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omments8.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omments9.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https://pdgsa-my.sharepoint.com/personal/claus_pdg_co_za/Documents/Desktop/PRJ BEPS/Model/"/>
    </mc:Choice>
  </mc:AlternateContent>
  <xr:revisionPtr revIDLastSave="131" documentId="8_{91CC10C1-BA49-4512-935B-18231C40CEC1}" xr6:coauthVersionLast="47" xr6:coauthVersionMax="47" xr10:uidLastSave="{839A9AA0-452F-477A-964E-7008ABFD5614}"/>
  <bookViews>
    <workbookView xWindow="-110" yWindow="-110" windowWidth="19420" windowHeight="10420" autoFilterDateGrouping="0" xr2:uid="{00000000-000D-0000-FFFF-FFFF00000000}"/>
  </bookViews>
  <sheets>
    <sheet name="For David" sheetId="80" r:id="rId1"/>
    <sheet name="CBA Tool details" sheetId="7" r:id="rId2"/>
    <sheet name="Proposition summary" sheetId="8" r:id="rId3"/>
    <sheet name="Cost elements" sheetId="10" r:id="rId4"/>
    <sheet name="Annualised costs" sheetId="17" r:id="rId5"/>
    <sheet name="Report graphs" sheetId="78" r:id="rId6"/>
    <sheet name="Output matrix" sheetId="12" r:id="rId7"/>
    <sheet name="Output matrix_adjusted" sheetId="74" r:id="rId8"/>
    <sheet name="Output_presentation friendly" sheetId="54" r:id="rId9"/>
    <sheet name="Verification list" sheetId="45" r:id="rId10"/>
    <sheet name="Land use" sheetId="27" r:id="rId11"/>
    <sheet name="land value - residual" sheetId="71" r:id="rId12"/>
    <sheet name="land value - comparative" sheetId="20" r:id="rId13"/>
    <sheet name="land use change" sheetId="36" r:id="rId14"/>
    <sheet name="DC calcs" sheetId="43" r:id="rId15"/>
    <sheet name="Belcon redev" sheetId="48" r:id="rId16"/>
    <sheet name="Kraaicon dev" sheetId="52" r:id="rId17"/>
    <sheet name="unit costs - int services" sheetId="47" r:id="rId18"/>
    <sheet name="unit costs - int serv 2" sheetId="49" r:id="rId19"/>
    <sheet name="construction time series" sheetId="72" r:id="rId20"/>
    <sheet name="internal operations" sheetId="39" r:id="rId21"/>
    <sheet name="terminal operations" sheetId="40" r:id="rId22"/>
    <sheet name="Rail infrastructure" sheetId="63" r:id="rId23"/>
    <sheet name="Kraaicon rail infra" sheetId="62" r:id="rId24"/>
    <sheet name="Belcon rail infra" sheetId="61" r:id="rId25"/>
    <sheet name="Site preparation" sheetId="64" r:id="rId26"/>
    <sheet name="Freight" sheetId="1" r:id="rId27"/>
    <sheet name="demand _ TEUs" sheetId="2" r:id="rId28"/>
    <sheet name="demand _ truck equiv" sheetId="3" r:id="rId29"/>
    <sheet name="Error_check" sheetId="46" r:id="rId30"/>
    <sheet name="2022 Trucks" sheetId="22" r:id="rId31"/>
    <sheet name="2022 Trucks 2" sheetId="35" r:id="rId32"/>
    <sheet name="2030 Trucks" sheetId="23" r:id="rId33"/>
    <sheet name="2030 Trucks 2" sheetId="34" r:id="rId34"/>
    <sheet name="2040 Trucks" sheetId="24" r:id="rId35"/>
    <sheet name="2040 Trucks 2" sheetId="33" r:id="rId36"/>
    <sheet name="2050 Trucks" sheetId="25" r:id="rId37"/>
    <sheet name="2050 Trucks 2" sheetId="32" r:id="rId38"/>
    <sheet name="General traffic" sheetId="56" r:id="rId39"/>
    <sheet name="All Traffic Calcs" sheetId="55" r:id="rId40"/>
    <sheet name="Unit cost calc" sheetId="57" r:id="rId41"/>
    <sheet name="Commuter savings" sheetId="65" r:id="rId42"/>
    <sheet name="Commuter savings 2" sheetId="68" r:id="rId43"/>
    <sheet name="Trip generation rates" sheetId="67" r:id="rId44"/>
    <sheet name="cost assumptions" sheetId="77" r:id="rId45"/>
    <sheet name="scenario assumptions" sheetId="76" r:id="rId46"/>
    <sheet name="Wider economic benefits" sheetId="58" r:id="rId47"/>
    <sheet name="Impact calcs" sheetId="59" r:id="rId48"/>
    <sheet name="CT multipliers" sheetId="60" r:id="rId49"/>
    <sheet name="Rail infrastructure on GDP" sheetId="69" r:id="rId50"/>
    <sheet name="GDP" sheetId="70" r:id="rId51"/>
    <sheet name="Impact on Stellenbosch" sheetId="79" r:id="rId52"/>
    <sheet name="Assumptions" sheetId="26" r:id="rId53"/>
    <sheet name="Assumptions - general" sheetId="11" r:id="rId54"/>
    <sheet name="Assumptions - dev costs" sheetId="73" r:id="rId55"/>
    <sheet name="Assumptions - road distance" sheetId="18" r:id="rId56"/>
    <sheet name="Assumptions - rail distance" sheetId="44" r:id="rId57"/>
    <sheet name="Assumptions - freight" sheetId="4" r:id="rId58"/>
    <sheet name="Assumptions - financial" sheetId="19" r:id="rId59"/>
    <sheet name="Confidence Grade - Costs" sheetId="15" r:id="rId60"/>
    <sheet name="Confidence grades" sheetId="75" r:id="rId61"/>
    <sheet name="Confidence Grade - Benefits" sheetId="14" r:id="rId62"/>
    <sheet name="Assumptions - freight external" sheetId="16" r:id="rId63"/>
    <sheet name="Lookups" sheetId="38"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s>
  <definedNames>
    <definedName name="Act._Costs">'[1]W&amp;S_Data'!$B$1:$B$33868</definedName>
    <definedName name="Agencies">[2]Benefits!$DG$4:OFFSET([2]Benefits!$DG$4,0,COUNT([2]Benefits!$DG$3:$DZ$3)-1)</definedName>
    <definedName name="Agencieslist">'[2]Agency list'!$E$4:$E$23</definedName>
    <definedName name="Agency_base_list">'[2]Agency list'!$B$4:$B$23</definedName>
    <definedName name="Area">'[3]CCM Elec'!$C$2</definedName>
    <definedName name="BarleyLK_00">#REF!</definedName>
    <definedName name="base_year" localSheetId="44">'[4]Model run details'!$D$3</definedName>
    <definedName name="base_year" localSheetId="45">'[4]Model run details'!$D$3</definedName>
    <definedName name="base_year">'[3]TZ details'!$B$5</definedName>
    <definedName name="Benefits_table">[2]Benefits!$DG$73:$DZ$99</definedName>
    <definedName name="Cap_attr">'[3]CCM attributes'!$B$2:$N$913</definedName>
    <definedName name="Cap_attr_head">'[3]CCM attributes'!$B$1:$N$1</definedName>
    <definedName name="Cashability">[2]Behind_the_scenes!$D$2:$D$4</definedName>
    <definedName name="CBD_OFF_RENT_A">'[5]Property trend data'!$B$61:$X$61</definedName>
    <definedName name="CBD_OFF_RENT_B">'[5]Property trend data'!$B$62:$X$62</definedName>
    <definedName name="CBD_OFF_RENT_C">'[5]Property trend data'!$B$63:$X$63</definedName>
    <definedName name="CBD_OFF_RENT_P">'[5]Property trend data'!$B$60:$X$60</definedName>
    <definedName name="CBD_VAC1">'[5]Property trend data'!$B$47:$W$47</definedName>
    <definedName name="CCLookup">[1]CC_Lookup!$B$1:$K$113</definedName>
    <definedName name="connection_size" localSheetId="44">'[6]Unit Cap Cost (internal)'!$B$16:$B$21</definedName>
    <definedName name="connection_size" localSheetId="45">'[6]Unit Cap Cost (internal)'!$B$16:$B$21</definedName>
    <definedName name="connection_size" localSheetId="18">'unit costs - int serv 2'!$B$16:$B$21</definedName>
    <definedName name="connection_size">'[3]Unit Cap Cost (internal)'!$B$16:$B$21</definedName>
    <definedName name="copy_this">#REF!</definedName>
    <definedName name="Cost_Element">'[1]W&amp;S_Data'!$D$1:$D$33868</definedName>
    <definedName name="Cost_type">[2]Behind_the_scenes!$B$2:$B$4</definedName>
    <definedName name="Costs">([2]Costs!$BK$49:OFFSET([2]Costs!$BK$49,(COUNT([2]Costs!$AJ$49:$AJ$68)-1),0,1,1))</definedName>
    <definedName name="Costs_Table">[2]Costs!$AK$48:$BJ$68</definedName>
    <definedName name="Country">[7]main!$H$9:$H$44</definedName>
    <definedName name="_xlnm.Database">#REF!</definedName>
    <definedName name="DataRange">#REF!</definedName>
    <definedName name="Deflator_years">[2]Behind_the_scenes!$A$2:$A$26</definedName>
    <definedName name="dfgsfg">#REF!</definedName>
    <definedName name="DGAs">'[3]CCM attributes'!$A$2:$A$913</definedName>
    <definedName name="DISC_FIXED">'Assumptions - financial'!$C$12</definedName>
    <definedName name="disc_rate" localSheetId="44">'[6]Subsidies and finance'!$C$3</definedName>
    <definedName name="disc_rate" localSheetId="45">'[6]Subsidies and finance'!$C$3</definedName>
    <definedName name="disc_rate">'[3]Subsidies and finance'!$C$3</definedName>
    <definedName name="DISCOUNT">'Assumptions - financial'!$C$11</definedName>
    <definedName name="discount_rate" localSheetId="44">'[8]Input data'!$B$16</definedName>
    <definedName name="discount_rate" localSheetId="45">'[8]Input data'!$B$16</definedName>
    <definedName name="discount_rate">'[9]Input data'!$B$16</definedName>
    <definedName name="DISCOUNT2">'Assumptions - financial'!$C$12</definedName>
    <definedName name="Distr_2">'[1]W&amp;S_Data'!$E$1:$E$33868</definedName>
    <definedName name="ec_50">[5]DepMod2!$AB$31</definedName>
    <definedName name="ec_50b">[5]DepMod2!$AC$31</definedName>
    <definedName name="ec_50c">[5]DepMod2!$AD$31</definedName>
    <definedName name="elec">'unit costs - int serv 2'!$K$6:$K$19</definedName>
    <definedName name="Elec_dist">'[3]CCM Elec'!$C$4</definedName>
    <definedName name="elec_non_res">'unit costs - int serv 2'!$K$12:$K$19</definedName>
    <definedName name="Elec_table">'[3]CCM Elec'!$B$11:$K$14</definedName>
    <definedName name="FinYr">'[1]W&amp;S_Data'!$C$1:$C$33868</definedName>
    <definedName name="IRR">'Assumptions - financial'!$C$13</definedName>
    <definedName name="largescalecashable" comment="5 year cashable benefits assuming large scale/central government change etc.">[2]Benefits!$HJ$71:OFFSET([2]Benefits!$HJ$71,0,COUNT([2]Benefits!$DG$3:$DZ$3)-1)</definedName>
    <definedName name="max">[5]DepMod2!$AB$29</definedName>
    <definedName name="maxb">[5]DepMod2!$AC$29</definedName>
    <definedName name="maxc">[5]DepMod2!$AD$29</definedName>
    <definedName name="min">[5]DepMod2!$AB$28</definedName>
    <definedName name="minB">[5]DepMod2!$AC$28</definedName>
    <definedName name="minc">[5]DepMod2!$AD$28</definedName>
    <definedName name="MVA">'[3]CCM Elec'!$C$3</definedName>
    <definedName name="n">[5]DepMod2!$AB$30</definedName>
    <definedName name="nb">[5]DepMod2!$AC$30</definedName>
    <definedName name="nc">[5]DepMod2!$AD$30</definedName>
    <definedName name="non_res_phasing" localSheetId="44">'[6]Development phasing'!$D$5:$D$24</definedName>
    <definedName name="non_res_phasing" localSheetId="45">'[6]Development phasing'!$D$5:$D$24</definedName>
    <definedName name="non_res_phasing">'[3]Development phasing'!$D$5:$D$24</definedName>
    <definedName name="peak_day_factor" localSheetId="44">'[8]Input data'!$B$11</definedName>
    <definedName name="peak_day_factor" localSheetId="45">'[8]Input data'!$B$11</definedName>
    <definedName name="peak_day_factor">'[9]Input data'!$B$11</definedName>
    <definedName name="phasing" localSheetId="44">'[6]Development phasing'!$C$5:$C$24</definedName>
    <definedName name="phasing" localSheetId="45">'[6]Development phasing'!$C$5:$C$24</definedName>
    <definedName name="phasing">'[3]Development phasing'!$C$5:$C$24</definedName>
    <definedName name="reactive">[2]Benefits!$FR$71:OFFSET([2]Benefits!$FR$71,0,COUNT([2]Benefits!$DG$3:$DZ$3)-1)</definedName>
    <definedName name="roads" localSheetId="44">'[6]Unit Cap Cost (internal)'!$N$6:$N$8</definedName>
    <definedName name="roads" localSheetId="45">'[6]Unit Cap Cost (internal)'!$N$6:$N$8</definedName>
    <definedName name="roads" localSheetId="18">'unit costs - int serv 2'!$N$6:$N$8</definedName>
    <definedName name="roads">'[3]Unit Cap Cost (internal)'!$N$6:$N$8</definedName>
    <definedName name="Rout2">#REF!</definedName>
    <definedName name="Rout2_1">#REF!</definedName>
    <definedName name="route2">#REF!</definedName>
    <definedName name="sadf">#REF!</definedName>
    <definedName name="sanitation" localSheetId="44">'[6]Unit Cap Cost (internal)'!$E$6:$E$13</definedName>
    <definedName name="sanitation" localSheetId="45">'[6]Unit Cap Cost (internal)'!$E$6:$E$13</definedName>
    <definedName name="sanitation" localSheetId="18">'unit costs - int serv 2'!$E$6:$E$13</definedName>
    <definedName name="sanitation">'[3]Unit Cap Cost (internal)'!$E$6:$E$13</definedName>
    <definedName name="sanitation_nonres" localSheetId="44">'[6]Unit Cap Cost (internal)'!$E$16:$E$19</definedName>
    <definedName name="sanitation_nonres" localSheetId="45">'[6]Unit Cap Cost (internal)'!$E$16:$E$19</definedName>
    <definedName name="sanitation_nonres" localSheetId="18">'unit costs - int serv 2'!$E$16:$E$19</definedName>
    <definedName name="sanitation_nonres">'[3]Unit Cap Cost (internal)'!$E$16:$E$19</definedName>
    <definedName name="SAPBEXhrIndnt" hidden="1">"Wide"</definedName>
    <definedName name="SAPsysID" hidden="1">"708C5W7SBKP804JT78WJ0JNKI"</definedName>
    <definedName name="SAPwbID" hidden="1">"ARS"</definedName>
    <definedName name="scenario" localSheetId="44">'[6]TZ details'!$B$3</definedName>
    <definedName name="scenario" localSheetId="45">'[6]TZ details'!$B$3</definedName>
    <definedName name="scenario">'[3]TZ details'!$B$3</definedName>
    <definedName name="sdfdszf">#REF!</definedName>
    <definedName name="service">'[1]W&amp;S_Data'!$F$1:$F$33868</definedName>
    <definedName name="shorttermcashable" comment="Short term cashable savings over 5 years">[2]Benefits!$GM$71:OFFSET([2]Benefits!$GM$71,0,COUNT([2]Benefits!$DG$3:$DZ$3)-1)</definedName>
    <definedName name="solid_waste" localSheetId="44">'[6]Unit Cap Cost (internal)'!$H$6:$H$10</definedName>
    <definedName name="solid_waste" localSheetId="45">'[6]Unit Cap Cost (internal)'!$H$6:$H$10</definedName>
    <definedName name="solid_waste" localSheetId="18">'unit costs - int serv 2'!$H$6:$H$10</definedName>
    <definedName name="solid_waste">'[3]Unit Cap Cost (internal)'!$H$6:$H$10</definedName>
    <definedName name="solidwaste_nonres" localSheetId="44">'[6]Unit Cap Cost (internal)'!$H$12:$H$16</definedName>
    <definedName name="solidwaste_nonres" localSheetId="45">'[6]Unit Cap Cost (internal)'!$H$12:$H$16</definedName>
    <definedName name="solidwaste_nonres" localSheetId="18">'unit costs - int serv 2'!$H$12:$H$16</definedName>
    <definedName name="solidwaste_nonres">'[3]Unit Cap Cost (internal)'!$H$12:$H$16</definedName>
    <definedName name="time_frame" localSheetId="1">'[2]Proposition Summary'!$B$19</definedName>
    <definedName name="time_frame">#REF!</definedName>
    <definedName name="Title" localSheetId="1">'[2]Proposition Summary'!$B$4</definedName>
    <definedName name="Title">#REF!</definedName>
    <definedName name="travel_days" localSheetId="44">'[8]Input data'!$B$10</definedName>
    <definedName name="travel_days" localSheetId="45">'[8]Input data'!$B$10</definedName>
    <definedName name="travel_days">'[9]Input data'!$B$10</definedName>
    <definedName name="water" localSheetId="44">'[6]Unit Cap Cost (internal)'!$B$6:$B$11</definedName>
    <definedName name="water" localSheetId="45">'[6]Unit Cap Cost (internal)'!$B$6:$B$11</definedName>
    <definedName name="water" localSheetId="18">'unit costs - int serv 2'!$B$6:$B$11</definedName>
    <definedName name="water">'[3]Unit Cap Cost (internal)'!$B$6:$B$11</definedName>
    <definedName name="Water_table">'[3]CCM Water'!$C$13:$G$18</definedName>
    <definedName name="Yesno">[2]Behind_the_scenes!$C$2:$C$3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 i="80" l="1"/>
  <c r="E1" i="80"/>
  <c r="F1" i="80"/>
  <c r="G1" i="80"/>
  <c r="H1" i="80"/>
  <c r="I1" i="80"/>
  <c r="J1" i="80"/>
  <c r="K1" i="80"/>
  <c r="L1" i="80"/>
  <c r="M1" i="80"/>
  <c r="N1" i="80"/>
  <c r="O1" i="80"/>
  <c r="P1" i="80"/>
  <c r="Q1" i="80"/>
  <c r="R1" i="80"/>
  <c r="S1" i="80"/>
  <c r="T1" i="80"/>
  <c r="U1" i="80"/>
  <c r="V1" i="80"/>
  <c r="W1" i="80"/>
  <c r="X1" i="80"/>
  <c r="Y1" i="80"/>
  <c r="Z1" i="80"/>
  <c r="AA1" i="80"/>
  <c r="AB1" i="80"/>
  <c r="AC1" i="80"/>
  <c r="AD1" i="80"/>
  <c r="AE1" i="80"/>
  <c r="D2" i="80"/>
  <c r="E2" i="80"/>
  <c r="F2" i="80"/>
  <c r="G2" i="80"/>
  <c r="H2" i="80"/>
  <c r="I2" i="80"/>
  <c r="J2" i="80"/>
  <c r="K2" i="80"/>
  <c r="L2" i="80"/>
  <c r="M2" i="80"/>
  <c r="N2" i="80"/>
  <c r="O2" i="80"/>
  <c r="P2" i="80"/>
  <c r="Q2" i="80"/>
  <c r="R2" i="80"/>
  <c r="S2" i="80"/>
  <c r="T2" i="80"/>
  <c r="U2" i="80"/>
  <c r="V2" i="80"/>
  <c r="W2" i="80"/>
  <c r="X2" i="80"/>
  <c r="Y2" i="80"/>
  <c r="Z2" i="80"/>
  <c r="AA2" i="80"/>
  <c r="AB2" i="80"/>
  <c r="AC2" i="80"/>
  <c r="AD2" i="80"/>
  <c r="AE2" i="80"/>
  <c r="D3" i="80"/>
  <c r="E3" i="80"/>
  <c r="F3" i="80"/>
  <c r="G3" i="80"/>
  <c r="H3" i="80"/>
  <c r="I3" i="80"/>
  <c r="J3" i="80"/>
  <c r="K3" i="80"/>
  <c r="L3" i="80"/>
  <c r="M3" i="80"/>
  <c r="N3" i="80"/>
  <c r="O3" i="80"/>
  <c r="P3" i="80"/>
  <c r="Q3" i="80"/>
  <c r="R3" i="80"/>
  <c r="S3" i="80"/>
  <c r="T3" i="80"/>
  <c r="U3" i="80"/>
  <c r="V3" i="80"/>
  <c r="W3" i="80"/>
  <c r="X3" i="80"/>
  <c r="Y3" i="80"/>
  <c r="Z3" i="80"/>
  <c r="AA3" i="80"/>
  <c r="AB3" i="80"/>
  <c r="AC3" i="80"/>
  <c r="AD3" i="80"/>
  <c r="AE3" i="80"/>
  <c r="D4" i="80"/>
  <c r="E4" i="80"/>
  <c r="F4" i="80"/>
  <c r="G4" i="80"/>
  <c r="H4" i="80"/>
  <c r="I4" i="80"/>
  <c r="J4" i="80"/>
  <c r="K4" i="80"/>
  <c r="L4" i="80"/>
  <c r="M4" i="80"/>
  <c r="N4" i="80"/>
  <c r="O4" i="80"/>
  <c r="P4" i="80"/>
  <c r="Q4" i="80"/>
  <c r="R4" i="80"/>
  <c r="S4" i="80"/>
  <c r="T4" i="80"/>
  <c r="U4" i="80"/>
  <c r="V4" i="80"/>
  <c r="W4" i="80"/>
  <c r="X4" i="80"/>
  <c r="Y4" i="80"/>
  <c r="Z4" i="80"/>
  <c r="AA4" i="80"/>
  <c r="AB4" i="80"/>
  <c r="AC4" i="80"/>
  <c r="AD4" i="80"/>
  <c r="AE4" i="80"/>
  <c r="D5" i="80"/>
  <c r="E5" i="80"/>
  <c r="F5" i="80"/>
  <c r="G5" i="80"/>
  <c r="H5" i="80"/>
  <c r="I5" i="80"/>
  <c r="J5" i="80"/>
  <c r="K5" i="80"/>
  <c r="L5" i="80"/>
  <c r="M5" i="80"/>
  <c r="N5" i="80"/>
  <c r="O5" i="80"/>
  <c r="P5" i="80"/>
  <c r="Q5" i="80"/>
  <c r="R5" i="80"/>
  <c r="S5" i="80"/>
  <c r="T5" i="80"/>
  <c r="U5" i="80"/>
  <c r="V5" i="80"/>
  <c r="W5" i="80"/>
  <c r="X5" i="80"/>
  <c r="Y5" i="80"/>
  <c r="Z5" i="80"/>
  <c r="AA5" i="80"/>
  <c r="AB5" i="80"/>
  <c r="AC5" i="80"/>
  <c r="AD5" i="80"/>
  <c r="AE5" i="80"/>
  <c r="C1" i="80"/>
  <c r="C5" i="80"/>
  <c r="C4" i="80"/>
  <c r="C3" i="80"/>
  <c r="C2" i="80"/>
  <c r="G34" i="12"/>
  <c r="I34" i="12"/>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D37" i="78"/>
  <c r="E37" i="78"/>
  <c r="F37" i="78"/>
  <c r="G37" i="78"/>
  <c r="H37" i="78"/>
  <c r="I37" i="78"/>
  <c r="J37" i="78"/>
  <c r="K37" i="78"/>
  <c r="L37" i="78"/>
  <c r="M37" i="78"/>
  <c r="N37" i="78"/>
  <c r="O37" i="78"/>
  <c r="P37" i="78"/>
  <c r="Q37" i="78"/>
  <c r="R37" i="78"/>
  <c r="S37" i="78"/>
  <c r="T37" i="78"/>
  <c r="U37" i="78"/>
  <c r="V37" i="78"/>
  <c r="W37" i="78"/>
  <c r="X37" i="78"/>
  <c r="Y37" i="78"/>
  <c r="Z37" i="78"/>
  <c r="AA37" i="78"/>
  <c r="AB37" i="78"/>
  <c r="AC37" i="78"/>
  <c r="AD37" i="78"/>
  <c r="AE37" i="78"/>
  <c r="C37" i="78"/>
  <c r="C36" i="78"/>
  <c r="AM147" i="17"/>
  <c r="AM146" i="17"/>
  <c r="AC147" i="17"/>
  <c r="AC146" i="17"/>
  <c r="S147" i="17"/>
  <c r="S146" i="17"/>
  <c r="K147" i="17"/>
  <c r="K146" i="17"/>
  <c r="J122" i="4"/>
  <c r="I122" i="4"/>
  <c r="S38" i="17" s="1"/>
  <c r="H122" i="4"/>
  <c r="H121" i="4"/>
  <c r="I121" i="4"/>
  <c r="J121" i="4"/>
  <c r="D19" i="32"/>
  <c r="D19" i="35"/>
  <c r="L19" i="35"/>
  <c r="U19" i="35" s="1"/>
  <c r="T19" i="35"/>
  <c r="K43" i="17"/>
  <c r="L43" i="17" s="1"/>
  <c r="M43" i="17" s="1"/>
  <c r="N43" i="17" s="1"/>
  <c r="O43" i="17" s="1"/>
  <c r="P43" i="17" s="1"/>
  <c r="Q43" i="17" s="1"/>
  <c r="R43" i="17" s="1"/>
  <c r="S43" i="17"/>
  <c r="AC43" i="17"/>
  <c r="T43" i="17" s="1"/>
  <c r="U43" i="17" s="1"/>
  <c r="V43" i="17" s="1"/>
  <c r="W43" i="17" s="1"/>
  <c r="X43" i="17" s="1"/>
  <c r="Y43" i="17" s="1"/>
  <c r="Z43" i="17" s="1"/>
  <c r="AA43" i="17" s="1"/>
  <c r="AB43" i="17" s="1"/>
  <c r="AM43" i="17"/>
  <c r="K44" i="17"/>
  <c r="S44" i="17"/>
  <c r="AC44" i="17"/>
  <c r="AM44" i="17"/>
  <c r="K48" i="17"/>
  <c r="S48" i="17"/>
  <c r="AC48" i="17"/>
  <c r="AD48" i="17" s="1"/>
  <c r="AE48" i="17" s="1"/>
  <c r="AF48" i="17" s="1"/>
  <c r="AG48" i="17" s="1"/>
  <c r="AH48" i="17" s="1"/>
  <c r="AI48" i="17" s="1"/>
  <c r="AJ48" i="17" s="1"/>
  <c r="AK48" i="17" s="1"/>
  <c r="AL48" i="17" s="1"/>
  <c r="AM48" i="17"/>
  <c r="K49" i="17"/>
  <c r="S49" i="17"/>
  <c r="AC49" i="17"/>
  <c r="AD49" i="17" s="1"/>
  <c r="AE49" i="17" s="1"/>
  <c r="AF49" i="17" s="1"/>
  <c r="AG49" i="17" s="1"/>
  <c r="AH49" i="17" s="1"/>
  <c r="AI49" i="17" s="1"/>
  <c r="AJ49" i="17" s="1"/>
  <c r="AK49" i="17" s="1"/>
  <c r="AL49" i="17" s="1"/>
  <c r="AM49" i="17"/>
  <c r="K50" i="17"/>
  <c r="S50" i="17"/>
  <c r="AC50" i="17"/>
  <c r="AM50" i="17"/>
  <c r="AD50" i="17" s="1"/>
  <c r="AE50" i="17" s="1"/>
  <c r="AF50" i="17" s="1"/>
  <c r="AG50" i="17" s="1"/>
  <c r="AH50" i="17" s="1"/>
  <c r="AI50" i="17" s="1"/>
  <c r="AJ50" i="17" s="1"/>
  <c r="AK50" i="17" s="1"/>
  <c r="AL50" i="17" s="1"/>
  <c r="J111" i="4"/>
  <c r="I111" i="4"/>
  <c r="H111" i="4"/>
  <c r="C11" i="19"/>
  <c r="AD186" i="78"/>
  <c r="AE186" i="78"/>
  <c r="N186" i="78"/>
  <c r="O186" i="78"/>
  <c r="P186" i="78"/>
  <c r="Q186" i="78"/>
  <c r="R186" i="78"/>
  <c r="S186" i="78"/>
  <c r="T186" i="78"/>
  <c r="U186" i="78"/>
  <c r="V186" i="78"/>
  <c r="W186" i="78"/>
  <c r="X186" i="78"/>
  <c r="Y186" i="78"/>
  <c r="Z186" i="78"/>
  <c r="AA186" i="78"/>
  <c r="AB186" i="78"/>
  <c r="AC186" i="78"/>
  <c r="D186" i="78"/>
  <c r="E186" i="78"/>
  <c r="F186" i="78"/>
  <c r="G186" i="78"/>
  <c r="H186" i="78"/>
  <c r="I186" i="78"/>
  <c r="J186" i="78"/>
  <c r="K186" i="78"/>
  <c r="L186" i="78"/>
  <c r="M186" i="78"/>
  <c r="C186" i="78"/>
  <c r="D152" i="78"/>
  <c r="E152" i="78"/>
  <c r="F152" i="78"/>
  <c r="G152" i="78"/>
  <c r="H152" i="78"/>
  <c r="I152" i="78"/>
  <c r="J152" i="78"/>
  <c r="K152" i="78"/>
  <c r="L152" i="78"/>
  <c r="M152" i="78"/>
  <c r="N152" i="78"/>
  <c r="O152" i="78"/>
  <c r="P152" i="78"/>
  <c r="Q152" i="78"/>
  <c r="R152" i="78"/>
  <c r="S152" i="78"/>
  <c r="T152" i="78"/>
  <c r="U152" i="78"/>
  <c r="V152" i="78"/>
  <c r="W152" i="78"/>
  <c r="X152" i="78"/>
  <c r="Y152" i="78"/>
  <c r="Z152" i="78"/>
  <c r="AA152" i="78"/>
  <c r="AB152" i="78"/>
  <c r="AC152" i="78"/>
  <c r="AD152" i="78"/>
  <c r="AE152" i="78"/>
  <c r="C152" i="78"/>
  <c r="AE148" i="78"/>
  <c r="AE149" i="78"/>
  <c r="X148" i="78"/>
  <c r="Y148" i="78"/>
  <c r="Z148" i="78"/>
  <c r="AA148" i="78"/>
  <c r="AB148" i="78"/>
  <c r="AC148" i="78"/>
  <c r="AD148" i="78"/>
  <c r="X149" i="78"/>
  <c r="Y149" i="78"/>
  <c r="Z149" i="78"/>
  <c r="AA149" i="78"/>
  <c r="AB149" i="78"/>
  <c r="AC149" i="78"/>
  <c r="AD149" i="78"/>
  <c r="D148" i="78"/>
  <c r="E148" i="78"/>
  <c r="F148" i="78"/>
  <c r="G148" i="78"/>
  <c r="H148" i="78"/>
  <c r="I148" i="78"/>
  <c r="J148" i="78"/>
  <c r="K148" i="78"/>
  <c r="L148" i="78"/>
  <c r="M148" i="78"/>
  <c r="N148" i="78"/>
  <c r="O148" i="78"/>
  <c r="P148" i="78"/>
  <c r="Q148" i="78"/>
  <c r="R148" i="78"/>
  <c r="S148" i="78"/>
  <c r="T148" i="78"/>
  <c r="U148" i="78"/>
  <c r="V148" i="78"/>
  <c r="W148" i="78"/>
  <c r="D149" i="78"/>
  <c r="E149" i="78"/>
  <c r="F149" i="78"/>
  <c r="G149" i="78"/>
  <c r="H149" i="78"/>
  <c r="I149" i="78"/>
  <c r="J149" i="78"/>
  <c r="K149" i="78"/>
  <c r="L149" i="78"/>
  <c r="M149" i="78"/>
  <c r="N149" i="78"/>
  <c r="O149" i="78"/>
  <c r="P149" i="78"/>
  <c r="Q149" i="78"/>
  <c r="R149" i="78"/>
  <c r="S149" i="78"/>
  <c r="T149" i="78"/>
  <c r="U149" i="78"/>
  <c r="V149" i="78"/>
  <c r="W149" i="78"/>
  <c r="C148" i="78"/>
  <c r="C149" i="78" s="1"/>
  <c r="D9" i="72"/>
  <c r="F61" i="65"/>
  <c r="C80" i="65"/>
  <c r="C78" i="65"/>
  <c r="C54" i="65"/>
  <c r="L66" i="65"/>
  <c r="L69" i="65" s="1"/>
  <c r="C79" i="65" s="1"/>
  <c r="C53" i="65"/>
  <c r="C52" i="65"/>
  <c r="C61" i="65"/>
  <c r="L68" i="65"/>
  <c r="L65" i="65"/>
  <c r="B56" i="55"/>
  <c r="C2" i="65"/>
  <c r="C55" i="65"/>
  <c r="K37" i="17" l="1"/>
  <c r="S37" i="17"/>
  <c r="AC37" i="17"/>
  <c r="AM37" i="17"/>
  <c r="AD37" i="17" s="1"/>
  <c r="AE37" i="17" s="1"/>
  <c r="AF37" i="17" s="1"/>
  <c r="AG37" i="17" s="1"/>
  <c r="AH37" i="17" s="1"/>
  <c r="AI37" i="17" s="1"/>
  <c r="AJ37" i="17" s="1"/>
  <c r="AK37" i="17" s="1"/>
  <c r="AL37" i="17" s="1"/>
  <c r="S31" i="17"/>
  <c r="AC31" i="17"/>
  <c r="T31" i="17" s="1"/>
  <c r="U31" i="17" s="1"/>
  <c r="V31" i="17" s="1"/>
  <c r="W31" i="17" s="1"/>
  <c r="X31" i="17" s="1"/>
  <c r="Y31" i="17" s="1"/>
  <c r="Z31" i="17" s="1"/>
  <c r="AA31" i="17" s="1"/>
  <c r="AB31" i="17" s="1"/>
  <c r="AC32" i="17"/>
  <c r="AM38" i="17"/>
  <c r="AC38" i="17"/>
  <c r="AD38" i="17" s="1"/>
  <c r="AE38" i="17" s="1"/>
  <c r="AF38" i="17" s="1"/>
  <c r="AG38" i="17" s="1"/>
  <c r="AH38" i="17" s="1"/>
  <c r="AI38" i="17" s="1"/>
  <c r="AJ38" i="17" s="1"/>
  <c r="AK38" i="17" s="1"/>
  <c r="AL38" i="17" s="1"/>
  <c r="K38" i="17"/>
  <c r="L38" i="17" s="1"/>
  <c r="M38" i="17" s="1"/>
  <c r="N38" i="17" s="1"/>
  <c r="O38" i="17" s="1"/>
  <c r="P38" i="17" s="1"/>
  <c r="Q38" i="17" s="1"/>
  <c r="R38" i="17" s="1"/>
  <c r="S32" i="17"/>
  <c r="T32" i="17" s="1"/>
  <c r="U32" i="17" s="1"/>
  <c r="V32" i="17" s="1"/>
  <c r="W32" i="17" s="1"/>
  <c r="X32" i="17" s="1"/>
  <c r="Y32" i="17" s="1"/>
  <c r="Z32" i="17" s="1"/>
  <c r="AA32" i="17" s="1"/>
  <c r="AB32" i="17" s="1"/>
  <c r="S39" i="17"/>
  <c r="S33" i="17"/>
  <c r="AM39" i="17"/>
  <c r="K39" i="17"/>
  <c r="AC39" i="17"/>
  <c r="AC33" i="17"/>
  <c r="T37" i="17"/>
  <c r="U37" i="17" s="1"/>
  <c r="V37" i="17" s="1"/>
  <c r="W37" i="17" s="1"/>
  <c r="X37" i="17" s="1"/>
  <c r="Y37" i="17" s="1"/>
  <c r="Z37" i="17" s="1"/>
  <c r="AA37" i="17" s="1"/>
  <c r="AB37" i="17" s="1"/>
  <c r="L37" i="17"/>
  <c r="AD44" i="17"/>
  <c r="AE44" i="17" s="1"/>
  <c r="AF44" i="17" s="1"/>
  <c r="AG44" i="17" s="1"/>
  <c r="AH44" i="17" s="1"/>
  <c r="AI44" i="17" s="1"/>
  <c r="AJ44" i="17" s="1"/>
  <c r="AK44" i="17" s="1"/>
  <c r="AL44" i="17" s="1"/>
  <c r="T49" i="17"/>
  <c r="U49" i="17" s="1"/>
  <c r="V49" i="17" s="1"/>
  <c r="W49" i="17" s="1"/>
  <c r="X49" i="17" s="1"/>
  <c r="Y49" i="17" s="1"/>
  <c r="Z49" i="17" s="1"/>
  <c r="AA49" i="17" s="1"/>
  <c r="AB49" i="17" s="1"/>
  <c r="L50" i="17"/>
  <c r="M50" i="17" s="1"/>
  <c r="N50" i="17" s="1"/>
  <c r="O50" i="17" s="1"/>
  <c r="P50" i="17" s="1"/>
  <c r="Q50" i="17" s="1"/>
  <c r="R50" i="17" s="1"/>
  <c r="T48" i="17"/>
  <c r="U48" i="17" s="1"/>
  <c r="V48" i="17" s="1"/>
  <c r="W48" i="17" s="1"/>
  <c r="X48" i="17" s="1"/>
  <c r="Y48" i="17" s="1"/>
  <c r="Z48" i="17" s="1"/>
  <c r="AA48" i="17" s="1"/>
  <c r="AB48" i="17" s="1"/>
  <c r="AD43" i="17"/>
  <c r="AE43" i="17" s="1"/>
  <c r="AF43" i="17" s="1"/>
  <c r="AG43" i="17" s="1"/>
  <c r="AH43" i="17" s="1"/>
  <c r="AI43" i="17" s="1"/>
  <c r="AJ43" i="17" s="1"/>
  <c r="AK43" i="17" s="1"/>
  <c r="AL43" i="17" s="1"/>
  <c r="T44" i="17"/>
  <c r="U44" i="17" s="1"/>
  <c r="V44" i="17" s="1"/>
  <c r="W44" i="17" s="1"/>
  <c r="X44" i="17" s="1"/>
  <c r="Y44" i="17" s="1"/>
  <c r="Z44" i="17" s="1"/>
  <c r="AA44" i="17" s="1"/>
  <c r="AB44" i="17" s="1"/>
  <c r="T50" i="17"/>
  <c r="U50" i="17" s="1"/>
  <c r="V50" i="17" s="1"/>
  <c r="W50" i="17" s="1"/>
  <c r="X50" i="17" s="1"/>
  <c r="Y50" i="17" s="1"/>
  <c r="Z50" i="17" s="1"/>
  <c r="AA50" i="17" s="1"/>
  <c r="AB50" i="17" s="1"/>
  <c r="L44" i="17"/>
  <c r="M44" i="17" s="1"/>
  <c r="N44" i="17" s="1"/>
  <c r="O44" i="17" s="1"/>
  <c r="P44" i="17" s="1"/>
  <c r="Q44" i="17" s="1"/>
  <c r="R44" i="17" s="1"/>
  <c r="C70" i="65"/>
  <c r="K167" i="4"/>
  <c r="D67" i="78"/>
  <c r="D75" i="78" s="1"/>
  <c r="E67" i="78"/>
  <c r="E75" i="78" s="1"/>
  <c r="F67" i="78"/>
  <c r="F75" i="78" s="1"/>
  <c r="G67" i="78"/>
  <c r="G75" i="78" s="1"/>
  <c r="H67" i="78"/>
  <c r="H75" i="78" s="1"/>
  <c r="I67" i="78"/>
  <c r="I75" i="78" s="1"/>
  <c r="J67" i="78"/>
  <c r="J75" i="78" s="1"/>
  <c r="D68" i="78"/>
  <c r="D76" i="78" s="1"/>
  <c r="E68" i="78"/>
  <c r="E76" i="78" s="1"/>
  <c r="F68" i="78"/>
  <c r="F76" i="78" s="1"/>
  <c r="G68" i="78"/>
  <c r="G76" i="78" s="1"/>
  <c r="H68" i="78"/>
  <c r="H76" i="78" s="1"/>
  <c r="I68" i="78"/>
  <c r="I76" i="78" s="1"/>
  <c r="J68" i="78"/>
  <c r="J76" i="78" s="1"/>
  <c r="A70" i="78"/>
  <c r="A66" i="78"/>
  <c r="H35" i="64"/>
  <c r="H38" i="64"/>
  <c r="D8" i="79"/>
  <c r="D9" i="79"/>
  <c r="D10" i="79"/>
  <c r="D7" i="79"/>
  <c r="N7" i="79"/>
  <c r="O7" i="79"/>
  <c r="P7" i="79"/>
  <c r="Q7" i="79"/>
  <c r="R7" i="79"/>
  <c r="S7" i="79"/>
  <c r="T7" i="79"/>
  <c r="U7" i="79"/>
  <c r="V7" i="79"/>
  <c r="W7" i="79"/>
  <c r="X7" i="79"/>
  <c r="Y7" i="79"/>
  <c r="Z7" i="79"/>
  <c r="AA7" i="79"/>
  <c r="AB7" i="79"/>
  <c r="AC7" i="79"/>
  <c r="AD7" i="79"/>
  <c r="AE7" i="79"/>
  <c r="AF7" i="79"/>
  <c r="AG7" i="79"/>
  <c r="AH7" i="79"/>
  <c r="N8" i="79"/>
  <c r="O8" i="79"/>
  <c r="P8" i="79"/>
  <c r="Q8" i="79"/>
  <c r="R8" i="79"/>
  <c r="S8" i="79"/>
  <c r="T8" i="79"/>
  <c r="U8" i="79"/>
  <c r="V8" i="79"/>
  <c r="W8" i="79"/>
  <c r="X8" i="79"/>
  <c r="Y8" i="79"/>
  <c r="Z8" i="79"/>
  <c r="AA8" i="79"/>
  <c r="AB8" i="79"/>
  <c r="AC8" i="79"/>
  <c r="AD8" i="79"/>
  <c r="AE8" i="79"/>
  <c r="AF8" i="79"/>
  <c r="AG8" i="79"/>
  <c r="AH8" i="79"/>
  <c r="N9" i="79"/>
  <c r="O9" i="79"/>
  <c r="P9" i="79"/>
  <c r="Q9" i="79"/>
  <c r="R9" i="79"/>
  <c r="S9" i="79"/>
  <c r="T9" i="79"/>
  <c r="U9" i="79"/>
  <c r="V9" i="79"/>
  <c r="W9" i="79"/>
  <c r="X9" i="79"/>
  <c r="Y9" i="79"/>
  <c r="Z9" i="79"/>
  <c r="AA9" i="79"/>
  <c r="AB9" i="79"/>
  <c r="AC9" i="79"/>
  <c r="AD9" i="79"/>
  <c r="AE9" i="79"/>
  <c r="AF9" i="79"/>
  <c r="AG9" i="79"/>
  <c r="AH9" i="79"/>
  <c r="N10" i="79"/>
  <c r="O10" i="79"/>
  <c r="P10" i="79"/>
  <c r="Q10" i="79"/>
  <c r="R10" i="79"/>
  <c r="S10" i="79"/>
  <c r="T10" i="79"/>
  <c r="U10" i="79"/>
  <c r="V10" i="79"/>
  <c r="W10" i="79"/>
  <c r="X10" i="79"/>
  <c r="Y10" i="79"/>
  <c r="Z10" i="79"/>
  <c r="AA10" i="79"/>
  <c r="AB10" i="79"/>
  <c r="AC10" i="79"/>
  <c r="AD10" i="79"/>
  <c r="AE10" i="79"/>
  <c r="AF10" i="79"/>
  <c r="AG10" i="79"/>
  <c r="AH10" i="79"/>
  <c r="AD4" i="79"/>
  <c r="AE4" i="79" s="1"/>
  <c r="AF4" i="79" s="1"/>
  <c r="AG4" i="79" s="1"/>
  <c r="AH4" i="79" s="1"/>
  <c r="H4" i="79"/>
  <c r="I4" i="79"/>
  <c r="J4" i="79" s="1"/>
  <c r="K4" i="79" s="1"/>
  <c r="L4" i="79" s="1"/>
  <c r="M4" i="79" s="1"/>
  <c r="N4" i="79" s="1"/>
  <c r="O4" i="79" s="1"/>
  <c r="P4" i="79" s="1"/>
  <c r="Q4" i="79" s="1"/>
  <c r="R4" i="79" s="1"/>
  <c r="S4" i="79" s="1"/>
  <c r="T4" i="79" s="1"/>
  <c r="U4" i="79" s="1"/>
  <c r="V4" i="79" s="1"/>
  <c r="W4" i="79" s="1"/>
  <c r="X4" i="79" s="1"/>
  <c r="Y4" i="79" s="1"/>
  <c r="Z4" i="79" s="1"/>
  <c r="AA4" i="79" s="1"/>
  <c r="AB4" i="79" s="1"/>
  <c r="AC4" i="79" s="1"/>
  <c r="G4" i="79"/>
  <c r="B7" i="79"/>
  <c r="O29" i="36"/>
  <c r="G37" i="36"/>
  <c r="E37" i="36"/>
  <c r="J69" i="20"/>
  <c r="Q80" i="20" s="1"/>
  <c r="B77" i="20"/>
  <c r="B33" i="20"/>
  <c r="P33" i="20"/>
  <c r="Q56" i="12"/>
  <c r="O56" i="12"/>
  <c r="M56" i="12"/>
  <c r="E82" i="78"/>
  <c r="F82" i="78"/>
  <c r="E84" i="78"/>
  <c r="E85" i="78"/>
  <c r="F85" i="78"/>
  <c r="E86" i="78"/>
  <c r="F86" i="78"/>
  <c r="E87" i="78"/>
  <c r="E89" i="78"/>
  <c r="F89" i="78"/>
  <c r="E90" i="78"/>
  <c r="F90" i="78"/>
  <c r="E91" i="78"/>
  <c r="F91" i="78"/>
  <c r="E92" i="78"/>
  <c r="F92" i="78"/>
  <c r="E93" i="78"/>
  <c r="F93" i="78"/>
  <c r="E94" i="78"/>
  <c r="F94" i="78"/>
  <c r="E95" i="78"/>
  <c r="F95" i="78"/>
  <c r="E96" i="78"/>
  <c r="F96" i="78"/>
  <c r="E97" i="78"/>
  <c r="F97" i="78"/>
  <c r="E98" i="78"/>
  <c r="F98" i="78"/>
  <c r="E99" i="78"/>
  <c r="F99" i="78"/>
  <c r="E100" i="78"/>
  <c r="F100" i="78"/>
  <c r="E101" i="78"/>
  <c r="F101" i="78"/>
  <c r="E102" i="78"/>
  <c r="E103" i="78"/>
  <c r="E104" i="78"/>
  <c r="F104" i="78"/>
  <c r="E105" i="78"/>
  <c r="F105" i="78"/>
  <c r="E106" i="78"/>
  <c r="F106" i="78"/>
  <c r="E107" i="78"/>
  <c r="F107" i="78"/>
  <c r="E108" i="78"/>
  <c r="F108" i="78"/>
  <c r="C82" i="78"/>
  <c r="D82" i="78"/>
  <c r="C83" i="78"/>
  <c r="D83" i="78"/>
  <c r="C84" i="78"/>
  <c r="D84" i="78"/>
  <c r="C85" i="78"/>
  <c r="D85" i="78"/>
  <c r="C86" i="78"/>
  <c r="D86" i="78"/>
  <c r="C87" i="78"/>
  <c r="D87" i="78"/>
  <c r="C88" i="78"/>
  <c r="D88" i="78"/>
  <c r="C99" i="78"/>
  <c r="D99" i="78"/>
  <c r="C102" i="78"/>
  <c r="C103" i="78"/>
  <c r="C106" i="78"/>
  <c r="C107" i="78"/>
  <c r="B105" i="78"/>
  <c r="B106" i="78"/>
  <c r="B107" i="78"/>
  <c r="B108" i="78"/>
  <c r="B100" i="78"/>
  <c r="B101" i="78"/>
  <c r="B102" i="78"/>
  <c r="B103" i="78"/>
  <c r="B104" i="78"/>
  <c r="B83" i="78"/>
  <c r="B84" i="78"/>
  <c r="B85" i="78"/>
  <c r="B86" i="78"/>
  <c r="B87" i="78"/>
  <c r="B88" i="78"/>
  <c r="B89" i="78"/>
  <c r="B90" i="78"/>
  <c r="B91" i="78"/>
  <c r="B92" i="78"/>
  <c r="B93" i="78"/>
  <c r="B94" i="78"/>
  <c r="B95" i="78"/>
  <c r="B96" i="78"/>
  <c r="B97" i="78"/>
  <c r="B98" i="78"/>
  <c r="B99" i="78"/>
  <c r="B82" i="78"/>
  <c r="AD39" i="17" l="1"/>
  <c r="AE39" i="17" s="1"/>
  <c r="AF39" i="17" s="1"/>
  <c r="AG39" i="17" s="1"/>
  <c r="AH39" i="17" s="1"/>
  <c r="AI39" i="17" s="1"/>
  <c r="AJ39" i="17" s="1"/>
  <c r="AK39" i="17" s="1"/>
  <c r="AL39" i="17" s="1"/>
  <c r="L39" i="17"/>
  <c r="M39" i="17" s="1"/>
  <c r="N39" i="17" s="1"/>
  <c r="O39" i="17" s="1"/>
  <c r="P39" i="17" s="1"/>
  <c r="Q39" i="17" s="1"/>
  <c r="R39" i="17" s="1"/>
  <c r="T39" i="17"/>
  <c r="U39" i="17" s="1"/>
  <c r="V39" i="17" s="1"/>
  <c r="W39" i="17" s="1"/>
  <c r="X39" i="17" s="1"/>
  <c r="Y39" i="17" s="1"/>
  <c r="Z39" i="17" s="1"/>
  <c r="AA39" i="17" s="1"/>
  <c r="AB39" i="17" s="1"/>
  <c r="T38" i="17"/>
  <c r="U38" i="17" s="1"/>
  <c r="V38" i="17" s="1"/>
  <c r="W38" i="17" s="1"/>
  <c r="X38" i="17" s="1"/>
  <c r="Y38" i="17" s="1"/>
  <c r="Z38" i="17" s="1"/>
  <c r="AA38" i="17" s="1"/>
  <c r="AB38" i="17" s="1"/>
  <c r="T33" i="17"/>
  <c r="U33" i="17" s="1"/>
  <c r="V33" i="17" s="1"/>
  <c r="W33" i="17" s="1"/>
  <c r="X33" i="17" s="1"/>
  <c r="Y33" i="17" s="1"/>
  <c r="Z33" i="17" s="1"/>
  <c r="AA33" i="17" s="1"/>
  <c r="AB33" i="17" s="1"/>
  <c r="M37" i="17"/>
  <c r="N37" i="17" s="1"/>
  <c r="O37" i="17" s="1"/>
  <c r="P37" i="17" s="1"/>
  <c r="Q37" i="17" s="1"/>
  <c r="R37" i="17" s="1"/>
  <c r="C39" i="17"/>
  <c r="C49" i="17"/>
  <c r="C43" i="17"/>
  <c r="C48" i="17"/>
  <c r="D48" i="17" s="1"/>
  <c r="C44" i="17"/>
  <c r="M63" i="55"/>
  <c r="B50" i="55"/>
  <c r="X33" i="4"/>
  <c r="L48" i="18"/>
  <c r="M49" i="18"/>
  <c r="D10" i="78"/>
  <c r="E10" i="78"/>
  <c r="F10" i="78"/>
  <c r="G10" i="78"/>
  <c r="H10" i="78"/>
  <c r="I10" i="78"/>
  <c r="J10" i="78"/>
  <c r="C10" i="78"/>
  <c r="D15" i="78"/>
  <c r="E15" i="78"/>
  <c r="F15" i="78"/>
  <c r="G15" i="78"/>
  <c r="H15" i="78"/>
  <c r="I15" i="78"/>
  <c r="J15" i="78"/>
  <c r="C15" i="78"/>
  <c r="D14" i="78"/>
  <c r="E14" i="78"/>
  <c r="F14" i="78"/>
  <c r="G14" i="78"/>
  <c r="H14" i="78"/>
  <c r="I14" i="78"/>
  <c r="J14" i="78"/>
  <c r="D16" i="78"/>
  <c r="E16" i="78"/>
  <c r="F16" i="78"/>
  <c r="G16" i="78"/>
  <c r="H16" i="78"/>
  <c r="I16" i="78"/>
  <c r="J16" i="78"/>
  <c r="D17" i="78"/>
  <c r="E17" i="78"/>
  <c r="F17" i="78"/>
  <c r="G17" i="78"/>
  <c r="H17" i="78"/>
  <c r="I17" i="78"/>
  <c r="J17" i="78"/>
  <c r="C17" i="78"/>
  <c r="C16" i="78"/>
  <c r="C14" i="78"/>
  <c r="D11" i="78"/>
  <c r="E11" i="78"/>
  <c r="F11" i="78"/>
  <c r="G11" i="78"/>
  <c r="H11" i="78"/>
  <c r="I11" i="78"/>
  <c r="J11" i="78"/>
  <c r="D12" i="78"/>
  <c r="E12" i="78"/>
  <c r="F12" i="78"/>
  <c r="G12" i="78"/>
  <c r="H12" i="78"/>
  <c r="I12" i="78"/>
  <c r="J12" i="78"/>
  <c r="C12" i="78"/>
  <c r="C11" i="78"/>
  <c r="J8" i="78"/>
  <c r="J19" i="78" s="1"/>
  <c r="J27" i="78" s="1"/>
  <c r="J35" i="78" s="1"/>
  <c r="J42" i="78" s="1"/>
  <c r="J66" i="78" s="1"/>
  <c r="K8" i="78"/>
  <c r="K19" i="78" s="1"/>
  <c r="K27" i="78" s="1"/>
  <c r="K35" i="78" s="1"/>
  <c r="K42" i="78" s="1"/>
  <c r="K66" i="78" s="1"/>
  <c r="L8" i="78"/>
  <c r="L19" i="78" s="1"/>
  <c r="L27" i="78" s="1"/>
  <c r="L35" i="78" s="1"/>
  <c r="L42" i="78" s="1"/>
  <c r="L66" i="78" s="1"/>
  <c r="M8" i="78"/>
  <c r="M19" i="78" s="1"/>
  <c r="M27" i="78" s="1"/>
  <c r="M35" i="78" s="1"/>
  <c r="M42" i="78" s="1"/>
  <c r="M66" i="78" s="1"/>
  <c r="N8" i="78"/>
  <c r="N19" i="78" s="1"/>
  <c r="N27" i="78" s="1"/>
  <c r="N35" i="78" s="1"/>
  <c r="N42" i="78" s="1"/>
  <c r="N66" i="78" s="1"/>
  <c r="O8" i="78"/>
  <c r="O19" i="78" s="1"/>
  <c r="O27" i="78" s="1"/>
  <c r="O35" i="78" s="1"/>
  <c r="O42" i="78" s="1"/>
  <c r="O66" i="78" s="1"/>
  <c r="P8" i="78"/>
  <c r="P19" i="78" s="1"/>
  <c r="P27" i="78" s="1"/>
  <c r="P35" i="78" s="1"/>
  <c r="P42" i="78" s="1"/>
  <c r="P66" i="78" s="1"/>
  <c r="Q8" i="78"/>
  <c r="Q19" i="78" s="1"/>
  <c r="Q27" i="78" s="1"/>
  <c r="Q35" i="78" s="1"/>
  <c r="Q42" i="78" s="1"/>
  <c r="Q66" i="78" s="1"/>
  <c r="R8" i="78"/>
  <c r="R19" i="78" s="1"/>
  <c r="R27" i="78" s="1"/>
  <c r="R35" i="78" s="1"/>
  <c r="R42" i="78" s="1"/>
  <c r="R66" i="78" s="1"/>
  <c r="S8" i="78"/>
  <c r="S19" i="78" s="1"/>
  <c r="S27" i="78" s="1"/>
  <c r="S35" i="78" s="1"/>
  <c r="S42" i="78" s="1"/>
  <c r="S66" i="78" s="1"/>
  <c r="T8" i="78"/>
  <c r="T19" i="78" s="1"/>
  <c r="T27" i="78" s="1"/>
  <c r="T35" i="78" s="1"/>
  <c r="T42" i="78" s="1"/>
  <c r="T66" i="78" s="1"/>
  <c r="U8" i="78"/>
  <c r="U19" i="78" s="1"/>
  <c r="U27" i="78" s="1"/>
  <c r="U35" i="78" s="1"/>
  <c r="U42" i="78" s="1"/>
  <c r="U66" i="78" s="1"/>
  <c r="V8" i="78"/>
  <c r="V19" i="78" s="1"/>
  <c r="V27" i="78" s="1"/>
  <c r="V35" i="78" s="1"/>
  <c r="V42" i="78" s="1"/>
  <c r="V66" i="78" s="1"/>
  <c r="W8" i="78"/>
  <c r="W19" i="78" s="1"/>
  <c r="W27" i="78" s="1"/>
  <c r="W35" i="78" s="1"/>
  <c r="W42" i="78" s="1"/>
  <c r="W66" i="78" s="1"/>
  <c r="X8" i="78"/>
  <c r="X19" i="78" s="1"/>
  <c r="X27" i="78" s="1"/>
  <c r="X35" i="78" s="1"/>
  <c r="X42" i="78" s="1"/>
  <c r="X66" i="78" s="1"/>
  <c r="Y8" i="78"/>
  <c r="Y19" i="78" s="1"/>
  <c r="Y27" i="78" s="1"/>
  <c r="Y35" i="78" s="1"/>
  <c r="Y42" i="78" s="1"/>
  <c r="Y66" i="78" s="1"/>
  <c r="Z8" i="78"/>
  <c r="Z19" i="78" s="1"/>
  <c r="Z27" i="78" s="1"/>
  <c r="Z35" i="78" s="1"/>
  <c r="Z42" i="78" s="1"/>
  <c r="Z66" i="78" s="1"/>
  <c r="AA8" i="78"/>
  <c r="AA19" i="78" s="1"/>
  <c r="AA27" i="78" s="1"/>
  <c r="AA35" i="78" s="1"/>
  <c r="AA42" i="78" s="1"/>
  <c r="AA66" i="78" s="1"/>
  <c r="AB8" i="78"/>
  <c r="AB19" i="78" s="1"/>
  <c r="AB27" i="78" s="1"/>
  <c r="AB35" i="78" s="1"/>
  <c r="AB42" i="78" s="1"/>
  <c r="AB66" i="78" s="1"/>
  <c r="AC8" i="78"/>
  <c r="AC19" i="78" s="1"/>
  <c r="AC27" i="78" s="1"/>
  <c r="AC35" i="78" s="1"/>
  <c r="AC42" i="78" s="1"/>
  <c r="AC66" i="78" s="1"/>
  <c r="AD8" i="78"/>
  <c r="AD19" i="78" s="1"/>
  <c r="AD27" i="78" s="1"/>
  <c r="AD35" i="78" s="1"/>
  <c r="AD42" i="78" s="1"/>
  <c r="AD66" i="78" s="1"/>
  <c r="AE8" i="78"/>
  <c r="AE19" i="78" s="1"/>
  <c r="AE27" i="78" s="1"/>
  <c r="AE35" i="78" s="1"/>
  <c r="AE42" i="78" s="1"/>
  <c r="AE66" i="78" s="1"/>
  <c r="J9" i="78"/>
  <c r="C8" i="78"/>
  <c r="C19" i="78" s="1"/>
  <c r="C27" i="78" s="1"/>
  <c r="C35" i="78" s="1"/>
  <c r="C42" i="78" s="1"/>
  <c r="C66" i="78" s="1"/>
  <c r="D8" i="78"/>
  <c r="D19" i="78" s="1"/>
  <c r="D27" i="78" s="1"/>
  <c r="D35" i="78" s="1"/>
  <c r="D42" i="78" s="1"/>
  <c r="D66" i="78" s="1"/>
  <c r="E8" i="78"/>
  <c r="E19" i="78" s="1"/>
  <c r="E27" i="78" s="1"/>
  <c r="E35" i="78" s="1"/>
  <c r="E42" i="78" s="1"/>
  <c r="E66" i="78" s="1"/>
  <c r="F8" i="78"/>
  <c r="F19" i="78" s="1"/>
  <c r="F27" i="78" s="1"/>
  <c r="F35" i="78" s="1"/>
  <c r="F42" i="78" s="1"/>
  <c r="F66" i="78" s="1"/>
  <c r="G8" i="78"/>
  <c r="G19" i="78" s="1"/>
  <c r="G27" i="78" s="1"/>
  <c r="G35" i="78" s="1"/>
  <c r="G42" i="78" s="1"/>
  <c r="G66" i="78" s="1"/>
  <c r="H8" i="78"/>
  <c r="H19" i="78" s="1"/>
  <c r="H27" i="78" s="1"/>
  <c r="H35" i="78" s="1"/>
  <c r="H42" i="78" s="1"/>
  <c r="H66" i="78" s="1"/>
  <c r="I8" i="78"/>
  <c r="I19" i="78" s="1"/>
  <c r="I27" i="78" s="1"/>
  <c r="I35" i="78" s="1"/>
  <c r="I42" i="78" s="1"/>
  <c r="I66" i="78" s="1"/>
  <c r="C9" i="78"/>
  <c r="D9" i="78"/>
  <c r="E9" i="78"/>
  <c r="F9" i="78"/>
  <c r="G9" i="78"/>
  <c r="H9" i="78"/>
  <c r="I9" i="78"/>
  <c r="A9" i="78"/>
  <c r="A14" i="78"/>
  <c r="AD3" i="78"/>
  <c r="B3" i="78"/>
  <c r="C3" i="78"/>
  <c r="D3" i="78"/>
  <c r="E3" i="78"/>
  <c r="F3" i="78"/>
  <c r="G3" i="78"/>
  <c r="H3" i="78"/>
  <c r="I3" i="78"/>
  <c r="J3" i="78"/>
  <c r="K3" i="78"/>
  <c r="L3" i="78"/>
  <c r="M3" i="78"/>
  <c r="N3" i="78"/>
  <c r="O3" i="78"/>
  <c r="P3" i="78"/>
  <c r="Q3" i="78"/>
  <c r="R3" i="78"/>
  <c r="S3" i="78"/>
  <c r="T3" i="78"/>
  <c r="U3" i="78"/>
  <c r="V3" i="78"/>
  <c r="W3" i="78"/>
  <c r="X3" i="78"/>
  <c r="Y3" i="78"/>
  <c r="Z3" i="78"/>
  <c r="AA3" i="78"/>
  <c r="AB3" i="78"/>
  <c r="AC3" i="78"/>
  <c r="C4" i="78"/>
  <c r="D4" i="78"/>
  <c r="E4" i="78"/>
  <c r="F4" i="78"/>
  <c r="G4" i="78"/>
  <c r="H4" i="78"/>
  <c r="I4" i="78"/>
  <c r="C5" i="78"/>
  <c r="D5" i="78"/>
  <c r="E5" i="78"/>
  <c r="F5" i="78"/>
  <c r="G5" i="78"/>
  <c r="H5" i="78"/>
  <c r="I5" i="78"/>
  <c r="A4" i="78"/>
  <c r="A5" i="78"/>
  <c r="C48" i="44"/>
  <c r="C46" i="44"/>
  <c r="B10" i="73"/>
  <c r="H55" i="64"/>
  <c r="G55" i="64" s="1"/>
  <c r="H54" i="64"/>
  <c r="H53" i="64"/>
  <c r="H52" i="64"/>
  <c r="H51" i="64"/>
  <c r="C133" i="72"/>
  <c r="D133" i="72"/>
  <c r="E133" i="72"/>
  <c r="F133" i="72"/>
  <c r="G133" i="72"/>
  <c r="H133" i="72"/>
  <c r="I133" i="72"/>
  <c r="J133" i="72"/>
  <c r="K133" i="72"/>
  <c r="L133" i="72"/>
  <c r="M133" i="72"/>
  <c r="N133" i="72"/>
  <c r="O133" i="72"/>
  <c r="P133" i="72"/>
  <c r="Q133" i="72"/>
  <c r="R133" i="72"/>
  <c r="S133" i="72"/>
  <c r="T133" i="72"/>
  <c r="U133" i="72"/>
  <c r="V133" i="72"/>
  <c r="W133" i="72"/>
  <c r="X133" i="72"/>
  <c r="Y133" i="72"/>
  <c r="Z133" i="72"/>
  <c r="AA133" i="72"/>
  <c r="AB133" i="72"/>
  <c r="AC133" i="72"/>
  <c r="AD133" i="72"/>
  <c r="AE133" i="72"/>
  <c r="B129" i="72"/>
  <c r="D113" i="72"/>
  <c r="D121" i="72" s="1"/>
  <c r="D127" i="72" s="1"/>
  <c r="E113" i="72"/>
  <c r="E121" i="72" s="1"/>
  <c r="E127" i="72" s="1"/>
  <c r="F113" i="72"/>
  <c r="F121" i="72" s="1"/>
  <c r="F127" i="72" s="1"/>
  <c r="G113" i="72"/>
  <c r="G121" i="72" s="1"/>
  <c r="G127" i="72" s="1"/>
  <c r="H113" i="72"/>
  <c r="H121" i="72" s="1"/>
  <c r="H127" i="72" s="1"/>
  <c r="I113" i="72"/>
  <c r="I121" i="72" s="1"/>
  <c r="I127" i="72" s="1"/>
  <c r="J113" i="72"/>
  <c r="J121" i="72" s="1"/>
  <c r="J127" i="72" s="1"/>
  <c r="K113" i="72"/>
  <c r="K121" i="72" s="1"/>
  <c r="K127" i="72" s="1"/>
  <c r="L113" i="72"/>
  <c r="L121" i="72" s="1"/>
  <c r="L127" i="72" s="1"/>
  <c r="M113" i="72"/>
  <c r="M121" i="72" s="1"/>
  <c r="M127" i="72" s="1"/>
  <c r="N113" i="72"/>
  <c r="N121" i="72" s="1"/>
  <c r="N127" i="72" s="1"/>
  <c r="O113" i="72"/>
  <c r="O121" i="72" s="1"/>
  <c r="O127" i="72" s="1"/>
  <c r="P113" i="72"/>
  <c r="P121" i="72" s="1"/>
  <c r="P127" i="72" s="1"/>
  <c r="Q113" i="72"/>
  <c r="Q121" i="72" s="1"/>
  <c r="Q127" i="72" s="1"/>
  <c r="R113" i="72"/>
  <c r="R121" i="72" s="1"/>
  <c r="R127" i="72" s="1"/>
  <c r="S113" i="72"/>
  <c r="S121" i="72" s="1"/>
  <c r="S127" i="72" s="1"/>
  <c r="T113" i="72"/>
  <c r="T121" i="72" s="1"/>
  <c r="T127" i="72" s="1"/>
  <c r="U113" i="72"/>
  <c r="U121" i="72" s="1"/>
  <c r="U127" i="72" s="1"/>
  <c r="V113" i="72"/>
  <c r="V121" i="72" s="1"/>
  <c r="V127" i="72" s="1"/>
  <c r="W113" i="72"/>
  <c r="W121" i="72" s="1"/>
  <c r="W127" i="72" s="1"/>
  <c r="X113" i="72"/>
  <c r="X121" i="72" s="1"/>
  <c r="X127" i="72" s="1"/>
  <c r="Y113" i="72"/>
  <c r="Y121" i="72" s="1"/>
  <c r="Y127" i="72" s="1"/>
  <c r="Z113" i="72"/>
  <c r="Z121" i="72" s="1"/>
  <c r="Z127" i="72" s="1"/>
  <c r="AA113" i="72"/>
  <c r="AA121" i="72" s="1"/>
  <c r="AA127" i="72" s="1"/>
  <c r="AB113" i="72"/>
  <c r="AB121" i="72" s="1"/>
  <c r="AB127" i="72" s="1"/>
  <c r="AC113" i="72"/>
  <c r="AC121" i="72" s="1"/>
  <c r="AC127" i="72" s="1"/>
  <c r="AD113" i="72"/>
  <c r="AD121" i="72" s="1"/>
  <c r="AD127" i="72" s="1"/>
  <c r="AE113" i="72"/>
  <c r="AE121" i="72" s="1"/>
  <c r="AE127" i="72" s="1"/>
  <c r="C113" i="72"/>
  <c r="C121" i="72" s="1"/>
  <c r="C127" i="72" s="1"/>
  <c r="D81" i="72"/>
  <c r="AE36" i="36"/>
  <c r="AF36" i="36"/>
  <c r="AG36" i="36"/>
  <c r="AD36" i="36"/>
  <c r="AD37" i="36"/>
  <c r="AE37" i="36"/>
  <c r="AF37" i="36"/>
  <c r="AG37" i="36"/>
  <c r="AE35" i="36"/>
  <c r="AF35" i="36"/>
  <c r="AG35" i="36"/>
  <c r="AD35" i="36"/>
  <c r="E32" i="43"/>
  <c r="F67" i="64"/>
  <c r="G67" i="64"/>
  <c r="F55" i="64"/>
  <c r="E51" i="61"/>
  <c r="F8" i="76"/>
  <c r="M66" i="55"/>
  <c r="M65" i="55"/>
  <c r="M64" i="55"/>
  <c r="M62" i="55"/>
  <c r="M61" i="55"/>
  <c r="M60" i="55"/>
  <c r="C38" i="17" l="1"/>
  <c r="C37" i="17"/>
  <c r="D49" i="17"/>
  <c r="F70" i="78"/>
  <c r="F74" i="78"/>
  <c r="F123" i="78" s="1"/>
  <c r="F147" i="78" s="1"/>
  <c r="AC70" i="78"/>
  <c r="AC74" i="78"/>
  <c r="AC123" i="78" s="1"/>
  <c r="AC147" i="78" s="1"/>
  <c r="U70" i="78"/>
  <c r="U74" i="78"/>
  <c r="U123" i="78" s="1"/>
  <c r="U147" i="78" s="1"/>
  <c r="M70" i="78"/>
  <c r="M74" i="78"/>
  <c r="M123" i="78" s="1"/>
  <c r="M147" i="78" s="1"/>
  <c r="AD70" i="78"/>
  <c r="AD74" i="78"/>
  <c r="AD123" i="78" s="1"/>
  <c r="AD147" i="78" s="1"/>
  <c r="D70" i="78"/>
  <c r="D74" i="78"/>
  <c r="D123" i="78" s="1"/>
  <c r="D147" i="78" s="1"/>
  <c r="AA70" i="78"/>
  <c r="AA74" i="78"/>
  <c r="AA123" i="78" s="1"/>
  <c r="AA147" i="78" s="1"/>
  <c r="S70" i="78"/>
  <c r="S74" i="78"/>
  <c r="S123" i="78" s="1"/>
  <c r="S147" i="78" s="1"/>
  <c r="K70" i="78"/>
  <c r="K74" i="78"/>
  <c r="K123" i="78" s="1"/>
  <c r="K147" i="78" s="1"/>
  <c r="C70" i="78"/>
  <c r="C74" i="78"/>
  <c r="C123" i="78" s="1"/>
  <c r="C147" i="78" s="1"/>
  <c r="Z70" i="78"/>
  <c r="Z74" i="78"/>
  <c r="Z123" i="78" s="1"/>
  <c r="Z147" i="78" s="1"/>
  <c r="R70" i="78"/>
  <c r="R74" i="78"/>
  <c r="R123" i="78" s="1"/>
  <c r="R147" i="78" s="1"/>
  <c r="J70" i="78"/>
  <c r="J74" i="78"/>
  <c r="J123" i="78" s="1"/>
  <c r="J147" i="78" s="1"/>
  <c r="G70" i="78"/>
  <c r="G74" i="78"/>
  <c r="G123" i="78" s="1"/>
  <c r="G147" i="78" s="1"/>
  <c r="AB70" i="78"/>
  <c r="AB74" i="78"/>
  <c r="AB123" i="78" s="1"/>
  <c r="AB147" i="78" s="1"/>
  <c r="Y70" i="78"/>
  <c r="Y74" i="78"/>
  <c r="Y123" i="78" s="1"/>
  <c r="Y147" i="78" s="1"/>
  <c r="Q70" i="78"/>
  <c r="Q74" i="78"/>
  <c r="Q123" i="78" s="1"/>
  <c r="Q147" i="78" s="1"/>
  <c r="N70" i="78"/>
  <c r="N74" i="78"/>
  <c r="N123" i="78" s="1"/>
  <c r="N147" i="78" s="1"/>
  <c r="E70" i="78"/>
  <c r="E74" i="78"/>
  <c r="E123" i="78" s="1"/>
  <c r="E147" i="78" s="1"/>
  <c r="L70" i="78"/>
  <c r="L74" i="78"/>
  <c r="L123" i="78" s="1"/>
  <c r="L147" i="78" s="1"/>
  <c r="I70" i="78"/>
  <c r="I74" i="78"/>
  <c r="I123" i="78" s="1"/>
  <c r="I147" i="78" s="1"/>
  <c r="X70" i="78"/>
  <c r="X74" i="78"/>
  <c r="X123" i="78" s="1"/>
  <c r="X147" i="78" s="1"/>
  <c r="P70" i="78"/>
  <c r="P74" i="78"/>
  <c r="P123" i="78" s="1"/>
  <c r="P147" i="78" s="1"/>
  <c r="V70" i="78"/>
  <c r="V74" i="78"/>
  <c r="V123" i="78" s="1"/>
  <c r="V147" i="78" s="1"/>
  <c r="T70" i="78"/>
  <c r="T74" i="78"/>
  <c r="T123" i="78" s="1"/>
  <c r="T147" i="78" s="1"/>
  <c r="H70" i="78"/>
  <c r="H74" i="78"/>
  <c r="H123" i="78" s="1"/>
  <c r="H147" i="78" s="1"/>
  <c r="AE70" i="78"/>
  <c r="AE74" i="78"/>
  <c r="AE123" i="78" s="1"/>
  <c r="AE147" i="78" s="1"/>
  <c r="W70" i="78"/>
  <c r="W74" i="78"/>
  <c r="W123" i="78" s="1"/>
  <c r="W147" i="78" s="1"/>
  <c r="O70" i="78"/>
  <c r="O74" i="78"/>
  <c r="O123" i="78" s="1"/>
  <c r="O147" i="78" s="1"/>
  <c r="C65" i="65"/>
  <c r="C20" i="78"/>
  <c r="G20" i="78"/>
  <c r="H21" i="78"/>
  <c r="J21" i="78"/>
  <c r="D20" i="78"/>
  <c r="F20" i="78"/>
  <c r="C21" i="78"/>
  <c r="D21" i="78"/>
  <c r="E20" i="78"/>
  <c r="J20" i="78"/>
  <c r="G21" i="78"/>
  <c r="I21" i="78"/>
  <c r="I20" i="78"/>
  <c r="H20" i="78"/>
  <c r="E21" i="78"/>
  <c r="F21" i="78"/>
  <c r="K46" i="44"/>
  <c r="K47" i="44"/>
  <c r="L47" i="44"/>
  <c r="J28" i="54"/>
  <c r="E14" i="72"/>
  <c r="F14" i="72"/>
  <c r="G14"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D14" i="72"/>
  <c r="J27" i="54"/>
  <c r="J5" i="54"/>
  <c r="G24" i="54"/>
  <c r="G6" i="54"/>
  <c r="D24" i="54"/>
  <c r="D39" i="17" l="1"/>
  <c r="D38" i="17"/>
  <c r="D37" i="17"/>
  <c r="J183" i="78"/>
  <c r="J151" i="78"/>
  <c r="L151" i="78"/>
  <c r="L183" i="78"/>
  <c r="S183" i="78"/>
  <c r="S151" i="78"/>
  <c r="M151" i="78"/>
  <c r="M183" i="78"/>
  <c r="O183" i="78"/>
  <c r="O151" i="78"/>
  <c r="AD183" i="78"/>
  <c r="AD151" i="78"/>
  <c r="T151" i="78"/>
  <c r="T183" i="78"/>
  <c r="Q183" i="78"/>
  <c r="Q151" i="78"/>
  <c r="Y183" i="78"/>
  <c r="Y151" i="78"/>
  <c r="P183" i="78"/>
  <c r="P151" i="78"/>
  <c r="AB183" i="78"/>
  <c r="AB151" i="78"/>
  <c r="AA183" i="78"/>
  <c r="AA151" i="78"/>
  <c r="U151" i="78"/>
  <c r="U183" i="78"/>
  <c r="I183" i="78"/>
  <c r="I151" i="78"/>
  <c r="F151" i="78"/>
  <c r="F183" i="78"/>
  <c r="W183" i="78"/>
  <c r="W151" i="78"/>
  <c r="R151" i="78"/>
  <c r="R183" i="78"/>
  <c r="AE183" i="78"/>
  <c r="AE151" i="78"/>
  <c r="E151" i="78"/>
  <c r="E183" i="78"/>
  <c r="Z151" i="78"/>
  <c r="Z183" i="78"/>
  <c r="H151" i="78"/>
  <c r="H183" i="78"/>
  <c r="X183" i="78"/>
  <c r="X151" i="78"/>
  <c r="N183" i="78"/>
  <c r="N151" i="78"/>
  <c r="G151" i="78"/>
  <c r="G183" i="78"/>
  <c r="C183" i="78"/>
  <c r="C151" i="78"/>
  <c r="D151" i="78"/>
  <c r="D183" i="78"/>
  <c r="AC151" i="78"/>
  <c r="AC183" i="78"/>
  <c r="K151" i="78"/>
  <c r="K183" i="78"/>
  <c r="V183" i="78"/>
  <c r="V151" i="78"/>
  <c r="U51" i="74"/>
  <c r="U50" i="74"/>
  <c r="G52" i="74"/>
  <c r="D27" i="54" s="1"/>
  <c r="G53" i="74"/>
  <c r="D28" i="54" s="1"/>
  <c r="M9" i="74"/>
  <c r="U52" i="74"/>
  <c r="U53" i="74"/>
  <c r="U54" i="74"/>
  <c r="U41" i="74"/>
  <c r="U40" i="74"/>
  <c r="U35" i="74"/>
  <c r="U34" i="74"/>
  <c r="U33" i="74"/>
  <c r="U32" i="74"/>
  <c r="U28" i="74"/>
  <c r="U27" i="74"/>
  <c r="U23" i="74"/>
  <c r="U22" i="74"/>
  <c r="U21" i="74"/>
  <c r="U20" i="74"/>
  <c r="U16" i="74"/>
  <c r="U12" i="74"/>
  <c r="U11" i="74"/>
  <c r="U9" i="74"/>
  <c r="U8" i="74"/>
  <c r="H66" i="74"/>
  <c r="N62" i="74"/>
  <c r="H62" i="74"/>
  <c r="Q56" i="74"/>
  <c r="O56" i="74"/>
  <c r="M56" i="74"/>
  <c r="M48" i="74"/>
  <c r="G48" i="74"/>
  <c r="K18" i="74"/>
  <c r="I18" i="74"/>
  <c r="G18" i="74"/>
  <c r="S16" i="74"/>
  <c r="K14" i="74"/>
  <c r="I14" i="74"/>
  <c r="G14" i="74"/>
  <c r="S81" i="72"/>
  <c r="T81" i="72"/>
  <c r="U81" i="72"/>
  <c r="V81" i="72"/>
  <c r="R81" i="72"/>
  <c r="E81" i="72"/>
  <c r="F81" i="72"/>
  <c r="G81" i="72"/>
  <c r="H81" i="72"/>
  <c r="E76" i="72"/>
  <c r="F76" i="72"/>
  <c r="G76" i="72"/>
  <c r="H76" i="72"/>
  <c r="I76" i="72"/>
  <c r="J76" i="72"/>
  <c r="K76" i="72"/>
  <c r="L76" i="72"/>
  <c r="M76" i="72"/>
  <c r="N76" i="72"/>
  <c r="O76" i="72"/>
  <c r="P76" i="72"/>
  <c r="Q76" i="72"/>
  <c r="R76" i="72"/>
  <c r="S76" i="72"/>
  <c r="T76" i="72"/>
  <c r="U76" i="72"/>
  <c r="V76" i="72"/>
  <c r="W76" i="72"/>
  <c r="X76" i="72"/>
  <c r="Y76" i="72"/>
  <c r="Z76" i="72"/>
  <c r="AA76" i="72"/>
  <c r="AB76" i="72"/>
  <c r="AC76" i="72"/>
  <c r="AD76" i="72"/>
  <c r="AE76" i="72"/>
  <c r="AF76" i="72"/>
  <c r="D76" i="72"/>
  <c r="D78" i="72"/>
  <c r="D79" i="72"/>
  <c r="F49" i="72"/>
  <c r="G49" i="72"/>
  <c r="H49" i="72"/>
  <c r="I49" i="72"/>
  <c r="J49" i="72"/>
  <c r="K49" i="72"/>
  <c r="O49" i="72"/>
  <c r="P49" i="72"/>
  <c r="Q49" i="72"/>
  <c r="R49" i="72"/>
  <c r="S49" i="72"/>
  <c r="T49" i="72"/>
  <c r="U49" i="72"/>
  <c r="X49" i="72"/>
  <c r="Y49" i="72"/>
  <c r="Z49" i="72"/>
  <c r="AA49" i="72"/>
  <c r="AB49" i="72"/>
  <c r="AC49" i="72"/>
  <c r="AD49" i="72"/>
  <c r="AE49" i="72"/>
  <c r="AF49" i="72"/>
  <c r="E77" i="72"/>
  <c r="F77" i="72"/>
  <c r="G77" i="72"/>
  <c r="H77" i="72"/>
  <c r="I77" i="72"/>
  <c r="J77" i="72"/>
  <c r="K77" i="72"/>
  <c r="M77" i="72"/>
  <c r="N77" i="72"/>
  <c r="O77" i="72"/>
  <c r="P77" i="72"/>
  <c r="Q77" i="72"/>
  <c r="R77" i="72"/>
  <c r="S77" i="72"/>
  <c r="T77" i="72"/>
  <c r="U77" i="72"/>
  <c r="W77" i="72"/>
  <c r="X77" i="72"/>
  <c r="Y77" i="72"/>
  <c r="Z77" i="72"/>
  <c r="AA77" i="72"/>
  <c r="AB77" i="72"/>
  <c r="AC77" i="72"/>
  <c r="AD77" i="72"/>
  <c r="AE77" i="72"/>
  <c r="AF79" i="72"/>
  <c r="AE79" i="72"/>
  <c r="AD79" i="72"/>
  <c r="AC79" i="72"/>
  <c r="AB79" i="72"/>
  <c r="AA79" i="72"/>
  <c r="Z79" i="72"/>
  <c r="Y79" i="72"/>
  <c r="X79" i="72"/>
  <c r="W79" i="72"/>
  <c r="V79" i="72"/>
  <c r="U79" i="72"/>
  <c r="T79" i="72"/>
  <c r="S79" i="72"/>
  <c r="R79" i="72"/>
  <c r="Q79" i="72"/>
  <c r="P79" i="72"/>
  <c r="O79" i="72"/>
  <c r="N79" i="72"/>
  <c r="M79" i="72"/>
  <c r="L79" i="72"/>
  <c r="K79" i="72"/>
  <c r="J79" i="72"/>
  <c r="I79" i="72"/>
  <c r="H79" i="72"/>
  <c r="G79" i="72"/>
  <c r="F79" i="72"/>
  <c r="E79" i="72"/>
  <c r="AF78" i="72"/>
  <c r="AE78" i="72"/>
  <c r="AD78" i="72"/>
  <c r="AC78" i="72"/>
  <c r="AB78" i="72"/>
  <c r="AA78" i="72"/>
  <c r="Z78" i="72"/>
  <c r="Y78" i="72"/>
  <c r="X78" i="72"/>
  <c r="W78" i="72"/>
  <c r="V78" i="72"/>
  <c r="U78" i="72"/>
  <c r="T78" i="72"/>
  <c r="S78" i="72"/>
  <c r="R78" i="72"/>
  <c r="Q78" i="72"/>
  <c r="P78" i="72"/>
  <c r="O78" i="72"/>
  <c r="N78" i="72"/>
  <c r="M78" i="72"/>
  <c r="L78" i="72"/>
  <c r="K78" i="72"/>
  <c r="J78" i="72"/>
  <c r="I78" i="72"/>
  <c r="H78" i="72"/>
  <c r="G78" i="72"/>
  <c r="F78" i="72"/>
  <c r="E78" i="72"/>
  <c r="E51" i="72"/>
  <c r="F51" i="72"/>
  <c r="G51" i="72"/>
  <c r="H51" i="72"/>
  <c r="I51" i="72"/>
  <c r="J51" i="72"/>
  <c r="K51" i="72"/>
  <c r="M51" i="72"/>
  <c r="N51" i="72"/>
  <c r="O51" i="72"/>
  <c r="P51" i="72"/>
  <c r="Q51" i="72"/>
  <c r="R51" i="72"/>
  <c r="S51" i="72"/>
  <c r="T51" i="72"/>
  <c r="U51" i="72"/>
  <c r="W51" i="72"/>
  <c r="X51" i="72"/>
  <c r="Y51" i="72"/>
  <c r="Z51" i="72"/>
  <c r="AA51" i="72"/>
  <c r="AB51" i="72"/>
  <c r="AC51" i="72"/>
  <c r="AD51" i="72"/>
  <c r="AE51" i="72"/>
  <c r="E52" i="72"/>
  <c r="F52" i="72"/>
  <c r="G52" i="72"/>
  <c r="H52" i="72"/>
  <c r="I52" i="72"/>
  <c r="J52" i="72"/>
  <c r="K52" i="72"/>
  <c r="L52" i="72"/>
  <c r="M52" i="72"/>
  <c r="N52" i="72"/>
  <c r="O52" i="72"/>
  <c r="P52" i="72"/>
  <c r="Q52" i="72"/>
  <c r="R52" i="72"/>
  <c r="S52" i="72"/>
  <c r="T52" i="72"/>
  <c r="U52" i="72"/>
  <c r="V52" i="72"/>
  <c r="W52" i="72"/>
  <c r="X52" i="72"/>
  <c r="Y52" i="72"/>
  <c r="Z52" i="72"/>
  <c r="AA52" i="72"/>
  <c r="AB52" i="72"/>
  <c r="AC52" i="72"/>
  <c r="AD52" i="72"/>
  <c r="AE52" i="72"/>
  <c r="AF52" i="72"/>
  <c r="E53" i="72"/>
  <c r="F53" i="72"/>
  <c r="G53" i="72"/>
  <c r="H53" i="72"/>
  <c r="I53" i="72"/>
  <c r="J53" i="72"/>
  <c r="K53" i="72"/>
  <c r="L53" i="72"/>
  <c r="M53" i="72"/>
  <c r="N53" i="72"/>
  <c r="O53" i="72"/>
  <c r="P53" i="72"/>
  <c r="Q53" i="72"/>
  <c r="R53" i="72"/>
  <c r="S53" i="72"/>
  <c r="T53" i="72"/>
  <c r="U53" i="72"/>
  <c r="V53" i="72"/>
  <c r="W53" i="72"/>
  <c r="X53" i="72"/>
  <c r="Y53" i="72"/>
  <c r="Z53" i="72"/>
  <c r="AA53" i="72"/>
  <c r="AB53" i="72"/>
  <c r="AC53" i="72"/>
  <c r="AD53" i="72"/>
  <c r="AE53" i="72"/>
  <c r="AF53" i="72"/>
  <c r="E63" i="72"/>
  <c r="F63" i="72"/>
  <c r="G63" i="72"/>
  <c r="H63" i="72"/>
  <c r="I63" i="72"/>
  <c r="J63" i="72"/>
  <c r="K63" i="72"/>
  <c r="L63" i="72"/>
  <c r="M63" i="72"/>
  <c r="N63" i="72"/>
  <c r="O63" i="72"/>
  <c r="P63" i="72"/>
  <c r="Q63" i="72"/>
  <c r="R63" i="72"/>
  <c r="S63" i="72"/>
  <c r="T63" i="72"/>
  <c r="U63" i="72"/>
  <c r="V63" i="72"/>
  <c r="W63" i="72"/>
  <c r="X63" i="72"/>
  <c r="Y63" i="72"/>
  <c r="Z63" i="72"/>
  <c r="AA63" i="72"/>
  <c r="AB63" i="72"/>
  <c r="AC63" i="72"/>
  <c r="AD63" i="72"/>
  <c r="AE63" i="72"/>
  <c r="AF63" i="72"/>
  <c r="D63" i="72"/>
  <c r="F29" i="64"/>
  <c r="F27" i="64"/>
  <c r="F30" i="64" s="1"/>
  <c r="C63" i="72" l="1"/>
  <c r="C76" i="72"/>
  <c r="C81" i="72"/>
  <c r="M64" i="72" l="1"/>
  <c r="N64" i="72"/>
  <c r="O64" i="72"/>
  <c r="P64" i="72"/>
  <c r="Q64" i="72"/>
  <c r="R64" i="72"/>
  <c r="S64" i="72"/>
  <c r="T64" i="72"/>
  <c r="U64" i="72"/>
  <c r="W64" i="72"/>
  <c r="X64" i="72"/>
  <c r="Y64" i="72"/>
  <c r="Z64" i="72"/>
  <c r="AA64" i="72"/>
  <c r="AB64" i="72"/>
  <c r="AC64" i="72"/>
  <c r="AD64" i="72"/>
  <c r="AE64" i="72"/>
  <c r="M65" i="72"/>
  <c r="N65" i="72"/>
  <c r="O65" i="72"/>
  <c r="P65" i="72"/>
  <c r="Q65" i="72"/>
  <c r="R65" i="72"/>
  <c r="S65" i="72"/>
  <c r="T65" i="72"/>
  <c r="U65" i="72"/>
  <c r="V65" i="72"/>
  <c r="W65" i="72"/>
  <c r="X65" i="72"/>
  <c r="Y65" i="72"/>
  <c r="Z65" i="72"/>
  <c r="AA65" i="72"/>
  <c r="AB65" i="72"/>
  <c r="AC65" i="72"/>
  <c r="AD65" i="72"/>
  <c r="AE65" i="72"/>
  <c r="AF65" i="72"/>
  <c r="M66" i="72"/>
  <c r="N66" i="72"/>
  <c r="O66" i="72"/>
  <c r="P66" i="72"/>
  <c r="Q66" i="72"/>
  <c r="R66" i="72"/>
  <c r="S66" i="72"/>
  <c r="T66" i="72"/>
  <c r="U66" i="72"/>
  <c r="V66" i="72"/>
  <c r="W66" i="72"/>
  <c r="X66" i="72"/>
  <c r="Y66" i="72"/>
  <c r="Z66" i="72"/>
  <c r="AA66" i="72"/>
  <c r="AB66" i="72"/>
  <c r="AC66" i="72"/>
  <c r="AD66" i="72"/>
  <c r="AE66" i="72"/>
  <c r="AF66" i="72"/>
  <c r="E64" i="72"/>
  <c r="F64" i="72"/>
  <c r="G64" i="72"/>
  <c r="H64" i="72"/>
  <c r="I64" i="72"/>
  <c r="J64" i="72"/>
  <c r="K64" i="72"/>
  <c r="E65" i="72"/>
  <c r="F65" i="72"/>
  <c r="G65" i="72"/>
  <c r="H65" i="72"/>
  <c r="I65" i="72"/>
  <c r="J65" i="72"/>
  <c r="K65" i="72"/>
  <c r="L65" i="72"/>
  <c r="E66" i="72"/>
  <c r="F66" i="72"/>
  <c r="G66" i="72"/>
  <c r="H66" i="72"/>
  <c r="I66" i="72"/>
  <c r="J66" i="72"/>
  <c r="K66" i="72"/>
  <c r="L66" i="72"/>
  <c r="D66" i="72"/>
  <c r="D65" i="72"/>
  <c r="D53" i="72"/>
  <c r="C53" i="72" s="1"/>
  <c r="D52" i="72"/>
  <c r="C52" i="72" s="1"/>
  <c r="F57" i="64"/>
  <c r="C57" i="64"/>
  <c r="B32" i="72"/>
  <c r="B31" i="72"/>
  <c r="B30" i="72"/>
  <c r="B33" i="72" s="1"/>
  <c r="B29" i="72"/>
  <c r="D82" i="72" s="1"/>
  <c r="O97" i="72" l="1"/>
  <c r="W97" i="72"/>
  <c r="AE97" i="72"/>
  <c r="P97" i="72"/>
  <c r="X97" i="72"/>
  <c r="AF97" i="72"/>
  <c r="I97" i="72"/>
  <c r="Q97" i="72"/>
  <c r="Y97" i="72"/>
  <c r="J97" i="72"/>
  <c r="Z97" i="72"/>
  <c r="K97" i="72"/>
  <c r="AA97" i="72"/>
  <c r="L97" i="72"/>
  <c r="AB97" i="72"/>
  <c r="M97" i="72"/>
  <c r="AC97" i="72"/>
  <c r="N97" i="72"/>
  <c r="AD97" i="72"/>
  <c r="V96" i="72"/>
  <c r="U97" i="72"/>
  <c r="AB96" i="72"/>
  <c r="Q96" i="72"/>
  <c r="E97" i="72"/>
  <c r="N96" i="72"/>
  <c r="M116" i="72" s="1"/>
  <c r="T96" i="72"/>
  <c r="Z96" i="72"/>
  <c r="Y116" i="72" s="1"/>
  <c r="I96" i="72"/>
  <c r="AE96" i="72"/>
  <c r="AD116" i="72" s="1"/>
  <c r="J96" i="72"/>
  <c r="I116" i="72" s="1"/>
  <c r="F96" i="72"/>
  <c r="E116" i="72" s="1"/>
  <c r="T97" i="72"/>
  <c r="R96" i="72"/>
  <c r="F97" i="72"/>
  <c r="W96" i="72"/>
  <c r="V116" i="72" s="1"/>
  <c r="V97" i="72"/>
  <c r="AA96" i="72"/>
  <c r="Z116" i="72" s="1"/>
  <c r="L96" i="72"/>
  <c r="K116" i="72" s="1"/>
  <c r="O96" i="72"/>
  <c r="AC96" i="72"/>
  <c r="S96" i="72"/>
  <c r="G97" i="72"/>
  <c r="AF96" i="72"/>
  <c r="G96" i="72"/>
  <c r="F116" i="72" s="1"/>
  <c r="U96" i="72"/>
  <c r="T116" i="72" s="1"/>
  <c r="K96" i="72"/>
  <c r="D97" i="72"/>
  <c r="X96" i="72"/>
  <c r="R97" i="72"/>
  <c r="M96" i="72"/>
  <c r="H97" i="72"/>
  <c r="D96" i="72"/>
  <c r="P96" i="72"/>
  <c r="AD96" i="72"/>
  <c r="AC116" i="72" s="1"/>
  <c r="E96" i="72"/>
  <c r="S97" i="72"/>
  <c r="Y96" i="72"/>
  <c r="X116" i="72" s="1"/>
  <c r="H96" i="72"/>
  <c r="K67" i="72"/>
  <c r="K69" i="72" s="1"/>
  <c r="K92" i="72" s="1"/>
  <c r="J115" i="72" s="1"/>
  <c r="C65" i="72"/>
  <c r="C66" i="72"/>
  <c r="W67" i="72"/>
  <c r="W69" i="72" s="1"/>
  <c r="AC67" i="72"/>
  <c r="AC69" i="72" s="1"/>
  <c r="AB82" i="72"/>
  <c r="AB84" i="72" s="1"/>
  <c r="L82" i="72"/>
  <c r="T82" i="72"/>
  <c r="T84" i="72" s="1"/>
  <c r="Y82" i="72"/>
  <c r="Y84" i="72" s="1"/>
  <c r="Q82" i="72"/>
  <c r="Q84" i="72" s="1"/>
  <c r="I82" i="72"/>
  <c r="I84" i="72" s="1"/>
  <c r="R82" i="72"/>
  <c r="R84" i="72" s="1"/>
  <c r="G82" i="72"/>
  <c r="G84" i="72" s="1"/>
  <c r="S82" i="72"/>
  <c r="S84" i="72" s="1"/>
  <c r="X82" i="72"/>
  <c r="X84" i="72" s="1"/>
  <c r="J82" i="72"/>
  <c r="J84" i="72" s="1"/>
  <c r="E82" i="72"/>
  <c r="E84" i="72" s="1"/>
  <c r="Z82" i="72"/>
  <c r="Z84" i="72" s="1"/>
  <c r="F82" i="72"/>
  <c r="F84" i="72" s="1"/>
  <c r="K82" i="72"/>
  <c r="K84" i="72" s="1"/>
  <c r="AC82" i="72"/>
  <c r="AC84" i="72" s="1"/>
  <c r="P82" i="72"/>
  <c r="P84" i="72" s="1"/>
  <c r="U82" i="72"/>
  <c r="U84" i="72" s="1"/>
  <c r="AA82" i="72"/>
  <c r="AA84" i="72" s="1"/>
  <c r="AD82" i="72"/>
  <c r="AD84" i="72" s="1"/>
  <c r="AF82" i="72"/>
  <c r="V82" i="72"/>
  <c r="AE82" i="72"/>
  <c r="AE84" i="72" s="1"/>
  <c r="H82" i="72"/>
  <c r="H84" i="72" s="1"/>
  <c r="W82" i="72"/>
  <c r="W84" i="72" s="1"/>
  <c r="M82" i="72"/>
  <c r="M84" i="72" s="1"/>
  <c r="N82" i="72"/>
  <c r="N84" i="72" s="1"/>
  <c r="O82" i="72"/>
  <c r="O84" i="72" s="1"/>
  <c r="N67" i="72"/>
  <c r="N69" i="72" s="1"/>
  <c r="N92" i="72" s="1"/>
  <c r="M115" i="72" s="1"/>
  <c r="Q67" i="72"/>
  <c r="Q69" i="72" s="1"/>
  <c r="Q92" i="72" s="1"/>
  <c r="P115" i="72" s="1"/>
  <c r="M67" i="72"/>
  <c r="M69" i="72" s="1"/>
  <c r="M92" i="72" s="1"/>
  <c r="L115" i="72" s="1"/>
  <c r="I67" i="72"/>
  <c r="I69" i="72" s="1"/>
  <c r="I71" i="72" s="1"/>
  <c r="H187" i="78" s="1"/>
  <c r="H189" i="78" s="1"/>
  <c r="H67" i="72"/>
  <c r="H69" i="72" s="1"/>
  <c r="G67" i="72"/>
  <c r="G69" i="72" s="1"/>
  <c r="X67" i="72"/>
  <c r="X69" i="72" s="1"/>
  <c r="P67" i="72"/>
  <c r="P69" i="72" s="1"/>
  <c r="F67" i="72"/>
  <c r="F69" i="72" s="1"/>
  <c r="J67" i="72"/>
  <c r="J69" i="72" s="1"/>
  <c r="E67" i="72"/>
  <c r="E69" i="72" s="1"/>
  <c r="U67" i="72"/>
  <c r="U69" i="72" s="1"/>
  <c r="AE67" i="72"/>
  <c r="AE69" i="72" s="1"/>
  <c r="AB67" i="72"/>
  <c r="AB69" i="72" s="1"/>
  <c r="T67" i="72"/>
  <c r="T69" i="72" s="1"/>
  <c r="AD67" i="72"/>
  <c r="AD69" i="72" s="1"/>
  <c r="O67" i="72"/>
  <c r="O69" i="72" s="1"/>
  <c r="AA67" i="72"/>
  <c r="AA69" i="72" s="1"/>
  <c r="S67" i="72"/>
  <c r="S69" i="72" s="1"/>
  <c r="Z67" i="72"/>
  <c r="Z69" i="72" s="1"/>
  <c r="R67" i="72"/>
  <c r="R69" i="72" s="1"/>
  <c r="Y67" i="72"/>
  <c r="Y69" i="72" s="1"/>
  <c r="G57" i="64"/>
  <c r="J116" i="72" l="1"/>
  <c r="O116" i="72"/>
  <c r="R116" i="72"/>
  <c r="AE116" i="72"/>
  <c r="G116" i="72"/>
  <c r="Q116" i="72"/>
  <c r="W116" i="72"/>
  <c r="N116" i="72"/>
  <c r="P116" i="72"/>
  <c r="AA116" i="72"/>
  <c r="AB116" i="72"/>
  <c r="D116" i="72"/>
  <c r="C116" i="72"/>
  <c r="H116" i="72"/>
  <c r="U116" i="72"/>
  <c r="L116" i="72"/>
  <c r="S116" i="72"/>
  <c r="Z86" i="72"/>
  <c r="O86" i="72"/>
  <c r="AD86" i="72"/>
  <c r="E86" i="72"/>
  <c r="C97" i="72"/>
  <c r="O9" i="12" s="1"/>
  <c r="C96" i="72"/>
  <c r="O8" i="12" s="1"/>
  <c r="F83" i="78" s="1"/>
  <c r="N86" i="72"/>
  <c r="AA86" i="72"/>
  <c r="W71" i="72"/>
  <c r="W92" i="72"/>
  <c r="V115" i="72" s="1"/>
  <c r="T71" i="72"/>
  <c r="T92" i="72"/>
  <c r="S115" i="72" s="1"/>
  <c r="P71" i="72"/>
  <c r="P92" i="72"/>
  <c r="O115" i="72" s="1"/>
  <c r="J71" i="72"/>
  <c r="J92" i="72"/>
  <c r="I115" i="72" s="1"/>
  <c r="F71" i="72"/>
  <c r="F92" i="72"/>
  <c r="E115" i="72" s="1"/>
  <c r="X71" i="72"/>
  <c r="X92" i="72"/>
  <c r="W115" i="72" s="1"/>
  <c r="AB71" i="72"/>
  <c r="AB92" i="72"/>
  <c r="AA115" i="72" s="1"/>
  <c r="G71" i="72"/>
  <c r="G92" i="72"/>
  <c r="F115" i="72" s="1"/>
  <c r="J86" i="72"/>
  <c r="AE71" i="72"/>
  <c r="AE92" i="72"/>
  <c r="AD115" i="72" s="1"/>
  <c r="Z71" i="72"/>
  <c r="Z92" i="72"/>
  <c r="Y115" i="72" s="1"/>
  <c r="S71" i="72"/>
  <c r="S92" i="72"/>
  <c r="R115" i="72" s="1"/>
  <c r="AC71" i="72"/>
  <c r="AC92" i="72"/>
  <c r="AB115" i="72" s="1"/>
  <c r="R71" i="72"/>
  <c r="R92" i="72"/>
  <c r="Q115" i="72" s="1"/>
  <c r="U71" i="72"/>
  <c r="U92" i="72"/>
  <c r="T115" i="72" s="1"/>
  <c r="AA71" i="72"/>
  <c r="AA92" i="72"/>
  <c r="Z115" i="72" s="1"/>
  <c r="H71" i="72"/>
  <c r="H92" i="72"/>
  <c r="G115" i="72" s="1"/>
  <c r="AD71" i="72"/>
  <c r="AD92" i="72"/>
  <c r="AC115" i="72" s="1"/>
  <c r="Y71" i="72"/>
  <c r="Y92" i="72"/>
  <c r="X115" i="72" s="1"/>
  <c r="O71" i="72"/>
  <c r="O92" i="72"/>
  <c r="N115" i="72" s="1"/>
  <c r="E71" i="72"/>
  <c r="E92" i="72"/>
  <c r="D115" i="72" s="1"/>
  <c r="I104" i="72"/>
  <c r="I92" i="72"/>
  <c r="H115" i="72" s="1"/>
  <c r="C82" i="72"/>
  <c r="M71" i="72"/>
  <c r="F86" i="72"/>
  <c r="I86" i="72"/>
  <c r="Q86" i="72"/>
  <c r="Y86" i="72"/>
  <c r="M86" i="72"/>
  <c r="U86" i="72"/>
  <c r="X86" i="72"/>
  <c r="T86" i="72"/>
  <c r="W86" i="72"/>
  <c r="P86" i="72"/>
  <c r="S86" i="72"/>
  <c r="H86" i="72"/>
  <c r="AC86" i="72"/>
  <c r="G86" i="72"/>
  <c r="AB86" i="72"/>
  <c r="AE86" i="72"/>
  <c r="K86" i="72"/>
  <c r="R86" i="72"/>
  <c r="Q71" i="72"/>
  <c r="K71" i="72"/>
  <c r="N71" i="72"/>
  <c r="O108" i="72"/>
  <c r="Q104" i="72" l="1"/>
  <c r="P187" i="78"/>
  <c r="P189" i="78" s="1"/>
  <c r="R108" i="72"/>
  <c r="Q154" i="78"/>
  <c r="Q185" i="78"/>
  <c r="X104" i="72"/>
  <c r="W187" i="78"/>
  <c r="W189" i="78" s="1"/>
  <c r="AA104" i="72"/>
  <c r="Z187" i="78"/>
  <c r="Z189" i="78" s="1"/>
  <c r="N185" i="78"/>
  <c r="N154" i="78"/>
  <c r="AE108" i="72"/>
  <c r="AD154" i="78"/>
  <c r="AD185" i="78"/>
  <c r="W108" i="72"/>
  <c r="V185" i="78"/>
  <c r="V154" i="78"/>
  <c r="I108" i="72"/>
  <c r="H185" i="78"/>
  <c r="H154" i="78"/>
  <c r="G104" i="72"/>
  <c r="F187" i="78"/>
  <c r="F189" i="78" s="1"/>
  <c r="F104" i="72"/>
  <c r="E187" i="78"/>
  <c r="E189" i="78" s="1"/>
  <c r="W104" i="72"/>
  <c r="V187" i="78"/>
  <c r="V189" i="78" s="1"/>
  <c r="Z108" i="72"/>
  <c r="Y154" i="78"/>
  <c r="Y185" i="78"/>
  <c r="Y108" i="72"/>
  <c r="X185" i="78"/>
  <c r="X154" i="78"/>
  <c r="S108" i="72"/>
  <c r="R154" i="78"/>
  <c r="R185" i="78"/>
  <c r="J108" i="72"/>
  <c r="I154" i="78"/>
  <c r="I185" i="78"/>
  <c r="T104" i="72"/>
  <c r="S187" i="78"/>
  <c r="S189" i="78" s="1"/>
  <c r="AD108" i="72"/>
  <c r="AC185" i="78"/>
  <c r="AC154" i="78"/>
  <c r="K108" i="72"/>
  <c r="J154" i="78"/>
  <c r="J185" i="78"/>
  <c r="P108" i="72"/>
  <c r="O185" i="78"/>
  <c r="O154" i="78"/>
  <c r="Q108" i="72"/>
  <c r="P185" i="78"/>
  <c r="P154" i="78"/>
  <c r="Y104" i="72"/>
  <c r="X187" i="78"/>
  <c r="X189" i="78" s="1"/>
  <c r="AB108" i="72"/>
  <c r="AA185" i="78"/>
  <c r="AA154" i="78"/>
  <c r="T108" i="72"/>
  <c r="S185" i="78"/>
  <c r="S154" i="78"/>
  <c r="F108" i="72"/>
  <c r="E185" i="78"/>
  <c r="E154" i="78"/>
  <c r="AD104" i="72"/>
  <c r="AC187" i="78"/>
  <c r="AC189" i="78" s="1"/>
  <c r="U104" i="72"/>
  <c r="T187" i="78"/>
  <c r="T189" i="78" s="1"/>
  <c r="S104" i="72"/>
  <c r="R187" i="78"/>
  <c r="R189" i="78" s="1"/>
  <c r="AA108" i="72"/>
  <c r="Z154" i="78"/>
  <c r="Z185" i="78"/>
  <c r="G108" i="72"/>
  <c r="F185" i="78"/>
  <c r="F154" i="78"/>
  <c r="J104" i="72"/>
  <c r="I187" i="78"/>
  <c r="I189" i="78" s="1"/>
  <c r="AC108" i="72"/>
  <c r="AB185" i="78"/>
  <c r="AB154" i="78"/>
  <c r="M104" i="72"/>
  <c r="L187" i="78"/>
  <c r="L189" i="78" s="1"/>
  <c r="E104" i="72"/>
  <c r="D187" i="78"/>
  <c r="D189" i="78" s="1"/>
  <c r="H104" i="72"/>
  <c r="G187" i="78"/>
  <c r="G189" i="78" s="1"/>
  <c r="R104" i="72"/>
  <c r="Q187" i="78"/>
  <c r="Q189" i="78" s="1"/>
  <c r="Z104" i="72"/>
  <c r="Y187" i="78"/>
  <c r="Y189" i="78" s="1"/>
  <c r="X108" i="72"/>
  <c r="W185" i="78"/>
  <c r="W154" i="78"/>
  <c r="AB104" i="72"/>
  <c r="AA187" i="78"/>
  <c r="AA189" i="78" s="1"/>
  <c r="N108" i="72"/>
  <c r="M185" i="78"/>
  <c r="M154" i="78"/>
  <c r="N104" i="72"/>
  <c r="M187" i="78"/>
  <c r="M189" i="78" s="1"/>
  <c r="U108" i="72"/>
  <c r="T154" i="78"/>
  <c r="T185" i="78"/>
  <c r="K104" i="72"/>
  <c r="J187" i="78"/>
  <c r="J189" i="78" s="1"/>
  <c r="H108" i="72"/>
  <c r="G185" i="78"/>
  <c r="G154" i="78"/>
  <c r="M108" i="72"/>
  <c r="L154" i="78"/>
  <c r="L185" i="78"/>
  <c r="P104" i="72"/>
  <c r="O187" i="78"/>
  <c r="O189" i="78" s="1"/>
  <c r="O104" i="72"/>
  <c r="N187" i="78"/>
  <c r="N189" i="78" s="1"/>
  <c r="AC104" i="72"/>
  <c r="AB187" i="78"/>
  <c r="AB189" i="78" s="1"/>
  <c r="AE104" i="72"/>
  <c r="AD187" i="78"/>
  <c r="AD189" i="78" s="1"/>
  <c r="E108" i="72"/>
  <c r="D154" i="78"/>
  <c r="D185" i="78"/>
  <c r="O9" i="74"/>
  <c r="H6" i="54" s="1"/>
  <c r="F84" i="78"/>
  <c r="H124" i="72"/>
  <c r="H130" i="72" s="1"/>
  <c r="P124" i="72"/>
  <c r="P130" i="72" s="1"/>
  <c r="X124" i="72"/>
  <c r="X130" i="72" s="1"/>
  <c r="I124" i="72"/>
  <c r="I130" i="72" s="1"/>
  <c r="Q124" i="72"/>
  <c r="Q130" i="72" s="1"/>
  <c r="Y124" i="72"/>
  <c r="Y130" i="72" s="1"/>
  <c r="J124" i="72"/>
  <c r="J130" i="72" s="1"/>
  <c r="R124" i="72"/>
  <c r="R130" i="72" s="1"/>
  <c r="Z124" i="72"/>
  <c r="Z130" i="72" s="1"/>
  <c r="O124" i="72"/>
  <c r="O130" i="72" s="1"/>
  <c r="C124" i="72"/>
  <c r="C130" i="72" s="1"/>
  <c r="K124" i="72"/>
  <c r="K130" i="72" s="1"/>
  <c r="S124" i="72"/>
  <c r="S130" i="72" s="1"/>
  <c r="AA124" i="72"/>
  <c r="AA130" i="72" s="1"/>
  <c r="AE124" i="72"/>
  <c r="AE130" i="72" s="1"/>
  <c r="D124" i="72"/>
  <c r="D130" i="72" s="1"/>
  <c r="L124" i="72"/>
  <c r="L130" i="72" s="1"/>
  <c r="T124" i="72"/>
  <c r="T130" i="72" s="1"/>
  <c r="AB124" i="72"/>
  <c r="AB130" i="72" s="1"/>
  <c r="G124" i="72"/>
  <c r="G130" i="72" s="1"/>
  <c r="E124" i="72"/>
  <c r="E130" i="72" s="1"/>
  <c r="M124" i="72"/>
  <c r="M130" i="72" s="1"/>
  <c r="U124" i="72"/>
  <c r="U130" i="72" s="1"/>
  <c r="AC124" i="72"/>
  <c r="AC130" i="72" s="1"/>
  <c r="W124" i="72"/>
  <c r="W130" i="72" s="1"/>
  <c r="F124" i="72"/>
  <c r="F130" i="72" s="1"/>
  <c r="N124" i="72"/>
  <c r="N130" i="72" s="1"/>
  <c r="V124" i="72"/>
  <c r="V130" i="72" s="1"/>
  <c r="AD124" i="72"/>
  <c r="AD130" i="72" s="1"/>
  <c r="O8" i="74"/>
  <c r="Q9" i="74"/>
  <c r="H5" i="54" l="1"/>
  <c r="AC32" i="49"/>
  <c r="CG14" i="48"/>
  <c r="E40" i="72"/>
  <c r="F40" i="72"/>
  <c r="G40" i="72"/>
  <c r="H40" i="72"/>
  <c r="I40" i="72"/>
  <c r="J40" i="72"/>
  <c r="K40" i="72"/>
  <c r="L40" i="72"/>
  <c r="M40" i="72"/>
  <c r="N40" i="72"/>
  <c r="O40" i="72"/>
  <c r="P40" i="72"/>
  <c r="Q40" i="72"/>
  <c r="R40" i="72"/>
  <c r="S40" i="72"/>
  <c r="T40" i="72"/>
  <c r="U40" i="72"/>
  <c r="V40" i="72"/>
  <c r="W40" i="72"/>
  <c r="X40" i="72"/>
  <c r="Y40" i="72"/>
  <c r="Z40" i="72"/>
  <c r="AA40" i="72"/>
  <c r="AB40" i="72"/>
  <c r="AC40" i="72"/>
  <c r="AD40" i="72"/>
  <c r="AE40" i="72"/>
  <c r="AF40" i="72"/>
  <c r="D40" i="72"/>
  <c r="E39" i="72"/>
  <c r="F39" i="72"/>
  <c r="G39" i="72"/>
  <c r="H39" i="72"/>
  <c r="I39" i="72"/>
  <c r="J39" i="72"/>
  <c r="K39" i="72"/>
  <c r="L39" i="72"/>
  <c r="M39" i="72"/>
  <c r="N39" i="72"/>
  <c r="O39" i="72"/>
  <c r="P39" i="72"/>
  <c r="Q39" i="72"/>
  <c r="R39" i="72"/>
  <c r="S39" i="72"/>
  <c r="T39" i="72"/>
  <c r="U39" i="72"/>
  <c r="V39" i="72"/>
  <c r="W39" i="72"/>
  <c r="X39" i="72"/>
  <c r="Y39" i="72"/>
  <c r="Z39" i="72"/>
  <c r="AA39" i="72"/>
  <c r="AB39" i="72"/>
  <c r="AC39" i="72"/>
  <c r="AD39" i="72"/>
  <c r="AE39" i="72"/>
  <c r="AF39" i="72"/>
  <c r="D39" i="72"/>
  <c r="E38" i="72"/>
  <c r="F38" i="72"/>
  <c r="G38" i="72"/>
  <c r="H38" i="72"/>
  <c r="I38" i="72"/>
  <c r="J38" i="72"/>
  <c r="K38" i="72"/>
  <c r="M38" i="72"/>
  <c r="N38" i="72"/>
  <c r="O38" i="72"/>
  <c r="P38" i="72"/>
  <c r="Q38" i="72"/>
  <c r="R38" i="72"/>
  <c r="S38" i="72"/>
  <c r="T38" i="72"/>
  <c r="U38" i="72"/>
  <c r="W38" i="72"/>
  <c r="X38" i="72"/>
  <c r="Y38" i="72"/>
  <c r="Z38" i="72"/>
  <c r="AA38" i="72"/>
  <c r="AB38" i="72"/>
  <c r="AC38" i="72"/>
  <c r="AD38" i="72"/>
  <c r="AE38" i="72"/>
  <c r="C44" i="69"/>
  <c r="K251" i="17"/>
  <c r="D3" i="72"/>
  <c r="D8" i="72" s="1"/>
  <c r="D4" i="72"/>
  <c r="D11" i="72"/>
  <c r="D12" i="72" s="1"/>
  <c r="E12" i="72" s="1"/>
  <c r="AH39" i="49"/>
  <c r="AH38" i="49"/>
  <c r="AH37" i="49"/>
  <c r="AH33" i="49"/>
  <c r="AH34" i="49"/>
  <c r="AH32" i="49"/>
  <c r="M48" i="12"/>
  <c r="G48" i="12"/>
  <c r="Q87" i="20"/>
  <c r="B34" i="20"/>
  <c r="EU3" i="48"/>
  <c r="EU37" i="48" s="1"/>
  <c r="EV3" i="48"/>
  <c r="EW3" i="48"/>
  <c r="EX3" i="48"/>
  <c r="EY3" i="48"/>
  <c r="EZ3" i="48"/>
  <c r="FA3" i="48"/>
  <c r="FA34" i="48" s="1"/>
  <c r="FB3" i="48"/>
  <c r="FB39" i="48" s="1"/>
  <c r="FC3" i="48"/>
  <c r="FC37" i="48" s="1"/>
  <c r="FD3" i="48"/>
  <c r="FE3" i="48"/>
  <c r="FF3" i="48"/>
  <c r="FG3" i="48"/>
  <c r="FH3" i="48"/>
  <c r="FI3" i="48"/>
  <c r="FI34" i="48" s="1"/>
  <c r="FJ3" i="48"/>
  <c r="FJ39" i="48" s="1"/>
  <c r="FK3" i="48"/>
  <c r="FK37" i="48" s="1"/>
  <c r="FL3" i="48"/>
  <c r="FM3" i="48"/>
  <c r="FN3" i="48"/>
  <c r="FO3" i="48"/>
  <c r="FP3" i="48"/>
  <c r="FQ3" i="48"/>
  <c r="FQ34" i="48" s="1"/>
  <c r="FR3" i="48"/>
  <c r="FR39" i="48" s="1"/>
  <c r="FS3" i="48"/>
  <c r="FS37" i="48" s="1"/>
  <c r="FT3" i="48"/>
  <c r="FU3" i="48"/>
  <c r="FV3" i="48"/>
  <c r="ET3" i="48"/>
  <c r="FV39" i="48"/>
  <c r="FU39" i="48"/>
  <c r="FT39" i="48"/>
  <c r="FS39" i="48"/>
  <c r="FP39" i="48"/>
  <c r="FN39" i="48"/>
  <c r="FM39" i="48"/>
  <c r="FL39" i="48"/>
  <c r="FK39" i="48"/>
  <c r="FH39" i="48"/>
  <c r="FF39" i="48"/>
  <c r="FE39" i="48"/>
  <c r="FD39" i="48"/>
  <c r="FC39" i="48"/>
  <c r="EZ39" i="48"/>
  <c r="EX39" i="48"/>
  <c r="EW39" i="48"/>
  <c r="EV39" i="48"/>
  <c r="EU39" i="48"/>
  <c r="ET39" i="48"/>
  <c r="FV38" i="48"/>
  <c r="FU38" i="48"/>
  <c r="FT38" i="48"/>
  <c r="FS38" i="48"/>
  <c r="FQ38" i="48"/>
  <c r="FP38" i="48"/>
  <c r="FO38" i="48"/>
  <c r="FN38" i="48"/>
  <c r="FM38" i="48"/>
  <c r="FL38" i="48"/>
  <c r="FK38" i="48"/>
  <c r="FI38" i="48"/>
  <c r="FH38" i="48"/>
  <c r="FG38" i="48"/>
  <c r="FF38" i="48"/>
  <c r="FE38" i="48"/>
  <c r="FD38" i="48"/>
  <c r="FC38" i="48"/>
  <c r="FA38" i="48"/>
  <c r="EZ38" i="48"/>
  <c r="EY38" i="48"/>
  <c r="EX38" i="48"/>
  <c r="EW38" i="48"/>
  <c r="EV38" i="48"/>
  <c r="EU38" i="48"/>
  <c r="ET38" i="48"/>
  <c r="FV37" i="48"/>
  <c r="FU37" i="48"/>
  <c r="FT37" i="48"/>
  <c r="FP37" i="48"/>
  <c r="FN37" i="48"/>
  <c r="FM37" i="48"/>
  <c r="FL37" i="48"/>
  <c r="FH37" i="48"/>
  <c r="FF37" i="48"/>
  <c r="FE37" i="48"/>
  <c r="FD37" i="48"/>
  <c r="EZ37" i="48"/>
  <c r="EX37" i="48"/>
  <c r="EW37" i="48"/>
  <c r="EV37" i="48"/>
  <c r="ET37" i="48"/>
  <c r="FV34" i="48"/>
  <c r="FU34" i="48"/>
  <c r="FT34" i="48"/>
  <c r="FS34" i="48"/>
  <c r="FR34" i="48"/>
  <c r="FP34" i="48"/>
  <c r="FN34" i="48"/>
  <c r="FM34" i="48"/>
  <c r="FL34" i="48"/>
  <c r="FK34" i="48"/>
  <c r="FJ34" i="48"/>
  <c r="FH34" i="48"/>
  <c r="FF34" i="48"/>
  <c r="FE34" i="48"/>
  <c r="FD34" i="48"/>
  <c r="FC34" i="48"/>
  <c r="FB34" i="48"/>
  <c r="EZ34" i="48"/>
  <c r="EX34" i="48"/>
  <c r="EW34" i="48"/>
  <c r="EV34" i="48"/>
  <c r="EU34" i="48"/>
  <c r="ET34" i="48"/>
  <c r="FV33" i="48"/>
  <c r="FU33" i="48"/>
  <c r="FT33" i="48"/>
  <c r="FP33" i="48"/>
  <c r="FO33" i="48"/>
  <c r="FN33" i="48"/>
  <c r="FM33" i="48"/>
  <c r="FL33" i="48"/>
  <c r="FH33" i="48"/>
  <c r="FG33" i="48"/>
  <c r="FF33" i="48"/>
  <c r="FE33" i="48"/>
  <c r="FD33" i="48"/>
  <c r="EZ33" i="48"/>
  <c r="EY33" i="48"/>
  <c r="EX33" i="48"/>
  <c r="EW33" i="48"/>
  <c r="EV33" i="48"/>
  <c r="ET33" i="48"/>
  <c r="FV32" i="48"/>
  <c r="FU32" i="48"/>
  <c r="FT32" i="48"/>
  <c r="FS32" i="48"/>
  <c r="FP32" i="48"/>
  <c r="FO32" i="48"/>
  <c r="FN32" i="48"/>
  <c r="FM32" i="48"/>
  <c r="FL32" i="48"/>
  <c r="FK32" i="48"/>
  <c r="FH32" i="48"/>
  <c r="FG32" i="48"/>
  <c r="FF32" i="48"/>
  <c r="FE32" i="48"/>
  <c r="FD32" i="48"/>
  <c r="FC32" i="48"/>
  <c r="EZ32" i="48"/>
  <c r="EY32" i="48"/>
  <c r="EX32" i="48"/>
  <c r="EW32" i="48"/>
  <c r="EV32" i="48"/>
  <c r="EU32" i="48"/>
  <c r="ET32" i="48"/>
  <c r="FV19" i="48"/>
  <c r="FU19" i="48"/>
  <c r="FT19" i="48"/>
  <c r="FS19" i="48"/>
  <c r="FP19" i="48"/>
  <c r="FO19" i="48"/>
  <c r="FN19" i="48"/>
  <c r="FM19" i="48"/>
  <c r="FL19" i="48"/>
  <c r="FK19" i="48"/>
  <c r="FH19" i="48"/>
  <c r="FG19" i="48"/>
  <c r="FF19" i="48"/>
  <c r="FE19" i="48"/>
  <c r="FD19" i="48"/>
  <c r="FC19" i="48"/>
  <c r="EZ19" i="48"/>
  <c r="EY19" i="48"/>
  <c r="EX19" i="48"/>
  <c r="EW19" i="48"/>
  <c r="EV19" i="48"/>
  <c r="EU19" i="48"/>
  <c r="ET19" i="48"/>
  <c r="FV18" i="48"/>
  <c r="FU18" i="48"/>
  <c r="FT18" i="48"/>
  <c r="FS18" i="48"/>
  <c r="FP18" i="48"/>
  <c r="FO18" i="48"/>
  <c r="FN18" i="48"/>
  <c r="FM18" i="48"/>
  <c r="FL18" i="48"/>
  <c r="FK18" i="48"/>
  <c r="FH18" i="48"/>
  <c r="FG18" i="48"/>
  <c r="FF18" i="48"/>
  <c r="FE18" i="48"/>
  <c r="FD18" i="48"/>
  <c r="FC18" i="48"/>
  <c r="EZ18" i="48"/>
  <c r="EY18" i="48"/>
  <c r="EX18" i="48"/>
  <c r="EW18" i="48"/>
  <c r="EV18" i="48"/>
  <c r="EU18" i="48"/>
  <c r="ET18" i="48"/>
  <c r="FV17" i="48"/>
  <c r="FU17" i="48"/>
  <c r="FT17" i="48"/>
  <c r="FS17" i="48"/>
  <c r="FQ17" i="48"/>
  <c r="FP17" i="48"/>
  <c r="FO17" i="48"/>
  <c r="FN17" i="48"/>
  <c r="FM17" i="48"/>
  <c r="FL17" i="48"/>
  <c r="FK17" i="48"/>
  <c r="FI17" i="48"/>
  <c r="FH17" i="48"/>
  <c r="FG17" i="48"/>
  <c r="FF17" i="48"/>
  <c r="FE17" i="48"/>
  <c r="FD17" i="48"/>
  <c r="FC17" i="48"/>
  <c r="FA17" i="48"/>
  <c r="EZ17" i="48"/>
  <c r="EY17" i="48"/>
  <c r="EX17" i="48"/>
  <c r="EW17" i="48"/>
  <c r="EV17" i="48"/>
  <c r="EU17" i="48"/>
  <c r="ET17" i="48"/>
  <c r="FV14" i="48"/>
  <c r="FU14" i="48"/>
  <c r="FT14" i="48"/>
  <c r="FS14" i="48"/>
  <c r="FP14" i="48"/>
  <c r="FO14" i="48"/>
  <c r="FN14" i="48"/>
  <c r="FM14" i="48"/>
  <c r="FL14" i="48"/>
  <c r="FK14" i="48"/>
  <c r="FH14" i="48"/>
  <c r="FG14" i="48"/>
  <c r="FF14" i="48"/>
  <c r="FE14" i="48"/>
  <c r="FD14" i="48"/>
  <c r="FC14" i="48"/>
  <c r="EZ14" i="48"/>
  <c r="EY14" i="48"/>
  <c r="EX14" i="48"/>
  <c r="EW14" i="48"/>
  <c r="EV14" i="48"/>
  <c r="EU14" i="48"/>
  <c r="ET14" i="48"/>
  <c r="FV13" i="48"/>
  <c r="FU13" i="48"/>
  <c r="FT13" i="48"/>
  <c r="FS13" i="48"/>
  <c r="FR13" i="48"/>
  <c r="FQ13" i="48"/>
  <c r="FP13" i="48"/>
  <c r="FO13" i="48"/>
  <c r="FN13" i="48"/>
  <c r="FM13" i="48"/>
  <c r="FL13" i="48"/>
  <c r="FK13" i="48"/>
  <c r="FJ13" i="48"/>
  <c r="FI13" i="48"/>
  <c r="FH13" i="48"/>
  <c r="FG13" i="48"/>
  <c r="FF13" i="48"/>
  <c r="FE13" i="48"/>
  <c r="FD13" i="48"/>
  <c r="FC13" i="48"/>
  <c r="FB13" i="48"/>
  <c r="FA13" i="48"/>
  <c r="EZ13" i="48"/>
  <c r="EY13" i="48"/>
  <c r="EX13" i="48"/>
  <c r="EW13" i="48"/>
  <c r="EV13" i="48"/>
  <c r="EU13" i="48"/>
  <c r="ET13" i="48"/>
  <c r="FV12" i="48"/>
  <c r="FU12" i="48"/>
  <c r="FT12" i="48"/>
  <c r="FS12" i="48"/>
  <c r="FP12" i="48"/>
  <c r="FO12" i="48"/>
  <c r="FN12" i="48"/>
  <c r="FM12" i="48"/>
  <c r="FL12" i="48"/>
  <c r="FK12" i="48"/>
  <c r="FH12" i="48"/>
  <c r="FG12" i="48"/>
  <c r="FF12" i="48"/>
  <c r="FE12" i="48"/>
  <c r="FD12" i="48"/>
  <c r="FC12" i="48"/>
  <c r="EZ12" i="48"/>
  <c r="EY12" i="48"/>
  <c r="EX12" i="48"/>
  <c r="EW12" i="48"/>
  <c r="EV12" i="48"/>
  <c r="EU12" i="48"/>
  <c r="ET12" i="48"/>
  <c r="L37" i="48"/>
  <c r="L34" i="48"/>
  <c r="L33" i="48"/>
  <c r="L32" i="48"/>
  <c r="L19" i="48"/>
  <c r="L18" i="48"/>
  <c r="L17" i="48"/>
  <c r="L14" i="48"/>
  <c r="L13" i="48"/>
  <c r="L12" i="48"/>
  <c r="AH57" i="49"/>
  <c r="AI57" i="49" s="1"/>
  <c r="AI49" i="49"/>
  <c r="AI47" i="49"/>
  <c r="AI43" i="49"/>
  <c r="AI44" i="49"/>
  <c r="AI42" i="49"/>
  <c r="AI34" i="49"/>
  <c r="AI32" i="49"/>
  <c r="AI33" i="49"/>
  <c r="AI48" i="49"/>
  <c r="AI39" i="49"/>
  <c r="AI38" i="49"/>
  <c r="AI37" i="49"/>
  <c r="AM230" i="17"/>
  <c r="AL230" i="17"/>
  <c r="AK230" i="17"/>
  <c r="AJ230" i="17"/>
  <c r="AI230" i="17"/>
  <c r="AH230" i="17"/>
  <c r="AG230" i="17"/>
  <c r="AF230" i="17"/>
  <c r="AE230" i="17"/>
  <c r="AD230" i="17"/>
  <c r="AC230" i="17"/>
  <c r="AB230" i="17"/>
  <c r="AA230" i="17"/>
  <c r="Z230" i="17"/>
  <c r="Y230" i="17"/>
  <c r="X230" i="17"/>
  <c r="W230" i="17"/>
  <c r="V230" i="17"/>
  <c r="U230" i="17"/>
  <c r="T230" i="17"/>
  <c r="S230" i="17"/>
  <c r="R230" i="17"/>
  <c r="Q230" i="17"/>
  <c r="P230" i="17"/>
  <c r="O230" i="17"/>
  <c r="N230" i="17"/>
  <c r="M230" i="17"/>
  <c r="L230" i="17"/>
  <c r="K230" i="17"/>
  <c r="C230" i="17" l="1"/>
  <c r="C40" i="72"/>
  <c r="C39" i="72"/>
  <c r="AA8" i="72"/>
  <c r="AA9" i="72" s="1"/>
  <c r="AA15" i="72" s="1"/>
  <c r="K8" i="72"/>
  <c r="K9" i="72" s="1"/>
  <c r="K15" i="72" s="1"/>
  <c r="D15" i="72"/>
  <c r="E17" i="72" s="1"/>
  <c r="E19" i="72" s="1"/>
  <c r="S8" i="72"/>
  <c r="S9" i="72" s="1"/>
  <c r="S15" i="72" s="1"/>
  <c r="Z8" i="72"/>
  <c r="Z9" i="72" s="1"/>
  <c r="Z15" i="72" s="1"/>
  <c r="R8" i="72"/>
  <c r="R9" i="72" s="1"/>
  <c r="R15" i="72" s="1"/>
  <c r="J8" i="72"/>
  <c r="J9" i="72" s="1"/>
  <c r="J15" i="72" s="1"/>
  <c r="F12" i="72"/>
  <c r="Y8" i="72"/>
  <c r="Y9" i="72" s="1"/>
  <c r="Y15" i="72" s="1"/>
  <c r="Q8" i="72"/>
  <c r="Q9" i="72" s="1"/>
  <c r="Q15" i="72" s="1"/>
  <c r="I8" i="72"/>
  <c r="I9" i="72" s="1"/>
  <c r="I15" i="72" s="1"/>
  <c r="AF8" i="72"/>
  <c r="AF9" i="72" s="1"/>
  <c r="AF15" i="72" s="1"/>
  <c r="X8" i="72"/>
  <c r="X9" i="72" s="1"/>
  <c r="X15" i="72" s="1"/>
  <c r="P8" i="72"/>
  <c r="P9" i="72" s="1"/>
  <c r="P15" i="72" s="1"/>
  <c r="H8" i="72"/>
  <c r="H9" i="72" s="1"/>
  <c r="H15" i="72" s="1"/>
  <c r="AE8" i="72"/>
  <c r="AE9" i="72" s="1"/>
  <c r="AE15" i="72" s="1"/>
  <c r="W8" i="72"/>
  <c r="W9" i="72" s="1"/>
  <c r="W15" i="72" s="1"/>
  <c r="O8" i="72"/>
  <c r="O9" i="72" s="1"/>
  <c r="O15" i="72" s="1"/>
  <c r="G8" i="72"/>
  <c r="G9" i="72" s="1"/>
  <c r="G15" i="72" s="1"/>
  <c r="AD8" i="72"/>
  <c r="AD9" i="72" s="1"/>
  <c r="AD15" i="72" s="1"/>
  <c r="V8" i="72"/>
  <c r="V9" i="72" s="1"/>
  <c r="V15" i="72" s="1"/>
  <c r="N8" i="72"/>
  <c r="N9" i="72" s="1"/>
  <c r="N15" i="72" s="1"/>
  <c r="F8" i="72"/>
  <c r="F9" i="72" s="1"/>
  <c r="F15" i="72" s="1"/>
  <c r="AC8" i="72"/>
  <c r="AC9" i="72" s="1"/>
  <c r="AC15" i="72" s="1"/>
  <c r="U8" i="72"/>
  <c r="U9" i="72" s="1"/>
  <c r="U15" i="72" s="1"/>
  <c r="M8" i="72"/>
  <c r="M9" i="72" s="1"/>
  <c r="M15" i="72" s="1"/>
  <c r="E8" i="72"/>
  <c r="E9" i="72" s="1"/>
  <c r="E15" i="72" s="1"/>
  <c r="F17" i="72" s="1"/>
  <c r="AB8" i="72"/>
  <c r="AB9" i="72" s="1"/>
  <c r="AB15" i="72" s="1"/>
  <c r="T8" i="72"/>
  <c r="T9" i="72" s="1"/>
  <c r="T15" i="72" s="1"/>
  <c r="L8" i="72"/>
  <c r="L9" i="72" s="1"/>
  <c r="L15" i="72" s="1"/>
  <c r="FA12" i="48"/>
  <c r="FI12" i="48"/>
  <c r="FQ12" i="48"/>
  <c r="FB17" i="48"/>
  <c r="FJ17" i="48"/>
  <c r="FR17" i="48"/>
  <c r="FA33" i="48"/>
  <c r="FI33" i="48"/>
  <c r="FQ33" i="48"/>
  <c r="EY37" i="48"/>
  <c r="FG37" i="48"/>
  <c r="FO37" i="48"/>
  <c r="FB38" i="48"/>
  <c r="FJ38" i="48"/>
  <c r="FR38" i="48"/>
  <c r="FR12" i="48"/>
  <c r="FI19" i="48"/>
  <c r="FB33" i="48"/>
  <c r="FJ33" i="48"/>
  <c r="FR33" i="48"/>
  <c r="FJ12" i="48"/>
  <c r="FA19" i="48"/>
  <c r="FA14" i="48"/>
  <c r="FI14" i="48"/>
  <c r="FQ14" i="48"/>
  <c r="FB19" i="48"/>
  <c r="FJ19" i="48"/>
  <c r="FR19" i="48"/>
  <c r="EU33" i="48"/>
  <c r="FC33" i="48"/>
  <c r="FK33" i="48"/>
  <c r="FS33" i="48"/>
  <c r="FA37" i="48"/>
  <c r="FI37" i="48"/>
  <c r="FQ37" i="48"/>
  <c r="EY39" i="48"/>
  <c r="FG39" i="48"/>
  <c r="FO39" i="48"/>
  <c r="FB12" i="48"/>
  <c r="FB14" i="48"/>
  <c r="FJ14" i="48"/>
  <c r="FR14" i="48"/>
  <c r="FA32" i="48"/>
  <c r="FI32" i="48"/>
  <c r="FQ32" i="48"/>
  <c r="EY34" i="48"/>
  <c r="FG34" i="48"/>
  <c r="FO34" i="48"/>
  <c r="FB37" i="48"/>
  <c r="FJ37" i="48"/>
  <c r="FR37" i="48"/>
  <c r="FQ19" i="48"/>
  <c r="FA18" i="48"/>
  <c r="FI18" i="48"/>
  <c r="FQ18" i="48"/>
  <c r="FB32" i="48"/>
  <c r="FJ32" i="48"/>
  <c r="FR32" i="48"/>
  <c r="FA39" i="48"/>
  <c r="FI39" i="48"/>
  <c r="FQ39" i="48"/>
  <c r="FB18" i="48"/>
  <c r="FJ18" i="48"/>
  <c r="FR18" i="48"/>
  <c r="L251" i="17" l="1"/>
  <c r="F19" i="72"/>
  <c r="M251" i="17" s="1"/>
  <c r="G12" i="72"/>
  <c r="G17" i="72"/>
  <c r="AM196" i="17"/>
  <c r="AC196" i="17"/>
  <c r="S196" i="17"/>
  <c r="K196" i="17"/>
  <c r="AM195" i="17"/>
  <c r="AC195" i="17"/>
  <c r="S195" i="17"/>
  <c r="K195" i="17"/>
  <c r="C24" i="69"/>
  <c r="C23" i="69"/>
  <c r="C22" i="69"/>
  <c r="C32" i="69"/>
  <c r="D44" i="61"/>
  <c r="F36" i="64"/>
  <c r="F34" i="64"/>
  <c r="E20" i="64"/>
  <c r="F40" i="64" s="1"/>
  <c r="E17" i="64"/>
  <c r="F38" i="64" s="1"/>
  <c r="F37" i="64"/>
  <c r="AM13" i="17"/>
  <c r="AM12" i="17"/>
  <c r="AC13" i="17"/>
  <c r="AC12" i="17"/>
  <c r="S13" i="17"/>
  <c r="S12" i="17"/>
  <c r="K13" i="17"/>
  <c r="K12" i="17"/>
  <c r="AM8" i="17"/>
  <c r="AC8" i="17"/>
  <c r="S8" i="17"/>
  <c r="AM7" i="17"/>
  <c r="AC7" i="17"/>
  <c r="S7" i="17"/>
  <c r="S18" i="43"/>
  <c r="C75" i="65"/>
  <c r="AO39" i="68"/>
  <c r="AN39" i="68"/>
  <c r="AM39" i="68"/>
  <c r="AL39" i="68"/>
  <c r="AK39" i="68"/>
  <c r="AJ39" i="68"/>
  <c r="AI39" i="68"/>
  <c r="AH39" i="68"/>
  <c r="AG39" i="68"/>
  <c r="AF39" i="68"/>
  <c r="AE39" i="68"/>
  <c r="AD39" i="68"/>
  <c r="AC39" i="68"/>
  <c r="AB39" i="68"/>
  <c r="AA39" i="68"/>
  <c r="Z39" i="68"/>
  <c r="Y39" i="68"/>
  <c r="X39" i="68"/>
  <c r="W39" i="68"/>
  <c r="V39" i="68"/>
  <c r="U39" i="68"/>
  <c r="T39" i="68"/>
  <c r="S39" i="68"/>
  <c r="R39" i="68"/>
  <c r="Q39" i="68"/>
  <c r="P39" i="68"/>
  <c r="O39" i="68"/>
  <c r="N39" i="68"/>
  <c r="M39" i="68"/>
  <c r="P38" i="68"/>
  <c r="O38" i="68"/>
  <c r="N38" i="68"/>
  <c r="M38" i="68"/>
  <c r="P37" i="68"/>
  <c r="O37" i="68"/>
  <c r="N37" i="68"/>
  <c r="M37" i="68"/>
  <c r="P34" i="68"/>
  <c r="O34" i="68"/>
  <c r="N34" i="68"/>
  <c r="M34" i="68"/>
  <c r="P33" i="68"/>
  <c r="O33" i="68"/>
  <c r="N33" i="68"/>
  <c r="M33" i="68"/>
  <c r="P32" i="68"/>
  <c r="O32" i="68"/>
  <c r="N32" i="68"/>
  <c r="M32" i="68"/>
  <c r="P29" i="68"/>
  <c r="O29" i="68"/>
  <c r="N29" i="68"/>
  <c r="M29" i="68"/>
  <c r="P28" i="68"/>
  <c r="O28" i="68"/>
  <c r="N28" i="68"/>
  <c r="M28" i="68"/>
  <c r="P27" i="68"/>
  <c r="O27" i="68"/>
  <c r="N27" i="68"/>
  <c r="M27" i="68"/>
  <c r="P24" i="68"/>
  <c r="O24" i="68"/>
  <c r="N24" i="68"/>
  <c r="M24" i="68"/>
  <c r="P23" i="68"/>
  <c r="O23" i="68"/>
  <c r="N23" i="68"/>
  <c r="M23" i="68"/>
  <c r="P22" i="68"/>
  <c r="O22" i="68"/>
  <c r="N22" i="68"/>
  <c r="M22" i="68"/>
  <c r="P19" i="68"/>
  <c r="O19" i="68"/>
  <c r="N19" i="68"/>
  <c r="M19" i="68"/>
  <c r="P18" i="68"/>
  <c r="O18" i="68"/>
  <c r="N18" i="68"/>
  <c r="M18" i="68"/>
  <c r="P17" i="68"/>
  <c r="O17" i="68"/>
  <c r="N17" i="68"/>
  <c r="M17" i="68"/>
  <c r="M13" i="68"/>
  <c r="AT13" i="68" s="1"/>
  <c r="N13" i="68"/>
  <c r="AU13" i="68" s="1"/>
  <c r="O13" i="68"/>
  <c r="AV13" i="68" s="1"/>
  <c r="P13" i="68"/>
  <c r="AW13" i="68" s="1"/>
  <c r="M14" i="68"/>
  <c r="AT14" i="68" s="1"/>
  <c r="N14" i="68"/>
  <c r="AU14" i="68" s="1"/>
  <c r="O14" i="68"/>
  <c r="AV14" i="68" s="1"/>
  <c r="P14" i="68"/>
  <c r="AW14" i="68" s="1"/>
  <c r="N12" i="68"/>
  <c r="AU12" i="68" s="1"/>
  <c r="D124" i="78" s="1"/>
  <c r="O12" i="68"/>
  <c r="AV12" i="68" s="1"/>
  <c r="E124" i="78" s="1"/>
  <c r="P12" i="68"/>
  <c r="AW12" i="68" s="1"/>
  <c r="M12" i="68"/>
  <c r="AT12" i="68" s="1"/>
  <c r="F17" i="68"/>
  <c r="F18" i="68"/>
  <c r="F19" i="68"/>
  <c r="F22" i="68"/>
  <c r="F23" i="68"/>
  <c r="F24" i="68"/>
  <c r="F27" i="68"/>
  <c r="F28" i="68"/>
  <c r="F29" i="68"/>
  <c r="F32" i="68"/>
  <c r="F33" i="68"/>
  <c r="F34" i="68"/>
  <c r="F37" i="68"/>
  <c r="F38" i="68"/>
  <c r="F39" i="68"/>
  <c r="F7" i="68"/>
  <c r="F8" i="68"/>
  <c r="F9" i="68"/>
  <c r="F12" i="68"/>
  <c r="F13" i="68"/>
  <c r="F14" i="68"/>
  <c r="F6" i="68"/>
  <c r="C39" i="68"/>
  <c r="C38" i="68"/>
  <c r="C37" i="68"/>
  <c r="C31" i="68"/>
  <c r="C34" i="68" s="1"/>
  <c r="C26" i="68"/>
  <c r="C21" i="68"/>
  <c r="C11" i="68"/>
  <c r="C12" i="68" s="1"/>
  <c r="L3" i="68"/>
  <c r="C3" i="68"/>
  <c r="C34" i="65"/>
  <c r="F124" i="78" l="1"/>
  <c r="C124" i="78"/>
  <c r="G19" i="72"/>
  <c r="N251" i="17" s="1"/>
  <c r="G40" i="64"/>
  <c r="F58" i="64"/>
  <c r="G58" i="64" s="1"/>
  <c r="C44" i="61"/>
  <c r="E44" i="61" s="1"/>
  <c r="G34" i="64"/>
  <c r="F51" i="64"/>
  <c r="G51" i="64" s="1"/>
  <c r="G38" i="64"/>
  <c r="G36" i="64"/>
  <c r="F53" i="64"/>
  <c r="G53" i="64" s="1"/>
  <c r="G37" i="64"/>
  <c r="F54" i="64"/>
  <c r="G54" i="64" s="1"/>
  <c r="H12" i="72"/>
  <c r="H17" i="72"/>
  <c r="C196" i="17"/>
  <c r="C195" i="17"/>
  <c r="AD12" i="17"/>
  <c r="AE12" i="17" s="1"/>
  <c r="AF12" i="17" s="1"/>
  <c r="AG12" i="17" s="1"/>
  <c r="AH12" i="17" s="1"/>
  <c r="AI12" i="17" s="1"/>
  <c r="AJ12" i="17" s="1"/>
  <c r="AK12" i="17" s="1"/>
  <c r="AL12" i="17" s="1"/>
  <c r="L12" i="17"/>
  <c r="M12" i="17" s="1"/>
  <c r="N12" i="17" s="1"/>
  <c r="O12" i="17" s="1"/>
  <c r="P12" i="17" s="1"/>
  <c r="Q12" i="17" s="1"/>
  <c r="R12" i="17" s="1"/>
  <c r="F35" i="64"/>
  <c r="T13" i="17"/>
  <c r="U13" i="17" s="1"/>
  <c r="V13" i="17" s="1"/>
  <c r="W13" i="17" s="1"/>
  <c r="X13" i="17" s="1"/>
  <c r="Y13" i="17" s="1"/>
  <c r="Z13" i="17" s="1"/>
  <c r="AA13" i="17" s="1"/>
  <c r="AB13" i="17" s="1"/>
  <c r="T7" i="17"/>
  <c r="U7" i="17" s="1"/>
  <c r="V7" i="17" s="1"/>
  <c r="W7" i="17" s="1"/>
  <c r="X7" i="17" s="1"/>
  <c r="Y7" i="17" s="1"/>
  <c r="Z7" i="17" s="1"/>
  <c r="AA7" i="17" s="1"/>
  <c r="AB7" i="17" s="1"/>
  <c r="AD13" i="17"/>
  <c r="AE13" i="17" s="1"/>
  <c r="AF13" i="17" s="1"/>
  <c r="AG13" i="17" s="1"/>
  <c r="AH13" i="17" s="1"/>
  <c r="AI13" i="17" s="1"/>
  <c r="AJ13" i="17" s="1"/>
  <c r="AK13" i="17" s="1"/>
  <c r="AL13" i="17" s="1"/>
  <c r="AD8" i="17"/>
  <c r="AE8" i="17" s="1"/>
  <c r="AF8" i="17" s="1"/>
  <c r="AG8" i="17" s="1"/>
  <c r="AH8" i="17" s="1"/>
  <c r="AI8" i="17" s="1"/>
  <c r="AJ8" i="17" s="1"/>
  <c r="AK8" i="17" s="1"/>
  <c r="AL8" i="17" s="1"/>
  <c r="T12" i="17"/>
  <c r="U12" i="17" s="1"/>
  <c r="V12" i="17" s="1"/>
  <c r="W12" i="17" s="1"/>
  <c r="X12" i="17" s="1"/>
  <c r="Y12" i="17" s="1"/>
  <c r="Z12" i="17" s="1"/>
  <c r="AA12" i="17" s="1"/>
  <c r="AB12" i="17" s="1"/>
  <c r="AD7" i="17"/>
  <c r="AE7" i="17" s="1"/>
  <c r="AF7" i="17" s="1"/>
  <c r="AG7" i="17" s="1"/>
  <c r="AH7" i="17" s="1"/>
  <c r="AI7" i="17" s="1"/>
  <c r="AJ7" i="17" s="1"/>
  <c r="AK7" i="17" s="1"/>
  <c r="AL7" i="17" s="1"/>
  <c r="L13" i="17"/>
  <c r="T8" i="17"/>
  <c r="U8" i="17" s="1"/>
  <c r="V8" i="17" s="1"/>
  <c r="W8" i="17" s="1"/>
  <c r="M43" i="68"/>
  <c r="C33" i="68"/>
  <c r="C32" i="68"/>
  <c r="C22" i="68"/>
  <c r="C23" i="68"/>
  <c r="C24" i="68"/>
  <c r="C13" i="68"/>
  <c r="C14" i="68"/>
  <c r="C28" i="68"/>
  <c r="C29" i="68"/>
  <c r="C27" i="68"/>
  <c r="CA13" i="68" l="1"/>
  <c r="CB13" i="68"/>
  <c r="CA12" i="68"/>
  <c r="CC13" i="68"/>
  <c r="CB12" i="68"/>
  <c r="CC12" i="68"/>
  <c r="F125" i="78" s="1"/>
  <c r="BZ14" i="68"/>
  <c r="CA14" i="68"/>
  <c r="BZ12" i="68"/>
  <c r="C125" i="78" s="1"/>
  <c r="CC14" i="68"/>
  <c r="CB14" i="68"/>
  <c r="BZ13" i="68"/>
  <c r="G39" i="64"/>
  <c r="G35" i="64"/>
  <c r="F52" i="64"/>
  <c r="G52" i="64" s="1"/>
  <c r="H19" i="72"/>
  <c r="O251" i="17" s="1"/>
  <c r="I12" i="72"/>
  <c r="I17" i="72"/>
  <c r="AT43" i="68"/>
  <c r="C12" i="17"/>
  <c r="M13" i="17"/>
  <c r="N13" i="17" s="1"/>
  <c r="O13" i="17" s="1"/>
  <c r="P13" i="17" s="1"/>
  <c r="Q13" i="17" s="1"/>
  <c r="R13" i="17" s="1"/>
  <c r="E125" i="78" l="1"/>
  <c r="D125" i="78"/>
  <c r="G56" i="64"/>
  <c r="G61" i="64" s="1"/>
  <c r="G44" i="64"/>
  <c r="I19" i="72"/>
  <c r="P251" i="17" s="1"/>
  <c r="J12" i="72"/>
  <c r="J17" i="72"/>
  <c r="C13" i="17"/>
  <c r="K7" i="17"/>
  <c r="E41" i="61"/>
  <c r="E6" i="64"/>
  <c r="E5" i="64"/>
  <c r="F24" i="62"/>
  <c r="C22" i="62"/>
  <c r="E22" i="62" s="1"/>
  <c r="C21" i="62"/>
  <c r="E21" i="62" s="1"/>
  <c r="E20" i="62"/>
  <c r="E19" i="62"/>
  <c r="C19" i="62"/>
  <c r="C18" i="62"/>
  <c r="E18" i="62" s="1"/>
  <c r="F11" i="62"/>
  <c r="K8" i="17" s="1"/>
  <c r="E9" i="62"/>
  <c r="E8" i="62"/>
  <c r="E7" i="62"/>
  <c r="E6" i="62"/>
  <c r="E5" i="62"/>
  <c r="C36" i="61"/>
  <c r="E36" i="61" s="1"/>
  <c r="C31" i="61"/>
  <c r="E31" i="61" s="1"/>
  <c r="C26" i="61"/>
  <c r="E26" i="61" s="1"/>
  <c r="C22" i="61"/>
  <c r="E22" i="61" s="1"/>
  <c r="C21" i="61"/>
  <c r="E21" i="61" s="1"/>
  <c r="C18" i="61"/>
  <c r="E18" i="61" s="1"/>
  <c r="C17" i="61"/>
  <c r="E17" i="61" s="1"/>
  <c r="C16" i="61"/>
  <c r="E16" i="61" s="1"/>
  <c r="E13" i="61"/>
  <c r="E12" i="61"/>
  <c r="E11" i="61"/>
  <c r="E8" i="61"/>
  <c r="E7" i="61"/>
  <c r="E6" i="61"/>
  <c r="L8" i="17" l="1"/>
  <c r="M8" i="17" s="1"/>
  <c r="N8" i="17" s="1"/>
  <c r="O8" i="17" s="1"/>
  <c r="P8" i="17" s="1"/>
  <c r="Q8" i="17" s="1"/>
  <c r="R8" i="17" s="1"/>
  <c r="O50" i="72"/>
  <c r="O54" i="72" s="1"/>
  <c r="O56" i="72" s="1"/>
  <c r="G50" i="72"/>
  <c r="G54" i="72" s="1"/>
  <c r="G56" i="72" s="1"/>
  <c r="Z50" i="72"/>
  <c r="Z54" i="72" s="1"/>
  <c r="Z56" i="72" s="1"/>
  <c r="P50" i="72"/>
  <c r="P54" i="72" s="1"/>
  <c r="P56" i="72" s="1"/>
  <c r="F50" i="72"/>
  <c r="F54" i="72" s="1"/>
  <c r="F56" i="72" s="1"/>
  <c r="L50" i="72"/>
  <c r="L54" i="72" s="1"/>
  <c r="L56" i="72" s="1"/>
  <c r="R50" i="72"/>
  <c r="R54" i="72" s="1"/>
  <c r="R56" i="72" s="1"/>
  <c r="H50" i="72"/>
  <c r="H54" i="72" s="1"/>
  <c r="H56" i="72" s="1"/>
  <c r="AC50" i="72"/>
  <c r="AC54" i="72" s="1"/>
  <c r="AC56" i="72" s="1"/>
  <c r="J50" i="72"/>
  <c r="J54" i="72" s="1"/>
  <c r="J56" i="72" s="1"/>
  <c r="S50" i="72"/>
  <c r="S54" i="72" s="1"/>
  <c r="S56" i="72" s="1"/>
  <c r="U50" i="72"/>
  <c r="U54" i="72" s="1"/>
  <c r="U56" i="72" s="1"/>
  <c r="D50" i="72"/>
  <c r="AF50" i="72"/>
  <c r="AF54" i="72" s="1"/>
  <c r="AF56" i="72" s="1"/>
  <c r="M50" i="72"/>
  <c r="M54" i="72" s="1"/>
  <c r="M56" i="72" s="1"/>
  <c r="AD50" i="72"/>
  <c r="AD54" i="72" s="1"/>
  <c r="AD56" i="72" s="1"/>
  <c r="Y50" i="72"/>
  <c r="Y54" i="72" s="1"/>
  <c r="Y56" i="72" s="1"/>
  <c r="AE50" i="72"/>
  <c r="AE54" i="72" s="1"/>
  <c r="AE56" i="72" s="1"/>
  <c r="E50" i="72"/>
  <c r="E54" i="72" s="1"/>
  <c r="E56" i="72" s="1"/>
  <c r="W50" i="72"/>
  <c r="W54" i="72" s="1"/>
  <c r="W56" i="72" s="1"/>
  <c r="AA50" i="72"/>
  <c r="AA54" i="72" s="1"/>
  <c r="AA56" i="72" s="1"/>
  <c r="I50" i="72"/>
  <c r="I54" i="72" s="1"/>
  <c r="I56" i="72" s="1"/>
  <c r="V50" i="72"/>
  <c r="V54" i="72" s="1"/>
  <c r="V56" i="72" s="1"/>
  <c r="AB50" i="72"/>
  <c r="AB54" i="72" s="1"/>
  <c r="AB56" i="72" s="1"/>
  <c r="K50" i="72"/>
  <c r="K54" i="72" s="1"/>
  <c r="K56" i="72" s="1"/>
  <c r="X50" i="72"/>
  <c r="X54" i="72" s="1"/>
  <c r="X56" i="72" s="1"/>
  <c r="N50" i="72"/>
  <c r="N54" i="72" s="1"/>
  <c r="N56" i="72" s="1"/>
  <c r="T50" i="72"/>
  <c r="T54" i="72" s="1"/>
  <c r="T56" i="72" s="1"/>
  <c r="Q50" i="72"/>
  <c r="Q54" i="72" s="1"/>
  <c r="Q56" i="72" s="1"/>
  <c r="Y37" i="72"/>
  <c r="H37" i="72"/>
  <c r="O37" i="72"/>
  <c r="G37" i="72"/>
  <c r="C19" i="71"/>
  <c r="F37" i="72"/>
  <c r="AD37" i="72"/>
  <c r="AB37" i="72"/>
  <c r="M37" i="72"/>
  <c r="S37" i="72"/>
  <c r="U37" i="72"/>
  <c r="W37" i="72"/>
  <c r="D37" i="72"/>
  <c r="L37" i="72"/>
  <c r="T37" i="72"/>
  <c r="X37" i="72"/>
  <c r="AF37" i="72"/>
  <c r="AA37" i="72"/>
  <c r="AC37" i="72"/>
  <c r="AC41" i="72" s="1"/>
  <c r="AE37" i="72"/>
  <c r="N37" i="72"/>
  <c r="Z37" i="72"/>
  <c r="J37" i="72"/>
  <c r="Q37" i="72"/>
  <c r="V37" i="72"/>
  <c r="P37" i="72"/>
  <c r="E37" i="72"/>
  <c r="R37" i="72"/>
  <c r="I37" i="72"/>
  <c r="K37" i="72"/>
  <c r="J19" i="72"/>
  <c r="K12" i="72"/>
  <c r="K17" i="72"/>
  <c r="E24" i="62"/>
  <c r="C15" i="69"/>
  <c r="X8" i="17"/>
  <c r="E11" i="62"/>
  <c r="L7" i="17"/>
  <c r="M7" i="17" s="1"/>
  <c r="N7" i="17" s="1"/>
  <c r="O7" i="17" s="1"/>
  <c r="P7" i="17" s="1"/>
  <c r="Q7" i="17" s="1"/>
  <c r="R7" i="17" s="1"/>
  <c r="C27" i="61"/>
  <c r="C32" i="61" s="1"/>
  <c r="E32" i="61" s="1"/>
  <c r="C37" i="61"/>
  <c r="E37" i="61" s="1"/>
  <c r="E27" i="61"/>
  <c r="C23" i="61"/>
  <c r="C8" i="17" l="1"/>
  <c r="C7" i="17"/>
  <c r="D54" i="72"/>
  <c r="C54" i="72" s="1"/>
  <c r="AE41" i="72"/>
  <c r="AE43" i="72" s="1"/>
  <c r="U41" i="72"/>
  <c r="U43" i="72" s="1"/>
  <c r="O41" i="72"/>
  <c r="O43" i="72" s="1"/>
  <c r="P41" i="72"/>
  <c r="P43" i="72" s="1"/>
  <c r="AA41" i="72"/>
  <c r="AA43" i="72" s="1"/>
  <c r="S41" i="72"/>
  <c r="S43" i="72" s="1"/>
  <c r="H41" i="72"/>
  <c r="H43" i="72" s="1"/>
  <c r="W41" i="72"/>
  <c r="W43" i="72" s="1"/>
  <c r="G41" i="72"/>
  <c r="G43" i="72" s="1"/>
  <c r="E41" i="72"/>
  <c r="E43" i="72" s="1"/>
  <c r="M41" i="72"/>
  <c r="M43" i="72" s="1"/>
  <c r="Q41" i="72"/>
  <c r="Q43" i="72" s="1"/>
  <c r="X41" i="72"/>
  <c r="X43" i="72" s="1"/>
  <c r="X98" i="72" s="1"/>
  <c r="AB41" i="72"/>
  <c r="AB43" i="72" s="1"/>
  <c r="J41" i="72"/>
  <c r="J43" i="72" s="1"/>
  <c r="T41" i="72"/>
  <c r="T43" i="72" s="1"/>
  <c r="AD41" i="72"/>
  <c r="AD43" i="72" s="1"/>
  <c r="AF41" i="72"/>
  <c r="Y41" i="72"/>
  <c r="Y43" i="72" s="1"/>
  <c r="Z41" i="72"/>
  <c r="Z43" i="72" s="1"/>
  <c r="L41" i="72"/>
  <c r="F41" i="72"/>
  <c r="F43" i="72" s="1"/>
  <c r="V41" i="72"/>
  <c r="K41" i="72"/>
  <c r="K43" i="72" s="1"/>
  <c r="I41" i="72"/>
  <c r="I43" i="72" s="1"/>
  <c r="N41" i="72"/>
  <c r="N43" i="72" s="1"/>
  <c r="D41" i="72"/>
  <c r="R41" i="72"/>
  <c r="R43" i="72" s="1"/>
  <c r="L58" i="72"/>
  <c r="L103" i="72" s="1"/>
  <c r="L91" i="72"/>
  <c r="AD91" i="72"/>
  <c r="AD58" i="72"/>
  <c r="AD103" i="72" s="1"/>
  <c r="V91" i="72"/>
  <c r="V58" i="72"/>
  <c r="V103" i="72" s="1"/>
  <c r="I91" i="72"/>
  <c r="I58" i="72"/>
  <c r="I103" i="72" s="1"/>
  <c r="AF58" i="72"/>
  <c r="AF103" i="72" s="1"/>
  <c r="AF91" i="72"/>
  <c r="Q58" i="72"/>
  <c r="Q103" i="72" s="1"/>
  <c r="Q91" i="72"/>
  <c r="AA58" i="72"/>
  <c r="AA103" i="72" s="1"/>
  <c r="AA91" i="72"/>
  <c r="C50" i="72"/>
  <c r="F58" i="72"/>
  <c r="F103" i="72" s="1"/>
  <c r="F91" i="72"/>
  <c r="P58" i="72"/>
  <c r="P103" i="72" s="1"/>
  <c r="P91" i="72"/>
  <c r="N91" i="72"/>
  <c r="N58" i="72"/>
  <c r="N103" i="72" s="1"/>
  <c r="E91" i="72"/>
  <c r="E58" i="72"/>
  <c r="E103" i="72" s="1"/>
  <c r="S91" i="72"/>
  <c r="S58" i="72"/>
  <c r="S103" i="72" s="1"/>
  <c r="Z58" i="72"/>
  <c r="Z103" i="72" s="1"/>
  <c r="Z91" i="72"/>
  <c r="AB58" i="72"/>
  <c r="AB103" i="72" s="1"/>
  <c r="AB91" i="72"/>
  <c r="M58" i="72"/>
  <c r="M103" i="72" s="1"/>
  <c r="M91" i="72"/>
  <c r="W58" i="72"/>
  <c r="W103" i="72" s="1"/>
  <c r="W91" i="72"/>
  <c r="X58" i="72"/>
  <c r="X103" i="72" s="1"/>
  <c r="X91" i="72"/>
  <c r="AE58" i="72"/>
  <c r="AE103" i="72" s="1"/>
  <c r="AE91" i="72"/>
  <c r="J91" i="72"/>
  <c r="J58" i="72"/>
  <c r="J103" i="72" s="1"/>
  <c r="G58" i="72"/>
  <c r="G103" i="72" s="1"/>
  <c r="G91" i="72"/>
  <c r="H91" i="72"/>
  <c r="H58" i="72"/>
  <c r="H103" i="72" s="1"/>
  <c r="R58" i="72"/>
  <c r="R103" i="72" s="1"/>
  <c r="R91" i="72"/>
  <c r="T91" i="72"/>
  <c r="T58" i="72"/>
  <c r="T103" i="72" s="1"/>
  <c r="U91" i="72"/>
  <c r="U58" i="72"/>
  <c r="U103" i="72" s="1"/>
  <c r="K91" i="72"/>
  <c r="K58" i="72"/>
  <c r="K103" i="72" s="1"/>
  <c r="Y58" i="72"/>
  <c r="Y103" i="72" s="1"/>
  <c r="Y91" i="72"/>
  <c r="AC58" i="72"/>
  <c r="AC103" i="72" s="1"/>
  <c r="AC91" i="72"/>
  <c r="O58" i="72"/>
  <c r="O103" i="72" s="1"/>
  <c r="O91" i="72"/>
  <c r="Q251" i="17"/>
  <c r="C37" i="72"/>
  <c r="K19" i="72"/>
  <c r="R251" i="17" s="1"/>
  <c r="AC43" i="72"/>
  <c r="L12" i="72"/>
  <c r="L17" i="72"/>
  <c r="C17" i="69"/>
  <c r="C19" i="69" s="1"/>
  <c r="C33" i="69"/>
  <c r="C34" i="69" s="1"/>
  <c r="Q9" i="12"/>
  <c r="E23" i="61"/>
  <c r="C28" i="61"/>
  <c r="G45" i="72" l="1"/>
  <c r="G98" i="72"/>
  <c r="AA45" i="72"/>
  <c r="AA98" i="72"/>
  <c r="AE98" i="72"/>
  <c r="AE45" i="72"/>
  <c r="X99" i="72"/>
  <c r="W117" i="72"/>
  <c r="I98" i="72"/>
  <c r="I45" i="72"/>
  <c r="AD98" i="72"/>
  <c r="AD45" i="72"/>
  <c r="Z93" i="72"/>
  <c r="Y114" i="72"/>
  <c r="H93" i="72"/>
  <c r="G114" i="72"/>
  <c r="W93" i="72"/>
  <c r="V114" i="72"/>
  <c r="F93" i="72"/>
  <c r="E114" i="72"/>
  <c r="AE114" i="72"/>
  <c r="U93" i="72"/>
  <c r="T114" i="72"/>
  <c r="S93" i="72"/>
  <c r="R114" i="72"/>
  <c r="P93" i="72"/>
  <c r="O114" i="72"/>
  <c r="D56" i="72"/>
  <c r="X45" i="72"/>
  <c r="O93" i="72"/>
  <c r="N114" i="72"/>
  <c r="K114" i="72"/>
  <c r="AC93" i="72"/>
  <c r="AB114" i="72"/>
  <c r="M93" i="72"/>
  <c r="L114" i="72"/>
  <c r="N93" i="72"/>
  <c r="M114" i="72"/>
  <c r="X93" i="72"/>
  <c r="W114" i="72"/>
  <c r="Q93" i="72"/>
  <c r="P114" i="72"/>
  <c r="K93" i="72"/>
  <c r="J114" i="72"/>
  <c r="G93" i="72"/>
  <c r="F114" i="72"/>
  <c r="T93" i="72"/>
  <c r="S114" i="72"/>
  <c r="J93" i="72"/>
  <c r="I114" i="72"/>
  <c r="E93" i="72"/>
  <c r="D114" i="72"/>
  <c r="I93" i="72"/>
  <c r="H114" i="72"/>
  <c r="U114" i="72"/>
  <c r="AD93" i="72"/>
  <c r="AC114" i="72"/>
  <c r="Y93" i="72"/>
  <c r="X114" i="72"/>
  <c r="R93" i="72"/>
  <c r="Q114" i="72"/>
  <c r="AE93" i="72"/>
  <c r="AD114" i="72"/>
  <c r="AB93" i="72"/>
  <c r="AA114" i="72"/>
  <c r="AA93" i="72"/>
  <c r="Z114" i="72"/>
  <c r="Z45" i="72"/>
  <c r="Z98" i="72"/>
  <c r="S45" i="72"/>
  <c r="S98" i="72"/>
  <c r="Q98" i="72"/>
  <c r="Q45" i="72"/>
  <c r="K45" i="72"/>
  <c r="K98" i="72"/>
  <c r="M45" i="72"/>
  <c r="M98" i="72"/>
  <c r="H45" i="72"/>
  <c r="H98" i="72"/>
  <c r="Y45" i="72"/>
  <c r="Y98" i="72"/>
  <c r="E45" i="72"/>
  <c r="E98" i="72"/>
  <c r="P45" i="72"/>
  <c r="P98" i="72"/>
  <c r="T98" i="72"/>
  <c r="T45" i="72"/>
  <c r="R45" i="72"/>
  <c r="R98" i="72"/>
  <c r="J45" i="72"/>
  <c r="J98" i="72"/>
  <c r="U45" i="72"/>
  <c r="U98" i="72"/>
  <c r="N45" i="72"/>
  <c r="N98" i="72"/>
  <c r="F45" i="72"/>
  <c r="F98" i="72"/>
  <c r="O45" i="72"/>
  <c r="O98" i="72"/>
  <c r="AB45" i="72"/>
  <c r="AB98" i="72"/>
  <c r="W45" i="72"/>
  <c r="W98" i="72"/>
  <c r="AC105" i="72"/>
  <c r="AJ245" i="17" s="1"/>
  <c r="Y105" i="72"/>
  <c r="AF245" i="17" s="1"/>
  <c r="R105" i="72"/>
  <c r="Y245" i="17" s="1"/>
  <c r="AE105" i="72"/>
  <c r="AL245" i="17" s="1"/>
  <c r="AB105" i="72"/>
  <c r="AI245" i="17" s="1"/>
  <c r="AA105" i="72"/>
  <c r="AH245" i="17" s="1"/>
  <c r="K105" i="72"/>
  <c r="R245" i="17" s="1"/>
  <c r="H105" i="72"/>
  <c r="O245" i="17" s="1"/>
  <c r="AD105" i="72"/>
  <c r="AK245" i="17" s="1"/>
  <c r="X105" i="72"/>
  <c r="AE245" i="17" s="1"/>
  <c r="Z105" i="72"/>
  <c r="AG245" i="17" s="1"/>
  <c r="P105" i="72"/>
  <c r="W245" i="17" s="1"/>
  <c r="Q105" i="72"/>
  <c r="X245" i="17" s="1"/>
  <c r="J105" i="72"/>
  <c r="Q245" i="17" s="1"/>
  <c r="U105" i="72"/>
  <c r="AB245" i="17" s="1"/>
  <c r="S105" i="72"/>
  <c r="Z245" i="17" s="1"/>
  <c r="T105" i="72"/>
  <c r="AA245" i="17" s="1"/>
  <c r="I105" i="72"/>
  <c r="P245" i="17" s="1"/>
  <c r="O105" i="72"/>
  <c r="V245" i="17" s="1"/>
  <c r="G105" i="72"/>
  <c r="N245" i="17" s="1"/>
  <c r="F105" i="72"/>
  <c r="M245" i="17" s="1"/>
  <c r="W105" i="72"/>
  <c r="AD245" i="17" s="1"/>
  <c r="N105" i="72"/>
  <c r="U245" i="17" s="1"/>
  <c r="M105" i="72"/>
  <c r="T245" i="17" s="1"/>
  <c r="E105" i="72"/>
  <c r="L245" i="17" s="1"/>
  <c r="AC45" i="72"/>
  <c r="AC98" i="72"/>
  <c r="C41" i="72"/>
  <c r="L19" i="72"/>
  <c r="S251" i="17" s="1"/>
  <c r="M12" i="72"/>
  <c r="M17" i="72"/>
  <c r="C37" i="69"/>
  <c r="C39" i="69"/>
  <c r="C38" i="69"/>
  <c r="C26" i="69"/>
  <c r="C27" i="69"/>
  <c r="C28" i="69"/>
  <c r="C33" i="61"/>
  <c r="E28" i="61"/>
  <c r="M109" i="72" l="1"/>
  <c r="L184" i="78"/>
  <c r="L190" i="78" s="1"/>
  <c r="L153" i="78"/>
  <c r="F109" i="72"/>
  <c r="E153" i="78"/>
  <c r="E184" i="78"/>
  <c r="E190" i="78" s="1"/>
  <c r="R109" i="72"/>
  <c r="R110" i="72" s="1"/>
  <c r="Y246" i="17" s="1"/>
  <c r="Q153" i="78"/>
  <c r="Q184" i="78"/>
  <c r="Q190" i="78" s="1"/>
  <c r="K109" i="72"/>
  <c r="J184" i="78"/>
  <c r="J190" i="78" s="1"/>
  <c r="J153" i="78"/>
  <c r="Z109" i="72"/>
  <c r="Y153" i="78"/>
  <c r="Y184" i="78"/>
  <c r="Y190" i="78" s="1"/>
  <c r="G109" i="72"/>
  <c r="G110" i="72" s="1"/>
  <c r="N246" i="17" s="1"/>
  <c r="F153" i="78"/>
  <c r="F184" i="78"/>
  <c r="F190" i="78" s="1"/>
  <c r="E109" i="72"/>
  <c r="D184" i="78"/>
  <c r="D190" i="78" s="1"/>
  <c r="D153" i="78"/>
  <c r="T109" i="72"/>
  <c r="T110" i="72" s="1"/>
  <c r="AA246" i="17" s="1"/>
  <c r="S184" i="78"/>
  <c r="S190" i="78" s="1"/>
  <c r="S153" i="78"/>
  <c r="Q109" i="72"/>
  <c r="P153" i="78"/>
  <c r="P184" i="78"/>
  <c r="P190" i="78" s="1"/>
  <c r="X109" i="72"/>
  <c r="X110" i="72" s="1"/>
  <c r="AE246" i="17" s="1"/>
  <c r="W153" i="78"/>
  <c r="W184" i="78"/>
  <c r="W190" i="78" s="1"/>
  <c r="AE109" i="72"/>
  <c r="AE110" i="72" s="1"/>
  <c r="AL246" i="17" s="1"/>
  <c r="AD153" i="78"/>
  <c r="AD184" i="78"/>
  <c r="AD190" i="78" s="1"/>
  <c r="W109" i="72"/>
  <c r="V153" i="78"/>
  <c r="V184" i="78"/>
  <c r="V190" i="78" s="1"/>
  <c r="N109" i="72"/>
  <c r="M184" i="78"/>
  <c r="M190" i="78" s="1"/>
  <c r="M153" i="78"/>
  <c r="Y109" i="72"/>
  <c r="Y110" i="72" s="1"/>
  <c r="AF246" i="17" s="1"/>
  <c r="X153" i="78"/>
  <c r="X184" i="78"/>
  <c r="X190" i="78" s="1"/>
  <c r="I109" i="72"/>
  <c r="I110" i="72" s="1"/>
  <c r="P246" i="17" s="1"/>
  <c r="H184" i="78"/>
  <c r="H190" i="78" s="1"/>
  <c r="H153" i="78"/>
  <c r="J109" i="72"/>
  <c r="J110" i="72" s="1"/>
  <c r="Q246" i="17" s="1"/>
  <c r="I184" i="78"/>
  <c r="I190" i="78" s="1"/>
  <c r="I153" i="78"/>
  <c r="AC109" i="72"/>
  <c r="AB184" i="78"/>
  <c r="AB190" i="78" s="1"/>
  <c r="AB153" i="78"/>
  <c r="AD109" i="72"/>
  <c r="AD110" i="72" s="1"/>
  <c r="AK246" i="17" s="1"/>
  <c r="AC184" i="78"/>
  <c r="AC190" i="78" s="1"/>
  <c r="AC153" i="78"/>
  <c r="O109" i="72"/>
  <c r="O110" i="72" s="1"/>
  <c r="V246" i="17" s="1"/>
  <c r="N153" i="78"/>
  <c r="N184" i="78"/>
  <c r="N190" i="78" s="1"/>
  <c r="S109" i="72"/>
  <c r="R153" i="78"/>
  <c r="R184" i="78"/>
  <c r="R190" i="78" s="1"/>
  <c r="AB109" i="72"/>
  <c r="AA184" i="78"/>
  <c r="AA190" i="78" s="1"/>
  <c r="AA153" i="78"/>
  <c r="U109" i="72"/>
  <c r="U110" i="72" s="1"/>
  <c r="AB246" i="17" s="1"/>
  <c r="T184" i="78"/>
  <c r="T190" i="78" s="1"/>
  <c r="T153" i="78"/>
  <c r="P109" i="72"/>
  <c r="O153" i="78"/>
  <c r="O184" i="78"/>
  <c r="O190" i="78" s="1"/>
  <c r="H109" i="72"/>
  <c r="G184" i="78"/>
  <c r="G190" i="78" s="1"/>
  <c r="G153" i="78"/>
  <c r="AA109" i="72"/>
  <c r="AA110" i="72" s="1"/>
  <c r="AH246" i="17" s="1"/>
  <c r="Z153" i="78"/>
  <c r="Z184" i="78"/>
  <c r="Z190" i="78" s="1"/>
  <c r="W99" i="72"/>
  <c r="V117" i="72"/>
  <c r="Y99" i="72"/>
  <c r="X117" i="72"/>
  <c r="T99" i="72"/>
  <c r="S117" i="72"/>
  <c r="Q99" i="72"/>
  <c r="P117" i="72"/>
  <c r="AE99" i="72"/>
  <c r="AD117" i="72"/>
  <c r="N99" i="72"/>
  <c r="M117" i="72"/>
  <c r="P99" i="72"/>
  <c r="O117" i="72"/>
  <c r="AA99" i="72"/>
  <c r="Z117" i="72"/>
  <c r="AC99" i="72"/>
  <c r="AB117" i="72"/>
  <c r="AD99" i="72"/>
  <c r="AC117" i="72"/>
  <c r="O99" i="72"/>
  <c r="N117" i="72"/>
  <c r="J99" i="72"/>
  <c r="I117" i="72"/>
  <c r="E99" i="72"/>
  <c r="D117" i="72"/>
  <c r="M99" i="72"/>
  <c r="L117" i="72"/>
  <c r="S99" i="72"/>
  <c r="R117" i="72"/>
  <c r="U99" i="72"/>
  <c r="T117" i="72"/>
  <c r="I99" i="72"/>
  <c r="H117" i="72"/>
  <c r="F99" i="72"/>
  <c r="E117" i="72"/>
  <c r="R99" i="72"/>
  <c r="Q117" i="72"/>
  <c r="K99" i="72"/>
  <c r="J117" i="72"/>
  <c r="Z99" i="72"/>
  <c r="Y117" i="72"/>
  <c r="G99" i="72"/>
  <c r="F117" i="72"/>
  <c r="AB99" i="72"/>
  <c r="AA117" i="72"/>
  <c r="H99" i="72"/>
  <c r="G117" i="72"/>
  <c r="W110" i="72"/>
  <c r="AD246" i="17" s="1"/>
  <c r="N110" i="72"/>
  <c r="U246" i="17" s="1"/>
  <c r="AB110" i="72"/>
  <c r="AI246" i="17" s="1"/>
  <c r="P110" i="72"/>
  <c r="W246" i="17" s="1"/>
  <c r="H110" i="72"/>
  <c r="O246" i="17" s="1"/>
  <c r="E110" i="72"/>
  <c r="L246" i="17" s="1"/>
  <c r="M110" i="72"/>
  <c r="T246" i="17" s="1"/>
  <c r="S110" i="72"/>
  <c r="Z246" i="17" s="1"/>
  <c r="AC110" i="72"/>
  <c r="AJ246" i="17" s="1"/>
  <c r="Q110" i="72"/>
  <c r="X246" i="17" s="1"/>
  <c r="F110" i="72"/>
  <c r="M246" i="17" s="1"/>
  <c r="K110" i="72"/>
  <c r="R246" i="17" s="1"/>
  <c r="Z110" i="72"/>
  <c r="AG246" i="17" s="1"/>
  <c r="D58" i="72"/>
  <c r="D91" i="72"/>
  <c r="C114" i="72" s="1"/>
  <c r="C122" i="72" s="1"/>
  <c r="C56" i="72"/>
  <c r="N12" i="72"/>
  <c r="N17" i="72"/>
  <c r="M19" i="72"/>
  <c r="T251" i="17" s="1"/>
  <c r="C38" i="61"/>
  <c r="E38" i="61" s="1"/>
  <c r="E33" i="61"/>
  <c r="E42" i="61" s="1"/>
  <c r="C128" i="72" l="1"/>
  <c r="K122" i="72"/>
  <c r="K128" i="72" s="1"/>
  <c r="S122" i="72"/>
  <c r="S128" i="72" s="1"/>
  <c r="AA122" i="72"/>
  <c r="AA128" i="72" s="1"/>
  <c r="P122" i="72"/>
  <c r="P128" i="72" s="1"/>
  <c r="D122" i="72"/>
  <c r="D128" i="72" s="1"/>
  <c r="L122" i="72"/>
  <c r="L128" i="72" s="1"/>
  <c r="T122" i="72"/>
  <c r="T128" i="72" s="1"/>
  <c r="AB122" i="72"/>
  <c r="AB128" i="72" s="1"/>
  <c r="E122" i="72"/>
  <c r="E128" i="72" s="1"/>
  <c r="M122" i="72"/>
  <c r="M128" i="72" s="1"/>
  <c r="U122" i="72"/>
  <c r="U128" i="72" s="1"/>
  <c r="AC122" i="72"/>
  <c r="AC128" i="72" s="1"/>
  <c r="X122" i="72"/>
  <c r="X128" i="72" s="1"/>
  <c r="F122" i="72"/>
  <c r="F128" i="72" s="1"/>
  <c r="N122" i="72"/>
  <c r="N128" i="72" s="1"/>
  <c r="V122" i="72"/>
  <c r="V128" i="72" s="1"/>
  <c r="AD122" i="72"/>
  <c r="AD128" i="72" s="1"/>
  <c r="H122" i="72"/>
  <c r="H128" i="72" s="1"/>
  <c r="G122" i="72"/>
  <c r="G128" i="72" s="1"/>
  <c r="O122" i="72"/>
  <c r="O128" i="72" s="1"/>
  <c r="W122" i="72"/>
  <c r="W128" i="72" s="1"/>
  <c r="AE122" i="72"/>
  <c r="AE128" i="72" s="1"/>
  <c r="I122" i="72"/>
  <c r="I128" i="72" s="1"/>
  <c r="Q122" i="72"/>
  <c r="Q128" i="72" s="1"/>
  <c r="Y122" i="72"/>
  <c r="Y128" i="72" s="1"/>
  <c r="J122" i="72"/>
  <c r="J128" i="72" s="1"/>
  <c r="R122" i="72"/>
  <c r="R128" i="72" s="1"/>
  <c r="Z122" i="72"/>
  <c r="Z128" i="72" s="1"/>
  <c r="D103" i="72"/>
  <c r="C58" i="72"/>
  <c r="C91" i="72"/>
  <c r="M8" i="12" s="1"/>
  <c r="E83" i="78" s="1"/>
  <c r="N19" i="72"/>
  <c r="U251" i="17" s="1"/>
  <c r="O12" i="72"/>
  <c r="O17" i="72"/>
  <c r="E48" i="61"/>
  <c r="O19" i="72" l="1"/>
  <c r="V251" i="17" s="1"/>
  <c r="M8" i="74"/>
  <c r="Q8" i="12"/>
  <c r="C103" i="72"/>
  <c r="P12" i="72"/>
  <c r="P17" i="72"/>
  <c r="E49" i="61"/>
  <c r="G5" i="54" l="1"/>
  <c r="Q8" i="74"/>
  <c r="P19" i="72"/>
  <c r="W251" i="17" s="1"/>
  <c r="Q12" i="72"/>
  <c r="Q17" i="72"/>
  <c r="R12" i="72" l="1"/>
  <c r="R17" i="72"/>
  <c r="Q19" i="72"/>
  <c r="X251" i="17" s="1"/>
  <c r="J104" i="36"/>
  <c r="R19" i="72" l="1"/>
  <c r="Y251" i="17" s="1"/>
  <c r="S12" i="72"/>
  <c r="S17" i="72"/>
  <c r="H66" i="12"/>
  <c r="B40" i="55"/>
  <c r="S19" i="72" l="1"/>
  <c r="Z251" i="17" s="1"/>
  <c r="T12" i="72"/>
  <c r="T17" i="72"/>
  <c r="B46" i="55"/>
  <c r="B47" i="55" s="1"/>
  <c r="U12" i="72" l="1"/>
  <c r="U17" i="72"/>
  <c r="T19" i="72"/>
  <c r="AA251" i="17" s="1"/>
  <c r="BZ43" i="68" l="1"/>
  <c r="V12" i="72"/>
  <c r="V17" i="72"/>
  <c r="U19" i="72"/>
  <c r="AB251" i="17" s="1"/>
  <c r="L4" i="57"/>
  <c r="F34" i="57"/>
  <c r="F36" i="57" s="1"/>
  <c r="H33" i="57"/>
  <c r="H34" i="57" s="1"/>
  <c r="H36" i="57" s="1"/>
  <c r="H23" i="57"/>
  <c r="J22" i="57"/>
  <c r="D23" i="57"/>
  <c r="F23" i="57" s="1"/>
  <c r="J23" i="57" s="1"/>
  <c r="J24" i="57" s="1"/>
  <c r="D15" i="57"/>
  <c r="D17" i="57" s="1"/>
  <c r="B13" i="57"/>
  <c r="B5" i="57" s="1"/>
  <c r="B24" i="57" s="1"/>
  <c r="F11" i="57"/>
  <c r="F13" i="57" s="1"/>
  <c r="F3" i="57" s="1"/>
  <c r="D11" i="57"/>
  <c r="D13" i="57" s="1"/>
  <c r="D3" i="57" s="1"/>
  <c r="B11" i="57"/>
  <c r="F10" i="57"/>
  <c r="D10" i="57"/>
  <c r="F8" i="57"/>
  <c r="D8" i="57"/>
  <c r="L5" i="57"/>
  <c r="H5" i="57"/>
  <c r="H3" i="57"/>
  <c r="H22" i="57" s="1"/>
  <c r="H24" i="57" s="1"/>
  <c r="W12" i="72" l="1"/>
  <c r="W17" i="72"/>
  <c r="V19" i="72"/>
  <c r="AC251" i="17" s="1"/>
  <c r="D22" i="57"/>
  <c r="D24" i="57" s="1"/>
  <c r="F5" i="57"/>
  <c r="F22" i="57"/>
  <c r="F24" i="57" s="1"/>
  <c r="F18" i="57"/>
  <c r="F4" i="57" s="1"/>
  <c r="D18" i="57"/>
  <c r="D4" i="57" s="1"/>
  <c r="D5" i="57" s="1"/>
  <c r="X12" i="72" l="1"/>
  <c r="X17" i="72"/>
  <c r="W19" i="72"/>
  <c r="AD251" i="17" s="1"/>
  <c r="L10" i="55"/>
  <c r="H10" i="55"/>
  <c r="G10" i="55"/>
  <c r="M10" i="55" s="1"/>
  <c r="AM167" i="17" s="1"/>
  <c r="L9" i="55"/>
  <c r="H9" i="55"/>
  <c r="I9" i="55" s="1"/>
  <c r="I25" i="55" s="1"/>
  <c r="AM161" i="17" s="1"/>
  <c r="G9" i="55"/>
  <c r="L8" i="55"/>
  <c r="H8" i="55"/>
  <c r="G8" i="55"/>
  <c r="L7" i="55"/>
  <c r="H7" i="55"/>
  <c r="G7" i="55"/>
  <c r="L6" i="55"/>
  <c r="H6" i="55"/>
  <c r="G6" i="55"/>
  <c r="L5" i="55"/>
  <c r="H5" i="55"/>
  <c r="G5" i="55"/>
  <c r="L4" i="55"/>
  <c r="H4" i="55"/>
  <c r="G4" i="55"/>
  <c r="M58" i="18"/>
  <c r="A4" i="54"/>
  <c r="A10" i="54"/>
  <c r="A15" i="54"/>
  <c r="A22" i="54"/>
  <c r="A24" i="54"/>
  <c r="A25" i="54"/>
  <c r="B25" i="54"/>
  <c r="B24" i="54"/>
  <c r="B22" i="54"/>
  <c r="B17" i="54"/>
  <c r="B15" i="54"/>
  <c r="B11" i="54"/>
  <c r="B10" i="54"/>
  <c r="B4" i="54"/>
  <c r="J10" i="54"/>
  <c r="T3" i="48"/>
  <c r="L215" i="17"/>
  <c r="M215" i="17"/>
  <c r="N215" i="17"/>
  <c r="L220" i="17"/>
  <c r="M220" i="17"/>
  <c r="N220" i="17"/>
  <c r="K220" i="17"/>
  <c r="K215" i="17"/>
  <c r="R43" i="52"/>
  <c r="DF39" i="52"/>
  <c r="DD39" i="52"/>
  <c r="DC39" i="52"/>
  <c r="DB39" i="52"/>
  <c r="CX39" i="52"/>
  <c r="CV39" i="52"/>
  <c r="CU39" i="52"/>
  <c r="CT39" i="52"/>
  <c r="CP39" i="52"/>
  <c r="CN39" i="52"/>
  <c r="CM39" i="52"/>
  <c r="CL39" i="52"/>
  <c r="CH39" i="52"/>
  <c r="CF39" i="52"/>
  <c r="CE39" i="52"/>
  <c r="CD39" i="52"/>
  <c r="BW39" i="52"/>
  <c r="BU39" i="52"/>
  <c r="BT39" i="52"/>
  <c r="BS39" i="52"/>
  <c r="BO39" i="52"/>
  <c r="BM39" i="52"/>
  <c r="BL39" i="52"/>
  <c r="BK39" i="52"/>
  <c r="BG39" i="52"/>
  <c r="BE39" i="52"/>
  <c r="BD39" i="52"/>
  <c r="BC39" i="52"/>
  <c r="AY39" i="52"/>
  <c r="H39" i="52"/>
  <c r="DA39" i="52" s="1"/>
  <c r="F39" i="52"/>
  <c r="BZ39" i="52" s="1"/>
  <c r="CE38" i="52"/>
  <c r="H38" i="52"/>
  <c r="CG38" i="52" s="1"/>
  <c r="F38" i="52"/>
  <c r="BA38" i="52" s="1"/>
  <c r="AZ37" i="52"/>
  <c r="J37" i="52"/>
  <c r="H37" i="52"/>
  <c r="F37" i="52"/>
  <c r="AY37" i="52" s="1"/>
  <c r="C36" i="52"/>
  <c r="EM35" i="52"/>
  <c r="EL35" i="52"/>
  <c r="EF35" i="52"/>
  <c r="ED35" i="52"/>
  <c r="DX35" i="52"/>
  <c r="DP35" i="52"/>
  <c r="DN35" i="52"/>
  <c r="DC35" i="52"/>
  <c r="EI35" i="52" s="1"/>
  <c r="DB35" i="52"/>
  <c r="EH35" i="52" s="1"/>
  <c r="DA35" i="52"/>
  <c r="EG35" i="52" s="1"/>
  <c r="CZ35" i="52"/>
  <c r="CU35" i="52"/>
  <c r="EA35" i="52" s="1"/>
  <c r="CT35" i="52"/>
  <c r="DZ35" i="52" s="1"/>
  <c r="CS35" i="52"/>
  <c r="DY35" i="52" s="1"/>
  <c r="CR35" i="52"/>
  <c r="CM35" i="52"/>
  <c r="DS35" i="52" s="1"/>
  <c r="CL35" i="52"/>
  <c r="DR35" i="52" s="1"/>
  <c r="CK35" i="52"/>
  <c r="DQ35" i="52" s="1"/>
  <c r="CJ35" i="52"/>
  <c r="CE35" i="52"/>
  <c r="BZ35" i="52"/>
  <c r="DF35" i="52" s="1"/>
  <c r="BY35" i="52"/>
  <c r="DE35" i="52" s="1"/>
  <c r="EK35" i="52" s="1"/>
  <c r="BX35" i="52"/>
  <c r="DD35" i="52" s="1"/>
  <c r="EJ35" i="52" s="1"/>
  <c r="BW35" i="52"/>
  <c r="BV35" i="52"/>
  <c r="BU35" i="52"/>
  <c r="BT35" i="52"/>
  <c r="BS35" i="52"/>
  <c r="CY35" i="52" s="1"/>
  <c r="EE35" i="52" s="1"/>
  <c r="BR35" i="52"/>
  <c r="CX35" i="52" s="1"/>
  <c r="BQ35" i="52"/>
  <c r="CW35" i="52" s="1"/>
  <c r="EC35" i="52" s="1"/>
  <c r="BP35" i="52"/>
  <c r="CV35" i="52" s="1"/>
  <c r="EB35" i="52" s="1"/>
  <c r="BO35" i="52"/>
  <c r="BN35" i="52"/>
  <c r="BM35" i="52"/>
  <c r="BL35" i="52"/>
  <c r="BK35" i="52"/>
  <c r="CQ35" i="52" s="1"/>
  <c r="DW35" i="52" s="1"/>
  <c r="BJ35" i="52"/>
  <c r="CP35" i="52" s="1"/>
  <c r="DV35" i="52" s="1"/>
  <c r="BI35" i="52"/>
  <c r="CO35" i="52" s="1"/>
  <c r="DU35" i="52" s="1"/>
  <c r="BH35" i="52"/>
  <c r="CN35" i="52" s="1"/>
  <c r="DT35" i="52" s="1"/>
  <c r="BG35" i="52"/>
  <c r="BF35" i="52"/>
  <c r="BE35" i="52"/>
  <c r="BD35" i="52"/>
  <c r="BC35" i="52"/>
  <c r="CI35" i="52" s="1"/>
  <c r="DO35" i="52" s="1"/>
  <c r="BB35" i="52"/>
  <c r="CH35" i="52" s="1"/>
  <c r="BA35" i="52"/>
  <c r="CG35" i="52" s="1"/>
  <c r="DM35" i="52" s="1"/>
  <c r="AZ35" i="52"/>
  <c r="CF35" i="52" s="1"/>
  <c r="DL35" i="52" s="1"/>
  <c r="AY35" i="52"/>
  <c r="AX35" i="52"/>
  <c r="AZ34" i="52"/>
  <c r="AY34" i="52"/>
  <c r="AA34" i="52"/>
  <c r="J34" i="52"/>
  <c r="H34" i="52"/>
  <c r="F34" i="52"/>
  <c r="BA34" i="52" s="1"/>
  <c r="C34" i="52"/>
  <c r="AF34" i="52" s="1"/>
  <c r="CG33" i="52"/>
  <c r="BA33" i="52"/>
  <c r="AM33" i="52"/>
  <c r="AC33" i="52"/>
  <c r="J33" i="52"/>
  <c r="H33" i="52"/>
  <c r="F33" i="52"/>
  <c r="AX33" i="52" s="1"/>
  <c r="C33" i="52"/>
  <c r="X33" i="52" s="1"/>
  <c r="EL32" i="52"/>
  <c r="CG32" i="52"/>
  <c r="CF32" i="52"/>
  <c r="CD32" i="52"/>
  <c r="BA32" i="52"/>
  <c r="AZ32" i="52"/>
  <c r="AX32" i="52"/>
  <c r="AD32" i="52"/>
  <c r="J32" i="52"/>
  <c r="H32" i="52"/>
  <c r="CE32" i="52" s="1"/>
  <c r="F32" i="52"/>
  <c r="AY32" i="52" s="1"/>
  <c r="C32" i="52"/>
  <c r="AB32" i="52" s="1"/>
  <c r="CG29" i="52"/>
  <c r="CE29" i="52"/>
  <c r="BA29" i="52"/>
  <c r="AZ29" i="52"/>
  <c r="AX29" i="52"/>
  <c r="J29" i="52"/>
  <c r="H29" i="52"/>
  <c r="F29" i="52"/>
  <c r="AY29" i="52" s="1"/>
  <c r="C29" i="52"/>
  <c r="EG29" i="52" s="1"/>
  <c r="AL28" i="52"/>
  <c r="AD28" i="52"/>
  <c r="H28" i="52"/>
  <c r="F28" i="52"/>
  <c r="CG27" i="52"/>
  <c r="CE27" i="52"/>
  <c r="AY27" i="52"/>
  <c r="AX27" i="52"/>
  <c r="H27" i="52"/>
  <c r="CD27" i="52" s="1"/>
  <c r="F27" i="52"/>
  <c r="C27" i="52"/>
  <c r="AN27" i="52" s="1"/>
  <c r="C28" i="52"/>
  <c r="V28" i="52" s="1"/>
  <c r="CH28" i="52" s="1"/>
  <c r="CF24" i="52"/>
  <c r="CE24" i="52"/>
  <c r="BA24" i="52"/>
  <c r="AZ24" i="52"/>
  <c r="H24" i="52"/>
  <c r="F24" i="52"/>
  <c r="AY24" i="52" s="1"/>
  <c r="CE23" i="52"/>
  <c r="CD23" i="52"/>
  <c r="AZ23" i="52"/>
  <c r="H23" i="52"/>
  <c r="F23" i="52"/>
  <c r="CG22" i="52"/>
  <c r="CD22" i="52"/>
  <c r="AX22" i="52"/>
  <c r="J22" i="52"/>
  <c r="H22" i="52"/>
  <c r="CF22" i="52" s="1"/>
  <c r="F22" i="52"/>
  <c r="EM21" i="52"/>
  <c r="EC21" i="52"/>
  <c r="DM21" i="52"/>
  <c r="DD21" i="52"/>
  <c r="EJ21" i="52" s="1"/>
  <c r="CZ21" i="52"/>
  <c r="EF21" i="52" s="1"/>
  <c r="CW21" i="52"/>
  <c r="CU21" i="52"/>
  <c r="EA21" i="52" s="1"/>
  <c r="CR21" i="52"/>
  <c r="DX21" i="52" s="1"/>
  <c r="CO21" i="52"/>
  <c r="DU21" i="52" s="1"/>
  <c r="CM21" i="52"/>
  <c r="DS21" i="52" s="1"/>
  <c r="CJ21" i="52"/>
  <c r="DP21" i="52" s="1"/>
  <c r="CG21" i="52"/>
  <c r="CE21" i="52"/>
  <c r="BZ21" i="52"/>
  <c r="DF21" i="52" s="1"/>
  <c r="EL21" i="52" s="1"/>
  <c r="BY21" i="52"/>
  <c r="DE21" i="52" s="1"/>
  <c r="EK21" i="52" s="1"/>
  <c r="BX21" i="52"/>
  <c r="BW21" i="52"/>
  <c r="DC21" i="52" s="1"/>
  <c r="EI21" i="52" s="1"/>
  <c r="BV21" i="52"/>
  <c r="DB21" i="52" s="1"/>
  <c r="EH21" i="52" s="1"/>
  <c r="BU21" i="52"/>
  <c r="DA21" i="52" s="1"/>
  <c r="EG21" i="52" s="1"/>
  <c r="BT21" i="52"/>
  <c r="BS21" i="52"/>
  <c r="CY21" i="52" s="1"/>
  <c r="EE21" i="52" s="1"/>
  <c r="BR21" i="52"/>
  <c r="CX21" i="52" s="1"/>
  <c r="ED21" i="52" s="1"/>
  <c r="BQ21" i="52"/>
  <c r="BP21" i="52"/>
  <c r="CV21" i="52" s="1"/>
  <c r="EB21" i="52" s="1"/>
  <c r="BO21" i="52"/>
  <c r="BN21" i="52"/>
  <c r="CT21" i="52" s="1"/>
  <c r="DZ21" i="52" s="1"/>
  <c r="BM21" i="52"/>
  <c r="CS21" i="52" s="1"/>
  <c r="DY21" i="52" s="1"/>
  <c r="BL21" i="52"/>
  <c r="BK21" i="52"/>
  <c r="CQ21" i="52" s="1"/>
  <c r="DW21" i="52" s="1"/>
  <c r="BJ21" i="52"/>
  <c r="CP21" i="52" s="1"/>
  <c r="DV21" i="52" s="1"/>
  <c r="BI21" i="52"/>
  <c r="BH21" i="52"/>
  <c r="CN21" i="52" s="1"/>
  <c r="DT21" i="52" s="1"/>
  <c r="BG21" i="52"/>
  <c r="BF21" i="52"/>
  <c r="CL21" i="52" s="1"/>
  <c r="DR21" i="52" s="1"/>
  <c r="BE21" i="52"/>
  <c r="CK21" i="52" s="1"/>
  <c r="DQ21" i="52" s="1"/>
  <c r="BD21" i="52"/>
  <c r="BC21" i="52"/>
  <c r="CI21" i="52" s="1"/>
  <c r="DO21" i="52" s="1"/>
  <c r="BB21" i="52"/>
  <c r="CH21" i="52" s="1"/>
  <c r="DN21" i="52" s="1"/>
  <c r="BA21" i="52"/>
  <c r="AZ21" i="52"/>
  <c r="CF21" i="52" s="1"/>
  <c r="DL21" i="52" s="1"/>
  <c r="AY21" i="52"/>
  <c r="DF19" i="52"/>
  <c r="DD19" i="52"/>
  <c r="CV19" i="52"/>
  <c r="CN19" i="52"/>
  <c r="CF19" i="52"/>
  <c r="BW19" i="52"/>
  <c r="BU19" i="52"/>
  <c r="BM19" i="52"/>
  <c r="AY19" i="52"/>
  <c r="AT19" i="52"/>
  <c r="BZ19" i="52" s="1"/>
  <c r="AS19" i="52"/>
  <c r="DE19" i="52" s="1"/>
  <c r="AR19" i="52"/>
  <c r="BX19" i="52" s="1"/>
  <c r="AQ19" i="52"/>
  <c r="DC19" i="52" s="1"/>
  <c r="AP19" i="52"/>
  <c r="DB19" i="52" s="1"/>
  <c r="AO19" i="52"/>
  <c r="DA19" i="52" s="1"/>
  <c r="AN19" i="52"/>
  <c r="AM19" i="52"/>
  <c r="BS19" i="52" s="1"/>
  <c r="AL19" i="52"/>
  <c r="BR19" i="52" s="1"/>
  <c r="AK19" i="52"/>
  <c r="CW19" i="52" s="1"/>
  <c r="AJ19" i="52"/>
  <c r="BP19" i="52" s="1"/>
  <c r="AI19" i="52"/>
  <c r="CU19" i="52" s="1"/>
  <c r="AH19" i="52"/>
  <c r="CT19" i="52" s="1"/>
  <c r="AG19" i="52"/>
  <c r="CS19" i="52" s="1"/>
  <c r="AF19" i="52"/>
  <c r="AE19" i="52"/>
  <c r="BK19" i="52" s="1"/>
  <c r="AD19" i="52"/>
  <c r="BJ19" i="52" s="1"/>
  <c r="AC19" i="52"/>
  <c r="CO19" i="52" s="1"/>
  <c r="AB19" i="52"/>
  <c r="BH19" i="52" s="1"/>
  <c r="AA19" i="52"/>
  <c r="CM19" i="52" s="1"/>
  <c r="Z19" i="52"/>
  <c r="CL19" i="52" s="1"/>
  <c r="Y19" i="52"/>
  <c r="CK19" i="52" s="1"/>
  <c r="X19" i="52"/>
  <c r="W19" i="52"/>
  <c r="BC19" i="52" s="1"/>
  <c r="V19" i="52"/>
  <c r="BB19" i="52" s="1"/>
  <c r="J19" i="52"/>
  <c r="H19" i="52"/>
  <c r="CE19" i="52" s="1"/>
  <c r="F19" i="52"/>
  <c r="BG19" i="52" s="1"/>
  <c r="DN18" i="52"/>
  <c r="DB18" i="52"/>
  <c r="CT18" i="52"/>
  <c r="CL18" i="52"/>
  <c r="CF18" i="52"/>
  <c r="CD18" i="52"/>
  <c r="BU18" i="52"/>
  <c r="BS18" i="52"/>
  <c r="BM18" i="52"/>
  <c r="BK18" i="52"/>
  <c r="BE18" i="52"/>
  <c r="BC18" i="52"/>
  <c r="AT18" i="52"/>
  <c r="AS18" i="52"/>
  <c r="BY18" i="52" s="1"/>
  <c r="AR18" i="52"/>
  <c r="BX18" i="52" s="1"/>
  <c r="AQ18" i="52"/>
  <c r="DC18" i="52" s="1"/>
  <c r="AP18" i="52"/>
  <c r="BV18" i="52" s="1"/>
  <c r="AO18" i="52"/>
  <c r="DA18" i="52" s="1"/>
  <c r="AN18" i="52"/>
  <c r="CZ18" i="52" s="1"/>
  <c r="AM18" i="52"/>
  <c r="CY18" i="52" s="1"/>
  <c r="AL18" i="52"/>
  <c r="AK18" i="52"/>
  <c r="BQ18" i="52" s="1"/>
  <c r="AJ18" i="52"/>
  <c r="BP18" i="52" s="1"/>
  <c r="AI18" i="52"/>
  <c r="CU18" i="52" s="1"/>
  <c r="AH18" i="52"/>
  <c r="BN18" i="52" s="1"/>
  <c r="AG18" i="52"/>
  <c r="CS18" i="52" s="1"/>
  <c r="AF18" i="52"/>
  <c r="CR18" i="52" s="1"/>
  <c r="AE18" i="52"/>
  <c r="CQ18" i="52" s="1"/>
  <c r="AD18" i="52"/>
  <c r="AC18" i="52"/>
  <c r="BI18" i="52" s="1"/>
  <c r="AB18" i="52"/>
  <c r="BH18" i="52" s="1"/>
  <c r="AA18" i="52"/>
  <c r="CM18" i="52" s="1"/>
  <c r="Z18" i="52"/>
  <c r="BF18" i="52" s="1"/>
  <c r="Y18" i="52"/>
  <c r="CK18" i="52" s="1"/>
  <c r="X18" i="52"/>
  <c r="CJ18" i="52" s="1"/>
  <c r="W18" i="52"/>
  <c r="CI18" i="52" s="1"/>
  <c r="V18" i="52"/>
  <c r="J18" i="52"/>
  <c r="H18" i="52"/>
  <c r="CG18" i="52" s="1"/>
  <c r="F18" i="52"/>
  <c r="BA18" i="52" s="1"/>
  <c r="CZ17" i="52"/>
  <c r="CT17" i="52"/>
  <c r="CR17" i="52"/>
  <c r="CL17" i="52"/>
  <c r="CJ17" i="52"/>
  <c r="CF17" i="52"/>
  <c r="CD17" i="52"/>
  <c r="BY17" i="52"/>
  <c r="BU17" i="52"/>
  <c r="BS17" i="52"/>
  <c r="BQ17" i="52"/>
  <c r="BM17" i="52"/>
  <c r="BK17" i="52"/>
  <c r="BI17" i="52"/>
  <c r="BE17" i="52"/>
  <c r="BC17" i="52"/>
  <c r="BA17" i="52"/>
  <c r="AT17" i="52"/>
  <c r="DF17" i="52" s="1"/>
  <c r="AS17" i="52"/>
  <c r="DE17" i="52" s="1"/>
  <c r="AR17" i="52"/>
  <c r="AQ17" i="52"/>
  <c r="BW17" i="52" s="1"/>
  <c r="AP17" i="52"/>
  <c r="BV17" i="52" s="1"/>
  <c r="AO17" i="52"/>
  <c r="DA17" i="52" s="1"/>
  <c r="AN17" i="52"/>
  <c r="BT17" i="52" s="1"/>
  <c r="AM17" i="52"/>
  <c r="CY17" i="52" s="1"/>
  <c r="AL17" i="52"/>
  <c r="CX17" i="52" s="1"/>
  <c r="AK17" i="52"/>
  <c r="CW17" i="52" s="1"/>
  <c r="AJ17" i="52"/>
  <c r="AI17" i="52"/>
  <c r="BO17" i="52" s="1"/>
  <c r="AH17" i="52"/>
  <c r="BN17" i="52" s="1"/>
  <c r="AG17" i="52"/>
  <c r="CS17" i="52" s="1"/>
  <c r="AF17" i="52"/>
  <c r="BL17" i="52" s="1"/>
  <c r="AE17" i="52"/>
  <c r="CQ17" i="52" s="1"/>
  <c r="AD17" i="52"/>
  <c r="CP17" i="52" s="1"/>
  <c r="AC17" i="52"/>
  <c r="CO17" i="52" s="1"/>
  <c r="AB17" i="52"/>
  <c r="AA17" i="52"/>
  <c r="BG17" i="52" s="1"/>
  <c r="Z17" i="52"/>
  <c r="BF17" i="52" s="1"/>
  <c r="Y17" i="52"/>
  <c r="CK17" i="52" s="1"/>
  <c r="X17" i="52"/>
  <c r="BD17" i="52" s="1"/>
  <c r="W17" i="52"/>
  <c r="CI17" i="52" s="1"/>
  <c r="V17" i="52"/>
  <c r="CH17" i="52" s="1"/>
  <c r="J17" i="52"/>
  <c r="H17" i="52"/>
  <c r="CG17" i="52" s="1"/>
  <c r="F17" i="52"/>
  <c r="AZ17" i="52" s="1"/>
  <c r="CE14" i="52"/>
  <c r="BA14" i="52"/>
  <c r="AX14" i="52"/>
  <c r="J14" i="52"/>
  <c r="H14" i="52"/>
  <c r="F14" i="52"/>
  <c r="AZ14" i="52" s="1"/>
  <c r="CE13" i="52"/>
  <c r="CD13" i="52"/>
  <c r="AZ13" i="52"/>
  <c r="J13" i="52"/>
  <c r="H13" i="52"/>
  <c r="CG13" i="52" s="1"/>
  <c r="F13" i="52"/>
  <c r="BA13" i="52" s="1"/>
  <c r="CD12" i="52"/>
  <c r="BA12" i="52"/>
  <c r="J12" i="52"/>
  <c r="H12" i="52"/>
  <c r="CG12" i="52" s="1"/>
  <c r="F12" i="52"/>
  <c r="AZ12" i="52" s="1"/>
  <c r="C12" i="52"/>
  <c r="EM3" i="52"/>
  <c r="EL3" i="52"/>
  <c r="EL18" i="52" s="1"/>
  <c r="EK3" i="52"/>
  <c r="EJ3" i="52"/>
  <c r="EI3" i="52"/>
  <c r="EH3" i="52"/>
  <c r="EH18" i="52" s="1"/>
  <c r="EG3" i="52"/>
  <c r="EF3" i="52"/>
  <c r="EF19" i="52" s="1"/>
  <c r="EE3" i="52"/>
  <c r="ED3" i="52"/>
  <c r="ED18" i="52" s="1"/>
  <c r="EC3" i="52"/>
  <c r="EB3" i="52"/>
  <c r="EB33" i="52" s="1"/>
  <c r="EA3" i="52"/>
  <c r="DZ3" i="52"/>
  <c r="DY3" i="52"/>
  <c r="DX3" i="52"/>
  <c r="DW3" i="52"/>
  <c r="DV3" i="52"/>
  <c r="DV18" i="52" s="1"/>
  <c r="DU3" i="52"/>
  <c r="DU34" i="52" s="1"/>
  <c r="DT3" i="52"/>
  <c r="DS3" i="52"/>
  <c r="DR3" i="52"/>
  <c r="DQ3" i="52"/>
  <c r="DP3" i="52"/>
  <c r="DP19" i="52" s="1"/>
  <c r="DO3" i="52"/>
  <c r="DN3" i="52"/>
  <c r="DM3" i="52"/>
  <c r="DL3" i="52"/>
  <c r="DK3" i="52"/>
  <c r="DF3" i="52"/>
  <c r="DE3" i="52"/>
  <c r="DD3" i="52"/>
  <c r="DC3" i="52"/>
  <c r="DB3" i="52"/>
  <c r="DA3" i="52"/>
  <c r="CZ3" i="52"/>
  <c r="CY3" i="52"/>
  <c r="CX3" i="52"/>
  <c r="CW3" i="52"/>
  <c r="CV3" i="52"/>
  <c r="CU3" i="52"/>
  <c r="CT3" i="52"/>
  <c r="CS3" i="52"/>
  <c r="CR3" i="52"/>
  <c r="CQ3" i="52"/>
  <c r="CP3" i="52"/>
  <c r="CO3" i="52"/>
  <c r="CN3" i="52"/>
  <c r="CM3" i="52"/>
  <c r="CL3" i="52"/>
  <c r="CK3" i="52"/>
  <c r="CJ3" i="52"/>
  <c r="CI3" i="52"/>
  <c r="CH3" i="52"/>
  <c r="CG3" i="52"/>
  <c r="CF3" i="52"/>
  <c r="CE3" i="52"/>
  <c r="CD3" i="52"/>
  <c r="BZ3" i="52"/>
  <c r="BY3" i="52"/>
  <c r="BX3" i="52"/>
  <c r="BW3" i="52"/>
  <c r="BV3" i="52"/>
  <c r="BU3" i="52"/>
  <c r="BT3" i="52"/>
  <c r="BS3" i="52"/>
  <c r="BR3" i="52"/>
  <c r="BQ3" i="52"/>
  <c r="BP3" i="52"/>
  <c r="BO3" i="52"/>
  <c r="BN3" i="52"/>
  <c r="BM3" i="52"/>
  <c r="BL3" i="52"/>
  <c r="BK3" i="52"/>
  <c r="BJ3" i="52"/>
  <c r="BI3" i="52"/>
  <c r="BH3" i="52"/>
  <c r="BG3" i="52"/>
  <c r="BF3" i="52"/>
  <c r="BE3" i="52"/>
  <c r="BD3" i="52"/>
  <c r="BC3" i="52"/>
  <c r="BB3" i="52"/>
  <c r="BA3" i="52"/>
  <c r="AZ3" i="52"/>
  <c r="AY3" i="52"/>
  <c r="AX3" i="52"/>
  <c r="C3" i="52"/>
  <c r="J37" i="48"/>
  <c r="H39" i="48"/>
  <c r="F39" i="48"/>
  <c r="H38" i="48"/>
  <c r="F38" i="48"/>
  <c r="H37" i="48"/>
  <c r="CH37" i="48" s="1"/>
  <c r="F37" i="48"/>
  <c r="BA37" i="48" s="1"/>
  <c r="C38" i="48"/>
  <c r="J34" i="48"/>
  <c r="J33" i="48"/>
  <c r="J32" i="48"/>
  <c r="J28" i="48"/>
  <c r="L28" i="48" s="1"/>
  <c r="J22" i="48"/>
  <c r="L22" i="48" s="1"/>
  <c r="J19" i="48"/>
  <c r="J18" i="48"/>
  <c r="J17" i="48"/>
  <c r="J14" i="48"/>
  <c r="J13" i="48"/>
  <c r="J12" i="48"/>
  <c r="DW3" i="48"/>
  <c r="DX3" i="48"/>
  <c r="DY3" i="48"/>
  <c r="DZ3" i="48"/>
  <c r="EA3" i="48"/>
  <c r="EB3" i="48"/>
  <c r="EC3" i="48"/>
  <c r="ED3" i="48"/>
  <c r="EE3" i="48"/>
  <c r="EF3" i="48"/>
  <c r="EG3" i="48"/>
  <c r="EH3" i="48"/>
  <c r="EI3" i="48"/>
  <c r="EJ3" i="48"/>
  <c r="EK3" i="48"/>
  <c r="EL3" i="48"/>
  <c r="EM3" i="48"/>
  <c r="EN3" i="48"/>
  <c r="EO3" i="48"/>
  <c r="EP3" i="48"/>
  <c r="DO3" i="48"/>
  <c r="DP3" i="48"/>
  <c r="DQ3" i="48"/>
  <c r="DR3" i="48"/>
  <c r="DS3" i="48"/>
  <c r="DT3" i="48"/>
  <c r="DU3" i="48"/>
  <c r="DV3" i="48"/>
  <c r="DN3" i="48"/>
  <c r="EP35" i="48"/>
  <c r="FV35" i="48" s="1"/>
  <c r="EP21" i="48"/>
  <c r="FV21" i="48" s="1"/>
  <c r="AF57" i="49"/>
  <c r="AF49" i="49"/>
  <c r="J29" i="48" s="1"/>
  <c r="L29" i="48" s="1"/>
  <c r="AF48" i="49"/>
  <c r="J28" i="52" s="1"/>
  <c r="AF47" i="49"/>
  <c r="J27" i="52" s="1"/>
  <c r="AF44" i="49"/>
  <c r="J24" i="52" s="1"/>
  <c r="AF43" i="49"/>
  <c r="J23" i="52" s="1"/>
  <c r="AF42" i="49"/>
  <c r="AF39" i="49"/>
  <c r="AF38" i="49"/>
  <c r="AF37" i="49"/>
  <c r="AF34" i="49"/>
  <c r="AF33" i="49"/>
  <c r="AF32" i="49"/>
  <c r="M4" i="55" l="1"/>
  <c r="M6" i="55"/>
  <c r="S167" i="17" s="1"/>
  <c r="X19" i="72"/>
  <c r="AE251" i="17" s="1"/>
  <c r="M5" i="55"/>
  <c r="S166" i="17" s="1"/>
  <c r="I10" i="55"/>
  <c r="J9" i="55" s="1"/>
  <c r="K9" i="55" s="1"/>
  <c r="M8" i="55"/>
  <c r="M9" i="55"/>
  <c r="N65" i="55" s="1"/>
  <c r="Y12" i="72"/>
  <c r="Y17" i="72"/>
  <c r="J23" i="48"/>
  <c r="L23" i="48" s="1"/>
  <c r="FS22" i="48"/>
  <c r="FI22" i="48"/>
  <c r="EZ22" i="48"/>
  <c r="EX22" i="48"/>
  <c r="FQ22" i="48"/>
  <c r="FH22" i="48"/>
  <c r="EY22" i="48"/>
  <c r="FP22" i="48"/>
  <c r="FO22" i="48"/>
  <c r="FF22" i="48"/>
  <c r="EW22" i="48"/>
  <c r="FN22" i="48"/>
  <c r="FE22" i="48"/>
  <c r="EV22" i="48"/>
  <c r="FU22" i="48"/>
  <c r="FC22" i="48"/>
  <c r="FV22" i="48"/>
  <c r="FM22" i="48"/>
  <c r="FD22" i="48"/>
  <c r="EU22" i="48"/>
  <c r="FL22" i="48"/>
  <c r="ET22" i="48"/>
  <c r="FT22" i="48"/>
  <c r="FK22" i="48"/>
  <c r="FA22" i="48"/>
  <c r="FG22" i="48"/>
  <c r="FR22" i="48"/>
  <c r="FJ22" i="48"/>
  <c r="FB22" i="48"/>
  <c r="J24" i="48"/>
  <c r="L24" i="48" s="1"/>
  <c r="DX28" i="52"/>
  <c r="FN28" i="48"/>
  <c r="EZ28" i="48"/>
  <c r="EY28" i="48"/>
  <c r="FM28" i="48"/>
  <c r="FL28" i="48"/>
  <c r="FV28" i="48"/>
  <c r="FH28" i="48"/>
  <c r="EW28" i="48"/>
  <c r="FO28" i="48"/>
  <c r="EX28" i="48"/>
  <c r="FU28" i="48"/>
  <c r="FG28" i="48"/>
  <c r="EV28" i="48"/>
  <c r="FT28" i="48"/>
  <c r="FF28" i="48"/>
  <c r="ET28" i="48"/>
  <c r="FP28" i="48"/>
  <c r="FE28" i="48"/>
  <c r="FD28" i="48"/>
  <c r="FJ28" i="48"/>
  <c r="FQ28" i="48"/>
  <c r="FR28" i="48"/>
  <c r="FA28" i="48"/>
  <c r="FI28" i="48"/>
  <c r="FB28" i="48"/>
  <c r="EU28" i="48"/>
  <c r="FC28" i="48"/>
  <c r="FK28" i="48"/>
  <c r="FS28" i="48"/>
  <c r="FN29" i="48"/>
  <c r="FA29" i="48"/>
  <c r="FM29" i="48"/>
  <c r="EZ29" i="48"/>
  <c r="EX29" i="48"/>
  <c r="FV29" i="48"/>
  <c r="FI29" i="48"/>
  <c r="EW29" i="48"/>
  <c r="FU29" i="48"/>
  <c r="FH29" i="48"/>
  <c r="EV29" i="48"/>
  <c r="FE29" i="48"/>
  <c r="FT29" i="48"/>
  <c r="FF29" i="48"/>
  <c r="ET29" i="48"/>
  <c r="FQ29" i="48"/>
  <c r="FP29" i="48"/>
  <c r="FD29" i="48"/>
  <c r="FL29" i="48"/>
  <c r="FO29" i="48"/>
  <c r="FK29" i="48"/>
  <c r="EY29" i="48"/>
  <c r="FB29" i="48"/>
  <c r="FJ29" i="48"/>
  <c r="FG29" i="48"/>
  <c r="FS29" i="48"/>
  <c r="FR29" i="48"/>
  <c r="FC29" i="48"/>
  <c r="EU29" i="48"/>
  <c r="J27" i="48"/>
  <c r="DQ17" i="48"/>
  <c r="DN18" i="48"/>
  <c r="DQ19" i="48"/>
  <c r="DP17" i="48"/>
  <c r="DP19" i="48"/>
  <c r="CG37" i="48"/>
  <c r="DO18" i="48"/>
  <c r="CJ37" i="48"/>
  <c r="DP18" i="48"/>
  <c r="CI37" i="48"/>
  <c r="DQ18" i="48"/>
  <c r="DN17" i="48"/>
  <c r="DN19" i="48"/>
  <c r="DO17" i="48"/>
  <c r="DO19" i="48"/>
  <c r="K166" i="17"/>
  <c r="K167" i="17"/>
  <c r="C44" i="78" s="1"/>
  <c r="I5" i="55"/>
  <c r="I8" i="55"/>
  <c r="I6" i="55"/>
  <c r="I4" i="55"/>
  <c r="I20" i="55" s="1"/>
  <c r="M7" i="55"/>
  <c r="I7" i="55"/>
  <c r="I23" i="55" s="1"/>
  <c r="AC161" i="17" s="1"/>
  <c r="AD161" i="17" s="1"/>
  <c r="AE161" i="17" s="1"/>
  <c r="AF161" i="17" s="1"/>
  <c r="AG161" i="17" s="1"/>
  <c r="AH161" i="17" s="1"/>
  <c r="AI161" i="17" s="1"/>
  <c r="AJ161" i="17" s="1"/>
  <c r="AK161" i="17" s="1"/>
  <c r="AL161" i="17" s="1"/>
  <c r="N5" i="55"/>
  <c r="O5" i="55" s="1"/>
  <c r="DT17" i="48"/>
  <c r="EB17" i="48"/>
  <c r="EJ17" i="48"/>
  <c r="DW18" i="48"/>
  <c r="EE18" i="48"/>
  <c r="EM18" i="48"/>
  <c r="DR19" i="48"/>
  <c r="DZ19" i="48"/>
  <c r="EH19" i="48"/>
  <c r="EP19" i="48"/>
  <c r="DU17" i="48"/>
  <c r="EC17" i="48"/>
  <c r="EK17" i="48"/>
  <c r="DX18" i="48"/>
  <c r="EF18" i="48"/>
  <c r="EN18" i="48"/>
  <c r="DS19" i="48"/>
  <c r="EA19" i="48"/>
  <c r="EI19" i="48"/>
  <c r="DV17" i="48"/>
  <c r="ED17" i="48"/>
  <c r="EL17" i="48"/>
  <c r="DY18" i="48"/>
  <c r="EG18" i="48"/>
  <c r="EO18" i="48"/>
  <c r="DT19" i="48"/>
  <c r="EB19" i="48"/>
  <c r="EJ19" i="48"/>
  <c r="DW17" i="48"/>
  <c r="EE17" i="48"/>
  <c r="EM17" i="48"/>
  <c r="DR18" i="48"/>
  <c r="DZ18" i="48"/>
  <c r="EH18" i="48"/>
  <c r="EP18" i="48"/>
  <c r="DU19" i="48"/>
  <c r="EC19" i="48"/>
  <c r="EK19" i="48"/>
  <c r="DX17" i="48"/>
  <c r="EF17" i="48"/>
  <c r="EN17" i="48"/>
  <c r="DS18" i="48"/>
  <c r="EA18" i="48"/>
  <c r="EI18" i="48"/>
  <c r="DV19" i="48"/>
  <c r="ED19" i="48"/>
  <c r="EL19" i="48"/>
  <c r="DY17" i="48"/>
  <c r="EG17" i="48"/>
  <c r="EO17" i="48"/>
  <c r="DT18" i="48"/>
  <c r="EB18" i="48"/>
  <c r="EJ18" i="48"/>
  <c r="DW19" i="48"/>
  <c r="EE19" i="48"/>
  <c r="EM19" i="48"/>
  <c r="DR17" i="48"/>
  <c r="DZ17" i="48"/>
  <c r="EH17" i="48"/>
  <c r="EP17" i="48"/>
  <c r="DU18" i="48"/>
  <c r="EC18" i="48"/>
  <c r="EK18" i="48"/>
  <c r="DX19" i="48"/>
  <c r="EF19" i="48"/>
  <c r="EN19" i="48"/>
  <c r="DS17" i="48"/>
  <c r="EA17" i="48"/>
  <c r="EI17" i="48"/>
  <c r="DV18" i="48"/>
  <c r="ED18" i="48"/>
  <c r="EL18" i="48"/>
  <c r="DY19" i="48"/>
  <c r="EG19" i="48"/>
  <c r="EO19" i="48"/>
  <c r="AK33" i="52"/>
  <c r="BQ33" i="52" s="1"/>
  <c r="AN33" i="52"/>
  <c r="AG34" i="52"/>
  <c r="AQ34" i="52"/>
  <c r="AF28" i="52"/>
  <c r="CR28" i="52" s="1"/>
  <c r="W27" i="52"/>
  <c r="DZ27" i="52"/>
  <c r="AN28" i="52"/>
  <c r="AE27" i="52"/>
  <c r="CQ27" i="52" s="1"/>
  <c r="AT28" i="52"/>
  <c r="AM27" i="52"/>
  <c r="DF28" i="52"/>
  <c r="EI12" i="52"/>
  <c r="EA12" i="52"/>
  <c r="DS12" i="52"/>
  <c r="DK12" i="52"/>
  <c r="AO12" i="52"/>
  <c r="AG12" i="52"/>
  <c r="Y12" i="52"/>
  <c r="AI12" i="52"/>
  <c r="EJ12" i="52"/>
  <c r="AP12" i="52"/>
  <c r="EH12" i="52"/>
  <c r="DZ12" i="52"/>
  <c r="DR12" i="52"/>
  <c r="AN12" i="52"/>
  <c r="AF12" i="52"/>
  <c r="X12" i="52"/>
  <c r="DM12" i="52"/>
  <c r="EG12" i="52"/>
  <c r="DY12" i="52"/>
  <c r="DQ12" i="52"/>
  <c r="AM12" i="52"/>
  <c r="AE12" i="52"/>
  <c r="W12" i="52"/>
  <c r="DU12" i="52"/>
  <c r="EB12" i="52"/>
  <c r="DL12" i="52"/>
  <c r="EF12" i="52"/>
  <c r="DX12" i="52"/>
  <c r="DP12" i="52"/>
  <c r="AT12" i="52"/>
  <c r="AL12" i="52"/>
  <c r="AD12" i="52"/>
  <c r="V12" i="52"/>
  <c r="DT12" i="52"/>
  <c r="AH12" i="52"/>
  <c r="EM12" i="52"/>
  <c r="EE12" i="52"/>
  <c r="DW12" i="52"/>
  <c r="DO12" i="52"/>
  <c r="AS12" i="52"/>
  <c r="AK12" i="52"/>
  <c r="AC12" i="52"/>
  <c r="EC12" i="52"/>
  <c r="AQ12" i="52"/>
  <c r="Z12" i="52"/>
  <c r="EL12" i="52"/>
  <c r="ED12" i="52"/>
  <c r="DV12" i="52"/>
  <c r="DN12" i="52"/>
  <c r="AR12" i="52"/>
  <c r="AJ12" i="52"/>
  <c r="AB12" i="52"/>
  <c r="EK12" i="52"/>
  <c r="AA12" i="52"/>
  <c r="EI17" i="52"/>
  <c r="EA17" i="52"/>
  <c r="DS17" i="52"/>
  <c r="DK17" i="52"/>
  <c r="EH17" i="52"/>
  <c r="DZ17" i="52"/>
  <c r="DR17" i="52"/>
  <c r="EG17" i="52"/>
  <c r="DY17" i="52"/>
  <c r="DQ17" i="52"/>
  <c r="EF17" i="52"/>
  <c r="DX17" i="52"/>
  <c r="DP17" i="52"/>
  <c r="EM17" i="52"/>
  <c r="EE17" i="52"/>
  <c r="DW17" i="52"/>
  <c r="DO17" i="52"/>
  <c r="EK17" i="52"/>
  <c r="EC17" i="52"/>
  <c r="DU17" i="52"/>
  <c r="DM17" i="52"/>
  <c r="BB18" i="52"/>
  <c r="CH18" i="52"/>
  <c r="DP18" i="52"/>
  <c r="ED17" i="52"/>
  <c r="EH27" i="52"/>
  <c r="BJ32" i="52"/>
  <c r="CP32" i="52"/>
  <c r="C23" i="52"/>
  <c r="C24" i="52"/>
  <c r="BJ18" i="52"/>
  <c r="CP18" i="52"/>
  <c r="DR27" i="52"/>
  <c r="DR18" i="52"/>
  <c r="DZ33" i="52"/>
  <c r="DZ28" i="52"/>
  <c r="DZ18" i="52"/>
  <c r="CE12" i="52"/>
  <c r="CF13" i="52"/>
  <c r="C14" i="52"/>
  <c r="EJ17" i="52"/>
  <c r="CN18" i="52"/>
  <c r="DX18" i="52"/>
  <c r="CH19" i="52"/>
  <c r="DR19" i="52"/>
  <c r="DW29" i="52"/>
  <c r="BH17" i="52"/>
  <c r="CN17" i="52"/>
  <c r="DV17" i="52"/>
  <c r="DP32" i="52"/>
  <c r="DP28" i="52"/>
  <c r="CF12" i="52"/>
  <c r="C13" i="52"/>
  <c r="AX13" i="52"/>
  <c r="AY14" i="52"/>
  <c r="DB17" i="52"/>
  <c r="EL17" i="52"/>
  <c r="BD19" i="52"/>
  <c r="CJ19" i="52"/>
  <c r="BL19" i="52"/>
  <c r="CR19" i="52"/>
  <c r="BT19" i="52"/>
  <c r="CZ19" i="52"/>
  <c r="BE19" i="52"/>
  <c r="DX19" i="52"/>
  <c r="C22" i="52"/>
  <c r="AS29" i="52"/>
  <c r="BP17" i="52"/>
  <c r="CV17" i="52"/>
  <c r="EB17" i="52"/>
  <c r="EM19" i="52"/>
  <c r="BR28" i="52"/>
  <c r="CX28" i="52"/>
  <c r="AX12" i="52"/>
  <c r="AY13" i="52"/>
  <c r="CF14" i="52"/>
  <c r="CD14" i="52"/>
  <c r="DL17" i="52"/>
  <c r="CV18" i="52"/>
  <c r="EF18" i="52"/>
  <c r="CP19" i="52"/>
  <c r="DZ19" i="52"/>
  <c r="BL34" i="52"/>
  <c r="CR34" i="52"/>
  <c r="BX17" i="52"/>
  <c r="DD17" i="52"/>
  <c r="BZ18" i="52"/>
  <c r="DF18" i="52"/>
  <c r="AY12" i="52"/>
  <c r="DN17" i="52"/>
  <c r="BK27" i="52"/>
  <c r="BH32" i="52"/>
  <c r="CN32" i="52"/>
  <c r="EF29" i="52"/>
  <c r="DX29" i="52"/>
  <c r="DP29" i="52"/>
  <c r="AT29" i="52"/>
  <c r="AL29" i="52"/>
  <c r="AD29" i="52"/>
  <c r="V29" i="52"/>
  <c r="EL29" i="52"/>
  <c r="ED29" i="52"/>
  <c r="DV29" i="52"/>
  <c r="DN29" i="52"/>
  <c r="AR29" i="52"/>
  <c r="AJ29" i="52"/>
  <c r="AB29" i="52"/>
  <c r="EK29" i="52"/>
  <c r="EC29" i="52"/>
  <c r="DU29" i="52"/>
  <c r="DM29" i="52"/>
  <c r="AQ29" i="52"/>
  <c r="AI29" i="52"/>
  <c r="AA29" i="52"/>
  <c r="EH29" i="52"/>
  <c r="DZ29" i="52"/>
  <c r="DR29" i="52"/>
  <c r="AN29" i="52"/>
  <c r="AF29" i="52"/>
  <c r="X29" i="52"/>
  <c r="DY29" i="52"/>
  <c r="AM29" i="52"/>
  <c r="W29" i="52"/>
  <c r="EJ29" i="52"/>
  <c r="DT29" i="52"/>
  <c r="AH29" i="52"/>
  <c r="EI29" i="52"/>
  <c r="DS29" i="52"/>
  <c r="AG29" i="52"/>
  <c r="EB29" i="52"/>
  <c r="DL29" i="52"/>
  <c r="AP29" i="52"/>
  <c r="Z29" i="52"/>
  <c r="EA29" i="52"/>
  <c r="DK29" i="52"/>
  <c r="AO29" i="52"/>
  <c r="Y29" i="52"/>
  <c r="DQ29" i="52"/>
  <c r="AK29" i="52"/>
  <c r="DO29" i="52"/>
  <c r="AE29" i="52"/>
  <c r="AC29" i="52"/>
  <c r="EM29" i="52"/>
  <c r="EE29" i="52"/>
  <c r="BR18" i="52"/>
  <c r="CX18" i="52"/>
  <c r="CG14" i="52"/>
  <c r="CG42" i="52" s="1"/>
  <c r="DT17" i="52"/>
  <c r="EK18" i="52"/>
  <c r="DD18" i="52"/>
  <c r="BY19" i="52"/>
  <c r="BQ19" i="52"/>
  <c r="BI19" i="52"/>
  <c r="BA19" i="52"/>
  <c r="BA42" i="52" s="1"/>
  <c r="AZ19" i="52"/>
  <c r="AX19" i="52"/>
  <c r="BO19" i="52"/>
  <c r="CX19" i="52"/>
  <c r="EH19" i="52"/>
  <c r="BS27" i="52"/>
  <c r="CY27" i="52"/>
  <c r="BJ28" i="52"/>
  <c r="CP28" i="52"/>
  <c r="BB17" i="52"/>
  <c r="BJ17" i="52"/>
  <c r="BR17" i="52"/>
  <c r="BZ17" i="52"/>
  <c r="BD18" i="52"/>
  <c r="BL18" i="52"/>
  <c r="BT18" i="52"/>
  <c r="CE18" i="52"/>
  <c r="DO18" i="52"/>
  <c r="DW18" i="52"/>
  <c r="EE18" i="52"/>
  <c r="EM18" i="52"/>
  <c r="BF19" i="52"/>
  <c r="BN19" i="52"/>
  <c r="BV19" i="52"/>
  <c r="CG19" i="52"/>
  <c r="DQ19" i="52"/>
  <c r="DY19" i="52"/>
  <c r="EG19" i="52"/>
  <c r="BA22" i="52"/>
  <c r="AZ22" i="52"/>
  <c r="EL27" i="52"/>
  <c r="ED27" i="52"/>
  <c r="DV27" i="52"/>
  <c r="DN27" i="52"/>
  <c r="AR27" i="52"/>
  <c r="AJ27" i="52"/>
  <c r="AB27" i="52"/>
  <c r="EJ27" i="52"/>
  <c r="EB27" i="52"/>
  <c r="DT27" i="52"/>
  <c r="DL27" i="52"/>
  <c r="AP27" i="52"/>
  <c r="AH27" i="52"/>
  <c r="Z27" i="52"/>
  <c r="EI27" i="52"/>
  <c r="EA27" i="52"/>
  <c r="DS27" i="52"/>
  <c r="DK27" i="52"/>
  <c r="AO27" i="52"/>
  <c r="AG27" i="52"/>
  <c r="Y27" i="52"/>
  <c r="EF27" i="52"/>
  <c r="DX27" i="52"/>
  <c r="DP27" i="52"/>
  <c r="AT27" i="52"/>
  <c r="AL27" i="52"/>
  <c r="AD27" i="52"/>
  <c r="V27" i="52"/>
  <c r="EM27" i="52"/>
  <c r="DW27" i="52"/>
  <c r="AK27" i="52"/>
  <c r="EK27" i="52"/>
  <c r="DU27" i="52"/>
  <c r="AI27" i="52"/>
  <c r="EE27" i="52"/>
  <c r="DO27" i="52"/>
  <c r="AS27" i="52"/>
  <c r="AC27" i="52"/>
  <c r="EC27" i="52"/>
  <c r="DM27" i="52"/>
  <c r="AQ27" i="52"/>
  <c r="AA27" i="52"/>
  <c r="AF27" i="52"/>
  <c r="EG27" i="52"/>
  <c r="BL28" i="52"/>
  <c r="DX33" i="52"/>
  <c r="CE17" i="52"/>
  <c r="O17" i="52" s="1"/>
  <c r="CM17" i="52"/>
  <c r="CU17" i="52"/>
  <c r="DC17" i="52"/>
  <c r="AX18" i="52"/>
  <c r="CO18" i="52"/>
  <c r="CW18" i="52"/>
  <c r="DE18" i="52"/>
  <c r="DQ18" i="52"/>
  <c r="DY18" i="52"/>
  <c r="EG18" i="52"/>
  <c r="CI19" i="52"/>
  <c r="CQ19" i="52"/>
  <c r="CY19" i="52"/>
  <c r="DK19" i="52"/>
  <c r="DS19" i="52"/>
  <c r="EA19" i="52"/>
  <c r="EI19" i="52"/>
  <c r="AY22" i="52"/>
  <c r="CZ27" i="52"/>
  <c r="BT27" i="52"/>
  <c r="BA28" i="52"/>
  <c r="AX28" i="52"/>
  <c r="AZ28" i="52"/>
  <c r="BT28" i="52"/>
  <c r="CZ28" i="52"/>
  <c r="AY18" i="52"/>
  <c r="BG18" i="52"/>
  <c r="BO18" i="52"/>
  <c r="BW18" i="52"/>
  <c r="DL19" i="52"/>
  <c r="DT19" i="52"/>
  <c r="EB19" i="52"/>
  <c r="EJ19" i="52"/>
  <c r="CG24" i="52"/>
  <c r="CD24" i="52"/>
  <c r="CE28" i="52"/>
  <c r="CG28" i="52"/>
  <c r="CD28" i="52"/>
  <c r="BZ28" i="52"/>
  <c r="CF28" i="52"/>
  <c r="AX17" i="52"/>
  <c r="AZ18" i="52"/>
  <c r="DK18" i="52"/>
  <c r="DS18" i="52"/>
  <c r="EA18" i="52"/>
  <c r="EI18" i="52"/>
  <c r="DM19" i="52"/>
  <c r="DU19" i="52"/>
  <c r="EC19" i="52"/>
  <c r="EK19" i="52"/>
  <c r="DQ27" i="52"/>
  <c r="AY28" i="52"/>
  <c r="EK32" i="52"/>
  <c r="EC32" i="52"/>
  <c r="DU32" i="52"/>
  <c r="DM32" i="52"/>
  <c r="AQ32" i="52"/>
  <c r="AI32" i="52"/>
  <c r="AA32" i="52"/>
  <c r="EJ32" i="52"/>
  <c r="EB32" i="52"/>
  <c r="DT32" i="52"/>
  <c r="DL32" i="52"/>
  <c r="AP32" i="52"/>
  <c r="AH32" i="52"/>
  <c r="EI32" i="52"/>
  <c r="EA32" i="52"/>
  <c r="DS32" i="52"/>
  <c r="DK32" i="52"/>
  <c r="AO32" i="52"/>
  <c r="AG32" i="52"/>
  <c r="Y32" i="52"/>
  <c r="EH32" i="52"/>
  <c r="DZ32" i="52"/>
  <c r="DR32" i="52"/>
  <c r="AN32" i="52"/>
  <c r="AF32" i="52"/>
  <c r="X32" i="52"/>
  <c r="EM32" i="52"/>
  <c r="EE32" i="52"/>
  <c r="DW32" i="52"/>
  <c r="DO32" i="52"/>
  <c r="AS32" i="52"/>
  <c r="AK32" i="52"/>
  <c r="AC32" i="52"/>
  <c r="DY32" i="52"/>
  <c r="AM32" i="52"/>
  <c r="V32" i="52"/>
  <c r="DX32" i="52"/>
  <c r="AL32" i="52"/>
  <c r="DV32" i="52"/>
  <c r="AJ32" i="52"/>
  <c r="DQ32" i="52"/>
  <c r="AE32" i="52"/>
  <c r="EF32" i="52"/>
  <c r="AT32" i="52"/>
  <c r="Z32" i="52"/>
  <c r="ED32" i="52"/>
  <c r="AR32" i="52"/>
  <c r="W32" i="52"/>
  <c r="DN32" i="52"/>
  <c r="BD33" i="52"/>
  <c r="CJ33" i="52"/>
  <c r="BM34" i="52"/>
  <c r="CS34" i="52"/>
  <c r="AY17" i="52"/>
  <c r="DL18" i="52"/>
  <c r="DT18" i="52"/>
  <c r="EB18" i="52"/>
  <c r="EJ18" i="52"/>
  <c r="CD19" i="52"/>
  <c r="O19" i="52" s="1"/>
  <c r="DN19" i="52"/>
  <c r="DV19" i="52"/>
  <c r="ED19" i="52"/>
  <c r="EL19" i="52"/>
  <c r="AX23" i="52"/>
  <c r="BA23" i="52"/>
  <c r="BC27" i="52"/>
  <c r="CI27" i="52"/>
  <c r="BB28" i="52"/>
  <c r="CO33" i="52"/>
  <c r="BI33" i="52"/>
  <c r="DC34" i="52"/>
  <c r="BW34" i="52"/>
  <c r="DM18" i="52"/>
  <c r="DU18" i="52"/>
  <c r="EC18" i="52"/>
  <c r="DO19" i="52"/>
  <c r="DW19" i="52"/>
  <c r="EE19" i="52"/>
  <c r="CG23" i="52"/>
  <c r="CF23" i="52"/>
  <c r="AY23" i="52"/>
  <c r="EM28" i="52"/>
  <c r="EE28" i="52"/>
  <c r="DW28" i="52"/>
  <c r="DO28" i="52"/>
  <c r="AS28" i="52"/>
  <c r="AK28" i="52"/>
  <c r="AC28" i="52"/>
  <c r="EK28" i="52"/>
  <c r="EC28" i="52"/>
  <c r="DU28" i="52"/>
  <c r="DM28" i="52"/>
  <c r="AQ28" i="52"/>
  <c r="AI28" i="52"/>
  <c r="AA28" i="52"/>
  <c r="EJ28" i="52"/>
  <c r="EB28" i="52"/>
  <c r="DT28" i="52"/>
  <c r="DL28" i="52"/>
  <c r="AP28" i="52"/>
  <c r="AH28" i="52"/>
  <c r="Z28" i="52"/>
  <c r="EG28" i="52"/>
  <c r="DY28" i="52"/>
  <c r="DQ28" i="52"/>
  <c r="AM28" i="52"/>
  <c r="AE28" i="52"/>
  <c r="W28" i="52"/>
  <c r="EH28" i="52"/>
  <c r="DR28" i="52"/>
  <c r="ED28" i="52"/>
  <c r="DN28" i="52"/>
  <c r="AR28" i="52"/>
  <c r="AB28" i="52"/>
  <c r="EA28" i="52"/>
  <c r="DK28" i="52"/>
  <c r="AO28" i="52"/>
  <c r="Y28" i="52"/>
  <c r="EL28" i="52"/>
  <c r="DV28" i="52"/>
  <c r="AJ28" i="52"/>
  <c r="EI28" i="52"/>
  <c r="DS28" i="52"/>
  <c r="AG28" i="52"/>
  <c r="X27" i="52"/>
  <c r="DY27" i="52"/>
  <c r="X28" i="52"/>
  <c r="EF28" i="52"/>
  <c r="EG32" i="52"/>
  <c r="BA27" i="52"/>
  <c r="AZ27" i="52"/>
  <c r="AZ42" i="52" s="1"/>
  <c r="BT33" i="52"/>
  <c r="CZ33" i="52"/>
  <c r="DL33" i="52"/>
  <c r="CM34" i="52"/>
  <c r="BG34" i="52"/>
  <c r="C37" i="52"/>
  <c r="C38" i="52"/>
  <c r="C39" i="52"/>
  <c r="W33" i="52"/>
  <c r="CE22" i="52"/>
  <c r="AX24" i="52"/>
  <c r="CF29" i="52"/>
  <c r="CD29" i="52"/>
  <c r="EM33" i="52"/>
  <c r="EE33" i="52"/>
  <c r="DW33" i="52"/>
  <c r="DO33" i="52"/>
  <c r="AS33" i="52"/>
  <c r="EL33" i="52"/>
  <c r="ED33" i="52"/>
  <c r="DV33" i="52"/>
  <c r="DN33" i="52"/>
  <c r="EK33" i="52"/>
  <c r="EC33" i="52"/>
  <c r="DU33" i="52"/>
  <c r="DM33" i="52"/>
  <c r="EI33" i="52"/>
  <c r="EA33" i="52"/>
  <c r="DS33" i="52"/>
  <c r="DK33" i="52"/>
  <c r="AO33" i="52"/>
  <c r="EJ33" i="52"/>
  <c r="DT33" i="52"/>
  <c r="AT33" i="52"/>
  <c r="AJ33" i="52"/>
  <c r="AB33" i="52"/>
  <c r="EH33" i="52"/>
  <c r="DR33" i="52"/>
  <c r="AR33" i="52"/>
  <c r="AI33" i="52"/>
  <c r="AA33" i="52"/>
  <c r="EG33" i="52"/>
  <c r="DQ33" i="52"/>
  <c r="AQ33" i="52"/>
  <c r="AH33" i="52"/>
  <c r="Z33" i="52"/>
  <c r="EF33" i="52"/>
  <c r="DP33" i="52"/>
  <c r="AP33" i="52"/>
  <c r="AG33" i="52"/>
  <c r="Y33" i="52"/>
  <c r="DY33" i="52"/>
  <c r="AL33" i="52"/>
  <c r="AD33" i="52"/>
  <c r="V33" i="52"/>
  <c r="AE33" i="52"/>
  <c r="EH34" i="52"/>
  <c r="DZ34" i="52"/>
  <c r="DR34" i="52"/>
  <c r="EG34" i="52"/>
  <c r="DY34" i="52"/>
  <c r="DQ34" i="52"/>
  <c r="EF34" i="52"/>
  <c r="DX34" i="52"/>
  <c r="DP34" i="52"/>
  <c r="AT34" i="52"/>
  <c r="AL34" i="52"/>
  <c r="AD34" i="52"/>
  <c r="V34" i="52"/>
  <c r="EM34" i="52"/>
  <c r="EE34" i="52"/>
  <c r="DW34" i="52"/>
  <c r="DO34" i="52"/>
  <c r="AS34" i="52"/>
  <c r="AK34" i="52"/>
  <c r="AC34" i="52"/>
  <c r="EL34" i="52"/>
  <c r="ED34" i="52"/>
  <c r="DV34" i="52"/>
  <c r="DN34" i="52"/>
  <c r="AR34" i="52"/>
  <c r="AJ34" i="52"/>
  <c r="AB34" i="52"/>
  <c r="EJ34" i="52"/>
  <c r="EB34" i="52"/>
  <c r="DT34" i="52"/>
  <c r="DL34" i="52"/>
  <c r="AP34" i="52"/>
  <c r="AH34" i="52"/>
  <c r="Z34" i="52"/>
  <c r="EK34" i="52"/>
  <c r="AO34" i="52"/>
  <c r="Y34" i="52"/>
  <c r="EI34" i="52"/>
  <c r="AN34" i="52"/>
  <c r="X34" i="52"/>
  <c r="EC34" i="52"/>
  <c r="AM34" i="52"/>
  <c r="W34" i="52"/>
  <c r="EA34" i="52"/>
  <c r="AI34" i="52"/>
  <c r="DM34" i="52"/>
  <c r="AE34" i="52"/>
  <c r="DK34" i="52"/>
  <c r="AZ33" i="52"/>
  <c r="AY33" i="52"/>
  <c r="AF33" i="52"/>
  <c r="DS34" i="52"/>
  <c r="CW33" i="52"/>
  <c r="CF34" i="52"/>
  <c r="CE34" i="52"/>
  <c r="CD34" i="52"/>
  <c r="CG34" i="52"/>
  <c r="BS33" i="52"/>
  <c r="CY33" i="52"/>
  <c r="CF27" i="52"/>
  <c r="AX34" i="52"/>
  <c r="CE33" i="52"/>
  <c r="CD33" i="52"/>
  <c r="CF33" i="52"/>
  <c r="CG37" i="52"/>
  <c r="CF37" i="52"/>
  <c r="CE37" i="52"/>
  <c r="CD37" i="52"/>
  <c r="BA37" i="52"/>
  <c r="CD38" i="52"/>
  <c r="AX39" i="52"/>
  <c r="BF39" i="52"/>
  <c r="BN39" i="52"/>
  <c r="BV39" i="52"/>
  <c r="CG39" i="52"/>
  <c r="O39" i="52" s="1"/>
  <c r="CO39" i="52"/>
  <c r="CW39" i="52"/>
  <c r="DE39" i="52"/>
  <c r="CF38" i="52"/>
  <c r="AZ39" i="52"/>
  <c r="BH39" i="52"/>
  <c r="BP39" i="52"/>
  <c r="BX39" i="52"/>
  <c r="CI39" i="52"/>
  <c r="CQ39" i="52"/>
  <c r="CY39" i="52"/>
  <c r="AX38" i="52"/>
  <c r="BA39" i="52"/>
  <c r="BI39" i="52"/>
  <c r="BQ39" i="52"/>
  <c r="BY39" i="52"/>
  <c r="CJ39" i="52"/>
  <c r="CR39" i="52"/>
  <c r="CZ39" i="52"/>
  <c r="AY38" i="52"/>
  <c r="BB39" i="52"/>
  <c r="BJ39" i="52"/>
  <c r="BR39" i="52"/>
  <c r="CK39" i="52"/>
  <c r="CS39" i="52"/>
  <c r="AX37" i="52"/>
  <c r="AZ38" i="52"/>
  <c r="EN38" i="48"/>
  <c r="EF38" i="48"/>
  <c r="DX38" i="48"/>
  <c r="DP38" i="48"/>
  <c r="DS38" i="48"/>
  <c r="EM38" i="48"/>
  <c r="EE38" i="48"/>
  <c r="DW38" i="48"/>
  <c r="DO38" i="48"/>
  <c r="EL38" i="48"/>
  <c r="ED38" i="48"/>
  <c r="DV38" i="48"/>
  <c r="DN38" i="48"/>
  <c r="EK38" i="48"/>
  <c r="EC38" i="48"/>
  <c r="DU38" i="48"/>
  <c r="EI38" i="48"/>
  <c r="EA38" i="48"/>
  <c r="EJ38" i="48"/>
  <c r="EB38" i="48"/>
  <c r="DT38" i="48"/>
  <c r="EP38" i="48"/>
  <c r="EH38" i="48"/>
  <c r="DZ38" i="48"/>
  <c r="DR38" i="48"/>
  <c r="EO38" i="48"/>
  <c r="EG38" i="48"/>
  <c r="DY38" i="48"/>
  <c r="DQ38" i="48"/>
  <c r="C37" i="48"/>
  <c r="C39" i="48"/>
  <c r="K44" i="78" l="1"/>
  <c r="N9" i="55"/>
  <c r="O9" i="55" s="1"/>
  <c r="AM166" i="17"/>
  <c r="AE44" i="78" s="1"/>
  <c r="I26" i="55"/>
  <c r="K162" i="17"/>
  <c r="K161" i="17"/>
  <c r="N61" i="55"/>
  <c r="AC167" i="17"/>
  <c r="I21" i="55"/>
  <c r="S161" i="17" s="1"/>
  <c r="T161" i="17" s="1"/>
  <c r="U161" i="17" s="1"/>
  <c r="V161" i="17" s="1"/>
  <c r="W161" i="17" s="1"/>
  <c r="X161" i="17" s="1"/>
  <c r="Y161" i="17" s="1"/>
  <c r="Z161" i="17" s="1"/>
  <c r="AA161" i="17" s="1"/>
  <c r="AB161" i="17" s="1"/>
  <c r="C37" i="65"/>
  <c r="D37" i="65" s="1"/>
  <c r="E37" i="65" s="1"/>
  <c r="F37" i="65" s="1"/>
  <c r="G37" i="65" s="1"/>
  <c r="H37" i="65" s="1"/>
  <c r="Y19" i="72"/>
  <c r="AF251" i="17" s="1"/>
  <c r="Z12" i="72"/>
  <c r="Z17" i="72"/>
  <c r="FO23" i="48"/>
  <c r="FE23" i="48"/>
  <c r="EU23" i="48"/>
  <c r="FN23" i="48"/>
  <c r="FD23" i="48"/>
  <c r="ET23" i="48"/>
  <c r="EV23" i="48"/>
  <c r="FM23" i="48"/>
  <c r="FC23" i="48"/>
  <c r="FV23" i="48"/>
  <c r="FL23" i="48"/>
  <c r="EZ23" i="48"/>
  <c r="FU23" i="48"/>
  <c r="FK23" i="48"/>
  <c r="EY23" i="48"/>
  <c r="FT23" i="48"/>
  <c r="FH23" i="48"/>
  <c r="EX23" i="48"/>
  <c r="FF23" i="48"/>
  <c r="FS23" i="48"/>
  <c r="FG23" i="48"/>
  <c r="EW23" i="48"/>
  <c r="FP23" i="48"/>
  <c r="FA23" i="48"/>
  <c r="FB23" i="48"/>
  <c r="FI23" i="48"/>
  <c r="FR23" i="48"/>
  <c r="FJ23" i="48"/>
  <c r="FQ23" i="48"/>
  <c r="FN24" i="48"/>
  <c r="EZ24" i="48"/>
  <c r="FL24" i="48"/>
  <c r="FM24" i="48"/>
  <c r="EY24" i="48"/>
  <c r="FV24" i="48"/>
  <c r="FH24" i="48"/>
  <c r="EW24" i="48"/>
  <c r="FU24" i="48"/>
  <c r="FG24" i="48"/>
  <c r="EV24" i="48"/>
  <c r="FP24" i="48"/>
  <c r="FT24" i="48"/>
  <c r="FF24" i="48"/>
  <c r="ET24" i="48"/>
  <c r="FE24" i="48"/>
  <c r="FO24" i="48"/>
  <c r="FD24" i="48"/>
  <c r="EX24" i="48"/>
  <c r="FI24" i="48"/>
  <c r="FR24" i="48"/>
  <c r="FS24" i="48"/>
  <c r="FQ24" i="48"/>
  <c r="EU24" i="48"/>
  <c r="FC24" i="48"/>
  <c r="FA24" i="48"/>
  <c r="FK24" i="48"/>
  <c r="FB24" i="48"/>
  <c r="FJ24" i="48"/>
  <c r="DN27" i="48"/>
  <c r="L27" i="48"/>
  <c r="DR37" i="48"/>
  <c r="DN37" i="48"/>
  <c r="N7" i="55"/>
  <c r="O7" i="55" s="1"/>
  <c r="J5" i="55"/>
  <c r="K5" i="55" s="1"/>
  <c r="I22" i="55"/>
  <c r="S162" i="17" s="1"/>
  <c r="J7" i="55"/>
  <c r="K7" i="55" s="1"/>
  <c r="I24" i="55"/>
  <c r="R17" i="48"/>
  <c r="R18" i="48"/>
  <c r="R19" i="48"/>
  <c r="BK28" i="52"/>
  <c r="CQ28" i="52"/>
  <c r="BZ27" i="52"/>
  <c r="DF27" i="52"/>
  <c r="BE29" i="52"/>
  <c r="CK29" i="52"/>
  <c r="BM29" i="52"/>
  <c r="CS29" i="52"/>
  <c r="BO29" i="52"/>
  <c r="CU29" i="52"/>
  <c r="DD29" i="52"/>
  <c r="BX29" i="52"/>
  <c r="BZ29" i="52"/>
  <c r="DF29" i="52"/>
  <c r="EJ13" i="52"/>
  <c r="EB13" i="52"/>
  <c r="DT13" i="52"/>
  <c r="DL13" i="52"/>
  <c r="AP13" i="52"/>
  <c r="AH13" i="52"/>
  <c r="Z13" i="52"/>
  <c r="AR13" i="52"/>
  <c r="EC13" i="52"/>
  <c r="EI13" i="52"/>
  <c r="EA13" i="52"/>
  <c r="DS13" i="52"/>
  <c r="DK13" i="52"/>
  <c r="AO13" i="52"/>
  <c r="AG13" i="52"/>
  <c r="Y13" i="52"/>
  <c r="AB13" i="52"/>
  <c r="EH13" i="52"/>
  <c r="DZ13" i="52"/>
  <c r="DR13" i="52"/>
  <c r="AN13" i="52"/>
  <c r="AF13" i="52"/>
  <c r="X13" i="52"/>
  <c r="DU13" i="52"/>
  <c r="DM13" i="52"/>
  <c r="AI13" i="52"/>
  <c r="AA13" i="52"/>
  <c r="EG13" i="52"/>
  <c r="DY13" i="52"/>
  <c r="DQ13" i="52"/>
  <c r="AM13" i="52"/>
  <c r="AE13" i="52"/>
  <c r="W13" i="52"/>
  <c r="DV13" i="52"/>
  <c r="AQ13" i="52"/>
  <c r="EF13" i="52"/>
  <c r="DX13" i="52"/>
  <c r="DP13" i="52"/>
  <c r="AT13" i="52"/>
  <c r="AL13" i="52"/>
  <c r="AD13" i="52"/>
  <c r="V13" i="52"/>
  <c r="EL13" i="52"/>
  <c r="DN13" i="52"/>
  <c r="AJ13" i="52"/>
  <c r="EK13" i="52"/>
  <c r="EM13" i="52"/>
  <c r="EE13" i="52"/>
  <c r="DW13" i="52"/>
  <c r="DO13" i="52"/>
  <c r="AS13" i="52"/>
  <c r="AK13" i="52"/>
  <c r="AC13" i="52"/>
  <c r="ED13" i="52"/>
  <c r="BR12" i="52"/>
  <c r="CX12" i="52"/>
  <c r="CI12" i="52"/>
  <c r="BC12" i="52"/>
  <c r="CR12" i="52"/>
  <c r="BL12" i="52"/>
  <c r="CK12" i="52"/>
  <c r="BE12" i="52"/>
  <c r="BJ33" i="52"/>
  <c r="CP33" i="52"/>
  <c r="CL33" i="52"/>
  <c r="BF33" i="52"/>
  <c r="P33" i="52"/>
  <c r="EJ38" i="52"/>
  <c r="EB38" i="52"/>
  <c r="DT38" i="52"/>
  <c r="DL38" i="52"/>
  <c r="AP38" i="52"/>
  <c r="AH38" i="52"/>
  <c r="Z38" i="52"/>
  <c r="EI38" i="52"/>
  <c r="EA38" i="52"/>
  <c r="DS38" i="52"/>
  <c r="DK38" i="52"/>
  <c r="AO38" i="52"/>
  <c r="AG38" i="52"/>
  <c r="Y38" i="52"/>
  <c r="EH38" i="52"/>
  <c r="DZ38" i="52"/>
  <c r="DR38" i="52"/>
  <c r="AN38" i="52"/>
  <c r="AF38" i="52"/>
  <c r="X38" i="52"/>
  <c r="EG38" i="52"/>
  <c r="DY38" i="52"/>
  <c r="DQ38" i="52"/>
  <c r="AM38" i="52"/>
  <c r="AE38" i="52"/>
  <c r="W38" i="52"/>
  <c r="EF38" i="52"/>
  <c r="DX38" i="52"/>
  <c r="DP38" i="52"/>
  <c r="AT38" i="52"/>
  <c r="AL38" i="52"/>
  <c r="AD38" i="52"/>
  <c r="V38" i="52"/>
  <c r="EL38" i="52"/>
  <c r="ED38" i="52"/>
  <c r="DV38" i="52"/>
  <c r="DN38" i="52"/>
  <c r="AR38" i="52"/>
  <c r="AJ38" i="52"/>
  <c r="AB38" i="52"/>
  <c r="EC38" i="52"/>
  <c r="AA38" i="52"/>
  <c r="DW38" i="52"/>
  <c r="DU38" i="52"/>
  <c r="DO38" i="52"/>
  <c r="AS38" i="52"/>
  <c r="EK38" i="52"/>
  <c r="AI38" i="52"/>
  <c r="EM38" i="52"/>
  <c r="EE38" i="52"/>
  <c r="AQ38" i="52"/>
  <c r="DM38" i="52"/>
  <c r="AK38" i="52"/>
  <c r="AC38" i="52"/>
  <c r="BH28" i="52"/>
  <c r="CN28" i="52"/>
  <c r="BS28" i="52"/>
  <c r="CY28" i="52"/>
  <c r="CQ32" i="52"/>
  <c r="BK32" i="52"/>
  <c r="CJ32" i="52"/>
  <c r="BD32" i="52"/>
  <c r="DA32" i="52"/>
  <c r="BU32" i="52"/>
  <c r="BU29" i="52"/>
  <c r="DA29" i="52"/>
  <c r="CJ29" i="52"/>
  <c r="BD29" i="52"/>
  <c r="BW29" i="52"/>
  <c r="DC29" i="52"/>
  <c r="AY42" i="52"/>
  <c r="CF42" i="52"/>
  <c r="CE42" i="52"/>
  <c r="EH24" i="52"/>
  <c r="DZ24" i="52"/>
  <c r="DR24" i="52"/>
  <c r="AN24" i="52"/>
  <c r="AF24" i="52"/>
  <c r="X24" i="52"/>
  <c r="EG24" i="52"/>
  <c r="DY24" i="52"/>
  <c r="DQ24" i="52"/>
  <c r="AM24" i="52"/>
  <c r="AE24" i="52"/>
  <c r="W24" i="52"/>
  <c r="EL24" i="52"/>
  <c r="ED24" i="52"/>
  <c r="DV24" i="52"/>
  <c r="DN24" i="52"/>
  <c r="AR24" i="52"/>
  <c r="AJ24" i="52"/>
  <c r="AB24" i="52"/>
  <c r="EK24" i="52"/>
  <c r="EC24" i="52"/>
  <c r="DU24" i="52"/>
  <c r="DM24" i="52"/>
  <c r="AQ24" i="52"/>
  <c r="AI24" i="52"/>
  <c r="AA24" i="52"/>
  <c r="DX24" i="52"/>
  <c r="AL24" i="52"/>
  <c r="V24" i="52"/>
  <c r="EM24" i="52"/>
  <c r="DW24" i="52"/>
  <c r="AK24" i="52"/>
  <c r="EJ24" i="52"/>
  <c r="DT24" i="52"/>
  <c r="AH24" i="52"/>
  <c r="EI24" i="52"/>
  <c r="DS24" i="52"/>
  <c r="AG24" i="52"/>
  <c r="EF24" i="52"/>
  <c r="DP24" i="52"/>
  <c r="AT24" i="52"/>
  <c r="AD24" i="52"/>
  <c r="EB24" i="52"/>
  <c r="DL24" i="52"/>
  <c r="AP24" i="52"/>
  <c r="Z24" i="52"/>
  <c r="AC24" i="52"/>
  <c r="EE24" i="52"/>
  <c r="Y24" i="52"/>
  <c r="EA24" i="52"/>
  <c r="DO24" i="52"/>
  <c r="AO24" i="52"/>
  <c r="DK24" i="52"/>
  <c r="AS24" i="52"/>
  <c r="BG12" i="52"/>
  <c r="CM12" i="52"/>
  <c r="DF12" i="52"/>
  <c r="BZ12" i="52"/>
  <c r="CQ12" i="52"/>
  <c r="BK12" i="52"/>
  <c r="BT12" i="52"/>
  <c r="CZ12" i="52"/>
  <c r="CS12" i="52"/>
  <c r="BM12" i="52"/>
  <c r="BX33" i="52"/>
  <c r="DD33" i="52"/>
  <c r="EM39" i="52"/>
  <c r="EE39" i="52"/>
  <c r="DW39" i="52"/>
  <c r="DO39" i="52"/>
  <c r="EL39" i="52"/>
  <c r="ED39" i="52"/>
  <c r="DV39" i="52"/>
  <c r="DN39" i="52"/>
  <c r="EK39" i="52"/>
  <c r="EC39" i="52"/>
  <c r="DU39" i="52"/>
  <c r="DM39" i="52"/>
  <c r="EJ39" i="52"/>
  <c r="EB39" i="52"/>
  <c r="DT39" i="52"/>
  <c r="DL39" i="52"/>
  <c r="EI39" i="52"/>
  <c r="EA39" i="52"/>
  <c r="DS39" i="52"/>
  <c r="DK39" i="52"/>
  <c r="EG39" i="52"/>
  <c r="DY39" i="52"/>
  <c r="DQ39" i="52"/>
  <c r="EF39" i="52"/>
  <c r="DZ39" i="52"/>
  <c r="DX39" i="52"/>
  <c r="DR39" i="52"/>
  <c r="EH39" i="52"/>
  <c r="DP39" i="52"/>
  <c r="CS32" i="52"/>
  <c r="BM32" i="52"/>
  <c r="DC27" i="52"/>
  <c r="BW27" i="52"/>
  <c r="EH37" i="52"/>
  <c r="DZ37" i="52"/>
  <c r="DR37" i="52"/>
  <c r="AN37" i="52"/>
  <c r="AF37" i="52"/>
  <c r="X37" i="52"/>
  <c r="EG37" i="52"/>
  <c r="DY37" i="52"/>
  <c r="DQ37" i="52"/>
  <c r="AM37" i="52"/>
  <c r="AE37" i="52"/>
  <c r="W37" i="52"/>
  <c r="EF37" i="52"/>
  <c r="DX37" i="52"/>
  <c r="DP37" i="52"/>
  <c r="AT37" i="52"/>
  <c r="AL37" i="52"/>
  <c r="AD37" i="52"/>
  <c r="V37" i="52"/>
  <c r="EM37" i="52"/>
  <c r="EE37" i="52"/>
  <c r="DW37" i="52"/>
  <c r="DO37" i="52"/>
  <c r="AS37" i="52"/>
  <c r="AK37" i="52"/>
  <c r="AC37" i="52"/>
  <c r="EL37" i="52"/>
  <c r="ED37" i="52"/>
  <c r="DV37" i="52"/>
  <c r="DN37" i="52"/>
  <c r="AR37" i="52"/>
  <c r="AJ37" i="52"/>
  <c r="AB37" i="52"/>
  <c r="EJ37" i="52"/>
  <c r="EB37" i="52"/>
  <c r="DT37" i="52"/>
  <c r="DL37" i="52"/>
  <c r="AP37" i="52"/>
  <c r="AH37" i="52"/>
  <c r="Z37" i="52"/>
  <c r="EA37" i="52"/>
  <c r="Y37" i="52"/>
  <c r="DU37" i="52"/>
  <c r="DS37" i="52"/>
  <c r="DM37" i="52"/>
  <c r="AQ37" i="52"/>
  <c r="EI37" i="52"/>
  <c r="AG37" i="52"/>
  <c r="EK37" i="52"/>
  <c r="EC37" i="52"/>
  <c r="AO37" i="52"/>
  <c r="DK37" i="52"/>
  <c r="P37" i="52" s="1"/>
  <c r="AI37" i="52"/>
  <c r="AA37" i="52"/>
  <c r="P29" i="52"/>
  <c r="AX42" i="52"/>
  <c r="BU12" i="52"/>
  <c r="DA12" i="52"/>
  <c r="BU34" i="52"/>
  <c r="DA34" i="52"/>
  <c r="CO34" i="52"/>
  <c r="BI34" i="52"/>
  <c r="CP34" i="52"/>
  <c r="BJ34" i="52"/>
  <c r="DC33" i="52"/>
  <c r="BW33" i="52"/>
  <c r="BH33" i="52"/>
  <c r="CN33" i="52"/>
  <c r="BI28" i="52"/>
  <c r="CO28" i="52"/>
  <c r="CI32" i="52"/>
  <c r="BC32" i="52"/>
  <c r="BP32" i="52"/>
  <c r="CV32" i="52"/>
  <c r="BQ32" i="52"/>
  <c r="CW32" i="52"/>
  <c r="CZ32" i="52"/>
  <c r="BT32" i="52"/>
  <c r="BI27" i="52"/>
  <c r="CO27" i="52"/>
  <c r="CL27" i="52"/>
  <c r="BF27" i="52"/>
  <c r="BP27" i="52"/>
  <c r="CV27" i="52"/>
  <c r="CO29" i="52"/>
  <c r="BI29" i="52"/>
  <c r="CT29" i="52"/>
  <c r="BN29" i="52"/>
  <c r="CZ29" i="52"/>
  <c r="BT29" i="52"/>
  <c r="EF22" i="52"/>
  <c r="DX22" i="52"/>
  <c r="DP22" i="52"/>
  <c r="AT22" i="52"/>
  <c r="AL22" i="52"/>
  <c r="AD22" i="52"/>
  <c r="V22" i="52"/>
  <c r="EM22" i="52"/>
  <c r="EE22" i="52"/>
  <c r="DW22" i="52"/>
  <c r="DO22" i="52"/>
  <c r="AS22" i="52"/>
  <c r="AK22" i="52"/>
  <c r="AC22" i="52"/>
  <c r="EJ22" i="52"/>
  <c r="EB22" i="52"/>
  <c r="EB42" i="52" s="1"/>
  <c r="AB225" i="17" s="1"/>
  <c r="DT22" i="52"/>
  <c r="DL22" i="52"/>
  <c r="AP22" i="52"/>
  <c r="AH22" i="52"/>
  <c r="Z22" i="52"/>
  <c r="EI22" i="52"/>
  <c r="EA22" i="52"/>
  <c r="DS22" i="52"/>
  <c r="DK22" i="52"/>
  <c r="AO22" i="52"/>
  <c r="AG22" i="52"/>
  <c r="Y22" i="52"/>
  <c r="DZ22" i="52"/>
  <c r="AN22" i="52"/>
  <c r="X22" i="52"/>
  <c r="DY22" i="52"/>
  <c r="AM22" i="52"/>
  <c r="W22" i="52"/>
  <c r="EL22" i="52"/>
  <c r="DV22" i="52"/>
  <c r="AJ22" i="52"/>
  <c r="EK22" i="52"/>
  <c r="DU22" i="52"/>
  <c r="AI22" i="52"/>
  <c r="EH22" i="52"/>
  <c r="DR22" i="52"/>
  <c r="DR42" i="52" s="1"/>
  <c r="R225" i="17" s="1"/>
  <c r="AF22" i="52"/>
  <c r="ED22" i="52"/>
  <c r="DN22" i="52"/>
  <c r="AR22" i="52"/>
  <c r="AB22" i="52"/>
  <c r="AE22" i="52"/>
  <c r="EG22" i="52"/>
  <c r="EC22" i="52"/>
  <c r="DQ22" i="52"/>
  <c r="AA22" i="52"/>
  <c r="DM22" i="52"/>
  <c r="AQ22" i="52"/>
  <c r="BH12" i="52"/>
  <c r="CN12" i="52"/>
  <c r="BW12" i="52"/>
  <c r="DC12" i="52"/>
  <c r="P12" i="52"/>
  <c r="BK34" i="52"/>
  <c r="CQ34" i="52"/>
  <c r="CY32" i="52"/>
  <c r="BS32" i="52"/>
  <c r="CU34" i="52"/>
  <c r="BO34" i="52"/>
  <c r="BR33" i="52"/>
  <c r="CX33" i="52"/>
  <c r="BP28" i="52"/>
  <c r="CV28" i="52"/>
  <c r="P19" i="52"/>
  <c r="DE29" i="52"/>
  <c r="BY29" i="52"/>
  <c r="EG23" i="52"/>
  <c r="DY23" i="52"/>
  <c r="DQ23" i="52"/>
  <c r="AM23" i="52"/>
  <c r="AE23" i="52"/>
  <c r="W23" i="52"/>
  <c r="EF23" i="52"/>
  <c r="DX23" i="52"/>
  <c r="DP23" i="52"/>
  <c r="AT23" i="52"/>
  <c r="AL23" i="52"/>
  <c r="AD23" i="52"/>
  <c r="V23" i="52"/>
  <c r="EK23" i="52"/>
  <c r="EC23" i="52"/>
  <c r="DU23" i="52"/>
  <c r="DM23" i="52"/>
  <c r="AQ23" i="52"/>
  <c r="AI23" i="52"/>
  <c r="AA23" i="52"/>
  <c r="EJ23" i="52"/>
  <c r="EB23" i="52"/>
  <c r="DT23" i="52"/>
  <c r="DL23" i="52"/>
  <c r="AP23" i="52"/>
  <c r="AH23" i="52"/>
  <c r="Z23" i="52"/>
  <c r="EH23" i="52"/>
  <c r="DR23" i="52"/>
  <c r="AF23" i="52"/>
  <c r="EE23" i="52"/>
  <c r="DO23" i="52"/>
  <c r="AS23" i="52"/>
  <c r="AC23" i="52"/>
  <c r="ED23" i="52"/>
  <c r="DN23" i="52"/>
  <c r="AR23" i="52"/>
  <c r="AB23" i="52"/>
  <c r="EA23" i="52"/>
  <c r="DK23" i="52"/>
  <c r="AO23" i="52"/>
  <c r="Y23" i="52"/>
  <c r="DZ23" i="52"/>
  <c r="AN23" i="52"/>
  <c r="X23" i="52"/>
  <c r="EL23" i="52"/>
  <c r="DV23" i="52"/>
  <c r="AJ23" i="52"/>
  <c r="DS23" i="52"/>
  <c r="DW23" i="52"/>
  <c r="AK23" i="52"/>
  <c r="AG23" i="52"/>
  <c r="EI23" i="52"/>
  <c r="EM23" i="52"/>
  <c r="BL33" i="52"/>
  <c r="CR33" i="52"/>
  <c r="BC34" i="52"/>
  <c r="CI34" i="52"/>
  <c r="O34" i="52" s="1"/>
  <c r="CN34" i="52"/>
  <c r="BH34" i="52"/>
  <c r="CW34" i="52"/>
  <c r="BQ34" i="52"/>
  <c r="CX34" i="52"/>
  <c r="BR34" i="52"/>
  <c r="CK33" i="52"/>
  <c r="BE33" i="52"/>
  <c r="BP33" i="52"/>
  <c r="CV33" i="52"/>
  <c r="BD28" i="52"/>
  <c r="CJ28" i="52"/>
  <c r="CM28" i="52"/>
  <c r="BG28" i="52"/>
  <c r="BQ28" i="52"/>
  <c r="CW28" i="52"/>
  <c r="BX32" i="52"/>
  <c r="DD32" i="52"/>
  <c r="BY32" i="52"/>
  <c r="DE32" i="52"/>
  <c r="BG32" i="52"/>
  <c r="CM32" i="52"/>
  <c r="P18" i="52"/>
  <c r="M18" i="52"/>
  <c r="BY27" i="52"/>
  <c r="DE27" i="52"/>
  <c r="BE27" i="52"/>
  <c r="CK27" i="52"/>
  <c r="CT27" i="52"/>
  <c r="BN27" i="52"/>
  <c r="BX27" i="52"/>
  <c r="DD27" i="52"/>
  <c r="BK29" i="52"/>
  <c r="CQ29" i="52"/>
  <c r="CL29" i="52"/>
  <c r="BF29" i="52"/>
  <c r="P17" i="52"/>
  <c r="BP12" i="52"/>
  <c r="CV12" i="52"/>
  <c r="BN12" i="52"/>
  <c r="CT12" i="52"/>
  <c r="CL34" i="52"/>
  <c r="BF34" i="52"/>
  <c r="DE34" i="52"/>
  <c r="BY34" i="52"/>
  <c r="DF34" i="52"/>
  <c r="BZ34" i="52"/>
  <c r="CS33" i="52"/>
  <c r="BM33" i="52"/>
  <c r="BZ33" i="52"/>
  <c r="DF33" i="52"/>
  <c r="DE33" i="52"/>
  <c r="BY33" i="52"/>
  <c r="CK28" i="52"/>
  <c r="BE28" i="52"/>
  <c r="BF28" i="52"/>
  <c r="CL28" i="52"/>
  <c r="CU28" i="52"/>
  <c r="BO28" i="52"/>
  <c r="BY28" i="52"/>
  <c r="DE28" i="52"/>
  <c r="BR32" i="52"/>
  <c r="CX32" i="52"/>
  <c r="BO32" i="52"/>
  <c r="CU32" i="52"/>
  <c r="BB27" i="52"/>
  <c r="CH27" i="52"/>
  <c r="BM27" i="52"/>
  <c r="CS27" i="52"/>
  <c r="DB27" i="52"/>
  <c r="BV27" i="52"/>
  <c r="M19" i="52"/>
  <c r="DB29" i="52"/>
  <c r="BV29" i="52"/>
  <c r="BB29" i="52"/>
  <c r="CH29" i="52"/>
  <c r="BX12" i="52"/>
  <c r="DD12" i="52"/>
  <c r="CO12" i="52"/>
  <c r="BI12" i="52"/>
  <c r="BV12" i="52"/>
  <c r="DB12" i="52"/>
  <c r="BT34" i="52"/>
  <c r="CZ34" i="52"/>
  <c r="CH33" i="52"/>
  <c r="BB33" i="52"/>
  <c r="BE34" i="52"/>
  <c r="CK34" i="52"/>
  <c r="CH34" i="52"/>
  <c r="BB34" i="52"/>
  <c r="CT33" i="52"/>
  <c r="BN33" i="52"/>
  <c r="BX28" i="52"/>
  <c r="DD28" i="52"/>
  <c r="P32" i="52"/>
  <c r="BQ27" i="52"/>
  <c r="CW27" i="52"/>
  <c r="BH27" i="52"/>
  <c r="CN27" i="52"/>
  <c r="CR29" i="52"/>
  <c r="BL29" i="52"/>
  <c r="BF12" i="52"/>
  <c r="CL12" i="52"/>
  <c r="CY12" i="52"/>
  <c r="BS12" i="52"/>
  <c r="BS34" i="52"/>
  <c r="CY34" i="52"/>
  <c r="M39" i="52"/>
  <c r="CT34" i="52"/>
  <c r="BN34" i="52"/>
  <c r="DD34" i="52"/>
  <c r="BX34" i="52"/>
  <c r="DB33" i="52"/>
  <c r="BV33" i="52"/>
  <c r="CM33" i="52"/>
  <c r="BG33" i="52"/>
  <c r="CI33" i="52"/>
  <c r="BC33" i="52"/>
  <c r="CJ27" i="52"/>
  <c r="BD27" i="52"/>
  <c r="DA28" i="52"/>
  <c r="BU28" i="52"/>
  <c r="BN28" i="52"/>
  <c r="CT28" i="52"/>
  <c r="DC28" i="52"/>
  <c r="BW28" i="52"/>
  <c r="BF32" i="52"/>
  <c r="CL32" i="52"/>
  <c r="CT32" i="52"/>
  <c r="BN32" i="52"/>
  <c r="BW32" i="52"/>
  <c r="DC32" i="52"/>
  <c r="M17" i="52"/>
  <c r="CR27" i="52"/>
  <c r="BL27" i="52"/>
  <c r="BJ27" i="52"/>
  <c r="CP27" i="52"/>
  <c r="BU27" i="52"/>
  <c r="DA27" i="52"/>
  <c r="O18" i="52"/>
  <c r="O16" i="52" s="1"/>
  <c r="BQ29" i="52"/>
  <c r="CW29" i="52"/>
  <c r="BC29" i="52"/>
  <c r="CI29" i="52"/>
  <c r="CN29" i="52"/>
  <c r="BH29" i="52"/>
  <c r="BJ29" i="52"/>
  <c r="CP29" i="52"/>
  <c r="CW12" i="52"/>
  <c r="BQ12" i="52"/>
  <c r="CH12" i="52"/>
  <c r="BB12" i="52"/>
  <c r="DA33" i="52"/>
  <c r="BU33" i="52"/>
  <c r="BI32" i="52"/>
  <c r="CO32" i="52"/>
  <c r="CR32" i="52"/>
  <c r="BL32" i="52"/>
  <c r="P39" i="52"/>
  <c r="CV34" i="52"/>
  <c r="BP34" i="52"/>
  <c r="P34" i="52"/>
  <c r="BD34" i="52"/>
  <c r="CJ34" i="52"/>
  <c r="DB34" i="52"/>
  <c r="BV34" i="52"/>
  <c r="CQ33" i="52"/>
  <c r="BK33" i="52"/>
  <c r="CU33" i="52"/>
  <c r="BO33" i="52"/>
  <c r="CS28" i="52"/>
  <c r="BM28" i="52"/>
  <c r="P28" i="52"/>
  <c r="BC28" i="52"/>
  <c r="M28" i="52" s="1"/>
  <c r="CI28" i="52"/>
  <c r="BV28" i="52"/>
  <c r="DB28" i="52"/>
  <c r="BZ32" i="52"/>
  <c r="DF32" i="52"/>
  <c r="BB32" i="52"/>
  <c r="CH32" i="52"/>
  <c r="CK32" i="52"/>
  <c r="BE32" i="52"/>
  <c r="DB32" i="52"/>
  <c r="BV32" i="52"/>
  <c r="CM27" i="52"/>
  <c r="BG27" i="52"/>
  <c r="CU27" i="52"/>
  <c r="BO27" i="52"/>
  <c r="BR27" i="52"/>
  <c r="CX27" i="52"/>
  <c r="P27" i="52"/>
  <c r="BS29" i="52"/>
  <c r="CY29" i="52"/>
  <c r="BG29" i="52"/>
  <c r="CM29" i="52"/>
  <c r="CV29" i="52"/>
  <c r="BP29" i="52"/>
  <c r="BR29" i="52"/>
  <c r="CX29" i="52"/>
  <c r="EJ14" i="52"/>
  <c r="EB14" i="52"/>
  <c r="DT14" i="52"/>
  <c r="DL14" i="52"/>
  <c r="EI14" i="52"/>
  <c r="EA14" i="52"/>
  <c r="DS14" i="52"/>
  <c r="DK14" i="52"/>
  <c r="P14" i="52" s="1"/>
  <c r="EH14" i="52"/>
  <c r="DZ14" i="52"/>
  <c r="DR14" i="52"/>
  <c r="EG14" i="52"/>
  <c r="DY14" i="52"/>
  <c r="DQ14" i="52"/>
  <c r="EF14" i="52"/>
  <c r="DX14" i="52"/>
  <c r="DP14" i="52"/>
  <c r="EL14" i="52"/>
  <c r="ED14" i="52"/>
  <c r="DV14" i="52"/>
  <c r="DN14" i="52"/>
  <c r="DO14" i="52"/>
  <c r="AQ14" i="52"/>
  <c r="AI14" i="52"/>
  <c r="AA14" i="52"/>
  <c r="DM14" i="52"/>
  <c r="AP14" i="52"/>
  <c r="AH14" i="52"/>
  <c r="Z14" i="52"/>
  <c r="AS14" i="52"/>
  <c r="EM14" i="52"/>
  <c r="AO14" i="52"/>
  <c r="AG14" i="52"/>
  <c r="Y14" i="52"/>
  <c r="DU14" i="52"/>
  <c r="AR14" i="52"/>
  <c r="AB14" i="52"/>
  <c r="EK14" i="52"/>
  <c r="AN14" i="52"/>
  <c r="AF14" i="52"/>
  <c r="X14" i="52"/>
  <c r="AC14" i="52"/>
  <c r="AJ14" i="52"/>
  <c r="EE14" i="52"/>
  <c r="AM14" i="52"/>
  <c r="AE14" i="52"/>
  <c r="W14" i="52"/>
  <c r="DW14" i="52"/>
  <c r="AK14" i="52"/>
  <c r="EC14" i="52"/>
  <c r="AT14" i="52"/>
  <c r="AL14" i="52"/>
  <c r="AD14" i="52"/>
  <c r="V14" i="52"/>
  <c r="CD42" i="52"/>
  <c r="BY12" i="52"/>
  <c r="DE12" i="52"/>
  <c r="CP12" i="52"/>
  <c r="BJ12" i="52"/>
  <c r="CJ12" i="52"/>
  <c r="BD12" i="52"/>
  <c r="BO12" i="52"/>
  <c r="CU12" i="52"/>
  <c r="EI39" i="48"/>
  <c r="EA39" i="48"/>
  <c r="DS39" i="48"/>
  <c r="ED39" i="48"/>
  <c r="DN39" i="48"/>
  <c r="EP39" i="48"/>
  <c r="EH39" i="48"/>
  <c r="DZ39" i="48"/>
  <c r="DR39" i="48"/>
  <c r="EO39" i="48"/>
  <c r="EG39" i="48"/>
  <c r="DY39" i="48"/>
  <c r="DQ39" i="48"/>
  <c r="EN39" i="48"/>
  <c r="EF39" i="48"/>
  <c r="DX39" i="48"/>
  <c r="DP39" i="48"/>
  <c r="EL39" i="48"/>
  <c r="DV39" i="48"/>
  <c r="EM39" i="48"/>
  <c r="EE39" i="48"/>
  <c r="DW39" i="48"/>
  <c r="DO39" i="48"/>
  <c r="EK39" i="48"/>
  <c r="EC39" i="48"/>
  <c r="DU39" i="48"/>
  <c r="EJ39" i="48"/>
  <c r="EB39" i="48"/>
  <c r="DT39" i="48"/>
  <c r="EK37" i="48"/>
  <c r="EC37" i="48"/>
  <c r="DU37" i="48"/>
  <c r="DX37" i="48"/>
  <c r="DV37" i="48"/>
  <c r="EJ37" i="48"/>
  <c r="EB37" i="48"/>
  <c r="DT37" i="48"/>
  <c r="DP37" i="48"/>
  <c r="EI37" i="48"/>
  <c r="EA37" i="48"/>
  <c r="DS37" i="48"/>
  <c r="EN37" i="48"/>
  <c r="ED37" i="48"/>
  <c r="EP37" i="48"/>
  <c r="EH37" i="48"/>
  <c r="DZ37" i="48"/>
  <c r="EF37" i="48"/>
  <c r="EO37" i="48"/>
  <c r="EG37" i="48"/>
  <c r="DY37" i="48"/>
  <c r="DQ37" i="48"/>
  <c r="EM37" i="48"/>
  <c r="EE37" i="48"/>
  <c r="DW37" i="48"/>
  <c r="DO37" i="48"/>
  <c r="EL37" i="48"/>
  <c r="C43" i="78" l="1"/>
  <c r="K43" i="78"/>
  <c r="J21" i="55"/>
  <c r="L161" i="17"/>
  <c r="M161" i="17" s="1"/>
  <c r="N161" i="17" s="1"/>
  <c r="O161" i="17" s="1"/>
  <c r="P161" i="17" s="1"/>
  <c r="Q161" i="17" s="1"/>
  <c r="R161" i="17" s="1"/>
  <c r="J23" i="55"/>
  <c r="AC162" i="17"/>
  <c r="U43" i="78" s="1"/>
  <c r="AM162" i="17"/>
  <c r="AE43" i="78" s="1"/>
  <c r="AE46" i="78" s="1"/>
  <c r="J25" i="55"/>
  <c r="Z19" i="72"/>
  <c r="AG251" i="17" s="1"/>
  <c r="AA12" i="72"/>
  <c r="AA17" i="72"/>
  <c r="DV42" i="52"/>
  <c r="V225" i="17" s="1"/>
  <c r="EL42" i="52"/>
  <c r="AL225" i="17" s="1"/>
  <c r="EA42" i="52"/>
  <c r="AA225" i="17" s="1"/>
  <c r="DM42" i="52"/>
  <c r="M225" i="17" s="1"/>
  <c r="DN42" i="52"/>
  <c r="N225" i="17" s="1"/>
  <c r="ET27" i="48"/>
  <c r="FT27" i="48"/>
  <c r="FF27" i="48"/>
  <c r="EU27" i="48"/>
  <c r="FH27" i="48"/>
  <c r="FS27" i="48"/>
  <c r="FE27" i="48"/>
  <c r="FP27" i="48"/>
  <c r="FD27" i="48"/>
  <c r="FN27" i="48"/>
  <c r="FC27" i="48"/>
  <c r="FM27" i="48"/>
  <c r="EZ27" i="48"/>
  <c r="FL27" i="48"/>
  <c r="EX27" i="48"/>
  <c r="FU27" i="48"/>
  <c r="FV27" i="48"/>
  <c r="FK27" i="48"/>
  <c r="EW27" i="48"/>
  <c r="EV27" i="48"/>
  <c r="FQ27" i="48"/>
  <c r="EY27" i="48"/>
  <c r="FG27" i="48"/>
  <c r="FB27" i="48"/>
  <c r="FO27" i="48"/>
  <c r="FA27" i="48"/>
  <c r="FI27" i="48"/>
  <c r="FJ27" i="48"/>
  <c r="FR27" i="48"/>
  <c r="N63" i="55"/>
  <c r="AC166" i="17"/>
  <c r="U44" i="78" s="1"/>
  <c r="DZ42" i="52"/>
  <c r="Z225" i="17" s="1"/>
  <c r="DT42" i="52"/>
  <c r="T225" i="17" s="1"/>
  <c r="EG42" i="52"/>
  <c r="AG225" i="17" s="1"/>
  <c r="DO42" i="52"/>
  <c r="O225" i="17" s="1"/>
  <c r="EJ42" i="52"/>
  <c r="AJ225" i="17" s="1"/>
  <c r="R37" i="48"/>
  <c r="R16" i="48"/>
  <c r="O33" i="52"/>
  <c r="M33" i="52"/>
  <c r="M34" i="52"/>
  <c r="M29" i="52"/>
  <c r="M27" i="52"/>
  <c r="O29" i="52"/>
  <c r="O27" i="52"/>
  <c r="O28" i="52"/>
  <c r="EH42" i="52"/>
  <c r="AH225" i="17" s="1"/>
  <c r="DW42" i="52"/>
  <c r="W225" i="17" s="1"/>
  <c r="DX42" i="52"/>
  <c r="X225" i="17" s="1"/>
  <c r="DL42" i="52"/>
  <c r="L225" i="17" s="1"/>
  <c r="DS42" i="52"/>
  <c r="S225" i="17" s="1"/>
  <c r="EK42" i="52"/>
  <c r="AK225" i="17" s="1"/>
  <c r="P23" i="52"/>
  <c r="EF42" i="52"/>
  <c r="AF225" i="17" s="1"/>
  <c r="DY42" i="52"/>
  <c r="Y225" i="17" s="1"/>
  <c r="EI42" i="52"/>
  <c r="AI225" i="17" s="1"/>
  <c r="EE42" i="52"/>
  <c r="AE225" i="17" s="1"/>
  <c r="EM42" i="52"/>
  <c r="AM225" i="17" s="1"/>
  <c r="ED42" i="52"/>
  <c r="AD225" i="17" s="1"/>
  <c r="DP42" i="52"/>
  <c r="P225" i="17" s="1"/>
  <c r="DQ42" i="52"/>
  <c r="Q225" i="17" s="1"/>
  <c r="DU42" i="52"/>
  <c r="U225" i="17" s="1"/>
  <c r="EC42" i="52"/>
  <c r="AC225" i="17" s="1"/>
  <c r="BT37" i="52"/>
  <c r="CZ37" i="52"/>
  <c r="DF24" i="52"/>
  <c r="BZ24" i="52"/>
  <c r="BY13" i="52"/>
  <c r="DE13" i="52"/>
  <c r="CZ14" i="52"/>
  <c r="BT14" i="52"/>
  <c r="CV22" i="52"/>
  <c r="BP22" i="52"/>
  <c r="BP14" i="52"/>
  <c r="CV14" i="52"/>
  <c r="DB14" i="52"/>
  <c r="BV14" i="52"/>
  <c r="O32" i="52"/>
  <c r="CW23" i="52"/>
  <c r="BQ23" i="52"/>
  <c r="BO23" i="52"/>
  <c r="CU23" i="52"/>
  <c r="BR23" i="52"/>
  <c r="CX23" i="52"/>
  <c r="CY22" i="52"/>
  <c r="BS22" i="52"/>
  <c r="BN37" i="52"/>
  <c r="CT37" i="52"/>
  <c r="DD37" i="52"/>
  <c r="BX37" i="52"/>
  <c r="BT24" i="52"/>
  <c r="CZ24" i="52"/>
  <c r="CX38" i="52"/>
  <c r="BR38" i="52"/>
  <c r="BF38" i="52"/>
  <c r="CL38" i="52"/>
  <c r="CO14" i="52"/>
  <c r="BI14" i="52"/>
  <c r="CK14" i="52"/>
  <c r="BE14" i="52"/>
  <c r="M32" i="52"/>
  <c r="P16" i="52"/>
  <c r="BE23" i="52"/>
  <c r="CK23" i="52"/>
  <c r="CO23" i="52"/>
  <c r="BI23" i="52"/>
  <c r="BN23" i="52"/>
  <c r="CT23" i="52"/>
  <c r="BW23" i="52"/>
  <c r="DC23" i="52"/>
  <c r="BZ23" i="52"/>
  <c r="DF23" i="52"/>
  <c r="CQ22" i="52"/>
  <c r="BK22" i="52"/>
  <c r="CU22" i="52"/>
  <c r="BO22" i="52"/>
  <c r="BG37" i="52"/>
  <c r="CM37" i="52"/>
  <c r="BW37" i="52"/>
  <c r="DC37" i="52"/>
  <c r="BV37" i="52"/>
  <c r="DB37" i="52"/>
  <c r="BD37" i="52"/>
  <c r="CJ37" i="52"/>
  <c r="BN24" i="52"/>
  <c r="CT24" i="52"/>
  <c r="CN24" i="52"/>
  <c r="BH24" i="52"/>
  <c r="BK24" i="52"/>
  <c r="CQ24" i="52"/>
  <c r="BI38" i="52"/>
  <c r="CO38" i="52"/>
  <c r="BY38" i="52"/>
  <c r="DE38" i="52"/>
  <c r="BX38" i="52"/>
  <c r="DD38" i="52"/>
  <c r="DF38" i="52"/>
  <c r="BZ38" i="52"/>
  <c r="BE38" i="52"/>
  <c r="CK38" i="52"/>
  <c r="BN38" i="52"/>
  <c r="CT38" i="52"/>
  <c r="BI13" i="52"/>
  <c r="CO13" i="52"/>
  <c r="BP13" i="52"/>
  <c r="CV13" i="52"/>
  <c r="CZ13" i="52"/>
  <c r="BT13" i="52"/>
  <c r="P13" i="52"/>
  <c r="P11" i="52" s="1"/>
  <c r="BV13" i="52"/>
  <c r="DB13" i="52"/>
  <c r="DC22" i="52"/>
  <c r="BW22" i="52"/>
  <c r="BI22" i="52"/>
  <c r="CO22" i="52"/>
  <c r="CK24" i="52"/>
  <c r="BE24" i="52"/>
  <c r="BU38" i="52"/>
  <c r="DA38" i="52"/>
  <c r="BM23" i="52"/>
  <c r="CS23" i="52"/>
  <c r="BF23" i="52"/>
  <c r="CL23" i="52"/>
  <c r="P22" i="52"/>
  <c r="DA24" i="52"/>
  <c r="BU24" i="52"/>
  <c r="CX24" i="52"/>
  <c r="BR24" i="52"/>
  <c r="BC24" i="52"/>
  <c r="CI24" i="52"/>
  <c r="BP38" i="52"/>
  <c r="CV38" i="52"/>
  <c r="BN13" i="52"/>
  <c r="CT13" i="52"/>
  <c r="BQ14" i="52"/>
  <c r="CW14" i="52"/>
  <c r="CJ14" i="52"/>
  <c r="BD14" i="52"/>
  <c r="BM14" i="52"/>
  <c r="CS14" i="52"/>
  <c r="BG14" i="52"/>
  <c r="CM14" i="52"/>
  <c r="M16" i="52"/>
  <c r="P31" i="52"/>
  <c r="BU23" i="52"/>
  <c r="DA23" i="52"/>
  <c r="DE23" i="52"/>
  <c r="BY23" i="52"/>
  <c r="BV23" i="52"/>
  <c r="DB23" i="52"/>
  <c r="DK42" i="52"/>
  <c r="K225" i="17" s="1"/>
  <c r="CN22" i="52"/>
  <c r="BH22" i="52"/>
  <c r="BD22" i="52"/>
  <c r="CJ22" i="52"/>
  <c r="BB22" i="52"/>
  <c r="CH22" i="52"/>
  <c r="BO37" i="52"/>
  <c r="CU37" i="52"/>
  <c r="BL37" i="52"/>
  <c r="CR37" i="52"/>
  <c r="CP24" i="52"/>
  <c r="BJ24" i="52"/>
  <c r="BG24" i="52"/>
  <c r="CM24" i="52"/>
  <c r="BP24" i="52"/>
  <c r="CV24" i="52"/>
  <c r="BS24" i="52"/>
  <c r="CY24" i="52"/>
  <c r="BQ38" i="52"/>
  <c r="CW38" i="52"/>
  <c r="BM38" i="52"/>
  <c r="CS38" i="52"/>
  <c r="BV38" i="52"/>
  <c r="DB38" i="52"/>
  <c r="BQ13" i="52"/>
  <c r="CW13" i="52"/>
  <c r="BO14" i="52"/>
  <c r="CU14" i="52"/>
  <c r="CV23" i="52"/>
  <c r="BP23" i="52"/>
  <c r="DD22" i="52"/>
  <c r="BX22" i="52"/>
  <c r="CP22" i="52"/>
  <c r="BJ22" i="52"/>
  <c r="CJ38" i="52"/>
  <c r="BD38" i="52"/>
  <c r="BF22" i="52"/>
  <c r="CL22" i="52"/>
  <c r="BQ22" i="52"/>
  <c r="CW22" i="52"/>
  <c r="CH37" i="52"/>
  <c r="BB37" i="52"/>
  <c r="CW24" i="52"/>
  <c r="BQ24" i="52"/>
  <c r="O12" i="52"/>
  <c r="BO13" i="52"/>
  <c r="CU13" i="52"/>
  <c r="CH14" i="52"/>
  <c r="BB14" i="52"/>
  <c r="CQ14" i="52"/>
  <c r="BK14" i="52"/>
  <c r="BY14" i="52"/>
  <c r="DE14" i="52"/>
  <c r="P26" i="52"/>
  <c r="CN23" i="52"/>
  <c r="BH23" i="52"/>
  <c r="CR23" i="52"/>
  <c r="BL23" i="52"/>
  <c r="BC23" i="52"/>
  <c r="CI23" i="52"/>
  <c r="CM22" i="52"/>
  <c r="BG22" i="52"/>
  <c r="BE22" i="52"/>
  <c r="CK22" i="52"/>
  <c r="CT22" i="52"/>
  <c r="BN22" i="52"/>
  <c r="BY22" i="52"/>
  <c r="DE22" i="52"/>
  <c r="DF22" i="52"/>
  <c r="BZ22" i="52"/>
  <c r="M12" i="52"/>
  <c r="BE37" i="52"/>
  <c r="CK37" i="52"/>
  <c r="CO37" i="52"/>
  <c r="BI37" i="52"/>
  <c r="CP37" i="52"/>
  <c r="BJ37" i="52"/>
  <c r="BS37" i="52"/>
  <c r="CY37" i="52"/>
  <c r="CO24" i="52"/>
  <c r="BI24" i="52"/>
  <c r="BG38" i="52"/>
  <c r="CM38" i="52"/>
  <c r="CI38" i="52"/>
  <c r="BC38" i="52"/>
  <c r="CZ38" i="52"/>
  <c r="BT38" i="52"/>
  <c r="CP13" i="52"/>
  <c r="BJ13" i="52"/>
  <c r="CI13" i="52"/>
  <c r="BC13" i="52"/>
  <c r="BH13" i="52"/>
  <c r="CN13" i="52"/>
  <c r="CR14" i="52"/>
  <c r="BL14" i="52"/>
  <c r="BG13" i="52"/>
  <c r="CM13" i="52"/>
  <c r="BR22" i="52"/>
  <c r="CX22" i="52"/>
  <c r="BU37" i="52"/>
  <c r="DA37" i="52"/>
  <c r="BK37" i="52"/>
  <c r="CQ37" i="52"/>
  <c r="BW24" i="52"/>
  <c r="DC24" i="52"/>
  <c r="BW38" i="52"/>
  <c r="DC38" i="52"/>
  <c r="CR38" i="52"/>
  <c r="BL38" i="52"/>
  <c r="BB13" i="52"/>
  <c r="CH13" i="52"/>
  <c r="CP14" i="52"/>
  <c r="BJ14" i="52"/>
  <c r="CY14" i="52"/>
  <c r="BS14" i="52"/>
  <c r="CN14" i="52"/>
  <c r="BH14" i="52"/>
  <c r="CL14" i="52"/>
  <c r="BF14" i="52"/>
  <c r="CJ23" i="52"/>
  <c r="BD23" i="52"/>
  <c r="DD23" i="52"/>
  <c r="BX23" i="52"/>
  <c r="BB23" i="52"/>
  <c r="CH23" i="52"/>
  <c r="BK23" i="52"/>
  <c r="CQ23" i="52"/>
  <c r="BL22" i="52"/>
  <c r="CR22" i="52"/>
  <c r="BM22" i="52"/>
  <c r="CS22" i="52"/>
  <c r="BV22" i="52"/>
  <c r="DB22" i="52"/>
  <c r="CN37" i="52"/>
  <c r="BH37" i="52"/>
  <c r="CW37" i="52"/>
  <c r="BQ37" i="52"/>
  <c r="CX37" i="52"/>
  <c r="BR37" i="52"/>
  <c r="DE24" i="52"/>
  <c r="BY24" i="52"/>
  <c r="BF24" i="52"/>
  <c r="CL24" i="52"/>
  <c r="CS24" i="52"/>
  <c r="BM24" i="52"/>
  <c r="BD24" i="52"/>
  <c r="CJ24" i="52"/>
  <c r="CH38" i="52"/>
  <c r="BB38" i="52"/>
  <c r="CQ38" i="52"/>
  <c r="BK38" i="52"/>
  <c r="BR13" i="52"/>
  <c r="CX13" i="52"/>
  <c r="CQ13" i="52"/>
  <c r="BK13" i="52"/>
  <c r="CK13" i="52"/>
  <c r="BE13" i="52"/>
  <c r="BX13" i="52"/>
  <c r="DD13" i="52"/>
  <c r="BU14" i="52"/>
  <c r="DA14" i="52"/>
  <c r="BT22" i="52"/>
  <c r="CZ22" i="52"/>
  <c r="BC37" i="52"/>
  <c r="CI37" i="52"/>
  <c r="BO24" i="52"/>
  <c r="CU24" i="52"/>
  <c r="BW14" i="52"/>
  <c r="DC14" i="52"/>
  <c r="CX14" i="52"/>
  <c r="BR14" i="52"/>
  <c r="BX14" i="52"/>
  <c r="DD14" i="52"/>
  <c r="CZ23" i="52"/>
  <c r="BT23" i="52"/>
  <c r="BG23" i="52"/>
  <c r="CM23" i="52"/>
  <c r="BS23" i="52"/>
  <c r="CY23" i="52"/>
  <c r="CI22" i="52"/>
  <c r="BC22" i="52"/>
  <c r="BU22" i="52"/>
  <c r="DA22" i="52"/>
  <c r="BM37" i="52"/>
  <c r="CS37" i="52"/>
  <c r="BF37" i="52"/>
  <c r="CL37" i="52"/>
  <c r="CV37" i="52"/>
  <c r="BP37" i="52"/>
  <c r="DE37" i="52"/>
  <c r="BY37" i="52"/>
  <c r="DF37" i="52"/>
  <c r="BZ37" i="52"/>
  <c r="P24" i="52"/>
  <c r="BV24" i="52"/>
  <c r="DB24" i="52"/>
  <c r="CH24" i="52"/>
  <c r="BB24" i="52"/>
  <c r="CR24" i="52"/>
  <c r="BL24" i="52"/>
  <c r="BO38" i="52"/>
  <c r="CU38" i="52"/>
  <c r="BH38" i="52"/>
  <c r="CN38" i="52"/>
  <c r="CP38" i="52"/>
  <c r="BJ38" i="52"/>
  <c r="CY38" i="52"/>
  <c r="BS38" i="52"/>
  <c r="DF13" i="52"/>
  <c r="BZ13" i="52"/>
  <c r="CY13" i="52"/>
  <c r="BS13" i="52"/>
  <c r="CJ13" i="52"/>
  <c r="CJ42" i="52" s="1"/>
  <c r="Q220" i="17" s="1"/>
  <c r="BD13" i="52"/>
  <c r="BM13" i="52"/>
  <c r="CS13" i="52"/>
  <c r="CL13" i="52"/>
  <c r="BF13" i="52"/>
  <c r="DD24" i="52"/>
  <c r="BX24" i="52"/>
  <c r="BW13" i="52"/>
  <c r="DC13" i="52"/>
  <c r="CI14" i="52"/>
  <c r="BC14" i="52"/>
  <c r="CT14" i="52"/>
  <c r="BN14" i="52"/>
  <c r="BJ23" i="52"/>
  <c r="CP23" i="52"/>
  <c r="DF14" i="52"/>
  <c r="BZ14" i="52"/>
  <c r="CR13" i="52"/>
  <c r="BL13" i="52"/>
  <c r="BL42" i="52" s="1"/>
  <c r="Y215" i="17" s="1"/>
  <c r="DA13" i="52"/>
  <c r="BU13" i="52"/>
  <c r="C161" i="17" l="1"/>
  <c r="M26" i="52"/>
  <c r="AA19" i="72"/>
  <c r="AH251" i="17" s="1"/>
  <c r="AB12" i="72"/>
  <c r="AB17" i="72"/>
  <c r="C225" i="17"/>
  <c r="O31" i="52"/>
  <c r="CS42" i="52"/>
  <c r="Z220" i="17" s="1"/>
  <c r="CR42" i="52"/>
  <c r="Y220" i="17" s="1"/>
  <c r="BE42" i="52"/>
  <c r="R215" i="17" s="1"/>
  <c r="CN42" i="52"/>
  <c r="U220" i="17" s="1"/>
  <c r="O26" i="52"/>
  <c r="M31" i="52"/>
  <c r="BT42" i="52"/>
  <c r="AG215" i="17" s="1"/>
  <c r="BO42" i="52"/>
  <c r="AB215" i="17" s="1"/>
  <c r="BK42" i="52"/>
  <c r="X215" i="17" s="1"/>
  <c r="BI42" i="52"/>
  <c r="V215" i="17" s="1"/>
  <c r="BY42" i="52"/>
  <c r="AL215" i="17" s="1"/>
  <c r="BN42" i="52"/>
  <c r="AA215" i="17" s="1"/>
  <c r="CW42" i="52"/>
  <c r="AD220" i="17" s="1"/>
  <c r="BP42" i="52"/>
  <c r="AC215" i="17" s="1"/>
  <c r="DA42" i="52"/>
  <c r="AH220" i="17" s="1"/>
  <c r="CL42" i="52"/>
  <c r="S220" i="17" s="1"/>
  <c r="DF42" i="52"/>
  <c r="AM220" i="17" s="1"/>
  <c r="CX42" i="52"/>
  <c r="AE220" i="17" s="1"/>
  <c r="CM42" i="52"/>
  <c r="T220" i="17" s="1"/>
  <c r="CO42" i="52"/>
  <c r="V220" i="17" s="1"/>
  <c r="BG42" i="52"/>
  <c r="T215" i="17" s="1"/>
  <c r="CH42" i="52"/>
  <c r="O220" i="17" s="1"/>
  <c r="C220" i="17" s="1"/>
  <c r="BQ42" i="52"/>
  <c r="AD215" i="17" s="1"/>
  <c r="CT42" i="52"/>
  <c r="AA220" i="17" s="1"/>
  <c r="BX42" i="52"/>
  <c r="AK215" i="17" s="1"/>
  <c r="DE42" i="52"/>
  <c r="AL220" i="17" s="1"/>
  <c r="BJ42" i="52"/>
  <c r="W215" i="17" s="1"/>
  <c r="BM42" i="52"/>
  <c r="Z215" i="17" s="1"/>
  <c r="DD42" i="52"/>
  <c r="AK220" i="17" s="1"/>
  <c r="CP42" i="52"/>
  <c r="W220" i="17" s="1"/>
  <c r="BD42" i="52"/>
  <c r="Q215" i="17" s="1"/>
  <c r="BW42" i="52"/>
  <c r="AJ215" i="17" s="1"/>
  <c r="BB42" i="52"/>
  <c r="O215" i="17" s="1"/>
  <c r="C215" i="17" s="1"/>
  <c r="CI42" i="52"/>
  <c r="P220" i="17" s="1"/>
  <c r="CK42" i="52"/>
  <c r="R220" i="17" s="1"/>
  <c r="DB42" i="52"/>
  <c r="AI220" i="17" s="1"/>
  <c r="DC42" i="52"/>
  <c r="AJ220" i="17" s="1"/>
  <c r="CV42" i="52"/>
  <c r="AC220" i="17" s="1"/>
  <c r="CY42" i="52"/>
  <c r="AF220" i="17" s="1"/>
  <c r="CZ42" i="52"/>
  <c r="AG220" i="17" s="1"/>
  <c r="BH42" i="52"/>
  <c r="U215" i="17" s="1"/>
  <c r="BS42" i="52"/>
  <c r="AF215" i="17" s="1"/>
  <c r="BU42" i="52"/>
  <c r="AH215" i="17" s="1"/>
  <c r="BF42" i="52"/>
  <c r="S215" i="17" s="1"/>
  <c r="BZ42" i="52"/>
  <c r="AM215" i="17" s="1"/>
  <c r="CQ42" i="52"/>
  <c r="X220" i="17" s="1"/>
  <c r="BC42" i="52"/>
  <c r="P215" i="17" s="1"/>
  <c r="CU42" i="52"/>
  <c r="AB220" i="17" s="1"/>
  <c r="BV42" i="52"/>
  <c r="AI215" i="17" s="1"/>
  <c r="BR42" i="52"/>
  <c r="AE215" i="17" s="1"/>
  <c r="M14" i="52"/>
  <c r="O24" i="52"/>
  <c r="P21" i="52"/>
  <c r="P38" i="52"/>
  <c r="P36" i="52" s="1"/>
  <c r="M38" i="52"/>
  <c r="M37" i="52"/>
  <c r="M22" i="52"/>
  <c r="O38" i="52"/>
  <c r="O23" i="52"/>
  <c r="O13" i="52"/>
  <c r="O37" i="52"/>
  <c r="O14" i="52"/>
  <c r="O22" i="52"/>
  <c r="M23" i="52"/>
  <c r="M13" i="52"/>
  <c r="M24" i="52"/>
  <c r="AB19" i="72" l="1"/>
  <c r="AI251" i="17" s="1"/>
  <c r="AC12" i="72"/>
  <c r="AC17" i="72"/>
  <c r="O21" i="52"/>
  <c r="O36" i="52"/>
  <c r="M21" i="52"/>
  <c r="M11" i="52"/>
  <c r="O11" i="52"/>
  <c r="O3" i="52" s="1"/>
  <c r="M36" i="52"/>
  <c r="AC19" i="72" l="1"/>
  <c r="AJ251" i="17" s="1"/>
  <c r="AD12" i="72"/>
  <c r="AD17" i="72"/>
  <c r="M3" i="52"/>
  <c r="AD19" i="72" l="1"/>
  <c r="AK251" i="17" s="1"/>
  <c r="AE12" i="72"/>
  <c r="AE17" i="72"/>
  <c r="BA35" i="48"/>
  <c r="H13" i="48"/>
  <c r="H23" i="48"/>
  <c r="H27" i="48"/>
  <c r="H12" i="48"/>
  <c r="CH3" i="48"/>
  <c r="CI3" i="48"/>
  <c r="CJ3" i="48"/>
  <c r="CK3" i="48"/>
  <c r="CL3" i="48"/>
  <c r="CM3" i="48"/>
  <c r="CN3" i="48"/>
  <c r="CO3" i="48"/>
  <c r="CP3" i="48"/>
  <c r="CQ3" i="48"/>
  <c r="CR3" i="48"/>
  <c r="CS3" i="48"/>
  <c r="CT3" i="48"/>
  <c r="CU3" i="48"/>
  <c r="CV3" i="48"/>
  <c r="CW3" i="48"/>
  <c r="CX3" i="48"/>
  <c r="CY3" i="48"/>
  <c r="CZ3" i="48"/>
  <c r="DA3" i="48"/>
  <c r="DB3" i="48"/>
  <c r="DC3" i="48"/>
  <c r="DD3" i="48"/>
  <c r="DE3" i="48"/>
  <c r="DF3" i="48"/>
  <c r="DG3" i="48"/>
  <c r="DH3" i="48"/>
  <c r="DI3" i="48"/>
  <c r="CG3" i="48"/>
  <c r="BB3" i="48"/>
  <c r="BC3" i="48"/>
  <c r="BD3" i="48"/>
  <c r="BE3" i="48"/>
  <c r="BF3" i="48"/>
  <c r="BG3" i="48"/>
  <c r="BH3" i="48"/>
  <c r="BI3" i="48"/>
  <c r="BJ3" i="48"/>
  <c r="BK3" i="48"/>
  <c r="BL3" i="48"/>
  <c r="BM3" i="48"/>
  <c r="BN3" i="48"/>
  <c r="BO3" i="48"/>
  <c r="BP3" i="48"/>
  <c r="BQ3" i="48"/>
  <c r="BR3" i="48"/>
  <c r="BS3" i="48"/>
  <c r="BT3" i="48"/>
  <c r="BU3" i="48"/>
  <c r="BV3" i="48"/>
  <c r="BW3" i="48"/>
  <c r="BX3" i="48"/>
  <c r="BY3" i="48"/>
  <c r="BZ3" i="48"/>
  <c r="CA3" i="48"/>
  <c r="CB3" i="48"/>
  <c r="CC3" i="48"/>
  <c r="BA3" i="48"/>
  <c r="AC57" i="49"/>
  <c r="AC53" i="49"/>
  <c r="AC54" i="49"/>
  <c r="AC52" i="49"/>
  <c r="H32" i="48" s="1"/>
  <c r="AC48" i="49"/>
  <c r="H28" i="48" s="1"/>
  <c r="AC49" i="49"/>
  <c r="AC47" i="49"/>
  <c r="AC43" i="49"/>
  <c r="AC44" i="49"/>
  <c r="AC42" i="49"/>
  <c r="H22" i="48" s="1"/>
  <c r="AC38" i="49"/>
  <c r="AC39" i="49"/>
  <c r="AC37" i="49"/>
  <c r="AC33" i="49"/>
  <c r="AC34" i="49"/>
  <c r="H14" i="48" s="1"/>
  <c r="U43" i="48"/>
  <c r="BB21" i="48"/>
  <c r="CH21" i="48" s="1"/>
  <c r="BC21" i="48"/>
  <c r="CI21" i="48" s="1"/>
  <c r="DO21" i="48" s="1"/>
  <c r="EU21" i="48" s="1"/>
  <c r="BD21" i="48"/>
  <c r="CJ21" i="48" s="1"/>
  <c r="DP21" i="48" s="1"/>
  <c r="EV21" i="48" s="1"/>
  <c r="BE21" i="48"/>
  <c r="CK21" i="48" s="1"/>
  <c r="DQ21" i="48" s="1"/>
  <c r="EW21" i="48" s="1"/>
  <c r="BF21" i="48"/>
  <c r="CL21" i="48" s="1"/>
  <c r="DR21" i="48" s="1"/>
  <c r="EX21" i="48" s="1"/>
  <c r="BG21" i="48"/>
  <c r="CM21" i="48" s="1"/>
  <c r="DS21" i="48" s="1"/>
  <c r="EY21" i="48" s="1"/>
  <c r="BH21" i="48"/>
  <c r="CN21" i="48" s="1"/>
  <c r="DT21" i="48" s="1"/>
  <c r="EZ21" i="48" s="1"/>
  <c r="BI21" i="48"/>
  <c r="CO21" i="48" s="1"/>
  <c r="DU21" i="48" s="1"/>
  <c r="FA21" i="48" s="1"/>
  <c r="BJ21" i="48"/>
  <c r="CP21" i="48" s="1"/>
  <c r="DV21" i="48" s="1"/>
  <c r="FB21" i="48" s="1"/>
  <c r="BK21" i="48"/>
  <c r="CQ21" i="48" s="1"/>
  <c r="DW21" i="48" s="1"/>
  <c r="FC21" i="48" s="1"/>
  <c r="BL21" i="48"/>
  <c r="CR21" i="48" s="1"/>
  <c r="DX21" i="48" s="1"/>
  <c r="FD21" i="48" s="1"/>
  <c r="BM21" i="48"/>
  <c r="CS21" i="48" s="1"/>
  <c r="DY21" i="48" s="1"/>
  <c r="FE21" i="48" s="1"/>
  <c r="BN21" i="48"/>
  <c r="CT21" i="48" s="1"/>
  <c r="DZ21" i="48" s="1"/>
  <c r="FF21" i="48" s="1"/>
  <c r="BO21" i="48"/>
  <c r="CU21" i="48" s="1"/>
  <c r="EA21" i="48" s="1"/>
  <c r="FG21" i="48" s="1"/>
  <c r="BP21" i="48"/>
  <c r="CV21" i="48" s="1"/>
  <c r="EB21" i="48" s="1"/>
  <c r="FH21" i="48" s="1"/>
  <c r="BQ21" i="48"/>
  <c r="CW21" i="48" s="1"/>
  <c r="EC21" i="48" s="1"/>
  <c r="FI21" i="48" s="1"/>
  <c r="BR21" i="48"/>
  <c r="CX21" i="48" s="1"/>
  <c r="ED21" i="48" s="1"/>
  <c r="FJ21" i="48" s="1"/>
  <c r="BS21" i="48"/>
  <c r="CY21" i="48" s="1"/>
  <c r="EE21" i="48" s="1"/>
  <c r="FK21" i="48" s="1"/>
  <c r="BT21" i="48"/>
  <c r="CZ21" i="48" s="1"/>
  <c r="EF21" i="48" s="1"/>
  <c r="FL21" i="48" s="1"/>
  <c r="BU21" i="48"/>
  <c r="DA21" i="48" s="1"/>
  <c r="EG21" i="48" s="1"/>
  <c r="FM21" i="48" s="1"/>
  <c r="BV21" i="48"/>
  <c r="DB21" i="48" s="1"/>
  <c r="EH21" i="48" s="1"/>
  <c r="FN21" i="48" s="1"/>
  <c r="BW21" i="48"/>
  <c r="DC21" i="48" s="1"/>
  <c r="EI21" i="48" s="1"/>
  <c r="FO21" i="48" s="1"/>
  <c r="BX21" i="48"/>
  <c r="DD21" i="48" s="1"/>
  <c r="EJ21" i="48" s="1"/>
  <c r="FP21" i="48" s="1"/>
  <c r="BY21" i="48"/>
  <c r="DE21" i="48" s="1"/>
  <c r="EK21" i="48" s="1"/>
  <c r="FQ21" i="48" s="1"/>
  <c r="BZ21" i="48"/>
  <c r="DF21" i="48" s="1"/>
  <c r="EL21" i="48" s="1"/>
  <c r="FR21" i="48" s="1"/>
  <c r="CA21" i="48"/>
  <c r="DG21" i="48" s="1"/>
  <c r="EM21" i="48" s="1"/>
  <c r="FS21" i="48" s="1"/>
  <c r="CB21" i="48"/>
  <c r="DH21" i="48" s="1"/>
  <c r="EN21" i="48" s="1"/>
  <c r="FT21" i="48" s="1"/>
  <c r="CC21" i="48"/>
  <c r="DI21" i="48" s="1"/>
  <c r="EO21" i="48" s="1"/>
  <c r="FU21" i="48" s="1"/>
  <c r="BB35" i="48"/>
  <c r="CH35" i="48" s="1"/>
  <c r="BC35" i="48"/>
  <c r="CI35" i="48" s="1"/>
  <c r="DO35" i="48" s="1"/>
  <c r="EU35" i="48" s="1"/>
  <c r="BD35" i="48"/>
  <c r="CJ35" i="48" s="1"/>
  <c r="DP35" i="48" s="1"/>
  <c r="EV35" i="48" s="1"/>
  <c r="BE35" i="48"/>
  <c r="CK35" i="48" s="1"/>
  <c r="DQ35" i="48" s="1"/>
  <c r="EW35" i="48" s="1"/>
  <c r="BF35" i="48"/>
  <c r="CL35" i="48" s="1"/>
  <c r="DR35" i="48" s="1"/>
  <c r="EX35" i="48" s="1"/>
  <c r="BG35" i="48"/>
  <c r="CM35" i="48" s="1"/>
  <c r="DS35" i="48" s="1"/>
  <c r="EY35" i="48" s="1"/>
  <c r="BH35" i="48"/>
  <c r="CN35" i="48" s="1"/>
  <c r="DT35" i="48" s="1"/>
  <c r="EZ35" i="48" s="1"/>
  <c r="BI35" i="48"/>
  <c r="CO35" i="48" s="1"/>
  <c r="DU35" i="48" s="1"/>
  <c r="FA35" i="48" s="1"/>
  <c r="BJ35" i="48"/>
  <c r="CP35" i="48" s="1"/>
  <c r="DV35" i="48" s="1"/>
  <c r="FB35" i="48" s="1"/>
  <c r="BK35" i="48"/>
  <c r="CQ35" i="48" s="1"/>
  <c r="DW35" i="48" s="1"/>
  <c r="FC35" i="48" s="1"/>
  <c r="BL35" i="48"/>
  <c r="CR35" i="48" s="1"/>
  <c r="DX35" i="48" s="1"/>
  <c r="FD35" i="48" s="1"/>
  <c r="BM35" i="48"/>
  <c r="CS35" i="48" s="1"/>
  <c r="DY35" i="48" s="1"/>
  <c r="FE35" i="48" s="1"/>
  <c r="BN35" i="48"/>
  <c r="CT35" i="48" s="1"/>
  <c r="DZ35" i="48" s="1"/>
  <c r="FF35" i="48" s="1"/>
  <c r="BO35" i="48"/>
  <c r="CU35" i="48" s="1"/>
  <c r="EA35" i="48" s="1"/>
  <c r="FG35" i="48" s="1"/>
  <c r="BP35" i="48"/>
  <c r="CV35" i="48" s="1"/>
  <c r="EB35" i="48" s="1"/>
  <c r="FH35" i="48" s="1"/>
  <c r="BQ35" i="48"/>
  <c r="CW35" i="48" s="1"/>
  <c r="EC35" i="48" s="1"/>
  <c r="FI35" i="48" s="1"/>
  <c r="BR35" i="48"/>
  <c r="CX35" i="48" s="1"/>
  <c r="ED35" i="48" s="1"/>
  <c r="FJ35" i="48" s="1"/>
  <c r="BS35" i="48"/>
  <c r="CY35" i="48" s="1"/>
  <c r="EE35" i="48" s="1"/>
  <c r="FK35" i="48" s="1"/>
  <c r="BT35" i="48"/>
  <c r="CZ35" i="48" s="1"/>
  <c r="EF35" i="48" s="1"/>
  <c r="FL35" i="48" s="1"/>
  <c r="BU35" i="48"/>
  <c r="DA35" i="48" s="1"/>
  <c r="EG35" i="48" s="1"/>
  <c r="FM35" i="48" s="1"/>
  <c r="BV35" i="48"/>
  <c r="DB35" i="48" s="1"/>
  <c r="EH35" i="48" s="1"/>
  <c r="FN35" i="48" s="1"/>
  <c r="BW35" i="48"/>
  <c r="DC35" i="48" s="1"/>
  <c r="EI35" i="48" s="1"/>
  <c r="FO35" i="48" s="1"/>
  <c r="BX35" i="48"/>
  <c r="DD35" i="48" s="1"/>
  <c r="EJ35" i="48" s="1"/>
  <c r="FP35" i="48" s="1"/>
  <c r="BY35" i="48"/>
  <c r="DE35" i="48" s="1"/>
  <c r="EK35" i="48" s="1"/>
  <c r="FQ35" i="48" s="1"/>
  <c r="BZ35" i="48"/>
  <c r="DF35" i="48" s="1"/>
  <c r="EL35" i="48" s="1"/>
  <c r="FR35" i="48" s="1"/>
  <c r="CA35" i="48"/>
  <c r="DG35" i="48" s="1"/>
  <c r="EM35" i="48" s="1"/>
  <c r="FS35" i="48" s="1"/>
  <c r="CB35" i="48"/>
  <c r="DH35" i="48" s="1"/>
  <c r="EN35" i="48" s="1"/>
  <c r="FT35" i="48" s="1"/>
  <c r="CC35" i="48"/>
  <c r="DI35" i="48" s="1"/>
  <c r="EO35" i="48" s="1"/>
  <c r="FU35" i="48" s="1"/>
  <c r="BB38" i="48"/>
  <c r="CC39" i="48"/>
  <c r="P59" i="49"/>
  <c r="P58" i="49"/>
  <c r="P57" i="49"/>
  <c r="P53" i="49"/>
  <c r="P54" i="49"/>
  <c r="P52" i="49"/>
  <c r="P48" i="49"/>
  <c r="P49" i="49"/>
  <c r="P47" i="49"/>
  <c r="P43" i="49"/>
  <c r="P44" i="49"/>
  <c r="P42" i="49"/>
  <c r="O53" i="49"/>
  <c r="Q53" i="49" s="1"/>
  <c r="O52" i="49"/>
  <c r="Q52" i="49" s="1"/>
  <c r="O42" i="49"/>
  <c r="Q42" i="49" s="1"/>
  <c r="O39" i="49"/>
  <c r="Q39" i="49" s="1"/>
  <c r="N48" i="49"/>
  <c r="F58" i="49"/>
  <c r="H58" i="49" s="1"/>
  <c r="L59" i="49"/>
  <c r="N59" i="49" s="1"/>
  <c r="L48" i="49"/>
  <c r="L47" i="49"/>
  <c r="N47" i="49" s="1"/>
  <c r="L37" i="49"/>
  <c r="N37" i="49" s="1"/>
  <c r="L34" i="49"/>
  <c r="N34" i="49" s="1"/>
  <c r="I48" i="49"/>
  <c r="K48" i="49" s="1"/>
  <c r="I47" i="49"/>
  <c r="K47" i="49" s="1"/>
  <c r="I38" i="49"/>
  <c r="K38" i="49" s="1"/>
  <c r="F42" i="49"/>
  <c r="H42" i="49" s="1"/>
  <c r="F32" i="49"/>
  <c r="H32" i="49" s="1"/>
  <c r="C58" i="49"/>
  <c r="E58" i="49" s="1"/>
  <c r="C44" i="49"/>
  <c r="E44" i="49"/>
  <c r="B74" i="49"/>
  <c r="B75" i="49"/>
  <c r="B76" i="49"/>
  <c r="B77" i="49"/>
  <c r="B78" i="49"/>
  <c r="B79" i="49"/>
  <c r="B80" i="49"/>
  <c r="B82" i="49"/>
  <c r="C6" i="49"/>
  <c r="F6" i="49"/>
  <c r="I6" i="49"/>
  <c r="L6" i="49"/>
  <c r="O6" i="49"/>
  <c r="C7" i="49"/>
  <c r="F7" i="49"/>
  <c r="I7" i="49"/>
  <c r="L7" i="49"/>
  <c r="L32" i="49" s="1"/>
  <c r="N32" i="49" s="1"/>
  <c r="O7" i="49"/>
  <c r="O58" i="49" s="1"/>
  <c r="Q58" i="49" s="1"/>
  <c r="R7" i="49"/>
  <c r="C8" i="49"/>
  <c r="F8" i="49"/>
  <c r="I8" i="49"/>
  <c r="L8" i="49"/>
  <c r="O8" i="49"/>
  <c r="O48" i="49" s="1"/>
  <c r="Q48" i="49" s="1"/>
  <c r="R8" i="49"/>
  <c r="C9" i="49"/>
  <c r="F9" i="49"/>
  <c r="I9" i="49"/>
  <c r="L9" i="49"/>
  <c r="L58" i="49" s="1"/>
  <c r="N58" i="49" s="1"/>
  <c r="R9" i="49"/>
  <c r="C10" i="49"/>
  <c r="C37" i="49" s="1"/>
  <c r="E37" i="49" s="1"/>
  <c r="I10" i="49"/>
  <c r="L10" i="49"/>
  <c r="R10" i="49"/>
  <c r="C11" i="49"/>
  <c r="F11" i="49"/>
  <c r="L11" i="49"/>
  <c r="L44" i="49" s="1"/>
  <c r="N44" i="49" s="1"/>
  <c r="F12" i="49"/>
  <c r="F38" i="49" s="1"/>
  <c r="H38" i="49" s="1"/>
  <c r="I12" i="49"/>
  <c r="L12" i="49"/>
  <c r="F13" i="49"/>
  <c r="I13" i="49"/>
  <c r="I14" i="49"/>
  <c r="C15" i="49"/>
  <c r="I15" i="49"/>
  <c r="I49" i="49" s="1"/>
  <c r="K49" i="49" s="1"/>
  <c r="C16" i="49"/>
  <c r="F16" i="49"/>
  <c r="I16" i="49"/>
  <c r="I43" i="49" s="1"/>
  <c r="K43" i="49" s="1"/>
  <c r="C17" i="49"/>
  <c r="F17" i="49"/>
  <c r="C18" i="49"/>
  <c r="F18" i="49"/>
  <c r="F53" i="49" s="1"/>
  <c r="H53" i="49" s="1"/>
  <c r="C19" i="49"/>
  <c r="C57" i="49" s="1"/>
  <c r="E57" i="49" s="1"/>
  <c r="F19" i="49"/>
  <c r="C20" i="49"/>
  <c r="C42" i="49" s="1"/>
  <c r="C21" i="49"/>
  <c r="C49" i="49" s="1"/>
  <c r="E49" i="49" s="1"/>
  <c r="C74" i="49"/>
  <c r="F80" i="49"/>
  <c r="F10" i="49" s="1"/>
  <c r="B84" i="49"/>
  <c r="B85" i="49"/>
  <c r="B86" i="49"/>
  <c r="B87" i="49"/>
  <c r="B88" i="49"/>
  <c r="B89" i="49"/>
  <c r="B90" i="49"/>
  <c r="B91" i="49"/>
  <c r="U96" i="49"/>
  <c r="U97" i="49" s="1"/>
  <c r="V96" i="49"/>
  <c r="V97" i="49" s="1"/>
  <c r="U101" i="49" s="1"/>
  <c r="U108" i="49"/>
  <c r="U13" i="49" s="1"/>
  <c r="U109" i="49"/>
  <c r="U14" i="49" s="1"/>
  <c r="AE19" i="72" l="1"/>
  <c r="AL251" i="17" s="1"/>
  <c r="AF12" i="72"/>
  <c r="AF17" i="72"/>
  <c r="CJ32" i="48"/>
  <c r="CI38" i="48"/>
  <c r="CJ12" i="48"/>
  <c r="CG28" i="48"/>
  <c r="CJ27" i="48"/>
  <c r="CJ22" i="48"/>
  <c r="CJ23" i="48"/>
  <c r="DB39" i="48"/>
  <c r="CG13" i="48"/>
  <c r="Y49" i="49"/>
  <c r="Z49" i="49" s="1"/>
  <c r="F54" i="49"/>
  <c r="H54" i="49" s="1"/>
  <c r="F52" i="49"/>
  <c r="H52" i="49" s="1"/>
  <c r="F48" i="49"/>
  <c r="H48" i="49" s="1"/>
  <c r="F49" i="49"/>
  <c r="H49" i="49" s="1"/>
  <c r="F47" i="49"/>
  <c r="H47" i="49" s="1"/>
  <c r="F43" i="49"/>
  <c r="H43" i="49" s="1"/>
  <c r="F44" i="49"/>
  <c r="H44" i="49" s="1"/>
  <c r="Y44" i="49" s="1"/>
  <c r="Z44" i="49" s="1"/>
  <c r="I39" i="49"/>
  <c r="K39" i="49" s="1"/>
  <c r="I32" i="49"/>
  <c r="K32" i="49" s="1"/>
  <c r="I34" i="49"/>
  <c r="K34" i="49" s="1"/>
  <c r="I33" i="49"/>
  <c r="K33" i="49" s="1"/>
  <c r="I37" i="49"/>
  <c r="K37" i="49" s="1"/>
  <c r="H29" i="48"/>
  <c r="CI29" i="48" s="1"/>
  <c r="C59" i="49"/>
  <c r="E59" i="49" s="1"/>
  <c r="L33" i="49"/>
  <c r="N33" i="49" s="1"/>
  <c r="L49" i="49"/>
  <c r="N49" i="49" s="1"/>
  <c r="F59" i="49"/>
  <c r="H59" i="49" s="1"/>
  <c r="O38" i="49"/>
  <c r="Q38" i="49" s="1"/>
  <c r="O54" i="49"/>
  <c r="Q54" i="49" s="1"/>
  <c r="H24" i="48"/>
  <c r="C43" i="49"/>
  <c r="E43" i="49" s="1"/>
  <c r="C52" i="49"/>
  <c r="E52" i="49" s="1"/>
  <c r="F34" i="49"/>
  <c r="H34" i="49" s="1"/>
  <c r="I52" i="49"/>
  <c r="K52" i="49" s="1"/>
  <c r="L38" i="49"/>
  <c r="N38" i="49" s="1"/>
  <c r="L52" i="49"/>
  <c r="N52" i="49" s="1"/>
  <c r="F57" i="49"/>
  <c r="H57" i="49" s="1"/>
  <c r="O44" i="49"/>
  <c r="Q44" i="49" s="1"/>
  <c r="H34" i="48"/>
  <c r="CG34" i="48" s="1"/>
  <c r="C34" i="49"/>
  <c r="E34" i="49" s="1"/>
  <c r="C53" i="49"/>
  <c r="E53" i="49" s="1"/>
  <c r="Y53" i="49" s="1"/>
  <c r="Z53" i="49" s="1"/>
  <c r="F33" i="49"/>
  <c r="H33" i="49" s="1"/>
  <c r="I54" i="49"/>
  <c r="K54" i="49" s="1"/>
  <c r="L39" i="49"/>
  <c r="N39" i="49" s="1"/>
  <c r="L53" i="49"/>
  <c r="N53" i="49" s="1"/>
  <c r="O32" i="49"/>
  <c r="Q32" i="49" s="1"/>
  <c r="O43" i="49"/>
  <c r="Q43" i="49" s="1"/>
  <c r="H33" i="48"/>
  <c r="CJ33" i="48" s="1"/>
  <c r="H19" i="48"/>
  <c r="CG19" i="48" s="1"/>
  <c r="E42" i="49"/>
  <c r="C33" i="49"/>
  <c r="E33" i="49" s="1"/>
  <c r="C47" i="49"/>
  <c r="E47" i="49" s="1"/>
  <c r="C54" i="49"/>
  <c r="E54" i="49" s="1"/>
  <c r="F37" i="49"/>
  <c r="H37" i="49" s="1"/>
  <c r="I42" i="49"/>
  <c r="K42" i="49" s="1"/>
  <c r="I53" i="49"/>
  <c r="K53" i="49" s="1"/>
  <c r="L42" i="49"/>
  <c r="N42" i="49" s="1"/>
  <c r="L54" i="49"/>
  <c r="N54" i="49" s="1"/>
  <c r="O34" i="49"/>
  <c r="Q34" i="49" s="1"/>
  <c r="O47" i="49"/>
  <c r="Q47" i="49" s="1"/>
  <c r="Y47" i="49" s="1"/>
  <c r="Z47" i="49" s="1"/>
  <c r="O57" i="49"/>
  <c r="Q57" i="49" s="1"/>
  <c r="H18" i="48"/>
  <c r="C39" i="49"/>
  <c r="E39" i="49" s="1"/>
  <c r="C48" i="49"/>
  <c r="E48" i="49" s="1"/>
  <c r="Y48" i="49" s="1"/>
  <c r="Z48" i="49" s="1"/>
  <c r="F39" i="49"/>
  <c r="H39" i="49" s="1"/>
  <c r="I44" i="49"/>
  <c r="K44" i="49" s="1"/>
  <c r="L43" i="49"/>
  <c r="N43" i="49" s="1"/>
  <c r="L57" i="49"/>
  <c r="N57" i="49" s="1"/>
  <c r="O33" i="49"/>
  <c r="Q33" i="49" s="1"/>
  <c r="O49" i="49"/>
  <c r="Q49" i="49" s="1"/>
  <c r="O59" i="49"/>
  <c r="Q59" i="49" s="1"/>
  <c r="H17" i="48"/>
  <c r="CH17" i="48" s="1"/>
  <c r="C38" i="49"/>
  <c r="E38" i="49" s="1"/>
  <c r="O37" i="49"/>
  <c r="Q37" i="49" s="1"/>
  <c r="CG23" i="48"/>
  <c r="CJ38" i="48"/>
  <c r="CI12" i="48"/>
  <c r="CM39" i="48"/>
  <c r="CJ13" i="48"/>
  <c r="CU39" i="48"/>
  <c r="CI19" i="48"/>
  <c r="DC39" i="48"/>
  <c r="BC38" i="48"/>
  <c r="CH12" i="48"/>
  <c r="CI13" i="48"/>
  <c r="CH23" i="48"/>
  <c r="CI28" i="48"/>
  <c r="CG32" i="48"/>
  <c r="CN39" i="48"/>
  <c r="CV39" i="48"/>
  <c r="DD39" i="48"/>
  <c r="BF39" i="48"/>
  <c r="CH13" i="48"/>
  <c r="CI23" i="48"/>
  <c r="CG27" i="48"/>
  <c r="CJ28" i="48"/>
  <c r="CH32" i="48"/>
  <c r="CG39" i="48"/>
  <c r="CO39" i="48"/>
  <c r="CW39" i="48"/>
  <c r="DE39" i="48"/>
  <c r="BN39" i="48"/>
  <c r="CJ14" i="48"/>
  <c r="CG22" i="48"/>
  <c r="CH27" i="48"/>
  <c r="CI32" i="48"/>
  <c r="CH39" i="48"/>
  <c r="CP39" i="48"/>
  <c r="CX39" i="48"/>
  <c r="DF39" i="48"/>
  <c r="CH28" i="48"/>
  <c r="BV39" i="48"/>
  <c r="CI14" i="48"/>
  <c r="CH22" i="48"/>
  <c r="CI27" i="48"/>
  <c r="CH34" i="48"/>
  <c r="CI39" i="48"/>
  <c r="CQ39" i="48"/>
  <c r="CY39" i="48"/>
  <c r="DG39" i="48"/>
  <c r="CG12" i="48"/>
  <c r="CH14" i="48"/>
  <c r="CI22" i="48"/>
  <c r="CH29" i="48"/>
  <c r="CG38" i="48"/>
  <c r="CJ39" i="48"/>
  <c r="CR39" i="48"/>
  <c r="CZ39" i="48"/>
  <c r="DH39" i="48"/>
  <c r="CH24" i="48"/>
  <c r="CH38" i="48"/>
  <c r="CK39" i="48"/>
  <c r="CS39" i="48"/>
  <c r="DA39" i="48"/>
  <c r="DI39" i="48"/>
  <c r="CL39" i="48"/>
  <c r="CT39" i="48"/>
  <c r="BD38" i="48"/>
  <c r="BG39" i="48"/>
  <c r="BO39" i="48"/>
  <c r="BW39" i="48"/>
  <c r="BH39" i="48"/>
  <c r="BP39" i="48"/>
  <c r="BX39" i="48"/>
  <c r="BA39" i="48"/>
  <c r="BI39" i="48"/>
  <c r="BQ39" i="48"/>
  <c r="BY39" i="48"/>
  <c r="BB39" i="48"/>
  <c r="BJ39" i="48"/>
  <c r="BR39" i="48"/>
  <c r="BZ39" i="48"/>
  <c r="BC39" i="48"/>
  <c r="BK39" i="48"/>
  <c r="BS39" i="48"/>
  <c r="CA39" i="48"/>
  <c r="BA38" i="48"/>
  <c r="BD39" i="48"/>
  <c r="BL39" i="48"/>
  <c r="BT39" i="48"/>
  <c r="CB39" i="48"/>
  <c r="BE39" i="48"/>
  <c r="BM39" i="48"/>
  <c r="BU39" i="48"/>
  <c r="C32" i="49"/>
  <c r="E32" i="49" s="1"/>
  <c r="W101" i="49"/>
  <c r="U6" i="49"/>
  <c r="V6" i="49" s="1"/>
  <c r="U103" i="49"/>
  <c r="U8" i="49" s="1"/>
  <c r="V8" i="49" s="1"/>
  <c r="U102" i="49"/>
  <c r="U7" i="49" s="1"/>
  <c r="AF19" i="72" l="1"/>
  <c r="CJ19" i="48"/>
  <c r="CG33" i="48"/>
  <c r="CG29" i="48"/>
  <c r="CI17" i="48"/>
  <c r="CI33" i="48"/>
  <c r="R39" i="48"/>
  <c r="O39" i="48"/>
  <c r="Q39" i="48"/>
  <c r="CI34" i="48"/>
  <c r="CG17" i="48"/>
  <c r="CJ17" i="48"/>
  <c r="CJ29" i="48"/>
  <c r="CJ18" i="48"/>
  <c r="CH18" i="48"/>
  <c r="CH19" i="48"/>
  <c r="CJ34" i="48"/>
  <c r="CH33" i="48"/>
  <c r="F24" i="48"/>
  <c r="Y42" i="49"/>
  <c r="Z42" i="49" s="1"/>
  <c r="F33" i="48"/>
  <c r="CI24" i="48"/>
  <c r="CJ24" i="48"/>
  <c r="Y32" i="49"/>
  <c r="Z32" i="49" s="1"/>
  <c r="CG24" i="48"/>
  <c r="Y43" i="49"/>
  <c r="Z43" i="49" s="1"/>
  <c r="Y52" i="49"/>
  <c r="Z52" i="49" s="1"/>
  <c r="F28" i="48"/>
  <c r="F29" i="48"/>
  <c r="CI18" i="48"/>
  <c r="CG18" i="48"/>
  <c r="Y54" i="49"/>
  <c r="Z54" i="49" s="1"/>
  <c r="V7" i="49"/>
  <c r="U57" i="49"/>
  <c r="W57" i="49" s="1"/>
  <c r="Y57" i="49" s="1"/>
  <c r="Z57" i="49" s="1"/>
  <c r="U38" i="49"/>
  <c r="W38" i="49" s="1"/>
  <c r="Y38" i="49" s="1"/>
  <c r="Z38" i="49" s="1"/>
  <c r="U39" i="49"/>
  <c r="W39" i="49" s="1"/>
  <c r="Y39" i="49" s="1"/>
  <c r="Z39" i="49" s="1"/>
  <c r="U33" i="49"/>
  <c r="W33" i="49" s="1"/>
  <c r="Y33" i="49" s="1"/>
  <c r="Z33" i="49" s="1"/>
  <c r="U37" i="49"/>
  <c r="W37" i="49" s="1"/>
  <c r="Y37" i="49" s="1"/>
  <c r="Z37" i="49" s="1"/>
  <c r="U34" i="49"/>
  <c r="W34" i="49" s="1"/>
  <c r="Y34" i="49" s="1"/>
  <c r="Z34" i="49" s="1"/>
  <c r="U32" i="49"/>
  <c r="W32" i="49" s="1"/>
  <c r="F27" i="48"/>
  <c r="AD25" i="47"/>
  <c r="AD26" i="47"/>
  <c r="AD24" i="47"/>
  <c r="Z17" i="48"/>
  <c r="CL17" i="48" s="1"/>
  <c r="AA17" i="48"/>
  <c r="CM17" i="48" s="1"/>
  <c r="AB17" i="48"/>
  <c r="CN17" i="48" s="1"/>
  <c r="AC17" i="48"/>
  <c r="CO17" i="48" s="1"/>
  <c r="AD17" i="48"/>
  <c r="CP17" i="48" s="1"/>
  <c r="AE17" i="48"/>
  <c r="CQ17" i="48" s="1"/>
  <c r="AF17" i="48"/>
  <c r="CR17" i="48" s="1"/>
  <c r="AG17" i="48"/>
  <c r="CS17" i="48" s="1"/>
  <c r="AH17" i="48"/>
  <c r="CT17" i="48" s="1"/>
  <c r="AI17" i="48"/>
  <c r="CU17" i="48" s="1"/>
  <c r="AJ17" i="48"/>
  <c r="CV17" i="48" s="1"/>
  <c r="AK17" i="48"/>
  <c r="CW17" i="48" s="1"/>
  <c r="AL17" i="48"/>
  <c r="CX17" i="48" s="1"/>
  <c r="AM17" i="48"/>
  <c r="CY17" i="48" s="1"/>
  <c r="AN17" i="48"/>
  <c r="CZ17" i="48" s="1"/>
  <c r="AO17" i="48"/>
  <c r="DA17" i="48" s="1"/>
  <c r="AP17" i="48"/>
  <c r="DB17" i="48" s="1"/>
  <c r="AQ17" i="48"/>
  <c r="DC17" i="48" s="1"/>
  <c r="AR17" i="48"/>
  <c r="DD17" i="48" s="1"/>
  <c r="AS17" i="48"/>
  <c r="DE17" i="48" s="1"/>
  <c r="AT17" i="48"/>
  <c r="DF17" i="48" s="1"/>
  <c r="AU17" i="48"/>
  <c r="DG17" i="48" s="1"/>
  <c r="AV17" i="48"/>
  <c r="AW17" i="48"/>
  <c r="DI17" i="48" s="1"/>
  <c r="Z18" i="48"/>
  <c r="CL18" i="48" s="1"/>
  <c r="AA18" i="48"/>
  <c r="CM18" i="48" s="1"/>
  <c r="AB18" i="48"/>
  <c r="CN18" i="48" s="1"/>
  <c r="AC18" i="48"/>
  <c r="CO18" i="48" s="1"/>
  <c r="AD18" i="48"/>
  <c r="CP18" i="48" s="1"/>
  <c r="AE18" i="48"/>
  <c r="CQ18" i="48" s="1"/>
  <c r="AF18" i="48"/>
  <c r="CR18" i="48" s="1"/>
  <c r="AG18" i="48"/>
  <c r="CS18" i="48" s="1"/>
  <c r="AH18" i="48"/>
  <c r="CT18" i="48" s="1"/>
  <c r="AI18" i="48"/>
  <c r="CU18" i="48" s="1"/>
  <c r="AJ18" i="48"/>
  <c r="CV18" i="48" s="1"/>
  <c r="AK18" i="48"/>
  <c r="CW18" i="48" s="1"/>
  <c r="AL18" i="48"/>
  <c r="CX18" i="48" s="1"/>
  <c r="AM18" i="48"/>
  <c r="CY18" i="48" s="1"/>
  <c r="AN18" i="48"/>
  <c r="CZ18" i="48" s="1"/>
  <c r="AO18" i="48"/>
  <c r="DA18" i="48" s="1"/>
  <c r="AP18" i="48"/>
  <c r="DB18" i="48" s="1"/>
  <c r="AQ18" i="48"/>
  <c r="DC18" i="48" s="1"/>
  <c r="AR18" i="48"/>
  <c r="DD18" i="48" s="1"/>
  <c r="AS18" i="48"/>
  <c r="DE18" i="48" s="1"/>
  <c r="AT18" i="48"/>
  <c r="DF18" i="48" s="1"/>
  <c r="AU18" i="48"/>
  <c r="DG18" i="48" s="1"/>
  <c r="AV18" i="48"/>
  <c r="DH18" i="48" s="1"/>
  <c r="AW18" i="48"/>
  <c r="DI18" i="48" s="1"/>
  <c r="Z19" i="48"/>
  <c r="CL19" i="48" s="1"/>
  <c r="AA19" i="48"/>
  <c r="CM19" i="48" s="1"/>
  <c r="AB19" i="48"/>
  <c r="CN19" i="48" s="1"/>
  <c r="AC19" i="48"/>
  <c r="CO19" i="48" s="1"/>
  <c r="AD19" i="48"/>
  <c r="CP19" i="48" s="1"/>
  <c r="AE19" i="48"/>
  <c r="CQ19" i="48" s="1"/>
  <c r="AF19" i="48"/>
  <c r="CR19" i="48" s="1"/>
  <c r="AG19" i="48"/>
  <c r="CS19" i="48" s="1"/>
  <c r="AH19" i="48"/>
  <c r="CT19" i="48" s="1"/>
  <c r="AI19" i="48"/>
  <c r="CU19" i="48" s="1"/>
  <c r="AJ19" i="48"/>
  <c r="CV19" i="48" s="1"/>
  <c r="AK19" i="48"/>
  <c r="CW19" i="48" s="1"/>
  <c r="AL19" i="48"/>
  <c r="CX19" i="48" s="1"/>
  <c r="AM19" i="48"/>
  <c r="CY19" i="48" s="1"/>
  <c r="AN19" i="48"/>
  <c r="CZ19" i="48" s="1"/>
  <c r="AO19" i="48"/>
  <c r="DA19" i="48" s="1"/>
  <c r="AP19" i="48"/>
  <c r="DB19" i="48" s="1"/>
  <c r="AQ19" i="48"/>
  <c r="DC19" i="48" s="1"/>
  <c r="AR19" i="48"/>
  <c r="DD19" i="48" s="1"/>
  <c r="AS19" i="48"/>
  <c r="DE19" i="48" s="1"/>
  <c r="AT19" i="48"/>
  <c r="DF19" i="48" s="1"/>
  <c r="AU19" i="48"/>
  <c r="DG19" i="48" s="1"/>
  <c r="AV19" i="48"/>
  <c r="DH19" i="48" s="1"/>
  <c r="AW19" i="48"/>
  <c r="DI19" i="48" s="1"/>
  <c r="Z37" i="48"/>
  <c r="CL37" i="48" s="1"/>
  <c r="AA37" i="48"/>
  <c r="CM37" i="48" s="1"/>
  <c r="AB37" i="48"/>
  <c r="CN37" i="48" s="1"/>
  <c r="AC37" i="48"/>
  <c r="CO37" i="48" s="1"/>
  <c r="AD37" i="48"/>
  <c r="CP37" i="48" s="1"/>
  <c r="AE37" i="48"/>
  <c r="CQ37" i="48" s="1"/>
  <c r="AF37" i="48"/>
  <c r="CR37" i="48" s="1"/>
  <c r="AG37" i="48"/>
  <c r="CS37" i="48" s="1"/>
  <c r="AH37" i="48"/>
  <c r="CT37" i="48" s="1"/>
  <c r="AI37" i="48"/>
  <c r="CU37" i="48" s="1"/>
  <c r="AJ37" i="48"/>
  <c r="CV37" i="48" s="1"/>
  <c r="AK37" i="48"/>
  <c r="CW37" i="48" s="1"/>
  <c r="AL37" i="48"/>
  <c r="CX37" i="48" s="1"/>
  <c r="AM37" i="48"/>
  <c r="CY37" i="48" s="1"/>
  <c r="AN37" i="48"/>
  <c r="CZ37" i="48" s="1"/>
  <c r="AO37" i="48"/>
  <c r="DA37" i="48" s="1"/>
  <c r="AP37" i="48"/>
  <c r="DB37" i="48" s="1"/>
  <c r="AQ37" i="48"/>
  <c r="DC37" i="48" s="1"/>
  <c r="AR37" i="48"/>
  <c r="DD37" i="48" s="1"/>
  <c r="AS37" i="48"/>
  <c r="DE37" i="48" s="1"/>
  <c r="AT37" i="48"/>
  <c r="DF37" i="48" s="1"/>
  <c r="AU37" i="48"/>
  <c r="DG37" i="48" s="1"/>
  <c r="AV37" i="48"/>
  <c r="DH37" i="48" s="1"/>
  <c r="AW37" i="48"/>
  <c r="DI37" i="48" s="1"/>
  <c r="Y17" i="48"/>
  <c r="Y18" i="48"/>
  <c r="Y19" i="48"/>
  <c r="Y37" i="48"/>
  <c r="C3" i="48"/>
  <c r="S210" i="17"/>
  <c r="L64" i="72" s="1"/>
  <c r="L67" i="72" s="1"/>
  <c r="L69" i="72" s="1"/>
  <c r="AM210" i="17"/>
  <c r="AF64" i="72" s="1"/>
  <c r="AF67" i="72" s="1"/>
  <c r="AF69" i="72" s="1"/>
  <c r="AC210" i="17"/>
  <c r="V64" i="72" s="1"/>
  <c r="V67" i="72" s="1"/>
  <c r="V69" i="72" s="1"/>
  <c r="F47" i="43"/>
  <c r="F48" i="43" s="1"/>
  <c r="K210" i="17" s="1"/>
  <c r="AM211" i="17"/>
  <c r="AF38" i="72" s="1"/>
  <c r="AF43" i="72" s="1"/>
  <c r="AC211" i="17"/>
  <c r="V38" i="72" s="1"/>
  <c r="V43" i="72" s="1"/>
  <c r="S211" i="17"/>
  <c r="L38" i="72" s="1"/>
  <c r="L43" i="72" s="1"/>
  <c r="K211" i="17"/>
  <c r="AM206" i="17"/>
  <c r="AF77" i="72" s="1"/>
  <c r="AF84" i="72" s="1"/>
  <c r="AF86" i="72" s="1"/>
  <c r="AM205" i="17"/>
  <c r="AF51" i="72" s="1"/>
  <c r="AC206" i="17"/>
  <c r="V77" i="72" s="1"/>
  <c r="V84" i="72" s="1"/>
  <c r="V86" i="72" s="1"/>
  <c r="AC205" i="17"/>
  <c r="V51" i="72" s="1"/>
  <c r="S206" i="17"/>
  <c r="L77" i="72" s="1"/>
  <c r="L84" i="72" s="1"/>
  <c r="L86" i="72" s="1"/>
  <c r="S205" i="17"/>
  <c r="L51" i="72" s="1"/>
  <c r="K206" i="17"/>
  <c r="K205" i="17"/>
  <c r="D48" i="43"/>
  <c r="E48" i="43"/>
  <c r="H48" i="43"/>
  <c r="I48" i="43"/>
  <c r="J48" i="43"/>
  <c r="K48" i="43"/>
  <c r="M48" i="43"/>
  <c r="N48" i="43"/>
  <c r="O48" i="43"/>
  <c r="P48" i="43"/>
  <c r="R48" i="43"/>
  <c r="S48" i="43"/>
  <c r="T48" i="43"/>
  <c r="U48" i="43"/>
  <c r="C48" i="43"/>
  <c r="G14" i="12"/>
  <c r="N34" i="45"/>
  <c r="R24" i="45"/>
  <c r="R23" i="45"/>
  <c r="R25" i="45"/>
  <c r="X38" i="36"/>
  <c r="X45" i="36"/>
  <c r="R17" i="45"/>
  <c r="N24" i="45"/>
  <c r="N23" i="45"/>
  <c r="K16" i="40"/>
  <c r="D23" i="40"/>
  <c r="I18" i="12"/>
  <c r="G18" i="12"/>
  <c r="S16" i="12"/>
  <c r="K168" i="4"/>
  <c r="I167" i="4"/>
  <c r="I168" i="4" s="1"/>
  <c r="J167" i="4"/>
  <c r="J168" i="4" s="1"/>
  <c r="H167" i="4"/>
  <c r="H168" i="4" s="1"/>
  <c r="I155" i="4"/>
  <c r="J34" i="20"/>
  <c r="AM191" i="17"/>
  <c r="AC191" i="17"/>
  <c r="S191" i="17"/>
  <c r="C190" i="17"/>
  <c r="G11" i="36"/>
  <c r="D7" i="46"/>
  <c r="F7" i="46"/>
  <c r="F19" i="46"/>
  <c r="D32" i="34"/>
  <c r="D36" i="34" s="1"/>
  <c r="F17" i="46" s="1"/>
  <c r="F15" i="46"/>
  <c r="D8" i="46"/>
  <c r="D30" i="34"/>
  <c r="D7" i="34"/>
  <c r="D33" i="34"/>
  <c r="C48" i="18"/>
  <c r="D20" i="44"/>
  <c r="E20" i="44"/>
  <c r="D29" i="44"/>
  <c r="D47" i="44" s="1"/>
  <c r="D37" i="44"/>
  <c r="D55" i="44" s="1"/>
  <c r="K29" i="44"/>
  <c r="K27" i="44"/>
  <c r="L53" i="44"/>
  <c r="L45" i="44"/>
  <c r="C28" i="44"/>
  <c r="L35" i="44"/>
  <c r="K35" i="44"/>
  <c r="L27" i="44"/>
  <c r="D30" i="35"/>
  <c r="D36" i="35" s="1"/>
  <c r="N62" i="12"/>
  <c r="H62" i="12"/>
  <c r="D76" i="44"/>
  <c r="D63" i="44"/>
  <c r="D64" i="44"/>
  <c r="D65" i="44"/>
  <c r="D68" i="44"/>
  <c r="D61" i="44"/>
  <c r="D30" i="44"/>
  <c r="D48" i="44" s="1"/>
  <c r="AM54" i="17" s="1"/>
  <c r="D38" i="44"/>
  <c r="D56" i="44" s="1"/>
  <c r="AM53" i="17" s="1"/>
  <c r="C38" i="44"/>
  <c r="C56" i="44" s="1"/>
  <c r="C30" i="44"/>
  <c r="C37" i="44"/>
  <c r="C29" i="44"/>
  <c r="C47" i="44" s="1"/>
  <c r="D36" i="44"/>
  <c r="D54" i="44" s="1"/>
  <c r="S53" i="17" s="1"/>
  <c r="C36" i="44"/>
  <c r="C54" i="44" s="1"/>
  <c r="D28" i="44"/>
  <c r="D46" i="44" s="1"/>
  <c r="S54" i="17" s="1"/>
  <c r="D35" i="44"/>
  <c r="C35" i="44"/>
  <c r="D27" i="44"/>
  <c r="C27" i="44"/>
  <c r="K59" i="17"/>
  <c r="K58" i="17"/>
  <c r="AM55" i="17"/>
  <c r="AC55" i="17"/>
  <c r="S55" i="17"/>
  <c r="K55" i="17"/>
  <c r="K54" i="17"/>
  <c r="K53" i="17"/>
  <c r="E16" i="44"/>
  <c r="D16" i="44"/>
  <c r="C16" i="44"/>
  <c r="L98" i="72" l="1"/>
  <c r="L45" i="72"/>
  <c r="V45" i="72"/>
  <c r="V98" i="72"/>
  <c r="AF45" i="72"/>
  <c r="AF98" i="72"/>
  <c r="C210" i="17"/>
  <c r="D64" i="72"/>
  <c r="V108" i="72"/>
  <c r="U185" i="78"/>
  <c r="U154" i="78"/>
  <c r="V71" i="72"/>
  <c r="V92" i="72"/>
  <c r="AF71" i="72"/>
  <c r="AF92" i="72"/>
  <c r="C206" i="17"/>
  <c r="D77" i="72"/>
  <c r="AF108" i="72"/>
  <c r="AE154" i="78"/>
  <c r="AE185" i="78"/>
  <c r="L71" i="72"/>
  <c r="L92" i="72"/>
  <c r="L108" i="72"/>
  <c r="K154" i="78"/>
  <c r="K185" i="78"/>
  <c r="C205" i="17"/>
  <c r="D51" i="72"/>
  <c r="C51" i="72" s="1"/>
  <c r="C211" i="17"/>
  <c r="D38" i="72"/>
  <c r="K72" i="17"/>
  <c r="B5" i="78" s="1"/>
  <c r="K71" i="17"/>
  <c r="B4" i="78" s="1"/>
  <c r="K76" i="17"/>
  <c r="C67" i="78" s="1"/>
  <c r="C75" i="78" s="1"/>
  <c r="K77" i="17"/>
  <c r="C68" i="78" s="1"/>
  <c r="C76" i="78" s="1"/>
  <c r="AM251" i="17"/>
  <c r="C251" i="17" s="1"/>
  <c r="I53" i="12" s="1"/>
  <c r="C19" i="72"/>
  <c r="CK18" i="48"/>
  <c r="AH18" i="68"/>
  <c r="Z18" i="68"/>
  <c r="R18" i="68"/>
  <c r="AO18" i="68"/>
  <c r="AG18" i="68"/>
  <c r="Y18" i="68"/>
  <c r="Q18" i="68"/>
  <c r="AN18" i="68"/>
  <c r="AF18" i="68"/>
  <c r="X18" i="68"/>
  <c r="AM18" i="68"/>
  <c r="AE18" i="68"/>
  <c r="W18" i="68"/>
  <c r="AL18" i="68"/>
  <c r="AD18" i="68"/>
  <c r="V18" i="68"/>
  <c r="AK18" i="68"/>
  <c r="AC18" i="68"/>
  <c r="U18" i="68"/>
  <c r="AJ18" i="68"/>
  <c r="AB18" i="68"/>
  <c r="T18" i="68"/>
  <c r="AI18" i="68"/>
  <c r="AA18" i="68"/>
  <c r="S18" i="68"/>
  <c r="CK17" i="48"/>
  <c r="AM17" i="68"/>
  <c r="AE17" i="68"/>
  <c r="W17" i="68"/>
  <c r="AL17" i="68"/>
  <c r="AD17" i="68"/>
  <c r="V17" i="68"/>
  <c r="AK17" i="68"/>
  <c r="AC17" i="68"/>
  <c r="U17" i="68"/>
  <c r="AJ17" i="68"/>
  <c r="AB17" i="68"/>
  <c r="T17" i="68"/>
  <c r="AI17" i="68"/>
  <c r="AA17" i="68"/>
  <c r="S17" i="68"/>
  <c r="AH17" i="68"/>
  <c r="Z17" i="68"/>
  <c r="R17" i="68"/>
  <c r="AO17" i="68"/>
  <c r="AG17" i="68"/>
  <c r="Y17" i="68"/>
  <c r="Q17" i="68"/>
  <c r="AN17" i="68"/>
  <c r="AF17" i="68"/>
  <c r="X17" i="68"/>
  <c r="CK37" i="48"/>
  <c r="AI37" i="68"/>
  <c r="AA37" i="68"/>
  <c r="S37" i="68"/>
  <c r="AH37" i="68"/>
  <c r="Z37" i="68"/>
  <c r="R37" i="68"/>
  <c r="AO37" i="68"/>
  <c r="AG37" i="68"/>
  <c r="Y37" i="68"/>
  <c r="Q37" i="68"/>
  <c r="AN37" i="68"/>
  <c r="AF37" i="68"/>
  <c r="X37" i="68"/>
  <c r="AM37" i="68"/>
  <c r="AE37" i="68"/>
  <c r="W37" i="68"/>
  <c r="AL37" i="68"/>
  <c r="AD37" i="68"/>
  <c r="V37" i="68"/>
  <c r="AK37" i="68"/>
  <c r="AC37" i="68"/>
  <c r="U37" i="68"/>
  <c r="AJ37" i="68"/>
  <c r="AB37" i="68"/>
  <c r="T37" i="68"/>
  <c r="CK19" i="48"/>
  <c r="AK19" i="68"/>
  <c r="AC19" i="68"/>
  <c r="U19" i="68"/>
  <c r="AJ19" i="68"/>
  <c r="AB19" i="68"/>
  <c r="T19" i="68"/>
  <c r="AI19" i="68"/>
  <c r="AA19" i="68"/>
  <c r="S19" i="68"/>
  <c r="AH19" i="68"/>
  <c r="Z19" i="68"/>
  <c r="R19" i="68"/>
  <c r="AO19" i="68"/>
  <c r="AG19" i="68"/>
  <c r="Y19" i="68"/>
  <c r="Q19" i="68"/>
  <c r="AN19" i="68"/>
  <c r="AF19" i="68"/>
  <c r="X19" i="68"/>
  <c r="AM19" i="68"/>
  <c r="AE19" i="68"/>
  <c r="W19" i="68"/>
  <c r="AL19" i="68"/>
  <c r="AD19" i="68"/>
  <c r="V19" i="68"/>
  <c r="C250" i="17"/>
  <c r="K37" i="44"/>
  <c r="K55" i="44" s="1"/>
  <c r="K28" i="44"/>
  <c r="Q37" i="48"/>
  <c r="CG42" i="48"/>
  <c r="K221" i="17" s="1"/>
  <c r="F14" i="48"/>
  <c r="F12" i="48"/>
  <c r="F23" i="48"/>
  <c r="BD28" i="48"/>
  <c r="BC28" i="48"/>
  <c r="BA28" i="48"/>
  <c r="BB28" i="48"/>
  <c r="F32" i="48"/>
  <c r="F17" i="48"/>
  <c r="BN17" i="48" s="1"/>
  <c r="F13" i="48"/>
  <c r="BD27" i="48"/>
  <c r="BB27" i="48"/>
  <c r="BC27" i="48"/>
  <c r="BA27" i="48"/>
  <c r="BA29" i="48"/>
  <c r="BC29" i="48"/>
  <c r="BB29" i="48"/>
  <c r="BD29" i="48"/>
  <c r="F19" i="48"/>
  <c r="BZ19" i="48" s="1"/>
  <c r="BD33" i="48"/>
  <c r="BC33" i="48"/>
  <c r="BA33" i="48"/>
  <c r="BB33" i="48"/>
  <c r="BB24" i="48"/>
  <c r="BD24" i="48"/>
  <c r="BC24" i="48"/>
  <c r="BA24" i="48"/>
  <c r="F18" i="48"/>
  <c r="BM18" i="48" s="1"/>
  <c r="F34" i="48"/>
  <c r="F22" i="48"/>
  <c r="Q18" i="48"/>
  <c r="Q19" i="48"/>
  <c r="CB17" i="48"/>
  <c r="DH17" i="48"/>
  <c r="Q17" i="48" s="1"/>
  <c r="BO37" i="48"/>
  <c r="BS37" i="48"/>
  <c r="CA17" i="48"/>
  <c r="BK17" i="48"/>
  <c r="BW37" i="48"/>
  <c r="BG37" i="48"/>
  <c r="BW17" i="48"/>
  <c r="BO17" i="48"/>
  <c r="BE17" i="48"/>
  <c r="BV37" i="48"/>
  <c r="BN37" i="48"/>
  <c r="BF37" i="48"/>
  <c r="BF18" i="48"/>
  <c r="BV17" i="48"/>
  <c r="CC37" i="48"/>
  <c r="BU37" i="48"/>
  <c r="BM37" i="48"/>
  <c r="CC17" i="48"/>
  <c r="BU17" i="48"/>
  <c r="BM17" i="48"/>
  <c r="CB37" i="48"/>
  <c r="BT37" i="48"/>
  <c r="BL37" i="48"/>
  <c r="BT17" i="48"/>
  <c r="BL17" i="48"/>
  <c r="BJ17" i="48"/>
  <c r="BK37" i="48"/>
  <c r="CA18" i="48"/>
  <c r="BR37" i="48"/>
  <c r="BR17" i="48"/>
  <c r="BE37" i="48"/>
  <c r="BY37" i="48"/>
  <c r="BQ37" i="48"/>
  <c r="BI37" i="48"/>
  <c r="BI18" i="48"/>
  <c r="BQ17" i="48"/>
  <c r="BI17" i="48"/>
  <c r="CA37" i="48"/>
  <c r="BZ37" i="48"/>
  <c r="BJ37" i="48"/>
  <c r="BZ18" i="48"/>
  <c r="BZ17" i="48"/>
  <c r="BX37" i="48"/>
  <c r="BP37" i="48"/>
  <c r="BH37" i="48"/>
  <c r="BH18" i="48"/>
  <c r="BX17" i="48"/>
  <c r="BP17" i="48"/>
  <c r="BH17" i="48"/>
  <c r="CI42" i="48"/>
  <c r="M221" i="17" s="1"/>
  <c r="CJ42" i="48"/>
  <c r="N221" i="17" s="1"/>
  <c r="CH42" i="48"/>
  <c r="L221" i="17" s="1"/>
  <c r="I14" i="12"/>
  <c r="K14" i="12"/>
  <c r="K18" i="12"/>
  <c r="AM117" i="17"/>
  <c r="AE12" i="78" s="1"/>
  <c r="K36" i="44"/>
  <c r="K54" i="44" s="1"/>
  <c r="C55" i="44"/>
  <c r="L36" i="44"/>
  <c r="L54" i="44" s="1"/>
  <c r="AC53" i="17"/>
  <c r="AD53" i="17" s="1"/>
  <c r="AE53" i="17" s="1"/>
  <c r="AF53" i="17" s="1"/>
  <c r="AG53" i="17" s="1"/>
  <c r="AH53" i="17" s="1"/>
  <c r="AI53" i="17" s="1"/>
  <c r="AJ53" i="17" s="1"/>
  <c r="AK53" i="17" s="1"/>
  <c r="AL53" i="17" s="1"/>
  <c r="L38" i="44"/>
  <c r="L56" i="44" s="1"/>
  <c r="K38" i="44"/>
  <c r="K56" i="44" s="1"/>
  <c r="K30" i="44"/>
  <c r="K48" i="44" s="1"/>
  <c r="L28" i="44"/>
  <c r="L46" i="44" s="1"/>
  <c r="L30" i="44"/>
  <c r="L48" i="44" s="1"/>
  <c r="S118" i="17"/>
  <c r="K17" i="78" s="1"/>
  <c r="AC54" i="17"/>
  <c r="L29" i="44"/>
  <c r="L37" i="44"/>
  <c r="L55" i="44" s="1"/>
  <c r="S117" i="17"/>
  <c r="K12" i="78" s="1"/>
  <c r="AM118" i="17"/>
  <c r="AE17" i="78" s="1"/>
  <c r="AM113" i="17"/>
  <c r="AE16" i="78" s="1"/>
  <c r="T55" i="17"/>
  <c r="U55" i="17" s="1"/>
  <c r="V55" i="17" s="1"/>
  <c r="W55" i="17" s="1"/>
  <c r="X55" i="17" s="1"/>
  <c r="Y55" i="17" s="1"/>
  <c r="Z55" i="17" s="1"/>
  <c r="AA55" i="17" s="1"/>
  <c r="AB55" i="17" s="1"/>
  <c r="S108" i="17"/>
  <c r="K15" i="78" s="1"/>
  <c r="AM103" i="17"/>
  <c r="AE14" i="78" s="1"/>
  <c r="S103" i="17"/>
  <c r="K14" i="78" s="1"/>
  <c r="AM112" i="17"/>
  <c r="AE11" i="78" s="1"/>
  <c r="AM107" i="17"/>
  <c r="AE10" i="78" s="1"/>
  <c r="AM108" i="17"/>
  <c r="AE15" i="78" s="1"/>
  <c r="AM102" i="17"/>
  <c r="AE9" i="78" s="1"/>
  <c r="S113" i="17"/>
  <c r="K16" i="78" s="1"/>
  <c r="AD55" i="17"/>
  <c r="AE55" i="17" s="1"/>
  <c r="AF55" i="17" s="1"/>
  <c r="AG55" i="17" s="1"/>
  <c r="AH55" i="17" s="1"/>
  <c r="AI55" i="17" s="1"/>
  <c r="AJ55" i="17" s="1"/>
  <c r="AK55" i="17" s="1"/>
  <c r="AL55" i="17" s="1"/>
  <c r="D67" i="72" l="1"/>
  <c r="C67" i="72" s="1"/>
  <c r="C64" i="72"/>
  <c r="AE115" i="72"/>
  <c r="AF93" i="72"/>
  <c r="K115" i="72"/>
  <c r="L93" i="72"/>
  <c r="AF104" i="72"/>
  <c r="AF105" i="72" s="1"/>
  <c r="AM245" i="17" s="1"/>
  <c r="AE187" i="78"/>
  <c r="AE189" i="78" s="1"/>
  <c r="AF99" i="72"/>
  <c r="AE117" i="72"/>
  <c r="C38" i="72"/>
  <c r="D43" i="72"/>
  <c r="L104" i="72"/>
  <c r="L105" i="72" s="1"/>
  <c r="S245" i="17" s="1"/>
  <c r="K187" i="78"/>
  <c r="K189" i="78" s="1"/>
  <c r="U115" i="72"/>
  <c r="V93" i="72"/>
  <c r="AF109" i="72"/>
  <c r="AF110" i="72" s="1"/>
  <c r="AM246" i="17" s="1"/>
  <c r="AE153" i="78"/>
  <c r="AE184" i="78"/>
  <c r="AE190" i="78" s="1"/>
  <c r="V104" i="72"/>
  <c r="V105" i="72" s="1"/>
  <c r="AC245" i="17" s="1"/>
  <c r="U187" i="78"/>
  <c r="U189" i="78" s="1"/>
  <c r="V99" i="72"/>
  <c r="U117" i="72"/>
  <c r="V109" i="72"/>
  <c r="U184" i="78"/>
  <c r="U190" i="78" s="1"/>
  <c r="U153" i="78"/>
  <c r="L109" i="72"/>
  <c r="L110" i="72" s="1"/>
  <c r="S246" i="17" s="1"/>
  <c r="K184" i="78"/>
  <c r="K190" i="78" s="1"/>
  <c r="K153" i="78"/>
  <c r="C77" i="72"/>
  <c r="D84" i="72"/>
  <c r="V110" i="72"/>
  <c r="AC246" i="17" s="1"/>
  <c r="K117" i="72"/>
  <c r="L99" i="72"/>
  <c r="K21" i="78"/>
  <c r="AE21" i="78"/>
  <c r="AE20" i="78"/>
  <c r="K53" i="12"/>
  <c r="D107" i="78"/>
  <c r="I53" i="74"/>
  <c r="K53" i="74" s="1"/>
  <c r="BP18" i="48"/>
  <c r="BW18" i="48"/>
  <c r="BS18" i="48"/>
  <c r="BK18" i="48"/>
  <c r="BE18" i="48"/>
  <c r="BU18" i="48"/>
  <c r="BR18" i="48"/>
  <c r="BL19" i="48"/>
  <c r="CC18" i="48"/>
  <c r="BV18" i="48"/>
  <c r="BG18" i="48"/>
  <c r="BK19" i="48"/>
  <c r="BL18" i="48"/>
  <c r="BN18" i="48"/>
  <c r="BJ18" i="48"/>
  <c r="BY17" i="48"/>
  <c r="BM19" i="48"/>
  <c r="BF19" i="48"/>
  <c r="BO18" i="48"/>
  <c r="BX18" i="48"/>
  <c r="BQ18" i="48"/>
  <c r="BT18" i="48"/>
  <c r="BF17" i="48"/>
  <c r="BG19" i="48"/>
  <c r="BG17" i="48"/>
  <c r="BH19" i="48"/>
  <c r="BY18" i="48"/>
  <c r="BS17" i="48"/>
  <c r="CB18" i="48"/>
  <c r="BP19" i="48"/>
  <c r="BU19" i="48"/>
  <c r="BO19" i="48"/>
  <c r="BX19" i="48"/>
  <c r="BR19" i="48"/>
  <c r="CC19" i="48"/>
  <c r="BW19" i="48"/>
  <c r="BS19" i="48"/>
  <c r="BI19" i="48"/>
  <c r="BT19" i="48"/>
  <c r="BN19" i="48"/>
  <c r="BE19" i="48"/>
  <c r="BQ19" i="48"/>
  <c r="BJ19" i="48"/>
  <c r="CA19" i="48"/>
  <c r="CB19" i="48"/>
  <c r="BV19" i="48"/>
  <c r="BY19" i="48"/>
  <c r="BC34" i="48"/>
  <c r="BA34" i="48"/>
  <c r="BB34" i="48"/>
  <c r="BD34" i="48"/>
  <c r="BD32" i="48"/>
  <c r="BB32" i="48"/>
  <c r="BA32" i="48"/>
  <c r="BC32" i="48"/>
  <c r="BD18" i="48"/>
  <c r="BB18" i="48"/>
  <c r="BC18" i="48"/>
  <c r="BA18" i="48"/>
  <c r="BD12" i="48"/>
  <c r="BA12" i="48"/>
  <c r="BC12" i="48"/>
  <c r="BB12" i="48"/>
  <c r="BA14" i="48"/>
  <c r="BB14" i="48"/>
  <c r="BC14" i="48"/>
  <c r="BD14" i="48"/>
  <c r="BD22" i="48"/>
  <c r="BB22" i="48"/>
  <c r="BC22" i="48"/>
  <c r="BA22" i="48"/>
  <c r="BA19" i="48"/>
  <c r="BB19" i="48"/>
  <c r="BC19" i="48"/>
  <c r="BD19" i="48"/>
  <c r="BD37" i="48"/>
  <c r="BC37" i="48"/>
  <c r="O37" i="48" s="1"/>
  <c r="BB37" i="48"/>
  <c r="BD13" i="48"/>
  <c r="BA13" i="48"/>
  <c r="BB13" i="48"/>
  <c r="BC13" i="48"/>
  <c r="BC17" i="48"/>
  <c r="BA17" i="48"/>
  <c r="BB17" i="48"/>
  <c r="BD17" i="48"/>
  <c r="BD23" i="48"/>
  <c r="BC23" i="48"/>
  <c r="BA23" i="48"/>
  <c r="BB23" i="48"/>
  <c r="Q16" i="48"/>
  <c r="AC117" i="17"/>
  <c r="S107" i="17"/>
  <c r="K10" i="78" s="1"/>
  <c r="AC118" i="17"/>
  <c r="T53" i="17"/>
  <c r="U53" i="17" s="1"/>
  <c r="V53" i="17" s="1"/>
  <c r="W53" i="17" s="1"/>
  <c r="X53" i="17" s="1"/>
  <c r="Y53" i="17" s="1"/>
  <c r="Z53" i="17" s="1"/>
  <c r="AA53" i="17" s="1"/>
  <c r="AB53" i="17" s="1"/>
  <c r="C53" i="17" s="1"/>
  <c r="S102" i="17"/>
  <c r="K9" i="78" s="1"/>
  <c r="AC102" i="17"/>
  <c r="U9" i="78" s="1"/>
  <c r="AC112" i="17"/>
  <c r="U11" i="78" s="1"/>
  <c r="AC107" i="17"/>
  <c r="U10" i="78" s="1"/>
  <c r="AC108" i="17"/>
  <c r="U15" i="78" s="1"/>
  <c r="AD54" i="17"/>
  <c r="AE54" i="17" s="1"/>
  <c r="AF54" i="17" s="1"/>
  <c r="AG54" i="17" s="1"/>
  <c r="AH54" i="17" s="1"/>
  <c r="AI54" i="17" s="1"/>
  <c r="AJ54" i="17" s="1"/>
  <c r="AK54" i="17" s="1"/>
  <c r="AL54" i="17" s="1"/>
  <c r="T54" i="17"/>
  <c r="AC103" i="17"/>
  <c r="AC113" i="17"/>
  <c r="U16" i="78" s="1"/>
  <c r="S112" i="17"/>
  <c r="K11" i="78" s="1"/>
  <c r="U56" i="43"/>
  <c r="U57" i="43" s="1"/>
  <c r="P56" i="43"/>
  <c r="P57" i="43" s="1"/>
  <c r="K56" i="43"/>
  <c r="S56" i="43"/>
  <c r="N56" i="43"/>
  <c r="N57" i="43" s="1"/>
  <c r="N61" i="43" s="1"/>
  <c r="I56" i="43"/>
  <c r="I57" i="43" s="1"/>
  <c r="T47" i="43"/>
  <c r="J47" i="43"/>
  <c r="E47" i="43"/>
  <c r="X32" i="43"/>
  <c r="D33" i="43" s="1"/>
  <c r="D69" i="72" l="1"/>
  <c r="D71" i="72" s="1"/>
  <c r="C43" i="72"/>
  <c r="D98" i="72"/>
  <c r="D45" i="72"/>
  <c r="C69" i="72"/>
  <c r="C84" i="72"/>
  <c r="D86" i="72"/>
  <c r="K20" i="78"/>
  <c r="AD118" i="17"/>
  <c r="U17" i="78"/>
  <c r="AD117" i="17"/>
  <c r="U12" i="78"/>
  <c r="U20" i="78" s="1"/>
  <c r="AD103" i="17"/>
  <c r="U14" i="78"/>
  <c r="E28" i="54"/>
  <c r="O18" i="48"/>
  <c r="BC42" i="48"/>
  <c r="M216" i="17" s="1"/>
  <c r="BA42" i="48"/>
  <c r="K216" i="17" s="1"/>
  <c r="BD42" i="48"/>
  <c r="N216" i="17" s="1"/>
  <c r="O19" i="48"/>
  <c r="O17" i="48"/>
  <c r="BB42" i="48"/>
  <c r="L216" i="17" s="1"/>
  <c r="T117" i="17"/>
  <c r="T102" i="17"/>
  <c r="T118" i="17"/>
  <c r="U54" i="17"/>
  <c r="V54" i="17" s="1"/>
  <c r="W54" i="17" s="1"/>
  <c r="X54" i="17" s="1"/>
  <c r="Y54" i="17" s="1"/>
  <c r="Z54" i="17" s="1"/>
  <c r="AA54" i="17" s="1"/>
  <c r="AB54" i="17" s="1"/>
  <c r="AD102" i="17"/>
  <c r="T103" i="17"/>
  <c r="I61" i="43"/>
  <c r="D32" i="43"/>
  <c r="U61" i="43"/>
  <c r="P61" i="43"/>
  <c r="K57" i="43"/>
  <c r="S57" i="43"/>
  <c r="AE181" i="17"/>
  <c r="AF181" i="17" s="1"/>
  <c r="AG181" i="17" s="1"/>
  <c r="AH181" i="17" s="1"/>
  <c r="AI181" i="17" s="1"/>
  <c r="AJ181" i="17" s="1"/>
  <c r="AK181" i="17" s="1"/>
  <c r="AL181" i="17" s="1"/>
  <c r="U181" i="17"/>
  <c r="V181" i="17" s="1"/>
  <c r="W181" i="17" s="1"/>
  <c r="X181" i="17" s="1"/>
  <c r="Y181" i="17" s="1"/>
  <c r="Z181" i="17" s="1"/>
  <c r="AA181" i="17" s="1"/>
  <c r="AB181" i="17" s="1"/>
  <c r="D92" i="72" l="1"/>
  <c r="C92" i="72" s="1"/>
  <c r="C185" i="78"/>
  <c r="C154" i="78"/>
  <c r="C86" i="72"/>
  <c r="D108" i="72"/>
  <c r="D104" i="72"/>
  <c r="C187" i="78"/>
  <c r="C189" i="78" s="1"/>
  <c r="C71" i="72"/>
  <c r="D109" i="72"/>
  <c r="C109" i="72" s="1"/>
  <c r="C153" i="78"/>
  <c r="C184" i="78"/>
  <c r="C45" i="72"/>
  <c r="C98" i="72"/>
  <c r="D99" i="72"/>
  <c r="C99" i="72" s="1"/>
  <c r="C117" i="72"/>
  <c r="AE117" i="17"/>
  <c r="V12" i="78"/>
  <c r="U102" i="17"/>
  <c r="L9" i="78"/>
  <c r="U117" i="17"/>
  <c r="L12" i="78"/>
  <c r="AE118" i="17"/>
  <c r="V17" i="78"/>
  <c r="U103" i="17"/>
  <c r="L14" i="78"/>
  <c r="U21" i="78"/>
  <c r="AE103" i="17"/>
  <c r="V14" i="78"/>
  <c r="AE102" i="17"/>
  <c r="V9" i="78"/>
  <c r="U118" i="17"/>
  <c r="L17" i="78"/>
  <c r="O16" i="48"/>
  <c r="O12" i="12"/>
  <c r="C54" i="17"/>
  <c r="K61" i="43"/>
  <c r="S61" i="43"/>
  <c r="D93" i="72" l="1"/>
  <c r="C93" i="72" s="1"/>
  <c r="C115" i="72"/>
  <c r="W123" i="72" s="1"/>
  <c r="W129" i="72" s="1"/>
  <c r="W134" i="72" s="1"/>
  <c r="C190" i="78"/>
  <c r="C104" i="72"/>
  <c r="D105" i="72"/>
  <c r="C108" i="72"/>
  <c r="D110" i="72"/>
  <c r="AC123" i="72"/>
  <c r="AC129" i="72" s="1"/>
  <c r="AC134" i="72" s="1"/>
  <c r="J123" i="72"/>
  <c r="J129" i="72" s="1"/>
  <c r="J134" i="72" s="1"/>
  <c r="O123" i="72"/>
  <c r="O129" i="72" s="1"/>
  <c r="O134" i="72" s="1"/>
  <c r="R123" i="72"/>
  <c r="R129" i="72" s="1"/>
  <c r="R134" i="72" s="1"/>
  <c r="U123" i="72"/>
  <c r="U129" i="72" s="1"/>
  <c r="U134" i="72" s="1"/>
  <c r="N123" i="72"/>
  <c r="N129" i="72" s="1"/>
  <c r="N134" i="72" s="1"/>
  <c r="E123" i="72"/>
  <c r="E129" i="72" s="1"/>
  <c r="E134" i="72" s="1"/>
  <c r="Q123" i="72"/>
  <c r="Q129" i="72" s="1"/>
  <c r="Q134" i="72" s="1"/>
  <c r="V123" i="72"/>
  <c r="V129" i="72" s="1"/>
  <c r="V134" i="72" s="1"/>
  <c r="AB123" i="72"/>
  <c r="AB129" i="72" s="1"/>
  <c r="AB134" i="72" s="1"/>
  <c r="P123" i="72"/>
  <c r="P129" i="72" s="1"/>
  <c r="P134" i="72" s="1"/>
  <c r="C123" i="72"/>
  <c r="C129" i="72" s="1"/>
  <c r="C134" i="72" s="1"/>
  <c r="D125" i="72"/>
  <c r="D131" i="72" s="1"/>
  <c r="D135" i="72" s="1"/>
  <c r="AC125" i="72"/>
  <c r="AC131" i="72" s="1"/>
  <c r="AC135" i="72" s="1"/>
  <c r="W125" i="72"/>
  <c r="W131" i="72" s="1"/>
  <c r="W135" i="72" s="1"/>
  <c r="J125" i="72"/>
  <c r="J131" i="72" s="1"/>
  <c r="J135" i="72" s="1"/>
  <c r="R125" i="72"/>
  <c r="R131" i="72" s="1"/>
  <c r="R135" i="72" s="1"/>
  <c r="AE125" i="72"/>
  <c r="AE131" i="72" s="1"/>
  <c r="AE135" i="72" s="1"/>
  <c r="F125" i="72"/>
  <c r="F131" i="72" s="1"/>
  <c r="F135" i="72" s="1"/>
  <c r="N125" i="72"/>
  <c r="N131" i="72" s="1"/>
  <c r="N135" i="72" s="1"/>
  <c r="Z125" i="72"/>
  <c r="Z131" i="72" s="1"/>
  <c r="Z135" i="72" s="1"/>
  <c r="L125" i="72"/>
  <c r="L131" i="72" s="1"/>
  <c r="L135" i="72" s="1"/>
  <c r="AB125" i="72"/>
  <c r="AB131" i="72" s="1"/>
  <c r="AB135" i="72" s="1"/>
  <c r="X125" i="72"/>
  <c r="X131" i="72" s="1"/>
  <c r="X135" i="72" s="1"/>
  <c r="O125" i="72"/>
  <c r="O131" i="72" s="1"/>
  <c r="O135" i="72" s="1"/>
  <c r="T125" i="72"/>
  <c r="T131" i="72" s="1"/>
  <c r="T135" i="72" s="1"/>
  <c r="H125" i="72"/>
  <c r="H131" i="72" s="1"/>
  <c r="H135" i="72" s="1"/>
  <c r="P125" i="72"/>
  <c r="P131" i="72" s="1"/>
  <c r="P135" i="72" s="1"/>
  <c r="C125" i="72"/>
  <c r="C131" i="72" s="1"/>
  <c r="C135" i="72" s="1"/>
  <c r="V125" i="72"/>
  <c r="V131" i="72" s="1"/>
  <c r="V135" i="72" s="1"/>
  <c r="G125" i="72"/>
  <c r="G131" i="72" s="1"/>
  <c r="G135" i="72" s="1"/>
  <c r="U125" i="72"/>
  <c r="U131" i="72" s="1"/>
  <c r="U135" i="72" s="1"/>
  <c r="K125" i="72"/>
  <c r="K131" i="72" s="1"/>
  <c r="K135" i="72" s="1"/>
  <c r="E125" i="72"/>
  <c r="E131" i="72" s="1"/>
  <c r="E135" i="72" s="1"/>
  <c r="AD125" i="72"/>
  <c r="AD131" i="72" s="1"/>
  <c r="AD135" i="72" s="1"/>
  <c r="I125" i="72"/>
  <c r="I131" i="72" s="1"/>
  <c r="I135" i="72" s="1"/>
  <c r="S125" i="72"/>
  <c r="S131" i="72" s="1"/>
  <c r="S135" i="72" s="1"/>
  <c r="M125" i="72"/>
  <c r="M131" i="72" s="1"/>
  <c r="M135" i="72" s="1"/>
  <c r="Q125" i="72"/>
  <c r="Q131" i="72" s="1"/>
  <c r="Q135" i="72" s="1"/>
  <c r="AA125" i="72"/>
  <c r="AA131" i="72" s="1"/>
  <c r="AA135" i="72" s="1"/>
  <c r="Y125" i="72"/>
  <c r="Y131" i="72" s="1"/>
  <c r="Y135" i="72" s="1"/>
  <c r="V102" i="17"/>
  <c r="M9" i="78"/>
  <c r="V103" i="17"/>
  <c r="M14" i="78"/>
  <c r="AF117" i="17"/>
  <c r="W12" i="78"/>
  <c r="V118" i="17"/>
  <c r="M17" i="78"/>
  <c r="AF118" i="17"/>
  <c r="W17" i="78"/>
  <c r="AF102" i="17"/>
  <c r="W9" i="78"/>
  <c r="V117" i="17"/>
  <c r="M12" i="78"/>
  <c r="AF103" i="17"/>
  <c r="W14" i="78"/>
  <c r="O12" i="74"/>
  <c r="O14" i="74" s="1"/>
  <c r="F87" i="78"/>
  <c r="O14" i="12"/>
  <c r="D54" i="17"/>
  <c r="D53" i="17"/>
  <c r="P103" i="36"/>
  <c r="O103" i="36"/>
  <c r="P100" i="36"/>
  <c r="P99" i="36"/>
  <c r="O101" i="36"/>
  <c r="J116" i="36"/>
  <c r="I116" i="36"/>
  <c r="H116" i="36"/>
  <c r="G116" i="36"/>
  <c r="F116" i="36"/>
  <c r="E116" i="36"/>
  <c r="D116" i="36"/>
  <c r="C116" i="36"/>
  <c r="M47" i="36"/>
  <c r="M42" i="36"/>
  <c r="M43" i="36"/>
  <c r="M44" i="36"/>
  <c r="M45" i="36"/>
  <c r="M46" i="36"/>
  <c r="M41" i="36"/>
  <c r="E15" i="40"/>
  <c r="J7" i="40"/>
  <c r="K7" i="40"/>
  <c r="L7" i="40"/>
  <c r="M7" i="40"/>
  <c r="N7" i="40"/>
  <c r="J8" i="40"/>
  <c r="D15" i="40" s="1"/>
  <c r="D22" i="40" s="1"/>
  <c r="K8" i="40"/>
  <c r="L8" i="40"/>
  <c r="M8" i="40"/>
  <c r="N8" i="40"/>
  <c r="J9" i="40"/>
  <c r="K9" i="40"/>
  <c r="L9" i="40"/>
  <c r="F16" i="40" s="1"/>
  <c r="M9" i="40"/>
  <c r="G16" i="40" s="1"/>
  <c r="N9" i="40"/>
  <c r="K6" i="40"/>
  <c r="L6" i="40"/>
  <c r="M6" i="40"/>
  <c r="N6" i="40"/>
  <c r="J6" i="40"/>
  <c r="B15" i="40"/>
  <c r="I15" i="40" s="1"/>
  <c r="H16" i="40"/>
  <c r="B16" i="40" s="1"/>
  <c r="I16" i="40" s="1"/>
  <c r="H15" i="40"/>
  <c r="G15" i="40" s="1"/>
  <c r="H14" i="40"/>
  <c r="B14" i="40" s="1"/>
  <c r="I14" i="40" s="1"/>
  <c r="H13" i="40"/>
  <c r="B13" i="40" s="1"/>
  <c r="I13" i="40" s="1"/>
  <c r="AD31" i="36"/>
  <c r="I104" i="36"/>
  <c r="H104" i="36"/>
  <c r="G104" i="36"/>
  <c r="D104" i="36"/>
  <c r="E104" i="36"/>
  <c r="F104" i="36"/>
  <c r="C104" i="36"/>
  <c r="T87" i="36"/>
  <c r="V88" i="36"/>
  <c r="U88" i="36"/>
  <c r="T88" i="36"/>
  <c r="V87" i="36"/>
  <c r="U87" i="36"/>
  <c r="V83" i="36"/>
  <c r="V82" i="36"/>
  <c r="V91" i="36" s="1"/>
  <c r="U83" i="36"/>
  <c r="U82" i="36"/>
  <c r="U91" i="36" s="1"/>
  <c r="T82" i="36"/>
  <c r="T83" i="36"/>
  <c r="T91" i="36"/>
  <c r="O92" i="36"/>
  <c r="O91" i="36"/>
  <c r="R92" i="36"/>
  <c r="Q92" i="36"/>
  <c r="P92" i="36"/>
  <c r="R91" i="36"/>
  <c r="Q91" i="36"/>
  <c r="P91" i="36"/>
  <c r="J92" i="36"/>
  <c r="K92" i="36"/>
  <c r="E92" i="36"/>
  <c r="F92" i="36"/>
  <c r="G92" i="36"/>
  <c r="H92" i="36"/>
  <c r="I92" i="36"/>
  <c r="D92" i="36"/>
  <c r="E91" i="36"/>
  <c r="F91" i="36"/>
  <c r="G91" i="36"/>
  <c r="H91" i="36"/>
  <c r="I91" i="36"/>
  <c r="J91" i="36"/>
  <c r="K91" i="36"/>
  <c r="D91" i="36"/>
  <c r="X32" i="36"/>
  <c r="J113" i="20"/>
  <c r="AA90" i="20"/>
  <c r="Z90" i="20"/>
  <c r="Y90" i="20"/>
  <c r="X90" i="20"/>
  <c r="X70" i="20"/>
  <c r="AA70" i="20"/>
  <c r="Z70" i="20"/>
  <c r="Y70" i="20"/>
  <c r="G123" i="72" l="1"/>
  <c r="G129" i="72" s="1"/>
  <c r="G134" i="72" s="1"/>
  <c r="H123" i="72"/>
  <c r="H129" i="72" s="1"/>
  <c r="H134" i="72" s="1"/>
  <c r="AE123" i="72"/>
  <c r="AE129" i="72" s="1"/>
  <c r="AE134" i="72" s="1"/>
  <c r="AA123" i="72"/>
  <c r="AA129" i="72" s="1"/>
  <c r="AA134" i="72" s="1"/>
  <c r="Z123" i="72"/>
  <c r="Z129" i="72" s="1"/>
  <c r="Z134" i="72" s="1"/>
  <c r="F123" i="72"/>
  <c r="F129" i="72" s="1"/>
  <c r="F134" i="72" s="1"/>
  <c r="K123" i="72"/>
  <c r="K129" i="72" s="1"/>
  <c r="K134" i="72" s="1"/>
  <c r="I123" i="72"/>
  <c r="I129" i="72" s="1"/>
  <c r="I134" i="72" s="1"/>
  <c r="D123" i="72"/>
  <c r="D129" i="72" s="1"/>
  <c r="D134" i="72" s="1"/>
  <c r="S123" i="72"/>
  <c r="S129" i="72" s="1"/>
  <c r="S134" i="72" s="1"/>
  <c r="T123" i="72"/>
  <c r="T129" i="72" s="1"/>
  <c r="T134" i="72" s="1"/>
  <c r="L123" i="72"/>
  <c r="L129" i="72" s="1"/>
  <c r="L134" i="72" s="1"/>
  <c r="Y123" i="72"/>
  <c r="Y129" i="72" s="1"/>
  <c r="Y134" i="72" s="1"/>
  <c r="AD123" i="72"/>
  <c r="AD129" i="72" s="1"/>
  <c r="AD134" i="72" s="1"/>
  <c r="M123" i="72"/>
  <c r="M129" i="72" s="1"/>
  <c r="M134" i="72" s="1"/>
  <c r="X123" i="72"/>
  <c r="X129" i="72" s="1"/>
  <c r="X134" i="72" s="1"/>
  <c r="C110" i="72"/>
  <c r="K246" i="17"/>
  <c r="H9" i="54"/>
  <c r="C105" i="72"/>
  <c r="K245" i="17"/>
  <c r="C245" i="17" s="1"/>
  <c r="G54" i="12" s="1"/>
  <c r="W117" i="17"/>
  <c r="N12" i="78"/>
  <c r="W118" i="17"/>
  <c r="N17" i="78"/>
  <c r="W102" i="17"/>
  <c r="N9" i="78"/>
  <c r="AG118" i="17"/>
  <c r="X17" i="78"/>
  <c r="AG103" i="17"/>
  <c r="X14" i="78"/>
  <c r="AG117" i="17"/>
  <c r="X12" i="78"/>
  <c r="AG102" i="17"/>
  <c r="X9" i="78"/>
  <c r="W103" i="17"/>
  <c r="N14" i="78"/>
  <c r="D13" i="40"/>
  <c r="D20" i="40" s="1"/>
  <c r="E13" i="40"/>
  <c r="F13" i="40"/>
  <c r="G13" i="40"/>
  <c r="E14" i="40"/>
  <c r="G14" i="40"/>
  <c r="F14" i="40"/>
  <c r="D14" i="40"/>
  <c r="D21" i="40" s="1"/>
  <c r="K15" i="40"/>
  <c r="W38" i="36" s="1"/>
  <c r="W37" i="36"/>
  <c r="J15" i="40"/>
  <c r="F15" i="40"/>
  <c r="E16" i="40"/>
  <c r="D16" i="40"/>
  <c r="U92" i="36"/>
  <c r="V92" i="36"/>
  <c r="T92" i="36"/>
  <c r="C108" i="78" l="1"/>
  <c r="G54" i="74"/>
  <c r="D29" i="54" s="1"/>
  <c r="X102" i="17"/>
  <c r="O9" i="78"/>
  <c r="AH117" i="17"/>
  <c r="Y12" i="78"/>
  <c r="X118" i="17"/>
  <c r="O17" i="78"/>
  <c r="AH103" i="17"/>
  <c r="Y14" i="78"/>
  <c r="AH118" i="17"/>
  <c r="Y17" i="78"/>
  <c r="X117" i="17"/>
  <c r="O12" i="78"/>
  <c r="X103" i="17"/>
  <c r="O14" i="78"/>
  <c r="AH102" i="17"/>
  <c r="Y9" i="78"/>
  <c r="K13" i="40"/>
  <c r="U38" i="36" s="1"/>
  <c r="J13" i="40"/>
  <c r="U37" i="36"/>
  <c r="K14" i="40"/>
  <c r="V38" i="36" s="1"/>
  <c r="J14" i="40"/>
  <c r="V37" i="36"/>
  <c r="AF32" i="43"/>
  <c r="O33" i="43" s="1"/>
  <c r="AL32" i="43"/>
  <c r="O32" i="43" s="1"/>
  <c r="M32" i="43" s="1"/>
  <c r="J16" i="40"/>
  <c r="X37" i="36"/>
  <c r="AI118" i="17" l="1"/>
  <c r="Z17" i="78"/>
  <c r="AI117" i="17"/>
  <c r="Z12" i="78"/>
  <c r="AI103" i="17"/>
  <c r="Z14" i="78"/>
  <c r="Y117" i="17"/>
  <c r="P12" i="78"/>
  <c r="AI102" i="17"/>
  <c r="Z9" i="78"/>
  <c r="Y103" i="17"/>
  <c r="P14" i="78"/>
  <c r="Y102" i="17"/>
  <c r="P9" i="78"/>
  <c r="Y118" i="17"/>
  <c r="P17" i="78"/>
  <c r="AD32" i="43"/>
  <c r="E33" i="43" s="1"/>
  <c r="AJ32" i="43"/>
  <c r="AK32" i="43"/>
  <c r="J32" i="43" s="1"/>
  <c r="H32" i="43" s="1"/>
  <c r="AE32" i="43"/>
  <c r="J33" i="43" s="1"/>
  <c r="AG32" i="43"/>
  <c r="T33" i="43" s="1"/>
  <c r="AM32" i="43"/>
  <c r="T32" i="43" s="1"/>
  <c r="R32" i="43" s="1"/>
  <c r="D71" i="36"/>
  <c r="X31" i="36"/>
  <c r="L31" i="36" s="1"/>
  <c r="D59" i="36"/>
  <c r="E59" i="36"/>
  <c r="F59" i="36"/>
  <c r="G59" i="36"/>
  <c r="P70" i="20"/>
  <c r="Q70" i="20"/>
  <c r="R70" i="20"/>
  <c r="S70" i="20"/>
  <c r="X30" i="36"/>
  <c r="L30" i="36" s="1"/>
  <c r="X29" i="36"/>
  <c r="Z103" i="17" l="1"/>
  <c r="Q14" i="78"/>
  <c r="AJ103" i="17"/>
  <c r="AA14" i="78"/>
  <c r="AJ102" i="17"/>
  <c r="AA9" i="78"/>
  <c r="Z118" i="17"/>
  <c r="Q17" i="78"/>
  <c r="AJ117" i="17"/>
  <c r="AA12" i="78"/>
  <c r="Z117" i="17"/>
  <c r="Q12" i="78"/>
  <c r="Z102" i="17"/>
  <c r="Q9" i="78"/>
  <c r="AJ118" i="17"/>
  <c r="AA17" i="78"/>
  <c r="C32" i="43"/>
  <c r="M12" i="74"/>
  <c r="O31" i="36"/>
  <c r="N31" i="36"/>
  <c r="M31" i="36"/>
  <c r="O30" i="36"/>
  <c r="N30" i="36"/>
  <c r="M30" i="36"/>
  <c r="Q90" i="20"/>
  <c r="R90" i="20"/>
  <c r="S90" i="20"/>
  <c r="P90" i="20"/>
  <c r="G10" i="36"/>
  <c r="O46" i="20" s="1"/>
  <c r="X27" i="36"/>
  <c r="M27" i="36" s="1"/>
  <c r="I92" i="4"/>
  <c r="J92" i="4" s="1"/>
  <c r="I93" i="4"/>
  <c r="J93" i="4" s="1"/>
  <c r="I116" i="4"/>
  <c r="J116" i="4" s="1"/>
  <c r="I115" i="4"/>
  <c r="J115" i="4" s="1"/>
  <c r="I138" i="4"/>
  <c r="J138" i="4" s="1"/>
  <c r="I137" i="4"/>
  <c r="J137" i="4" s="1"/>
  <c r="AA102" i="17" l="1"/>
  <c r="R9" i="78"/>
  <c r="AA118" i="17"/>
  <c r="R17" i="78"/>
  <c r="AK102" i="17"/>
  <c r="AB9" i="78"/>
  <c r="AA117" i="17"/>
  <c r="R12" i="78"/>
  <c r="AK118" i="17"/>
  <c r="AB17" i="78"/>
  <c r="AK103" i="17"/>
  <c r="AB14" i="78"/>
  <c r="AK117" i="17"/>
  <c r="AB12" i="78"/>
  <c r="AA103" i="17"/>
  <c r="R14" i="78"/>
  <c r="Q12" i="74"/>
  <c r="Q14" i="74" s="1"/>
  <c r="G9" i="54"/>
  <c r="I9" i="54" s="1"/>
  <c r="M14" i="74"/>
  <c r="Q12" i="12"/>
  <c r="Q14" i="12" s="1"/>
  <c r="C24" i="59"/>
  <c r="I24" i="59" s="1"/>
  <c r="M14" i="12"/>
  <c r="K191" i="17"/>
  <c r="R46" i="20"/>
  <c r="P75" i="20"/>
  <c r="D68" i="36"/>
  <c r="P77" i="20"/>
  <c r="P76" i="20"/>
  <c r="D30" i="36" s="1"/>
  <c r="D38" i="36" s="1"/>
  <c r="Q76" i="20"/>
  <c r="E30" i="36" s="1"/>
  <c r="E38" i="36" s="1"/>
  <c r="R76" i="20"/>
  <c r="F30" i="36" s="1"/>
  <c r="F38" i="36" s="1"/>
  <c r="S76" i="20"/>
  <c r="G30" i="36" s="1"/>
  <c r="G38" i="36" s="1"/>
  <c r="C31" i="48" s="1"/>
  <c r="L27" i="36"/>
  <c r="O27" i="36"/>
  <c r="N27" i="36"/>
  <c r="AL102" i="17" l="1"/>
  <c r="AD9" i="78" s="1"/>
  <c r="AC9" i="78"/>
  <c r="AL118" i="17"/>
  <c r="AD17" i="78" s="1"/>
  <c r="AC17" i="78"/>
  <c r="AB103" i="17"/>
  <c r="T14" i="78" s="1"/>
  <c r="S14" i="78"/>
  <c r="AB118" i="17"/>
  <c r="S17" i="78"/>
  <c r="AL103" i="17"/>
  <c r="AC14" i="78"/>
  <c r="AL117" i="17"/>
  <c r="AD12" i="78" s="1"/>
  <c r="AC12" i="78"/>
  <c r="AB117" i="17"/>
  <c r="S12" i="78"/>
  <c r="AB102" i="17"/>
  <c r="S9" i="78"/>
  <c r="Q24" i="59"/>
  <c r="O24" i="59"/>
  <c r="G24" i="59"/>
  <c r="K24" i="59"/>
  <c r="H24" i="59"/>
  <c r="L24" i="59"/>
  <c r="T24" i="59"/>
  <c r="R24" i="59"/>
  <c r="S24" i="59"/>
  <c r="M24" i="59"/>
  <c r="F24" i="59"/>
  <c r="E24" i="59"/>
  <c r="N24" i="59"/>
  <c r="C34" i="48"/>
  <c r="C32" i="48"/>
  <c r="C33" i="48"/>
  <c r="D44" i="36"/>
  <c r="X36" i="43"/>
  <c r="D36" i="43" s="1"/>
  <c r="E44" i="36"/>
  <c r="Y36" i="43"/>
  <c r="I36" i="43" s="1"/>
  <c r="G44" i="36"/>
  <c r="AA36" i="43"/>
  <c r="S36" i="43" s="1"/>
  <c r="F44" i="36"/>
  <c r="Z36" i="43"/>
  <c r="N36" i="43" s="1"/>
  <c r="S74" i="20"/>
  <c r="AD14" i="78" l="1"/>
  <c r="C103" i="17"/>
  <c r="I20" i="12" s="1"/>
  <c r="T12" i="78"/>
  <c r="C117" i="17"/>
  <c r="G23" i="12" s="1"/>
  <c r="T9" i="78"/>
  <c r="C102" i="17"/>
  <c r="G20" i="12" s="1"/>
  <c r="T17" i="78"/>
  <c r="C118" i="17"/>
  <c r="I23" i="12" s="1"/>
  <c r="DP32" i="48"/>
  <c r="DQ32" i="48"/>
  <c r="DO32" i="48"/>
  <c r="DN32" i="48"/>
  <c r="DY32" i="48"/>
  <c r="EH32" i="48"/>
  <c r="EI32" i="48"/>
  <c r="EG32" i="48"/>
  <c r="EP32" i="48"/>
  <c r="DX32" i="48"/>
  <c r="EO32" i="48"/>
  <c r="EK32" i="48"/>
  <c r="DV32" i="48"/>
  <c r="DW32" i="48"/>
  <c r="EF32" i="48"/>
  <c r="EJ32" i="48"/>
  <c r="EL32" i="48"/>
  <c r="EE32" i="48"/>
  <c r="EN32" i="48"/>
  <c r="ED32" i="48"/>
  <c r="EM32" i="48"/>
  <c r="DT32" i="48"/>
  <c r="DU32" i="48"/>
  <c r="DR32" i="48"/>
  <c r="DS32" i="48"/>
  <c r="EB32" i="48"/>
  <c r="EC32" i="48"/>
  <c r="DZ32" i="48"/>
  <c r="EA32" i="48"/>
  <c r="AQ32" i="48"/>
  <c r="AS32" i="48"/>
  <c r="AF32" i="48"/>
  <c r="AW32" i="48"/>
  <c r="AO32" i="48"/>
  <c r="AN32" i="48"/>
  <c r="AB32" i="48"/>
  <c r="AD32" i="48"/>
  <c r="AV32" i="48"/>
  <c r="Z32" i="48"/>
  <c r="AJ32" i="48"/>
  <c r="AL32" i="48"/>
  <c r="Y32" i="48"/>
  <c r="AI32" i="48"/>
  <c r="AH32" i="48"/>
  <c r="AR32" i="48"/>
  <c r="AT32" i="48"/>
  <c r="AP32" i="48"/>
  <c r="AG32" i="48"/>
  <c r="AE32" i="48"/>
  <c r="AK32" i="48"/>
  <c r="AA32" i="48"/>
  <c r="AC32" i="48"/>
  <c r="AM32" i="48"/>
  <c r="AU32" i="48"/>
  <c r="DP33" i="48"/>
  <c r="DQ33" i="48"/>
  <c r="DO33" i="48"/>
  <c r="DN33" i="48"/>
  <c r="EG33" i="48"/>
  <c r="EH33" i="48"/>
  <c r="DW33" i="48"/>
  <c r="DX33" i="48"/>
  <c r="EP33" i="48"/>
  <c r="DV33" i="48"/>
  <c r="EE33" i="48"/>
  <c r="EF33" i="48"/>
  <c r="EO33" i="48"/>
  <c r="DU33" i="48"/>
  <c r="ED33" i="48"/>
  <c r="EM33" i="48"/>
  <c r="EN33" i="48"/>
  <c r="DT33" i="48"/>
  <c r="EC33" i="48"/>
  <c r="EL33" i="48"/>
  <c r="EB33" i="48"/>
  <c r="EK33" i="48"/>
  <c r="DS33" i="48"/>
  <c r="EJ33" i="48"/>
  <c r="DZ33" i="48"/>
  <c r="EI33" i="48"/>
  <c r="DY33" i="48"/>
  <c r="DR33" i="48"/>
  <c r="EA33" i="48"/>
  <c r="AH33" i="48"/>
  <c r="AR33" i="48"/>
  <c r="AT33" i="48"/>
  <c r="AQ33" i="48"/>
  <c r="AP33" i="48"/>
  <c r="AC33" i="48"/>
  <c r="AE33" i="48"/>
  <c r="AF33" i="48"/>
  <c r="AL33" i="48"/>
  <c r="AO33" i="48"/>
  <c r="AK33" i="48"/>
  <c r="AM33" i="48"/>
  <c r="AJ33" i="48"/>
  <c r="AA33" i="48"/>
  <c r="AS33" i="48"/>
  <c r="AU33" i="48"/>
  <c r="AI33" i="48"/>
  <c r="AG33" i="48"/>
  <c r="AW33" i="48"/>
  <c r="Z33" i="48"/>
  <c r="Y33" i="48"/>
  <c r="AB33" i="48"/>
  <c r="AD33" i="48"/>
  <c r="AN33" i="48"/>
  <c r="AV33" i="48"/>
  <c r="DP34" i="48"/>
  <c r="DO34" i="48"/>
  <c r="DN34" i="48"/>
  <c r="R34" i="48" s="1"/>
  <c r="DQ34" i="48"/>
  <c r="DV34" i="48"/>
  <c r="EM34" i="48"/>
  <c r="DT34" i="48"/>
  <c r="ED34" i="48"/>
  <c r="EB34" i="48"/>
  <c r="DU34" i="48"/>
  <c r="EL34" i="48"/>
  <c r="EC34" i="48"/>
  <c r="DR34" i="48"/>
  <c r="DS34" i="48"/>
  <c r="EK34" i="48"/>
  <c r="DY34" i="48"/>
  <c r="DZ34" i="48"/>
  <c r="EA34" i="48"/>
  <c r="DX34" i="48"/>
  <c r="EG34" i="48"/>
  <c r="EH34" i="48"/>
  <c r="EI34" i="48"/>
  <c r="EN34" i="48"/>
  <c r="DW34" i="48"/>
  <c r="EF34" i="48"/>
  <c r="EO34" i="48"/>
  <c r="EP34" i="48"/>
  <c r="EJ34" i="48"/>
  <c r="EE34" i="48"/>
  <c r="AA34" i="48"/>
  <c r="AS34" i="48"/>
  <c r="AU34" i="48"/>
  <c r="AI34" i="48"/>
  <c r="AO34" i="48"/>
  <c r="AF34" i="48"/>
  <c r="AQ34" i="48"/>
  <c r="AD34" i="48"/>
  <c r="AN34" i="48"/>
  <c r="AM34" i="48"/>
  <c r="AB34" i="48"/>
  <c r="AL34" i="48"/>
  <c r="AV34" i="48"/>
  <c r="Y34" i="48"/>
  <c r="Z34" i="48"/>
  <c r="AJ34" i="48"/>
  <c r="AT34" i="48"/>
  <c r="AG34" i="48"/>
  <c r="AH34" i="48"/>
  <c r="AR34" i="48"/>
  <c r="AW34" i="48"/>
  <c r="AP34" i="48"/>
  <c r="AC34" i="48"/>
  <c r="AE34" i="48"/>
  <c r="AK34" i="48"/>
  <c r="C10" i="36"/>
  <c r="D10" i="36"/>
  <c r="E10" i="36"/>
  <c r="F10" i="36"/>
  <c r="M29" i="36"/>
  <c r="X28" i="36"/>
  <c r="N28" i="36" s="1"/>
  <c r="P56" i="20"/>
  <c r="J33" i="20"/>
  <c r="G20" i="74" l="1"/>
  <c r="D11" i="54" s="1"/>
  <c r="C89" i="78"/>
  <c r="C92" i="78"/>
  <c r="G23" i="74"/>
  <c r="D14" i="54" s="1"/>
  <c r="D89" i="78"/>
  <c r="I20" i="74"/>
  <c r="K20" i="12"/>
  <c r="K23" i="12"/>
  <c r="I23" i="74"/>
  <c r="D92" i="78"/>
  <c r="AK33" i="68"/>
  <c r="AC33" i="68"/>
  <c r="U33" i="68"/>
  <c r="AJ33" i="68"/>
  <c r="AB33" i="68"/>
  <c r="T33" i="68"/>
  <c r="AI33" i="68"/>
  <c r="AA33" i="68"/>
  <c r="S33" i="68"/>
  <c r="AH33" i="68"/>
  <c r="Z33" i="68"/>
  <c r="R33" i="68"/>
  <c r="AO33" i="68"/>
  <c r="AG33" i="68"/>
  <c r="Y33" i="68"/>
  <c r="Q33" i="68"/>
  <c r="AN33" i="68"/>
  <c r="AF33" i="68"/>
  <c r="X33" i="68"/>
  <c r="AM33" i="68"/>
  <c r="AE33" i="68"/>
  <c r="W33" i="68"/>
  <c r="AL33" i="68"/>
  <c r="AD33" i="68"/>
  <c r="V33" i="68"/>
  <c r="AN34" i="68"/>
  <c r="AF34" i="68"/>
  <c r="X34" i="68"/>
  <c r="AM34" i="68"/>
  <c r="AE34" i="68"/>
  <c r="W34" i="68"/>
  <c r="AL34" i="68"/>
  <c r="AD34" i="68"/>
  <c r="V34" i="68"/>
  <c r="AK34" i="68"/>
  <c r="AC34" i="68"/>
  <c r="U34" i="68"/>
  <c r="AJ34" i="68"/>
  <c r="AB34" i="68"/>
  <c r="T34" i="68"/>
  <c r="AI34" i="68"/>
  <c r="AA34" i="68"/>
  <c r="S34" i="68"/>
  <c r="AH34" i="68"/>
  <c r="Z34" i="68"/>
  <c r="R34" i="68"/>
  <c r="AO34" i="68"/>
  <c r="AG34" i="68"/>
  <c r="Y34" i="68"/>
  <c r="Q34" i="68"/>
  <c r="AH32" i="68"/>
  <c r="Z32" i="68"/>
  <c r="R32" i="68"/>
  <c r="AO32" i="68"/>
  <c r="AG32" i="68"/>
  <c r="Y32" i="68"/>
  <c r="Q32" i="68"/>
  <c r="AN32" i="68"/>
  <c r="AF32" i="68"/>
  <c r="X32" i="68"/>
  <c r="AM32" i="68"/>
  <c r="AE32" i="68"/>
  <c r="W32" i="68"/>
  <c r="AL32" i="68"/>
  <c r="AD32" i="68"/>
  <c r="V32" i="68"/>
  <c r="AK32" i="68"/>
  <c r="AC32" i="68"/>
  <c r="U32" i="68"/>
  <c r="AJ32" i="68"/>
  <c r="AB32" i="68"/>
  <c r="T32" i="68"/>
  <c r="AI32" i="68"/>
  <c r="AA32" i="68"/>
  <c r="S32" i="68"/>
  <c r="CO34" i="48"/>
  <c r="BI34" i="48"/>
  <c r="CL34" i="48"/>
  <c r="BF34" i="48"/>
  <c r="DC34" i="48"/>
  <c r="BW34" i="48"/>
  <c r="CK33" i="48"/>
  <c r="BE33" i="48"/>
  <c r="CV33" i="48"/>
  <c r="BP33" i="48"/>
  <c r="DB33" i="48"/>
  <c r="BV33" i="48"/>
  <c r="CS32" i="48"/>
  <c r="BM32" i="48"/>
  <c r="CV32" i="48"/>
  <c r="BP32" i="48"/>
  <c r="CR32" i="48"/>
  <c r="BL32" i="48"/>
  <c r="CL33" i="48"/>
  <c r="BF33" i="48"/>
  <c r="CY33" i="48"/>
  <c r="BS33" i="48"/>
  <c r="DC33" i="48"/>
  <c r="BW33" i="48"/>
  <c r="DB32" i="48"/>
  <c r="BV32" i="48"/>
  <c r="CL32" i="48"/>
  <c r="BF32" i="48"/>
  <c r="DE32" i="48"/>
  <c r="BY32" i="48"/>
  <c r="CK34" i="48"/>
  <c r="BE34" i="48"/>
  <c r="DI33" i="48"/>
  <c r="CC33" i="48"/>
  <c r="CW33" i="48"/>
  <c r="BQ33" i="48"/>
  <c r="DF33" i="48"/>
  <c r="BZ33" i="48"/>
  <c r="DG32" i="48"/>
  <c r="CA32" i="48"/>
  <c r="DF32" i="48"/>
  <c r="BZ32" i="48"/>
  <c r="DH32" i="48"/>
  <c r="CB32" i="48"/>
  <c r="DC32" i="48"/>
  <c r="BW32" i="48"/>
  <c r="DD34" i="48"/>
  <c r="BX34" i="48"/>
  <c r="CX34" i="48"/>
  <c r="BR34" i="48"/>
  <c r="CU34" i="48"/>
  <c r="BO34" i="48"/>
  <c r="CS33" i="48"/>
  <c r="BM33" i="48"/>
  <c r="DA33" i="48"/>
  <c r="BU33" i="48"/>
  <c r="DD33" i="48"/>
  <c r="BX33" i="48"/>
  <c r="CY32" i="48"/>
  <c r="BS32" i="48"/>
  <c r="DD32" i="48"/>
  <c r="BX32" i="48"/>
  <c r="CP32" i="48"/>
  <c r="BJ32" i="48"/>
  <c r="DH34" i="48"/>
  <c r="CB34" i="48"/>
  <c r="CN34" i="48"/>
  <c r="BH34" i="48"/>
  <c r="CU33" i="48"/>
  <c r="BO33" i="48"/>
  <c r="CX33" i="48"/>
  <c r="BR33" i="48"/>
  <c r="CT33" i="48"/>
  <c r="BN33" i="48"/>
  <c r="CO32" i="48"/>
  <c r="BI32" i="48"/>
  <c r="CT32" i="48"/>
  <c r="BN32" i="48"/>
  <c r="CN32" i="48"/>
  <c r="BH32" i="48"/>
  <c r="R32" i="48"/>
  <c r="DB34" i="48"/>
  <c r="BV34" i="48"/>
  <c r="DI34" i="48"/>
  <c r="CC34" i="48"/>
  <c r="DA34" i="48"/>
  <c r="BU34" i="48"/>
  <c r="CS34" i="48"/>
  <c r="BM34" i="48"/>
  <c r="CY34" i="48"/>
  <c r="BS34" i="48"/>
  <c r="DE34" i="48"/>
  <c r="BY34" i="48"/>
  <c r="CZ33" i="48"/>
  <c r="BT33" i="48"/>
  <c r="DG33" i="48"/>
  <c r="CA33" i="48"/>
  <c r="CR33" i="48"/>
  <c r="BL33" i="48"/>
  <c r="CM32" i="48"/>
  <c r="BG32" i="48"/>
  <c r="CU32" i="48"/>
  <c r="BO32" i="48"/>
  <c r="CZ32" i="48"/>
  <c r="BT32" i="48"/>
  <c r="CW34" i="48"/>
  <c r="BQ34" i="48"/>
  <c r="CZ34" i="48"/>
  <c r="BT34" i="48"/>
  <c r="CP33" i="48"/>
  <c r="BJ33" i="48"/>
  <c r="DE33" i="48"/>
  <c r="BY33" i="48"/>
  <c r="R33" i="48"/>
  <c r="CW32" i="48"/>
  <c r="BQ32" i="48"/>
  <c r="CK32" i="48"/>
  <c r="BE32" i="48"/>
  <c r="DA32" i="48"/>
  <c r="BU32" i="48"/>
  <c r="CR34" i="48"/>
  <c r="BL34" i="48"/>
  <c r="CT34" i="48"/>
  <c r="BN34" i="48"/>
  <c r="DG34" i="48"/>
  <c r="CA34" i="48"/>
  <c r="DH33" i="48"/>
  <c r="CB33" i="48"/>
  <c r="DF34" i="48"/>
  <c r="BZ34" i="48"/>
  <c r="CM34" i="48"/>
  <c r="BG34" i="48"/>
  <c r="CQ33" i="48"/>
  <c r="BK33" i="48"/>
  <c r="CQ34" i="48"/>
  <c r="BK34" i="48"/>
  <c r="CV34" i="48"/>
  <c r="BP34" i="48"/>
  <c r="CP34" i="48"/>
  <c r="BJ34" i="48"/>
  <c r="CN33" i="48"/>
  <c r="BH33" i="48"/>
  <c r="CM33" i="48"/>
  <c r="BG33" i="48"/>
  <c r="CO33" i="48"/>
  <c r="BI33" i="48"/>
  <c r="CQ32" i="48"/>
  <c r="BK32" i="48"/>
  <c r="CX32" i="48"/>
  <c r="BR32" i="48"/>
  <c r="DI32" i="48"/>
  <c r="CC32" i="48"/>
  <c r="L29" i="36"/>
  <c r="N29" i="36"/>
  <c r="M28" i="36"/>
  <c r="L28" i="36"/>
  <c r="O28" i="36"/>
  <c r="E11" i="54" l="1"/>
  <c r="F11" i="54" s="1"/>
  <c r="K20" i="74"/>
  <c r="E14" i="54"/>
  <c r="F14" i="54" s="1"/>
  <c r="K23" i="74"/>
  <c r="O34" i="48"/>
  <c r="O33" i="48"/>
  <c r="Q34" i="48"/>
  <c r="Q33" i="48"/>
  <c r="O32" i="48"/>
  <c r="Q32" i="48"/>
  <c r="R31" i="48"/>
  <c r="I145" i="4"/>
  <c r="I133" i="4"/>
  <c r="S175" i="17"/>
  <c r="O31" i="48" l="1"/>
  <c r="Q31" i="48"/>
  <c r="C185" i="17"/>
  <c r="X36" i="4"/>
  <c r="I37" i="4"/>
  <c r="J37" i="4"/>
  <c r="K37" i="4"/>
  <c r="L37" i="4"/>
  <c r="M37" i="4"/>
  <c r="N37" i="4"/>
  <c r="O37" i="4"/>
  <c r="P37" i="4"/>
  <c r="Q37" i="4"/>
  <c r="R37" i="4"/>
  <c r="S37" i="4"/>
  <c r="T37" i="4"/>
  <c r="U37" i="4"/>
  <c r="V37" i="4"/>
  <c r="H37" i="4"/>
  <c r="W39" i="4"/>
  <c r="H15" i="4"/>
  <c r="O41" i="4" s="1"/>
  <c r="X34" i="4"/>
  <c r="X35" i="4"/>
  <c r="X30" i="4"/>
  <c r="X31" i="4"/>
  <c r="H17" i="4" s="1"/>
  <c r="P46" i="44" s="1"/>
  <c r="X32" i="4"/>
  <c r="H12" i="4"/>
  <c r="J110" i="4" s="1"/>
  <c r="I99" i="4"/>
  <c r="I100" i="4"/>
  <c r="I101" i="4"/>
  <c r="I102" i="4"/>
  <c r="P53" i="44" l="1"/>
  <c r="P45" i="44"/>
  <c r="Q53" i="44"/>
  <c r="Q45" i="44"/>
  <c r="P55" i="44"/>
  <c r="P48" i="44"/>
  <c r="AM58" i="17" s="1"/>
  <c r="P47" i="44"/>
  <c r="P54" i="44"/>
  <c r="Q56" i="44"/>
  <c r="Q54" i="44"/>
  <c r="Q48" i="44"/>
  <c r="P56" i="44"/>
  <c r="Q55" i="44"/>
  <c r="Q47" i="44"/>
  <c r="AC59" i="17" s="1"/>
  <c r="Q46" i="44"/>
  <c r="S59" i="17" s="1"/>
  <c r="X37" i="4"/>
  <c r="V41" i="4"/>
  <c r="S41" i="4"/>
  <c r="P41" i="4"/>
  <c r="N41" i="4"/>
  <c r="K41" i="4"/>
  <c r="U41" i="4"/>
  <c r="M41" i="4"/>
  <c r="T41" i="4"/>
  <c r="L41" i="4"/>
  <c r="R41" i="4"/>
  <c r="J41" i="4"/>
  <c r="Q41" i="4"/>
  <c r="I41" i="4"/>
  <c r="H41" i="4"/>
  <c r="I110" i="4"/>
  <c r="H110" i="4"/>
  <c r="AC58" i="17" l="1"/>
  <c r="AC76" i="17" s="1"/>
  <c r="U67" i="78" s="1"/>
  <c r="U75" i="78" s="1"/>
  <c r="S72" i="17"/>
  <c r="J5" i="78" s="1"/>
  <c r="S77" i="17"/>
  <c r="K68" i="78" s="1"/>
  <c r="K76" i="78" s="1"/>
  <c r="AC72" i="17"/>
  <c r="T5" i="78" s="1"/>
  <c r="AC77" i="17"/>
  <c r="U68" i="78" s="1"/>
  <c r="U76" i="78" s="1"/>
  <c r="AC71" i="17"/>
  <c r="T4" i="78" s="1"/>
  <c r="AM71" i="17"/>
  <c r="AD4" i="78" s="1"/>
  <c r="AM76" i="17"/>
  <c r="AE67" i="78" s="1"/>
  <c r="AE75" i="78" s="1"/>
  <c r="AD58" i="17"/>
  <c r="AE58" i="17" s="1"/>
  <c r="AF58" i="17" s="1"/>
  <c r="AG58" i="17" s="1"/>
  <c r="AH58" i="17" s="1"/>
  <c r="AI58" i="17" s="1"/>
  <c r="AJ58" i="17" s="1"/>
  <c r="AK58" i="17" s="1"/>
  <c r="AL58" i="17" s="1"/>
  <c r="S58" i="17"/>
  <c r="T59" i="17"/>
  <c r="U59" i="17" s="1"/>
  <c r="V59" i="17" s="1"/>
  <c r="W59" i="17" s="1"/>
  <c r="X59" i="17" s="1"/>
  <c r="Y59" i="17" s="1"/>
  <c r="Z59" i="17" s="1"/>
  <c r="AA59" i="17" s="1"/>
  <c r="AB59" i="17" s="1"/>
  <c r="AM59" i="17"/>
  <c r="X41" i="4"/>
  <c r="AM72" i="17" l="1"/>
  <c r="AD5" i="78" s="1"/>
  <c r="AM77" i="17"/>
  <c r="AE68" i="78" s="1"/>
  <c r="AE76" i="78" s="1"/>
  <c r="S71" i="17"/>
  <c r="S76" i="17"/>
  <c r="K67" i="78" s="1"/>
  <c r="K75" i="78" s="1"/>
  <c r="T162" i="17"/>
  <c r="L162" i="17"/>
  <c r="D43" i="78" s="1"/>
  <c r="AD71" i="17"/>
  <c r="AD59" i="17"/>
  <c r="AE59" i="17" s="1"/>
  <c r="AF59" i="17" s="1"/>
  <c r="AG59" i="17" s="1"/>
  <c r="AH59" i="17" s="1"/>
  <c r="AI59" i="17" s="1"/>
  <c r="AJ59" i="17" s="1"/>
  <c r="AK59" i="17" s="1"/>
  <c r="AL59" i="17" s="1"/>
  <c r="D3" i="46"/>
  <c r="T72" i="17"/>
  <c r="T58" i="17"/>
  <c r="U58" i="17" s="1"/>
  <c r="V58" i="17" s="1"/>
  <c r="W58" i="17" s="1"/>
  <c r="X58" i="17" s="1"/>
  <c r="Y58" i="17" s="1"/>
  <c r="Z58" i="17" s="1"/>
  <c r="AA58" i="17" s="1"/>
  <c r="AB58" i="17" s="1"/>
  <c r="O59" i="18"/>
  <c r="O60" i="18"/>
  <c r="O61" i="18"/>
  <c r="O62" i="18"/>
  <c r="O58" i="18"/>
  <c r="N59" i="18"/>
  <c r="N60" i="18"/>
  <c r="N61" i="18"/>
  <c r="N62" i="18"/>
  <c r="N58" i="18"/>
  <c r="M59" i="18"/>
  <c r="M60" i="18"/>
  <c r="M61" i="18"/>
  <c r="I7" i="35"/>
  <c r="C19" i="35"/>
  <c r="I19" i="35" s="1"/>
  <c r="D12" i="35"/>
  <c r="E12" i="35" s="1"/>
  <c r="E34" i="35" s="1"/>
  <c r="D11" i="35"/>
  <c r="C11" i="35"/>
  <c r="D10" i="35"/>
  <c r="C10" i="35"/>
  <c r="D9" i="35"/>
  <c r="D32" i="35" s="1"/>
  <c r="C9" i="35"/>
  <c r="D8" i="35"/>
  <c r="E8" i="35" s="1"/>
  <c r="E31" i="35" s="1"/>
  <c r="C8" i="35"/>
  <c r="D7" i="35"/>
  <c r="E7" i="35" s="1"/>
  <c r="C7" i="35"/>
  <c r="C32" i="35"/>
  <c r="J12" i="35"/>
  <c r="K12" i="35" s="1"/>
  <c r="E23" i="35" s="1"/>
  <c r="E11" i="35"/>
  <c r="J11" i="35"/>
  <c r="I11" i="35"/>
  <c r="E10" i="35"/>
  <c r="F8" i="35"/>
  <c r="C30" i="35"/>
  <c r="D12" i="34"/>
  <c r="D11" i="34"/>
  <c r="C11" i="34"/>
  <c r="D10" i="34"/>
  <c r="C10" i="34"/>
  <c r="D9" i="34"/>
  <c r="C9" i="34"/>
  <c r="F8" i="34" s="1"/>
  <c r="D8" i="34"/>
  <c r="C8" i="34"/>
  <c r="C7" i="34"/>
  <c r="C31" i="34"/>
  <c r="C14" i="34"/>
  <c r="J12" i="34"/>
  <c r="J11" i="34"/>
  <c r="E11" i="34"/>
  <c r="I11" i="34"/>
  <c r="E10" i="34"/>
  <c r="E9" i="34"/>
  <c r="E32" i="34" s="1"/>
  <c r="E8" i="34"/>
  <c r="E31" i="34" s="1"/>
  <c r="E7" i="34"/>
  <c r="C30" i="34"/>
  <c r="E32" i="33"/>
  <c r="D12" i="33"/>
  <c r="D34" i="33" s="1"/>
  <c r="D11" i="33"/>
  <c r="C11" i="33"/>
  <c r="D10" i="33"/>
  <c r="C10" i="33"/>
  <c r="D9" i="33"/>
  <c r="C9" i="33"/>
  <c r="D8" i="33"/>
  <c r="E8" i="33" s="1"/>
  <c r="E31" i="33" s="1"/>
  <c r="C8" i="33"/>
  <c r="F8" i="33" s="1"/>
  <c r="I8" i="33" s="1"/>
  <c r="C20" i="33" s="1"/>
  <c r="D7" i="33"/>
  <c r="C7" i="33"/>
  <c r="J12" i="33"/>
  <c r="D23" i="33" s="1"/>
  <c r="E12" i="33"/>
  <c r="E34" i="33" s="1"/>
  <c r="I11" i="33"/>
  <c r="J11" i="33"/>
  <c r="E10" i="33"/>
  <c r="E9" i="33"/>
  <c r="C32" i="33"/>
  <c r="F7" i="33"/>
  <c r="J7" i="33" s="1"/>
  <c r="C30" i="33"/>
  <c r="D34" i="32"/>
  <c r="E34" i="32"/>
  <c r="E52" i="18"/>
  <c r="D52" i="18"/>
  <c r="M52" i="18"/>
  <c r="N52" i="18"/>
  <c r="D12" i="32"/>
  <c r="E12" i="32" s="1"/>
  <c r="D11" i="32"/>
  <c r="E11" i="32" s="1"/>
  <c r="C11" i="32"/>
  <c r="I11" i="32" s="1"/>
  <c r="D9" i="32"/>
  <c r="D32" i="32" s="1"/>
  <c r="C9" i="32"/>
  <c r="C32" i="32" s="1"/>
  <c r="D8" i="32"/>
  <c r="D31" i="32" s="1"/>
  <c r="C8" i="32"/>
  <c r="D7" i="32"/>
  <c r="C7" i="32"/>
  <c r="F7" i="32" s="1"/>
  <c r="I7" i="32" s="1"/>
  <c r="C19" i="32" s="1"/>
  <c r="D10" i="32"/>
  <c r="E10" i="32" s="1"/>
  <c r="C10" i="32"/>
  <c r="E8" i="32"/>
  <c r="E31" i="32" s="1"/>
  <c r="J12" i="23"/>
  <c r="J6" i="23"/>
  <c r="J7" i="23"/>
  <c r="J8" i="23"/>
  <c r="J6" i="25"/>
  <c r="J12" i="25" s="1"/>
  <c r="P38" i="18"/>
  <c r="N41" i="18" s="1"/>
  <c r="N51" i="18" s="1"/>
  <c r="L49" i="18"/>
  <c r="N49" i="18"/>
  <c r="L50" i="18"/>
  <c r="M50" i="18"/>
  <c r="N50" i="18"/>
  <c r="M48" i="18"/>
  <c r="N48" i="18"/>
  <c r="C49" i="18"/>
  <c r="D49" i="18"/>
  <c r="E49" i="18"/>
  <c r="C50" i="18"/>
  <c r="D50" i="18"/>
  <c r="E50" i="18"/>
  <c r="D48" i="18"/>
  <c r="E48" i="18"/>
  <c r="G38" i="18"/>
  <c r="D41" i="18" s="1"/>
  <c r="D51" i="18" s="1"/>
  <c r="M8" i="22"/>
  <c r="N38" i="25"/>
  <c r="G36" i="25"/>
  <c r="T24" i="25" s="1"/>
  <c r="T36" i="25" s="1"/>
  <c r="T46" i="25" s="1"/>
  <c r="F36" i="25"/>
  <c r="F35" i="25"/>
  <c r="F37" i="25" s="1"/>
  <c r="E35" i="25"/>
  <c r="I33" i="25"/>
  <c r="I32" i="25"/>
  <c r="I31" i="25"/>
  <c r="I30" i="25"/>
  <c r="F25" i="25"/>
  <c r="E25" i="25"/>
  <c r="D25" i="25"/>
  <c r="H24" i="25"/>
  <c r="H36" i="25" s="1"/>
  <c r="U24" i="25" s="1"/>
  <c r="U36" i="25" s="1"/>
  <c r="U46" i="25" s="1"/>
  <c r="G24" i="25"/>
  <c r="F24" i="25"/>
  <c r="E24" i="25"/>
  <c r="E36" i="25" s="1"/>
  <c r="D24" i="25"/>
  <c r="D36" i="25" s="1"/>
  <c r="C24" i="25"/>
  <c r="AA23" i="25"/>
  <c r="I23" i="25"/>
  <c r="I35" i="25" s="1"/>
  <c r="V23" i="25" s="1"/>
  <c r="V35" i="25" s="1"/>
  <c r="V45" i="25" s="1"/>
  <c r="G23" i="25"/>
  <c r="G35" i="25" s="1"/>
  <c r="F23" i="25"/>
  <c r="E23" i="25"/>
  <c r="D23" i="25"/>
  <c r="D35" i="25" s="1"/>
  <c r="C23" i="25"/>
  <c r="I22" i="25"/>
  <c r="I34" i="25" s="1"/>
  <c r="V22" i="25" s="1"/>
  <c r="V34" i="25" s="1"/>
  <c r="V44" i="25" s="1"/>
  <c r="H22" i="25"/>
  <c r="I21" i="25"/>
  <c r="H21" i="25"/>
  <c r="I20" i="25"/>
  <c r="H20" i="25"/>
  <c r="J20" i="25" s="1"/>
  <c r="I19" i="25"/>
  <c r="H19" i="25"/>
  <c r="I18" i="25"/>
  <c r="H18" i="25"/>
  <c r="I12" i="25"/>
  <c r="H12" i="25"/>
  <c r="G12" i="25"/>
  <c r="F12" i="25"/>
  <c r="E12" i="25"/>
  <c r="D12" i="25"/>
  <c r="C12" i="25"/>
  <c r="J11" i="25"/>
  <c r="M10" i="25"/>
  <c r="N9" i="25" s="1"/>
  <c r="J10" i="25"/>
  <c r="P9" i="25"/>
  <c r="M9" i="25"/>
  <c r="J9" i="25"/>
  <c r="M8" i="25"/>
  <c r="J8" i="25"/>
  <c r="M7" i="25"/>
  <c r="J7" i="25"/>
  <c r="N6" i="25"/>
  <c r="M6" i="25"/>
  <c r="N5" i="25"/>
  <c r="M5" i="25"/>
  <c r="J5" i="25"/>
  <c r="F37" i="24"/>
  <c r="F36" i="24"/>
  <c r="D36" i="24"/>
  <c r="G35" i="24"/>
  <c r="D35" i="24"/>
  <c r="H25" i="24"/>
  <c r="D25" i="24"/>
  <c r="H24" i="24"/>
  <c r="H36" i="24" s="1"/>
  <c r="U24" i="24" s="1"/>
  <c r="U36" i="24" s="1"/>
  <c r="U46" i="24" s="1"/>
  <c r="G24" i="24"/>
  <c r="G36" i="24" s="1"/>
  <c r="T24" i="24" s="1"/>
  <c r="T36" i="24" s="1"/>
  <c r="T46" i="24" s="1"/>
  <c r="F24" i="24"/>
  <c r="E24" i="24"/>
  <c r="E36" i="24" s="1"/>
  <c r="D24" i="24"/>
  <c r="C24" i="24"/>
  <c r="I23" i="24"/>
  <c r="I35" i="24" s="1"/>
  <c r="V23" i="24" s="1"/>
  <c r="V35" i="24" s="1"/>
  <c r="V45" i="24" s="1"/>
  <c r="G23" i="24"/>
  <c r="G25" i="24" s="1"/>
  <c r="F23" i="24"/>
  <c r="F35" i="24" s="1"/>
  <c r="E23" i="24"/>
  <c r="E25" i="24" s="1"/>
  <c r="D23" i="24"/>
  <c r="C23" i="24"/>
  <c r="C35" i="24" s="1"/>
  <c r="M22" i="24"/>
  <c r="I22" i="24"/>
  <c r="H22" i="24"/>
  <c r="J22" i="24" s="1"/>
  <c r="I21" i="24"/>
  <c r="H21" i="24"/>
  <c r="J21" i="24" s="1"/>
  <c r="I20" i="24"/>
  <c r="H20" i="24"/>
  <c r="J20" i="24" s="1"/>
  <c r="I19" i="24"/>
  <c r="H19" i="24"/>
  <c r="J19" i="24" s="1"/>
  <c r="J18" i="24"/>
  <c r="I18" i="24"/>
  <c r="H18" i="24"/>
  <c r="I12" i="24"/>
  <c r="H12" i="24"/>
  <c r="G12" i="24"/>
  <c r="F12" i="24"/>
  <c r="E12" i="24"/>
  <c r="D12" i="24"/>
  <c r="C12" i="24"/>
  <c r="M11" i="24"/>
  <c r="J11" i="24"/>
  <c r="J10" i="24"/>
  <c r="M9" i="24"/>
  <c r="P9" i="24" s="1"/>
  <c r="J9" i="24"/>
  <c r="M8" i="24"/>
  <c r="J8" i="24"/>
  <c r="J12" i="24" s="1"/>
  <c r="M7" i="24"/>
  <c r="J7" i="24"/>
  <c r="M6" i="24"/>
  <c r="J6" i="24"/>
  <c r="M5" i="24"/>
  <c r="J5" i="24"/>
  <c r="U46" i="23"/>
  <c r="G36" i="23"/>
  <c r="F36" i="23"/>
  <c r="D36" i="23"/>
  <c r="C35" i="23"/>
  <c r="V34" i="23"/>
  <c r="V44" i="23" s="1"/>
  <c r="I33" i="23"/>
  <c r="I31" i="23"/>
  <c r="G25" i="23"/>
  <c r="C25" i="23"/>
  <c r="T24" i="23"/>
  <c r="T36" i="23" s="1"/>
  <c r="T46" i="23" s="1"/>
  <c r="H24" i="23"/>
  <c r="H36" i="23" s="1"/>
  <c r="U24" i="23" s="1"/>
  <c r="U36" i="23" s="1"/>
  <c r="G24" i="23"/>
  <c r="F24" i="23"/>
  <c r="E24" i="23"/>
  <c r="E36" i="23" s="1"/>
  <c r="E37" i="23" s="1"/>
  <c r="D24" i="23"/>
  <c r="C24" i="23"/>
  <c r="I23" i="23"/>
  <c r="I35" i="23" s="1"/>
  <c r="V23" i="23" s="1"/>
  <c r="V35" i="23" s="1"/>
  <c r="V45" i="23" s="1"/>
  <c r="G23" i="23"/>
  <c r="G35" i="23" s="1"/>
  <c r="F23" i="23"/>
  <c r="F35" i="23" s="1"/>
  <c r="F37" i="23" s="1"/>
  <c r="E23" i="23"/>
  <c r="E35" i="23" s="1"/>
  <c r="D23" i="23"/>
  <c r="D35" i="23" s="1"/>
  <c r="C23" i="23"/>
  <c r="J23" i="23" s="1"/>
  <c r="I22" i="23"/>
  <c r="I34" i="23" s="1"/>
  <c r="V22" i="23" s="1"/>
  <c r="H22" i="23"/>
  <c r="J22" i="23" s="1"/>
  <c r="I21" i="23"/>
  <c r="H21" i="23"/>
  <c r="I20" i="23"/>
  <c r="I32" i="23" s="1"/>
  <c r="H20" i="23"/>
  <c r="J20" i="23" s="1"/>
  <c r="I19" i="23"/>
  <c r="H19" i="23"/>
  <c r="J19" i="23" s="1"/>
  <c r="I18" i="23"/>
  <c r="I25" i="23" s="1"/>
  <c r="H18" i="23"/>
  <c r="H25" i="23" s="1"/>
  <c r="I12" i="23"/>
  <c r="H12" i="23"/>
  <c r="G12" i="23"/>
  <c r="F12" i="23"/>
  <c r="E12" i="23"/>
  <c r="D12" i="23"/>
  <c r="C12" i="23"/>
  <c r="J11" i="23"/>
  <c r="J10" i="23"/>
  <c r="M9" i="23"/>
  <c r="J9" i="23"/>
  <c r="M8" i="23"/>
  <c r="O7" i="23"/>
  <c r="P7" i="23" s="1"/>
  <c r="M7" i="23"/>
  <c r="M6" i="23"/>
  <c r="O5" i="23"/>
  <c r="P5" i="23" s="1"/>
  <c r="M5" i="23"/>
  <c r="M11" i="23" s="1"/>
  <c r="O6" i="23" s="1"/>
  <c r="P6" i="23" s="1"/>
  <c r="J5" i="23"/>
  <c r="D36" i="22"/>
  <c r="C35" i="22"/>
  <c r="C37" i="22" s="1"/>
  <c r="C25" i="22"/>
  <c r="U24" i="22"/>
  <c r="U36" i="22" s="1"/>
  <c r="U46" i="22" s="1"/>
  <c r="H24" i="22"/>
  <c r="H36" i="22" s="1"/>
  <c r="G24" i="22"/>
  <c r="G36" i="22" s="1"/>
  <c r="T24" i="22" s="1"/>
  <c r="T36" i="22" s="1"/>
  <c r="T46" i="22" s="1"/>
  <c r="F24" i="22"/>
  <c r="F36" i="22" s="1"/>
  <c r="E24" i="22"/>
  <c r="E36" i="22" s="1"/>
  <c r="D24" i="22"/>
  <c r="C24" i="22"/>
  <c r="C36" i="22" s="1"/>
  <c r="J36" i="22" s="1"/>
  <c r="T23" i="22"/>
  <c r="T35" i="22" s="1"/>
  <c r="T45" i="22" s="1"/>
  <c r="T47" i="22" s="1"/>
  <c r="I23" i="22"/>
  <c r="I35" i="22" s="1"/>
  <c r="V23" i="22" s="1"/>
  <c r="V35" i="22" s="1"/>
  <c r="V45" i="22" s="1"/>
  <c r="G23" i="22"/>
  <c r="G35" i="22" s="1"/>
  <c r="F23" i="22"/>
  <c r="F25" i="22" s="1"/>
  <c r="E23" i="22"/>
  <c r="E35" i="22" s="1"/>
  <c r="D23" i="22"/>
  <c r="J23" i="22" s="1"/>
  <c r="C23" i="22"/>
  <c r="I22" i="22"/>
  <c r="J22" i="22" s="1"/>
  <c r="H22" i="22"/>
  <c r="H34" i="22" s="1"/>
  <c r="I21" i="22"/>
  <c r="I33" i="22" s="1"/>
  <c r="H21" i="22"/>
  <c r="H33" i="22" s="1"/>
  <c r="J33" i="22" s="1"/>
  <c r="I20" i="22"/>
  <c r="I32" i="22" s="1"/>
  <c r="H20" i="22"/>
  <c r="H32" i="22" s="1"/>
  <c r="I19" i="22"/>
  <c r="I25" i="22" s="1"/>
  <c r="H19" i="22"/>
  <c r="H31" i="22" s="1"/>
  <c r="I18" i="22"/>
  <c r="I30" i="22" s="1"/>
  <c r="H18" i="22"/>
  <c r="H30" i="22" s="1"/>
  <c r="I12" i="22"/>
  <c r="H12" i="22"/>
  <c r="G12" i="22"/>
  <c r="F12" i="22"/>
  <c r="E12" i="22"/>
  <c r="D12" i="22"/>
  <c r="C12" i="22"/>
  <c r="J11" i="22"/>
  <c r="J10" i="22"/>
  <c r="M9" i="22"/>
  <c r="P9" i="22" s="1"/>
  <c r="J9" i="22"/>
  <c r="J8" i="22"/>
  <c r="M7" i="22"/>
  <c r="J7" i="22"/>
  <c r="M6" i="22"/>
  <c r="M10" i="22" s="1"/>
  <c r="J6" i="22"/>
  <c r="M5" i="22"/>
  <c r="J5" i="22"/>
  <c r="J12" i="22" s="1"/>
  <c r="U162" i="17" l="1"/>
  <c r="L43" i="78"/>
  <c r="AE71" i="17"/>
  <c r="U4" i="78"/>
  <c r="J4" i="78"/>
  <c r="T71" i="17"/>
  <c r="K4" i="78" s="1"/>
  <c r="U72" i="17"/>
  <c r="K5" i="78"/>
  <c r="AD72" i="17"/>
  <c r="AD162" i="17"/>
  <c r="M162" i="17"/>
  <c r="C59" i="17"/>
  <c r="C58" i="17"/>
  <c r="D22" i="34"/>
  <c r="D34" i="35"/>
  <c r="K11" i="35"/>
  <c r="D22" i="35"/>
  <c r="P23" i="35"/>
  <c r="O23" i="35"/>
  <c r="Q23" i="35"/>
  <c r="C14" i="35"/>
  <c r="F7" i="35"/>
  <c r="J7" i="35" s="1"/>
  <c r="I8" i="35"/>
  <c r="C20" i="35" s="1"/>
  <c r="D14" i="35"/>
  <c r="D23" i="35"/>
  <c r="E30" i="35"/>
  <c r="E9" i="35"/>
  <c r="E32" i="35" s="1"/>
  <c r="J8" i="35"/>
  <c r="C31" i="35"/>
  <c r="D31" i="35"/>
  <c r="F9" i="35"/>
  <c r="I9" i="35" s="1"/>
  <c r="C21" i="35" s="1"/>
  <c r="J8" i="34"/>
  <c r="D20" i="34" s="1"/>
  <c r="I8" i="34"/>
  <c r="C20" i="34" s="1"/>
  <c r="I20" i="34" s="1"/>
  <c r="F9" i="34"/>
  <c r="I9" i="34" s="1"/>
  <c r="C21" i="34" s="1"/>
  <c r="J21" i="34" s="1"/>
  <c r="N22" i="34"/>
  <c r="M22" i="34"/>
  <c r="L22" i="34"/>
  <c r="K12" i="34"/>
  <c r="E23" i="34" s="1"/>
  <c r="D23" i="34"/>
  <c r="K20" i="34"/>
  <c r="J20" i="34"/>
  <c r="F7" i="34"/>
  <c r="I7" i="34" s="1"/>
  <c r="D14" i="34"/>
  <c r="E30" i="34"/>
  <c r="K11" i="34"/>
  <c r="D31" i="34"/>
  <c r="D34" i="34"/>
  <c r="E12" i="34"/>
  <c r="E34" i="34" s="1"/>
  <c r="C32" i="34"/>
  <c r="F9" i="33"/>
  <c r="J9" i="33" s="1"/>
  <c r="D21" i="33" s="1"/>
  <c r="M21" i="33" s="1"/>
  <c r="K12" i="33"/>
  <c r="E23" i="33" s="1"/>
  <c r="P23" i="33" s="1"/>
  <c r="C31" i="33"/>
  <c r="K7" i="33"/>
  <c r="D19" i="33"/>
  <c r="L21" i="33"/>
  <c r="N21" i="33"/>
  <c r="D22" i="33"/>
  <c r="K11" i="33"/>
  <c r="N23" i="33"/>
  <c r="M23" i="33"/>
  <c r="L23" i="33"/>
  <c r="J8" i="33"/>
  <c r="J14" i="33" s="1"/>
  <c r="K20" i="33"/>
  <c r="J20" i="33"/>
  <c r="I20" i="33"/>
  <c r="Q23" i="33"/>
  <c r="D30" i="33"/>
  <c r="E7" i="33"/>
  <c r="I9" i="33"/>
  <c r="C21" i="33" s="1"/>
  <c r="E11" i="33"/>
  <c r="C14" i="33"/>
  <c r="I7" i="33"/>
  <c r="K9" i="33"/>
  <c r="E21" i="33" s="1"/>
  <c r="D31" i="33"/>
  <c r="D14" i="33"/>
  <c r="D32" i="33"/>
  <c r="J12" i="32"/>
  <c r="D14" i="32"/>
  <c r="J7" i="32"/>
  <c r="F9" i="32"/>
  <c r="J9" i="32" s="1"/>
  <c r="F8" i="32"/>
  <c r="J8" i="32" s="1"/>
  <c r="D20" i="32" s="1"/>
  <c r="N20" i="32" s="1"/>
  <c r="J11" i="32"/>
  <c r="I9" i="32"/>
  <c r="C21" i="32" s="1"/>
  <c r="M41" i="18"/>
  <c r="M51" i="18" s="1"/>
  <c r="L41" i="18"/>
  <c r="L51" i="18" s="1"/>
  <c r="C14" i="32"/>
  <c r="E7" i="32"/>
  <c r="C30" i="32"/>
  <c r="D30" i="32"/>
  <c r="E9" i="32"/>
  <c r="C31" i="32"/>
  <c r="C41" i="18"/>
  <c r="C22" i="32" s="1"/>
  <c r="E41" i="18"/>
  <c r="E33" i="32" s="1"/>
  <c r="N34" i="22"/>
  <c r="V19" i="22" s="1"/>
  <c r="N38" i="22"/>
  <c r="J35" i="24"/>
  <c r="J31" i="22"/>
  <c r="E40" i="22"/>
  <c r="S24" i="22" s="1"/>
  <c r="S36" i="22" s="1"/>
  <c r="S46" i="22" s="1"/>
  <c r="N8" i="22"/>
  <c r="J32" i="22"/>
  <c r="U22" i="22"/>
  <c r="V21" i="22"/>
  <c r="V33" i="22" s="1"/>
  <c r="V43" i="22" s="1"/>
  <c r="I31" i="22"/>
  <c r="N6" i="22"/>
  <c r="J19" i="22"/>
  <c r="G39" i="23"/>
  <c r="D39" i="23" s="1"/>
  <c r="R23" i="23" s="1"/>
  <c r="C39" i="23"/>
  <c r="Q23" i="23"/>
  <c r="O6" i="22"/>
  <c r="P6" i="22" s="1"/>
  <c r="F35" i="22"/>
  <c r="F37" i="22" s="1"/>
  <c r="T37" i="22"/>
  <c r="G40" i="22"/>
  <c r="C40" i="22" s="1"/>
  <c r="F25" i="23"/>
  <c r="H31" i="23"/>
  <c r="O6" i="24"/>
  <c r="P6" i="24" s="1"/>
  <c r="D37" i="24"/>
  <c r="V20" i="25"/>
  <c r="V32" i="25" s="1"/>
  <c r="V42" i="25" s="1"/>
  <c r="N35" i="25"/>
  <c r="J20" i="22"/>
  <c r="D35" i="22"/>
  <c r="E25" i="23"/>
  <c r="F25" i="24"/>
  <c r="M11" i="22"/>
  <c r="O5" i="22" s="1"/>
  <c r="P5" i="22" s="1"/>
  <c r="G37" i="22"/>
  <c r="J24" i="22"/>
  <c r="D25" i="22"/>
  <c r="T25" i="22"/>
  <c r="J21" i="23"/>
  <c r="H33" i="23"/>
  <c r="J33" i="23" s="1"/>
  <c r="G37" i="24"/>
  <c r="T23" i="24"/>
  <c r="J23" i="25"/>
  <c r="C35" i="25"/>
  <c r="C25" i="25"/>
  <c r="H32" i="25"/>
  <c r="N36" i="22"/>
  <c r="H34" i="25"/>
  <c r="J22" i="25"/>
  <c r="J21" i="22"/>
  <c r="G37" i="23"/>
  <c r="T23" i="23"/>
  <c r="N5" i="22"/>
  <c r="J30" i="22"/>
  <c r="Q24" i="22"/>
  <c r="E25" i="22"/>
  <c r="I34" i="22"/>
  <c r="V22" i="22" s="1"/>
  <c r="V34" i="22" s="1"/>
  <c r="V44" i="22" s="1"/>
  <c r="E37" i="22"/>
  <c r="M38" i="22"/>
  <c r="M36" i="22" s="1"/>
  <c r="U21" i="22" s="1"/>
  <c r="J35" i="23"/>
  <c r="J23" i="24"/>
  <c r="M26" i="24" s="1"/>
  <c r="D37" i="25"/>
  <c r="J24" i="25"/>
  <c r="C36" i="25"/>
  <c r="N36" i="25"/>
  <c r="V21" i="25" s="1"/>
  <c r="V33" i="25" s="1"/>
  <c r="V43" i="25" s="1"/>
  <c r="M34" i="22"/>
  <c r="U19" i="22" s="1"/>
  <c r="P9" i="23"/>
  <c r="H32" i="23"/>
  <c r="H34" i="23"/>
  <c r="J18" i="25"/>
  <c r="H30" i="25"/>
  <c r="H25" i="25"/>
  <c r="H33" i="25"/>
  <c r="J33" i="25" s="1"/>
  <c r="J21" i="25"/>
  <c r="I30" i="23"/>
  <c r="I37" i="25"/>
  <c r="N34" i="25"/>
  <c r="V19" i="25" s="1"/>
  <c r="N7" i="22"/>
  <c r="N9" i="22"/>
  <c r="J18" i="22"/>
  <c r="J25" i="22" s="1"/>
  <c r="G25" i="22"/>
  <c r="H37" i="22"/>
  <c r="D37" i="23"/>
  <c r="O7" i="24"/>
  <c r="P7" i="24" s="1"/>
  <c r="G39" i="24"/>
  <c r="D39" i="24" s="1"/>
  <c r="R23" i="24" s="1"/>
  <c r="I25" i="25"/>
  <c r="H25" i="22"/>
  <c r="M10" i="23"/>
  <c r="N9" i="23" s="1"/>
  <c r="H30" i="23"/>
  <c r="J18" i="23"/>
  <c r="J25" i="23" s="1"/>
  <c r="E39" i="23"/>
  <c r="S23" i="23"/>
  <c r="C36" i="23"/>
  <c r="C37" i="23" s="1"/>
  <c r="J24" i="23"/>
  <c r="O5" i="24"/>
  <c r="P5" i="24" s="1"/>
  <c r="M10" i="24"/>
  <c r="J24" i="24"/>
  <c r="C36" i="24"/>
  <c r="C25" i="24"/>
  <c r="C37" i="24"/>
  <c r="H31" i="25"/>
  <c r="J19" i="25"/>
  <c r="G37" i="25"/>
  <c r="T23" i="25"/>
  <c r="D25" i="23"/>
  <c r="G25" i="25"/>
  <c r="E37" i="25"/>
  <c r="I25" i="24"/>
  <c r="N8" i="25"/>
  <c r="M11" i="25"/>
  <c r="O5" i="25" s="1"/>
  <c r="P5" i="25" s="1"/>
  <c r="E35" i="24"/>
  <c r="N7" i="25"/>
  <c r="N162" i="17" l="1"/>
  <c r="E43" i="78"/>
  <c r="AE162" i="17"/>
  <c r="V43" i="78"/>
  <c r="V162" i="17"/>
  <c r="M43" i="78"/>
  <c r="U71" i="17"/>
  <c r="V71" i="17" s="1"/>
  <c r="AE72" i="17"/>
  <c r="U5" i="78"/>
  <c r="V72" i="17"/>
  <c r="L5" i="78"/>
  <c r="AF71" i="17"/>
  <c r="V4" i="78"/>
  <c r="O23" i="33"/>
  <c r="I21" i="34"/>
  <c r="D33" i="32"/>
  <c r="D36" i="32" s="1"/>
  <c r="AM94" i="17" s="1"/>
  <c r="AE71" i="78" s="1"/>
  <c r="AE77" i="78" s="1"/>
  <c r="E22" i="33"/>
  <c r="Q22" i="33" s="1"/>
  <c r="C22" i="35"/>
  <c r="E33" i="33"/>
  <c r="C22" i="34"/>
  <c r="E22" i="35"/>
  <c r="E33" i="34"/>
  <c r="E36" i="34" s="1"/>
  <c r="C33" i="33"/>
  <c r="C36" i="33" s="1"/>
  <c r="C33" i="34"/>
  <c r="C36" i="34" s="1"/>
  <c r="C33" i="35"/>
  <c r="C36" i="35" s="1"/>
  <c r="C22" i="33"/>
  <c r="E22" i="34"/>
  <c r="P22" i="34" s="1"/>
  <c r="D33" i="35"/>
  <c r="E33" i="35"/>
  <c r="E36" i="35" s="1"/>
  <c r="K95" i="17" s="1"/>
  <c r="C72" i="78" s="1"/>
  <c r="C78" i="78" s="1"/>
  <c r="D33" i="33"/>
  <c r="D36" i="33" s="1"/>
  <c r="E14" i="35"/>
  <c r="J9" i="35"/>
  <c r="K8" i="35"/>
  <c r="E20" i="35" s="1"/>
  <c r="D20" i="35"/>
  <c r="K20" i="35"/>
  <c r="J20" i="35"/>
  <c r="I20" i="35"/>
  <c r="N22" i="35"/>
  <c r="M22" i="35"/>
  <c r="L22" i="35"/>
  <c r="I14" i="35"/>
  <c r="P22" i="35"/>
  <c r="O22" i="35"/>
  <c r="Q22" i="35"/>
  <c r="M23" i="35"/>
  <c r="N23" i="35"/>
  <c r="L23" i="35"/>
  <c r="K94" i="17"/>
  <c r="C71" i="78" s="1"/>
  <c r="C77" i="78" s="1"/>
  <c r="K21" i="35"/>
  <c r="J21" i="35"/>
  <c r="I21" i="35"/>
  <c r="K7" i="35"/>
  <c r="F14" i="35"/>
  <c r="K21" i="34"/>
  <c r="K8" i="34"/>
  <c r="E20" i="34" s="1"/>
  <c r="P20" i="34" s="1"/>
  <c r="J9" i="34"/>
  <c r="D21" i="34" s="1"/>
  <c r="E14" i="34"/>
  <c r="F14" i="34" s="1"/>
  <c r="O20" i="34"/>
  <c r="J7" i="34"/>
  <c r="N20" i="34"/>
  <c r="M20" i="34"/>
  <c r="L20" i="34"/>
  <c r="N23" i="34"/>
  <c r="M23" i="34"/>
  <c r="L23" i="34"/>
  <c r="I14" i="34"/>
  <c r="C19" i="34"/>
  <c r="P23" i="34"/>
  <c r="O23" i="34"/>
  <c r="Q23" i="34"/>
  <c r="K21" i="33"/>
  <c r="J21" i="33"/>
  <c r="I21" i="33"/>
  <c r="N22" i="33"/>
  <c r="M22" i="33"/>
  <c r="L22" i="33"/>
  <c r="E14" i="33"/>
  <c r="E30" i="33"/>
  <c r="Q21" i="33"/>
  <c r="O21" i="33"/>
  <c r="P21" i="33"/>
  <c r="I14" i="33"/>
  <c r="M14" i="33" s="1"/>
  <c r="C19" i="33"/>
  <c r="L19" i="33"/>
  <c r="N19" i="33"/>
  <c r="M19" i="33"/>
  <c r="F14" i="33"/>
  <c r="D20" i="33"/>
  <c r="K8" i="33"/>
  <c r="E20" i="33" s="1"/>
  <c r="K14" i="33"/>
  <c r="E19" i="33"/>
  <c r="K12" i="32"/>
  <c r="E23" i="32" s="1"/>
  <c r="D23" i="32"/>
  <c r="K9" i="32"/>
  <c r="E21" i="32" s="1"/>
  <c r="D21" i="32"/>
  <c r="K11" i="32"/>
  <c r="E22" i="32" s="1"/>
  <c r="O22" i="32" s="1"/>
  <c r="D22" i="32"/>
  <c r="N22" i="32" s="1"/>
  <c r="K7" i="32"/>
  <c r="E19" i="32" s="1"/>
  <c r="P19" i="32" s="1"/>
  <c r="N19" i="32"/>
  <c r="K8" i="32"/>
  <c r="J14" i="32"/>
  <c r="E14" i="32"/>
  <c r="F14" i="32" s="1"/>
  <c r="E30" i="32"/>
  <c r="E36" i="32" s="1"/>
  <c r="AM95" i="17" s="1"/>
  <c r="AE72" i="78" s="1"/>
  <c r="AE78" i="78" s="1"/>
  <c r="I8" i="32"/>
  <c r="L20" i="32"/>
  <c r="I22" i="32"/>
  <c r="C33" i="32"/>
  <c r="C36" i="32" s="1"/>
  <c r="E51" i="18"/>
  <c r="C51" i="18"/>
  <c r="M20" i="32"/>
  <c r="J19" i="32"/>
  <c r="I19" i="32"/>
  <c r="K19" i="32"/>
  <c r="E32" i="32"/>
  <c r="J21" i="32"/>
  <c r="I21" i="32"/>
  <c r="K21" i="32"/>
  <c r="R35" i="24"/>
  <c r="W21" i="22"/>
  <c r="U33" i="22"/>
  <c r="V31" i="25"/>
  <c r="V25" i="25"/>
  <c r="V31" i="22"/>
  <c r="N7" i="24"/>
  <c r="N9" i="24"/>
  <c r="N8" i="24"/>
  <c r="H32" i="24"/>
  <c r="H34" i="24"/>
  <c r="H33" i="24"/>
  <c r="Q23" i="25"/>
  <c r="G39" i="25"/>
  <c r="C39" i="25"/>
  <c r="J35" i="25"/>
  <c r="C37" i="25"/>
  <c r="J31" i="23"/>
  <c r="J30" i="23"/>
  <c r="M38" i="23"/>
  <c r="M34" i="23" s="1"/>
  <c r="U19" i="23" s="1"/>
  <c r="H37" i="23"/>
  <c r="Q36" i="22"/>
  <c r="J34" i="22"/>
  <c r="K33" i="22" s="1"/>
  <c r="J25" i="24"/>
  <c r="D37" i="22"/>
  <c r="J31" i="25"/>
  <c r="N7" i="23"/>
  <c r="C39" i="24"/>
  <c r="Q23" i="24" s="1"/>
  <c r="I37" i="23"/>
  <c r="N34" i="23"/>
  <c r="V19" i="23" s="1"/>
  <c r="N38" i="23"/>
  <c r="T35" i="24"/>
  <c r="T25" i="24"/>
  <c r="N8" i="23"/>
  <c r="R35" i="23"/>
  <c r="O6" i="25"/>
  <c r="P6" i="25" s="1"/>
  <c r="O7" i="25"/>
  <c r="P7" i="25" s="1"/>
  <c r="U25" i="22"/>
  <c r="W19" i="22"/>
  <c r="U31" i="22"/>
  <c r="J25" i="25"/>
  <c r="G40" i="23"/>
  <c r="C40" i="23"/>
  <c r="Q24" i="23" s="1"/>
  <c r="J36" i="23"/>
  <c r="J36" i="25"/>
  <c r="Q24" i="25"/>
  <c r="G40" i="25"/>
  <c r="C40" i="25"/>
  <c r="G39" i="22"/>
  <c r="Q35" i="23"/>
  <c r="W23" i="23"/>
  <c r="J34" i="23"/>
  <c r="U22" i="23"/>
  <c r="M35" i="22"/>
  <c r="U20" i="22" s="1"/>
  <c r="I37" i="22"/>
  <c r="N6" i="23"/>
  <c r="N5" i="23"/>
  <c r="H31" i="24"/>
  <c r="G40" i="24"/>
  <c r="J36" i="24"/>
  <c r="J32" i="23"/>
  <c r="M36" i="23"/>
  <c r="U21" i="23"/>
  <c r="N6" i="24"/>
  <c r="D40" i="22"/>
  <c r="R24" i="22" s="1"/>
  <c r="R36" i="22" s="1"/>
  <c r="R46" i="22" s="1"/>
  <c r="N35" i="22"/>
  <c r="V20" i="22"/>
  <c r="V32" i="22" s="1"/>
  <c r="V42" i="22" s="1"/>
  <c r="O7" i="22"/>
  <c r="P7" i="22" s="1"/>
  <c r="T35" i="25"/>
  <c r="T25" i="25"/>
  <c r="M38" i="25"/>
  <c r="M35" i="25" s="1"/>
  <c r="U20" i="25" s="1"/>
  <c r="J30" i="25"/>
  <c r="H37" i="25"/>
  <c r="M34" i="25"/>
  <c r="U19" i="25" s="1"/>
  <c r="N5" i="24"/>
  <c r="J34" i="25"/>
  <c r="U22" i="25"/>
  <c r="U34" i="22"/>
  <c r="Y22" i="22"/>
  <c r="Z22" i="22" s="1"/>
  <c r="W22" i="22"/>
  <c r="S35" i="23"/>
  <c r="T35" i="23"/>
  <c r="T25" i="23"/>
  <c r="E37" i="24"/>
  <c r="E39" i="24"/>
  <c r="S23" i="24" s="1"/>
  <c r="N26" i="24"/>
  <c r="J35" i="22"/>
  <c r="J32" i="25"/>
  <c r="M36" i="25"/>
  <c r="U21" i="25" s="1"/>
  <c r="H30" i="24"/>
  <c r="W162" i="17" l="1"/>
  <c r="N43" i="78"/>
  <c r="AF162" i="17"/>
  <c r="W43" i="78"/>
  <c r="O162" i="17"/>
  <c r="F43" i="78"/>
  <c r="L4" i="78"/>
  <c r="AG71" i="17"/>
  <c r="W4" i="78"/>
  <c r="W71" i="17"/>
  <c r="M4" i="78"/>
  <c r="W72" i="17"/>
  <c r="M5" i="78"/>
  <c r="AF72" i="17"/>
  <c r="V5" i="78"/>
  <c r="F3" i="46"/>
  <c r="S94" i="17"/>
  <c r="K71" i="78" s="1"/>
  <c r="K77" i="78" s="1"/>
  <c r="AC63" i="17"/>
  <c r="AC94" i="17"/>
  <c r="S64" i="17"/>
  <c r="S95" i="17"/>
  <c r="K72" i="78" s="1"/>
  <c r="K78" i="78" s="1"/>
  <c r="S63" i="17"/>
  <c r="K64" i="17"/>
  <c r="AM90" i="17"/>
  <c r="AM64" i="17"/>
  <c r="K63" i="17"/>
  <c r="AM89" i="17"/>
  <c r="AM63" i="17"/>
  <c r="O22" i="33"/>
  <c r="P22" i="33"/>
  <c r="L22" i="32"/>
  <c r="Q22" i="34"/>
  <c r="O22" i="34"/>
  <c r="E36" i="33"/>
  <c r="AC95" i="17" s="1"/>
  <c r="S89" i="17"/>
  <c r="S90" i="17"/>
  <c r="K90" i="17"/>
  <c r="AC89" i="17"/>
  <c r="Q22" i="32"/>
  <c r="K22" i="33"/>
  <c r="T21" i="33" s="1"/>
  <c r="I22" i="33"/>
  <c r="J22" i="33"/>
  <c r="K22" i="34"/>
  <c r="I22" i="34"/>
  <c r="J22" i="34"/>
  <c r="K89" i="17"/>
  <c r="K22" i="35"/>
  <c r="J22" i="35"/>
  <c r="I22" i="35"/>
  <c r="N20" i="35"/>
  <c r="M20" i="35"/>
  <c r="L20" i="35"/>
  <c r="Q20" i="35"/>
  <c r="P20" i="35"/>
  <c r="O20" i="35"/>
  <c r="D21" i="35"/>
  <c r="K9" i="35"/>
  <c r="E21" i="35" s="1"/>
  <c r="M19" i="35"/>
  <c r="D25" i="35"/>
  <c r="N19" i="35"/>
  <c r="J14" i="35"/>
  <c r="M14" i="35" s="1"/>
  <c r="J19" i="35"/>
  <c r="C25" i="35"/>
  <c r="K19" i="35"/>
  <c r="E19" i="35"/>
  <c r="Q20" i="34"/>
  <c r="K9" i="34"/>
  <c r="E21" i="34" s="1"/>
  <c r="O21" i="34" s="1"/>
  <c r="N21" i="34"/>
  <c r="M21" i="34"/>
  <c r="L21" i="34"/>
  <c r="K19" i="34"/>
  <c r="T21" i="34" s="1"/>
  <c r="J19" i="34"/>
  <c r="I19" i="34"/>
  <c r="C25" i="34"/>
  <c r="J14" i="34"/>
  <c r="M14" i="34" s="1"/>
  <c r="K7" i="34"/>
  <c r="D19" i="34"/>
  <c r="N20" i="33"/>
  <c r="M20" i="33"/>
  <c r="U20" i="33" s="1"/>
  <c r="AC20" i="17" s="1"/>
  <c r="L20" i="33"/>
  <c r="U19" i="33" s="1"/>
  <c r="AC19" i="17" s="1"/>
  <c r="P20" i="33"/>
  <c r="V20" i="33" s="1"/>
  <c r="AC26" i="17" s="1"/>
  <c r="O20" i="33"/>
  <c r="Q20" i="33"/>
  <c r="D25" i="33"/>
  <c r="K19" i="33"/>
  <c r="J19" i="33"/>
  <c r="T20" i="33" s="1"/>
  <c r="I19" i="33"/>
  <c r="C25" i="33"/>
  <c r="Q19" i="33"/>
  <c r="O19" i="33"/>
  <c r="V19" i="33" s="1"/>
  <c r="AC25" i="17" s="1"/>
  <c r="E25" i="33"/>
  <c r="P19" i="33"/>
  <c r="M22" i="32"/>
  <c r="L23" i="32"/>
  <c r="M23" i="32"/>
  <c r="N23" i="32"/>
  <c r="O23" i="32"/>
  <c r="P23" i="32"/>
  <c r="Q23" i="32"/>
  <c r="L19" i="32"/>
  <c r="M19" i="32"/>
  <c r="D25" i="32"/>
  <c r="I14" i="32"/>
  <c r="M14" i="32" s="1"/>
  <c r="C20" i="32"/>
  <c r="M21" i="32"/>
  <c r="L21" i="32"/>
  <c r="N21" i="32"/>
  <c r="K14" i="32"/>
  <c r="E20" i="32"/>
  <c r="E25" i="32" s="1"/>
  <c r="O19" i="32"/>
  <c r="Q19" i="32"/>
  <c r="P22" i="32"/>
  <c r="J22" i="32"/>
  <c r="K22" i="32"/>
  <c r="Q21" i="32"/>
  <c r="P21" i="32"/>
  <c r="O21" i="32"/>
  <c r="U32" i="25"/>
  <c r="W20" i="25"/>
  <c r="V31" i="23"/>
  <c r="S35" i="24"/>
  <c r="S25" i="24"/>
  <c r="Y19" i="25"/>
  <c r="Z19" i="25" s="1"/>
  <c r="U31" i="25"/>
  <c r="U25" i="25"/>
  <c r="W19" i="25"/>
  <c r="Y19" i="23"/>
  <c r="Z19" i="23" s="1"/>
  <c r="U31" i="23"/>
  <c r="W19" i="23"/>
  <c r="W24" i="23"/>
  <c r="Q36" i="23"/>
  <c r="Q25" i="23"/>
  <c r="U33" i="25"/>
  <c r="W21" i="25"/>
  <c r="U34" i="23"/>
  <c r="Y22" i="23"/>
  <c r="Z22" i="23" s="1"/>
  <c r="W22" i="23"/>
  <c r="Q35" i="25"/>
  <c r="Q25" i="25"/>
  <c r="J37" i="22"/>
  <c r="V41" i="25"/>
  <c r="V47" i="25" s="1"/>
  <c r="V37" i="25"/>
  <c r="J37" i="25"/>
  <c r="K33" i="25"/>
  <c r="J31" i="24"/>
  <c r="Q46" i="22"/>
  <c r="W46" i="22" s="1"/>
  <c r="W36" i="22"/>
  <c r="M35" i="23"/>
  <c r="U20" i="23" s="1"/>
  <c r="W33" i="22"/>
  <c r="U43" i="22"/>
  <c r="W43" i="22" s="1"/>
  <c r="K33" i="23"/>
  <c r="J37" i="23"/>
  <c r="J39" i="23" s="1"/>
  <c r="S45" i="23"/>
  <c r="T45" i="24"/>
  <c r="T47" i="24" s="1"/>
  <c r="T37" i="24"/>
  <c r="W34" i="22"/>
  <c r="U44" i="22"/>
  <c r="W44" i="22" s="1"/>
  <c r="Y21" i="23"/>
  <c r="Z21" i="23" s="1"/>
  <c r="W21" i="23"/>
  <c r="U33" i="23"/>
  <c r="Q45" i="23"/>
  <c r="Q37" i="23"/>
  <c r="W35" i="23"/>
  <c r="N36" i="23"/>
  <c r="V21" i="23" s="1"/>
  <c r="V33" i="23" s="1"/>
  <c r="V43" i="23" s="1"/>
  <c r="N35" i="23"/>
  <c r="V20" i="23" s="1"/>
  <c r="V32" i="23" s="1"/>
  <c r="V42" i="23" s="1"/>
  <c r="W23" i="24"/>
  <c r="Q35" i="24"/>
  <c r="Q25" i="24"/>
  <c r="U22" i="24"/>
  <c r="H37" i="24"/>
  <c r="M34" i="24"/>
  <c r="U19" i="24"/>
  <c r="M38" i="24"/>
  <c r="M36" i="24" s="1"/>
  <c r="U21" i="24" s="1"/>
  <c r="J30" i="24"/>
  <c r="U34" i="25"/>
  <c r="Y22" i="25"/>
  <c r="Z22" i="25" s="1"/>
  <c r="W22" i="25"/>
  <c r="E39" i="22"/>
  <c r="S23" i="22" s="1"/>
  <c r="C39" i="22"/>
  <c r="Q23" i="22" s="1"/>
  <c r="E40" i="23"/>
  <c r="S24" i="23" s="1"/>
  <c r="D40" i="23"/>
  <c r="R24" i="23" s="1"/>
  <c r="D39" i="22"/>
  <c r="R23" i="22" s="1"/>
  <c r="W24" i="25"/>
  <c r="Q36" i="25"/>
  <c r="I31" i="24"/>
  <c r="I34" i="24"/>
  <c r="V22" i="24" s="1"/>
  <c r="V34" i="24" s="1"/>
  <c r="V44" i="24" s="1"/>
  <c r="I30" i="24"/>
  <c r="I33" i="24"/>
  <c r="J33" i="24" s="1"/>
  <c r="I32" i="24"/>
  <c r="T37" i="25"/>
  <c r="T45" i="25"/>
  <c r="T47" i="25" s="1"/>
  <c r="R45" i="23"/>
  <c r="V25" i="22"/>
  <c r="E40" i="24"/>
  <c r="S24" i="24" s="1"/>
  <c r="S36" i="24" s="1"/>
  <c r="S46" i="24" s="1"/>
  <c r="D40" i="24"/>
  <c r="R24" i="24" s="1"/>
  <c r="W24" i="22"/>
  <c r="T37" i="23"/>
  <c r="T45" i="23"/>
  <c r="T47" i="23" s="1"/>
  <c r="C40" i="24"/>
  <c r="Q24" i="24" s="1"/>
  <c r="U32" i="22"/>
  <c r="W20" i="22"/>
  <c r="E40" i="25"/>
  <c r="S24" i="25" s="1"/>
  <c r="S36" i="25" s="1"/>
  <c r="S46" i="25" s="1"/>
  <c r="D40" i="25"/>
  <c r="R24" i="25" s="1"/>
  <c r="R36" i="25" s="1"/>
  <c r="R46" i="25" s="1"/>
  <c r="U37" i="22"/>
  <c r="W31" i="22"/>
  <c r="U41" i="22"/>
  <c r="D39" i="25"/>
  <c r="R23" i="25" s="1"/>
  <c r="E39" i="25"/>
  <c r="S23" i="25" s="1"/>
  <c r="Y21" i="25" s="1"/>
  <c r="Z21" i="25" s="1"/>
  <c r="V41" i="22"/>
  <c r="V47" i="22" s="1"/>
  <c r="V37" i="22"/>
  <c r="R45" i="24"/>
  <c r="P162" i="17" l="1"/>
  <c r="G43" i="78"/>
  <c r="AG162" i="17"/>
  <c r="X43" i="78"/>
  <c r="X162" i="17"/>
  <c r="O43" i="78"/>
  <c r="L63" i="17"/>
  <c r="M63" i="17" s="1"/>
  <c r="N63" i="17" s="1"/>
  <c r="O63" i="17" s="1"/>
  <c r="P63" i="17" s="1"/>
  <c r="Q63" i="17" s="1"/>
  <c r="R63" i="17" s="1"/>
  <c r="AG72" i="17"/>
  <c r="W5" i="78"/>
  <c r="X72" i="17"/>
  <c r="N5" i="78"/>
  <c r="AD94" i="17"/>
  <c r="U71" i="78"/>
  <c r="U77" i="78" s="1"/>
  <c r="X71" i="17"/>
  <c r="N4" i="78"/>
  <c r="AD95" i="17"/>
  <c r="U72" i="78"/>
  <c r="U78" i="78" s="1"/>
  <c r="AH71" i="17"/>
  <c r="X4" i="78"/>
  <c r="T63" i="17"/>
  <c r="U63" i="17" s="1"/>
  <c r="V63" i="17" s="1"/>
  <c r="W63" i="17" s="1"/>
  <c r="X63" i="17" s="1"/>
  <c r="Y63" i="17" s="1"/>
  <c r="Z63" i="17" s="1"/>
  <c r="AA63" i="17" s="1"/>
  <c r="AB63" i="17" s="1"/>
  <c r="T95" i="17"/>
  <c r="T94" i="17"/>
  <c r="AD63" i="17"/>
  <c r="AE63" i="17" s="1"/>
  <c r="AF63" i="17" s="1"/>
  <c r="AG63" i="17" s="1"/>
  <c r="AH63" i="17" s="1"/>
  <c r="AI63" i="17" s="1"/>
  <c r="AJ63" i="17" s="1"/>
  <c r="AK63" i="17" s="1"/>
  <c r="AL63" i="17" s="1"/>
  <c r="L95" i="17"/>
  <c r="D72" i="78" s="1"/>
  <c r="D78" i="78" s="1"/>
  <c r="L94" i="17"/>
  <c r="D71" i="78" s="1"/>
  <c r="D77" i="78" s="1"/>
  <c r="AC90" i="17"/>
  <c r="AC64" i="17"/>
  <c r="L64" i="17"/>
  <c r="M64" i="17" s="1"/>
  <c r="N64" i="17" s="1"/>
  <c r="O64" i="17" s="1"/>
  <c r="P64" i="17" s="1"/>
  <c r="Q64" i="17" s="1"/>
  <c r="R64" i="17" s="1"/>
  <c r="Q21" i="34"/>
  <c r="N25" i="33"/>
  <c r="P21" i="34"/>
  <c r="U21" i="32"/>
  <c r="AM21" i="17" s="1"/>
  <c r="AM33" i="17" s="1"/>
  <c r="AD33" i="17" s="1"/>
  <c r="AE33" i="17" s="1"/>
  <c r="AF33" i="17" s="1"/>
  <c r="AG33" i="17" s="1"/>
  <c r="AH33" i="17" s="1"/>
  <c r="AI33" i="17" s="1"/>
  <c r="AJ33" i="17" s="1"/>
  <c r="AK33" i="17" s="1"/>
  <c r="AL33" i="17" s="1"/>
  <c r="T20" i="34"/>
  <c r="T21" i="35"/>
  <c r="T19" i="33"/>
  <c r="T20" i="35"/>
  <c r="V21" i="33"/>
  <c r="AC27" i="17" s="1"/>
  <c r="U21" i="33"/>
  <c r="AC21" i="17" s="1"/>
  <c r="U19" i="32"/>
  <c r="AM19" i="17" s="1"/>
  <c r="AM31" i="17" s="1"/>
  <c r="AD31" i="17" s="1"/>
  <c r="AE31" i="17" s="1"/>
  <c r="AF31" i="17" s="1"/>
  <c r="AG31" i="17" s="1"/>
  <c r="AH31" i="17" s="1"/>
  <c r="AI31" i="17" s="1"/>
  <c r="AJ31" i="17" s="1"/>
  <c r="AK31" i="17" s="1"/>
  <c r="AL31" i="17" s="1"/>
  <c r="U20" i="32"/>
  <c r="AM20" i="17" s="1"/>
  <c r="AM32" i="17" s="1"/>
  <c r="AD32" i="17" s="1"/>
  <c r="AE32" i="17" s="1"/>
  <c r="AF32" i="17" s="1"/>
  <c r="AG32" i="17" s="1"/>
  <c r="AH32" i="17" s="1"/>
  <c r="AI32" i="17" s="1"/>
  <c r="AJ32" i="17" s="1"/>
  <c r="AK32" i="17" s="1"/>
  <c r="AL32" i="17" s="1"/>
  <c r="O21" i="35"/>
  <c r="P21" i="35"/>
  <c r="Q21" i="35"/>
  <c r="K25" i="35"/>
  <c r="N21" i="35"/>
  <c r="U21" i="35" s="1"/>
  <c r="K21" i="17" s="1"/>
  <c r="K33" i="17" s="1"/>
  <c r="L21" i="35"/>
  <c r="K19" i="17" s="1"/>
  <c r="K31" i="17" s="1"/>
  <c r="M21" i="35"/>
  <c r="U20" i="35" s="1"/>
  <c r="K20" i="17" s="1"/>
  <c r="K32" i="17" s="1"/>
  <c r="E25" i="35"/>
  <c r="Q19" i="35"/>
  <c r="P19" i="35"/>
  <c r="V20" i="35" s="1"/>
  <c r="K26" i="17" s="1"/>
  <c r="O19" i="35"/>
  <c r="K14" i="35"/>
  <c r="K14" i="34"/>
  <c r="E19" i="34"/>
  <c r="K25" i="34"/>
  <c r="T19" i="34"/>
  <c r="M19" i="34"/>
  <c r="U20" i="34" s="1"/>
  <c r="S20" i="17" s="1"/>
  <c r="L19" i="34"/>
  <c r="U19" i="34" s="1"/>
  <c r="D25" i="34"/>
  <c r="N19" i="34"/>
  <c r="U21" i="34" s="1"/>
  <c r="S21" i="17" s="1"/>
  <c r="Q25" i="33"/>
  <c r="K25" i="33"/>
  <c r="N25" i="32"/>
  <c r="J20" i="32"/>
  <c r="I20" i="32"/>
  <c r="T19" i="32" s="1"/>
  <c r="K20" i="32"/>
  <c r="T21" i="32" s="1"/>
  <c r="C25" i="32"/>
  <c r="Q20" i="32"/>
  <c r="V21" i="32" s="1"/>
  <c r="AM27" i="17" s="1"/>
  <c r="P20" i="32"/>
  <c r="V20" i="32" s="1"/>
  <c r="AM26" i="17" s="1"/>
  <c r="AD26" i="17" s="1"/>
  <c r="AE26" i="17" s="1"/>
  <c r="AF26" i="17" s="1"/>
  <c r="AG26" i="17" s="1"/>
  <c r="AH26" i="17" s="1"/>
  <c r="AI26" i="17" s="1"/>
  <c r="AJ26" i="17" s="1"/>
  <c r="AK26" i="17" s="1"/>
  <c r="AL26" i="17" s="1"/>
  <c r="O20" i="32"/>
  <c r="Q25" i="32" s="1"/>
  <c r="Y21" i="24"/>
  <c r="Z21" i="24" s="1"/>
  <c r="U33" i="24"/>
  <c r="W33" i="23"/>
  <c r="U43" i="23"/>
  <c r="W43" i="23" s="1"/>
  <c r="U32" i="23"/>
  <c r="W20" i="23"/>
  <c r="W25" i="23" s="1"/>
  <c r="Y20" i="23"/>
  <c r="Z20" i="23" s="1"/>
  <c r="R36" i="23"/>
  <c r="R25" i="23"/>
  <c r="U37" i="23"/>
  <c r="W31" i="23"/>
  <c r="U41" i="23"/>
  <c r="S37" i="24"/>
  <c r="S45" i="24"/>
  <c r="S47" i="24" s="1"/>
  <c r="S36" i="23"/>
  <c r="S25" i="23"/>
  <c r="Y19" i="24"/>
  <c r="Z19" i="24" s="1"/>
  <c r="U31" i="24"/>
  <c r="Z23" i="23"/>
  <c r="V25" i="23"/>
  <c r="Q35" i="22"/>
  <c r="Q25" i="22"/>
  <c r="W23" i="22"/>
  <c r="W25" i="22" s="1"/>
  <c r="Y19" i="22"/>
  <c r="Z19" i="22" s="1"/>
  <c r="U25" i="23"/>
  <c r="V41" i="23"/>
  <c r="V47" i="23" s="1"/>
  <c r="V37" i="23"/>
  <c r="R25" i="22"/>
  <c r="R35" i="22"/>
  <c r="S25" i="25"/>
  <c r="S35" i="25"/>
  <c r="Y20" i="22"/>
  <c r="Z20" i="22" s="1"/>
  <c r="S35" i="22"/>
  <c r="S25" i="22"/>
  <c r="Y21" i="22"/>
  <c r="Z21" i="22" s="1"/>
  <c r="M35" i="24"/>
  <c r="U20" i="24" s="1"/>
  <c r="Q37" i="25"/>
  <c r="Q45" i="25"/>
  <c r="U43" i="25"/>
  <c r="W43" i="25" s="1"/>
  <c r="W33" i="25"/>
  <c r="K33" i="24"/>
  <c r="U44" i="23"/>
  <c r="W44" i="23" s="1"/>
  <c r="W34" i="23"/>
  <c r="R36" i="24"/>
  <c r="R25" i="24"/>
  <c r="I37" i="24"/>
  <c r="N38" i="24"/>
  <c r="N36" i="24" s="1"/>
  <c r="V21" i="24" s="1"/>
  <c r="N34" i="24"/>
  <c r="V19" i="24" s="1"/>
  <c r="R25" i="25"/>
  <c r="R35" i="25"/>
  <c r="U42" i="22"/>
  <c r="W42" i="22" s="1"/>
  <c r="W32" i="22"/>
  <c r="W22" i="24"/>
  <c r="U34" i="24"/>
  <c r="Y22" i="24"/>
  <c r="Z22" i="24" s="1"/>
  <c r="W23" i="25"/>
  <c r="AB23" i="25" s="1"/>
  <c r="U42" i="25"/>
  <c r="W42" i="25" s="1"/>
  <c r="W32" i="25"/>
  <c r="U44" i="25"/>
  <c r="W44" i="25" s="1"/>
  <c r="W34" i="25"/>
  <c r="W35" i="24"/>
  <c r="Q45" i="24"/>
  <c r="Q37" i="24"/>
  <c r="U47" i="22"/>
  <c r="W41" i="22"/>
  <c r="Q36" i="24"/>
  <c r="W24" i="24"/>
  <c r="W36" i="25"/>
  <c r="Q46" i="25"/>
  <c r="W46" i="25" s="1"/>
  <c r="J34" i="24"/>
  <c r="J37" i="24" s="1"/>
  <c r="J39" i="24" s="1"/>
  <c r="W45" i="23"/>
  <c r="J32" i="24"/>
  <c r="Q46" i="23"/>
  <c r="W36" i="23"/>
  <c r="U37" i="25"/>
  <c r="W31" i="25"/>
  <c r="U41" i="25"/>
  <c r="Y20" i="25"/>
  <c r="Z20" i="25" s="1"/>
  <c r="Z23" i="25" s="1"/>
  <c r="L32" i="17" l="1"/>
  <c r="M32" i="17" s="1"/>
  <c r="N32" i="17" s="1"/>
  <c r="O32" i="17" s="1"/>
  <c r="P32" i="17" s="1"/>
  <c r="Q32" i="17" s="1"/>
  <c r="R32" i="17" s="1"/>
  <c r="L33" i="17"/>
  <c r="M33" i="17" s="1"/>
  <c r="N33" i="17" s="1"/>
  <c r="O33" i="17" s="1"/>
  <c r="P33" i="17" s="1"/>
  <c r="Q33" i="17" s="1"/>
  <c r="R33" i="17" s="1"/>
  <c r="L31" i="17"/>
  <c r="M31" i="17" s="1"/>
  <c r="N31" i="17" s="1"/>
  <c r="O31" i="17" s="1"/>
  <c r="P31" i="17" s="1"/>
  <c r="Q31" i="17" s="1"/>
  <c r="R31" i="17" s="1"/>
  <c r="Y162" i="17"/>
  <c r="P43" i="78"/>
  <c r="AH162" i="17"/>
  <c r="Y43" i="78"/>
  <c r="Q162" i="17"/>
  <c r="H43" i="78"/>
  <c r="Y71" i="17"/>
  <c r="O4" i="78"/>
  <c r="AE94" i="17"/>
  <c r="V71" i="78"/>
  <c r="V77" i="78" s="1"/>
  <c r="AI71" i="17"/>
  <c r="Y4" i="78"/>
  <c r="U94" i="17"/>
  <c r="L71" i="78"/>
  <c r="L77" i="78" s="1"/>
  <c r="U95" i="17"/>
  <c r="L72" i="78"/>
  <c r="L78" i="78" s="1"/>
  <c r="Y72" i="17"/>
  <c r="O5" i="78"/>
  <c r="AE95" i="17"/>
  <c r="V72" i="78"/>
  <c r="V78" i="78" s="1"/>
  <c r="AH72" i="17"/>
  <c r="X5" i="78"/>
  <c r="AD76" i="17"/>
  <c r="AD166" i="17"/>
  <c r="AE166" i="17" s="1"/>
  <c r="AF166" i="17" s="1"/>
  <c r="AG166" i="17" s="1"/>
  <c r="AH166" i="17" s="1"/>
  <c r="AI166" i="17" s="1"/>
  <c r="AJ166" i="17" s="1"/>
  <c r="AK166" i="17" s="1"/>
  <c r="AL166" i="17" s="1"/>
  <c r="M94" i="17"/>
  <c r="M95" i="17"/>
  <c r="T20" i="17"/>
  <c r="U20" i="17" s="1"/>
  <c r="V20" i="17" s="1"/>
  <c r="W20" i="17" s="1"/>
  <c r="X20" i="17" s="1"/>
  <c r="Y20" i="17" s="1"/>
  <c r="Z20" i="17" s="1"/>
  <c r="AA20" i="17" s="1"/>
  <c r="AB20" i="17" s="1"/>
  <c r="T77" i="17"/>
  <c r="AD20" i="17"/>
  <c r="AE20" i="17" s="1"/>
  <c r="AF20" i="17" s="1"/>
  <c r="AG20" i="17" s="1"/>
  <c r="AH20" i="17" s="1"/>
  <c r="AI20" i="17" s="1"/>
  <c r="AJ20" i="17" s="1"/>
  <c r="AK20" i="17" s="1"/>
  <c r="AL20" i="17" s="1"/>
  <c r="AD77" i="17"/>
  <c r="AD64" i="17"/>
  <c r="AE64" i="17" s="1"/>
  <c r="AF64" i="17" s="1"/>
  <c r="AG64" i="17" s="1"/>
  <c r="AH64" i="17" s="1"/>
  <c r="AI64" i="17" s="1"/>
  <c r="AJ64" i="17" s="1"/>
  <c r="AK64" i="17" s="1"/>
  <c r="AL64" i="17" s="1"/>
  <c r="T64" i="17"/>
  <c r="U64" i="17" s="1"/>
  <c r="V64" i="17" s="1"/>
  <c r="W64" i="17" s="1"/>
  <c r="X64" i="17" s="1"/>
  <c r="Y64" i="17" s="1"/>
  <c r="Z64" i="17" s="1"/>
  <c r="AA64" i="17" s="1"/>
  <c r="AB64" i="17" s="1"/>
  <c r="C63" i="17"/>
  <c r="AD107" i="17"/>
  <c r="AD112" i="17"/>
  <c r="AD21" i="17"/>
  <c r="AE21" i="17" s="1"/>
  <c r="AF21" i="17" s="1"/>
  <c r="AG21" i="17" s="1"/>
  <c r="AH21" i="17" s="1"/>
  <c r="AI21" i="17" s="1"/>
  <c r="AJ21" i="17" s="1"/>
  <c r="AK21" i="17" s="1"/>
  <c r="AL21" i="17" s="1"/>
  <c r="AM131" i="17"/>
  <c r="AM136" i="17"/>
  <c r="AC137" i="17"/>
  <c r="AC132" i="17"/>
  <c r="K131" i="17"/>
  <c r="K136" i="17"/>
  <c r="AC136" i="17"/>
  <c r="AC131" i="17"/>
  <c r="AM141" i="17"/>
  <c r="AC142" i="17"/>
  <c r="K141" i="17"/>
  <c r="AC141" i="17"/>
  <c r="AM151" i="17"/>
  <c r="K151" i="17"/>
  <c r="AC152" i="17"/>
  <c r="AC151" i="17"/>
  <c r="AC85" i="17"/>
  <c r="U29" i="78" s="1"/>
  <c r="AM84" i="17"/>
  <c r="AE28" i="78" s="1"/>
  <c r="K84" i="17"/>
  <c r="C28" i="78" s="1"/>
  <c r="AC84" i="17"/>
  <c r="U28" i="78" s="1"/>
  <c r="AD27" i="17"/>
  <c r="AE27" i="17" s="1"/>
  <c r="AF27" i="17" s="1"/>
  <c r="AG27" i="17" s="1"/>
  <c r="AH27" i="17" s="1"/>
  <c r="AI27" i="17" s="1"/>
  <c r="AJ27" i="17" s="1"/>
  <c r="AK27" i="17" s="1"/>
  <c r="AL27" i="17" s="1"/>
  <c r="V19" i="32"/>
  <c r="AM25" i="17" s="1"/>
  <c r="T21" i="17"/>
  <c r="U21" i="17" s="1"/>
  <c r="V21" i="17" s="1"/>
  <c r="W21" i="17" s="1"/>
  <c r="X21" i="17" s="1"/>
  <c r="Y21" i="17" s="1"/>
  <c r="Z21" i="17" s="1"/>
  <c r="AA21" i="17" s="1"/>
  <c r="AB21" i="17" s="1"/>
  <c r="L21" i="17"/>
  <c r="M21" i="17" s="1"/>
  <c r="N21" i="17" s="1"/>
  <c r="O21" i="17" s="1"/>
  <c r="P21" i="17" s="1"/>
  <c r="Q21" i="17" s="1"/>
  <c r="R21" i="17" s="1"/>
  <c r="L20" i="17"/>
  <c r="M20" i="17" s="1"/>
  <c r="N20" i="17" s="1"/>
  <c r="O20" i="17" s="1"/>
  <c r="P20" i="17" s="1"/>
  <c r="Q20" i="17" s="1"/>
  <c r="R20" i="17" s="1"/>
  <c r="K25" i="32"/>
  <c r="T20" i="32"/>
  <c r="N25" i="35"/>
  <c r="V21" i="35"/>
  <c r="K27" i="17" s="1"/>
  <c r="V19" i="35"/>
  <c r="K25" i="17" s="1"/>
  <c r="Q25" i="35"/>
  <c r="N25" i="34"/>
  <c r="S19" i="17"/>
  <c r="P19" i="34"/>
  <c r="V20" i="34" s="1"/>
  <c r="S26" i="17" s="1"/>
  <c r="T26" i="17" s="1"/>
  <c r="U26" i="17" s="1"/>
  <c r="V26" i="17" s="1"/>
  <c r="W26" i="17" s="1"/>
  <c r="X26" i="17" s="1"/>
  <c r="Y26" i="17" s="1"/>
  <c r="Z26" i="17" s="1"/>
  <c r="AA26" i="17" s="1"/>
  <c r="AB26" i="17" s="1"/>
  <c r="E25" i="34"/>
  <c r="Q19" i="34"/>
  <c r="V21" i="34" s="1"/>
  <c r="S27" i="17" s="1"/>
  <c r="T27" i="17" s="1"/>
  <c r="U27" i="17" s="1"/>
  <c r="V27" i="17" s="1"/>
  <c r="W27" i="17" s="1"/>
  <c r="X27" i="17" s="1"/>
  <c r="Y27" i="17" s="1"/>
  <c r="Z27" i="17" s="1"/>
  <c r="AA27" i="17" s="1"/>
  <c r="AB27" i="17" s="1"/>
  <c r="O19" i="34"/>
  <c r="V33" i="24"/>
  <c r="V43" i="24" s="1"/>
  <c r="W21" i="24"/>
  <c r="V31" i="24"/>
  <c r="W19" i="24"/>
  <c r="R45" i="25"/>
  <c r="R47" i="25" s="1"/>
  <c r="R37" i="25"/>
  <c r="W45" i="24"/>
  <c r="W34" i="24"/>
  <c r="U44" i="24"/>
  <c r="W44" i="24" s="1"/>
  <c r="W35" i="25"/>
  <c r="W37" i="25" s="1"/>
  <c r="R45" i="22"/>
  <c r="R47" i="22" s="1"/>
  <c r="R37" i="22"/>
  <c r="Q37" i="22"/>
  <c r="W35" i="22"/>
  <c r="W37" i="22" s="1"/>
  <c r="Q45" i="22"/>
  <c r="U42" i="23"/>
  <c r="W42" i="23" s="1"/>
  <c r="W32" i="23"/>
  <c r="W37" i="23" s="1"/>
  <c r="Y20" i="24"/>
  <c r="Z20" i="24" s="1"/>
  <c r="Z23" i="24" s="1"/>
  <c r="W20" i="24"/>
  <c r="U32" i="24"/>
  <c r="U47" i="25"/>
  <c r="W41" i="25"/>
  <c r="N35" i="24"/>
  <c r="V20" i="24" s="1"/>
  <c r="V32" i="24" s="1"/>
  <c r="V42" i="24" s="1"/>
  <c r="W25" i="25"/>
  <c r="S46" i="23"/>
  <c r="S47" i="23" s="1"/>
  <c r="S37" i="23"/>
  <c r="R46" i="23"/>
  <c r="R47" i="23" s="1"/>
  <c r="R37" i="23"/>
  <c r="Q46" i="24"/>
  <c r="W46" i="24" s="1"/>
  <c r="W36" i="24"/>
  <c r="S45" i="22"/>
  <c r="S47" i="22" s="1"/>
  <c r="S37" i="22"/>
  <c r="W33" i="24"/>
  <c r="U43" i="24"/>
  <c r="W43" i="24" s="1"/>
  <c r="U37" i="24"/>
  <c r="W31" i="24"/>
  <c r="U41" i="24"/>
  <c r="Z23" i="22"/>
  <c r="W41" i="23"/>
  <c r="U47" i="23"/>
  <c r="Q47" i="23"/>
  <c r="R46" i="24"/>
  <c r="R47" i="24" s="1"/>
  <c r="R37" i="24"/>
  <c r="Q47" i="25"/>
  <c r="S45" i="25"/>
  <c r="S47" i="25" s="1"/>
  <c r="S37" i="25"/>
  <c r="U25" i="24"/>
  <c r="C33" i="17" l="1"/>
  <c r="C32" i="17"/>
  <c r="C31" i="17"/>
  <c r="R162" i="17"/>
  <c r="J43" i="78" s="1"/>
  <c r="I43" i="78"/>
  <c r="AI162" i="17"/>
  <c r="Z43" i="78"/>
  <c r="Z162" i="17"/>
  <c r="Q43" i="78"/>
  <c r="AI72" i="17"/>
  <c r="Y5" i="78"/>
  <c r="V94" i="17"/>
  <c r="M71" i="78"/>
  <c r="M77" i="78" s="1"/>
  <c r="AE112" i="17"/>
  <c r="V11" i="78"/>
  <c r="AF95" i="17"/>
  <c r="W72" i="78"/>
  <c r="W78" i="78" s="1"/>
  <c r="AJ71" i="17"/>
  <c r="Z4" i="78"/>
  <c r="AE107" i="17"/>
  <c r="V10" i="78"/>
  <c r="N95" i="17"/>
  <c r="E72" i="78"/>
  <c r="E78" i="78" s="1"/>
  <c r="Z72" i="17"/>
  <c r="P5" i="78"/>
  <c r="AF94" i="17"/>
  <c r="W71" i="78"/>
  <c r="W77" i="78" s="1"/>
  <c r="N94" i="17"/>
  <c r="E71" i="78"/>
  <c r="E77" i="78" s="1"/>
  <c r="V95" i="17"/>
  <c r="M72" i="78"/>
  <c r="M78" i="78" s="1"/>
  <c r="Z71" i="17"/>
  <c r="P4" i="78"/>
  <c r="AE76" i="17"/>
  <c r="V67" i="78"/>
  <c r="V75" i="78" s="1"/>
  <c r="U77" i="17"/>
  <c r="L68" i="78"/>
  <c r="L76" i="78" s="1"/>
  <c r="AE77" i="17"/>
  <c r="V68" i="78"/>
  <c r="V76" i="78" s="1"/>
  <c r="T76" i="17"/>
  <c r="AD167" i="17"/>
  <c r="C64" i="17"/>
  <c r="C21" i="17"/>
  <c r="C20" i="17"/>
  <c r="K85" i="17"/>
  <c r="C29" i="78" s="1"/>
  <c r="T107" i="17"/>
  <c r="T112" i="17"/>
  <c r="AD108" i="17"/>
  <c r="AD113" i="17"/>
  <c r="S131" i="17"/>
  <c r="S136" i="17"/>
  <c r="T136" i="17" s="1"/>
  <c r="U136" i="17" s="1"/>
  <c r="V136" i="17" s="1"/>
  <c r="W136" i="17" s="1"/>
  <c r="X136" i="17" s="1"/>
  <c r="Y136" i="17" s="1"/>
  <c r="Z136" i="17" s="1"/>
  <c r="AA136" i="17" s="1"/>
  <c r="AB136" i="17" s="1"/>
  <c r="K132" i="17"/>
  <c r="K137" i="17"/>
  <c r="AM132" i="17"/>
  <c r="AM137" i="17"/>
  <c r="AD137" i="17" s="1"/>
  <c r="AE137" i="17" s="1"/>
  <c r="AF137" i="17" s="1"/>
  <c r="AG137" i="17" s="1"/>
  <c r="AH137" i="17" s="1"/>
  <c r="AI137" i="17" s="1"/>
  <c r="AJ137" i="17" s="1"/>
  <c r="AK137" i="17" s="1"/>
  <c r="AL137" i="17" s="1"/>
  <c r="AD136" i="17"/>
  <c r="AE136" i="17" s="1"/>
  <c r="AF136" i="17" s="1"/>
  <c r="AG136" i="17" s="1"/>
  <c r="AH136" i="17" s="1"/>
  <c r="AI136" i="17" s="1"/>
  <c r="AJ136" i="17" s="1"/>
  <c r="AK136" i="17" s="1"/>
  <c r="AL136" i="17" s="1"/>
  <c r="K142" i="17"/>
  <c r="AM142" i="17"/>
  <c r="AD142" i="17" s="1"/>
  <c r="AE142" i="17" s="1"/>
  <c r="AF142" i="17" s="1"/>
  <c r="AG142" i="17" s="1"/>
  <c r="AH142" i="17" s="1"/>
  <c r="AI142" i="17" s="1"/>
  <c r="AJ142" i="17" s="1"/>
  <c r="AK142" i="17" s="1"/>
  <c r="AL142" i="17" s="1"/>
  <c r="S141" i="17"/>
  <c r="AD151" i="17"/>
  <c r="AE151" i="17" s="1"/>
  <c r="AF151" i="17" s="1"/>
  <c r="AG151" i="17" s="1"/>
  <c r="AH151" i="17" s="1"/>
  <c r="AI151" i="17" s="1"/>
  <c r="AJ151" i="17" s="1"/>
  <c r="AK151" i="17" s="1"/>
  <c r="AL151" i="17" s="1"/>
  <c r="S151" i="17"/>
  <c r="T151" i="17" s="1"/>
  <c r="U151" i="17" s="1"/>
  <c r="V151" i="17" s="1"/>
  <c r="W151" i="17" s="1"/>
  <c r="X151" i="17" s="1"/>
  <c r="Y151" i="17" s="1"/>
  <c r="Z151" i="17" s="1"/>
  <c r="AA151" i="17" s="1"/>
  <c r="AB151" i="17" s="1"/>
  <c r="AD147" i="17"/>
  <c r="AE147" i="17" s="1"/>
  <c r="AF147" i="17" s="1"/>
  <c r="AG147" i="17" s="1"/>
  <c r="AH147" i="17" s="1"/>
  <c r="AI147" i="17" s="1"/>
  <c r="AJ147" i="17" s="1"/>
  <c r="AK147" i="17" s="1"/>
  <c r="AL147" i="17" s="1"/>
  <c r="K152" i="17"/>
  <c r="AM152" i="17"/>
  <c r="AD152" i="17" s="1"/>
  <c r="AE152" i="17" s="1"/>
  <c r="AF152" i="17" s="1"/>
  <c r="AG152" i="17" s="1"/>
  <c r="AH152" i="17" s="1"/>
  <c r="AI152" i="17" s="1"/>
  <c r="AJ152" i="17" s="1"/>
  <c r="AK152" i="17" s="1"/>
  <c r="AL152" i="17" s="1"/>
  <c r="AD146" i="17"/>
  <c r="AE146" i="17" s="1"/>
  <c r="AF146" i="17" s="1"/>
  <c r="AG146" i="17" s="1"/>
  <c r="AH146" i="17" s="1"/>
  <c r="AI146" i="17" s="1"/>
  <c r="AJ146" i="17" s="1"/>
  <c r="AK146" i="17" s="1"/>
  <c r="AL146" i="17" s="1"/>
  <c r="AD141" i="17"/>
  <c r="AE141" i="17" s="1"/>
  <c r="AF141" i="17" s="1"/>
  <c r="AG141" i="17" s="1"/>
  <c r="AH141" i="17" s="1"/>
  <c r="AI141" i="17" s="1"/>
  <c r="AJ141" i="17" s="1"/>
  <c r="AK141" i="17" s="1"/>
  <c r="AL141" i="17" s="1"/>
  <c r="AM85" i="17"/>
  <c r="AE29" i="78" s="1"/>
  <c r="AD89" i="17"/>
  <c r="AE89" i="17" s="1"/>
  <c r="AF89" i="17" s="1"/>
  <c r="AG89" i="17" s="1"/>
  <c r="AH89" i="17" s="1"/>
  <c r="AI89" i="17" s="1"/>
  <c r="AJ89" i="17" s="1"/>
  <c r="AK89" i="17" s="1"/>
  <c r="AL89" i="17" s="1"/>
  <c r="S84" i="17"/>
  <c r="K28" i="78" s="1"/>
  <c r="AD84" i="17"/>
  <c r="L27" i="17"/>
  <c r="M27" i="17" s="1"/>
  <c r="N27" i="17" s="1"/>
  <c r="O27" i="17" s="1"/>
  <c r="P27" i="17" s="1"/>
  <c r="Q27" i="17" s="1"/>
  <c r="R27" i="17" s="1"/>
  <c r="L26" i="17"/>
  <c r="L19" i="17"/>
  <c r="Q25" i="34"/>
  <c r="V19" i="34"/>
  <c r="S25" i="17" s="1"/>
  <c r="T167" i="17" s="1"/>
  <c r="W25" i="24"/>
  <c r="W47" i="23"/>
  <c r="W46" i="23"/>
  <c r="V37" i="24"/>
  <c r="V41" i="24"/>
  <c r="V47" i="24" s="1"/>
  <c r="V25" i="24"/>
  <c r="Q47" i="22"/>
  <c r="W45" i="22"/>
  <c r="W47" i="22" s="1"/>
  <c r="W45" i="25"/>
  <c r="W47" i="25" s="1"/>
  <c r="Q47" i="24"/>
  <c r="U42" i="24"/>
  <c r="W42" i="24" s="1"/>
  <c r="W32" i="24"/>
  <c r="W37" i="24" s="1"/>
  <c r="D33" i="17" l="1"/>
  <c r="D32" i="17"/>
  <c r="D31" i="17"/>
  <c r="AE167" i="17"/>
  <c r="V44" i="78"/>
  <c r="AA162" i="17"/>
  <c r="R43" i="78"/>
  <c r="AJ162" i="17"/>
  <c r="AA43" i="78"/>
  <c r="U167" i="17"/>
  <c r="AA71" i="17"/>
  <c r="Q4" i="78"/>
  <c r="AA72" i="17"/>
  <c r="Q5" i="78"/>
  <c r="AG95" i="17"/>
  <c r="X72" i="78"/>
  <c r="X78" i="78" s="1"/>
  <c r="AE108" i="17"/>
  <c r="V15" i="78"/>
  <c r="O95" i="17"/>
  <c r="F72" i="78"/>
  <c r="F78" i="78" s="1"/>
  <c r="AF112" i="17"/>
  <c r="W11" i="78"/>
  <c r="AE113" i="17"/>
  <c r="V16" i="78"/>
  <c r="W95" i="17"/>
  <c r="N72" i="78"/>
  <c r="N78" i="78" s="1"/>
  <c r="U112" i="17"/>
  <c r="L11" i="78"/>
  <c r="O94" i="17"/>
  <c r="F71" i="78"/>
  <c r="F77" i="78" s="1"/>
  <c r="V20" i="78"/>
  <c r="U107" i="17"/>
  <c r="L10" i="78"/>
  <c r="AF107" i="17"/>
  <c r="W10" i="78"/>
  <c r="W94" i="17"/>
  <c r="N71" i="78"/>
  <c r="N77" i="78" s="1"/>
  <c r="AG94" i="17"/>
  <c r="X71" i="78"/>
  <c r="X77" i="78" s="1"/>
  <c r="AK71" i="17"/>
  <c r="AA4" i="78"/>
  <c r="AJ72" i="17"/>
  <c r="Z5" i="78"/>
  <c r="AE84" i="17"/>
  <c r="V28" i="78"/>
  <c r="AF76" i="17"/>
  <c r="W67" i="78"/>
  <c r="W75" i="78" s="1"/>
  <c r="AF77" i="17"/>
  <c r="W68" i="78"/>
  <c r="W76" i="78" s="1"/>
  <c r="V77" i="17"/>
  <c r="M68" i="78"/>
  <c r="M76" i="78" s="1"/>
  <c r="U76" i="17"/>
  <c r="L67" i="78"/>
  <c r="L75" i="78" s="1"/>
  <c r="L167" i="17"/>
  <c r="T166" i="17"/>
  <c r="U166" i="17" s="1"/>
  <c r="V166" i="17" s="1"/>
  <c r="W166" i="17" s="1"/>
  <c r="X166" i="17" s="1"/>
  <c r="Y166" i="17" s="1"/>
  <c r="Z166" i="17" s="1"/>
  <c r="AA166" i="17" s="1"/>
  <c r="AB166" i="17" s="1"/>
  <c r="L166" i="17"/>
  <c r="C27" i="17"/>
  <c r="M19" i="17"/>
  <c r="N19" i="17" s="1"/>
  <c r="O19" i="17" s="1"/>
  <c r="P19" i="17" s="1"/>
  <c r="Q19" i="17" s="1"/>
  <c r="R19" i="17" s="1"/>
  <c r="M26" i="17"/>
  <c r="N26" i="17" s="1"/>
  <c r="O26" i="17" s="1"/>
  <c r="P26" i="17" s="1"/>
  <c r="Q26" i="17" s="1"/>
  <c r="R26" i="17" s="1"/>
  <c r="T113" i="17"/>
  <c r="T108" i="17"/>
  <c r="S132" i="17"/>
  <c r="S137" i="17"/>
  <c r="T137" i="17" s="1"/>
  <c r="U137" i="17" s="1"/>
  <c r="V137" i="17" s="1"/>
  <c r="W137" i="17" s="1"/>
  <c r="X137" i="17" s="1"/>
  <c r="Y137" i="17" s="1"/>
  <c r="Z137" i="17" s="1"/>
  <c r="AA137" i="17" s="1"/>
  <c r="AB137" i="17" s="1"/>
  <c r="S142" i="17"/>
  <c r="T142" i="17" s="1"/>
  <c r="U142" i="17" s="1"/>
  <c r="V142" i="17" s="1"/>
  <c r="W142" i="17" s="1"/>
  <c r="X142" i="17" s="1"/>
  <c r="Y142" i="17" s="1"/>
  <c r="Z142" i="17" s="1"/>
  <c r="AA142" i="17" s="1"/>
  <c r="AB142" i="17" s="1"/>
  <c r="L136" i="17"/>
  <c r="M136" i="17" s="1"/>
  <c r="N136" i="17" s="1"/>
  <c r="O136" i="17" s="1"/>
  <c r="P136" i="17" s="1"/>
  <c r="Q136" i="17" s="1"/>
  <c r="R136" i="17" s="1"/>
  <c r="C136" i="17" s="1"/>
  <c r="T146" i="17"/>
  <c r="U146" i="17" s="1"/>
  <c r="V146" i="17" s="1"/>
  <c r="W146" i="17" s="1"/>
  <c r="X146" i="17" s="1"/>
  <c r="Y146" i="17" s="1"/>
  <c r="Z146" i="17" s="1"/>
  <c r="AA146" i="17" s="1"/>
  <c r="AB146" i="17" s="1"/>
  <c r="S152" i="17"/>
  <c r="T152" i="17" s="1"/>
  <c r="U152" i="17" s="1"/>
  <c r="V152" i="17" s="1"/>
  <c r="W152" i="17" s="1"/>
  <c r="X152" i="17" s="1"/>
  <c r="Y152" i="17" s="1"/>
  <c r="Z152" i="17" s="1"/>
  <c r="AA152" i="17" s="1"/>
  <c r="AB152" i="17" s="1"/>
  <c r="T147" i="17"/>
  <c r="U147" i="17" s="1"/>
  <c r="V147" i="17" s="1"/>
  <c r="W147" i="17" s="1"/>
  <c r="X147" i="17" s="1"/>
  <c r="Y147" i="17" s="1"/>
  <c r="Z147" i="17" s="1"/>
  <c r="AA147" i="17" s="1"/>
  <c r="AB147" i="17" s="1"/>
  <c r="L151" i="17"/>
  <c r="T141" i="17"/>
  <c r="U141" i="17" s="1"/>
  <c r="V141" i="17" s="1"/>
  <c r="W141" i="17" s="1"/>
  <c r="X141" i="17" s="1"/>
  <c r="Y141" i="17" s="1"/>
  <c r="Z141" i="17" s="1"/>
  <c r="AA141" i="17" s="1"/>
  <c r="AB141" i="17" s="1"/>
  <c r="L141" i="17"/>
  <c r="M141" i="17" s="1"/>
  <c r="N141" i="17" s="1"/>
  <c r="O141" i="17" s="1"/>
  <c r="P141" i="17" s="1"/>
  <c r="Q141" i="17" s="1"/>
  <c r="R141" i="17" s="1"/>
  <c r="AD85" i="17"/>
  <c r="T89" i="17"/>
  <c r="U89" i="17" s="1"/>
  <c r="V89" i="17" s="1"/>
  <c r="W89" i="17" s="1"/>
  <c r="X89" i="17" s="1"/>
  <c r="Y89" i="17" s="1"/>
  <c r="Z89" i="17" s="1"/>
  <c r="AA89" i="17" s="1"/>
  <c r="AB89" i="17" s="1"/>
  <c r="S85" i="17"/>
  <c r="K29" i="78" s="1"/>
  <c r="AD90" i="17"/>
  <c r="AE90" i="17" s="1"/>
  <c r="AF90" i="17" s="1"/>
  <c r="AG90" i="17" s="1"/>
  <c r="AH90" i="17" s="1"/>
  <c r="AI90" i="17" s="1"/>
  <c r="AJ90" i="17" s="1"/>
  <c r="AK90" i="17" s="1"/>
  <c r="AL90" i="17" s="1"/>
  <c r="T84" i="17"/>
  <c r="L84" i="17"/>
  <c r="L25" i="17"/>
  <c r="W41" i="24"/>
  <c r="W47" i="24" s="1"/>
  <c r="U47" i="24"/>
  <c r="V167" i="17" l="1"/>
  <c r="M44" i="78"/>
  <c r="M167" i="17"/>
  <c r="D44" i="78"/>
  <c r="AK162" i="17"/>
  <c r="AB43" i="78"/>
  <c r="AB162" i="17"/>
  <c r="S43" i="78"/>
  <c r="L44" i="78"/>
  <c r="AF167" i="17"/>
  <c r="W44" i="78"/>
  <c r="L20" i="78"/>
  <c r="AL71" i="17"/>
  <c r="AC4" i="78" s="1"/>
  <c r="AB4" i="78"/>
  <c r="X95" i="17"/>
  <c r="O72" i="78"/>
  <c r="O78" i="78" s="1"/>
  <c r="AF108" i="17"/>
  <c r="W15" i="78"/>
  <c r="V107" i="17"/>
  <c r="M10" i="78"/>
  <c r="AF113" i="17"/>
  <c r="W16" i="78"/>
  <c r="AH95" i="17"/>
  <c r="Y72" i="78"/>
  <c r="Y78" i="78" s="1"/>
  <c r="AH94" i="17"/>
  <c r="Y71" i="78"/>
  <c r="Y77" i="78" s="1"/>
  <c r="AE85" i="17"/>
  <c r="V29" i="78"/>
  <c r="P94" i="17"/>
  <c r="G71" i="78"/>
  <c r="G77" i="78" s="1"/>
  <c r="AG112" i="17"/>
  <c r="X11" i="78"/>
  <c r="AB72" i="17"/>
  <c r="R5" i="78"/>
  <c r="X94" i="17"/>
  <c r="O71" i="78"/>
  <c r="O77" i="78" s="1"/>
  <c r="U108" i="17"/>
  <c r="L15" i="78"/>
  <c r="AK72" i="17"/>
  <c r="AA5" i="78"/>
  <c r="W20" i="78"/>
  <c r="V112" i="17"/>
  <c r="M11" i="78"/>
  <c r="P95" i="17"/>
  <c r="G72" i="78"/>
  <c r="G78" i="78" s="1"/>
  <c r="U113" i="17"/>
  <c r="L16" i="78"/>
  <c r="AG107" i="17"/>
  <c r="X10" i="78"/>
  <c r="V21" i="78"/>
  <c r="AB71" i="17"/>
  <c r="R4" i="78"/>
  <c r="U84" i="17"/>
  <c r="L28" i="78"/>
  <c r="AF84" i="17"/>
  <c r="W28" i="78"/>
  <c r="AG76" i="17"/>
  <c r="X67" i="78"/>
  <c r="X75" i="78" s="1"/>
  <c r="V76" i="17"/>
  <c r="M67" i="78"/>
  <c r="M75" i="78" s="1"/>
  <c r="AG77" i="17"/>
  <c r="X68" i="78"/>
  <c r="X76" i="78" s="1"/>
  <c r="W77" i="17"/>
  <c r="N68" i="78"/>
  <c r="N76" i="78" s="1"/>
  <c r="M166" i="17"/>
  <c r="N166" i="17" s="1"/>
  <c r="O166" i="17" s="1"/>
  <c r="P166" i="17" s="1"/>
  <c r="Q166" i="17" s="1"/>
  <c r="R166" i="17" s="1"/>
  <c r="C166" i="17" s="1"/>
  <c r="C26" i="17"/>
  <c r="M25" i="17"/>
  <c r="N25" i="17" s="1"/>
  <c r="O25" i="17" s="1"/>
  <c r="P25" i="17" s="1"/>
  <c r="Q25" i="17" s="1"/>
  <c r="R25" i="17" s="1"/>
  <c r="T85" i="17"/>
  <c r="L85" i="17"/>
  <c r="L137" i="17"/>
  <c r="M137" i="17" s="1"/>
  <c r="N137" i="17" s="1"/>
  <c r="O137" i="17" s="1"/>
  <c r="P137" i="17" s="1"/>
  <c r="Q137" i="17" s="1"/>
  <c r="R137" i="17" s="1"/>
  <c r="L147" i="17"/>
  <c r="M151" i="17"/>
  <c r="N151" i="17" s="1"/>
  <c r="O151" i="17" s="1"/>
  <c r="P151" i="17" s="1"/>
  <c r="Q151" i="17" s="1"/>
  <c r="R151" i="17" s="1"/>
  <c r="C151" i="17" s="1"/>
  <c r="L152" i="17"/>
  <c r="L146" i="17"/>
  <c r="L142" i="17"/>
  <c r="C141" i="17"/>
  <c r="M84" i="17"/>
  <c r="L89" i="17"/>
  <c r="D28" i="78" s="1"/>
  <c r="T90" i="17"/>
  <c r="U90" i="17" s="1"/>
  <c r="V90" i="17" s="1"/>
  <c r="W90" i="17" s="1"/>
  <c r="X90" i="17" s="1"/>
  <c r="Y90" i="17" s="1"/>
  <c r="Z90" i="17" s="1"/>
  <c r="AA90" i="17" s="1"/>
  <c r="AB90" i="17" s="1"/>
  <c r="AC175" i="17"/>
  <c r="AM175" i="17"/>
  <c r="P74" i="20"/>
  <c r="D28" i="36" s="1"/>
  <c r="D36" i="36" s="1"/>
  <c r="Q74" i="20"/>
  <c r="R74" i="20"/>
  <c r="D29" i="36"/>
  <c r="D37" i="36" s="1"/>
  <c r="D43" i="36" s="1"/>
  <c r="Q75" i="20"/>
  <c r="R75" i="20"/>
  <c r="F29" i="36" s="1"/>
  <c r="F37" i="36" s="1"/>
  <c r="S75" i="20"/>
  <c r="Q73" i="20"/>
  <c r="E27" i="36" s="1"/>
  <c r="E35" i="36" s="1"/>
  <c r="R73" i="20"/>
  <c r="S73" i="20"/>
  <c r="P73" i="20"/>
  <c r="B69" i="20"/>
  <c r="P55" i="20"/>
  <c r="Q55" i="20"/>
  <c r="R55" i="20"/>
  <c r="S55" i="20"/>
  <c r="Q56" i="20"/>
  <c r="R56" i="20"/>
  <c r="S56" i="20"/>
  <c r="Q54" i="20"/>
  <c r="R54" i="20"/>
  <c r="S54" i="20"/>
  <c r="P54" i="20"/>
  <c r="J77" i="20"/>
  <c r="Q77" i="20"/>
  <c r="E31" i="36" s="1"/>
  <c r="R77" i="20"/>
  <c r="F31" i="36" s="1"/>
  <c r="S77" i="20"/>
  <c r="G31" i="36" s="1"/>
  <c r="D31" i="36"/>
  <c r="T43" i="78" l="1"/>
  <c r="AL162" i="17"/>
  <c r="AD43" i="78" s="1"/>
  <c r="AC43" i="78"/>
  <c r="N167" i="17"/>
  <c r="E44" i="78"/>
  <c r="AG167" i="17"/>
  <c r="X44" i="78"/>
  <c r="W167" i="17"/>
  <c r="N44" i="78"/>
  <c r="M20" i="78"/>
  <c r="W21" i="78"/>
  <c r="AH107" i="17"/>
  <c r="Y10" i="78"/>
  <c r="AF85" i="17"/>
  <c r="W29" i="78"/>
  <c r="W107" i="17"/>
  <c r="N10" i="78"/>
  <c r="V113" i="17"/>
  <c r="M16" i="78"/>
  <c r="AL72" i="17"/>
  <c r="AC5" i="78" s="1"/>
  <c r="AB5" i="78"/>
  <c r="S5" i="78"/>
  <c r="L21" i="78"/>
  <c r="AI94" i="17"/>
  <c r="Z71" i="78"/>
  <c r="Z77" i="78" s="1"/>
  <c r="AG108" i="17"/>
  <c r="X15" i="78"/>
  <c r="V108" i="17"/>
  <c r="M15" i="78"/>
  <c r="AH112" i="17"/>
  <c r="Y11" i="78"/>
  <c r="S4" i="78"/>
  <c r="C71" i="17"/>
  <c r="M16" i="12" s="1"/>
  <c r="Q95" i="17"/>
  <c r="H72" i="78"/>
  <c r="H78" i="78" s="1"/>
  <c r="AI95" i="17"/>
  <c r="Z72" i="78"/>
  <c r="Z78" i="78" s="1"/>
  <c r="Y95" i="17"/>
  <c r="P72" i="78"/>
  <c r="P78" i="78" s="1"/>
  <c r="U85" i="17"/>
  <c r="L29" i="78"/>
  <c r="Y94" i="17"/>
  <c r="P71" i="78"/>
  <c r="P77" i="78" s="1"/>
  <c r="X20" i="78"/>
  <c r="W112" i="17"/>
  <c r="N11" i="78"/>
  <c r="Q94" i="17"/>
  <c r="H71" i="78"/>
  <c r="H77" i="78" s="1"/>
  <c r="AG113" i="17"/>
  <c r="X16" i="78"/>
  <c r="N84" i="17"/>
  <c r="AG84" i="17"/>
  <c r="X28" i="78"/>
  <c r="V84" i="17"/>
  <c r="M28" i="78"/>
  <c r="AH76" i="17"/>
  <c r="Y67" i="78"/>
  <c r="Y75" i="78" s="1"/>
  <c r="X77" i="17"/>
  <c r="O68" i="78"/>
  <c r="O76" i="78" s="1"/>
  <c r="AH77" i="17"/>
  <c r="Y68" i="78"/>
  <c r="Y76" i="78" s="1"/>
  <c r="W76" i="17"/>
  <c r="N67" i="78"/>
  <c r="N75" i="78" s="1"/>
  <c r="G35" i="12"/>
  <c r="F43" i="36"/>
  <c r="Z32" i="43"/>
  <c r="D42" i="36"/>
  <c r="X28" i="43"/>
  <c r="D30" i="43" s="1"/>
  <c r="E41" i="36"/>
  <c r="Y18" i="43"/>
  <c r="I18" i="43" s="1"/>
  <c r="P59" i="20"/>
  <c r="S59" i="20"/>
  <c r="R59" i="20"/>
  <c r="Q82" i="20"/>
  <c r="Q89" i="20" s="1"/>
  <c r="C137" i="17"/>
  <c r="M147" i="17"/>
  <c r="N147" i="17" s="1"/>
  <c r="O147" i="17" s="1"/>
  <c r="P147" i="17" s="1"/>
  <c r="Q147" i="17" s="1"/>
  <c r="R147" i="17" s="1"/>
  <c r="C147" i="17" s="1"/>
  <c r="M146" i="17"/>
  <c r="N146" i="17" s="1"/>
  <c r="O146" i="17" s="1"/>
  <c r="P146" i="17" s="1"/>
  <c r="Q146" i="17" s="1"/>
  <c r="R146" i="17" s="1"/>
  <c r="M152" i="17"/>
  <c r="N152" i="17" s="1"/>
  <c r="O152" i="17" s="1"/>
  <c r="P152" i="17" s="1"/>
  <c r="Q152" i="17" s="1"/>
  <c r="R152" i="17" s="1"/>
  <c r="P82" i="20"/>
  <c r="P89" i="20" s="1"/>
  <c r="G28" i="36"/>
  <c r="F28" i="36"/>
  <c r="F36" i="36" s="1"/>
  <c r="D27" i="36"/>
  <c r="D35" i="36" s="1"/>
  <c r="P80" i="20"/>
  <c r="P87" i="20" s="1"/>
  <c r="S82" i="20"/>
  <c r="S89" i="20" s="1"/>
  <c r="G29" i="36"/>
  <c r="C21" i="48" s="1"/>
  <c r="R82" i="20"/>
  <c r="R89" i="20" s="1"/>
  <c r="E29" i="36"/>
  <c r="E28" i="36"/>
  <c r="E36" i="36" s="1"/>
  <c r="S80" i="20"/>
  <c r="S87" i="20" s="1"/>
  <c r="G27" i="36"/>
  <c r="G35" i="36" s="1"/>
  <c r="C11" i="48" s="1"/>
  <c r="R80" i="20"/>
  <c r="R87" i="20" s="1"/>
  <c r="F27" i="36"/>
  <c r="F35" i="36" s="1"/>
  <c r="Q59" i="20"/>
  <c r="M142" i="17"/>
  <c r="N142" i="17" s="1"/>
  <c r="O142" i="17" s="1"/>
  <c r="P142" i="17" s="1"/>
  <c r="Q142" i="17" s="1"/>
  <c r="R142" i="17" s="1"/>
  <c r="M89" i="17"/>
  <c r="N89" i="17" s="1"/>
  <c r="O89" i="17" s="1"/>
  <c r="P89" i="17" s="1"/>
  <c r="Q89" i="17" s="1"/>
  <c r="R89" i="17" s="1"/>
  <c r="L90" i="17"/>
  <c r="D29" i="78" s="1"/>
  <c r="M85" i="17"/>
  <c r="AE176" i="17"/>
  <c r="AF176" i="17" s="1"/>
  <c r="AG176" i="17" s="1"/>
  <c r="AH176" i="17" s="1"/>
  <c r="AI176" i="17" s="1"/>
  <c r="AJ176" i="17" s="1"/>
  <c r="AK176" i="17" s="1"/>
  <c r="AL176" i="17" s="1"/>
  <c r="AD175" i="17"/>
  <c r="AE175" i="17" s="1"/>
  <c r="AF175" i="17" s="1"/>
  <c r="AG175" i="17" s="1"/>
  <c r="AH175" i="17" s="1"/>
  <c r="AI175" i="17" s="1"/>
  <c r="AJ175" i="17" s="1"/>
  <c r="AK175" i="17" s="1"/>
  <c r="AL175" i="17" s="1"/>
  <c r="T175" i="17"/>
  <c r="U175" i="17" s="1"/>
  <c r="V175" i="17" s="1"/>
  <c r="W175" i="17" s="1"/>
  <c r="X175" i="17" s="1"/>
  <c r="Y175" i="17" s="1"/>
  <c r="Z175" i="17" s="1"/>
  <c r="AA175" i="17" s="1"/>
  <c r="AB175" i="17" s="1"/>
  <c r="U176" i="17"/>
  <c r="C162" i="17" l="1"/>
  <c r="G40" i="74" s="1"/>
  <c r="D22" i="54" s="1"/>
  <c r="AH167" i="17"/>
  <c r="Y44" i="78"/>
  <c r="O167" i="17"/>
  <c r="F44" i="78"/>
  <c r="I40" i="12"/>
  <c r="X167" i="17"/>
  <c r="O44" i="78"/>
  <c r="C72" i="17"/>
  <c r="O16" i="12" s="1"/>
  <c r="F88" i="78" s="1"/>
  <c r="R94" i="17"/>
  <c r="J71" i="78" s="1"/>
  <c r="J77" i="78" s="1"/>
  <c r="I71" i="78"/>
  <c r="I77" i="78" s="1"/>
  <c r="E88" i="78"/>
  <c r="M16" i="74"/>
  <c r="M18" i="12"/>
  <c r="AH108" i="17"/>
  <c r="Y15" i="78"/>
  <c r="V85" i="17"/>
  <c r="M29" i="78"/>
  <c r="W113" i="17"/>
  <c r="N16" i="78"/>
  <c r="AJ94" i="17"/>
  <c r="AA71" i="78"/>
  <c r="AA77" i="78" s="1"/>
  <c r="N20" i="78"/>
  <c r="N85" i="17"/>
  <c r="E28" i="78"/>
  <c r="Z95" i="17"/>
  <c r="Q72" i="78"/>
  <c r="Q78" i="78" s="1"/>
  <c r="X107" i="17"/>
  <c r="O10" i="78"/>
  <c r="X112" i="17"/>
  <c r="O11" i="78"/>
  <c r="AI112" i="17"/>
  <c r="Z11" i="78"/>
  <c r="O18" i="12"/>
  <c r="AJ95" i="17"/>
  <c r="AA72" i="78"/>
  <c r="AA78" i="78" s="1"/>
  <c r="M21" i="78"/>
  <c r="AG85" i="17"/>
  <c r="X29" i="78"/>
  <c r="AH113" i="17"/>
  <c r="Y16" i="78"/>
  <c r="W108" i="17"/>
  <c r="N15" i="78"/>
  <c r="Y20" i="78"/>
  <c r="Z94" i="17"/>
  <c r="Q71" i="78"/>
  <c r="Q77" i="78" s="1"/>
  <c r="R95" i="17"/>
  <c r="J72" i="78" s="1"/>
  <c r="J78" i="78" s="1"/>
  <c r="I72" i="78"/>
  <c r="I78" i="78" s="1"/>
  <c r="X21" i="78"/>
  <c r="AI107" i="17"/>
  <c r="Z10" i="78"/>
  <c r="W84" i="17"/>
  <c r="N28" i="78"/>
  <c r="AH84" i="17"/>
  <c r="Y28" i="78"/>
  <c r="O84" i="17"/>
  <c r="F28" i="78"/>
  <c r="G35" i="74"/>
  <c r="D20" i="54" s="1"/>
  <c r="C98" i="78"/>
  <c r="G34" i="74"/>
  <c r="D19" i="54" s="1"/>
  <c r="C97" i="78"/>
  <c r="AI77" i="17"/>
  <c r="Z68" i="78"/>
  <c r="Z76" i="78" s="1"/>
  <c r="X76" i="17"/>
  <c r="O67" i="78"/>
  <c r="O75" i="78" s="1"/>
  <c r="Y77" i="17"/>
  <c r="P68" i="78"/>
  <c r="P76" i="78" s="1"/>
  <c r="AI76" i="17"/>
  <c r="Z67" i="78"/>
  <c r="Z75" i="78" s="1"/>
  <c r="C23" i="48"/>
  <c r="C22" i="48"/>
  <c r="C24" i="48"/>
  <c r="C13" i="48"/>
  <c r="C14" i="48"/>
  <c r="C12" i="48"/>
  <c r="I58" i="43"/>
  <c r="I59" i="43"/>
  <c r="E42" i="36"/>
  <c r="Y28" i="43"/>
  <c r="G43" i="36"/>
  <c r="AA32" i="43"/>
  <c r="D29" i="43"/>
  <c r="D28" i="43"/>
  <c r="F41" i="36"/>
  <c r="Z18" i="43"/>
  <c r="N18" i="43" s="1"/>
  <c r="D41" i="36"/>
  <c r="D45" i="36" s="1"/>
  <c r="X18" i="43"/>
  <c r="D18" i="43" s="1"/>
  <c r="N32" i="43"/>
  <c r="N33" i="43"/>
  <c r="G41" i="36"/>
  <c r="AA18" i="43"/>
  <c r="F42" i="36"/>
  <c r="Z28" i="43"/>
  <c r="C152" i="17"/>
  <c r="C146" i="17"/>
  <c r="G36" i="36"/>
  <c r="C26" i="48" s="1"/>
  <c r="V176" i="17"/>
  <c r="W176" i="17" s="1"/>
  <c r="X176" i="17" s="1"/>
  <c r="Y176" i="17" s="1"/>
  <c r="Z176" i="17" s="1"/>
  <c r="AA176" i="17" s="1"/>
  <c r="AB176" i="17" s="1"/>
  <c r="C142" i="17"/>
  <c r="C175" i="17"/>
  <c r="C89" i="17"/>
  <c r="M90" i="17"/>
  <c r="N90" i="17" s="1"/>
  <c r="O90" i="17" s="1"/>
  <c r="P90" i="17" s="1"/>
  <c r="Q90" i="17" s="1"/>
  <c r="R90" i="17" s="1"/>
  <c r="S21" i="20"/>
  <c r="S22" i="20"/>
  <c r="S30" i="20" s="1"/>
  <c r="S32" i="20" s="1"/>
  <c r="C191" i="17" s="1"/>
  <c r="S20" i="20"/>
  <c r="R21" i="20"/>
  <c r="W36" i="36" s="1"/>
  <c r="R22" i="20"/>
  <c r="R20" i="20"/>
  <c r="Q21" i="20"/>
  <c r="Q22" i="20"/>
  <c r="Q30" i="20" s="1"/>
  <c r="Q32" i="20" s="1"/>
  <c r="Q20" i="20"/>
  <c r="V36" i="36" s="1"/>
  <c r="P21" i="20"/>
  <c r="P29" i="20" s="1"/>
  <c r="P22" i="20"/>
  <c r="P20" i="20"/>
  <c r="U36" i="36" s="1"/>
  <c r="B61" i="20"/>
  <c r="J61" i="20" s="1"/>
  <c r="B53" i="20"/>
  <c r="J53" i="20" s="1"/>
  <c r="B45" i="20"/>
  <c r="J45" i="20" s="1"/>
  <c r="B24" i="20"/>
  <c r="G40" i="12" l="1"/>
  <c r="C100" i="78" s="1"/>
  <c r="Q16" i="12"/>
  <c r="O16" i="74"/>
  <c r="O18" i="74" s="1"/>
  <c r="D100" i="78"/>
  <c r="I40" i="74"/>
  <c r="P167" i="17"/>
  <c r="G44" i="78"/>
  <c r="Y167" i="17"/>
  <c r="P44" i="78"/>
  <c r="AI167" i="17"/>
  <c r="Z44" i="78"/>
  <c r="N21" i="78"/>
  <c r="O20" i="78"/>
  <c r="AJ107" i="17"/>
  <c r="AA10" i="78"/>
  <c r="AK95" i="17"/>
  <c r="AB72" i="78"/>
  <c r="AB78" i="78" s="1"/>
  <c r="Y112" i="17"/>
  <c r="P11" i="78"/>
  <c r="Y21" i="78"/>
  <c r="X108" i="17"/>
  <c r="O15" i="78"/>
  <c r="AI108" i="17"/>
  <c r="Z15" i="78"/>
  <c r="Y107" i="17"/>
  <c r="P10" i="78"/>
  <c r="AK94" i="17"/>
  <c r="AB71" i="78"/>
  <c r="AB77" i="78" s="1"/>
  <c r="Q18" i="12"/>
  <c r="M62" i="12"/>
  <c r="AI113" i="17"/>
  <c r="Z16" i="78"/>
  <c r="G10" i="54"/>
  <c r="M18" i="74"/>
  <c r="M62" i="74" s="1"/>
  <c r="AA95" i="17"/>
  <c r="R72" i="78"/>
  <c r="R78" i="78" s="1"/>
  <c r="E110" i="78"/>
  <c r="E114" i="78"/>
  <c r="E113" i="78"/>
  <c r="AH85" i="17"/>
  <c r="Y29" i="78"/>
  <c r="X113" i="17"/>
  <c r="O16" i="78"/>
  <c r="AA94" i="17"/>
  <c r="R71" i="78"/>
  <c r="R77" i="78" s="1"/>
  <c r="AJ112" i="17"/>
  <c r="AA11" i="78"/>
  <c r="E29" i="78"/>
  <c r="Z20" i="78"/>
  <c r="O85" i="17"/>
  <c r="F29" i="78"/>
  <c r="W85" i="17"/>
  <c r="N29" i="78"/>
  <c r="P84" i="17"/>
  <c r="G28" i="78"/>
  <c r="AI84" i="17"/>
  <c r="Z28" i="78"/>
  <c r="X84" i="17"/>
  <c r="O28" i="78"/>
  <c r="Z77" i="17"/>
  <c r="Q68" i="78"/>
  <c r="Q76" i="78" s="1"/>
  <c r="Y76" i="17"/>
  <c r="P67" i="78"/>
  <c r="P75" i="78" s="1"/>
  <c r="AJ76" i="17"/>
  <c r="AA67" i="78"/>
  <c r="AA75" i="78" s="1"/>
  <c r="AJ77" i="17"/>
  <c r="AA68" i="78"/>
  <c r="AA76" i="78" s="1"/>
  <c r="DP12" i="48"/>
  <c r="DO12" i="48"/>
  <c r="DQ12" i="48"/>
  <c r="DN12" i="48"/>
  <c r="EP12" i="48"/>
  <c r="EG12" i="48"/>
  <c r="EF12" i="48"/>
  <c r="DW12" i="48"/>
  <c r="DU12" i="48"/>
  <c r="EI12" i="48"/>
  <c r="EH12" i="48"/>
  <c r="DY12" i="48"/>
  <c r="DX12" i="48"/>
  <c r="EN12" i="48"/>
  <c r="EA12" i="48"/>
  <c r="DZ12" i="48"/>
  <c r="EJ12" i="48"/>
  <c r="DS12" i="48"/>
  <c r="DR12" i="48"/>
  <c r="EB12" i="48"/>
  <c r="EL12" i="48"/>
  <c r="EK12" i="48"/>
  <c r="DT12" i="48"/>
  <c r="EO12" i="48"/>
  <c r="EE12" i="48"/>
  <c r="ED12" i="48"/>
  <c r="EC12" i="48"/>
  <c r="EM12" i="48"/>
  <c r="DV12" i="48"/>
  <c r="AA12" i="48"/>
  <c r="AS12" i="48"/>
  <c r="AU12" i="48"/>
  <c r="AI12" i="48"/>
  <c r="Y12" i="48"/>
  <c r="AO12" i="48"/>
  <c r="AQ12" i="48"/>
  <c r="AD12" i="48"/>
  <c r="AF12" i="48"/>
  <c r="AM12" i="48"/>
  <c r="AB12" i="48"/>
  <c r="AL12" i="48"/>
  <c r="AN12" i="48"/>
  <c r="AP12" i="48"/>
  <c r="AJ12" i="48"/>
  <c r="AT12" i="48"/>
  <c r="AV12" i="48"/>
  <c r="Z12" i="48"/>
  <c r="AR12" i="48"/>
  <c r="AW12" i="48"/>
  <c r="AG12" i="48"/>
  <c r="AH12" i="48"/>
  <c r="AC12" i="48"/>
  <c r="AE12" i="48"/>
  <c r="AK12" i="48"/>
  <c r="AJ14" i="48"/>
  <c r="DO14" i="48"/>
  <c r="DN14" i="48"/>
  <c r="DP14" i="48"/>
  <c r="DQ14" i="48"/>
  <c r="EP14" i="48"/>
  <c r="EO14" i="48"/>
  <c r="DX14" i="48"/>
  <c r="EH14" i="48"/>
  <c r="EG14" i="48"/>
  <c r="EI14" i="48"/>
  <c r="DZ14" i="48"/>
  <c r="DY14" i="48"/>
  <c r="EK14" i="48"/>
  <c r="EJ14" i="48"/>
  <c r="EA14" i="48"/>
  <c r="DR14" i="48"/>
  <c r="EC14" i="48"/>
  <c r="EB14" i="48"/>
  <c r="DS14" i="48"/>
  <c r="EM14" i="48"/>
  <c r="EL14" i="48"/>
  <c r="DU14" i="48"/>
  <c r="DT14" i="48"/>
  <c r="EE14" i="48"/>
  <c r="ED14" i="48"/>
  <c r="EN14" i="48"/>
  <c r="DW14" i="48"/>
  <c r="DV14" i="48"/>
  <c r="EF14" i="48"/>
  <c r="AM14" i="48"/>
  <c r="AR14" i="48"/>
  <c r="AQ14" i="48"/>
  <c r="AO14" i="48"/>
  <c r="AL14" i="48"/>
  <c r="AW14" i="48"/>
  <c r="AE14" i="48"/>
  <c r="AI14" i="48"/>
  <c r="AH14" i="48"/>
  <c r="AC14" i="48"/>
  <c r="AV14" i="48"/>
  <c r="AP14" i="48"/>
  <c r="AB14" i="48"/>
  <c r="AU14" i="48"/>
  <c r="Y14" i="48"/>
  <c r="AG14" i="48"/>
  <c r="AA14" i="48"/>
  <c r="AS14" i="48"/>
  <c r="AF14" i="48"/>
  <c r="AN14" i="48"/>
  <c r="AT14" i="48"/>
  <c r="AK14" i="48"/>
  <c r="AD14" i="48"/>
  <c r="Z14" i="48"/>
  <c r="DO13" i="48"/>
  <c r="DP13" i="48"/>
  <c r="DQ13" i="48"/>
  <c r="DN13" i="48"/>
  <c r="EB13" i="48"/>
  <c r="EA13" i="48"/>
  <c r="DR13" i="48"/>
  <c r="EK13" i="48"/>
  <c r="DT13" i="48"/>
  <c r="DS13" i="48"/>
  <c r="EC13" i="48"/>
  <c r="EL13" i="48"/>
  <c r="DU13" i="48"/>
  <c r="EN13" i="48"/>
  <c r="EM13" i="48"/>
  <c r="ED13" i="48"/>
  <c r="EE13" i="48"/>
  <c r="DV13" i="48"/>
  <c r="EP13" i="48"/>
  <c r="EO13" i="48"/>
  <c r="EF13" i="48"/>
  <c r="EJ13" i="48"/>
  <c r="DW13" i="48"/>
  <c r="EH13" i="48"/>
  <c r="EG13" i="48"/>
  <c r="DX13" i="48"/>
  <c r="EI13" i="48"/>
  <c r="DZ13" i="48"/>
  <c r="DY13" i="48"/>
  <c r="AP13" i="48"/>
  <c r="AR13" i="48"/>
  <c r="AT13" i="48"/>
  <c r="AL13" i="48"/>
  <c r="Y13" i="48"/>
  <c r="AG13" i="48"/>
  <c r="AE13" i="48"/>
  <c r="AW13" i="48"/>
  <c r="AC13" i="48"/>
  <c r="AM13" i="48"/>
  <c r="AA13" i="48"/>
  <c r="AK13" i="48"/>
  <c r="AU13" i="48"/>
  <c r="AF13" i="48"/>
  <c r="AI13" i="48"/>
  <c r="AS13" i="48"/>
  <c r="AQ13" i="48"/>
  <c r="AO13" i="48"/>
  <c r="AN13" i="48"/>
  <c r="AJ13" i="48"/>
  <c r="Z13" i="48"/>
  <c r="AB13" i="48"/>
  <c r="AD13" i="48"/>
  <c r="AV13" i="48"/>
  <c r="AH13" i="48"/>
  <c r="Z24" i="48"/>
  <c r="DP24" i="48"/>
  <c r="DO24" i="48"/>
  <c r="DN24" i="48"/>
  <c r="DQ24" i="48"/>
  <c r="EA24" i="48"/>
  <c r="DY24" i="48"/>
  <c r="EI24" i="48"/>
  <c r="DW24" i="48"/>
  <c r="DX24" i="48"/>
  <c r="EG24" i="48"/>
  <c r="DV24" i="48"/>
  <c r="EE24" i="48"/>
  <c r="EF24" i="48"/>
  <c r="EO24" i="48"/>
  <c r="DR24" i="48"/>
  <c r="ED24" i="48"/>
  <c r="EM24" i="48"/>
  <c r="EN24" i="48"/>
  <c r="EP24" i="48"/>
  <c r="DU24" i="48"/>
  <c r="EL24" i="48"/>
  <c r="EH24" i="48"/>
  <c r="DT24" i="48"/>
  <c r="EC24" i="48"/>
  <c r="DS24" i="48"/>
  <c r="EJ24" i="48"/>
  <c r="DZ24" i="48"/>
  <c r="EB24" i="48"/>
  <c r="EK24" i="48"/>
  <c r="AQ24" i="48"/>
  <c r="AB24" i="48"/>
  <c r="AK24" i="48"/>
  <c r="AP24" i="48"/>
  <c r="AM24" i="48"/>
  <c r="AS24" i="48"/>
  <c r="AI24" i="48"/>
  <c r="AO24" i="48"/>
  <c r="AN24" i="48"/>
  <c r="AD24" i="48"/>
  <c r="AT24" i="48"/>
  <c r="Y24" i="48"/>
  <c r="AJ24" i="48"/>
  <c r="AH24" i="48"/>
  <c r="AW24" i="48"/>
  <c r="AC24" i="48"/>
  <c r="AA24" i="48"/>
  <c r="AE24" i="48"/>
  <c r="AU24" i="48"/>
  <c r="AG24" i="48"/>
  <c r="AF24" i="48"/>
  <c r="AV24" i="48"/>
  <c r="AL24" i="48"/>
  <c r="AR24" i="48"/>
  <c r="DP22" i="48"/>
  <c r="DO22" i="48"/>
  <c r="DN22" i="48"/>
  <c r="DQ22" i="48"/>
  <c r="ED22" i="48"/>
  <c r="DT22" i="48"/>
  <c r="DU22" i="48"/>
  <c r="EL22" i="48"/>
  <c r="EB22" i="48"/>
  <c r="EC22" i="48"/>
  <c r="DR22" i="48"/>
  <c r="DS22" i="48"/>
  <c r="EJ22" i="48"/>
  <c r="EK22" i="48"/>
  <c r="DY22" i="48"/>
  <c r="DZ22" i="48"/>
  <c r="EA22" i="48"/>
  <c r="DX22" i="48"/>
  <c r="EG22" i="48"/>
  <c r="EH22" i="48"/>
  <c r="EI22" i="48"/>
  <c r="DW22" i="48"/>
  <c r="EF22" i="48"/>
  <c r="EO22" i="48"/>
  <c r="EP22" i="48"/>
  <c r="EM22" i="48"/>
  <c r="EE22" i="48"/>
  <c r="EN22" i="48"/>
  <c r="DV22" i="48"/>
  <c r="AQ22" i="48"/>
  <c r="AL22" i="48"/>
  <c r="AV22" i="48"/>
  <c r="AB22" i="48"/>
  <c r="AT22" i="48"/>
  <c r="Y22" i="48"/>
  <c r="AN22" i="48"/>
  <c r="Z22" i="48"/>
  <c r="AJ22" i="48"/>
  <c r="AE22" i="48"/>
  <c r="AW22" i="48"/>
  <c r="AI22" i="48"/>
  <c r="AH22" i="48"/>
  <c r="AR22" i="48"/>
  <c r="AM22" i="48"/>
  <c r="AP22" i="48"/>
  <c r="AC22" i="48"/>
  <c r="AU22" i="48"/>
  <c r="AO22" i="48"/>
  <c r="AK22" i="48"/>
  <c r="AG22" i="48"/>
  <c r="AA22" i="48"/>
  <c r="AS22" i="48"/>
  <c r="AF22" i="48"/>
  <c r="AD22" i="48"/>
  <c r="C29" i="48"/>
  <c r="C28" i="48"/>
  <c r="C27" i="48"/>
  <c r="DQ23" i="48"/>
  <c r="DP23" i="48"/>
  <c r="DO23" i="48"/>
  <c r="DN23" i="48"/>
  <c r="EE23" i="48"/>
  <c r="DR23" i="48"/>
  <c r="EA23" i="48"/>
  <c r="EJ23" i="48"/>
  <c r="EK23" i="48"/>
  <c r="DW23" i="48"/>
  <c r="DZ23" i="48"/>
  <c r="EI23" i="48"/>
  <c r="DY23" i="48"/>
  <c r="EH23" i="48"/>
  <c r="EG23" i="48"/>
  <c r="EP23" i="48"/>
  <c r="DX23" i="48"/>
  <c r="EO23" i="48"/>
  <c r="EF23" i="48"/>
  <c r="DV23" i="48"/>
  <c r="EM23" i="48"/>
  <c r="EN23" i="48"/>
  <c r="DT23" i="48"/>
  <c r="DU23" i="48"/>
  <c r="ED23" i="48"/>
  <c r="DS23" i="48"/>
  <c r="EB23" i="48"/>
  <c r="EC23" i="48"/>
  <c r="EL23" i="48"/>
  <c r="AA23" i="48"/>
  <c r="AW23" i="48"/>
  <c r="AE23" i="48"/>
  <c r="AP23" i="48"/>
  <c r="AI23" i="48"/>
  <c r="AC23" i="48"/>
  <c r="AM23" i="48"/>
  <c r="AR23" i="48"/>
  <c r="AQ23" i="48"/>
  <c r="AK23" i="48"/>
  <c r="AU23" i="48"/>
  <c r="AG23" i="48"/>
  <c r="AS23" i="48"/>
  <c r="AF23" i="48"/>
  <c r="AT23" i="48"/>
  <c r="Y23" i="48"/>
  <c r="AO23" i="48"/>
  <c r="AN23" i="48"/>
  <c r="Z23" i="48"/>
  <c r="AB23" i="48"/>
  <c r="AD23" i="48"/>
  <c r="AV23" i="48"/>
  <c r="AH23" i="48"/>
  <c r="AJ23" i="48"/>
  <c r="AL23" i="48"/>
  <c r="I35" i="12"/>
  <c r="D98" i="78" s="1"/>
  <c r="G28" i="12"/>
  <c r="I62" i="43"/>
  <c r="S32" i="43"/>
  <c r="S33" i="43"/>
  <c r="E43" i="36"/>
  <c r="E45" i="36" s="1"/>
  <c r="Y32" i="43"/>
  <c r="I30" i="43"/>
  <c r="I28" i="43"/>
  <c r="I29" i="43"/>
  <c r="G42" i="36"/>
  <c r="G45" i="36" s="1"/>
  <c r="AA28" i="43"/>
  <c r="N29" i="43"/>
  <c r="N30" i="43"/>
  <c r="N28" i="43"/>
  <c r="N59" i="43"/>
  <c r="N58" i="43"/>
  <c r="F45" i="36"/>
  <c r="S58" i="43"/>
  <c r="S59" i="43"/>
  <c r="Z74" i="20"/>
  <c r="Z81" i="20" s="1"/>
  <c r="Z88" i="20" s="1"/>
  <c r="Z76" i="20"/>
  <c r="AA73" i="20"/>
  <c r="Y77" i="20"/>
  <c r="AA77" i="20"/>
  <c r="Y73" i="20"/>
  <c r="Z73" i="20"/>
  <c r="AA74" i="20"/>
  <c r="AA81" i="20" s="1"/>
  <c r="AA88" i="20" s="1"/>
  <c r="AA76" i="20"/>
  <c r="X73" i="20"/>
  <c r="X75" i="20"/>
  <c r="X82" i="20" s="1"/>
  <c r="X89" i="20" s="1"/>
  <c r="X77" i="20"/>
  <c r="X36" i="36"/>
  <c r="Y75" i="20"/>
  <c r="Y82" i="20" s="1"/>
  <c r="Y89" i="20" s="1"/>
  <c r="AA75" i="20"/>
  <c r="AA82" i="20" s="1"/>
  <c r="AA89" i="20" s="1"/>
  <c r="X74" i="20"/>
  <c r="X81" i="20" s="1"/>
  <c r="X88" i="20" s="1"/>
  <c r="Y74" i="20"/>
  <c r="Y81" i="20" s="1"/>
  <c r="Y88" i="20" s="1"/>
  <c r="Z75" i="20"/>
  <c r="Z82" i="20" s="1"/>
  <c r="Z89" i="20" s="1"/>
  <c r="Z77" i="20"/>
  <c r="X76" i="20"/>
  <c r="Y76" i="20"/>
  <c r="D97" i="78"/>
  <c r="S81" i="20"/>
  <c r="Q81" i="20"/>
  <c r="P60" i="20"/>
  <c r="P62" i="20" s="1"/>
  <c r="R81" i="20"/>
  <c r="P81" i="20"/>
  <c r="R45" i="20"/>
  <c r="C90" i="17"/>
  <c r="R60" i="20"/>
  <c r="R62" i="20" s="1"/>
  <c r="S60" i="20"/>
  <c r="S62" i="20" s="1"/>
  <c r="Q60" i="20"/>
  <c r="Q62" i="20" s="1"/>
  <c r="Q29" i="20"/>
  <c r="R28" i="20"/>
  <c r="R30" i="20"/>
  <c r="R32" i="20" s="1"/>
  <c r="P28" i="20"/>
  <c r="R29" i="20"/>
  <c r="P30" i="20"/>
  <c r="P32" i="20" s="1"/>
  <c r="S28" i="20"/>
  <c r="Q28" i="20"/>
  <c r="S29" i="20"/>
  <c r="B25" i="20"/>
  <c r="J25" i="20" s="1"/>
  <c r="J24" i="20"/>
  <c r="Q36" i="20" s="1"/>
  <c r="K40" i="12" l="1"/>
  <c r="H10" i="54"/>
  <c r="I10" i="54" s="1"/>
  <c r="Q16" i="74"/>
  <c r="Z167" i="17"/>
  <c r="Q44" i="78"/>
  <c r="Q167" i="17"/>
  <c r="H44" i="78"/>
  <c r="E22" i="54"/>
  <c r="K40" i="74"/>
  <c r="AJ167" i="17"/>
  <c r="AA44" i="78"/>
  <c r="Q18" i="74"/>
  <c r="Z21" i="78"/>
  <c r="AJ113" i="17"/>
  <c r="AA16" i="78"/>
  <c r="Z112" i="17"/>
  <c r="Q11" i="78"/>
  <c r="X85" i="17"/>
  <c r="O29" i="78"/>
  <c r="AB94" i="17"/>
  <c r="T71" i="78" s="1"/>
  <c r="T77" i="78" s="1"/>
  <c r="S71" i="78"/>
  <c r="S77" i="78" s="1"/>
  <c r="AK112" i="17"/>
  <c r="AB11" i="78"/>
  <c r="AB95" i="17"/>
  <c r="T72" i="78" s="1"/>
  <c r="T78" i="78" s="1"/>
  <c r="S72" i="78"/>
  <c r="S78" i="78" s="1"/>
  <c r="AL94" i="17"/>
  <c r="AD71" i="78" s="1"/>
  <c r="AD77" i="78" s="1"/>
  <c r="AC71" i="78"/>
  <c r="AC77" i="78" s="1"/>
  <c r="AJ108" i="17"/>
  <c r="AA15" i="78"/>
  <c r="AL95" i="17"/>
  <c r="AD72" i="78" s="1"/>
  <c r="AD78" i="78" s="1"/>
  <c r="AC72" i="78"/>
  <c r="AC78" i="78" s="1"/>
  <c r="P85" i="17"/>
  <c r="G29" i="78"/>
  <c r="Y113" i="17"/>
  <c r="P16" i="78"/>
  <c r="O21" i="78"/>
  <c r="AA20" i="78"/>
  <c r="G36" i="54"/>
  <c r="G37" i="54"/>
  <c r="G31" i="54"/>
  <c r="P20" i="78"/>
  <c r="Y108" i="17"/>
  <c r="P15" i="78"/>
  <c r="AK107" i="17"/>
  <c r="AB10" i="78"/>
  <c r="AI85" i="17"/>
  <c r="Z29" i="78"/>
  <c r="Z107" i="17"/>
  <c r="Q10" i="78"/>
  <c r="Q20" i="78" s="1"/>
  <c r="Y84" i="17"/>
  <c r="P28" i="78"/>
  <c r="AJ84" i="17"/>
  <c r="AA28" i="78"/>
  <c r="Q84" i="17"/>
  <c r="H28" i="78"/>
  <c r="G28" i="74"/>
  <c r="D16" i="54" s="1"/>
  <c r="C94" i="78"/>
  <c r="AK77" i="17"/>
  <c r="AB68" i="78"/>
  <c r="AB76" i="78" s="1"/>
  <c r="AK76" i="17"/>
  <c r="AB67" i="78"/>
  <c r="AB75" i="78" s="1"/>
  <c r="Z76" i="17"/>
  <c r="Q67" i="78"/>
  <c r="Q75" i="78" s="1"/>
  <c r="AA77" i="17"/>
  <c r="R68" i="78"/>
  <c r="R76" i="78" s="1"/>
  <c r="K35" i="12"/>
  <c r="I35" i="74"/>
  <c r="K34" i="12"/>
  <c r="I34" i="74"/>
  <c r="FF42" i="48"/>
  <c r="W231" i="17" s="1"/>
  <c r="FD42" i="48"/>
  <c r="U231" i="17" s="1"/>
  <c r="FS42" i="48"/>
  <c r="AJ231" i="17" s="1"/>
  <c r="FG42" i="48"/>
  <c r="X231" i="17" s="1"/>
  <c r="EX42" i="48"/>
  <c r="O231" i="17" s="1"/>
  <c r="FK42" i="48"/>
  <c r="AB231" i="17" s="1"/>
  <c r="FH42" i="48"/>
  <c r="Y231" i="17" s="1"/>
  <c r="ET42" i="48"/>
  <c r="K231" i="17" s="1"/>
  <c r="FM42" i="48"/>
  <c r="AD231" i="17" s="1"/>
  <c r="R13" i="68"/>
  <c r="Z13" i="68"/>
  <c r="AH13" i="68"/>
  <c r="S13" i="68"/>
  <c r="AA13" i="68"/>
  <c r="AI13" i="68"/>
  <c r="T13" i="68"/>
  <c r="AB13" i="68"/>
  <c r="AJ13" i="68"/>
  <c r="U13" i="68"/>
  <c r="AC13" i="68"/>
  <c r="AK13" i="68"/>
  <c r="V13" i="68"/>
  <c r="AD13" i="68"/>
  <c r="AL13" i="68"/>
  <c r="W13" i="68"/>
  <c r="AE13" i="68"/>
  <c r="AM13" i="68"/>
  <c r="X13" i="68"/>
  <c r="AF13" i="68"/>
  <c r="AN13" i="68"/>
  <c r="Q13" i="68"/>
  <c r="Y13" i="68"/>
  <c r="AG13" i="68"/>
  <c r="AO13" i="68"/>
  <c r="FC42" i="48"/>
  <c r="T231" i="17" s="1"/>
  <c r="EV42" i="48"/>
  <c r="M231" i="17" s="1"/>
  <c r="FA42" i="48"/>
  <c r="R231" i="17" s="1"/>
  <c r="AI23" i="68"/>
  <c r="AA23" i="68"/>
  <c r="S23" i="68"/>
  <c r="AH23" i="68"/>
  <c r="Z23" i="68"/>
  <c r="R23" i="68"/>
  <c r="AO23" i="68"/>
  <c r="AG23" i="68"/>
  <c r="Y23" i="68"/>
  <c r="Q23" i="68"/>
  <c r="AN23" i="68"/>
  <c r="AF23" i="68"/>
  <c r="X23" i="68"/>
  <c r="AM23" i="68"/>
  <c r="AE23" i="68"/>
  <c r="W23" i="68"/>
  <c r="AL23" i="68"/>
  <c r="AD23" i="68"/>
  <c r="V23" i="68"/>
  <c r="AK23" i="68"/>
  <c r="AC23" i="68"/>
  <c r="U23" i="68"/>
  <c r="AJ23" i="68"/>
  <c r="AB23" i="68"/>
  <c r="T23" i="68"/>
  <c r="FO42" i="48"/>
  <c r="AF231" i="17" s="1"/>
  <c r="EU42" i="48"/>
  <c r="L231" i="17" s="1"/>
  <c r="FR42" i="48"/>
  <c r="AI231" i="17" s="1"/>
  <c r="EZ42" i="48"/>
  <c r="Q231" i="17" s="1"/>
  <c r="AL24" i="68"/>
  <c r="AD24" i="68"/>
  <c r="V24" i="68"/>
  <c r="AK24" i="68"/>
  <c r="AC24" i="68"/>
  <c r="U24" i="68"/>
  <c r="AJ24" i="68"/>
  <c r="AB24" i="68"/>
  <c r="T24" i="68"/>
  <c r="AI24" i="68"/>
  <c r="AA24" i="68"/>
  <c r="S24" i="68"/>
  <c r="AH24" i="68"/>
  <c r="Z24" i="68"/>
  <c r="R24" i="68"/>
  <c r="AO24" i="68"/>
  <c r="AG24" i="68"/>
  <c r="Y24" i="68"/>
  <c r="Q24" i="68"/>
  <c r="AN24" i="68"/>
  <c r="AF24" i="68"/>
  <c r="X24" i="68"/>
  <c r="AM24" i="68"/>
  <c r="AE24" i="68"/>
  <c r="W24" i="68"/>
  <c r="EY42" i="48"/>
  <c r="P231" i="17" s="1"/>
  <c r="FL42" i="48"/>
  <c r="AC231" i="17" s="1"/>
  <c r="FT42" i="48"/>
  <c r="AK231" i="17" s="1"/>
  <c r="FI42" i="48"/>
  <c r="Z231" i="17" s="1"/>
  <c r="AN22" i="68"/>
  <c r="AF22" i="68"/>
  <c r="X22" i="68"/>
  <c r="AM22" i="68"/>
  <c r="AE22" i="68"/>
  <c r="W22" i="68"/>
  <c r="AL22" i="68"/>
  <c r="AD22" i="68"/>
  <c r="V22" i="68"/>
  <c r="AK22" i="68"/>
  <c r="AC22" i="68"/>
  <c r="U22" i="68"/>
  <c r="AJ22" i="68"/>
  <c r="AB22" i="68"/>
  <c r="T22" i="68"/>
  <c r="AI22" i="68"/>
  <c r="AA22" i="68"/>
  <c r="S22" i="68"/>
  <c r="AH22" i="68"/>
  <c r="Z22" i="68"/>
  <c r="R22" i="68"/>
  <c r="AO22" i="68"/>
  <c r="AG22" i="68"/>
  <c r="Y22" i="68"/>
  <c r="Q22" i="68"/>
  <c r="U14" i="68"/>
  <c r="AC14" i="68"/>
  <c r="AK14" i="68"/>
  <c r="V14" i="68"/>
  <c r="AD14" i="68"/>
  <c r="AL14" i="68"/>
  <c r="W14" i="68"/>
  <c r="AE14" i="68"/>
  <c r="AM14" i="68"/>
  <c r="X14" i="68"/>
  <c r="AF14" i="68"/>
  <c r="AN14" i="68"/>
  <c r="Q14" i="68"/>
  <c r="Y14" i="68"/>
  <c r="AG14" i="68"/>
  <c r="AO14" i="68"/>
  <c r="R14" i="68"/>
  <c r="Z14" i="68"/>
  <c r="AH14" i="68"/>
  <c r="S14" i="68"/>
  <c r="AA14" i="68"/>
  <c r="AI14" i="68"/>
  <c r="T14" i="68"/>
  <c r="AB14" i="68"/>
  <c r="AJ14" i="68"/>
  <c r="FQ42" i="48"/>
  <c r="AH231" i="17" s="1"/>
  <c r="EW42" i="48"/>
  <c r="N231" i="17" s="1"/>
  <c r="FV42" i="48"/>
  <c r="AM231" i="17" s="1"/>
  <c r="FE42" i="48"/>
  <c r="V231" i="17" s="1"/>
  <c r="FN42" i="48"/>
  <c r="AE231" i="17" s="1"/>
  <c r="AB12" i="68"/>
  <c r="AJ12" i="68"/>
  <c r="X12" i="68"/>
  <c r="AC12" i="68"/>
  <c r="AK12" i="68"/>
  <c r="Q12" i="68"/>
  <c r="AD12" i="68"/>
  <c r="AL12" i="68"/>
  <c r="R12" i="68"/>
  <c r="AM12" i="68"/>
  <c r="AE12" i="68"/>
  <c r="S12" i="68"/>
  <c r="AF12" i="68"/>
  <c r="AN12" i="68"/>
  <c r="Y12" i="68"/>
  <c r="AG12" i="68"/>
  <c r="AO12" i="68"/>
  <c r="U12" i="68"/>
  <c r="Z12" i="68"/>
  <c r="AH12" i="68"/>
  <c r="V12" i="68"/>
  <c r="AA12" i="68"/>
  <c r="AI12" i="68"/>
  <c r="W12" i="68"/>
  <c r="T12" i="68"/>
  <c r="FB42" i="48"/>
  <c r="S231" i="17" s="1"/>
  <c r="FU42" i="48"/>
  <c r="AL231" i="17" s="1"/>
  <c r="FJ42" i="48"/>
  <c r="AA231" i="17" s="1"/>
  <c r="FP42" i="48"/>
  <c r="AG231" i="17" s="1"/>
  <c r="CX23" i="48"/>
  <c r="BR23" i="48"/>
  <c r="DA23" i="48"/>
  <c r="BU23" i="48"/>
  <c r="DC23" i="48"/>
  <c r="BW23" i="48"/>
  <c r="CM23" i="48"/>
  <c r="BG23" i="48"/>
  <c r="Z29" i="48"/>
  <c r="DQ29" i="48"/>
  <c r="DP29" i="48"/>
  <c r="DO29" i="48"/>
  <c r="DN29" i="48"/>
  <c r="EI29" i="48"/>
  <c r="DT29" i="48"/>
  <c r="EC29" i="48"/>
  <c r="EA29" i="48"/>
  <c r="EB29" i="48"/>
  <c r="EK29" i="48"/>
  <c r="DR29" i="48"/>
  <c r="EJ29" i="48"/>
  <c r="DY29" i="48"/>
  <c r="DZ29" i="48"/>
  <c r="DW29" i="48"/>
  <c r="DX29" i="48"/>
  <c r="EG29" i="48"/>
  <c r="EH29" i="48"/>
  <c r="EE29" i="48"/>
  <c r="EF29" i="48"/>
  <c r="EO29" i="48"/>
  <c r="EP29" i="48"/>
  <c r="DV29" i="48"/>
  <c r="EM29" i="48"/>
  <c r="EN29" i="48"/>
  <c r="EL29" i="48"/>
  <c r="DS29" i="48"/>
  <c r="ED29" i="48"/>
  <c r="DU29" i="48"/>
  <c r="AW29" i="48"/>
  <c r="AN29" i="48"/>
  <c r="Y29" i="48"/>
  <c r="AJ29" i="48"/>
  <c r="AO29" i="48"/>
  <c r="AF29" i="48"/>
  <c r="AT29" i="48"/>
  <c r="AB29" i="48"/>
  <c r="AS29" i="48"/>
  <c r="AH29" i="48"/>
  <c r="AG29" i="48"/>
  <c r="AL29" i="48"/>
  <c r="AM29" i="48"/>
  <c r="AR29" i="48"/>
  <c r="AU29" i="48"/>
  <c r="AD29" i="48"/>
  <c r="AQ29" i="48"/>
  <c r="AV29" i="48"/>
  <c r="AI29" i="48"/>
  <c r="AE29" i="48"/>
  <c r="AK29" i="48"/>
  <c r="AA29" i="48"/>
  <c r="AC29" i="48"/>
  <c r="AP29" i="48"/>
  <c r="DG22" i="48"/>
  <c r="CA22" i="48"/>
  <c r="CQ22" i="48"/>
  <c r="BK22" i="48"/>
  <c r="CX22" i="48"/>
  <c r="BR22" i="48"/>
  <c r="DD24" i="48"/>
  <c r="BX24" i="48"/>
  <c r="CO24" i="48"/>
  <c r="BI24" i="48"/>
  <c r="DA24" i="48"/>
  <c r="BU24" i="48"/>
  <c r="CP13" i="48"/>
  <c r="BJ13" i="48"/>
  <c r="CU13" i="48"/>
  <c r="BO13" i="48"/>
  <c r="CQ13" i="48"/>
  <c r="BK13" i="48"/>
  <c r="R13" i="48"/>
  <c r="CZ14" i="48"/>
  <c r="BT14" i="48"/>
  <c r="DB14" i="48"/>
  <c r="BV14" i="48"/>
  <c r="DA14" i="48"/>
  <c r="BU14" i="48"/>
  <c r="DD12" i="48"/>
  <c r="BX12" i="48"/>
  <c r="CN12" i="48"/>
  <c r="BH12" i="48"/>
  <c r="DG12" i="48"/>
  <c r="CA12" i="48"/>
  <c r="CV23" i="48"/>
  <c r="BP23" i="48"/>
  <c r="CK23" i="48"/>
  <c r="BE23" i="48"/>
  <c r="DD23" i="48"/>
  <c r="BX23" i="48"/>
  <c r="CP22" i="48"/>
  <c r="BJ22" i="48"/>
  <c r="CO22" i="48"/>
  <c r="BI22" i="48"/>
  <c r="CV22" i="48"/>
  <c r="BP22" i="48"/>
  <c r="DC22" i="48"/>
  <c r="BW22" i="48"/>
  <c r="CX24" i="48"/>
  <c r="BR24" i="48"/>
  <c r="DI24" i="48"/>
  <c r="CC24" i="48"/>
  <c r="CU24" i="48"/>
  <c r="BO24" i="48"/>
  <c r="CN13" i="48"/>
  <c r="BH13" i="48"/>
  <c r="CR13" i="48"/>
  <c r="BL13" i="48"/>
  <c r="CS13" i="48"/>
  <c r="BM13" i="48"/>
  <c r="CR14" i="48"/>
  <c r="BL14" i="48"/>
  <c r="DH14" i="48"/>
  <c r="CB14" i="48"/>
  <c r="DC14" i="48"/>
  <c r="BW14" i="48"/>
  <c r="CV14" i="48"/>
  <c r="BP14" i="48"/>
  <c r="CL12" i="48"/>
  <c r="BF12" i="48"/>
  <c r="CY12" i="48"/>
  <c r="BS12" i="48"/>
  <c r="DE12" i="48"/>
  <c r="BY12" i="48"/>
  <c r="CY23" i="48"/>
  <c r="BS23" i="48"/>
  <c r="R23" i="48"/>
  <c r="CR22" i="48"/>
  <c r="BL22" i="48"/>
  <c r="DB22" i="48"/>
  <c r="BV22" i="48"/>
  <c r="CL22" i="48"/>
  <c r="BF22" i="48"/>
  <c r="DH24" i="48"/>
  <c r="CB24" i="48"/>
  <c r="CT24" i="48"/>
  <c r="BN24" i="48"/>
  <c r="DE24" i="48"/>
  <c r="BY24" i="48"/>
  <c r="R24" i="48"/>
  <c r="CL13" i="48"/>
  <c r="BF13" i="48"/>
  <c r="DG13" i="48"/>
  <c r="CA13" i="48"/>
  <c r="CK13" i="48"/>
  <c r="BE13" i="48"/>
  <c r="DE14" i="48"/>
  <c r="BY14" i="48"/>
  <c r="CO14" i="48"/>
  <c r="BI14" i="48"/>
  <c r="DD14" i="48"/>
  <c r="BX14" i="48"/>
  <c r="CW12" i="48"/>
  <c r="BQ12" i="48"/>
  <c r="DH12" i="48"/>
  <c r="CB12" i="48"/>
  <c r="CR12" i="48"/>
  <c r="BL12" i="48"/>
  <c r="CM12" i="48"/>
  <c r="BG12" i="48"/>
  <c r="CT23" i="48"/>
  <c r="BN23" i="48"/>
  <c r="DH23" i="48"/>
  <c r="CB23" i="48"/>
  <c r="CR23" i="48"/>
  <c r="BL23" i="48"/>
  <c r="CO23" i="48"/>
  <c r="BI23" i="48"/>
  <c r="DE22" i="48"/>
  <c r="BY22" i="48"/>
  <c r="CY22" i="48"/>
  <c r="BS22" i="48"/>
  <c r="CZ22" i="48"/>
  <c r="BT22" i="48"/>
  <c r="CR24" i="48"/>
  <c r="BL24" i="48"/>
  <c r="CV24" i="48"/>
  <c r="BP24" i="48"/>
  <c r="CY24" i="48"/>
  <c r="BS24" i="48"/>
  <c r="CV13" i="48"/>
  <c r="BP13" i="48"/>
  <c r="CW13" i="48"/>
  <c r="BQ13" i="48"/>
  <c r="CX13" i="48"/>
  <c r="BR13" i="48"/>
  <c r="CM14" i="48"/>
  <c r="BG14" i="48"/>
  <c r="CT14" i="48"/>
  <c r="BN14" i="48"/>
  <c r="CY14" i="48"/>
  <c r="BS14" i="48"/>
  <c r="CQ12" i="48"/>
  <c r="BK12" i="48"/>
  <c r="DF12" i="48"/>
  <c r="BZ12" i="48"/>
  <c r="CP12" i="48"/>
  <c r="BJ12" i="48"/>
  <c r="DF23" i="48"/>
  <c r="BZ23" i="48"/>
  <c r="DE23" i="48"/>
  <c r="BY23" i="48"/>
  <c r="CM22" i="48"/>
  <c r="BG22" i="48"/>
  <c r="DD22" i="48"/>
  <c r="BX22" i="48"/>
  <c r="CK22" i="48"/>
  <c r="BE22" i="48"/>
  <c r="R22" i="48"/>
  <c r="CS24" i="48"/>
  <c r="BM24" i="48"/>
  <c r="CK24" i="48"/>
  <c r="BE24" i="48"/>
  <c r="DB24" i="48"/>
  <c r="BV24" i="48"/>
  <c r="CZ13" i="48"/>
  <c r="BT13" i="48"/>
  <c r="CM13" i="48"/>
  <c r="BG13" i="48"/>
  <c r="DF13" i="48"/>
  <c r="BZ13" i="48"/>
  <c r="CL14" i="48"/>
  <c r="BF14" i="48"/>
  <c r="CS14" i="48"/>
  <c r="BM14" i="48"/>
  <c r="CU14" i="48"/>
  <c r="BO14" i="48"/>
  <c r="CO12" i="48"/>
  <c r="BI12" i="48"/>
  <c r="CV12" i="48"/>
  <c r="BP12" i="48"/>
  <c r="DC12" i="48"/>
  <c r="BW12" i="48"/>
  <c r="R12" i="48"/>
  <c r="CP23" i="48"/>
  <c r="BJ23" i="48"/>
  <c r="CN23" i="48"/>
  <c r="BH23" i="48"/>
  <c r="CS23" i="48"/>
  <c r="BM23" i="48"/>
  <c r="DB23" i="48"/>
  <c r="BV23" i="48"/>
  <c r="CS22" i="48"/>
  <c r="BM22" i="48"/>
  <c r="CT22" i="48"/>
  <c r="BN22" i="48"/>
  <c r="DF22" i="48"/>
  <c r="BZ22" i="48"/>
  <c r="DG24" i="48"/>
  <c r="CA24" i="48"/>
  <c r="DF24" i="48"/>
  <c r="BZ24" i="48"/>
  <c r="CW24" i="48"/>
  <c r="BQ24" i="48"/>
  <c r="CL24" i="48"/>
  <c r="BF24" i="48"/>
  <c r="DA13" i="48"/>
  <c r="BU13" i="48"/>
  <c r="CY13" i="48"/>
  <c r="BS13" i="48"/>
  <c r="DD13" i="48"/>
  <c r="BX13" i="48"/>
  <c r="CP14" i="48"/>
  <c r="BJ14" i="48"/>
  <c r="CK14" i="48"/>
  <c r="BE14" i="48"/>
  <c r="CQ14" i="48"/>
  <c r="BK14" i="48"/>
  <c r="CT12" i="48"/>
  <c r="BN12" i="48"/>
  <c r="DB12" i="48"/>
  <c r="BV12" i="48"/>
  <c r="DA12" i="48"/>
  <c r="BU12" i="48"/>
  <c r="CU23" i="48"/>
  <c r="BO23" i="48"/>
  <c r="CL23" i="48"/>
  <c r="BF23" i="48"/>
  <c r="DG23" i="48"/>
  <c r="CA23" i="48"/>
  <c r="CQ23" i="48"/>
  <c r="BK23" i="48"/>
  <c r="DP27" i="48"/>
  <c r="DQ27" i="48"/>
  <c r="DO27" i="48"/>
  <c r="EC27" i="48"/>
  <c r="DW27" i="48"/>
  <c r="EF27" i="48"/>
  <c r="EE27" i="48"/>
  <c r="EN27" i="48"/>
  <c r="DV27" i="48"/>
  <c r="EM27" i="48"/>
  <c r="EK27" i="48"/>
  <c r="ED27" i="48"/>
  <c r="DT27" i="48"/>
  <c r="EL27" i="48"/>
  <c r="DR27" i="48"/>
  <c r="DS27" i="48"/>
  <c r="EB27" i="48"/>
  <c r="DU27" i="48"/>
  <c r="DY27" i="48"/>
  <c r="DZ27" i="48"/>
  <c r="EA27" i="48"/>
  <c r="EJ27" i="48"/>
  <c r="EO27" i="48"/>
  <c r="EP27" i="48"/>
  <c r="EG27" i="48"/>
  <c r="EH27" i="48"/>
  <c r="EI27" i="48"/>
  <c r="DX27" i="48"/>
  <c r="AI27" i="48"/>
  <c r="AS27" i="48"/>
  <c r="AG27" i="48"/>
  <c r="AK27" i="48"/>
  <c r="AQ27" i="48"/>
  <c r="AD27" i="48"/>
  <c r="AF27" i="48"/>
  <c r="AU27" i="48"/>
  <c r="AB27" i="48"/>
  <c r="AL27" i="48"/>
  <c r="AN27" i="48"/>
  <c r="AA27" i="48"/>
  <c r="AJ27" i="48"/>
  <c r="AT27" i="48"/>
  <c r="AV27" i="48"/>
  <c r="Z27" i="48"/>
  <c r="AR27" i="48"/>
  <c r="AO27" i="48"/>
  <c r="AW27" i="48"/>
  <c r="AH27" i="48"/>
  <c r="Y27" i="48"/>
  <c r="AE27" i="48"/>
  <c r="AP27" i="48"/>
  <c r="AC27" i="48"/>
  <c r="AM27" i="48"/>
  <c r="CW22" i="48"/>
  <c r="BQ22" i="48"/>
  <c r="CU22" i="48"/>
  <c r="BO22" i="48"/>
  <c r="CN22" i="48"/>
  <c r="BH22" i="48"/>
  <c r="CQ24" i="48"/>
  <c r="BK24" i="48"/>
  <c r="CP24" i="48"/>
  <c r="BJ24" i="48"/>
  <c r="CN24" i="48"/>
  <c r="BH24" i="48"/>
  <c r="CT13" i="48"/>
  <c r="BN13" i="48"/>
  <c r="DC13" i="48"/>
  <c r="BW13" i="48"/>
  <c r="CO13" i="48"/>
  <c r="BI13" i="48"/>
  <c r="DB13" i="48"/>
  <c r="BV13" i="48"/>
  <c r="CW14" i="48"/>
  <c r="BQ14" i="48"/>
  <c r="DG14" i="48"/>
  <c r="CA14" i="48"/>
  <c r="DI14" i="48"/>
  <c r="CC14" i="48"/>
  <c r="CS12" i="48"/>
  <c r="BM12" i="48"/>
  <c r="CZ12" i="48"/>
  <c r="BT12" i="48"/>
  <c r="CK12" i="48"/>
  <c r="BE12" i="48"/>
  <c r="CZ23" i="48"/>
  <c r="BT23" i="48"/>
  <c r="CW23" i="48"/>
  <c r="BQ23" i="48"/>
  <c r="DI23" i="48"/>
  <c r="CC23" i="48"/>
  <c r="DP28" i="48"/>
  <c r="DP42" i="48" s="1"/>
  <c r="M226" i="17" s="1"/>
  <c r="DO28" i="48"/>
  <c r="DN28" i="48"/>
  <c r="DQ28" i="48"/>
  <c r="DQ42" i="48" s="1"/>
  <c r="N226" i="17" s="1"/>
  <c r="DT28" i="48"/>
  <c r="DU28" i="48"/>
  <c r="ED28" i="48"/>
  <c r="ED42" i="48" s="1"/>
  <c r="AA226" i="17" s="1"/>
  <c r="EM28" i="48"/>
  <c r="EE28" i="48"/>
  <c r="EB28" i="48"/>
  <c r="EC28" i="48"/>
  <c r="EL28" i="48"/>
  <c r="EN28" i="48"/>
  <c r="DS28" i="48"/>
  <c r="DS42" i="48" s="1"/>
  <c r="P226" i="17" s="1"/>
  <c r="EJ28" i="48"/>
  <c r="EK28" i="48"/>
  <c r="EF28" i="48"/>
  <c r="DR28" i="48"/>
  <c r="EA28" i="48"/>
  <c r="DX28" i="48"/>
  <c r="DZ28" i="48"/>
  <c r="EI28" i="48"/>
  <c r="DY28" i="48"/>
  <c r="EH28" i="48"/>
  <c r="DV28" i="48"/>
  <c r="EG28" i="48"/>
  <c r="EP28" i="48"/>
  <c r="DW28" i="48"/>
  <c r="EO28" i="48"/>
  <c r="AP28" i="48"/>
  <c r="AG28" i="48"/>
  <c r="AT28" i="48"/>
  <c r="AA28" i="48"/>
  <c r="AC28" i="48"/>
  <c r="AE28" i="48"/>
  <c r="AH28" i="48"/>
  <c r="AI28" i="48"/>
  <c r="AK28" i="48"/>
  <c r="AM28" i="48"/>
  <c r="AQ28" i="48"/>
  <c r="AS28" i="48"/>
  <c r="AU28" i="48"/>
  <c r="AR28" i="48"/>
  <c r="AW28" i="48"/>
  <c r="Y28" i="48"/>
  <c r="AF28" i="48"/>
  <c r="AB28" i="48"/>
  <c r="AO28" i="48"/>
  <c r="AN28" i="48"/>
  <c r="Z28" i="48"/>
  <c r="AJ28" i="48"/>
  <c r="AD28" i="48"/>
  <c r="AV28" i="48"/>
  <c r="AL28" i="48"/>
  <c r="DA22" i="48"/>
  <c r="BU22" i="48"/>
  <c r="DI22" i="48"/>
  <c r="CC22" i="48"/>
  <c r="DH22" i="48"/>
  <c r="CB22" i="48"/>
  <c r="CM24" i="48"/>
  <c r="BG24" i="48"/>
  <c r="CZ24" i="48"/>
  <c r="BT24" i="48"/>
  <c r="DC24" i="48"/>
  <c r="BW24" i="48"/>
  <c r="DH13" i="48"/>
  <c r="CB13" i="48"/>
  <c r="DE13" i="48"/>
  <c r="BY13" i="48"/>
  <c r="DI13" i="48"/>
  <c r="CC13" i="48"/>
  <c r="DF14" i="48"/>
  <c r="BZ14" i="48"/>
  <c r="CN14" i="48"/>
  <c r="BH14" i="48"/>
  <c r="CX14" i="48"/>
  <c r="BR14" i="48"/>
  <c r="R14" i="48"/>
  <c r="DI12" i="48"/>
  <c r="CC12" i="48"/>
  <c r="CX12" i="48"/>
  <c r="BR12" i="48"/>
  <c r="CU12" i="48"/>
  <c r="BO12" i="48"/>
  <c r="EJ42" i="48"/>
  <c r="AG226" i="17" s="1"/>
  <c r="DU42" i="48"/>
  <c r="R226" i="17" s="1"/>
  <c r="I28" i="12"/>
  <c r="D94" i="78" s="1"/>
  <c r="S62" i="43"/>
  <c r="C17" i="71"/>
  <c r="N62" i="43"/>
  <c r="I33" i="43"/>
  <c r="I32" i="43"/>
  <c r="S30" i="43"/>
  <c r="S28" i="43"/>
  <c r="S29" i="43"/>
  <c r="Y80" i="20"/>
  <c r="V43" i="36"/>
  <c r="V44" i="36" s="1"/>
  <c r="Z80" i="20"/>
  <c r="W43" i="36"/>
  <c r="W44" i="36" s="1"/>
  <c r="X43" i="36"/>
  <c r="X44" i="36" s="1"/>
  <c r="AA80" i="20"/>
  <c r="X80" i="20"/>
  <c r="U43" i="36"/>
  <c r="U44" i="36" s="1"/>
  <c r="R84" i="20"/>
  <c r="R88" i="20"/>
  <c r="R91" i="20" s="1"/>
  <c r="R93" i="20" s="1"/>
  <c r="AC186" i="17" s="1"/>
  <c r="S84" i="20"/>
  <c r="S88" i="20"/>
  <c r="S91" i="20" s="1"/>
  <c r="S93" i="20" s="1"/>
  <c r="AM186" i="17" s="1"/>
  <c r="P84" i="20"/>
  <c r="P88" i="20"/>
  <c r="P91" i="20" s="1"/>
  <c r="P93" i="20" s="1"/>
  <c r="K186" i="17" s="1"/>
  <c r="Q84" i="20"/>
  <c r="Q88" i="20"/>
  <c r="Q91" i="20" s="1"/>
  <c r="Q93" i="20" s="1"/>
  <c r="S186" i="17" s="1"/>
  <c r="P37" i="20"/>
  <c r="P39" i="20" s="1"/>
  <c r="R36" i="20"/>
  <c r="R37" i="20"/>
  <c r="R39" i="20" s="1"/>
  <c r="AC180" i="17" s="1"/>
  <c r="P36" i="20"/>
  <c r="S35" i="20"/>
  <c r="S36" i="20"/>
  <c r="P35" i="20"/>
  <c r="Q35" i="20"/>
  <c r="Q37" i="20"/>
  <c r="Q39" i="20" s="1"/>
  <c r="S180" i="17" s="1"/>
  <c r="R35" i="20"/>
  <c r="S37" i="20"/>
  <c r="C186" i="17" l="1"/>
  <c r="AK167" i="17"/>
  <c r="AB44" i="78"/>
  <c r="R167" i="17"/>
  <c r="I44" i="78"/>
  <c r="AA167" i="17"/>
  <c r="R44" i="78"/>
  <c r="C95" i="17"/>
  <c r="I51" i="12" s="1"/>
  <c r="I51" i="74" s="1"/>
  <c r="AB20" i="78"/>
  <c r="AA21" i="78"/>
  <c r="Z108" i="17"/>
  <c r="Q15" i="78"/>
  <c r="AK108" i="17"/>
  <c r="AB15" i="78"/>
  <c r="AA107" i="17"/>
  <c r="R10" i="78"/>
  <c r="Z113" i="17"/>
  <c r="Q16" i="78"/>
  <c r="AJ85" i="17"/>
  <c r="AA29" i="78"/>
  <c r="Y85" i="17"/>
  <c r="P29" i="78"/>
  <c r="G39" i="54"/>
  <c r="Q85" i="17"/>
  <c r="H29" i="78"/>
  <c r="AL107" i="17"/>
  <c r="AD10" i="78" s="1"/>
  <c r="AC10" i="78"/>
  <c r="AA112" i="17"/>
  <c r="R11" i="78"/>
  <c r="C94" i="17"/>
  <c r="G51" i="12" s="1"/>
  <c r="P21" i="78"/>
  <c r="AL112" i="17"/>
  <c r="AD11" i="78" s="1"/>
  <c r="AC11" i="78"/>
  <c r="AK113" i="17"/>
  <c r="AB16" i="78"/>
  <c r="AK84" i="17"/>
  <c r="AB28" i="78"/>
  <c r="R84" i="17"/>
  <c r="J28" i="78" s="1"/>
  <c r="I28" i="78"/>
  <c r="Z84" i="17"/>
  <c r="Q28" i="78"/>
  <c r="BJ12" i="68"/>
  <c r="CP12" i="68"/>
  <c r="AY13" i="68"/>
  <c r="CE13" i="68"/>
  <c r="BG12" i="68"/>
  <c r="CM12" i="68"/>
  <c r="BL12" i="68"/>
  <c r="CR12" i="68"/>
  <c r="BE12" i="68"/>
  <c r="CK12" i="68"/>
  <c r="BQ14" i="68"/>
  <c r="CW14" i="68"/>
  <c r="AY14" i="68"/>
  <c r="CE14" i="68"/>
  <c r="BT14" i="68"/>
  <c r="CZ14" i="68"/>
  <c r="BB14" i="68"/>
  <c r="CH14" i="68"/>
  <c r="BN13" i="68"/>
  <c r="CT13" i="68"/>
  <c r="BD13" i="68"/>
  <c r="CJ13" i="68"/>
  <c r="BI13" i="68"/>
  <c r="CO13" i="68"/>
  <c r="BS13" i="68"/>
  <c r="CY13" i="68"/>
  <c r="BA12" i="68"/>
  <c r="CG12" i="68"/>
  <c r="BV12" i="68"/>
  <c r="DB12" i="68"/>
  <c r="AY12" i="68"/>
  <c r="H124" i="78" s="1"/>
  <c r="CE12" i="68"/>
  <c r="H125" i="78" s="1"/>
  <c r="BI12" i="68"/>
  <c r="CO12" i="68"/>
  <c r="BA14" i="68"/>
  <c r="CG14" i="68"/>
  <c r="BN14" i="68"/>
  <c r="CT14" i="68"/>
  <c r="BD14" i="68"/>
  <c r="CJ14" i="68"/>
  <c r="AX13" i="68"/>
  <c r="CD13" i="68"/>
  <c r="BK13" i="68"/>
  <c r="CQ13" i="68"/>
  <c r="BP13" i="68"/>
  <c r="CV13" i="68"/>
  <c r="BO12" i="68"/>
  <c r="CU12" i="68"/>
  <c r="BG14" i="68"/>
  <c r="CM14" i="68"/>
  <c r="BQ12" i="68"/>
  <c r="CW12" i="68"/>
  <c r="BL14" i="68"/>
  <c r="CR14" i="68"/>
  <c r="BF13" i="68"/>
  <c r="CL13" i="68"/>
  <c r="BA13" i="68"/>
  <c r="CG13" i="68"/>
  <c r="BD12" i="68"/>
  <c r="M124" i="78" s="1"/>
  <c r="CJ12" i="68"/>
  <c r="BN12" i="68"/>
  <c r="W124" i="78" s="1"/>
  <c r="CT12" i="68"/>
  <c r="BS12" i="68"/>
  <c r="AB124" i="78" s="1"/>
  <c r="CY12" i="68"/>
  <c r="AB125" i="78" s="1"/>
  <c r="BP14" i="68"/>
  <c r="CV14" i="68"/>
  <c r="BF14" i="68"/>
  <c r="CL14" i="68"/>
  <c r="BS14" i="68"/>
  <c r="CY14" i="68"/>
  <c r="BU13" i="68"/>
  <c r="DA13" i="68"/>
  <c r="BC13" i="68"/>
  <c r="CI13" i="68"/>
  <c r="BH13" i="68"/>
  <c r="CN13" i="68"/>
  <c r="AZ12" i="68"/>
  <c r="CF12" i="68"/>
  <c r="BV13" i="68"/>
  <c r="DB13" i="68"/>
  <c r="BT12" i="68"/>
  <c r="CZ12" i="68"/>
  <c r="BP12" i="68"/>
  <c r="Y124" i="78" s="1"/>
  <c r="CV12" i="68"/>
  <c r="BH14" i="68"/>
  <c r="CN14" i="68"/>
  <c r="BM13" i="68"/>
  <c r="CS13" i="68"/>
  <c r="BR13" i="68"/>
  <c r="CX13" i="68"/>
  <c r="AZ13" i="68"/>
  <c r="CF13" i="68"/>
  <c r="BJ14" i="68"/>
  <c r="CP14" i="68"/>
  <c r="BQ13" i="68"/>
  <c r="CW13" i="68"/>
  <c r="BI14" i="68"/>
  <c r="CO14" i="68"/>
  <c r="BF12" i="68"/>
  <c r="O124" i="78" s="1"/>
  <c r="CL12" i="68"/>
  <c r="BK14" i="68"/>
  <c r="CQ14" i="68"/>
  <c r="BH12" i="68"/>
  <c r="Q124" i="78" s="1"/>
  <c r="CN12" i="68"/>
  <c r="Q125" i="78" s="1"/>
  <c r="BU12" i="68"/>
  <c r="DA12" i="68"/>
  <c r="AX12" i="68"/>
  <c r="CD12" i="68"/>
  <c r="AZ14" i="68"/>
  <c r="CF14" i="68"/>
  <c r="BU14" i="68"/>
  <c r="DA14" i="68"/>
  <c r="BC14" i="68"/>
  <c r="CI14" i="68"/>
  <c r="BE13" i="68"/>
  <c r="CK13" i="68"/>
  <c r="BJ13" i="68"/>
  <c r="CP13" i="68"/>
  <c r="BO13" i="68"/>
  <c r="CU13" i="68"/>
  <c r="BE14" i="68"/>
  <c r="CK14" i="68"/>
  <c r="BL13" i="68"/>
  <c r="CR13" i="68"/>
  <c r="BB12" i="68"/>
  <c r="CH12" i="68"/>
  <c r="K125" i="78" s="1"/>
  <c r="BV14" i="68"/>
  <c r="DB14" i="68"/>
  <c r="BK12" i="68"/>
  <c r="T124" i="78" s="1"/>
  <c r="CQ12" i="68"/>
  <c r="AX14" i="68"/>
  <c r="CD14" i="68"/>
  <c r="BC12" i="68"/>
  <c r="L124" i="78" s="1"/>
  <c r="CI12" i="68"/>
  <c r="L125" i="78" s="1"/>
  <c r="BM12" i="68"/>
  <c r="V124" i="78" s="1"/>
  <c r="CS12" i="68"/>
  <c r="V125" i="78" s="1"/>
  <c r="BR12" i="68"/>
  <c r="CX12" i="68"/>
  <c r="BO14" i="68"/>
  <c r="CU14" i="68"/>
  <c r="BM14" i="68"/>
  <c r="CS14" i="68"/>
  <c r="BR14" i="68"/>
  <c r="CX14" i="68"/>
  <c r="BT13" i="68"/>
  <c r="CZ13" i="68"/>
  <c r="BB13" i="68"/>
  <c r="CH13" i="68"/>
  <c r="BG13" i="68"/>
  <c r="CM13" i="68"/>
  <c r="AB77" i="17"/>
  <c r="T68" i="78" s="1"/>
  <c r="T76" i="78" s="1"/>
  <c r="S68" i="78"/>
  <c r="S76" i="78" s="1"/>
  <c r="AA76" i="17"/>
  <c r="R67" i="78"/>
  <c r="R75" i="78" s="1"/>
  <c r="AL76" i="17"/>
  <c r="AD67" i="78" s="1"/>
  <c r="AD75" i="78" s="1"/>
  <c r="AC67" i="78"/>
  <c r="AC75" i="78" s="1"/>
  <c r="AL77" i="17"/>
  <c r="AD68" i="78" s="1"/>
  <c r="AD76" i="78" s="1"/>
  <c r="AC68" i="78"/>
  <c r="AC76" i="78" s="1"/>
  <c r="I28" i="74"/>
  <c r="E20" i="54"/>
  <c r="F20" i="54" s="1"/>
  <c r="K35" i="74"/>
  <c r="E19" i="54"/>
  <c r="F19" i="54" s="1"/>
  <c r="K34" i="74"/>
  <c r="C231" i="17"/>
  <c r="DR42" i="48"/>
  <c r="O226" i="17" s="1"/>
  <c r="EE42" i="48"/>
  <c r="AB226" i="17" s="1"/>
  <c r="O12" i="48"/>
  <c r="AM29" i="68"/>
  <c r="AE29" i="68"/>
  <c r="W29" i="68"/>
  <c r="AL29" i="68"/>
  <c r="AD29" i="68"/>
  <c r="V29" i="68"/>
  <c r="AK29" i="68"/>
  <c r="AC29" i="68"/>
  <c r="U29" i="68"/>
  <c r="AJ29" i="68"/>
  <c r="AB29" i="68"/>
  <c r="T29" i="68"/>
  <c r="AI29" i="68"/>
  <c r="AA29" i="68"/>
  <c r="S29" i="68"/>
  <c r="AH29" i="68"/>
  <c r="Z29" i="68"/>
  <c r="R29" i="68"/>
  <c r="AO29" i="68"/>
  <c r="AG29" i="68"/>
  <c r="Y29" i="68"/>
  <c r="Q29" i="68"/>
  <c r="AN29" i="68"/>
  <c r="AF29" i="68"/>
  <c r="X29" i="68"/>
  <c r="AO27" i="68"/>
  <c r="AG27" i="68"/>
  <c r="Y27" i="68"/>
  <c r="Q27" i="68"/>
  <c r="AN27" i="68"/>
  <c r="AF27" i="68"/>
  <c r="X27" i="68"/>
  <c r="AM27" i="68"/>
  <c r="AE27" i="68"/>
  <c r="W27" i="68"/>
  <c r="AL27" i="68"/>
  <c r="AD27" i="68"/>
  <c r="V27" i="68"/>
  <c r="AK27" i="68"/>
  <c r="AC27" i="68"/>
  <c r="U27" i="68"/>
  <c r="AJ27" i="68"/>
  <c r="AB27" i="68"/>
  <c r="T27" i="68"/>
  <c r="AI27" i="68"/>
  <c r="AA27" i="68"/>
  <c r="S27" i="68"/>
  <c r="AH27" i="68"/>
  <c r="Z27" i="68"/>
  <c r="R27" i="68"/>
  <c r="AJ28" i="68"/>
  <c r="AB28" i="68"/>
  <c r="T28" i="68"/>
  <c r="AI28" i="68"/>
  <c r="AA28" i="68"/>
  <c r="S28" i="68"/>
  <c r="AH28" i="68"/>
  <c r="Z28" i="68"/>
  <c r="R28" i="68"/>
  <c r="AO28" i="68"/>
  <c r="AG28" i="68"/>
  <c r="Y28" i="68"/>
  <c r="Q28" i="68"/>
  <c r="AN28" i="68"/>
  <c r="AF28" i="68"/>
  <c r="X28" i="68"/>
  <c r="AM28" i="68"/>
  <c r="AE28" i="68"/>
  <c r="W28" i="68"/>
  <c r="AL28" i="68"/>
  <c r="AD28" i="68"/>
  <c r="V28" i="68"/>
  <c r="AK28" i="68"/>
  <c r="AC28" i="68"/>
  <c r="U28" i="68"/>
  <c r="EA42" i="48"/>
  <c r="X226" i="17" s="1"/>
  <c r="DT42" i="48"/>
  <c r="Q226" i="17" s="1"/>
  <c r="DX42" i="48"/>
  <c r="U226" i="17" s="1"/>
  <c r="DZ42" i="48"/>
  <c r="W226" i="17" s="1"/>
  <c r="EL42" i="48"/>
  <c r="AI226" i="17" s="1"/>
  <c r="EF42" i="48"/>
  <c r="AC226" i="17" s="1"/>
  <c r="DW42" i="48"/>
  <c r="T226" i="17" s="1"/>
  <c r="EC42" i="48"/>
  <c r="Z226" i="17" s="1"/>
  <c r="EI42" i="48"/>
  <c r="AF226" i="17" s="1"/>
  <c r="DY42" i="48"/>
  <c r="V226" i="17" s="1"/>
  <c r="EK42" i="48"/>
  <c r="AH226" i="17" s="1"/>
  <c r="EH42" i="48"/>
  <c r="AE226" i="17" s="1"/>
  <c r="EM42" i="48"/>
  <c r="AJ226" i="17" s="1"/>
  <c r="DO42" i="48"/>
  <c r="L226" i="17" s="1"/>
  <c r="EG42" i="48"/>
  <c r="AD226" i="17" s="1"/>
  <c r="EB42" i="48"/>
  <c r="Y226" i="17" s="1"/>
  <c r="DV42" i="48"/>
  <c r="S226" i="17" s="1"/>
  <c r="EP42" i="48"/>
  <c r="AM226" i="17" s="1"/>
  <c r="EN42" i="48"/>
  <c r="AK226" i="17" s="1"/>
  <c r="EO42" i="48"/>
  <c r="AL226" i="17" s="1"/>
  <c r="R21" i="48"/>
  <c r="DA28" i="48"/>
  <c r="BU28" i="48"/>
  <c r="DC28" i="48"/>
  <c r="BW28" i="48"/>
  <c r="DF28" i="48"/>
  <c r="BZ28" i="48"/>
  <c r="DI27" i="48"/>
  <c r="CC27" i="48"/>
  <c r="CZ27" i="48"/>
  <c r="BT27" i="48"/>
  <c r="CS27" i="48"/>
  <c r="BM27" i="48"/>
  <c r="Q13" i="48"/>
  <c r="DH29" i="48"/>
  <c r="CB29" i="48"/>
  <c r="AV38" i="48"/>
  <c r="BN29" i="48"/>
  <c r="CT29" i="48"/>
  <c r="AH38" i="48"/>
  <c r="BT29" i="48"/>
  <c r="CZ29" i="48"/>
  <c r="AN38" i="48"/>
  <c r="CN28" i="48"/>
  <c r="BH28" i="48"/>
  <c r="CY28" i="48"/>
  <c r="BS28" i="48"/>
  <c r="CS28" i="48"/>
  <c r="BM28" i="48"/>
  <c r="DA27" i="48"/>
  <c r="BU27" i="48"/>
  <c r="CX27" i="48"/>
  <c r="BR27" i="48"/>
  <c r="DE27" i="48"/>
  <c r="BY27" i="48"/>
  <c r="BW29" i="48"/>
  <c r="DC29" i="48"/>
  <c r="AQ38" i="48"/>
  <c r="DE29" i="48"/>
  <c r="AS38" i="48"/>
  <c r="BY29" i="48"/>
  <c r="CC29" i="48"/>
  <c r="DI29" i="48"/>
  <c r="AW38" i="48"/>
  <c r="CX28" i="48"/>
  <c r="BR28" i="48"/>
  <c r="CR28" i="48"/>
  <c r="BL28" i="48"/>
  <c r="CW28" i="48"/>
  <c r="BQ28" i="48"/>
  <c r="DB28" i="48"/>
  <c r="BV28" i="48"/>
  <c r="CY27" i="48"/>
  <c r="BS27" i="48"/>
  <c r="DD27" i="48"/>
  <c r="BX27" i="48"/>
  <c r="CN27" i="48"/>
  <c r="BH27" i="48"/>
  <c r="CU27" i="48"/>
  <c r="BO27" i="48"/>
  <c r="O22" i="48"/>
  <c r="BV29" i="48"/>
  <c r="DB29" i="48"/>
  <c r="AP38" i="48"/>
  <c r="AD38" i="48"/>
  <c r="BJ29" i="48"/>
  <c r="CP29" i="48"/>
  <c r="BH29" i="48"/>
  <c r="AB38" i="48"/>
  <c r="CN29" i="48"/>
  <c r="DH28" i="48"/>
  <c r="CB28" i="48"/>
  <c r="CK28" i="48"/>
  <c r="BE28" i="48"/>
  <c r="CU28" i="48"/>
  <c r="BO28" i="48"/>
  <c r="Q12" i="48"/>
  <c r="CO27" i="48"/>
  <c r="BI27" i="48"/>
  <c r="CL27" i="48"/>
  <c r="BF27" i="48"/>
  <c r="DG27" i="48"/>
  <c r="CA27" i="48"/>
  <c r="Q22" i="48"/>
  <c r="CO29" i="48"/>
  <c r="BI29" i="48"/>
  <c r="AC38" i="48"/>
  <c r="CA29" i="48"/>
  <c r="DG29" i="48"/>
  <c r="AU38" i="48"/>
  <c r="AT38" i="48"/>
  <c r="BZ29" i="48"/>
  <c r="DF29" i="48"/>
  <c r="R29" i="48"/>
  <c r="CP28" i="48"/>
  <c r="BJ28" i="48"/>
  <c r="DI28" i="48"/>
  <c r="CC28" i="48"/>
  <c r="CT28" i="48"/>
  <c r="BN28" i="48"/>
  <c r="DB27" i="48"/>
  <c r="BV27" i="48"/>
  <c r="DH27" i="48"/>
  <c r="CB27" i="48"/>
  <c r="CR27" i="48"/>
  <c r="BL27" i="48"/>
  <c r="R27" i="48"/>
  <c r="O14" i="48"/>
  <c r="DN42" i="48"/>
  <c r="K226" i="17" s="1"/>
  <c r="O23" i="48"/>
  <c r="AA38" i="48"/>
  <c r="BG29" i="48"/>
  <c r="CM29" i="48"/>
  <c r="BX29" i="48"/>
  <c r="DD29" i="48"/>
  <c r="AR38" i="48"/>
  <c r="AF38" i="48"/>
  <c r="BL29" i="48"/>
  <c r="CR29" i="48"/>
  <c r="CV28" i="48"/>
  <c r="BP28" i="48"/>
  <c r="DD28" i="48"/>
  <c r="BX28" i="48"/>
  <c r="CQ28" i="48"/>
  <c r="BK28" i="48"/>
  <c r="R28" i="48"/>
  <c r="CQ27" i="48"/>
  <c r="BK27" i="48"/>
  <c r="DF27" i="48"/>
  <c r="BZ27" i="48"/>
  <c r="CP27" i="48"/>
  <c r="BJ27" i="48"/>
  <c r="Q14" i="48"/>
  <c r="R11" i="48"/>
  <c r="O24" i="48"/>
  <c r="Q23" i="48"/>
  <c r="AK38" i="48"/>
  <c r="BQ29" i="48"/>
  <c r="CW29" i="48"/>
  <c r="BS29" i="48"/>
  <c r="CY29" i="48"/>
  <c r="AM38" i="48"/>
  <c r="AO38" i="48"/>
  <c r="BU29" i="48"/>
  <c r="DA29" i="48"/>
  <c r="CL28" i="48"/>
  <c r="BF28" i="48"/>
  <c r="DG28" i="48"/>
  <c r="CA28" i="48"/>
  <c r="CO28" i="48"/>
  <c r="BI28" i="48"/>
  <c r="CK27" i="48"/>
  <c r="BE27" i="48"/>
  <c r="CV27" i="48"/>
  <c r="BP27" i="48"/>
  <c r="DC27" i="48"/>
  <c r="BW27" i="48"/>
  <c r="Q24" i="48"/>
  <c r="CQ29" i="48"/>
  <c r="BK29" i="48"/>
  <c r="AE38" i="48"/>
  <c r="BR29" i="48"/>
  <c r="CX29" i="48"/>
  <c r="AL38" i="48"/>
  <c r="BP29" i="48"/>
  <c r="AJ38" i="48"/>
  <c r="CV29" i="48"/>
  <c r="CZ28" i="48"/>
  <c r="BT28" i="48"/>
  <c r="DE28" i="48"/>
  <c r="BY28" i="48"/>
  <c r="CM28" i="48"/>
  <c r="BG28" i="48"/>
  <c r="CT27" i="48"/>
  <c r="BN27" i="48"/>
  <c r="CM27" i="48"/>
  <c r="BG27" i="48"/>
  <c r="CW27" i="48"/>
  <c r="BQ27" i="48"/>
  <c r="O13" i="48"/>
  <c r="BO29" i="48"/>
  <c r="AI38" i="48"/>
  <c r="CU29" i="48"/>
  <c r="CS29" i="48"/>
  <c r="AG38" i="48"/>
  <c r="BM29" i="48"/>
  <c r="Y38" i="48"/>
  <c r="BE29" i="48"/>
  <c r="CK29" i="48"/>
  <c r="BF29" i="48"/>
  <c r="CL29" i="48"/>
  <c r="Z38" i="48"/>
  <c r="K28" i="12"/>
  <c r="K180" i="17"/>
  <c r="U180" i="17"/>
  <c r="V180" i="17" s="1"/>
  <c r="W180" i="17" s="1"/>
  <c r="X180" i="17" s="1"/>
  <c r="Y180" i="17" s="1"/>
  <c r="Z180" i="17" s="1"/>
  <c r="AA180" i="17" s="1"/>
  <c r="AB180" i="17" s="1"/>
  <c r="AA84" i="20"/>
  <c r="AA87" i="20"/>
  <c r="AA91" i="20" s="1"/>
  <c r="AA93" i="20" s="1"/>
  <c r="AG8" i="43"/>
  <c r="U8" i="43" s="1"/>
  <c r="X87" i="20"/>
  <c r="X91" i="20" s="1"/>
  <c r="X93" i="20" s="1"/>
  <c r="K181" i="17" s="1"/>
  <c r="C181" i="17" s="1"/>
  <c r="X84" i="20"/>
  <c r="W45" i="36"/>
  <c r="AF8" i="43"/>
  <c r="P8" i="43" s="1"/>
  <c r="V45" i="36"/>
  <c r="AE8" i="43"/>
  <c r="K8" i="43" s="1"/>
  <c r="U45" i="36"/>
  <c r="AD8" i="43"/>
  <c r="F8" i="43" s="1"/>
  <c r="Z84" i="20"/>
  <c r="Z87" i="20"/>
  <c r="Z91" i="20" s="1"/>
  <c r="Z93" i="20" s="1"/>
  <c r="Y87" i="20"/>
  <c r="Y91" i="20" s="1"/>
  <c r="Y93" i="20" s="1"/>
  <c r="Y84" i="20"/>
  <c r="S39" i="20"/>
  <c r="M22" i="18"/>
  <c r="L22" i="18"/>
  <c r="AB167" i="17" l="1"/>
  <c r="T44" i="78" s="1"/>
  <c r="S44" i="78"/>
  <c r="J44" i="78"/>
  <c r="AL167" i="17"/>
  <c r="AD44" i="78" s="1"/>
  <c r="AC44" i="78"/>
  <c r="K51" i="12"/>
  <c r="D105" i="78"/>
  <c r="Q21" i="78"/>
  <c r="AA113" i="17"/>
  <c r="R16" i="78"/>
  <c r="AL113" i="17"/>
  <c r="AD16" i="78" s="1"/>
  <c r="AC16" i="78"/>
  <c r="Z85" i="17"/>
  <c r="Q29" i="78"/>
  <c r="AB112" i="17"/>
  <c r="S11" i="78"/>
  <c r="R20" i="78"/>
  <c r="AC20" i="78"/>
  <c r="AB107" i="17"/>
  <c r="S10" i="78"/>
  <c r="C77" i="17"/>
  <c r="I50" i="12" s="1"/>
  <c r="I50" i="74" s="1"/>
  <c r="AD20" i="78"/>
  <c r="E26" i="54"/>
  <c r="AB21" i="78"/>
  <c r="AL108" i="17"/>
  <c r="AD15" i="78" s="1"/>
  <c r="AC15" i="78"/>
  <c r="C105" i="78"/>
  <c r="G51" i="74"/>
  <c r="D26" i="54" s="1"/>
  <c r="R85" i="17"/>
  <c r="J29" i="78" s="1"/>
  <c r="I29" i="78"/>
  <c r="AK85" i="17"/>
  <c r="AB29" i="78"/>
  <c r="AA108" i="17"/>
  <c r="R15" i="78"/>
  <c r="R21" i="78" s="1"/>
  <c r="AA84" i="17"/>
  <c r="R28" i="78"/>
  <c r="AL84" i="17"/>
  <c r="AD28" i="78" s="1"/>
  <c r="AC28" i="78"/>
  <c r="X125" i="78"/>
  <c r="U125" i="78"/>
  <c r="X124" i="78"/>
  <c r="U124" i="78"/>
  <c r="P125" i="78"/>
  <c r="K124" i="78"/>
  <c r="I124" i="78"/>
  <c r="AE124" i="78"/>
  <c r="P124" i="78"/>
  <c r="I125" i="78"/>
  <c r="G125" i="78"/>
  <c r="O125" i="78"/>
  <c r="Y125" i="78"/>
  <c r="M125" i="78"/>
  <c r="Z125" i="78"/>
  <c r="J125" i="78"/>
  <c r="AE125" i="78"/>
  <c r="G124" i="78"/>
  <c r="Z124" i="78"/>
  <c r="J124" i="78"/>
  <c r="W125" i="78"/>
  <c r="AA125" i="78"/>
  <c r="T125" i="78"/>
  <c r="AD125" i="78"/>
  <c r="AC125" i="78"/>
  <c r="J13" i="68"/>
  <c r="R125" i="78"/>
  <c r="N125" i="78"/>
  <c r="S125" i="78"/>
  <c r="AA124" i="78"/>
  <c r="AD124" i="78"/>
  <c r="AC124" i="78"/>
  <c r="R124" i="78"/>
  <c r="N124" i="78"/>
  <c r="S124" i="78"/>
  <c r="AB76" i="17"/>
  <c r="T67" i="78" s="1"/>
  <c r="T75" i="78" s="1"/>
  <c r="S67" i="78"/>
  <c r="S75" i="78" s="1"/>
  <c r="E16" i="54"/>
  <c r="F16" i="54" s="1"/>
  <c r="K28" i="74"/>
  <c r="C13" i="71"/>
  <c r="C16" i="71" s="1"/>
  <c r="C226" i="17"/>
  <c r="C236" i="17" s="1"/>
  <c r="I14" i="68"/>
  <c r="I12" i="68"/>
  <c r="J14" i="68"/>
  <c r="J12" i="68"/>
  <c r="Q29" i="48"/>
  <c r="AL38" i="68"/>
  <c r="AD38" i="68"/>
  <c r="V38" i="68"/>
  <c r="AK38" i="68"/>
  <c r="AC38" i="68"/>
  <c r="U38" i="68"/>
  <c r="AJ38" i="68"/>
  <c r="AB38" i="68"/>
  <c r="T38" i="68"/>
  <c r="AI38" i="68"/>
  <c r="AA38" i="68"/>
  <c r="S38" i="68"/>
  <c r="AH38" i="68"/>
  <c r="Z38" i="68"/>
  <c r="R38" i="68"/>
  <c r="AO38" i="68"/>
  <c r="AG38" i="68"/>
  <c r="Y38" i="68"/>
  <c r="Q38" i="68"/>
  <c r="AN38" i="68"/>
  <c r="AF38" i="68"/>
  <c r="X38" i="68"/>
  <c r="AM38" i="68"/>
  <c r="AE38" i="68"/>
  <c r="W38" i="68"/>
  <c r="I13" i="68"/>
  <c r="O29" i="48"/>
  <c r="CU38" i="48"/>
  <c r="CU42" i="48" s="1"/>
  <c r="Y221" i="17" s="1"/>
  <c r="BO38" i="48"/>
  <c r="BO42" i="48" s="1"/>
  <c r="Y216" i="17" s="1"/>
  <c r="DB38" i="48"/>
  <c r="DB42" i="48" s="1"/>
  <c r="AF221" i="17" s="1"/>
  <c r="BV38" i="48"/>
  <c r="BV42" i="48" s="1"/>
  <c r="AF216" i="17" s="1"/>
  <c r="DC38" i="48"/>
  <c r="DC42" i="48" s="1"/>
  <c r="AG221" i="17" s="1"/>
  <c r="BW38" i="48"/>
  <c r="BW42" i="48" s="1"/>
  <c r="AG216" i="17" s="1"/>
  <c r="CW38" i="48"/>
  <c r="CW42" i="48" s="1"/>
  <c r="AA221" i="17" s="1"/>
  <c r="BQ38" i="48"/>
  <c r="BQ42" i="48" s="1"/>
  <c r="AA216" i="17" s="1"/>
  <c r="Q21" i="48"/>
  <c r="O11" i="48"/>
  <c r="CQ38" i="48"/>
  <c r="CQ42" i="48" s="1"/>
  <c r="U221" i="17" s="1"/>
  <c r="BK38" i="48"/>
  <c r="BK42" i="48" s="1"/>
  <c r="U216" i="17" s="1"/>
  <c r="CM38" i="48"/>
  <c r="CM42" i="48" s="1"/>
  <c r="Q221" i="17" s="1"/>
  <c r="BG38" i="48"/>
  <c r="BG42" i="48" s="1"/>
  <c r="Q216" i="17" s="1"/>
  <c r="CO38" i="48"/>
  <c r="CO42" i="48" s="1"/>
  <c r="S221" i="17" s="1"/>
  <c r="BI38" i="48"/>
  <c r="BI42" i="48" s="1"/>
  <c r="S216" i="17" s="1"/>
  <c r="Q11" i="48"/>
  <c r="DI38" i="48"/>
  <c r="DI42" i="48" s="1"/>
  <c r="AM221" i="17" s="1"/>
  <c r="CC38" i="48"/>
  <c r="CC42" i="48" s="1"/>
  <c r="AM216" i="17" s="1"/>
  <c r="DH38" i="48"/>
  <c r="DH42" i="48" s="1"/>
  <c r="AL221" i="17" s="1"/>
  <c r="CB38" i="48"/>
  <c r="CB42" i="48" s="1"/>
  <c r="AL216" i="17" s="1"/>
  <c r="DA38" i="48"/>
  <c r="DA42" i="48" s="1"/>
  <c r="AE221" i="17" s="1"/>
  <c r="BU38" i="48"/>
  <c r="BU42" i="48" s="1"/>
  <c r="AE216" i="17" s="1"/>
  <c r="CN38" i="48"/>
  <c r="CN42" i="48" s="1"/>
  <c r="R221" i="17" s="1"/>
  <c r="BH38" i="48"/>
  <c r="BH42" i="48" s="1"/>
  <c r="R216" i="17" s="1"/>
  <c r="CY38" i="48"/>
  <c r="CY42" i="48" s="1"/>
  <c r="AC221" i="17" s="1"/>
  <c r="BS38" i="48"/>
  <c r="BS42" i="48" s="1"/>
  <c r="AC216" i="17" s="1"/>
  <c r="CR38" i="48"/>
  <c r="CR42" i="48" s="1"/>
  <c r="V221" i="17" s="1"/>
  <c r="BL38" i="48"/>
  <c r="BL42" i="48" s="1"/>
  <c r="V216" i="17" s="1"/>
  <c r="R26" i="48"/>
  <c r="CZ38" i="48"/>
  <c r="CZ42" i="48" s="1"/>
  <c r="AD221" i="17" s="1"/>
  <c r="BT38" i="48"/>
  <c r="BT42" i="48" s="1"/>
  <c r="AD216" i="17" s="1"/>
  <c r="CS38" i="48"/>
  <c r="CS42" i="48" s="1"/>
  <c r="W221" i="17" s="1"/>
  <c r="BM38" i="48"/>
  <c r="BM42" i="48" s="1"/>
  <c r="W216" i="17" s="1"/>
  <c r="CV38" i="48"/>
  <c r="CV42" i="48" s="1"/>
  <c r="Z221" i="17" s="1"/>
  <c r="BP38" i="48"/>
  <c r="BP42" i="48" s="1"/>
  <c r="Z216" i="17" s="1"/>
  <c r="DD38" i="48"/>
  <c r="DD42" i="48" s="1"/>
  <c r="AH221" i="17" s="1"/>
  <c r="BX38" i="48"/>
  <c r="BX42" i="48" s="1"/>
  <c r="AH216" i="17" s="1"/>
  <c r="O28" i="48"/>
  <c r="CL38" i="48"/>
  <c r="CL42" i="48" s="1"/>
  <c r="P221" i="17" s="1"/>
  <c r="BF38" i="48"/>
  <c r="BF42" i="48" s="1"/>
  <c r="P216" i="17" s="1"/>
  <c r="O27" i="48"/>
  <c r="DF38" i="48"/>
  <c r="DF42" i="48" s="1"/>
  <c r="AJ221" i="17" s="1"/>
  <c r="BZ38" i="48"/>
  <c r="BZ42" i="48" s="1"/>
  <c r="AJ216" i="17" s="1"/>
  <c r="Q28" i="48"/>
  <c r="O21" i="48"/>
  <c r="DE38" i="48"/>
  <c r="DE42" i="48" s="1"/>
  <c r="AI221" i="17" s="1"/>
  <c r="BY38" i="48"/>
  <c r="BY42" i="48" s="1"/>
  <c r="AI216" i="17" s="1"/>
  <c r="CK38" i="48"/>
  <c r="BE38" i="48"/>
  <c r="BE42" i="48" s="1"/>
  <c r="O216" i="17" s="1"/>
  <c r="CX38" i="48"/>
  <c r="CX42" i="48" s="1"/>
  <c r="AB221" i="17" s="1"/>
  <c r="BR38" i="48"/>
  <c r="BR42" i="48" s="1"/>
  <c r="AB216" i="17" s="1"/>
  <c r="Q27" i="48"/>
  <c r="DG38" i="48"/>
  <c r="DG42" i="48" s="1"/>
  <c r="AK221" i="17" s="1"/>
  <c r="CA38" i="48"/>
  <c r="CA42" i="48" s="1"/>
  <c r="AK216" i="17" s="1"/>
  <c r="CP38" i="48"/>
  <c r="CP42" i="48" s="1"/>
  <c r="T221" i="17" s="1"/>
  <c r="BJ38" i="48"/>
  <c r="BJ42" i="48" s="1"/>
  <c r="T216" i="17" s="1"/>
  <c r="CT38" i="48"/>
  <c r="CT42" i="48" s="1"/>
  <c r="X221" i="17" s="1"/>
  <c r="BN38" i="48"/>
  <c r="BN42" i="48" s="1"/>
  <c r="X216" i="17" s="1"/>
  <c r="U58" i="43"/>
  <c r="U59" i="43"/>
  <c r="U62" i="43" s="1"/>
  <c r="P58" i="43"/>
  <c r="P59" i="43"/>
  <c r="P62" i="43" s="1"/>
  <c r="K176" i="17"/>
  <c r="C176" i="17" s="1"/>
  <c r="O46" i="74" s="1"/>
  <c r="AM180" i="17"/>
  <c r="AE180" i="17" s="1"/>
  <c r="K58" i="43"/>
  <c r="K59" i="43"/>
  <c r="K62" i="43" s="1"/>
  <c r="J54" i="4"/>
  <c r="N54" i="4" s="1"/>
  <c r="K54" i="4"/>
  <c r="O54" i="4" s="1"/>
  <c r="I54" i="4"/>
  <c r="M54" i="4" s="1"/>
  <c r="J53" i="4"/>
  <c r="N53" i="4" s="1"/>
  <c r="K53" i="4"/>
  <c r="O53" i="4" s="1"/>
  <c r="I53" i="4"/>
  <c r="M53" i="4" s="1"/>
  <c r="C76" i="17" l="1"/>
  <c r="G50" i="12" s="1"/>
  <c r="G50" i="74" s="1"/>
  <c r="K50" i="74" s="1"/>
  <c r="C167" i="17"/>
  <c r="G41" i="74"/>
  <c r="I41" i="12"/>
  <c r="G41" i="12"/>
  <c r="C216" i="17"/>
  <c r="D104" i="78"/>
  <c r="AC21" i="78"/>
  <c r="K51" i="74"/>
  <c r="F26" i="54"/>
  <c r="T11" i="78"/>
  <c r="C112" i="17"/>
  <c r="G22" i="12" s="1"/>
  <c r="AA85" i="17"/>
  <c r="R29" i="78"/>
  <c r="S20" i="78"/>
  <c r="AB108" i="17"/>
  <c r="T15" i="78" s="1"/>
  <c r="S15" i="78"/>
  <c r="T10" i="78"/>
  <c r="C107" i="17"/>
  <c r="G21" i="12" s="1"/>
  <c r="AD21" i="78"/>
  <c r="AL85" i="17"/>
  <c r="AD29" i="78" s="1"/>
  <c r="AC29" i="78"/>
  <c r="AB113" i="17"/>
  <c r="T16" i="78" s="1"/>
  <c r="S16" i="78"/>
  <c r="AB84" i="17"/>
  <c r="T28" i="78" s="1"/>
  <c r="S28" i="78"/>
  <c r="Q26" i="48"/>
  <c r="E25" i="54"/>
  <c r="O46" i="12"/>
  <c r="J43" i="68"/>
  <c r="I43" i="68"/>
  <c r="Q38" i="48"/>
  <c r="Q36" i="48" s="1"/>
  <c r="Q3" i="48" s="1"/>
  <c r="O26" i="48"/>
  <c r="CK42" i="48"/>
  <c r="O221" i="17" s="1"/>
  <c r="C221" i="17" s="1"/>
  <c r="O38" i="48"/>
  <c r="O36" i="48" s="1"/>
  <c r="O3" i="48" s="1"/>
  <c r="R38" i="48"/>
  <c r="R36" i="48" s="1"/>
  <c r="AF180" i="17"/>
  <c r="AG180" i="17" s="1"/>
  <c r="AH180" i="17" s="1"/>
  <c r="AI180" i="17" s="1"/>
  <c r="AJ180" i="17" s="1"/>
  <c r="AK180" i="17" s="1"/>
  <c r="AL180" i="17" s="1"/>
  <c r="K126" i="17"/>
  <c r="AC126" i="17"/>
  <c r="AM126" i="17"/>
  <c r="AC127" i="17"/>
  <c r="AM127" i="17"/>
  <c r="S126" i="17"/>
  <c r="K127" i="17"/>
  <c r="S127" i="17"/>
  <c r="T19" i="17"/>
  <c r="T25" i="17"/>
  <c r="AD131" i="17"/>
  <c r="AE131" i="17" s="1"/>
  <c r="AF131" i="17" s="1"/>
  <c r="AG131" i="17" s="1"/>
  <c r="AH131" i="17" s="1"/>
  <c r="AI131" i="17" s="1"/>
  <c r="AJ131" i="17" s="1"/>
  <c r="AK131" i="17" s="1"/>
  <c r="AL131" i="17" s="1"/>
  <c r="AD25" i="17"/>
  <c r="AE25" i="17" s="1"/>
  <c r="AF25" i="17" s="1"/>
  <c r="AG25" i="17" s="1"/>
  <c r="AH25" i="17" s="1"/>
  <c r="AI25" i="17" s="1"/>
  <c r="AJ25" i="17" s="1"/>
  <c r="AK25" i="17" s="1"/>
  <c r="AL25" i="17" s="1"/>
  <c r="AD19" i="17"/>
  <c r="AE19" i="17" s="1"/>
  <c r="AF19" i="17" s="1"/>
  <c r="AG19" i="17" s="1"/>
  <c r="AH19" i="17" s="1"/>
  <c r="AI19" i="17" s="1"/>
  <c r="AJ19" i="17" s="1"/>
  <c r="AK19" i="17" s="1"/>
  <c r="AL19" i="17" s="1"/>
  <c r="C104" i="78" l="1"/>
  <c r="K50" i="12"/>
  <c r="G56" i="12"/>
  <c r="C101" i="78"/>
  <c r="G43" i="12"/>
  <c r="I41" i="74"/>
  <c r="D101" i="78"/>
  <c r="K41" i="12"/>
  <c r="K43" i="12" s="1"/>
  <c r="I43" i="12"/>
  <c r="D23" i="54"/>
  <c r="G43" i="74"/>
  <c r="T21" i="78"/>
  <c r="AB85" i="17"/>
  <c r="T29" i="78" s="1"/>
  <c r="S29" i="78"/>
  <c r="C85" i="17"/>
  <c r="I27" i="12" s="1"/>
  <c r="G22" i="74"/>
  <c r="D13" i="54" s="1"/>
  <c r="C91" i="78"/>
  <c r="T20" i="78"/>
  <c r="C113" i="17"/>
  <c r="I22" i="12" s="1"/>
  <c r="C108" i="17"/>
  <c r="I21" i="12" s="1"/>
  <c r="G21" i="74"/>
  <c r="C90" i="78"/>
  <c r="G25" i="12"/>
  <c r="S21" i="78"/>
  <c r="C84" i="17"/>
  <c r="G27" i="12" s="1"/>
  <c r="C93" i="78" s="1"/>
  <c r="I46" i="12"/>
  <c r="F103" i="78"/>
  <c r="D25" i="54"/>
  <c r="F25" i="54" s="1"/>
  <c r="G56" i="74"/>
  <c r="Q46" i="12"/>
  <c r="I52" i="12"/>
  <c r="I46" i="74"/>
  <c r="K46" i="74" s="1"/>
  <c r="Q46" i="74"/>
  <c r="C18" i="71"/>
  <c r="C246" i="17"/>
  <c r="C25" i="59"/>
  <c r="I25" i="59" s="1"/>
  <c r="U25" i="17"/>
  <c r="V25" i="17" s="1"/>
  <c r="W25" i="17" s="1"/>
  <c r="X25" i="17" s="1"/>
  <c r="Y25" i="17" s="1"/>
  <c r="Z25" i="17" s="1"/>
  <c r="AA25" i="17" s="1"/>
  <c r="AB25" i="17" s="1"/>
  <c r="U19" i="17"/>
  <c r="V19" i="17" s="1"/>
  <c r="W19" i="17" s="1"/>
  <c r="X19" i="17" s="1"/>
  <c r="Y19" i="17" s="1"/>
  <c r="Z19" i="17" s="1"/>
  <c r="AA19" i="17" s="1"/>
  <c r="AB19" i="17" s="1"/>
  <c r="C19" i="17" s="1"/>
  <c r="C180" i="17"/>
  <c r="T131" i="17"/>
  <c r="U131" i="17" s="1"/>
  <c r="V131" i="17" s="1"/>
  <c r="W131" i="17" s="1"/>
  <c r="X131" i="17" s="1"/>
  <c r="Y131" i="17" s="1"/>
  <c r="Z131" i="17" s="1"/>
  <c r="AA131" i="17" s="1"/>
  <c r="AB131" i="17" s="1"/>
  <c r="L131" i="17"/>
  <c r="AD126" i="17"/>
  <c r="T132" i="17"/>
  <c r="U132" i="17" s="1"/>
  <c r="V132" i="17" s="1"/>
  <c r="W132" i="17" s="1"/>
  <c r="X132" i="17" s="1"/>
  <c r="Y132" i="17" s="1"/>
  <c r="Z132" i="17" s="1"/>
  <c r="AA132" i="17" s="1"/>
  <c r="AB132" i="17" s="1"/>
  <c r="AA25" i="3"/>
  <c r="Z25" i="3"/>
  <c r="Y25" i="3"/>
  <c r="X25" i="3"/>
  <c r="AA24" i="3"/>
  <c r="Z24" i="3"/>
  <c r="Y24" i="3"/>
  <c r="X24" i="3"/>
  <c r="AA23" i="3"/>
  <c r="Z23" i="3"/>
  <c r="Y23" i="3"/>
  <c r="X23" i="3"/>
  <c r="AA22" i="3"/>
  <c r="Z22" i="3"/>
  <c r="Y22" i="3"/>
  <c r="G15" i="3" s="1"/>
  <c r="G16" i="3" s="1"/>
  <c r="X22" i="3"/>
  <c r="AA21" i="3"/>
  <c r="Z21" i="3"/>
  <c r="Y21" i="3"/>
  <c r="X21" i="3"/>
  <c r="AA20" i="3"/>
  <c r="Z20" i="3"/>
  <c r="D23" i="3" s="1"/>
  <c r="Y20" i="3"/>
  <c r="X20" i="3"/>
  <c r="AA19" i="3"/>
  <c r="Z19" i="3"/>
  <c r="Y19" i="3"/>
  <c r="X19" i="3"/>
  <c r="AA18" i="3"/>
  <c r="Z18" i="3"/>
  <c r="H22" i="3" s="1"/>
  <c r="Y18" i="3"/>
  <c r="J14" i="3" s="1"/>
  <c r="X18" i="3"/>
  <c r="AA17" i="3"/>
  <c r="Z17" i="3"/>
  <c r="J22" i="3" s="1"/>
  <c r="Y17" i="3"/>
  <c r="X17" i="3"/>
  <c r="E16" i="3"/>
  <c r="I15" i="3"/>
  <c r="F15" i="3"/>
  <c r="F16" i="3" s="1"/>
  <c r="E15" i="3"/>
  <c r="I14" i="3"/>
  <c r="G14" i="3"/>
  <c r="F14" i="3"/>
  <c r="AA25" i="2"/>
  <c r="Z25" i="2"/>
  <c r="Y25" i="2"/>
  <c r="X25" i="2"/>
  <c r="AA24" i="2"/>
  <c r="Z24" i="2"/>
  <c r="Y24" i="2"/>
  <c r="X24" i="2"/>
  <c r="AA23" i="2"/>
  <c r="Z23" i="2"/>
  <c r="Y23" i="2"/>
  <c r="X23" i="2"/>
  <c r="AA22" i="2"/>
  <c r="Z22" i="2"/>
  <c r="Y22" i="2"/>
  <c r="X22" i="2"/>
  <c r="AA21" i="2"/>
  <c r="Z21" i="2"/>
  <c r="Y21" i="2"/>
  <c r="X21" i="2"/>
  <c r="AA20" i="2"/>
  <c r="Z20" i="2"/>
  <c r="Y20" i="2"/>
  <c r="X20" i="2"/>
  <c r="AA19" i="2"/>
  <c r="Z19" i="2"/>
  <c r="Y19" i="2"/>
  <c r="X19" i="2"/>
  <c r="AA18" i="2"/>
  <c r="Z18" i="2"/>
  <c r="Y18" i="2"/>
  <c r="X18" i="2"/>
  <c r="AA17" i="2"/>
  <c r="Z17" i="2"/>
  <c r="Y17" i="2"/>
  <c r="X17" i="2"/>
  <c r="G72" i="12" l="1"/>
  <c r="K41" i="74"/>
  <c r="K43" i="74" s="1"/>
  <c r="E23" i="54"/>
  <c r="I43" i="74"/>
  <c r="D91" i="78"/>
  <c r="I22" i="74"/>
  <c r="K22" i="12"/>
  <c r="D93" i="78"/>
  <c r="I27" i="74"/>
  <c r="I30" i="12"/>
  <c r="D12" i="54"/>
  <c r="G25" i="74"/>
  <c r="D90" i="78"/>
  <c r="I25" i="12"/>
  <c r="I21" i="74"/>
  <c r="K21" i="12"/>
  <c r="G30" i="12"/>
  <c r="K27" i="12"/>
  <c r="K30" i="12" s="1"/>
  <c r="G27" i="74"/>
  <c r="D15" i="54" s="1"/>
  <c r="AE126" i="17"/>
  <c r="K46" i="12"/>
  <c r="D103" i="78"/>
  <c r="I52" i="74"/>
  <c r="E27" i="54" s="1"/>
  <c r="F27" i="54" s="1"/>
  <c r="D106" i="78"/>
  <c r="C22" i="71"/>
  <c r="O45" i="74" s="1"/>
  <c r="H24" i="54" s="1"/>
  <c r="K52" i="12"/>
  <c r="I54" i="12"/>
  <c r="D108" i="78" s="1"/>
  <c r="D19" i="17"/>
  <c r="D20" i="17"/>
  <c r="D21" i="17"/>
  <c r="C25" i="17"/>
  <c r="L126" i="17"/>
  <c r="L132" i="17"/>
  <c r="M132" i="17" s="1"/>
  <c r="N132" i="17" s="1"/>
  <c r="O132" i="17" s="1"/>
  <c r="P132" i="17" s="1"/>
  <c r="Q132" i="17" s="1"/>
  <c r="R132" i="17" s="1"/>
  <c r="AD132" i="17"/>
  <c r="AE132" i="17" s="1"/>
  <c r="AF132" i="17" s="1"/>
  <c r="AG132" i="17" s="1"/>
  <c r="AH132" i="17" s="1"/>
  <c r="AI132" i="17" s="1"/>
  <c r="AJ132" i="17" s="1"/>
  <c r="AK132" i="17" s="1"/>
  <c r="AL132" i="17" s="1"/>
  <c r="M131" i="17"/>
  <c r="N131" i="17" s="1"/>
  <c r="O131" i="17" s="1"/>
  <c r="P131" i="17" s="1"/>
  <c r="Q131" i="17" s="1"/>
  <c r="R131" i="17" s="1"/>
  <c r="L127" i="17"/>
  <c r="AD127" i="17"/>
  <c r="T127" i="17"/>
  <c r="T126" i="17"/>
  <c r="D16" i="3"/>
  <c r="H23" i="3"/>
  <c r="H24" i="3" s="1"/>
  <c r="D24" i="3"/>
  <c r="G23" i="3"/>
  <c r="G24" i="3" s="1"/>
  <c r="D15" i="3"/>
  <c r="J23" i="3"/>
  <c r="G22" i="3"/>
  <c r="I16" i="3"/>
  <c r="E23" i="3"/>
  <c r="E24" i="3" s="1"/>
  <c r="J24" i="3"/>
  <c r="J16" i="3"/>
  <c r="I22" i="3"/>
  <c r="I23" i="3" s="1"/>
  <c r="I24" i="3" s="1"/>
  <c r="F22" i="3"/>
  <c r="F23" i="3" s="1"/>
  <c r="F24" i="3" s="1"/>
  <c r="J15" i="3"/>
  <c r="H14" i="3"/>
  <c r="H15" i="3" s="1"/>
  <c r="H16" i="3" s="1"/>
  <c r="K25" i="12" l="1"/>
  <c r="E15" i="54"/>
  <c r="F15" i="54" s="1"/>
  <c r="I30" i="74"/>
  <c r="U127" i="17"/>
  <c r="K21" i="74"/>
  <c r="I25" i="74"/>
  <c r="E12" i="54"/>
  <c r="F12" i="54" s="1"/>
  <c r="AE127" i="17"/>
  <c r="E13" i="54"/>
  <c r="F13" i="54" s="1"/>
  <c r="K22" i="74"/>
  <c r="M127" i="17"/>
  <c r="K27" i="74"/>
  <c r="K30" i="74" s="1"/>
  <c r="G30" i="74"/>
  <c r="M126" i="17"/>
  <c r="AF126" i="17"/>
  <c r="I56" i="12"/>
  <c r="K52" i="74"/>
  <c r="H36" i="54"/>
  <c r="H37" i="54"/>
  <c r="H31" i="54"/>
  <c r="I24" i="54"/>
  <c r="O45" i="12"/>
  <c r="O48" i="12" s="1"/>
  <c r="O62" i="12" s="1"/>
  <c r="F102" i="78"/>
  <c r="I45" i="12"/>
  <c r="Q45" i="12"/>
  <c r="Q48" i="12" s="1"/>
  <c r="I54" i="74"/>
  <c r="O48" i="74"/>
  <c r="O62" i="74" s="1"/>
  <c r="Q45" i="74"/>
  <c r="Q48" i="74" s="1"/>
  <c r="Q62" i="74" s="1"/>
  <c r="I45" i="74"/>
  <c r="E24" i="54" s="1"/>
  <c r="K54" i="12"/>
  <c r="K56" i="12" s="1"/>
  <c r="K25" i="59"/>
  <c r="Q25" i="59"/>
  <c r="L25" i="59"/>
  <c r="G25" i="59"/>
  <c r="R25" i="59"/>
  <c r="M25" i="59"/>
  <c r="E25" i="59"/>
  <c r="O25" i="59"/>
  <c r="S25" i="59"/>
  <c r="N25" i="59"/>
  <c r="F25" i="59"/>
  <c r="T25" i="59"/>
  <c r="H25" i="59"/>
  <c r="D25" i="17"/>
  <c r="D27" i="17"/>
  <c r="D26" i="17"/>
  <c r="C131" i="17"/>
  <c r="C132" i="17"/>
  <c r="U126" i="17"/>
  <c r="K25" i="74" l="1"/>
  <c r="V127" i="17"/>
  <c r="N127" i="17"/>
  <c r="AF127" i="17"/>
  <c r="V126" i="17"/>
  <c r="AG126" i="17"/>
  <c r="N126" i="17"/>
  <c r="H39" i="54"/>
  <c r="K45" i="12"/>
  <c r="K48" i="12" s="1"/>
  <c r="D102" i="78"/>
  <c r="I48" i="12"/>
  <c r="F110" i="78"/>
  <c r="F114" i="78"/>
  <c r="F113" i="78"/>
  <c r="E29" i="54"/>
  <c r="K54" i="74"/>
  <c r="K56" i="74" s="1"/>
  <c r="I56" i="74"/>
  <c r="I48" i="74"/>
  <c r="K45" i="74"/>
  <c r="K48" i="74" s="1"/>
  <c r="Q62" i="12"/>
  <c r="I33" i="12"/>
  <c r="G33" i="12"/>
  <c r="F24" i="54" l="1"/>
  <c r="AG127" i="17"/>
  <c r="O127" i="17"/>
  <c r="W127" i="17"/>
  <c r="O126" i="17"/>
  <c r="AH126" i="17"/>
  <c r="W126" i="17"/>
  <c r="I33" i="74"/>
  <c r="E18" i="54" s="1"/>
  <c r="D96" i="78"/>
  <c r="G33" i="74"/>
  <c r="D18" i="54" s="1"/>
  <c r="C96" i="78"/>
  <c r="K33" i="12"/>
  <c r="X127" i="17" l="1"/>
  <c r="P127" i="17"/>
  <c r="F18" i="54"/>
  <c r="AH127" i="17"/>
  <c r="AI126" i="17"/>
  <c r="X126" i="17"/>
  <c r="P126" i="17"/>
  <c r="K33" i="74"/>
  <c r="AI127" i="17" l="1"/>
  <c r="Q127" i="17"/>
  <c r="Y127" i="17"/>
  <c r="Q126" i="17"/>
  <c r="Y126" i="17"/>
  <c r="AJ126" i="17"/>
  <c r="R127" i="17" l="1"/>
  <c r="Z127" i="17"/>
  <c r="AJ127" i="17"/>
  <c r="AK126" i="17"/>
  <c r="Z126" i="17"/>
  <c r="R126" i="17"/>
  <c r="AA127" i="17" l="1"/>
  <c r="AK127" i="17"/>
  <c r="AA126" i="17"/>
  <c r="AL126" i="17"/>
  <c r="AL127" i="17" l="1"/>
  <c r="AB127" i="17"/>
  <c r="AB126" i="17"/>
  <c r="C127" i="17" l="1"/>
  <c r="I32" i="12" s="1"/>
  <c r="C126" i="17"/>
  <c r="G32" i="12" s="1"/>
  <c r="I38" i="12" l="1"/>
  <c r="I62" i="12" s="1"/>
  <c r="I66" i="12" s="1"/>
  <c r="I32" i="74"/>
  <c r="D95" i="78"/>
  <c r="G32" i="74"/>
  <c r="G38" i="12"/>
  <c r="G62" i="12" s="1"/>
  <c r="G66" i="12" s="1"/>
  <c r="C95" i="78"/>
  <c r="K32" i="12"/>
  <c r="K38" i="12" s="1"/>
  <c r="K62" i="12" s="1"/>
  <c r="K66" i="12" l="1"/>
  <c r="D113" i="78"/>
  <c r="D117" i="78" s="1"/>
  <c r="D110" i="78"/>
  <c r="D114" i="78"/>
  <c r="D118" i="78" s="1"/>
  <c r="E17" i="54"/>
  <c r="I38" i="74"/>
  <c r="I62" i="74" s="1"/>
  <c r="I66" i="74" s="1"/>
  <c r="C113" i="78"/>
  <c r="C117" i="78" s="1"/>
  <c r="C114" i="78"/>
  <c r="C118" i="78" s="1"/>
  <c r="C110" i="78"/>
  <c r="K32" i="74"/>
  <c r="K38" i="74" s="1"/>
  <c r="K62" i="74" s="1"/>
  <c r="G38" i="74"/>
  <c r="G62" i="74" s="1"/>
  <c r="G66" i="74" s="1"/>
  <c r="D17" i="54"/>
  <c r="D120" i="78" l="1"/>
  <c r="E36" i="54"/>
  <c r="E31" i="54"/>
  <c r="E33" i="54" s="1"/>
  <c r="E37" i="54"/>
  <c r="E43" i="54" s="1"/>
  <c r="K66" i="74"/>
  <c r="D31" i="54"/>
  <c r="D33" i="54" s="1"/>
  <c r="F17" i="54"/>
  <c r="D36" i="54"/>
  <c r="D37" i="54"/>
  <c r="D43" i="54" s="1"/>
  <c r="C120" i="78"/>
  <c r="E42" i="54" l="1"/>
  <c r="E45" i="54" s="1"/>
  <c r="E39" i="54"/>
  <c r="D42" i="54"/>
  <c r="D45" i="54" s="1"/>
  <c r="D39" i="5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Claus Rabe</author>
  </authors>
  <commentList>
    <comment ref="C6" authorId="0" shapeId="0" xr:uid="{C24F9347-8B41-4D69-885B-A72F003BB1B4}">
      <text>
        <r>
          <rPr>
            <b/>
            <sz val="9"/>
            <color indexed="81"/>
            <rFont val="Tahoma"/>
            <family val="2"/>
          </rPr>
          <t>Claus Rabe:</t>
        </r>
        <r>
          <rPr>
            <sz val="9"/>
            <color indexed="81"/>
            <rFont val="Tahoma"/>
            <family val="2"/>
          </rPr>
          <t xml:space="preserve">
Risk-free rate should be adjusted for systematic risk of particular options.
</t>
        </r>
      </text>
    </comment>
    <comment ref="C7" authorId="0" shapeId="0" xr:uid="{D5C374B3-9526-415F-AB3C-492E3FD42CA9}">
      <text>
        <r>
          <rPr>
            <b/>
            <sz val="9"/>
            <color indexed="81"/>
            <rFont val="Tahoma"/>
            <family val="2"/>
          </rPr>
          <t>Claus Rabe:</t>
        </r>
        <r>
          <rPr>
            <sz val="9"/>
            <color indexed="81"/>
            <rFont val="Tahoma"/>
            <family val="2"/>
          </rPr>
          <t xml:space="preserve">
Project specific risk premium, depending on systematic risk born by investors.</t>
        </r>
      </text>
    </comment>
    <comment ref="D11" authorId="0" shapeId="0" xr:uid="{E723D6A5-96BB-45D7-99E1-EA94F7AEE291}">
      <text>
        <r>
          <rPr>
            <b/>
            <sz val="9"/>
            <color indexed="81"/>
            <rFont val="Tahoma"/>
            <family val="2"/>
          </rPr>
          <t>Claus Rabe:</t>
        </r>
        <r>
          <rPr>
            <sz val="9"/>
            <color indexed="81"/>
            <rFont val="Tahoma"/>
            <family val="2"/>
          </rPr>
          <t xml:space="preserve">
Need to consider this at three scales:
- national
- regional
- local
Province has provincial freight demand model</t>
        </r>
      </text>
    </comment>
    <comment ref="D12" authorId="0" shapeId="0" xr:uid="{B6A507F8-7F9F-4D7C-B583-3E237DAFBC2E}">
      <text>
        <r>
          <rPr>
            <b/>
            <sz val="9"/>
            <color indexed="81"/>
            <rFont val="Tahoma"/>
            <family val="2"/>
          </rPr>
          <t>Claus Rabe:</t>
        </r>
        <r>
          <rPr>
            <sz val="9"/>
            <color indexed="81"/>
            <rFont val="Tahoma"/>
            <family val="2"/>
          </rPr>
          <t xml:space="preserve">
Current model is quite rigid on modal split assumptions and have nothing on freight.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Claus Rabe</author>
  </authors>
  <commentList>
    <comment ref="M12" authorId="0" shapeId="0" xr:uid="{C130B16C-5A46-430F-877C-0930932751E5}">
      <text>
        <r>
          <rPr>
            <b/>
            <sz val="9"/>
            <color indexed="81"/>
            <rFont val="Tahoma"/>
            <family val="2"/>
          </rPr>
          <t>Claus Rabe:</t>
        </r>
        <r>
          <rPr>
            <sz val="9"/>
            <color indexed="81"/>
            <rFont val="Tahoma"/>
            <family val="2"/>
          </rPr>
          <t xml:space="preserve">
Assumption that Transnet will not have to pay DCs for terminal upgrade</t>
        </r>
      </text>
    </comment>
    <comment ref="I32" authorId="0" shapeId="0" xr:uid="{06A89329-703E-4171-AE41-11EA0C010212}">
      <text>
        <r>
          <rPr>
            <b/>
            <sz val="9"/>
            <color indexed="81"/>
            <rFont val="Tahoma"/>
            <family val="2"/>
          </rPr>
          <t>Claus Rabe:</t>
        </r>
        <r>
          <rPr>
            <sz val="9"/>
            <color indexed="81"/>
            <rFont val="Tahoma"/>
            <family val="2"/>
          </rPr>
          <t xml:space="preserve">
Need to add Stellenbosch impact</t>
        </r>
      </text>
    </comment>
    <comment ref="G40" authorId="0" shapeId="0" xr:uid="{9B27D73A-960A-48AA-B367-9BF17E491D3D}">
      <text>
        <r>
          <rPr>
            <b/>
            <sz val="9"/>
            <color indexed="81"/>
            <rFont val="Tahoma"/>
            <family val="2"/>
          </rPr>
          <t>Claus Rabe:</t>
        </r>
        <r>
          <rPr>
            <sz val="9"/>
            <color indexed="81"/>
            <rFont val="Tahoma"/>
            <family val="2"/>
          </rPr>
          <t xml:space="preserve">
Set to zero as only aggregate figures are available</t>
        </r>
      </text>
    </comment>
    <comment ref="G41" authorId="0" shapeId="0" xr:uid="{F9A2C2E3-689A-4030-B85C-7BB845C403C3}">
      <text>
        <r>
          <rPr>
            <b/>
            <sz val="9"/>
            <color indexed="81"/>
            <rFont val="Tahoma"/>
            <family val="2"/>
          </rPr>
          <t>Claus Rabe:</t>
        </r>
        <r>
          <rPr>
            <sz val="9"/>
            <color indexed="81"/>
            <rFont val="Tahoma"/>
            <family val="2"/>
          </rPr>
          <t xml:space="preserve">
Set to zero as only aggregate figures are available</t>
        </r>
      </text>
    </comment>
    <comment ref="F46" authorId="0" shapeId="0" xr:uid="{44C0F941-323B-45B6-9648-2513EE18DB7F}">
      <text>
        <r>
          <rPr>
            <b/>
            <sz val="9"/>
            <color indexed="81"/>
            <rFont val="Tahoma"/>
            <family val="2"/>
          </rPr>
          <t>Claus Rabe:</t>
        </r>
        <r>
          <rPr>
            <sz val="9"/>
            <color indexed="81"/>
            <rFont val="Tahoma"/>
            <family val="2"/>
          </rPr>
          <t xml:space="preserve">
What about the cost of site preparation and DCs for Kraaicon intensification?
</t>
        </r>
      </text>
    </comment>
    <comment ref="I51" authorId="0" shapeId="0" xr:uid="{1318A26A-4C21-429B-95FA-368342E602FC}">
      <text>
        <r>
          <rPr>
            <b/>
            <sz val="9"/>
            <color indexed="81"/>
            <rFont val="Tahoma"/>
            <family val="2"/>
          </rPr>
          <t>Claus Rabe:</t>
        </r>
        <r>
          <rPr>
            <sz val="9"/>
            <color indexed="81"/>
            <rFont val="Tahoma"/>
            <family val="2"/>
          </rPr>
          <t xml:space="preserve">
Check +- sign
Confirm that this is cost not saving</t>
        </r>
      </text>
    </comment>
    <comment ref="G52" authorId="0" shapeId="0" xr:uid="{C41B11DF-9267-44AB-83D7-F60F25217C9D}">
      <text>
        <r>
          <rPr>
            <b/>
            <sz val="9"/>
            <color indexed="81"/>
            <rFont val="Tahoma"/>
            <family val="2"/>
          </rPr>
          <t>Claus Rabe:</t>
        </r>
        <r>
          <rPr>
            <sz val="9"/>
            <color indexed="81"/>
            <rFont val="Tahoma"/>
            <family val="2"/>
          </rPr>
          <t xml:space="preserve">
Is this double counting commuter cost savings accounted for in residual land value via impact of expected rental income on market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Claus Rabe</author>
  </authors>
  <commentList>
    <comment ref="G40" authorId="0" shapeId="0" xr:uid="{DA04E93D-2321-4C93-86E8-865012DB25C5}">
      <text>
        <r>
          <rPr>
            <b/>
            <sz val="9"/>
            <color indexed="81"/>
            <rFont val="Tahoma"/>
            <family val="2"/>
          </rPr>
          <t>Claus Rabe:</t>
        </r>
        <r>
          <rPr>
            <sz val="9"/>
            <color indexed="81"/>
            <rFont val="Tahoma"/>
            <family val="2"/>
          </rPr>
          <t xml:space="preserve">
Set to zero as only aggregate figures are available</t>
        </r>
      </text>
    </comment>
    <comment ref="G41" authorId="0" shapeId="0" xr:uid="{72603F1E-CEFF-4668-A375-9586AAADACD0}">
      <text>
        <r>
          <rPr>
            <b/>
            <sz val="9"/>
            <color indexed="81"/>
            <rFont val="Tahoma"/>
            <family val="2"/>
          </rPr>
          <t>Claus Rabe:</t>
        </r>
        <r>
          <rPr>
            <sz val="9"/>
            <color indexed="81"/>
            <rFont val="Tahoma"/>
            <family val="2"/>
          </rPr>
          <t xml:space="preserve">
Set to zero as only aggregate figures are available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Claus Rabe</author>
  </authors>
  <commentList>
    <comment ref="G95" authorId="0" shapeId="0" xr:uid="{20EBCABA-82CB-4630-9152-F3C2267775C6}">
      <text>
        <r>
          <rPr>
            <b/>
            <sz val="9"/>
            <color indexed="81"/>
            <rFont val="Tahoma"/>
            <family val="2"/>
          </rPr>
          <t>Claus Rabe:</t>
        </r>
        <r>
          <rPr>
            <sz val="9"/>
            <color indexed="81"/>
            <rFont val="Tahoma"/>
            <family val="2"/>
          </rPr>
          <t xml:space="preserve">
Assumption:
1139 Upper midmarket units at 5 DU/hectare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Nick Graham</author>
  </authors>
  <commentList>
    <comment ref="C25" authorId="0" shapeId="0" xr:uid="{4A0F37FE-D01B-4F67-9C3A-F68746027B28}">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D25" authorId="0" shapeId="0" xr:uid="{DDB57E6E-DB97-4568-B8FE-0DB612207C1D}">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E25" authorId="0" shapeId="0" xr:uid="{67F1205C-F736-4B07-9DC7-96E23A2A5525}">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F25" authorId="0" shapeId="0" xr:uid="{D07D9A26-39A7-4C3D-B2AB-D1F328505310}">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H25" authorId="0" shapeId="0" xr:uid="{4EC831EB-901B-4055-AEB5-329539DFEFF5}">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I25" authorId="0" shapeId="0" xr:uid="{C2D08170-81F4-4BCC-A303-5F7365590454}">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J25" authorId="0" shapeId="0" xr:uid="{5C97457B-C61D-43A3-A2BF-656DDB793376}">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K25" authorId="0" shapeId="0" xr:uid="{44F357EB-44DD-466F-BC79-80D857AE778D}">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M25" authorId="0" shapeId="0" xr:uid="{2E663996-5F4A-4020-AB06-1C557A65A89D}">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N25" authorId="0" shapeId="0" xr:uid="{F743A457-69A0-409F-ACAD-21E344418576}">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O25" authorId="0" shapeId="0" xr:uid="{A1E827DF-685C-46DC-9140-6FCB5697F99D}">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P25" authorId="0" shapeId="0" xr:uid="{E3C53274-D700-475F-87A0-66311111EC0B}">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R25" authorId="0" shapeId="0" xr:uid="{522A7B9E-4BBF-4310-82D0-7D7DA884EF13}">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S25" authorId="0" shapeId="0" xr:uid="{C53C8949-79A4-4751-A91C-1FC909344908}">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T25" authorId="0" shapeId="0" xr:uid="{67EC6B7E-E453-4167-B7E2-0752D01161F3}">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 ref="U25" authorId="0" shapeId="0" xr:uid="{43BAD68C-9DF3-4D84-A79A-2A370F6634BE}">
      <text>
        <r>
          <rPr>
            <b/>
            <sz val="9"/>
            <color indexed="81"/>
            <rFont val="Tahoma"/>
            <family val="2"/>
          </rPr>
          <t>Note:</t>
        </r>
        <r>
          <rPr>
            <sz val="9"/>
            <color indexed="81"/>
            <rFont val="Tahoma"/>
            <family val="2"/>
          </rPr>
          <t xml:space="preserve">
Rooms are only to be entered here if the accommodation right existed previously and the number of rooms is being expanded. If only a residential right only was previously held, this cell is to be left blank.</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Nick Graham</author>
  </authors>
  <commentList>
    <comment ref="L2" authorId="0" shapeId="0" xr:uid="{A56AFF14-6E5F-4C3F-B7B8-1245B20D6C9A}">
      <text>
        <r>
          <rPr>
            <b/>
            <sz val="9"/>
            <color indexed="81"/>
            <rFont val="Tahoma"/>
            <family val="2"/>
          </rPr>
          <t>Included in roads cost</t>
        </r>
      </text>
    </comment>
    <comment ref="C5" authorId="0" shapeId="0" xr:uid="{C2B85A72-3B48-4B7D-8110-3D1AB06FC29D}">
      <text>
        <r>
          <rPr>
            <sz val="9"/>
            <color indexed="81"/>
            <rFont val="Tahoma"/>
            <family val="2"/>
          </rPr>
          <t xml:space="preserve">This peak factor (factor above annual average daily demand) allows for design capacity to handle peak demands
</t>
        </r>
      </text>
    </comment>
    <comment ref="E5" authorId="0" shapeId="0" xr:uid="{18B17875-E1DB-482D-8D4F-4D1E4C2F5719}">
      <text>
        <r>
          <rPr>
            <sz val="9"/>
            <color indexed="81"/>
            <rFont val="Tahoma"/>
            <family val="2"/>
          </rPr>
          <t xml:space="preserve">This peak factor (factor above annual average daily demand) allows for design capacity to handle peak demands
</t>
        </r>
      </text>
    </comment>
    <comment ref="G5" authorId="0" shapeId="0" xr:uid="{9CAA2E03-2B9E-4E13-A0D2-847A3C2E8E68}">
      <text>
        <r>
          <rPr>
            <sz val="9"/>
            <color indexed="81"/>
            <rFont val="Tahoma"/>
            <family val="2"/>
          </rPr>
          <t xml:space="preserve">This is necessary because landfill space is used up. Therefore the capital needs to relate to a time frame.
</t>
        </r>
      </text>
    </comment>
    <comment ref="I5" authorId="0" shapeId="0" xr:uid="{AA8189DC-C2EF-4831-99DE-C83756290993}">
      <text>
        <r>
          <rPr>
            <sz val="9"/>
            <color indexed="81"/>
            <rFont val="Tahoma"/>
            <family val="2"/>
          </rPr>
          <t xml:space="preserve">This peak factor (factor above annual average daily demand) allows for design capacity to handle peak demands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Nick Graham</author>
    <author>Claus Rabe</author>
    <author>Brendon van Niekerk</author>
  </authors>
  <commentList>
    <comment ref="O7" authorId="0" shapeId="0" xr:uid="{41734BB4-8C14-4722-972B-310B27D7F828}">
      <text>
        <r>
          <rPr>
            <sz val="9"/>
            <color indexed="81"/>
            <rFont val="Tahoma"/>
            <family val="2"/>
          </rPr>
          <t xml:space="preserve">Includes stormwater
</t>
        </r>
      </text>
    </comment>
    <comment ref="O8" authorId="0" shapeId="0" xr:uid="{57F68E4C-8D73-44B6-9D53-1F44AA7DBAD4}">
      <text>
        <r>
          <rPr>
            <sz val="9"/>
            <color indexed="81"/>
            <rFont val="Tahoma"/>
            <family val="2"/>
          </rPr>
          <t xml:space="preserve">Includes stormwater
</t>
        </r>
      </text>
    </comment>
    <comment ref="AE32" authorId="1" shapeId="0" xr:uid="{B57D14FD-1985-44EC-B94C-63226EDAA1C6}">
      <text>
        <r>
          <rPr>
            <b/>
            <sz val="9"/>
            <color indexed="81"/>
            <rFont val="Tahoma"/>
            <family val="2"/>
          </rPr>
          <t>Claus Rabe:</t>
        </r>
        <r>
          <rPr>
            <sz val="9"/>
            <color indexed="81"/>
            <rFont val="Tahoma"/>
            <family val="2"/>
          </rPr>
          <t xml:space="preserve">
Rode 2021:
Bellville (excl. Tyger Valley) [Zone_22]</t>
        </r>
      </text>
    </comment>
    <comment ref="AE37" authorId="1" shapeId="0" xr:uid="{F90CA3D6-6BEB-4D18-BB93-16FA0436527F}">
      <text>
        <r>
          <rPr>
            <b/>
            <sz val="9"/>
            <color indexed="81"/>
            <rFont val="Tahoma"/>
            <family val="2"/>
          </rPr>
          <t>Claus Rabe:</t>
        </r>
        <r>
          <rPr>
            <sz val="9"/>
            <color indexed="81"/>
            <rFont val="Tahoma"/>
            <family val="2"/>
          </rPr>
          <t xml:space="preserve">
Rode 2021:
Bellville (excl. Tyger Valley) [Zone_22]</t>
        </r>
      </text>
    </comment>
    <comment ref="AE42" authorId="1" shapeId="0" xr:uid="{0AAA2FFA-EE14-43E6-9D38-3CA80536678C}">
      <text>
        <r>
          <rPr>
            <b/>
            <sz val="9"/>
            <color indexed="81"/>
            <rFont val="Tahoma"/>
            <family val="2"/>
          </rPr>
          <t>Claus Rabe:</t>
        </r>
        <r>
          <rPr>
            <sz val="9"/>
            <color indexed="81"/>
            <rFont val="Tahoma"/>
            <family val="2"/>
          </rPr>
          <t xml:space="preserve">
Rode 2021
Bellville South / Sacks Circle [Zone_30]</t>
        </r>
      </text>
    </comment>
    <comment ref="AH42" authorId="1" shapeId="0" xr:uid="{60E65663-199E-4FD2-A429-A5CECA567942}">
      <text>
        <r>
          <rPr>
            <b/>
            <sz val="9"/>
            <color indexed="81"/>
            <rFont val="Tahoma"/>
            <family val="2"/>
          </rPr>
          <t>Claus Rabe:</t>
        </r>
        <r>
          <rPr>
            <sz val="9"/>
            <color indexed="81"/>
            <rFont val="Tahoma"/>
            <family val="2"/>
          </rPr>
          <t xml:space="preserve">
Rode 2021
Bellville South / Sacks Circle [Zone_30]</t>
        </r>
      </text>
    </comment>
    <comment ref="AE47" authorId="1" shapeId="0" xr:uid="{D558DF61-AF1C-4B5D-9546-36FA3BC0B73E}">
      <text>
        <r>
          <rPr>
            <b/>
            <sz val="9"/>
            <color indexed="81"/>
            <rFont val="Tahoma"/>
            <family val="2"/>
          </rPr>
          <t>Claus Rabe:</t>
        </r>
        <r>
          <rPr>
            <sz val="9"/>
            <color indexed="81"/>
            <rFont val="Tahoma"/>
            <family val="2"/>
          </rPr>
          <t xml:space="preserve">
Rode 2021
Bellville Voortrekker Rd: Modderdam to Peter Barlow [Zone_394]</t>
        </r>
      </text>
    </comment>
    <comment ref="AH47" authorId="1" shapeId="0" xr:uid="{979DEF39-14C9-4B1D-839B-889081ECF70E}">
      <text>
        <r>
          <rPr>
            <b/>
            <sz val="9"/>
            <color indexed="81"/>
            <rFont val="Tahoma"/>
            <family val="2"/>
          </rPr>
          <t>Claus Rabe:</t>
        </r>
        <r>
          <rPr>
            <sz val="9"/>
            <color indexed="81"/>
            <rFont val="Tahoma"/>
            <family val="2"/>
          </rPr>
          <t xml:space="preserve">
Rode 2021
Bellville Voortrekker Rd: Modderdam to Peter Barlow [Zone_394]</t>
        </r>
      </text>
    </comment>
    <comment ref="L75" authorId="0" shapeId="0" xr:uid="{634A6FA5-CABA-4F28-8FC0-B5DFAC83B5D5}">
      <text>
        <r>
          <rPr>
            <sz val="9"/>
            <color indexed="81"/>
            <rFont val="Tahoma"/>
            <family val="2"/>
          </rPr>
          <t>From 2015/16 Miscellaneous electricity tariffs</t>
        </r>
      </text>
    </comment>
    <comment ref="F83" authorId="2" shapeId="0" xr:uid="{41E0E0D9-E453-4725-8AFA-740DE1240FD3}">
      <text>
        <r>
          <rPr>
            <b/>
            <sz val="9"/>
            <color indexed="81"/>
            <rFont val="Tahoma"/>
            <family val="2"/>
          </rPr>
          <t>Brendon van Niekerk:</t>
        </r>
        <r>
          <rPr>
            <sz val="9"/>
            <color indexed="81"/>
            <rFont val="Tahoma"/>
            <family val="2"/>
          </rPr>
          <t xml:space="preserve">
Approximately USD1000 for a composting toilet</t>
        </r>
      </text>
    </comment>
    <comment ref="F88" authorId="2" shapeId="0" xr:uid="{830B45C5-33BD-4F3E-A7E4-ADE34A2279F2}">
      <text>
        <r>
          <rPr>
            <b/>
            <sz val="9"/>
            <color indexed="81"/>
            <rFont val="Tahoma"/>
            <family val="2"/>
          </rPr>
          <t>Brendon van Niekerk:</t>
        </r>
        <r>
          <rPr>
            <sz val="9"/>
            <color indexed="81"/>
            <rFont val="Tahoma"/>
            <family val="2"/>
          </rPr>
          <t xml:space="preserve">
Approximately USD1000 for a composting toilet</t>
        </r>
      </text>
    </comment>
    <comment ref="V101" authorId="0" shapeId="0" xr:uid="{EE17826E-93CC-4209-AB5E-E985371E0226}">
      <text>
        <r>
          <rPr>
            <b/>
            <sz val="9"/>
            <color indexed="81"/>
            <rFont val="Tahoma"/>
            <family val="2"/>
          </rPr>
          <t>Capital expenditure on community and social facilities for 2013/14 (R3 billion) divided by annual average growth rate between 2011 (Census) and 2015 (CS2016)</t>
        </r>
      </text>
    </comment>
    <comment ref="V108" authorId="0" shapeId="0" xr:uid="{F81F98D1-07B6-47B3-B884-26DBBDECF775}">
      <text>
        <r>
          <rPr>
            <b/>
            <sz val="9"/>
            <color indexed="81"/>
            <rFont val="Tahoma"/>
            <family val="2"/>
          </rPr>
          <t xml:space="preserve">Based on WC 2013/14 capital budget for education, divided by average annual population growth between 2011 (Census) and 2015 (CS2016) for the province
</t>
        </r>
      </text>
    </comment>
    <comment ref="V109" authorId="0" shapeId="0" xr:uid="{4E5C3009-32D2-446D-9DF8-C2CEC6CB2FF9}">
      <text>
        <r>
          <rPr>
            <b/>
            <sz val="9"/>
            <color indexed="81"/>
            <rFont val="Tahoma"/>
            <family val="2"/>
          </rPr>
          <t xml:space="preserve">Based on WC 2013/14 capital budget for education, divided by average annual population growth between 2011 (Census) and 2015 (CS2016) for the province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Brink, Johan</author>
    <author>Nick Graham</author>
  </authors>
  <commentList>
    <comment ref="D10" authorId="0" shapeId="0" xr:uid="{31D04152-3E16-472C-8BBD-ED08AC3B57DC}">
      <text>
        <r>
          <rPr>
            <b/>
            <sz val="9"/>
            <color indexed="81"/>
            <rFont val="Tahoma"/>
            <family val="2"/>
          </rPr>
          <t>Brink, Johan:</t>
        </r>
        <r>
          <rPr>
            <sz val="9"/>
            <color indexed="81"/>
            <rFont val="Tahoma"/>
            <family val="2"/>
          </rPr>
          <t xml:space="preserve">
based on boarding pass split between trunks vs feeders</t>
        </r>
      </text>
    </comment>
    <comment ref="D12" authorId="0" shapeId="0" xr:uid="{8552C9F2-A3D2-4710-97E5-0A5E8AD5BED9}">
      <text>
        <r>
          <rPr>
            <b/>
            <sz val="9"/>
            <color indexed="81"/>
            <rFont val="Tahoma"/>
            <family val="2"/>
          </rPr>
          <t>Brink, Johan:</t>
        </r>
        <r>
          <rPr>
            <sz val="9"/>
            <color indexed="81"/>
            <rFont val="Tahoma"/>
            <family val="2"/>
          </rPr>
          <t xml:space="preserve">
Ave distance on T01 = 18 - 20 km
Ave across system = 13km</t>
        </r>
      </text>
    </comment>
    <comment ref="F19" authorId="1" shapeId="0" xr:uid="{8493D169-A4E3-4A5F-AEB8-8EF68716CDA3}">
      <text>
        <r>
          <rPr>
            <sz val="9"/>
            <color indexed="81"/>
            <rFont val="Tahoma"/>
            <family val="2"/>
          </rPr>
          <t>includes IRT feeders and GABS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Nick Graham</author>
  </authors>
  <commentList>
    <comment ref="B10" authorId="0" shapeId="0" xr:uid="{02679D4B-FD65-48FA-8155-9D9D3CE6F0EB}">
      <text>
        <r>
          <rPr>
            <sz val="9"/>
            <color indexed="81"/>
            <rFont val="Tahoma"/>
            <family val="2"/>
          </rPr>
          <t>From AECOM  analysis of annual vs daily passenger kms</t>
        </r>
      </text>
    </comment>
  </commentList>
</comments>
</file>

<file path=xl/sharedStrings.xml><?xml version="1.0" encoding="utf-8"?>
<sst xmlns="http://schemas.openxmlformats.org/spreadsheetml/2006/main" count="5687" uniqueCount="1555">
  <si>
    <t>RAIL terminal</t>
  </si>
  <si>
    <t>TOTAL (from Pivot of all data)</t>
  </si>
  <si>
    <t>TEUs per hectare</t>
  </si>
  <si>
    <t>% terminal should target</t>
  </si>
  <si>
    <t>Uptake</t>
  </si>
  <si>
    <t>In to terminal</t>
  </si>
  <si>
    <t>Out terminal</t>
  </si>
  <si>
    <t>Sum of 2020 TEUs</t>
  </si>
  <si>
    <t>Sum of 2030 TEUS</t>
  </si>
  <si>
    <t>Sum of 2040 TEUS</t>
  </si>
  <si>
    <t>Sum of 2050 TEUS</t>
  </si>
  <si>
    <t>TEUS</t>
  </si>
  <si>
    <t>TOTAL</t>
  </si>
  <si>
    <t>Hectares required</t>
  </si>
  <si>
    <t>Basic</t>
  </si>
  <si>
    <t>Long distance</t>
  </si>
  <si>
    <t>Long distance train</t>
  </si>
  <si>
    <t>Shuttle train</t>
  </si>
  <si>
    <t>By vehicle</t>
  </si>
  <si>
    <t>by long distance trains</t>
  </si>
  <si>
    <t>by shuttle trains</t>
  </si>
  <si>
    <t>Terminal size</t>
  </si>
  <si>
    <t>In</t>
  </si>
  <si>
    <t>Out</t>
  </si>
  <si>
    <t>Standard</t>
  </si>
  <si>
    <t>Everything</t>
  </si>
  <si>
    <t>Truck</t>
  </si>
  <si>
    <t>Domestic intermodal</t>
  </si>
  <si>
    <t>Switched</t>
  </si>
  <si>
    <t>Terminal system</t>
  </si>
  <si>
    <t>Sum of 2020 Trucks</t>
  </si>
  <si>
    <t>Sum of 2030 Trucks</t>
  </si>
  <si>
    <t>Sum of 2040 Trucks</t>
  </si>
  <si>
    <t>Sum of 2050 Trucks</t>
  </si>
  <si>
    <t>Truck equivalents</t>
  </si>
  <si>
    <t>Noise</t>
  </si>
  <si>
    <t>Car</t>
  </si>
  <si>
    <t>Light truck</t>
  </si>
  <si>
    <t>Heavy truck</t>
  </si>
  <si>
    <t>Time</t>
  </si>
  <si>
    <t>Day</t>
  </si>
  <si>
    <t>Night</t>
  </si>
  <si>
    <t xml:space="preserve">Day </t>
  </si>
  <si>
    <t>Rural</t>
  </si>
  <si>
    <t>Unit:</t>
  </si>
  <si>
    <t>European cents / vehicle kilometre</t>
  </si>
  <si>
    <t>Source:</t>
  </si>
  <si>
    <t>CE Delft 2008</t>
  </si>
  <si>
    <t>Handbook on Estimation of External Cost in Transport Sector</t>
  </si>
  <si>
    <t>Automobile</t>
  </si>
  <si>
    <t>Single Unit Trucks</t>
  </si>
  <si>
    <t>Combination Trucks</t>
  </si>
  <si>
    <t>Rural highways</t>
  </si>
  <si>
    <t>Urban highways</t>
  </si>
  <si>
    <t>All highways</t>
  </si>
  <si>
    <t>1997 US cents / vehicle kilometres</t>
  </si>
  <si>
    <t>FHWA (1997) Federal Highway Cost Allocation Study</t>
  </si>
  <si>
    <t>Scenario:</t>
  </si>
  <si>
    <t>Medium</t>
  </si>
  <si>
    <t>Each decibel noise increase in traffic noise decreases residential property</t>
  </si>
  <si>
    <t>Bateman et al (2001)</t>
  </si>
  <si>
    <t>Effect of Road Traffic on Residential Property Values</t>
  </si>
  <si>
    <t>Modra (1984)</t>
  </si>
  <si>
    <t>CBA of Application of Traffic Noise Insulation Measures to Existing Houses</t>
  </si>
  <si>
    <t>Medium truck</t>
  </si>
  <si>
    <t>(relative to car)</t>
  </si>
  <si>
    <t>Hokansoin and Minkoff (1981)</t>
  </si>
  <si>
    <t>Measures of Noise Damage Costs Attributable to Motor Vehicle Travel</t>
  </si>
  <si>
    <t>Car noise equivalents by speed:</t>
  </si>
  <si>
    <t>Version</t>
  </si>
  <si>
    <t>Release date</t>
  </si>
  <si>
    <t>Release notes</t>
  </si>
  <si>
    <t>Supporting documents</t>
  </si>
  <si>
    <t>Workbook structure</t>
  </si>
  <si>
    <t>Blue tab</t>
  </si>
  <si>
    <t>Input</t>
  </si>
  <si>
    <t>Green tab</t>
  </si>
  <si>
    <t>Reference</t>
  </si>
  <si>
    <t>Orange tab</t>
  </si>
  <si>
    <t>Outputs/charts</t>
  </si>
  <si>
    <t>Purple tab</t>
  </si>
  <si>
    <t>User changeable assumptions</t>
  </si>
  <si>
    <t>User Support</t>
  </si>
  <si>
    <t>info@pdg.co.za</t>
  </si>
  <si>
    <t>Title</t>
  </si>
  <si>
    <t>Outline description</t>
  </si>
  <si>
    <t>Comments</t>
  </si>
  <si>
    <t>Caveats</t>
  </si>
  <si>
    <t>Belcon-Kraaicon Cost Benefit Assessment</t>
  </si>
  <si>
    <t>User support and guidance can be provided by PDG. Please contact:</t>
  </si>
  <si>
    <t>Summary sheet</t>
  </si>
  <si>
    <t>Intervention start financial year</t>
  </si>
  <si>
    <t>Analysis time frame</t>
  </si>
  <si>
    <t>Option A: Status Quo</t>
  </si>
  <si>
    <t>Option B: Alternative</t>
  </si>
  <si>
    <t>Site</t>
  </si>
  <si>
    <t>Port</t>
  </si>
  <si>
    <t>Belcon</t>
  </si>
  <si>
    <t>Kraaicon</t>
  </si>
  <si>
    <r>
      <t xml:space="preserve">D </t>
    </r>
    <r>
      <rPr>
        <b/>
        <i/>
        <sz val="14"/>
        <color theme="1"/>
        <rFont val="Calibri"/>
        <family val="2"/>
        <scheme val="minor"/>
      </rPr>
      <t>in Activity</t>
    </r>
  </si>
  <si>
    <t>Decline in road-based freight activity over time</t>
  </si>
  <si>
    <t>Incremental upgrades up to 2035; thereafter significant investment to second site (Kraaicon?); dedicated freight line required</t>
  </si>
  <si>
    <t>Alternative use</t>
  </si>
  <si>
    <t>Mixed use top third of site; industrial estate bottom two-thirds</t>
  </si>
  <si>
    <t>Significant initial investment</t>
  </si>
  <si>
    <t>Cost element</t>
  </si>
  <si>
    <t>Type</t>
  </si>
  <si>
    <t>Measure(s)</t>
  </si>
  <si>
    <t>Sub-element(s)</t>
  </si>
  <si>
    <t>Cost of capital</t>
  </si>
  <si>
    <t>Parameter</t>
  </si>
  <si>
    <t>Risk-free discount rate</t>
  </si>
  <si>
    <t>Discount rate</t>
  </si>
  <si>
    <t>Market demand / risk</t>
  </si>
  <si>
    <t>Scenario parameter</t>
  </si>
  <si>
    <t>Risk increment to discount rate</t>
  </si>
  <si>
    <t>Regional demand for respective land uses (+ / -)
Competing / complementary developments (+/-)
Regional demand for freight (+/-)</t>
  </si>
  <si>
    <r>
      <rPr>
        <sz val="9"/>
        <color theme="1"/>
        <rFont val="Symbol"/>
        <family val="1"/>
        <charset val="2"/>
      </rPr>
      <t>D</t>
    </r>
    <r>
      <rPr>
        <sz val="9"/>
        <color theme="1"/>
        <rFont val="Calibri"/>
        <family val="2"/>
        <scheme val="minor"/>
      </rPr>
      <t xml:space="preserve"> in freight demand over time</t>
    </r>
  </si>
  <si>
    <r>
      <rPr>
        <sz val="9"/>
        <color theme="1"/>
        <rFont val="Symbol"/>
        <family val="1"/>
        <charset val="2"/>
      </rPr>
      <t xml:space="preserve"> D</t>
    </r>
    <r>
      <rPr>
        <sz val="9"/>
        <color theme="1"/>
        <rFont val="Calibri"/>
        <family val="2"/>
        <scheme val="minor"/>
      </rPr>
      <t xml:space="preserve"> in land use demand over time</t>
    </r>
  </si>
  <si>
    <t xml:space="preserve">Development constraints / risks 
</t>
  </si>
  <si>
    <t>Risk increment to discount rate; or delay in years</t>
  </si>
  <si>
    <t>Land ownership (+ / -)
Land use regulation (+/-)
Public participation (-)
Land assembly (-)</t>
  </si>
  <si>
    <t>Delay risk (-)</t>
  </si>
  <si>
    <t>Initial capital investment</t>
  </si>
  <si>
    <t>Direct</t>
  </si>
  <si>
    <t>Total initial cost (R mlns)</t>
  </si>
  <si>
    <t>Land acquisition
Land preparation
Bulk infrastructure
Network infrastructure (road and rail)
Improvements</t>
  </si>
  <si>
    <t>Direct revenue to Transnet (+)
Savings by Transnet (+)
Savings by City of Cape Town (+)</t>
  </si>
  <si>
    <t xml:space="preserve">Direct cost to Transnet (-)
Direct cost to City of Cape Town (-)
Regional economic benefit (i.e. GVA) (+)
</t>
  </si>
  <si>
    <t xml:space="preserve">Direct cost to City of Cape Town (-)
Regional economic benefit (i.e. GVA) (+)
</t>
  </si>
  <si>
    <t xml:space="preserve">Direct revenue to Transnet through land sales (+)
Direct cost to City of Cape Town (-)
Regional economic benefit (i.e. GVA) (+)
</t>
  </si>
  <si>
    <t xml:space="preserve">
Direct cost to Transnet (-)
Direct cost to City of Cape Town (-)
Regional economic benefit (i.e. GVA) (+)
</t>
  </si>
  <si>
    <t>Build-out investment</t>
  </si>
  <si>
    <t>Annual value of building construction (R mlns / year)</t>
  </si>
  <si>
    <t>Incremental upgrades to logistics infrastructure
Residential (low / high rise, low/mid/upmarket
Office (low / high rise)
Manufacturing
Warehousing / logistics
Other</t>
  </si>
  <si>
    <t>Savings by Transnet (+)
Savings by City of Cape Town (+)</t>
  </si>
  <si>
    <t>Economic value of land use</t>
  </si>
  <si>
    <t>Indirect</t>
  </si>
  <si>
    <t>R mlns</t>
  </si>
  <si>
    <t>Alternative activity (+)
Loss of existing activity (-)</t>
  </si>
  <si>
    <t>Freight efficiency</t>
  </si>
  <si>
    <t>Present value of R mln / year</t>
  </si>
  <si>
    <t>Freight cost
Cost of production for some industries
Road deterioration</t>
  </si>
  <si>
    <r>
      <rPr>
        <sz val="9"/>
        <color theme="1"/>
        <rFont val="Symbol"/>
        <family val="1"/>
        <charset val="2"/>
      </rPr>
      <t>D</t>
    </r>
    <r>
      <rPr>
        <sz val="9"/>
        <color theme="1"/>
        <rFont val="Calibri"/>
        <family val="2"/>
        <scheme val="minor"/>
      </rPr>
      <t xml:space="preserve"> in freight vehicle kilometres and travel times</t>
    </r>
  </si>
  <si>
    <t>Road-based commuter benefits / costs</t>
  </si>
  <si>
    <t>Generalised commuting costs
Road deterioration</t>
  </si>
  <si>
    <r>
      <rPr>
        <sz val="9"/>
        <color theme="1"/>
        <rFont val="Symbol"/>
        <family val="1"/>
        <charset val="2"/>
      </rPr>
      <t>D</t>
    </r>
    <r>
      <rPr>
        <sz val="9"/>
        <color theme="1"/>
        <rFont val="Calibri"/>
        <family val="2"/>
        <scheme val="minor"/>
      </rPr>
      <t xml:space="preserve"> in generalised commuting costs</t>
    </r>
  </si>
  <si>
    <t>Terminal value of investment to Transnet</t>
  </si>
  <si>
    <t>Present value of R mln</t>
  </si>
  <si>
    <t>Site infrastructure
Bulk infrastructure
Network infrastructure</t>
  </si>
  <si>
    <t>Asset value retained by Transnet (+)</t>
  </si>
  <si>
    <t>Quantifiable non-monetary externalities</t>
  </si>
  <si>
    <t>Noise
Accidents
Air pollution
Climate change impacts</t>
  </si>
  <si>
    <t>Plug-in values applied to freight / road vehicle kilometres (+)</t>
  </si>
  <si>
    <t>Plug-in values applied to freight / road vehicle kilometres (-)</t>
  </si>
  <si>
    <t>Qualitative non-monetary externalities</t>
  </si>
  <si>
    <t>MCA</t>
  </si>
  <si>
    <t>Shadow / spillover effects of activity (i.e. agglomeration)</t>
  </si>
  <si>
    <t xml:space="preserve">Property market impact on CBD and surrounds
</t>
  </si>
  <si>
    <t>Property market impact on Belville and surrounds
Share of regional freight market / trade</t>
  </si>
  <si>
    <t>Property market impact on Kraaifontein and surrounds</t>
  </si>
  <si>
    <t>Property market impact on CBD and surrounds</t>
  </si>
  <si>
    <t>Property market impact on Belville and surrounds</t>
  </si>
  <si>
    <t>Property market impact on Kraaifontein and surrounds
Share of regional freight market / trade</t>
  </si>
  <si>
    <t>Abatement (primarily road infrastructure)</t>
  </si>
  <si>
    <t>Scenarios</t>
  </si>
  <si>
    <t>Abatement costs
% change in externalities</t>
  </si>
  <si>
    <t>A1 (Low); A2 (High)</t>
  </si>
  <si>
    <t>B1 (Low); B2 (High)</t>
  </si>
  <si>
    <t xml:space="preserve">Who has standing? </t>
  </si>
  <si>
    <t>Transnet</t>
  </si>
  <si>
    <t>City of Cape Town</t>
  </si>
  <si>
    <t>Households</t>
  </si>
  <si>
    <t>Firms</t>
  </si>
  <si>
    <t>Province</t>
  </si>
  <si>
    <t>SANRAL</t>
  </si>
  <si>
    <t>Scale</t>
  </si>
  <si>
    <t>Cape Town Functional Region</t>
  </si>
  <si>
    <t>Site 1, 2, 3 and surrounds</t>
  </si>
  <si>
    <t>Excluded?</t>
  </si>
  <si>
    <t>Micro-spatial analysis to quantify exposure of households to freight externalities</t>
  </si>
  <si>
    <t>Employment</t>
  </si>
  <si>
    <t>Approaching evaluation from Land Value Capture perspective (i.e. introducing institutional arrangements to maximise LVC)</t>
  </si>
  <si>
    <t>Evaluation Matrix Worksheet for Alternative Options</t>
  </si>
  <si>
    <t>Goals</t>
  </si>
  <si>
    <t>Impact categories</t>
  </si>
  <si>
    <t>Confidence Grade definitions - Benefits</t>
  </si>
  <si>
    <t>Confidence grade</t>
  </si>
  <si>
    <t>Colour coding</t>
  </si>
  <si>
    <t>Population/Cohort Data</t>
  </si>
  <si>
    <t>Evidence base (engagement / impact)</t>
  </si>
  <si>
    <t>Age of data / analysis</t>
  </si>
  <si>
    <t>Known data error</t>
  </si>
  <si>
    <t>Optimism bias correction</t>
  </si>
  <si>
    <t>Figures taken from agency data systems</t>
  </si>
  <si>
    <t>Randomised Control Trial in UK</t>
  </si>
  <si>
    <t>Current Data (&lt;1 year old)</t>
  </si>
  <si>
    <t>+-2%</t>
  </si>
  <si>
    <t>Figures derived from local stats</t>
  </si>
  <si>
    <t>International Randomised Control Trial</t>
  </si>
  <si>
    <t>1-2  years old</t>
  </si>
  <si>
    <t>+-5%</t>
  </si>
  <si>
    <t>Figures based on national analysis in similar areas</t>
  </si>
  <si>
    <t>Independent monitoring of outcomes with a robust evaluation plan</t>
  </si>
  <si>
    <t>2-3 years old</t>
  </si>
  <si>
    <t>+-10%</t>
  </si>
  <si>
    <t>Figures based on generic national analysis</t>
  </si>
  <si>
    <t>Practitioner monitoring of outcomes with a robust evaluation plan</t>
  </si>
  <si>
    <t>3-4 years old</t>
  </si>
  <si>
    <t>+-15%</t>
  </si>
  <si>
    <t>Figures based on international analysis</t>
  </si>
  <si>
    <t>Secondary evidence from a similar type of intervention</t>
  </si>
  <si>
    <t>4-5 years old</t>
  </si>
  <si>
    <t>+-20%</t>
  </si>
  <si>
    <t>Uncorroborated expert judgement</t>
  </si>
  <si>
    <t>&gt;5 years old</t>
  </si>
  <si>
    <t>+-25%</t>
  </si>
  <si>
    <t>Confidence Grade definitions - Costs</t>
  </si>
  <si>
    <t>Data source</t>
  </si>
  <si>
    <t>Age of data</t>
  </si>
  <si>
    <t>Known Data error</t>
  </si>
  <si>
    <t>Independently audited cost data</t>
  </si>
  <si>
    <t>0%</t>
  </si>
  <si>
    <t>Formal service delivery contract costs</t>
  </si>
  <si>
    <t>+5%</t>
  </si>
  <si>
    <t>Practitioner monitored costs</t>
  </si>
  <si>
    <t>+10%</t>
  </si>
  <si>
    <t>Costs developed from ready reckoners</t>
  </si>
  <si>
    <t>+15%</t>
  </si>
  <si>
    <t>+25%</t>
  </si>
  <si>
    <t>+40%</t>
  </si>
  <si>
    <t>Types:</t>
  </si>
  <si>
    <t>Congestion</t>
  </si>
  <si>
    <t>Air pollution</t>
  </si>
  <si>
    <t>Infrastructure deterioration</t>
  </si>
  <si>
    <t>Metropolitan</t>
  </si>
  <si>
    <t>Metro</t>
  </si>
  <si>
    <t>Urban</t>
  </si>
  <si>
    <t>Marginal noise costs: Road, Rail, EU-28</t>
  </si>
  <si>
    <t>Data in EUR-cent/pkm and tkm</t>
  </si>
  <si>
    <t>Data in EUR-cent/vkm</t>
  </si>
  <si>
    <t>EUR-cent2016 / pkm and tkm</t>
  </si>
  <si>
    <t>EUR-cent2016 / vkm</t>
  </si>
  <si>
    <t>Passenger car</t>
  </si>
  <si>
    <t>Dense</t>
  </si>
  <si>
    <t>Thin</t>
  </si>
  <si>
    <t>Motorcycle</t>
  </si>
  <si>
    <t>Bus, Coach</t>
  </si>
  <si>
    <t>Please see cells below (E60-G67)</t>
  </si>
  <si>
    <t>LCV</t>
  </si>
  <si>
    <t>HGV total</t>
  </si>
  <si>
    <t>High-speed train</t>
  </si>
  <si>
    <t>Inter-regional passenger train</t>
  </si>
  <si>
    <t>Freight train</t>
  </si>
  <si>
    <t>HGV differentiated</t>
  </si>
  <si>
    <t>HGV 3.5 - 7.5 t</t>
  </si>
  <si>
    <t>HGV 7.5 - 16 t</t>
  </si>
  <si>
    <t>HGV 16 - 32 t</t>
  </si>
  <si>
    <t>HGV &gt; 32 t</t>
  </si>
  <si>
    <t>Bus, coach differentiated</t>
  </si>
  <si>
    <t>Bus</t>
  </si>
  <si>
    <t>Coach</t>
  </si>
  <si>
    <t>Integrated</t>
  </si>
  <si>
    <t xml:space="preserve">Proportion of heavy goods truck vehicle kilometres </t>
  </si>
  <si>
    <t>Rand-Dollar Exchange Rate</t>
  </si>
  <si>
    <t>Rand-Euro Exchange Rate</t>
  </si>
  <si>
    <t>Excluded:</t>
  </si>
  <si>
    <t>Cape Metropolitan Region</t>
  </si>
  <si>
    <t>30 years</t>
  </si>
  <si>
    <t>A</t>
  </si>
  <si>
    <t>B</t>
  </si>
  <si>
    <t>C</t>
  </si>
  <si>
    <t>Location</t>
  </si>
  <si>
    <t>Configuration</t>
  </si>
  <si>
    <t>Options</t>
  </si>
  <si>
    <t>Accidents</t>
  </si>
  <si>
    <t>Climate change</t>
  </si>
  <si>
    <t>Road surface deterioration</t>
  </si>
  <si>
    <t>km</t>
  </si>
  <si>
    <t>difference</t>
  </si>
  <si>
    <t>rail</t>
  </si>
  <si>
    <t>road</t>
  </si>
  <si>
    <t>NPV</t>
  </si>
  <si>
    <t>Rmln</t>
  </si>
  <si>
    <t>Integration</t>
  </si>
  <si>
    <t>Initial investment</t>
  </si>
  <si>
    <t>Land acquisition</t>
  </si>
  <si>
    <t>Land preparation</t>
  </si>
  <si>
    <t>Bulk infrastructure</t>
  </si>
  <si>
    <t>Transport infrastructure</t>
  </si>
  <si>
    <t>Improvements</t>
  </si>
  <si>
    <t>R</t>
  </si>
  <si>
    <t>hectare</t>
  </si>
  <si>
    <t>Rand</t>
  </si>
  <si>
    <t>Source: GV2018</t>
  </si>
  <si>
    <t>R/m2</t>
  </si>
  <si>
    <t>R/ha</t>
  </si>
  <si>
    <t>Parcel ID</t>
  </si>
  <si>
    <t>m2</t>
  </si>
  <si>
    <t>Bellville Central Props</t>
  </si>
  <si>
    <t>Vacant prop (bus zoning) E02</t>
  </si>
  <si>
    <t>count</t>
  </si>
  <si>
    <t>Block of flats (D02)</t>
  </si>
  <si>
    <t>Business (B01, B02 and B03)</t>
  </si>
  <si>
    <t xml:space="preserve">Basic </t>
  </si>
  <si>
    <t>Indicator Name</t>
  </si>
  <si>
    <t>Deflator</t>
  </si>
  <si>
    <t>Value in ZAR2020</t>
  </si>
  <si>
    <t>Land value</t>
  </si>
  <si>
    <t>Residential</t>
  </si>
  <si>
    <t>Business</t>
  </si>
  <si>
    <t>Other</t>
  </si>
  <si>
    <t>Northern portion</t>
  </si>
  <si>
    <t>Total area</t>
  </si>
  <si>
    <t>Redevelopment (northern)</t>
  </si>
  <si>
    <t>Industrial</t>
  </si>
  <si>
    <t>Source: Rode Report 2020</t>
  </si>
  <si>
    <t>Mean market values for serviced and level industrial stands in 2020:1 (R/m2 excl. VAT)</t>
  </si>
  <si>
    <t>Parow Industria</t>
  </si>
  <si>
    <t>Bellville Sacks Circle</t>
  </si>
  <si>
    <t>Hectares</t>
  </si>
  <si>
    <t>Vacant gen residential (E05)</t>
  </si>
  <si>
    <t>Total</t>
  </si>
  <si>
    <t>Land acquisition and release</t>
  </si>
  <si>
    <t>Est. land value</t>
  </si>
  <si>
    <t>Trucks Annual Volumes</t>
  </si>
  <si>
    <t>From\To</t>
  </si>
  <si>
    <t>N1</t>
  </si>
  <si>
    <t>N2</t>
  </si>
  <si>
    <t>N7</t>
  </si>
  <si>
    <t>WC Core</t>
  </si>
  <si>
    <t>Trucks Average Daily Volumes</t>
  </si>
  <si>
    <t>Trucks  Average Daily Volumes</t>
  </si>
  <si>
    <t>Notes:</t>
  </si>
  <si>
    <t>1. Assumes 257 working days per annum</t>
  </si>
  <si>
    <t>Notes</t>
  </si>
  <si>
    <t>1. WC Core assigned to N1, N2 and N7 in proportion to their distribution</t>
  </si>
  <si>
    <t>2. Metro assumed to come from one Metro centroid</t>
  </si>
  <si>
    <t>Trucks Peak hour Volumes</t>
  </si>
  <si>
    <t>1. Inbound 5.56% of daily volume : outbound 5.18% of daily volume</t>
  </si>
  <si>
    <t>Trucks converted to Peak hour Volumes- PCE's</t>
  </si>
  <si>
    <t>1. PCE Factor of 2</t>
  </si>
  <si>
    <t>HCM Exhibit 14-13</t>
  </si>
  <si>
    <t>Inld Term</t>
  </si>
  <si>
    <t>Distances</t>
  </si>
  <si>
    <t>Minutes (no congestion)</t>
  </si>
  <si>
    <t>Minutes (congestion - 7am weekday)</t>
  </si>
  <si>
    <t>Context</t>
  </si>
  <si>
    <t>Annual truck vehicle kilometres</t>
  </si>
  <si>
    <t>Annual truck trips</t>
  </si>
  <si>
    <t>Average km/minute</t>
  </si>
  <si>
    <t>Truck speed adjustment</t>
  </si>
  <si>
    <t>Travel time (for cars)</t>
  </si>
  <si>
    <t>Travel time (for trucks)</t>
  </si>
  <si>
    <t>Truck speed adjustment (w/ congestion)</t>
  </si>
  <si>
    <t>Truck speed adjustment (w/o congestion)</t>
  </si>
  <si>
    <t>Annual truck vehicle minutes</t>
  </si>
  <si>
    <t>Truck vehicle kilometres : Belcon</t>
  </si>
  <si>
    <t>Check:</t>
  </si>
  <si>
    <t>FINAL_Complete overview of country data_1.1</t>
  </si>
  <si>
    <t>Average costs (€-cent per vkm)</t>
  </si>
  <si>
    <t>Pass car - total</t>
  </si>
  <si>
    <t>Bus/coach</t>
  </si>
  <si>
    <t>MC</t>
  </si>
  <si>
    <t xml:space="preserve">HGV - total </t>
  </si>
  <si>
    <t>EU Aggregate</t>
  </si>
  <si>
    <t>Light commercial vehicle</t>
  </si>
  <si>
    <t>HGV</t>
  </si>
  <si>
    <t>Heavy commercial vehicle</t>
  </si>
  <si>
    <t>Marginal costs</t>
  </si>
  <si>
    <t>Pass car (€-cent/vkm)</t>
  </si>
  <si>
    <t>MC (€-cent/vkm)</t>
  </si>
  <si>
    <t>Bus/coach (€-cent/vkm)</t>
  </si>
  <si>
    <t>LCV (€-cent/vkm)</t>
  </si>
  <si>
    <t>HGV - total (€-cent/vkm)</t>
  </si>
  <si>
    <t>Motorway</t>
  </si>
  <si>
    <t>The data refer to chapter 6.4 in the European Commission Handbook on the external costs of transport 2019.</t>
  </si>
  <si>
    <t>Truck vehicle kilometres : Kraaicon</t>
  </si>
  <si>
    <t>European Commission 2019</t>
  </si>
  <si>
    <t>Average TEU per truck</t>
  </si>
  <si>
    <t>Marginal external accident costs road transport for EU28</t>
  </si>
  <si>
    <t>Motor way</t>
  </si>
  <si>
    <t>Vehicle type</t>
  </si>
  <si>
    <t>Other road</t>
  </si>
  <si>
    <t>Urban road</t>
  </si>
  <si>
    <t>Freight transport</t>
  </si>
  <si>
    <t>Heavy Good Vehicle</t>
  </si>
  <si>
    <t>Euro cents per ton kilometre</t>
  </si>
  <si>
    <t>Euro cents per vehicle kilometre</t>
  </si>
  <si>
    <t>Rand per vehicle kilometre</t>
  </si>
  <si>
    <t>Average external accident costs for EU28</t>
  </si>
  <si>
    <t>Heavy Goods Vehicle</t>
  </si>
  <si>
    <t>Freight Train</t>
  </si>
  <si>
    <t>Light Commercial Vehicle</t>
  </si>
  <si>
    <t>Passenger Car</t>
  </si>
  <si>
    <t>Direct operating costs</t>
  </si>
  <si>
    <t xml:space="preserve">Source: </t>
  </si>
  <si>
    <t>Braun 2019 Truck operating benchmarks SA</t>
  </si>
  <si>
    <t>Short haul metro</t>
  </si>
  <si>
    <t>Medium haul</t>
  </si>
  <si>
    <t>Long haul</t>
  </si>
  <si>
    <t>Truck med haul</t>
  </si>
  <si>
    <t>Truck and trailer long haul</t>
  </si>
  <si>
    <t>General assumptions</t>
  </si>
  <si>
    <t>Average payload</t>
  </si>
  <si>
    <t>Annual depreciation</t>
  </si>
  <si>
    <t>Medium long</t>
  </si>
  <si>
    <t>Variable cost (R/km)</t>
  </si>
  <si>
    <t>Standing cost (R / day)</t>
  </si>
  <si>
    <t>Cost per ton</t>
  </si>
  <si>
    <t>Assumed distribution</t>
  </si>
  <si>
    <t>CO2 tons per year</t>
  </si>
  <si>
    <t>Dual axle semi</t>
  </si>
  <si>
    <t>Insulated med haul</t>
  </si>
  <si>
    <t>Tridem axle semi</t>
  </si>
  <si>
    <t>Tridem tip Semi</t>
  </si>
  <si>
    <t>Tridem Reefer Semi</t>
  </si>
  <si>
    <t>Taut liner interlink</t>
  </si>
  <si>
    <t>Flat deck interlink</t>
  </si>
  <si>
    <t>Length</t>
  </si>
  <si>
    <t>Weighted average</t>
  </si>
  <si>
    <t>Operating hours per day</t>
  </si>
  <si>
    <t>Operating minutes per day</t>
  </si>
  <si>
    <t>Standing cost (R/minute)</t>
  </si>
  <si>
    <t>Direct standing operating cost (R/min)</t>
  </si>
  <si>
    <t>Direct variable operating cost (R/km)</t>
  </si>
  <si>
    <t>Truck vehicle minutes</t>
  </si>
  <si>
    <t>Variable costs</t>
  </si>
  <si>
    <t>Standing costs</t>
  </si>
  <si>
    <t>Carbon tax rate per ton (South Africa 2022)</t>
  </si>
  <si>
    <t>Source</t>
  </si>
  <si>
    <t>https://theconversation.com/south-africas-carbon-tax-rate-goes-up-but-emitters-get-more-time-to-clean-up-177834</t>
  </si>
  <si>
    <t>Note: rate set by SARS - well below international rates</t>
  </si>
  <si>
    <t>CO2 tons per kilometre</t>
  </si>
  <si>
    <t>Kilometres per year</t>
  </si>
  <si>
    <t>Annual kilometres</t>
  </si>
  <si>
    <t>Euro Cents</t>
  </si>
  <si>
    <t>Average air pollution cost per vehicle kilometre</t>
  </si>
  <si>
    <t xml:space="preserve">Air pollution </t>
  </si>
  <si>
    <t>Euro cents</t>
  </si>
  <si>
    <t>Cost</t>
  </si>
  <si>
    <t xml:space="preserve">Noise </t>
  </si>
  <si>
    <t>Benefit</t>
  </si>
  <si>
    <t>Average climate change costs for land-based modes for EU28</t>
  </si>
  <si>
    <t>Euro Cents per Vkm</t>
  </si>
  <si>
    <t>R mln</t>
  </si>
  <si>
    <t>Emme Zone</t>
  </si>
  <si>
    <t>Land use</t>
  </si>
  <si>
    <t>Land development</t>
  </si>
  <si>
    <t>Source: City of Cape Town Land Use Model</t>
  </si>
  <si>
    <t>Coverage</t>
  </si>
  <si>
    <t>Gross-to-net</t>
  </si>
  <si>
    <t>Floor factor</t>
  </si>
  <si>
    <t>DUs</t>
  </si>
  <si>
    <t>Employment density</t>
  </si>
  <si>
    <t>DU/hectare</t>
  </si>
  <si>
    <t>m2/hectare</t>
  </si>
  <si>
    <t>jobs</t>
  </si>
  <si>
    <t>Land use change</t>
  </si>
  <si>
    <t>Yield</t>
  </si>
  <si>
    <t>Roads</t>
  </si>
  <si>
    <t>Stormwater</t>
  </si>
  <si>
    <t>Water</t>
  </si>
  <si>
    <t>Average tons per truck</t>
  </si>
  <si>
    <t>Average tons incl. empty container</t>
  </si>
  <si>
    <t>ZAR2017</t>
  </si>
  <si>
    <t>ZAR2022</t>
  </si>
  <si>
    <t>GAIN - extenrality cost rates</t>
  </si>
  <si>
    <t>R/vkm</t>
  </si>
  <si>
    <t>EC2019</t>
  </si>
  <si>
    <t>GAIN2017</t>
  </si>
  <si>
    <t>Road</t>
  </si>
  <si>
    <t>Rail</t>
  </si>
  <si>
    <t>cents/tonne-km</t>
  </si>
  <si>
    <t>GAIN - externality cost rates</t>
  </si>
  <si>
    <t>weighted average validated with GAIN, notwithstanding concerns about distribution (e.g. V18 trucks missing)</t>
  </si>
  <si>
    <t xml:space="preserve">Comment: </t>
  </si>
  <si>
    <t>BRAUN2019</t>
  </si>
  <si>
    <t>GV2018</t>
  </si>
  <si>
    <t>Cost rate sources:</t>
  </si>
  <si>
    <t>Cost rate source</t>
  </si>
  <si>
    <t>Freight - road</t>
  </si>
  <si>
    <t>Freight - rail</t>
  </si>
  <si>
    <t>Commuter - road</t>
  </si>
  <si>
    <t>Direct vehicle operating costs</t>
  </si>
  <si>
    <t>Vehicle operating costs</t>
  </si>
  <si>
    <t>Generalised commuter costs</t>
  </si>
  <si>
    <t>Land value (gross)</t>
  </si>
  <si>
    <t>Gross density</t>
  </si>
  <si>
    <t>Net units / hectare</t>
  </si>
  <si>
    <t>Size</t>
  </si>
  <si>
    <t>ha</t>
  </si>
  <si>
    <t>Land value (net)</t>
  </si>
  <si>
    <t>Total @ ZAR2022</t>
  </si>
  <si>
    <t>Total @ ZAR2018</t>
  </si>
  <si>
    <t>Annualised costs</t>
  </si>
  <si>
    <t>Direct road freight operating costs</t>
  </si>
  <si>
    <t>Indirect road freight externalities</t>
  </si>
  <si>
    <t>Jobs/m2</t>
  </si>
  <si>
    <t>Jobs/DU</t>
  </si>
  <si>
    <t>Community</t>
  </si>
  <si>
    <t>Engineering services component of DC payable</t>
  </si>
  <si>
    <t>ZAR2014</t>
  </si>
  <si>
    <t>Source: CCT DC Calculator User Version 2014</t>
  </si>
  <si>
    <t>No provision is made for transport zoning in the DC calculator</t>
  </si>
  <si>
    <t>Container terminal</t>
  </si>
  <si>
    <t>Hectare</t>
  </si>
  <si>
    <t>Subdivision is assumed in 2020 and rezoning to warehousing</t>
  </si>
  <si>
    <t>Total bulk</t>
  </si>
  <si>
    <t>ZAR 2014</t>
  </si>
  <si>
    <t>ZAR 2022</t>
  </si>
  <si>
    <t>CCT DC Calc</t>
  </si>
  <si>
    <t>CCT DC CALC</t>
  </si>
  <si>
    <t>Zone</t>
  </si>
  <si>
    <t>City</t>
  </si>
  <si>
    <t>Op Cost</t>
  </si>
  <si>
    <t>Cap Cost</t>
  </si>
  <si>
    <t>Revenue</t>
  </si>
  <si>
    <t>Developer</t>
  </si>
  <si>
    <t>Net</t>
  </si>
  <si>
    <t>Redevelopment (Belcon)</t>
  </si>
  <si>
    <t>Alternative use (Kraaicon)</t>
  </si>
  <si>
    <t>Vacant small holdings in Joostenberg</t>
  </si>
  <si>
    <t>Res - smallholding</t>
  </si>
  <si>
    <t>KRAAICON ALTERNATIVE USE:</t>
  </si>
  <si>
    <t>Ha</t>
  </si>
  <si>
    <t>Belcon scenario</t>
  </si>
  <si>
    <t>Kraaicon scenario</t>
  </si>
  <si>
    <t>Terminal:</t>
  </si>
  <si>
    <t>Alternative use:</t>
  </si>
  <si>
    <t>OP cost</t>
  </si>
  <si>
    <t>OP rev</t>
  </si>
  <si>
    <t>CAP cost</t>
  </si>
  <si>
    <t>CAP rev</t>
  </si>
  <si>
    <t>Property component to developer</t>
  </si>
  <si>
    <t>CONTAINER TERMINAL:</t>
  </si>
  <si>
    <t>Source: PDG Spatial Costing Tool v12</t>
  </si>
  <si>
    <t>Developer cost (excl. property component)</t>
  </si>
  <si>
    <t>Cap cost</t>
  </si>
  <si>
    <t>Sanitation</t>
  </si>
  <si>
    <t>Solid waste</t>
  </si>
  <si>
    <t>Electricity</t>
  </si>
  <si>
    <t>Kraaicon terminal</t>
  </si>
  <si>
    <t>Belcon terminal</t>
  </si>
  <si>
    <t>Kraaicon alternative</t>
  </si>
  <si>
    <t>Belcon alternative</t>
  </si>
  <si>
    <t>Net density</t>
  </si>
  <si>
    <t>Freight villages in Germay</t>
  </si>
  <si>
    <t>Number of freight villages</t>
  </si>
  <si>
    <t>Employees</t>
  </si>
  <si>
    <t>Average employees per freight village</t>
  </si>
  <si>
    <t>Source: Federal Ministry of Transport 2010</t>
  </si>
  <si>
    <t>URL: https://www.isl.org/en/projects/effects-freight-villages-germany</t>
  </si>
  <si>
    <t>Source: GHD 2007 Intermodal Terminal Site Evaluation Study</t>
  </si>
  <si>
    <t>Terminal operations</t>
  </si>
  <si>
    <t xml:space="preserve">Warehousing </t>
  </si>
  <si>
    <t>Container storage</t>
  </si>
  <si>
    <t>Rail areas</t>
  </si>
  <si>
    <t>Circulation</t>
  </si>
  <si>
    <t>Total yard area</t>
  </si>
  <si>
    <t>Container terminal warehousing</t>
  </si>
  <si>
    <t>Yield (warehousing)</t>
  </si>
  <si>
    <t>Container terminal yard</t>
  </si>
  <si>
    <t>DU/job</t>
  </si>
  <si>
    <t>m2/job</t>
  </si>
  <si>
    <t>~100 000 TEU increase generates 400-600 additional jobs according to evaluation of 116 ports in Europe (2000-2006)</t>
  </si>
  <si>
    <t>Source: Bottasso et al 2013_Impact of port throughput on local employment</t>
  </si>
  <si>
    <t>TEU increase</t>
  </si>
  <si>
    <t>Additional jobs</t>
  </si>
  <si>
    <t>Source: HCA 2015_Employment density guide</t>
  </si>
  <si>
    <t>National distribution centre m2/job</t>
  </si>
  <si>
    <t>Employment estimate</t>
  </si>
  <si>
    <t>Bottasso 2013</t>
  </si>
  <si>
    <t>HCA 2015</t>
  </si>
  <si>
    <t>PDG 2022</t>
  </si>
  <si>
    <t>direct jobs</t>
  </si>
  <si>
    <t>All current and future costs to all parties for provision of infrastructure and social services in land developments</t>
  </si>
  <si>
    <t>Fiscal Impact Tool calculaters long-term capital and operating costs and revenues for single development over 20 years.</t>
  </si>
  <si>
    <t>Tool covers all municipal services and provincial social services, and all modes of transport.</t>
  </si>
  <si>
    <t>FIT was adapted to CCT for MTIIF in 2015-2017, expanded to include whole city (not just single site).</t>
  </si>
  <si>
    <t>Costs are positive, revenues as negative.</t>
  </si>
  <si>
    <t>SCOT includes financial flows between actors (e.g. City provides services to households, incurring cost, who then pays City (cost to household, revenue to City). Thus, cost must be analysed from perspective of one of four actors - not cumulative!)</t>
  </si>
  <si>
    <t>Private sector costs include both developers and ultimate users of property.</t>
  </si>
  <si>
    <t>Wages and tax revenues not included</t>
  </si>
  <si>
    <t>Property value is calculated as sum of land value, bulk infrastructure, internal infrastructure and building costs.</t>
  </si>
  <si>
    <t>Imputed rent ius included as operating revenue to household.</t>
  </si>
  <si>
    <t>NPV of Capital costs:</t>
  </si>
  <si>
    <t>NPV of Operating costs</t>
  </si>
  <si>
    <t>Developer/user</t>
  </si>
  <si>
    <t>Assumption that developer incurs all capital costs incurred in DGA (i.e., no DCs)</t>
  </si>
  <si>
    <t>Zones</t>
  </si>
  <si>
    <t>Source: Salzgitter freight village case study</t>
  </si>
  <si>
    <t>Warehouse coverage per warehouse zone</t>
  </si>
  <si>
    <t>Warehouse (net)</t>
  </si>
  <si>
    <t>DCs</t>
  </si>
  <si>
    <t>Kraaicon alt</t>
  </si>
  <si>
    <t>Belcon alt</t>
  </si>
  <si>
    <t>Engineering services</t>
  </si>
  <si>
    <t>Development charges associated with Belcon subdivision / rezoning to mixed use:</t>
  </si>
  <si>
    <t>Development charges associated with Kraaicon subdivision / rezoning to industrial:</t>
  </si>
  <si>
    <t>Infrastructure : external engineering services</t>
  </si>
  <si>
    <t>Infrastructure : internal engineering services</t>
  </si>
  <si>
    <t>m²</t>
  </si>
  <si>
    <t>Open Spaces / Public Open Spaces</t>
  </si>
  <si>
    <t>Meeting Places (places of assembly, place of worship)</t>
  </si>
  <si>
    <t>Office/ Consulting rooms (welfare offices, clinics, hospitals &amp; env. facilities)</t>
  </si>
  <si>
    <t>Bed</t>
  </si>
  <si>
    <t>Care / Accommodation (Hospitals, Clinics, Old age home)</t>
  </si>
  <si>
    <t>Learner</t>
  </si>
  <si>
    <t>Universities / Schools</t>
  </si>
  <si>
    <t>Early Childhood Development Centres / Home Child Care</t>
  </si>
  <si>
    <t>Warehouse</t>
  </si>
  <si>
    <t>Retail/Shop</t>
  </si>
  <si>
    <t>Office</t>
  </si>
  <si>
    <t>General Business</t>
  </si>
  <si>
    <t>Rooms</t>
  </si>
  <si>
    <t>Accommodation Establishments</t>
  </si>
  <si>
    <t>Hotel</t>
  </si>
  <si>
    <t>Dwelling unit</t>
  </si>
  <si>
    <t>Rural Intensification / Agri-subdivisions</t>
  </si>
  <si>
    <t>Rural / Undetermined / Agricultural</t>
  </si>
  <si>
    <t>Second/ Additional Dwelling/Granny Flat</t>
  </si>
  <si>
    <t>Flat &lt;100m² Unit</t>
  </si>
  <si>
    <t>Flat &gt;100m² Unit</t>
  </si>
  <si>
    <t>Group Housing &lt;200m² Erf</t>
  </si>
  <si>
    <t>Group Housing &gt;200m² Erf</t>
  </si>
  <si>
    <t>Group Housing &gt;650m² Erf</t>
  </si>
  <si>
    <t>GAP/Affordable Housing</t>
  </si>
  <si>
    <t>State Funded Housing</t>
  </si>
  <si>
    <t>Single Residential &lt; 350m² Erf</t>
  </si>
  <si>
    <t>Single Residential &gt; 350m² Erf</t>
  </si>
  <si>
    <t>Single Residential &gt; 650m² Erf</t>
  </si>
  <si>
    <t>Single Residential &gt; 1000m² Erf</t>
  </si>
  <si>
    <t>Terminal</t>
  </si>
  <si>
    <t>m2 GLA</t>
  </si>
  <si>
    <t>Allocation</t>
  </si>
  <si>
    <t>BELCON MIXED USE:</t>
  </si>
  <si>
    <t>DC payable (2019 ZAR thousands)</t>
  </si>
  <si>
    <t>PT2 ZONE</t>
  </si>
  <si>
    <t>Yes</t>
  </si>
  <si>
    <t>No</t>
  </si>
  <si>
    <t>Land acquisition (Transnet)</t>
  </si>
  <si>
    <t>Land acquisition (Other)</t>
  </si>
  <si>
    <t>Cap</t>
  </si>
  <si>
    <t>Net rent</t>
  </si>
  <si>
    <t>Average unit value</t>
  </si>
  <si>
    <t>Total market value</t>
  </si>
  <si>
    <t>Cents-in-Rand</t>
  </si>
  <si>
    <t>Rateable value</t>
  </si>
  <si>
    <t>Total rateable value</t>
  </si>
  <si>
    <t>Total rates per year</t>
  </si>
  <si>
    <t>Monthly rate</t>
  </si>
  <si>
    <t>RESIDENTIAL RATES:</t>
  </si>
  <si>
    <t>COMMERCIAL RATES:</t>
  </si>
  <si>
    <t>Property rates (transfer)</t>
  </si>
  <si>
    <t>External engineering services capital costs</t>
  </si>
  <si>
    <t>Societal / City / Developer / Consumer / Freight Industry</t>
  </si>
  <si>
    <t>Transport externalities</t>
  </si>
  <si>
    <t>Average ton per TEU</t>
  </si>
  <si>
    <t>Verified by GAIN</t>
  </si>
  <si>
    <t>Verification needed</t>
  </si>
  <si>
    <t>Ton kilometres</t>
  </si>
  <si>
    <t>Minutes</t>
  </si>
  <si>
    <t>Note: validation required</t>
  </si>
  <si>
    <t>Average speed (km/hour)</t>
  </si>
  <si>
    <t>Shuttle</t>
  </si>
  <si>
    <t>Travel time (for trains)</t>
  </si>
  <si>
    <t>Transport metrics</t>
  </si>
  <si>
    <t>Rail ton kilometres : Belcon</t>
  </si>
  <si>
    <t>Rail ton kilometres : Kraaicon</t>
  </si>
  <si>
    <t>Indirect rail freight externalities</t>
  </si>
  <si>
    <t xml:space="preserve"> Accidents</t>
  </si>
  <si>
    <t xml:space="preserve"> Congestion</t>
  </si>
  <si>
    <t xml:space="preserve"> Emissions</t>
  </si>
  <si>
    <t xml:space="preserve"> Landway</t>
  </si>
  <si>
    <t xml:space="preserve"> Noise</t>
  </si>
  <si>
    <t xml:space="preserve"> Policing</t>
  </si>
  <si>
    <t xml:space="preserve"> Total</t>
  </si>
  <si>
    <t>c/tonne-km(2017)</t>
  </si>
  <si>
    <t>c/tonne-km(2022)</t>
  </si>
  <si>
    <t>Source: GAIN 2017</t>
  </si>
  <si>
    <t>Source: EC 2019</t>
  </si>
  <si>
    <t>Freight train diesel</t>
  </si>
  <si>
    <t>Euro cent/tonne-km (2019)</t>
  </si>
  <si>
    <t>ZAR2022/ton km</t>
  </si>
  <si>
    <t>Vehicle operating costs:</t>
  </si>
  <si>
    <t>Validation required</t>
  </si>
  <si>
    <t>Required bulk (internal floor area) for inland terminal</t>
  </si>
  <si>
    <t>Employment density for inland terminal</t>
  </si>
  <si>
    <t>Rail distance assumptions</t>
  </si>
  <si>
    <t xml:space="preserve">Shuttle </t>
  </si>
  <si>
    <t>Average travel speed:</t>
  </si>
  <si>
    <t>Average tons or TEUs per train trip:</t>
  </si>
  <si>
    <t>Belcon to Port</t>
  </si>
  <si>
    <t>Kraaicon to Port</t>
  </si>
  <si>
    <t>N1 to Belcon</t>
  </si>
  <si>
    <t>N1 to Kraaicon</t>
  </si>
  <si>
    <t>Average tons per TEU</t>
  </si>
  <si>
    <t>Internal and external engineerings costs</t>
  </si>
  <si>
    <t>Nick</t>
  </si>
  <si>
    <t>GAIN</t>
  </si>
  <si>
    <t>Zutari</t>
  </si>
  <si>
    <t>Average TEU per long distance train</t>
  </si>
  <si>
    <t>Average TEU per shuttle train</t>
  </si>
  <si>
    <t>TEU trips</t>
  </si>
  <si>
    <t>TEU travel time (minutes)</t>
  </si>
  <si>
    <t>Ton travel time (minutes)</t>
  </si>
  <si>
    <t>Rail vehicle minutes (truck equivalent)</t>
  </si>
  <si>
    <t>Truck equivalent travel time (minutes)</t>
  </si>
  <si>
    <t>Source:  https://www.railfreight.com/intermodal/2020/09/09/when-average-speed-dips-below-40km-h-railways-should-be-free/?gdpr=accept</t>
  </si>
  <si>
    <t>In Germany 60km/h is average speed for freight train.</t>
  </si>
  <si>
    <t>In Poland the average speed of intermodal train is 37 km/h.</t>
  </si>
  <si>
    <t>SUM</t>
  </si>
  <si>
    <t>Truck trips</t>
  </si>
  <si>
    <t>Long distance km</t>
  </si>
  <si>
    <t>Shuttle km</t>
  </si>
  <si>
    <t>Vehicle kilometres</t>
  </si>
  <si>
    <t>Vehicle minutes</t>
  </si>
  <si>
    <t>Average trip time</t>
  </si>
  <si>
    <t xml:space="preserve">Long distance </t>
  </si>
  <si>
    <t>Long distance truck equivalent</t>
  </si>
  <si>
    <t>Shuttle truck equivalent</t>
  </si>
  <si>
    <t>Combined freight transit time (truck equivalent minutes)</t>
  </si>
  <si>
    <t>n/a</t>
  </si>
  <si>
    <t>Land sales (Transnet as developer)</t>
  </si>
  <si>
    <t>Harry</t>
  </si>
  <si>
    <t>Land sales (straight sale)</t>
  </si>
  <si>
    <t>Kraaicon @ ZAR2022</t>
  </si>
  <si>
    <t>Belcon @ ZAR2022</t>
  </si>
  <si>
    <t xml:space="preserve">Belcon straight sale @ ZAR2022 </t>
  </si>
  <si>
    <t>Economy</t>
  </si>
  <si>
    <t>Cost per delay-tonne-hour</t>
  </si>
  <si>
    <t>Delays</t>
  </si>
  <si>
    <t>Value of reduced transportation time variability</t>
  </si>
  <si>
    <t>Euro per Delay-Tonne-Hour</t>
  </si>
  <si>
    <t>Value of travel time in freight transport</t>
  </si>
  <si>
    <t>Source: Binsuwadan 2022</t>
  </si>
  <si>
    <t>Implied values of travel time in freight transport ($ per tonne/hour, 2017 incomes and prices)</t>
  </si>
  <si>
    <t>Carriers</t>
  </si>
  <si>
    <t>Shippers</t>
  </si>
  <si>
    <t>Estimate for South Africa</t>
  </si>
  <si>
    <t>Carrier is a person or company that transports goods or people for any person or company and that is responsible for any possible loss of the goods during transport.</t>
  </si>
  <si>
    <t xml:space="preserve">Shipper is the person or company who is usually the supplier or owner of commodities shipped. </t>
  </si>
  <si>
    <t>Note:</t>
  </si>
  <si>
    <t>ZAR 2022 per tonne/hour</t>
  </si>
  <si>
    <t>ZAR 2022 per tonne/minute</t>
  </si>
  <si>
    <t>Direct rail freight operating costs</t>
  </si>
  <si>
    <t>BINSUWADAN 2021</t>
  </si>
  <si>
    <t>Direct rail freight travel time cost (to Transnet as carrier)</t>
  </si>
  <si>
    <t>Indirect rail freight travel time cost (to shippers)</t>
  </si>
  <si>
    <t>Value of freight travel time (to carrier)</t>
  </si>
  <si>
    <t>Indirect road freight travel time cost (to shippers)</t>
  </si>
  <si>
    <t>Value of rail-based freight travel time to shipper</t>
  </si>
  <si>
    <t>Value of road-based freight travel time to shipper</t>
  </si>
  <si>
    <t>Road deterioration factor per road-freight vehicle kilometre</t>
  </si>
  <si>
    <t>Warehousing</t>
  </si>
  <si>
    <t>Unit</t>
  </si>
  <si>
    <t>R / vehicle or ton or TEU kilometre or time unit</t>
  </si>
  <si>
    <t>Validation</t>
  </si>
  <si>
    <t>Metric</t>
  </si>
  <si>
    <t>km/hr</t>
  </si>
  <si>
    <t>Average ton / TEU per train</t>
  </si>
  <si>
    <t>R/tonne/hour</t>
  </si>
  <si>
    <t>Estimate for 2050</t>
  </si>
  <si>
    <t>Yard</t>
  </si>
  <si>
    <t>Working assumptions</t>
  </si>
  <si>
    <t>% or hectare</t>
  </si>
  <si>
    <t>Tons per TEU</t>
  </si>
  <si>
    <t>tons per TEU</t>
  </si>
  <si>
    <t>Tons/TEU</t>
  </si>
  <si>
    <t>Freight efficiency metrics</t>
  </si>
  <si>
    <t>value of travel time in freight transport to shippers</t>
  </si>
  <si>
    <t>R / tonne / hour</t>
  </si>
  <si>
    <t>Road freight</t>
  </si>
  <si>
    <t>Road car</t>
  </si>
  <si>
    <t>Average R / vkm</t>
  </si>
  <si>
    <t>Role of Transnet in redevelopment of Belcon site</t>
  </si>
  <si>
    <t>Transnet as developer</t>
  </si>
  <si>
    <t>Transnet makes straight sale based on existing rights</t>
  </si>
  <si>
    <t>Capital investment</t>
  </si>
  <si>
    <t>ZUTARI</t>
  </si>
  <si>
    <t>Terminal improvement</t>
  </si>
  <si>
    <t>Rail infrastructure</t>
  </si>
  <si>
    <t>Road infrastructure</t>
  </si>
  <si>
    <t>External engineering services</t>
  </si>
  <si>
    <t>Internal engineering services</t>
  </si>
  <si>
    <t>DC payable (2022 ZAR)</t>
  </si>
  <si>
    <t>Rezoning of Belcon</t>
  </si>
  <si>
    <t>Transnet has to rezone Belcon site</t>
  </si>
  <si>
    <t>Transnet does not have to rezone Belcon site</t>
  </si>
  <si>
    <t>Terminal and network development</t>
  </si>
  <si>
    <t>ZUTARI / PDG</t>
  </si>
  <si>
    <t>FRIESLAAR</t>
  </si>
  <si>
    <t>Mine</t>
  </si>
  <si>
    <t>Agribusiness</t>
  </si>
  <si>
    <t>Smallholding</t>
  </si>
  <si>
    <t>R/m2 GLA</t>
  </si>
  <si>
    <t>Agricultural and other</t>
  </si>
  <si>
    <t>Community facility</t>
  </si>
  <si>
    <t>Health</t>
  </si>
  <si>
    <t>Education</t>
  </si>
  <si>
    <t>Institutional land use</t>
  </si>
  <si>
    <t>Large shop / office / facility</t>
  </si>
  <si>
    <t>Medium shop / office / facility</t>
  </si>
  <si>
    <t>Small shop / office</t>
  </si>
  <si>
    <t>Commercial</t>
  </si>
  <si>
    <t>Large industrial unit</t>
  </si>
  <si>
    <t>Medium industrial unit</t>
  </si>
  <si>
    <t>Small industrial unit</t>
  </si>
  <si>
    <t>High income detached</t>
  </si>
  <si>
    <t>High income semi-detached</t>
  </si>
  <si>
    <t>High income attached</t>
  </si>
  <si>
    <t>High Income Residential</t>
  </si>
  <si>
    <t>Medium income detached</t>
  </si>
  <si>
    <t>Medium income semi-detached</t>
  </si>
  <si>
    <t>Medium income attached</t>
  </si>
  <si>
    <t>Medium Income Residential</t>
  </si>
  <si>
    <t>Low income detached</t>
  </si>
  <si>
    <t>Low income attached</t>
  </si>
  <si>
    <t>Site and service</t>
  </si>
  <si>
    <t>Informal</t>
  </si>
  <si>
    <t>Set to 0</t>
  </si>
  <si>
    <t>Low Income Residential</t>
  </si>
  <si>
    <t>CAPITAL COSTS ARE NOW TAKEN FROM AECOM AND ARE SPLIT BY EQUIVALENT DEMAND UNITS, IF THERE IS DEVELOPMENT IN THAT ZONE. TRANSPORT DONE BY DEMAND IN THAT ZONE</t>
  </si>
  <si>
    <t>peak factor</t>
  </si>
  <si>
    <t>years depreciation</t>
  </si>
  <si>
    <t>R/unit</t>
  </si>
  <si>
    <t>UNIT TYPE</t>
  </si>
  <si>
    <t>Bulk &amp; Connector</t>
  </si>
  <si>
    <t>Internal</t>
  </si>
  <si>
    <t>value</t>
  </si>
  <si>
    <t>Municipal</t>
  </si>
  <si>
    <t>Taxi</t>
  </si>
  <si>
    <t>NMT</t>
  </si>
  <si>
    <t>BRT</t>
  </si>
  <si>
    <t>Connector</t>
  </si>
  <si>
    <t>Property</t>
  </si>
  <si>
    <t>BUILDINGS</t>
  </si>
  <si>
    <t>LAND</t>
  </si>
  <si>
    <t>PUBLIC SERVICES</t>
  </si>
  <si>
    <t>TRANSPORT</t>
  </si>
  <si>
    <t>ROADS</t>
  </si>
  <si>
    <t>ELECTRICITY</t>
  </si>
  <si>
    <t>SOLID WASTE</t>
  </si>
  <si>
    <t>SANITATION</t>
  </si>
  <si>
    <t>WATER</t>
  </si>
  <si>
    <t>CAPITAL COST</t>
  </si>
  <si>
    <t>Belcon redevelopment</t>
  </si>
  <si>
    <t>Phasing</t>
  </si>
  <si>
    <t>DU</t>
  </si>
  <si>
    <t>Bulk &amp; connector</t>
  </si>
  <si>
    <t>Estimate new infrastructure for growth (excluding rehabilitation and backlogs)</t>
  </si>
  <si>
    <t>R/ per person</t>
  </si>
  <si>
    <t>Density reduction factor</t>
  </si>
  <si>
    <t>High Income</t>
  </si>
  <si>
    <t>Medium Income</t>
  </si>
  <si>
    <t>Low income</t>
  </si>
  <si>
    <t>Low density</t>
  </si>
  <si>
    <t>R/person</t>
  </si>
  <si>
    <t>Total Cost (pp) Municipal Public Services</t>
  </si>
  <si>
    <t>Cost per person Public Safety &amp; Health</t>
  </si>
  <si>
    <t>Clinic</t>
  </si>
  <si>
    <t>Cost per person Public Safety</t>
  </si>
  <si>
    <t>Disaster Management Centre</t>
  </si>
  <si>
    <t>Fire station</t>
  </si>
  <si>
    <t>Police station</t>
  </si>
  <si>
    <t>Public safety</t>
  </si>
  <si>
    <t>Cost per person S &amp; R</t>
  </si>
  <si>
    <t>Off grid</t>
  </si>
  <si>
    <t>Parks</t>
  </si>
  <si>
    <t>Waterborne - full</t>
  </si>
  <si>
    <t>Septic tank</t>
  </si>
  <si>
    <t>Single purpose facilities</t>
  </si>
  <si>
    <t>None</t>
  </si>
  <si>
    <t>Swimming pool</t>
  </si>
  <si>
    <t>240l 'blacklid' five times per week</t>
  </si>
  <si>
    <t>Multi-purpose centre (Indoor)</t>
  </si>
  <si>
    <t>240l 'blacklid' thrice per week</t>
  </si>
  <si>
    <t>Open sports field</t>
  </si>
  <si>
    <t>240l 'blacklid' once per week</t>
  </si>
  <si>
    <t>Sports and recreation</t>
  </si>
  <si>
    <t>85l bin/bag service (informal)</t>
  </si>
  <si>
    <t>Waterborne - basic</t>
  </si>
  <si>
    <t>Cost per person Com &amp; Soc</t>
  </si>
  <si>
    <t>.</t>
  </si>
  <si>
    <t>Large power user 2 (greater than 1MVa)</t>
  </si>
  <si>
    <t>Waterborne; Not in house</t>
  </si>
  <si>
    <t>Libraries</t>
  </si>
  <si>
    <t>Paved</t>
  </si>
  <si>
    <t>Large power user 1 (500kVA to 1MVa)</t>
  </si>
  <si>
    <t>240l 'bluelid' thrice per week</t>
  </si>
  <si>
    <t>Basic creche/nursery school</t>
  </si>
  <si>
    <t>Gravel</t>
  </si>
  <si>
    <t>Small power user</t>
  </si>
  <si>
    <t>VIP</t>
  </si>
  <si>
    <t>Cemeteries &amp; crematoria</t>
  </si>
  <si>
    <t>Private</t>
  </si>
  <si>
    <t>Residential small scale embedded generation</t>
  </si>
  <si>
    <t>Pit latrine</t>
  </si>
  <si>
    <t xml:space="preserve">Community hall </t>
  </si>
  <si>
    <t>R/trip additional</t>
  </si>
  <si>
    <t>Urban access</t>
  </si>
  <si>
    <t>Domestic</t>
  </si>
  <si>
    <t>Communal bins</t>
  </si>
  <si>
    <t>Full (Cost pp)</t>
  </si>
  <si>
    <t>Basic (Cost pp)</t>
  </si>
  <si>
    <t>Community and social services</t>
  </si>
  <si>
    <t>R/m</t>
  </si>
  <si>
    <t>Lifeline</t>
  </si>
  <si>
    <t>R / connection</t>
  </si>
  <si>
    <t>Level of Service</t>
  </si>
  <si>
    <t>From bottom up costing undertaken by PDG for DCoG 2014 using CSIR standards</t>
  </si>
  <si>
    <t>Service level</t>
  </si>
  <si>
    <t>Defaults used in the model (to be overwritten in all cases where better information is available)</t>
  </si>
  <si>
    <t>80 to 100 mm</t>
  </si>
  <si>
    <t>50 to 80 mm</t>
  </si>
  <si>
    <t>40 to 50 mm</t>
  </si>
  <si>
    <t>25 to 40 mm</t>
  </si>
  <si>
    <t>20 to 25 mm</t>
  </si>
  <si>
    <t>0 to 20 mm</t>
  </si>
  <si>
    <t>Non-residential</t>
  </si>
  <si>
    <t>Connection size</t>
  </si>
  <si>
    <t>In-house full pressure</t>
  </si>
  <si>
    <t>In-house Semi-Pressure</t>
  </si>
  <si>
    <t>Yard-Tap</t>
  </si>
  <si>
    <t>Standpipe</t>
  </si>
  <si>
    <t>High density</t>
  </si>
  <si>
    <t>R/connection</t>
  </si>
  <si>
    <t>R/service level</t>
  </si>
  <si>
    <t>Internal infrastructure</t>
  </si>
  <si>
    <t>Internal infrastructure (LV reticulation)</t>
  </si>
  <si>
    <t>Public and Social Services</t>
  </si>
  <si>
    <t>Public Transport</t>
  </si>
  <si>
    <t>Solid Waste</t>
  </si>
  <si>
    <t>UNIT CAPITAL COST</t>
  </si>
  <si>
    <t>Internal cost</t>
  </si>
  <si>
    <t xml:space="preserve"> </t>
  </si>
  <si>
    <t>Public transport</t>
  </si>
  <si>
    <t>Social services</t>
  </si>
  <si>
    <t>Factor</t>
  </si>
  <si>
    <t>m/unit</t>
  </si>
  <si>
    <t>m2/unit</t>
  </si>
  <si>
    <t>Total 2019</t>
  </si>
  <si>
    <t>Total 2022</t>
  </si>
  <si>
    <t>Cost/person</t>
  </si>
  <si>
    <t>Household size</t>
  </si>
  <si>
    <t>Per Unit/m2</t>
  </si>
  <si>
    <t>R/DU</t>
  </si>
  <si>
    <t>R/m2(erf)</t>
  </si>
  <si>
    <t>External</t>
  </si>
  <si>
    <t>PDG SCOT</t>
  </si>
  <si>
    <t>Building construction cost</t>
  </si>
  <si>
    <t>Building construction</t>
  </si>
  <si>
    <t>Cost/m2</t>
  </si>
  <si>
    <t>Av. Size</t>
  </si>
  <si>
    <t>Cost/unit or m2</t>
  </si>
  <si>
    <t xml:space="preserve">Building costs </t>
  </si>
  <si>
    <t>Internal eng. services for redevelopment of alternative sites</t>
  </si>
  <si>
    <t>External eng. services for redevelopment of alternative sites</t>
  </si>
  <si>
    <t>Imputed rent</t>
  </si>
  <si>
    <t>Rent / unit or m2</t>
  </si>
  <si>
    <t>Cap rate</t>
  </si>
  <si>
    <t>Op. exp</t>
  </si>
  <si>
    <t>Annual rent / unit or m2</t>
  </si>
  <si>
    <t>Units</t>
  </si>
  <si>
    <t>Int. engineering</t>
  </si>
  <si>
    <t>Belcon (Kraaicon dev)</t>
  </si>
  <si>
    <t>Kraaicon (Belcon redev)</t>
  </si>
  <si>
    <t>PDG</t>
  </si>
  <si>
    <t>CT SAM</t>
  </si>
  <si>
    <t>Cost sub-elements</t>
  </si>
  <si>
    <t>Diff.</t>
  </si>
  <si>
    <t>Difference</t>
  </si>
  <si>
    <t>Total Network</t>
  </si>
  <si>
    <t>Total Network VMT</t>
  </si>
  <si>
    <t>Average Assigned</t>
  </si>
  <si>
    <t>Annual Trips (mill)</t>
  </si>
  <si>
    <t>Peak hour km per trip</t>
  </si>
  <si>
    <t>Annual Travel Dist</t>
  </si>
  <si>
    <t>Diff</t>
  </si>
  <si>
    <t>Peak hour tt per trip (hrs)</t>
  </si>
  <si>
    <t>Annual travel time</t>
  </si>
  <si>
    <t>Scenario</t>
  </si>
  <si>
    <t>Option</t>
  </si>
  <si>
    <t>Peak Hr Trips</t>
  </si>
  <si>
    <t>(mil km)</t>
  </si>
  <si>
    <t>Travel Time (hrs)</t>
  </si>
  <si>
    <t>Travel Time (min)</t>
  </si>
  <si>
    <t>(mill km)</t>
  </si>
  <si>
    <t>(Mill hrs)</t>
  </si>
  <si>
    <t>Existing Base Year (Sc801)</t>
  </si>
  <si>
    <t>Belcon Option (Sc802)</t>
  </si>
  <si>
    <t>Kraaicon Option (Sc803)</t>
  </si>
  <si>
    <t>Belcon Option (Sc815)</t>
  </si>
  <si>
    <t>Kraaicon Option (Sc807)</t>
  </si>
  <si>
    <t>Belcon Option (Sc816)</t>
  </si>
  <si>
    <t>Kraaicon Option (Sc811)</t>
  </si>
  <si>
    <t>AA Rate</t>
  </si>
  <si>
    <t>R/km</t>
  </si>
  <si>
    <t>https://www.crs.co.za/2022/03/08/crs-news-flash-07-march-2022-south-africa-rates-in-respect-of-motor-vehicles-and-the-aa-rate/</t>
  </si>
  <si>
    <t>Generalised commuting costs</t>
  </si>
  <si>
    <t>Non-work related commuter time savings for passenger cars as % of total time savings</t>
  </si>
  <si>
    <t>Passenger cars as % of total average daily traffic mix (ADT)</t>
  </si>
  <si>
    <t>Hayes and Venter 2016</t>
  </si>
  <si>
    <t>Value of commuter car non-work related time as % of hourly income</t>
  </si>
  <si>
    <t>World Bank 2010</t>
  </si>
  <si>
    <t>R / hour / vehicle in 2010 Rand</t>
  </si>
  <si>
    <t>R / hour / vehicle in 2022 Rand</t>
  </si>
  <si>
    <t>Value of Travel Time Savings:</t>
  </si>
  <si>
    <t>Auxiliary sservices</t>
  </si>
  <si>
    <t>IRT trunk</t>
  </si>
  <si>
    <t>IRT feeders</t>
  </si>
  <si>
    <t>MBT</t>
  </si>
  <si>
    <t>GABS</t>
  </si>
  <si>
    <t>Pvt</t>
  </si>
  <si>
    <t>Direct operating unit cost (R/pass.km)</t>
  </si>
  <si>
    <t>From AA calculator for Toyota Quantum 2.5D 2015, R350-400 000, 20-25000 km per year,  moderated down for an assumed vehicle occupancy of 14 on a one-way trip (e.g 7 per return trip). Assumed 20% overhead for administration, licences and association fees. Added R0.20 for driver and gaartjie salary based on assumption of R7000/month and 5000km/month/vehicle.</t>
  </si>
  <si>
    <t>From AA calculator for Toyota Corolla 2014 1.6l, R165000, 10-15000 km per year,  moderated down for an assumed vehicle occupancy of 1.3</t>
  </si>
  <si>
    <t>Indirect operating unit cost (R/pass.km)</t>
  </si>
  <si>
    <t>From AA calculator for Toyota Quantum 2.5D 2015, R350-400 000, 20-25000 km per year,  moderated down for an assumed vehicle occupancy of 14 on a one-way trip (e.g 7 per return trip). Assumed 20% overhead for administration, licences and association fees.</t>
  </si>
  <si>
    <t>From AA calculator for Toyota Corolla 2014 1.6l, R165000, 10-15000 km per year,  moderated down for an assumed vehicle occupancy of 1.3, plus R1 per trip for parking, with average trip distance of15km = R0.067 /km</t>
  </si>
  <si>
    <t>Total operating unit cost (R/pass.km)</t>
  </si>
  <si>
    <t>Verbal figure from GABS - not known whether this covers inderect costs as well</t>
  </si>
  <si>
    <t>Treatment of capital</t>
  </si>
  <si>
    <t>Only new capital - no recapitalisation</t>
  </si>
  <si>
    <t>Included in capex calc</t>
  </si>
  <si>
    <t>Amortised into operating</t>
  </si>
  <si>
    <t>Unknown</t>
  </si>
  <si>
    <t>Direct opex</t>
  </si>
  <si>
    <t>Andrew Bulman email 18/07/2016 - T01 only for May16 x 12</t>
  </si>
  <si>
    <t>Andrew Bulman email 18/07/2016 - all feeders x 12</t>
  </si>
  <si>
    <t>Indirect opex</t>
  </si>
  <si>
    <t>Peter Grey email 18/07/2016 - Trunks and feeders combined</t>
  </si>
  <si>
    <t>Total opex</t>
  </si>
  <si>
    <t>Passenger trips</t>
  </si>
  <si>
    <t>From PRASA doc: DOCSCMR3-#40761-v2-Passenger_journeys_2000_01_onwards.xls for 2013/14 - reduced by 10% to allow for trip escalation</t>
  </si>
  <si>
    <t>Andrew Bulman email 18/07/2016 - T01 only for May16*12</t>
  </si>
  <si>
    <t>Ave trip length</t>
  </si>
  <si>
    <t>Andrew Bulman email 18/07/2016 - T01 only (assumption)</t>
  </si>
  <si>
    <t>Andrew Bulman email 18/06/2016 - assumption</t>
  </si>
  <si>
    <t>Passenger kms</t>
  </si>
  <si>
    <t>Total IRT trips (Trunks and Feeders)</t>
  </si>
  <si>
    <t>Andrew Bulman email 18/07/2016 - for May16</t>
  </si>
  <si>
    <t xml:space="preserve">Ave distance (Trunks and Feeders) </t>
  </si>
  <si>
    <t>Andrew Bulman email 18/07/2016 - for May16 x 13</t>
  </si>
  <si>
    <t>Total IRT pass km</t>
  </si>
  <si>
    <t>per year</t>
  </si>
  <si>
    <t>EMME modelled passenger km per year</t>
  </si>
  <si>
    <t>Assumed efficiency on BRT operations</t>
  </si>
  <si>
    <t>Assumed efficiency includes 15% reduction for competitive pricing and 20% reduction due to increased occupancy and other optimisation</t>
  </si>
  <si>
    <t>Future direct operating costs (R/pass.km)</t>
  </si>
  <si>
    <t>Future indierct operating costs (R/pass.km)</t>
  </si>
  <si>
    <t>Calculated by dividing existing TCT current indirect cost by total pass.kms for BRT trunks, feeders and GABS - i.e. the cost is for managing the entire integrated system (but excluding MBTs), as per Peter Grey email of 19/09/2016</t>
  </si>
  <si>
    <t>TCT indirect costs not added here</t>
  </si>
  <si>
    <t>Addd to existing costs, although it is unclear what existing costs cover</t>
  </si>
  <si>
    <t>total journeys</t>
  </si>
  <si>
    <t>pax split</t>
  </si>
  <si>
    <t>journeys</t>
  </si>
  <si>
    <t>ave distance (whole system)</t>
  </si>
  <si>
    <t>pass-km</t>
  </si>
  <si>
    <t>Aggregate nominal compensation - City of Cape Town in 2020</t>
  </si>
  <si>
    <t>Stats SA|P0441-D compiled by Quantec EasyData</t>
  </si>
  <si>
    <t>Working days in South Africa 2022</t>
  </si>
  <si>
    <t>Number of persons earning compensation in Cape Town in 2020</t>
  </si>
  <si>
    <t>Working hours per day</t>
  </si>
  <si>
    <t>Average hourly wage in Cape Town 2022</t>
  </si>
  <si>
    <t>Average vehicle occupancy ratio</t>
  </si>
  <si>
    <t>MTIIF</t>
  </si>
  <si>
    <t>Value of travel time as % of average wage rate</t>
  </si>
  <si>
    <t>Hensher 2019</t>
  </si>
  <si>
    <t>https://findingspress.org/article/5772-using-the-average-wage-rate-to-assess-the-merit-of-value-of-travel-time-savings-a-concern-and-clarification</t>
  </si>
  <si>
    <t>Value of travel time savings (R / vehicle / hour)</t>
  </si>
  <si>
    <t>Average compensation per waged person per year in 2022</t>
  </si>
  <si>
    <t>Average compensation per waged person per year in 2020</t>
  </si>
  <si>
    <t>Note: Should this number be adjusted to reflect average hourly wage of private vehicle user?</t>
  </si>
  <si>
    <t>AA2022</t>
  </si>
  <si>
    <t>Value of travel time</t>
  </si>
  <si>
    <t>Net cost excl. transfers all parties</t>
  </si>
  <si>
    <t>Wider economic benefits</t>
  </si>
  <si>
    <t>SOCIAL ACCOUNTING MATRIX FOR CAPE TOWN</t>
  </si>
  <si>
    <t>[Rand millions; 2015 prices]</t>
  </si>
  <si>
    <t>Multipliers</t>
  </si>
  <si>
    <t>Nr</t>
  </si>
  <si>
    <t>Activities</t>
  </si>
  <si>
    <t>Direct + Indirect</t>
  </si>
  <si>
    <t>Induced</t>
  </si>
  <si>
    <t>Low-Income</t>
  </si>
  <si>
    <t>Medium-Income</t>
  </si>
  <si>
    <t>High-Income</t>
  </si>
  <si>
    <t>Total Households</t>
  </si>
  <si>
    <t xml:space="preserve">Cereal Farming </t>
  </si>
  <si>
    <t xml:space="preserve">Table Grape Farming </t>
  </si>
  <si>
    <t xml:space="preserve">Wine Grape Farming </t>
  </si>
  <si>
    <t xml:space="preserve">Other Deciduous </t>
  </si>
  <si>
    <t xml:space="preserve">Citrus </t>
  </si>
  <si>
    <t xml:space="preserve">Sub-Tropical Fruit </t>
  </si>
  <si>
    <t xml:space="preserve">Sugar Cane </t>
  </si>
  <si>
    <t xml:space="preserve">Vegetable Farming </t>
  </si>
  <si>
    <t xml:space="preserve">Dairy Farming incl. eggs </t>
  </si>
  <si>
    <t xml:space="preserve">Livestock Farming </t>
  </si>
  <si>
    <t xml:space="preserve">Poultry (White Meat excl. Eggs) </t>
  </si>
  <si>
    <t xml:space="preserve">Game Farming </t>
  </si>
  <si>
    <t xml:space="preserve">Fishing </t>
  </si>
  <si>
    <t xml:space="preserve">Forestry </t>
  </si>
  <si>
    <t xml:space="preserve">Other Agriculture </t>
  </si>
  <si>
    <t xml:space="preserve">Coal </t>
  </si>
  <si>
    <t xml:space="preserve">Crude Oil </t>
  </si>
  <si>
    <t xml:space="preserve">Precious Metal and Minerals </t>
  </si>
  <si>
    <t xml:space="preserve">Metal Ores </t>
  </si>
  <si>
    <t xml:space="preserve">Other Mining </t>
  </si>
  <si>
    <t xml:space="preserve">Meat </t>
  </si>
  <si>
    <t xml:space="preserve">Fish </t>
  </si>
  <si>
    <t xml:space="preserve">Fruit and Vegetables </t>
  </si>
  <si>
    <t xml:space="preserve">Oil and Fat Products </t>
  </si>
  <si>
    <t xml:space="preserve">Dairy Products </t>
  </si>
  <si>
    <t xml:space="preserve">Grain Mill Products </t>
  </si>
  <si>
    <t xml:space="preserve">Sugar </t>
  </si>
  <si>
    <t xml:space="preserve">Bakery Products </t>
  </si>
  <si>
    <t xml:space="preserve">Animal Feed Products </t>
  </si>
  <si>
    <t xml:space="preserve">Other Food Products </t>
  </si>
  <si>
    <t xml:space="preserve">Beverages and Tobacco </t>
  </si>
  <si>
    <t xml:space="preserve">Textiles </t>
  </si>
  <si>
    <t xml:space="preserve">Clothing </t>
  </si>
  <si>
    <t xml:space="preserve">Leather Products </t>
  </si>
  <si>
    <t xml:space="preserve">Footwear </t>
  </si>
  <si>
    <t xml:space="preserve">Sawmilling and Planning of Wood </t>
  </si>
  <si>
    <t xml:space="preserve">Wood products </t>
  </si>
  <si>
    <t xml:space="preserve">Paper and Paper Products </t>
  </si>
  <si>
    <t xml:space="preserve">Publishing and Printing </t>
  </si>
  <si>
    <t xml:space="preserve">Petroleum </t>
  </si>
  <si>
    <t xml:space="preserve">Basic chemicals </t>
  </si>
  <si>
    <t xml:space="preserve">Other chemicals </t>
  </si>
  <si>
    <t xml:space="preserve">Rubber Products </t>
  </si>
  <si>
    <t xml:space="preserve">Plastic Products </t>
  </si>
  <si>
    <t xml:space="preserve">Non-Metallic Mineral Products </t>
  </si>
  <si>
    <t xml:space="preserve">Basic Metal Products </t>
  </si>
  <si>
    <t xml:space="preserve">Machinery and Equipment </t>
  </si>
  <si>
    <t>Electrical Machinery and Apparatus</t>
  </si>
  <si>
    <t>Renewable Energy Machinery</t>
  </si>
  <si>
    <t>Communication and Medical  Equipment</t>
  </si>
  <si>
    <t>Electronic Equipment</t>
  </si>
  <si>
    <t>Manufacturing of Transport Equipment</t>
  </si>
  <si>
    <t>Furniture</t>
  </si>
  <si>
    <t>Other Manufacturing and Recycling</t>
  </si>
  <si>
    <t xml:space="preserve">Electricity </t>
  </si>
  <si>
    <t xml:space="preserve">Water </t>
  </si>
  <si>
    <t xml:space="preserve">Buildings and Other Construction </t>
  </si>
  <si>
    <t xml:space="preserve">Wholesale and retail trade </t>
  </si>
  <si>
    <t xml:space="preserve">Catering and accommodation services </t>
  </si>
  <si>
    <t xml:space="preserve">Transport and storage </t>
  </si>
  <si>
    <t xml:space="preserve">Communication </t>
  </si>
  <si>
    <t xml:space="preserve">Finance and insurance </t>
  </si>
  <si>
    <t xml:space="preserve">Business services </t>
  </si>
  <si>
    <t>Business Process Management</t>
  </si>
  <si>
    <t xml:space="preserve">Community, social and personal services </t>
  </si>
  <si>
    <t>Total Economy</t>
  </si>
  <si>
    <t>Output multiplier</t>
  </si>
  <si>
    <t>measures the sum of direct and indirect requirements from all sectors needed to deliver an additional rand-unit of output of industry i to final demand.</t>
  </si>
  <si>
    <t>Income multiplier</t>
  </si>
  <si>
    <t>Employment multiplier</t>
  </si>
  <si>
    <t xml:space="preserve">measures total change in income (employee compensation plus property and other income) throughout the economy from a rand-unit change in final demand for any sector. </t>
  </si>
  <si>
    <t xml:space="preserve">measures total change in employment due to a one-unit change in employed labour force of a particular sector. </t>
  </si>
  <si>
    <t>Source: https://reic.uwcc.wisc.edu/implan/</t>
  </si>
  <si>
    <t>Definitions</t>
  </si>
  <si>
    <t>Direct impact</t>
  </si>
  <si>
    <t>Indirect impact</t>
  </si>
  <si>
    <t>Induced impact</t>
  </si>
  <si>
    <t>determined by the amount of the direct effect spent within the study region on supplies, services, labour and taxes. It includes business purchases from other businesses.</t>
  </si>
  <si>
    <t>created by the money from the defined activity entering the economy</t>
  </si>
  <si>
    <t>Source: FHWA 2015</t>
  </si>
  <si>
    <t>represent economic activity and jobs create in all local industries due to consumers’ consumption expenditures arising from new household incomes that are generated  by the direct and indirect effects of the final demand changes</t>
  </si>
  <si>
    <t>Value of construction</t>
  </si>
  <si>
    <t>GDP</t>
  </si>
  <si>
    <t>Capital</t>
  </si>
  <si>
    <t>Middle income</t>
  </si>
  <si>
    <t>High income</t>
  </si>
  <si>
    <t>BELCON - UPLIFT OF THE EXISTING SIDING</t>
  </si>
  <si>
    <t>Element</t>
  </si>
  <si>
    <t>Rate</t>
  </si>
  <si>
    <t>Quantity</t>
  </si>
  <si>
    <t>Loco Servicing Area</t>
  </si>
  <si>
    <t>Uplift of Ballasted Track</t>
  </si>
  <si>
    <t>m</t>
  </si>
  <si>
    <t>Uplift of OHTE</t>
  </si>
  <si>
    <t>Clear Site</t>
  </si>
  <si>
    <r>
      <t>m</t>
    </r>
    <r>
      <rPr>
        <vertAlign val="superscript"/>
        <sz val="11"/>
        <color theme="1"/>
        <rFont val="Calibri"/>
        <family val="2"/>
        <scheme val="minor"/>
      </rPr>
      <t>2</t>
    </r>
  </si>
  <si>
    <t>Main Stabling</t>
  </si>
  <si>
    <t>Link Line</t>
  </si>
  <si>
    <t>Container Stabling</t>
  </si>
  <si>
    <t>Departure Yard</t>
  </si>
  <si>
    <t>Gathers</t>
  </si>
  <si>
    <t>Eastern Yard</t>
  </si>
  <si>
    <t>Uplift Sets</t>
  </si>
  <si>
    <t>SUB-TOTAL</t>
  </si>
  <si>
    <t>P&amp;G</t>
  </si>
  <si>
    <t>Contingency</t>
  </si>
  <si>
    <t>NOTE</t>
  </si>
  <si>
    <t>- No demolition of any structures allowed for</t>
  </si>
  <si>
    <t>- No operational disruption costs allowed for</t>
  </si>
  <si>
    <t>INSTALLATION OF SINGLE LINE (Should be able to cope until 2035-2040, then double line required)</t>
  </si>
  <si>
    <t>Revised Cost (IS)</t>
  </si>
  <si>
    <t>Single Track Construction</t>
  </si>
  <si>
    <t>Single Track Electrification</t>
  </si>
  <si>
    <t>Not Required</t>
  </si>
  <si>
    <t>Tunnel</t>
  </si>
  <si>
    <t>NOTE - Not sure of this rate</t>
  </si>
  <si>
    <t>Underpass</t>
  </si>
  <si>
    <t>Provision for road-over-rail bridge widening</t>
  </si>
  <si>
    <t>Overpass</t>
  </si>
  <si>
    <t>Provision for rail underpass widening</t>
  </si>
  <si>
    <t>INSTALLATION OF DOUBLE LINE  (Demand accommodation from 2040)</t>
  </si>
  <si>
    <t>Double Track Construction</t>
  </si>
  <si>
    <t>Will be required toards 2040 to accommodate envisaged rail traffic</t>
  </si>
  <si>
    <t>Double Track Electrification</t>
  </si>
  <si>
    <t>Not required</t>
  </si>
  <si>
    <t xml:space="preserve"> Unit rates for demolition, reclamation and related work </t>
  </si>
  <si>
    <t>Source: SAHRIS 2018</t>
  </si>
  <si>
    <t>Link: https://sahris.sahra.org.za/sites/default/files/additionaldocs/25.%20Appendix-I_Closure_Costs.pdf</t>
  </si>
  <si>
    <t>Concrete</t>
  </si>
  <si>
    <t>Min</t>
  </si>
  <si>
    <t>Max</t>
  </si>
  <si>
    <t>Average</t>
  </si>
  <si>
    <t>Steel structures</t>
  </si>
  <si>
    <t>Normal one storey building</t>
  </si>
  <si>
    <t>Tar roads</t>
  </si>
  <si>
    <t>Concrete slabs</t>
  </si>
  <si>
    <t>Railway lines</t>
  </si>
  <si>
    <r>
      <t>R/m</t>
    </r>
    <r>
      <rPr>
        <vertAlign val="superscript"/>
        <sz val="11"/>
        <color theme="1"/>
        <rFont val="Calibri"/>
        <family val="2"/>
        <scheme val="minor"/>
      </rPr>
      <t>2</t>
    </r>
  </si>
  <si>
    <t>Shaping/levelling areas where infrastructure has been removed</t>
  </si>
  <si>
    <t>Erection of security fencing</t>
  </si>
  <si>
    <t>(electrified)</t>
  </si>
  <si>
    <t>Site preparation / decontamination</t>
  </si>
  <si>
    <t>TZ</t>
  </si>
  <si>
    <t>Bellville Marshalling Yards</t>
  </si>
  <si>
    <t>Functional area</t>
  </si>
  <si>
    <t>Note: earlier designation (TZ2013). Includes entire Belcon site</t>
  </si>
  <si>
    <t>Bellville Central</t>
  </si>
  <si>
    <t>partly observed</t>
  </si>
  <si>
    <t>3D-modelled</t>
  </si>
  <si>
    <t>PD</t>
  </si>
  <si>
    <t>PTOD</t>
  </si>
  <si>
    <t>CTOD</t>
  </si>
  <si>
    <t>model split (car %)</t>
  </si>
  <si>
    <t>Passenger kilometres (private):</t>
  </si>
  <si>
    <t>Vehicle kilometres:</t>
  </si>
  <si>
    <t>Trips/ day</t>
  </si>
  <si>
    <t>per unit</t>
  </si>
  <si>
    <t>per GLA</t>
  </si>
  <si>
    <t>Source: Transport module 20170203 "Comparison"</t>
  </si>
  <si>
    <t>Source: Transport module 20170203 "PD_Cost per trip"</t>
  </si>
  <si>
    <t>Modal split</t>
  </si>
  <si>
    <t>Base year 2015</t>
  </si>
  <si>
    <t>PD 2035</t>
  </si>
  <si>
    <t>Passenger trips (private vehicle):</t>
  </si>
  <si>
    <t>min/day</t>
  </si>
  <si>
    <t>Source: Hitge &amp; Vanderschuren 2015</t>
  </si>
  <si>
    <t>Cape Town (all modes)</t>
  </si>
  <si>
    <t>Cape Town (car users)</t>
  </si>
  <si>
    <t>Cape Town (public transport)</t>
  </si>
  <si>
    <t>Average speeds</t>
  </si>
  <si>
    <t>Car (AM)</t>
  </si>
  <si>
    <t>Car (Off peak)</t>
  </si>
  <si>
    <t>Car users</t>
  </si>
  <si>
    <t>Train</t>
  </si>
  <si>
    <t xml:space="preserve">Bus </t>
  </si>
  <si>
    <t>Trips/day</t>
  </si>
  <si>
    <t>Average saving</t>
  </si>
  <si>
    <t>Base</t>
  </si>
  <si>
    <t>Future</t>
  </si>
  <si>
    <t>BASE - PT</t>
  </si>
  <si>
    <t>FUTURE - PT</t>
  </si>
  <si>
    <t>PT</t>
  </si>
  <si>
    <t>PVT</t>
  </si>
  <si>
    <t>TAXI</t>
  </si>
  <si>
    <t>Bellville Central (tz2015)</t>
  </si>
  <si>
    <t>Bellville Marshalling Yards (tz2001)</t>
  </si>
  <si>
    <t>Average PVT trip lengths (2032):</t>
  </si>
  <si>
    <t>Average PVT trip lengths (2015):</t>
  </si>
  <si>
    <t>Bellville Central prod (tz2015)</t>
  </si>
  <si>
    <t>Production</t>
  </si>
  <si>
    <t>Attraction</t>
  </si>
  <si>
    <t>Source: Transport module 20170203 "AECOM trip length"</t>
  </si>
  <si>
    <t>Direct vehicle op. cost savings</t>
  </si>
  <si>
    <t>Travel time savings</t>
  </si>
  <si>
    <t>Car (average)</t>
  </si>
  <si>
    <t>Bellville (car users)</t>
  </si>
  <si>
    <t>Average time saving</t>
  </si>
  <si>
    <t>hours/day</t>
  </si>
  <si>
    <t>hours/year</t>
  </si>
  <si>
    <t>Private vehicle commuter cost advantage to residents</t>
  </si>
  <si>
    <t>Total (excl. transfers)</t>
  </si>
  <si>
    <t>Source: Melo 2013</t>
  </si>
  <si>
    <t>Effect of rail infrastructure (capital stock) on economic output</t>
  </si>
  <si>
    <t>Elasticity</t>
  </si>
  <si>
    <t>Total value of rail infrastructure</t>
  </si>
  <si>
    <t>Source: Transnet Annual Report 2021</t>
  </si>
  <si>
    <t>Kraaicon investment</t>
  </si>
  <si>
    <t>ZAR 2021</t>
  </si>
  <si>
    <t>Increase in value of rail infrastructure</t>
  </si>
  <si>
    <t>Increase in output</t>
  </si>
  <si>
    <t>Output at basic prices (South Africa)</t>
  </si>
  <si>
    <t>ZAR 2020</t>
  </si>
  <si>
    <t>Gross value added at basic prices (South Africa)</t>
  </si>
  <si>
    <t>Note: GVA adjusts GDP by the impact of subsidies and taxes on products</t>
  </si>
  <si>
    <t>Note: While GVA gives a picture of the state of economic activity from the producers' side or supply side, the GDP gives the picture from the consumers' side or demand perspective. Both measures need not match because of the difference in treatment of net taxes</t>
  </si>
  <si>
    <t>Note: Output is all economic activity, whereas GDP / GVA is value added to final product</t>
  </si>
  <si>
    <t>Impact on economic output</t>
  </si>
  <si>
    <t>Impact on GDP</t>
  </si>
  <si>
    <t>Source: Quantec EasyData</t>
  </si>
  <si>
    <t>Source: Zutari</t>
  </si>
  <si>
    <t>Commuter - road (citywide)</t>
  </si>
  <si>
    <t>Redev</t>
  </si>
  <si>
    <t>Decontamination</t>
  </si>
  <si>
    <t>Building</t>
  </si>
  <si>
    <t>Shed</t>
  </si>
  <si>
    <t>no.</t>
  </si>
  <si>
    <t>Bases and floors</t>
  </si>
  <si>
    <t>Superstructure</t>
  </si>
  <si>
    <t>Removal of bases and floors</t>
  </si>
  <si>
    <t>Steel structure (permanent shed) 10-15 meters high</t>
  </si>
  <si>
    <t>Normal double storey building</t>
  </si>
  <si>
    <t>Removal and disposal of hard stand and paving</t>
  </si>
  <si>
    <t>Gravel road</t>
  </si>
  <si>
    <t>Cleanup of contaminated areas / soil</t>
  </si>
  <si>
    <t>Grand total</t>
  </si>
  <si>
    <t>Hard stand and paving</t>
  </si>
  <si>
    <t>Rail tracks</t>
  </si>
  <si>
    <t>Uplift of tracks</t>
  </si>
  <si>
    <t>WC freight lines as % of national</t>
  </si>
  <si>
    <t>Source: Transnet 2019 Container Rail Shuttle Development presentation</t>
  </si>
  <si>
    <t>Estimated value of rail capital (WC)</t>
  </si>
  <si>
    <t>Increase in value of rail capital (WC)</t>
  </si>
  <si>
    <t>P1D01: City of Cape Town (CPT)</t>
  </si>
  <si>
    <t>R millions current prices</t>
  </si>
  <si>
    <t>2020</t>
  </si>
  <si>
    <t>P1: Western Cape</t>
  </si>
  <si>
    <t>Total: South Africa</t>
  </si>
  <si>
    <t>Geography</t>
  </si>
  <si>
    <t>Date</t>
  </si>
  <si>
    <t>Industry</t>
  </si>
  <si>
    <t>Value added at factor cost</t>
  </si>
  <si>
    <t>Gross value added at basic prices</t>
  </si>
  <si>
    <t>Output at basic prices</t>
  </si>
  <si>
    <t>Concept</t>
  </si>
  <si>
    <t>Frequency: Annual</t>
  </si>
  <si>
    <t>Source: Quantec</t>
  </si>
  <si>
    <t>Data Set: RGVA—Income &amp; Production - Regional Output and GVA at basic prices by industry and 2011 local municipal/ward-based metro region level</t>
  </si>
  <si>
    <t>Download Date: 2022-06-27</t>
  </si>
  <si>
    <t>Copyright 2022 Quantec EasyData</t>
  </si>
  <si>
    <t>Impact on GVA</t>
  </si>
  <si>
    <t>Output</t>
  </si>
  <si>
    <t>GVA</t>
  </si>
  <si>
    <t>South Africa:</t>
  </si>
  <si>
    <t>Western Cape:</t>
  </si>
  <si>
    <t>Building construction impact on GDP</t>
  </si>
  <si>
    <t>Rail infrastructure productivity impact on GDP</t>
  </si>
  <si>
    <t>WC active lines</t>
  </si>
  <si>
    <t>Additional line construction (Kraaicon)</t>
  </si>
  <si>
    <t>Kraaicon (km of additional track)</t>
  </si>
  <si>
    <t>Indirect economic benefits (productivity of rail infrastructure)</t>
  </si>
  <si>
    <t>Site preparation / decontamination for terminal</t>
  </si>
  <si>
    <t>Site preparation / decontamination for alternative site</t>
  </si>
  <si>
    <t>Indirect economic benefits (building construction on GDP)</t>
  </si>
  <si>
    <t>Gross income</t>
  </si>
  <si>
    <t>Operating cost</t>
  </si>
  <si>
    <t>Market value</t>
  </si>
  <si>
    <t>Rental income</t>
  </si>
  <si>
    <t>IRR</t>
  </si>
  <si>
    <t>Bellville redev</t>
  </si>
  <si>
    <t>Deflator based on distance from Bellville CBD</t>
  </si>
  <si>
    <t>Gross value</t>
  </si>
  <si>
    <t>Less external services</t>
  </si>
  <si>
    <t>Less internal services</t>
  </si>
  <si>
    <t>Less site prep</t>
  </si>
  <si>
    <t>Less developers' profit and contingencies</t>
  </si>
  <si>
    <t>Residual value</t>
  </si>
  <si>
    <t>Residual land value (Belcon site)</t>
  </si>
  <si>
    <t>Residual land value (Kraaicon site)</t>
  </si>
  <si>
    <t>Value based on observed vacant land values in Bellville</t>
  </si>
  <si>
    <t>Kraaicon (Belcon redevelopment)</t>
  </si>
  <si>
    <t>Belcon (Kraaicon site - residential intensification)</t>
  </si>
  <si>
    <t>GDP R million 2020</t>
  </si>
  <si>
    <t>GDP R million ZAR 2022</t>
  </si>
  <si>
    <t>% increase</t>
  </si>
  <si>
    <t xml:space="preserve">Output elasticity </t>
  </si>
  <si>
    <t>Existing track</t>
  </si>
  <si>
    <t>Output elasticity</t>
  </si>
  <si>
    <t>GDP R million ZAR 2022 increased</t>
  </si>
  <si>
    <t>GDP R million ZAR 2022 difference</t>
  </si>
  <si>
    <t>Melo 2015</t>
  </si>
  <si>
    <t>Increase in length of line</t>
  </si>
  <si>
    <t>Productivity effect of rail infrastructure (capital stock) on GDP</t>
  </si>
  <si>
    <t>Multiplier effect of building construction on GDP</t>
  </si>
  <si>
    <t>Rode</t>
  </si>
  <si>
    <t>External eng. services for terminal</t>
  </si>
  <si>
    <t>Kraaicon terminal:</t>
  </si>
  <si>
    <t>Bellville redev (Kraaicon scenario):</t>
  </si>
  <si>
    <t>Site preparation</t>
  </si>
  <si>
    <t>Contingencies</t>
  </si>
  <si>
    <t>Escalation</t>
  </si>
  <si>
    <t>Professional fees</t>
  </si>
  <si>
    <t>Supplementary costs</t>
  </si>
  <si>
    <t>Developer's profit</t>
  </si>
  <si>
    <t>Soft costs</t>
  </si>
  <si>
    <t>Prof fees, escalation, contingencies, supplementary fees</t>
  </si>
  <si>
    <t>Total multiplier</t>
  </si>
  <si>
    <t>Bellville redevelopment into mixed use:</t>
  </si>
  <si>
    <t>Shaping and levelling</t>
  </si>
  <si>
    <t>Rail track area</t>
  </si>
  <si>
    <t>Proportion</t>
  </si>
  <si>
    <t>Proportion of site that has to be cleared</t>
  </si>
  <si>
    <t>Note: soft costs are accounted for elsewhere</t>
  </si>
  <si>
    <t>Bellville terminal (Belcon scenario):</t>
  </si>
  <si>
    <t>Note: same for both scenarios so excluded</t>
  </si>
  <si>
    <t>Impact</t>
  </si>
  <si>
    <t>Kraaicon residential intensification</t>
  </si>
  <si>
    <t>Bellville preparation for terminal:</t>
  </si>
  <si>
    <t>Site preparation (%)</t>
  </si>
  <si>
    <t>Shaping/levelling areas where light infrastructure has been removed</t>
  </si>
  <si>
    <t>Dozing</t>
  </si>
  <si>
    <t>Excavation</t>
  </si>
  <si>
    <t>Load and haul</t>
  </si>
  <si>
    <t>Shaping and levelling of cover</t>
  </si>
  <si>
    <r>
      <t>R/m</t>
    </r>
    <r>
      <rPr>
        <vertAlign val="superscript"/>
        <sz val="11"/>
        <color theme="1"/>
        <rFont val="Calibri"/>
        <family val="2"/>
        <scheme val="minor"/>
      </rPr>
      <t>3</t>
    </r>
  </si>
  <si>
    <t>Volume moved per hectare</t>
  </si>
  <si>
    <r>
      <t>m</t>
    </r>
    <r>
      <rPr>
        <vertAlign val="superscript"/>
        <sz val="11"/>
        <color theme="1"/>
        <rFont val="Calibri"/>
        <family val="2"/>
        <scheme val="minor"/>
      </rPr>
      <t>3</t>
    </r>
    <r>
      <rPr>
        <sz val="11"/>
        <color theme="1"/>
        <rFont val="Calibri"/>
        <family val="2"/>
        <scheme val="minor"/>
      </rPr>
      <t>/ha</t>
    </r>
  </si>
  <si>
    <t>Bulk earthworks cost per hectare</t>
  </si>
  <si>
    <t>Bulk earthworks</t>
  </si>
  <si>
    <t>Bulk earthworks:</t>
  </si>
  <si>
    <t>Kraaicon terminal (Kraaicon scenario)</t>
  </si>
  <si>
    <t>Belcon scenario:</t>
  </si>
  <si>
    <t>Kraaicon scenario:</t>
  </si>
  <si>
    <t>Preparation for Kraaicon site (both scenarios)</t>
  </si>
  <si>
    <t>Kraaicon res intensification (Belcon scenario)</t>
  </si>
  <si>
    <t>Belcon terminal (site prep only)</t>
  </si>
  <si>
    <t>Scenario total</t>
  </si>
  <si>
    <t>Rail infrastructure(%)</t>
  </si>
  <si>
    <t>Kraaicon terminal (site prep only + rail infrastructure)</t>
  </si>
  <si>
    <t>SAHRIS 2018</t>
  </si>
  <si>
    <t>MELO</t>
  </si>
  <si>
    <t>Net cost (benefit)</t>
  </si>
  <si>
    <t>Adjustment</t>
  </si>
  <si>
    <t>Costs:</t>
  </si>
  <si>
    <t>Benefits:</t>
  </si>
  <si>
    <t>Net cost (benefit) all parties</t>
  </si>
  <si>
    <t>Land sales</t>
  </si>
  <si>
    <t>Soft costs (excl. services and construction)</t>
  </si>
  <si>
    <t>Soft costs (incl. services and construction)</t>
  </si>
  <si>
    <t>Development costs</t>
  </si>
  <si>
    <t>GDP impact</t>
  </si>
  <si>
    <t>Kraaicon terminal (rail construction only + soft costs)</t>
  </si>
  <si>
    <t>FRIESLAAR, PDG</t>
  </si>
  <si>
    <t>GV2018, PDG</t>
  </si>
  <si>
    <t>Source: Melo</t>
  </si>
  <si>
    <t>Average annual growth assumption</t>
  </si>
  <si>
    <t>Annual growth with productivity increment</t>
  </si>
  <si>
    <t>Indirect economic benefits (rail infrastructure on GDP)</t>
  </si>
  <si>
    <t>Note: median value across 32 studies</t>
  </si>
  <si>
    <t>MELO 2013</t>
  </si>
  <si>
    <t>Benefits</t>
  </si>
  <si>
    <t>Costs</t>
  </si>
  <si>
    <t>BCR</t>
  </si>
  <si>
    <t>Freight assumptions</t>
  </si>
  <si>
    <t>Source: BEPS model run</t>
  </si>
  <si>
    <t>Average daily km travelled</t>
  </si>
  <si>
    <t>Average daily travel time</t>
  </si>
  <si>
    <t>Assumptions</t>
  </si>
  <si>
    <t>Peak ratio</t>
  </si>
  <si>
    <t>Weekdays</t>
  </si>
  <si>
    <t>Auxiliary</t>
  </si>
  <si>
    <t>Productivity R/min</t>
  </si>
  <si>
    <t>Total operating cost / passenger kilometre</t>
  </si>
  <si>
    <t>IRT Feeder</t>
  </si>
  <si>
    <t>IRT Trunk</t>
  </si>
  <si>
    <t>Auxiliary blended</t>
  </si>
  <si>
    <t>Modified</t>
  </si>
  <si>
    <t xml:space="preserve">Base </t>
  </si>
  <si>
    <t>Fare</t>
  </si>
  <si>
    <t>Fixed</t>
  </si>
  <si>
    <t>Per kilometre</t>
  </si>
  <si>
    <t>Evasion</t>
  </si>
  <si>
    <t>Base R/p.km</t>
  </si>
  <si>
    <t>Future R/p.km</t>
  </si>
  <si>
    <t>BRT - Trunk</t>
  </si>
  <si>
    <t>BRT - Feeder</t>
  </si>
  <si>
    <t>GABS+IRT Feeders</t>
  </si>
  <si>
    <t>Travel days</t>
  </si>
  <si>
    <t>Public transport daily/peak factor</t>
  </si>
  <si>
    <t>Benefits (all parties)</t>
  </si>
  <si>
    <t>Costs (all parties)</t>
  </si>
  <si>
    <t>Value of rail-based freight travel time (to shipper)</t>
  </si>
  <si>
    <t>Value of road-based freight travel time (to shipper)</t>
  </si>
  <si>
    <t>Source: my calculation based on hourly wage</t>
  </si>
  <si>
    <t>SLR Consulting</t>
  </si>
  <si>
    <t>Overall extent</t>
  </si>
  <si>
    <t>Soft costs (incl. int. services and construction, excl. DCs)</t>
  </si>
  <si>
    <t>Kraaicon terminal (site prep, DCs + soft costs)</t>
  </si>
  <si>
    <t>Belcon scenario: terminal site preparation</t>
  </si>
  <si>
    <t>Kraaicon scenario: Bellville mixed use redevelopment</t>
  </si>
  <si>
    <t>Kraaicon scenario: terminal site preparation</t>
  </si>
  <si>
    <t>Belcon scenario: Kraaifontein res intensification</t>
  </si>
  <si>
    <t>Belcon scenario: Kraaicon residential intensification</t>
  </si>
  <si>
    <t>Emissions</t>
  </si>
  <si>
    <t>Commuting costs</t>
  </si>
  <si>
    <t>All parties:</t>
  </si>
  <si>
    <t>Society:</t>
  </si>
  <si>
    <t>Discount rate (for sensitivity analysis)</t>
  </si>
  <si>
    <t>Discount rate (fixed)</t>
  </si>
  <si>
    <t>Residual land value (Belcon site redevelopment)</t>
  </si>
  <si>
    <t>Residual land value (Kraaicon site intensification)</t>
  </si>
  <si>
    <t>R millions</t>
  </si>
  <si>
    <t>Stellenbosch</t>
  </si>
  <si>
    <t>Total GVA</t>
  </si>
  <si>
    <t>Wholesale, retail trade, catering and accommodation</t>
  </si>
  <si>
    <t>Cost of rail-based freight travel time to shipper</t>
  </si>
  <si>
    <t>Cost of road-based freight travel time to shipper</t>
  </si>
  <si>
    <t>Private vehicle commuter benefits to future Belcon residents</t>
  </si>
  <si>
    <t>Rail freight - Belcon</t>
  </si>
  <si>
    <t>Rail freight - Kraaicon</t>
  </si>
  <si>
    <t>Road freight - Belcon</t>
  </si>
  <si>
    <t>Road freight - Kraaicon</t>
  </si>
  <si>
    <t>minutes/trip</t>
  </si>
  <si>
    <t>Source: Crous 2020 EMME</t>
  </si>
  <si>
    <t>Citywide PVT trip length (2020)</t>
  </si>
  <si>
    <t>Citywide PVT trip length (2045)</t>
  </si>
  <si>
    <t>Cape Town  (car users) - 2020</t>
  </si>
  <si>
    <t>Car (average) - 2020</t>
  </si>
  <si>
    <t>Car users (Bellville)</t>
  </si>
  <si>
    <t>Source: Transport module 20170203 "AECOM trip length"  * 3 trips per day</t>
  </si>
  <si>
    <t>Source: Crous 2020 EMME * 3 trips per day</t>
  </si>
  <si>
    <t>Car users (City)</t>
  </si>
  <si>
    <t>minutes per day</t>
  </si>
  <si>
    <t>Indirect travel time saving</t>
  </si>
  <si>
    <t>Direct vehicle operating cost savings</t>
  </si>
  <si>
    <t>Without rail infrastructure investment</t>
  </si>
  <si>
    <t>With rail infrastructure investment</t>
  </si>
  <si>
    <t>Productivity effect of rail investment on GDP</t>
  </si>
  <si>
    <t>Multiplier effect of building construction on GDP (Belcon redevelopment)</t>
  </si>
  <si>
    <t>Multiplier effect of building construction on GDP (Kraaicon site preparation)</t>
  </si>
  <si>
    <t>Bellville redev (Kraaicon scenario)</t>
  </si>
  <si>
    <t>Bellville terminal (Belcon scenario)</t>
  </si>
  <si>
    <t>BC ratio</t>
  </si>
  <si>
    <t>Society</t>
  </si>
  <si>
    <t>BC (all parties)</t>
  </si>
  <si>
    <t>Metro urban road</t>
  </si>
  <si>
    <t>Urban motorway</t>
  </si>
  <si>
    <t>Rural motorway</t>
  </si>
  <si>
    <t>Articulated 14-20t truck</t>
  </si>
  <si>
    <t>Euro cents per ton kilometre (2016)</t>
  </si>
  <si>
    <t>Euro cents per vehicle kilometre (2016)</t>
  </si>
  <si>
    <t>Note: Euro Emissions Standard 3 (2006), marginal cost</t>
  </si>
  <si>
    <t>Air pollution cost per urban context : Kraaicon</t>
  </si>
  <si>
    <t>Air pollution cost per urban context : Belcon</t>
  </si>
  <si>
    <t>Rail freight travel time</t>
  </si>
  <si>
    <t>Kraaicon intensification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</si>
</sst>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8" formatCode="&quot;R&quot;#,##0.00;[Red]\-&quot;R&quot;#,##0.00"/>
    <numFmt numFmtId="44" formatCode="_-&quot;R&quot;* #,##0.00_-;\-&quot;R&quot;* #,##0.00_-;_-&quot;R&quot;* &quot;-&quot;??_-;_-@_-"/>
    <numFmt numFmtId="43" formatCode="_-* #,##0.00_-;\-* #,##0.00_-;_-* &quot;-&quot;??_-;_-@_-"/>
    <numFmt numFmtId="164" formatCode="_-* #,##0_-;\-* #,##0_-;_-* &quot;-&quot;??_-;_-@_-"/>
    <numFmt numFmtId="165" formatCode="#,##0.0"/>
    <numFmt numFmtId="166" formatCode="#,##0.000"/>
    <numFmt numFmtId="167" formatCode="#,##0_ ;[Red]\-#,##0\ "/>
    <numFmt numFmtId="168" formatCode="0.0"/>
    <numFmt numFmtId="169" formatCode="#,##0.00_ ;\-#,##0.00\ "/>
    <numFmt numFmtId="170" formatCode="#,##0.00000"/>
    <numFmt numFmtId="171" formatCode="_ &quot;R&quot;\ * #,##0.00_ ;_ &quot;R&quot;\ * \-#,##0.00_ ;_ &quot;R&quot;\ * &quot;-&quot;??_ ;_ @_ "/>
    <numFmt numFmtId="172" formatCode="_ * #,##0_ ;_ * \-#,##0_ ;_ * &quot;-&quot;??_ ;_ @_ "/>
    <numFmt numFmtId="173" formatCode="_ * #,##0.00_ ;_ * \-#,##0.00_ ;_ * &quot;-&quot;??_ ;_ @_ "/>
    <numFmt numFmtId="174" formatCode="0.000"/>
    <numFmt numFmtId="175" formatCode="&quot;R&quot;\ #,##0"/>
    <numFmt numFmtId="176" formatCode="&quot;R&quot;\ #,##0.00"/>
    <numFmt numFmtId="177" formatCode="_ &quot;R&quot;\ * #,##0_ ;_ &quot;R&quot;\ * \-#,##0_ ;_ &quot;R&quot;\ * &quot;-&quot;??_ ;_ @_ "/>
    <numFmt numFmtId="178" formatCode="_ * #,##0.0_ ;_ * \-#,##0.0_ ;_ * &quot;-&quot;??_ ;_ @_ "/>
    <numFmt numFmtId="179" formatCode="_(* #,##0.00_);_(* \(#,##0.00\);_(* &quot;-&quot;??_);_(@_)"/>
    <numFmt numFmtId="180" formatCode="#,##0_ ;\-#,##0\ "/>
    <numFmt numFmtId="181" formatCode="0.0%"/>
    <numFmt numFmtId="182" formatCode="0.000%"/>
  </numFmts>
  <fonts count="71">
    <font>
      <sz val="11"/>
      <color theme="1"/>
      <name val="Calibri"/>
      <family val="2"/>
      <scheme val="minor"/>
    </font>
    <font>
      <sz val="11"/>
      <color theme="1"/>
      <name val="Calibri"/>
      <family val="2"/>
      <scheme val="minor"/>
    </font>
    <font>
      <sz val="11"/>
      <color rgb="FF3F3F76"/>
      <name val="Calibri"/>
      <family val="2"/>
      <scheme val="minor"/>
    </font>
    <font>
      <b/>
      <sz val="11"/>
      <color theme="0"/>
      <name val="Calibri"/>
      <family val="2"/>
      <scheme val="minor"/>
    </font>
    <font>
      <b/>
      <sz val="11"/>
      <color theme="1"/>
      <name val="Calibri"/>
      <family val="2"/>
      <scheme val="minor"/>
    </font>
    <font>
      <sz val="11"/>
      <color rgb="FF000000"/>
      <name val="Calibri"/>
      <family val="2"/>
    </font>
    <font>
      <b/>
      <sz val="11"/>
      <color rgb="FF000000"/>
      <name val="Calibri"/>
      <family val="2"/>
    </font>
    <font>
      <u/>
      <sz val="11"/>
      <color theme="10"/>
      <name val="Calibri"/>
      <family val="2"/>
      <scheme val="minor"/>
    </font>
    <font>
      <sz val="20"/>
      <name val="Arial"/>
      <family val="2"/>
    </font>
    <font>
      <sz val="10"/>
      <name val="Arial"/>
      <family val="2"/>
    </font>
    <font>
      <u/>
      <sz val="10"/>
      <color indexed="12"/>
      <name val="Arial"/>
      <family val="2"/>
    </font>
    <font>
      <b/>
      <sz val="18"/>
      <color theme="1"/>
      <name val="Calibri"/>
      <family val="2"/>
      <scheme val="minor"/>
    </font>
    <font>
      <b/>
      <sz val="22"/>
      <color theme="1"/>
      <name val="Calibri"/>
      <family val="2"/>
      <scheme val="minor"/>
    </font>
    <font>
      <b/>
      <i/>
      <sz val="16"/>
      <color theme="1"/>
      <name val="Calibri"/>
      <family val="2"/>
      <scheme val="minor"/>
    </font>
    <font>
      <b/>
      <i/>
      <sz val="14"/>
      <color theme="1"/>
      <name val="Calibri"/>
      <family val="2"/>
      <scheme val="minor"/>
    </font>
    <font>
      <sz val="14"/>
      <color theme="1"/>
      <name val="Calibri"/>
      <family val="2"/>
      <scheme val="minor"/>
    </font>
    <font>
      <b/>
      <i/>
      <sz val="14"/>
      <color theme="1"/>
      <name val="Symbol"/>
      <family val="1"/>
      <charset val="2"/>
    </font>
    <font>
      <sz val="9"/>
      <color theme="1"/>
      <name val="Calibri"/>
      <family val="2"/>
      <scheme val="minor"/>
    </font>
    <font>
      <sz val="9"/>
      <color theme="1"/>
      <name val="Calibri"/>
      <family val="1"/>
      <charset val="2"/>
      <scheme val="minor"/>
    </font>
    <font>
      <sz val="9"/>
      <color theme="1"/>
      <name val="Symbol"/>
      <family val="1"/>
      <charset val="2"/>
    </font>
    <font>
      <b/>
      <sz val="9"/>
      <color indexed="81"/>
      <name val="Tahoma"/>
      <family val="2"/>
    </font>
    <font>
      <sz val="9"/>
      <color indexed="81"/>
      <name val="Tahoma"/>
      <family val="2"/>
    </font>
    <font>
      <i/>
      <sz val="11"/>
      <color theme="1"/>
      <name val="Times New Roman"/>
      <family val="1"/>
    </font>
    <font>
      <sz val="11"/>
      <color theme="1"/>
      <name val="Times New Roman"/>
      <family val="1"/>
    </font>
    <font>
      <sz val="18"/>
      <name val="Arial"/>
      <family val="2"/>
    </font>
    <font>
      <b/>
      <sz val="10"/>
      <name val="Arial"/>
      <family val="2"/>
    </font>
    <font>
      <sz val="10"/>
      <color theme="1"/>
      <name val="Calibri"/>
      <family val="2"/>
    </font>
    <font>
      <sz val="10"/>
      <color theme="1"/>
      <name val="Calibri"/>
      <family val="2"/>
      <scheme val="minor"/>
    </font>
    <font>
      <i/>
      <sz val="11"/>
      <color theme="1"/>
      <name val="Calibri"/>
      <family val="2"/>
      <scheme val="minor"/>
    </font>
    <font>
      <sz val="8"/>
      <color theme="1"/>
      <name val="Times New Roman"/>
      <family val="1"/>
    </font>
    <font>
      <b/>
      <i/>
      <sz val="11"/>
      <color theme="1"/>
      <name val="Calibri"/>
      <family val="2"/>
      <scheme val="minor"/>
    </font>
    <font>
      <sz val="11"/>
      <color rgb="FFFF0000"/>
      <name val="Calibri"/>
      <family val="2"/>
      <scheme val="minor"/>
    </font>
    <font>
      <b/>
      <sz val="20"/>
      <color theme="1"/>
      <name val="Calibri"/>
      <family val="2"/>
      <scheme val="minor"/>
    </font>
    <font>
      <b/>
      <sz val="14"/>
      <color theme="1"/>
      <name val="Calibri"/>
      <family val="2"/>
      <scheme val="minor"/>
    </font>
    <font>
      <i/>
      <sz val="11"/>
      <color theme="1" tint="0.499984740745262"/>
      <name val="Calibri"/>
      <family val="2"/>
      <scheme val="minor"/>
    </font>
    <font>
      <b/>
      <i/>
      <u/>
      <sz val="11"/>
      <color theme="1"/>
      <name val="Calibri"/>
      <family val="2"/>
      <scheme val="minor"/>
    </font>
    <font>
      <b/>
      <i/>
      <u/>
      <sz val="11"/>
      <color theme="1" tint="0.499984740745262"/>
      <name val="Calibri"/>
      <family val="2"/>
      <scheme val="minor"/>
    </font>
    <font>
      <i/>
      <sz val="11"/>
      <color theme="1" tint="0.499984740745262"/>
      <name val="Times New Roman"/>
      <family val="1"/>
    </font>
    <font>
      <i/>
      <sz val="10"/>
      <color theme="1"/>
      <name val="Calibri"/>
      <family val="2"/>
    </font>
    <font>
      <b/>
      <sz val="11"/>
      <color theme="1"/>
      <name val="Times New Roman"/>
      <family val="1"/>
    </font>
    <font>
      <b/>
      <sz val="14"/>
      <color theme="1"/>
      <name val="Times New Roman"/>
      <family val="1"/>
    </font>
    <font>
      <b/>
      <i/>
      <u/>
      <sz val="11"/>
      <color rgb="FFFF0000"/>
      <name val="Calibri"/>
      <family val="2"/>
      <scheme val="minor"/>
    </font>
    <font>
      <sz val="8"/>
      <name val="Calibri"/>
      <family val="2"/>
      <scheme val="minor"/>
    </font>
    <font>
      <sz val="10"/>
      <color theme="1"/>
      <name val="Arial"/>
      <family val="2"/>
    </font>
    <font>
      <sz val="9"/>
      <color theme="1"/>
      <name val="Tahoma"/>
      <family val="2"/>
    </font>
    <font>
      <sz val="11"/>
      <color rgb="FFFF0000"/>
      <name val="Times New Roman"/>
      <family val="1"/>
    </font>
    <font>
      <b/>
      <sz val="18"/>
      <color rgb="FFFF0000"/>
      <name val="Calibri"/>
      <family val="2"/>
      <scheme val="minor"/>
    </font>
    <font>
      <b/>
      <i/>
      <sz val="11"/>
      <color theme="1"/>
      <name val="Times New Roman"/>
      <family val="1"/>
    </font>
    <font>
      <sz val="11"/>
      <color theme="9" tint="-0.249977111117893"/>
      <name val="Calibri"/>
      <family val="2"/>
      <scheme val="minor"/>
    </font>
    <font>
      <sz val="9"/>
      <name val="Calibri Light"/>
      <family val="2"/>
      <scheme val="major"/>
    </font>
    <font>
      <sz val="9"/>
      <color rgb="FFFF0000"/>
      <name val="Calibri Light"/>
      <family val="2"/>
      <scheme val="major"/>
    </font>
    <font>
      <b/>
      <sz val="9"/>
      <name val="Calibri Light"/>
      <family val="2"/>
      <scheme val="major"/>
    </font>
    <font>
      <b/>
      <sz val="9"/>
      <color rgb="FFFF0000"/>
      <name val="Calibri Light"/>
      <family val="2"/>
      <scheme val="major"/>
    </font>
    <font>
      <sz val="9"/>
      <color theme="1"/>
      <name val="Calibri Light"/>
      <family val="2"/>
      <scheme val="major"/>
    </font>
    <font>
      <i/>
      <sz val="9"/>
      <color theme="1"/>
      <name val="Calibri Light"/>
      <family val="2"/>
      <scheme val="major"/>
    </font>
    <font>
      <b/>
      <sz val="9"/>
      <color theme="1"/>
      <name val="Calibri Light"/>
      <family val="2"/>
      <scheme val="major"/>
    </font>
    <font>
      <sz val="11"/>
      <name val="Times New Roman"/>
      <family val="1"/>
    </font>
    <font>
      <sz val="9"/>
      <color theme="1" tint="0.499984740745262"/>
      <name val="Times New Roman"/>
      <family val="1"/>
    </font>
    <font>
      <b/>
      <sz val="15"/>
      <color theme="3"/>
      <name val="Calibri"/>
      <family val="2"/>
      <scheme val="minor"/>
    </font>
    <font>
      <b/>
      <sz val="11"/>
      <color theme="3"/>
      <name val="Calibri"/>
      <family val="2"/>
      <scheme val="minor"/>
    </font>
    <font>
      <b/>
      <u/>
      <sz val="10"/>
      <color theme="1"/>
      <name val="Calibri"/>
      <family val="2"/>
      <scheme val="minor"/>
    </font>
    <font>
      <i/>
      <sz val="10"/>
      <color indexed="8"/>
      <name val="Calibri"/>
      <family val="2"/>
      <scheme val="minor"/>
    </font>
    <font>
      <u/>
      <sz val="10"/>
      <color theme="1"/>
      <name val="Calibri"/>
      <family val="2"/>
      <scheme val="minor"/>
    </font>
    <font>
      <b/>
      <sz val="10"/>
      <color theme="1"/>
      <name val="Calibri"/>
      <family val="2"/>
      <scheme val="minor"/>
    </font>
    <font>
      <vertAlign val="superscript"/>
      <sz val="11"/>
      <color theme="1"/>
      <name val="Calibri"/>
      <family val="2"/>
      <scheme val="minor"/>
    </font>
    <font>
      <b/>
      <sz val="11"/>
      <color rgb="FFFA7D00"/>
      <name val="Calibri"/>
      <family val="2"/>
      <scheme val="minor"/>
    </font>
    <font>
      <i/>
      <sz val="11"/>
      <color theme="2" tint="-0.249977111117893"/>
      <name val="Calibri"/>
      <family val="2"/>
      <scheme val="minor"/>
    </font>
    <font>
      <sz val="11"/>
      <name val="Calibri"/>
      <family val="2"/>
      <scheme val="minor"/>
    </font>
    <font>
      <i/>
      <sz val="11"/>
      <name val="Calibri"/>
      <family val="2"/>
      <scheme val="minor"/>
    </font>
    <font>
      <b/>
      <sz val="11"/>
      <color rgb="FFFF0000"/>
      <name val="Calibri"/>
      <family val="2"/>
      <scheme val="minor"/>
    </font>
    <font>
      <b/>
      <sz val="12"/>
      <color theme="1"/>
      <name val="Times New Roman"/>
      <family val="1"/>
    </font>
  </fonts>
  <fills count="48">
    <fill>
      <patternFill patternType="none"/>
    </fill>
    <fill>
      <patternFill patternType="gray125"/>
    </fill>
    <fill>
      <patternFill patternType="solid">
        <fgColor rgb="FFFFCC99"/>
      </patternFill>
    </fill>
    <fill>
      <patternFill patternType="solid">
        <fgColor theme="1"/>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5" tint="-0.249977111117893"/>
        <bgColor indexed="64"/>
      </patternFill>
    </fill>
    <fill>
      <patternFill patternType="solid">
        <fgColor theme="0" tint="-0.14999847407452621"/>
        <bgColor indexed="64"/>
      </patternFill>
    </fill>
    <fill>
      <patternFill patternType="solid">
        <fgColor rgb="FF92D050"/>
        <bgColor indexed="64"/>
      </patternFill>
    </fill>
    <fill>
      <patternFill patternType="solid">
        <fgColor rgb="FFBFBFBF"/>
        <bgColor indexed="64"/>
      </patternFill>
    </fill>
    <fill>
      <patternFill patternType="solid">
        <fgColor rgb="FF00B050"/>
        <bgColor indexed="64"/>
      </patternFill>
    </fill>
    <fill>
      <patternFill patternType="solid">
        <fgColor rgb="FFFFC000"/>
        <bgColor indexed="64"/>
      </patternFill>
    </fill>
    <fill>
      <patternFill patternType="solid">
        <fgColor theme="7"/>
        <bgColor indexed="64"/>
      </patternFill>
    </fill>
    <fill>
      <patternFill patternType="solid">
        <fgColor indexed="13"/>
        <bgColor indexed="64"/>
      </patternFill>
    </fill>
    <fill>
      <patternFill patternType="solid">
        <fgColor rgb="FF7030A0"/>
        <bgColor indexed="64"/>
      </patternFill>
    </fill>
    <fill>
      <patternFill patternType="solid">
        <fgColor theme="2"/>
        <bgColor indexed="64"/>
      </patternFill>
    </fill>
    <fill>
      <patternFill patternType="solid">
        <fgColor indexed="22"/>
        <bgColor indexed="64"/>
      </patternFill>
    </fill>
    <fill>
      <patternFill patternType="solid">
        <fgColor indexed="17"/>
        <bgColor indexed="64"/>
      </patternFill>
    </fill>
    <fill>
      <patternFill patternType="solid">
        <fgColor indexed="50"/>
        <bgColor indexed="64"/>
      </patternFill>
    </fill>
    <fill>
      <patternFill patternType="solid">
        <fgColor indexed="51"/>
        <bgColor indexed="64"/>
      </patternFill>
    </fill>
    <fill>
      <patternFill patternType="solid">
        <fgColor indexed="53"/>
        <bgColor indexed="64"/>
      </patternFill>
    </fill>
    <fill>
      <patternFill patternType="solid">
        <fgColor indexed="10"/>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C0CBE3"/>
        <bgColor indexed="64"/>
      </patternFill>
    </fill>
    <fill>
      <patternFill patternType="solid">
        <fgColor theme="4"/>
        <bgColor indexed="64"/>
      </patternFill>
    </fill>
    <fill>
      <patternFill patternType="solid">
        <fgColor rgb="FFFFFF99"/>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rgb="FFA5A5A5"/>
      </patternFill>
    </fill>
    <fill>
      <patternFill patternType="solid">
        <fgColor theme="4" tint="0.39997558519241921"/>
        <bgColor indexed="64"/>
      </patternFill>
    </fill>
    <fill>
      <patternFill patternType="solid">
        <fgColor theme="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9"/>
        <bgColor indexed="64"/>
      </patternFill>
    </fill>
    <fill>
      <patternFill patternType="solid">
        <fgColor rgb="FFF2F2F2"/>
      </patternFill>
    </fill>
    <fill>
      <patternFill patternType="solid">
        <fgColor rgb="FFFFD24B"/>
        <bgColor indexed="64"/>
      </patternFill>
    </fill>
    <fill>
      <patternFill patternType="solid">
        <fgColor rgb="FF669FEB"/>
        <bgColor indexed="64"/>
      </patternFill>
    </fill>
  </fills>
  <borders count="144">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thin">
        <color rgb="FF000000"/>
      </left>
      <right style="medium">
        <color indexed="64"/>
      </right>
      <top/>
      <bottom style="thin">
        <color rgb="FF000000"/>
      </bottom>
      <diagonal/>
    </border>
    <border>
      <left/>
      <right style="medium">
        <color indexed="64"/>
      </right>
      <top/>
      <bottom/>
      <diagonal/>
    </border>
    <border>
      <left style="medium">
        <color indexed="64"/>
      </left>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bottom style="thin">
        <color theme="4" tint="0.399975585192419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1" tint="0.499984740745262"/>
      </left>
      <right style="thin">
        <color theme="0"/>
      </right>
      <top style="thin">
        <color theme="1" tint="0.499984740745262"/>
      </top>
      <bottom style="thin">
        <color theme="0"/>
      </bottom>
      <diagonal/>
    </border>
    <border>
      <left style="thin">
        <color theme="0"/>
      </left>
      <right style="thin">
        <color theme="0"/>
      </right>
      <top style="thin">
        <color theme="1" tint="0.499984740745262"/>
      </top>
      <bottom style="thin">
        <color theme="0"/>
      </bottom>
      <diagonal/>
    </border>
    <border>
      <left style="thin">
        <color theme="0"/>
      </left>
      <right style="thin">
        <color theme="1" tint="0.499984740745262"/>
      </right>
      <top style="thin">
        <color theme="1" tint="0.499984740745262"/>
      </top>
      <bottom style="thin">
        <color theme="0"/>
      </bottom>
      <diagonal/>
    </border>
    <border>
      <left/>
      <right style="thin">
        <color theme="0"/>
      </right>
      <top style="thin">
        <color theme="1" tint="0.499984740745262"/>
      </top>
      <bottom style="thin">
        <color theme="0"/>
      </bottom>
      <diagonal/>
    </border>
    <border>
      <left style="thin">
        <color theme="1" tint="0.499984740745262"/>
      </left>
      <right style="thin">
        <color theme="0"/>
      </right>
      <top style="thin">
        <color theme="0"/>
      </top>
      <bottom style="thin">
        <color theme="0"/>
      </bottom>
      <diagonal/>
    </border>
    <border>
      <left style="thin">
        <color theme="0"/>
      </left>
      <right style="thin">
        <color theme="1" tint="0.499984740745262"/>
      </right>
      <top style="thin">
        <color theme="0"/>
      </top>
      <bottom style="thin">
        <color theme="0"/>
      </bottom>
      <diagonal/>
    </border>
    <border>
      <left/>
      <right style="thin">
        <color theme="0"/>
      </right>
      <top style="thin">
        <color theme="0"/>
      </top>
      <bottom style="thin">
        <color theme="0"/>
      </bottom>
      <diagonal/>
    </border>
    <border>
      <left style="thin">
        <color theme="1" tint="0.499984740745262"/>
      </left>
      <right/>
      <top style="thin">
        <color theme="0"/>
      </top>
      <bottom/>
      <diagonal/>
    </border>
    <border>
      <left/>
      <right/>
      <top style="thin">
        <color theme="0"/>
      </top>
      <bottom/>
      <diagonal/>
    </border>
    <border>
      <left/>
      <right style="thin">
        <color theme="1" tint="0.499984740745262"/>
      </right>
      <top style="thin">
        <color theme="0"/>
      </top>
      <bottom/>
      <diagonal/>
    </border>
    <border>
      <left style="thin">
        <color theme="1" tint="0.499984740745262"/>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9847407452621"/>
      </bottom>
      <diagonal/>
    </border>
    <border>
      <left style="thin">
        <color theme="1"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1" tint="0.499984740745262"/>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1" tint="0.499984740745262"/>
      </left>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1" tint="0.499984740745262"/>
      </left>
      <right style="thin">
        <color theme="0" tint="-0.14999847407452621"/>
      </right>
      <top style="thin">
        <color theme="0" tint="-0.14999847407452621"/>
      </top>
      <bottom style="thin">
        <color theme="1" tint="0.499984740745262"/>
      </bottom>
      <diagonal/>
    </border>
    <border>
      <left style="thin">
        <color theme="0" tint="-0.14999847407452621"/>
      </left>
      <right style="thin">
        <color theme="0" tint="-0.14999847407452621"/>
      </right>
      <top style="thin">
        <color theme="0" tint="-0.14999847407452621"/>
      </top>
      <bottom style="thin">
        <color theme="1" tint="0.499984740745262"/>
      </bottom>
      <diagonal/>
    </border>
    <border>
      <left style="thin">
        <color theme="0" tint="-0.14999847407452621"/>
      </left>
      <right style="thin">
        <color theme="1" tint="0.499984740745262"/>
      </right>
      <top style="thin">
        <color theme="0" tint="-0.14999847407452621"/>
      </top>
      <bottom style="thin">
        <color theme="1" tint="0.499984740745262"/>
      </bottom>
      <diagonal/>
    </border>
    <border>
      <left style="thin">
        <color theme="0"/>
      </left>
      <right style="thin">
        <color theme="0"/>
      </right>
      <top/>
      <bottom style="thin">
        <color theme="0"/>
      </bottom>
      <diagonal/>
    </border>
    <border>
      <left style="thin">
        <color theme="0"/>
      </left>
      <right style="thin">
        <color theme="0"/>
      </right>
      <top style="thin">
        <color theme="0"/>
      </top>
      <bottom style="double">
        <color indexed="64"/>
      </bottom>
      <diagonal/>
    </border>
    <border>
      <left style="thin">
        <color theme="0"/>
      </left>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indexed="64"/>
      </left>
      <right style="thin">
        <color indexed="64"/>
      </right>
      <top style="thin">
        <color indexed="64"/>
      </top>
      <bottom style="thin">
        <color indexed="64"/>
      </bottom>
      <diagonal/>
    </border>
    <border>
      <left style="thin">
        <color theme="0"/>
      </left>
      <right style="thin">
        <color theme="0"/>
      </right>
      <top/>
      <bottom/>
      <diagonal/>
    </border>
    <border>
      <left style="thin">
        <color theme="0"/>
      </left>
      <right/>
      <top style="thin">
        <color theme="0"/>
      </top>
      <bottom/>
      <diagonal/>
    </border>
    <border>
      <left style="thin">
        <color theme="0"/>
      </left>
      <right/>
      <top/>
      <bottom/>
      <diagonal/>
    </border>
    <border>
      <left/>
      <right/>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left>
      <right/>
      <top style="thin">
        <color indexed="64"/>
      </top>
      <bottom style="thin">
        <color indexed="64"/>
      </bottom>
      <diagonal/>
    </border>
    <border>
      <left style="thin">
        <color theme="0"/>
      </left>
      <right/>
      <top style="thin">
        <color theme="0"/>
      </top>
      <bottom style="double">
        <color indexed="64"/>
      </bottom>
      <diagonal/>
    </border>
    <border>
      <left style="thin">
        <color theme="0"/>
      </left>
      <right/>
      <top/>
      <bottom style="thin">
        <color theme="0"/>
      </bottom>
      <diagonal/>
    </border>
    <border>
      <left/>
      <right style="thin">
        <color theme="0"/>
      </right>
      <top style="thin">
        <color theme="0"/>
      </top>
      <bottom style="double">
        <color indexed="64"/>
      </bottom>
      <diagonal/>
    </border>
    <border>
      <left/>
      <right style="thin">
        <color theme="0"/>
      </right>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theme="0"/>
      </right>
      <top style="thin">
        <color theme="0"/>
      </top>
      <bottom/>
      <diagonal/>
    </border>
    <border>
      <left style="thin">
        <color theme="0"/>
      </left>
      <right/>
      <top style="thin">
        <color indexed="64"/>
      </top>
      <bottom style="thin">
        <color theme="0"/>
      </bottom>
      <diagonal/>
    </border>
    <border>
      <left style="thin">
        <color theme="0"/>
      </left>
      <right style="thin">
        <color theme="0"/>
      </right>
      <top style="thin">
        <color indexed="64"/>
      </top>
      <bottom style="double">
        <color indexed="64"/>
      </bottom>
      <diagonal/>
    </border>
    <border>
      <left style="thin">
        <color theme="0"/>
      </left>
      <right/>
      <top style="thin">
        <color indexed="64"/>
      </top>
      <bottom style="double">
        <color indexed="64"/>
      </bottom>
      <diagonal/>
    </border>
    <border>
      <left/>
      <right style="thin">
        <color theme="0"/>
      </right>
      <top style="thin">
        <color theme="0"/>
      </top>
      <bottom/>
      <diagonal/>
    </border>
    <border>
      <left/>
      <right style="thin">
        <color theme="0"/>
      </right>
      <top style="thin">
        <color indexed="64"/>
      </top>
      <bottom style="thin">
        <color theme="0"/>
      </bottom>
      <diagonal/>
    </border>
    <border>
      <left/>
      <right style="thin">
        <color theme="0"/>
      </right>
      <top style="thin">
        <color theme="0"/>
      </top>
      <bottom style="thin">
        <color indexed="64"/>
      </bottom>
      <diagonal/>
    </border>
    <border>
      <left style="medium">
        <color indexed="64"/>
      </left>
      <right style="thin">
        <color rgb="FF7F7F7F"/>
      </right>
      <top style="thin">
        <color rgb="FF7F7F7F"/>
      </top>
      <bottom style="thin">
        <color rgb="FF7F7F7F"/>
      </bottom>
      <diagonal/>
    </border>
    <border>
      <left style="thin">
        <color rgb="FF7F7F7F"/>
      </left>
      <right style="medium">
        <color indexed="64"/>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14996795556505021"/>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right/>
      <top style="thin">
        <color indexed="64"/>
      </top>
      <bottom style="double">
        <color indexed="64"/>
      </bottom>
      <diagonal/>
    </border>
    <border>
      <left/>
      <right style="thin">
        <color theme="0"/>
      </right>
      <top style="thin">
        <color indexed="64"/>
      </top>
      <bottom style="double">
        <color indexed="64"/>
      </bottom>
      <diagonal/>
    </border>
    <border>
      <left style="thin">
        <color theme="0"/>
      </left>
      <right/>
      <top style="double">
        <color indexed="64"/>
      </top>
      <bottom style="thin">
        <color theme="0"/>
      </bottom>
      <diagonal/>
    </border>
    <border>
      <left/>
      <right/>
      <top style="double">
        <color indexed="64"/>
      </top>
      <bottom style="thin">
        <color theme="0"/>
      </bottom>
      <diagonal/>
    </border>
    <border>
      <left/>
      <right style="thin">
        <color theme="0"/>
      </right>
      <top style="double">
        <color indexed="64"/>
      </top>
      <bottom style="thin">
        <color theme="0"/>
      </bottom>
      <diagonal/>
    </border>
    <border>
      <left/>
      <right style="thin">
        <color theme="0"/>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bottom style="thin">
        <color rgb="FF7F7F7F"/>
      </bottom>
      <diagonal/>
    </border>
    <border>
      <left style="thin">
        <color rgb="FF7F7F7F"/>
      </left>
      <right style="thin">
        <color rgb="FF7F7F7F"/>
      </right>
      <top/>
      <bottom style="medium">
        <color indexed="64"/>
      </bottom>
      <diagonal/>
    </border>
    <border>
      <left/>
      <right/>
      <top style="thin">
        <color theme="0"/>
      </top>
      <bottom style="thin">
        <color theme="0"/>
      </bottom>
      <diagonal/>
    </border>
    <border>
      <left style="thin">
        <color theme="0" tint="-0.14999847407452621"/>
      </left>
      <right style="thin">
        <color theme="0" tint="-0.14999847407452621"/>
      </right>
      <top/>
      <bottom/>
      <diagonal/>
    </border>
    <border>
      <left/>
      <right/>
      <top style="thin">
        <color theme="0"/>
      </top>
      <bottom style="thin">
        <color indexed="64"/>
      </bottom>
      <diagonal/>
    </border>
    <border>
      <left style="thin">
        <color theme="1" tint="0.499984740745262"/>
      </left>
      <right/>
      <top style="thin">
        <color theme="1" tint="0.499984740745262"/>
      </top>
      <bottom style="thin">
        <color theme="0"/>
      </bottom>
      <diagonal/>
    </border>
    <border>
      <left/>
      <right/>
      <top style="thin">
        <color theme="1" tint="0.499984740745262"/>
      </top>
      <bottom style="thin">
        <color theme="0"/>
      </bottom>
      <diagonal/>
    </border>
    <border>
      <left/>
      <right style="thin">
        <color theme="1" tint="0.499984740745262"/>
      </right>
      <top style="thin">
        <color theme="1" tint="0.499984740745262"/>
      </top>
      <bottom style="thin">
        <color theme="0"/>
      </bottom>
      <diagonal/>
    </border>
    <border>
      <left style="thin">
        <color theme="1" tint="0.499984740745262"/>
      </left>
      <right/>
      <top style="thin">
        <color theme="0"/>
      </top>
      <bottom style="thin">
        <color indexed="64"/>
      </bottom>
      <diagonal/>
    </border>
    <border>
      <left style="thin">
        <color theme="0"/>
      </left>
      <right style="thin">
        <color theme="1" tint="0.499984740745262"/>
      </right>
      <top style="thin">
        <color theme="0"/>
      </top>
      <bottom style="thin">
        <color indexed="64"/>
      </bottom>
      <diagonal/>
    </border>
    <border>
      <left style="thin">
        <color theme="1" tint="0.499984740745262"/>
      </left>
      <right/>
      <top style="thin">
        <color indexed="64"/>
      </top>
      <bottom style="thin">
        <color indexed="64"/>
      </bottom>
      <diagonal/>
    </border>
    <border>
      <left style="thin">
        <color theme="0"/>
      </left>
      <right style="thin">
        <color theme="1" tint="0.499984740745262"/>
      </right>
      <top style="thin">
        <color indexed="64"/>
      </top>
      <bottom style="thin">
        <color indexed="64"/>
      </bottom>
      <diagonal/>
    </border>
    <border>
      <left style="thin">
        <color theme="1" tint="0.499984740745262"/>
      </left>
      <right style="thin">
        <color theme="0"/>
      </right>
      <top/>
      <bottom style="thin">
        <color theme="0"/>
      </bottom>
      <diagonal/>
    </border>
    <border>
      <left style="thin">
        <color theme="0"/>
      </left>
      <right style="thin">
        <color theme="1" tint="0.499984740745262"/>
      </right>
      <top/>
      <bottom style="thin">
        <color theme="0"/>
      </bottom>
      <diagonal/>
    </border>
    <border>
      <left style="thin">
        <color theme="1" tint="0.499984740745262"/>
      </left>
      <right style="thin">
        <color theme="0"/>
      </right>
      <top/>
      <bottom/>
      <diagonal/>
    </border>
    <border>
      <left/>
      <right/>
      <top/>
      <bottom style="thin">
        <color theme="0"/>
      </bottom>
      <diagonal/>
    </border>
    <border>
      <left style="thin">
        <color theme="0"/>
      </left>
      <right style="thin">
        <color theme="1" tint="0.499984740745262"/>
      </right>
      <top/>
      <bottom/>
      <diagonal/>
    </border>
    <border>
      <left style="thin">
        <color theme="0"/>
      </left>
      <right style="thin">
        <color theme="1" tint="0.499984740745262"/>
      </right>
      <top/>
      <bottom style="thin">
        <color theme="1" tint="0.499984740745262"/>
      </bottom>
      <diagonal/>
    </border>
    <border>
      <left/>
      <right/>
      <top/>
      <bottom style="thick">
        <color theme="4"/>
      </bottom>
      <diagonal/>
    </border>
    <border>
      <left/>
      <right/>
      <top/>
      <bottom style="medium">
        <color theme="4" tint="0.39997558519241921"/>
      </bottom>
      <diagonal/>
    </border>
    <border>
      <left/>
      <right style="double">
        <color rgb="FF3F3F3F"/>
      </right>
      <top style="medium">
        <color indexed="64"/>
      </top>
      <bottom style="thin">
        <color indexed="64"/>
      </bottom>
      <diagonal/>
    </border>
    <border>
      <left/>
      <right style="double">
        <color rgb="FF3F3F3F"/>
      </right>
      <top/>
      <bottom/>
      <diagonal/>
    </border>
    <border>
      <left/>
      <right style="double">
        <color rgb="FF3F3F3F"/>
      </right>
      <top style="medium">
        <color indexed="64"/>
      </top>
      <bottom style="medium">
        <color indexed="64"/>
      </bottom>
      <diagonal/>
    </border>
    <border>
      <left style="thin">
        <color theme="1" tint="0.499984740745262"/>
      </left>
      <right style="thin">
        <color theme="0"/>
      </right>
      <top/>
      <bottom style="thin">
        <color indexed="64"/>
      </bottom>
      <diagonal/>
    </border>
    <border>
      <left style="thin">
        <color theme="0"/>
      </left>
      <right style="thin">
        <color theme="0"/>
      </right>
      <top/>
      <bottom style="thin">
        <color indexed="64"/>
      </bottom>
      <diagonal/>
    </border>
    <border>
      <left style="thin">
        <color rgb="FF7F7F7F"/>
      </left>
      <right style="thin">
        <color indexed="64"/>
      </right>
      <top style="thin">
        <color rgb="FF7F7F7F"/>
      </top>
      <bottom style="thin">
        <color rgb="FF7F7F7F"/>
      </bottom>
      <diagonal/>
    </border>
    <border>
      <left style="thin">
        <color rgb="FF7F7F7F"/>
      </left>
      <right style="thin">
        <color rgb="FF7F7F7F"/>
      </right>
      <top style="thin">
        <color rgb="FF7F7F7F"/>
      </top>
      <bottom style="thin">
        <color indexed="64"/>
      </bottom>
      <diagonal/>
    </border>
    <border>
      <left/>
      <right style="thin">
        <color theme="0"/>
      </right>
      <top/>
      <bottom style="thin">
        <color indexed="64"/>
      </bottom>
      <diagonal/>
    </border>
    <border>
      <left style="thin">
        <color indexed="64"/>
      </left>
      <right style="thin">
        <color theme="0" tint="-0.14999847407452621"/>
      </right>
      <top style="thin">
        <color indexed="64"/>
      </top>
      <bottom style="thin">
        <color theme="0" tint="-0.14999847407452621"/>
      </bottom>
      <diagonal/>
    </border>
    <border>
      <left style="thin">
        <color theme="0" tint="-0.14999847407452621"/>
      </left>
      <right style="thin">
        <color theme="0" tint="-0.14999847407452621"/>
      </right>
      <top style="thin">
        <color indexed="64"/>
      </top>
      <bottom/>
      <diagonal/>
    </border>
    <border>
      <left style="thin">
        <color theme="0" tint="-0.14999847407452621"/>
      </left>
      <right style="thin">
        <color indexed="64"/>
      </right>
      <top style="thin">
        <color indexed="64"/>
      </top>
      <bottom style="thin">
        <color theme="0" tint="-0.14999847407452621"/>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theme="0"/>
      </left>
      <right style="thin">
        <color indexed="64"/>
      </right>
      <top style="thin">
        <color indexed="64"/>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s>
  <cellStyleXfs count="24">
    <xf numFmtId="0" fontId="0" fillId="0" borderId="0"/>
    <xf numFmtId="9" fontId="1" fillId="0" borderId="0" applyFont="0" applyFill="0" applyBorder="0" applyAlignment="0" applyProtection="0"/>
    <xf numFmtId="0" fontId="2" fillId="2" borderId="1" applyNumberFormat="0" applyAlignment="0" applyProtection="0"/>
    <xf numFmtId="0" fontId="7" fillId="0" borderId="0" applyNumberFormat="0" applyFill="0" applyBorder="0" applyAlignment="0" applyProtection="0"/>
    <xf numFmtId="0" fontId="9" fillId="0" borderId="0"/>
    <xf numFmtId="0" fontId="10" fillId="0" borderId="0" applyNumberFormat="0" applyFill="0" applyBorder="0" applyAlignment="0" applyProtection="0">
      <alignment vertical="top"/>
      <protection locked="0"/>
    </xf>
    <xf numFmtId="0" fontId="1" fillId="0" borderId="0"/>
    <xf numFmtId="0" fontId="26" fillId="0" borderId="0"/>
    <xf numFmtId="0" fontId="27" fillId="0" borderId="0"/>
    <xf numFmtId="43" fontId="1" fillId="0" borderId="0" applyFont="0" applyFill="0" applyBorder="0" applyAlignment="0" applyProtection="0"/>
    <xf numFmtId="0" fontId="31" fillId="0" borderId="0" applyNumberFormat="0" applyFill="0" applyBorder="0" applyAlignment="0" applyProtection="0"/>
    <xf numFmtId="0" fontId="43" fillId="0" borderId="0"/>
    <xf numFmtId="171" fontId="43" fillId="0" borderId="0" applyFont="0" applyFill="0" applyBorder="0" applyAlignment="0" applyProtection="0"/>
    <xf numFmtId="173" fontId="43" fillId="0" borderId="0" applyFont="0" applyFill="0" applyBorder="0" applyAlignment="0" applyProtection="0"/>
    <xf numFmtId="0" fontId="3" fillId="35" borderId="103" applyNumberFormat="0" applyAlignment="0" applyProtection="0"/>
    <xf numFmtId="3" fontId="17" fillId="0" borderId="0"/>
    <xf numFmtId="173" fontId="1" fillId="0" borderId="0" applyFont="0" applyFill="0" applyBorder="0" applyAlignment="0" applyProtection="0"/>
    <xf numFmtId="171" fontId="1" fillId="0" borderId="0" applyFont="0" applyFill="0" applyBorder="0" applyAlignment="0" applyProtection="0"/>
    <xf numFmtId="44" fontId="1" fillId="0" borderId="0" applyFont="0" applyFill="0" applyBorder="0" applyAlignment="0" applyProtection="0"/>
    <xf numFmtId="0" fontId="58" fillId="0" borderId="122" applyNumberFormat="0" applyFill="0" applyAlignment="0" applyProtection="0"/>
    <xf numFmtId="0" fontId="59" fillId="0" borderId="123" applyNumberFormat="0" applyFill="0" applyAlignment="0" applyProtection="0"/>
    <xf numFmtId="0" fontId="65" fillId="45" borderId="1" applyNumberFormat="0" applyAlignment="0" applyProtection="0"/>
    <xf numFmtId="171" fontId="1" fillId="0" borderId="0" applyFont="0" applyFill="0" applyBorder="0" applyAlignment="0" applyProtection="0"/>
    <xf numFmtId="173" fontId="1" fillId="0" borderId="0" applyFont="0" applyFill="0" applyBorder="0" applyAlignment="0" applyProtection="0"/>
  </cellStyleXfs>
  <cellXfs count="872">
    <xf numFmtId="0" fontId="0" fillId="0" borderId="0" xfId="0"/>
    <xf numFmtId="0" fontId="4" fillId="0" borderId="0" xfId="0" applyFont="1"/>
    <xf numFmtId="9" fontId="3" fillId="3" borderId="0" xfId="1" applyFont="1" applyFill="1"/>
    <xf numFmtId="0" fontId="0" fillId="3" borderId="0" xfId="0" applyFill="1"/>
    <xf numFmtId="9" fontId="0" fillId="0" borderId="0" xfId="1" applyFont="1"/>
    <xf numFmtId="0" fontId="0" fillId="0" borderId="2" xfId="0" applyBorder="1"/>
    <xf numFmtId="0" fontId="0" fillId="0" borderId="3" xfId="0" applyBorder="1"/>
    <xf numFmtId="0" fontId="0" fillId="0" borderId="4" xfId="0" applyBorder="1"/>
    <xf numFmtId="9" fontId="4" fillId="4" borderId="5" xfId="1" applyFont="1" applyFill="1" applyBorder="1"/>
    <xf numFmtId="0" fontId="4" fillId="5" borderId="5" xfId="0" applyFont="1" applyFill="1" applyBorder="1"/>
    <xf numFmtId="0" fontId="4" fillId="5" borderId="6" xfId="0" applyFont="1" applyFill="1" applyBorder="1"/>
    <xf numFmtId="0" fontId="4" fillId="5" borderId="7" xfId="0" applyFont="1" applyFill="1" applyBorder="1"/>
    <xf numFmtId="0" fontId="4" fillId="0" borderId="8" xfId="0" applyFont="1" applyBorder="1"/>
    <xf numFmtId="0" fontId="4" fillId="4" borderId="6" xfId="0" applyFont="1" applyFill="1" applyBorder="1"/>
    <xf numFmtId="0" fontId="0" fillId="0" borderId="6" xfId="0" applyBorder="1"/>
    <xf numFmtId="0" fontId="0" fillId="0" borderId="7" xfId="0" applyBorder="1"/>
    <xf numFmtId="0" fontId="0" fillId="0" borderId="5" xfId="0" applyBorder="1" applyAlignment="1">
      <alignment horizontal="center"/>
    </xf>
    <xf numFmtId="9" fontId="0" fillId="4" borderId="9" xfId="1" applyFont="1" applyFill="1" applyBorder="1"/>
    <xf numFmtId="0" fontId="4" fillId="0" borderId="5" xfId="0" applyFont="1" applyBorder="1"/>
    <xf numFmtId="0" fontId="4" fillId="0" borderId="6" xfId="0" applyFont="1" applyBorder="1"/>
    <xf numFmtId="0" fontId="0" fillId="6" borderId="6" xfId="0" applyFill="1" applyBorder="1"/>
    <xf numFmtId="0" fontId="0" fillId="7" borderId="6" xfId="0" applyFill="1" applyBorder="1"/>
    <xf numFmtId="164" fontId="0" fillId="8" borderId="6" xfId="0" applyNumberFormat="1" applyFill="1" applyBorder="1"/>
    <xf numFmtId="164" fontId="0" fillId="8" borderId="7" xfId="0" applyNumberFormat="1" applyFill="1" applyBorder="1"/>
    <xf numFmtId="0" fontId="4" fillId="0" borderId="10" xfId="0" applyFont="1" applyBorder="1"/>
    <xf numFmtId="0" fontId="5" fillId="0" borderId="14" xfId="0" applyFont="1" applyBorder="1" applyAlignment="1">
      <alignment horizontal="center" wrapText="1" readingOrder="1"/>
    </xf>
    <xf numFmtId="0" fontId="5" fillId="0" borderId="0" xfId="0" applyFont="1" applyAlignment="1">
      <alignment horizontal="center" wrapText="1" readingOrder="1"/>
    </xf>
    <xf numFmtId="0" fontId="5" fillId="3" borderId="0" xfId="0" applyFont="1" applyFill="1" applyAlignment="1">
      <alignment horizontal="center" wrapText="1" readingOrder="1"/>
    </xf>
    <xf numFmtId="0" fontId="4" fillId="0" borderId="14" xfId="0" applyFont="1" applyBorder="1"/>
    <xf numFmtId="0" fontId="4" fillId="0" borderId="15" xfId="0" applyFont="1" applyBorder="1"/>
    <xf numFmtId="0" fontId="0" fillId="7" borderId="15" xfId="0" applyFill="1" applyBorder="1"/>
    <xf numFmtId="0" fontId="0" fillId="6" borderId="15" xfId="0" applyFill="1" applyBorder="1"/>
    <xf numFmtId="164" fontId="0" fillId="8" borderId="15" xfId="0" applyNumberFormat="1" applyFill="1" applyBorder="1"/>
    <xf numFmtId="164" fontId="0" fillId="8" borderId="16" xfId="0" applyNumberFormat="1" applyFill="1" applyBorder="1"/>
    <xf numFmtId="0" fontId="5" fillId="0" borderId="17" xfId="0" applyFont="1" applyBorder="1" applyAlignment="1">
      <alignment horizontal="center" wrapText="1" readingOrder="1"/>
    </xf>
    <xf numFmtId="0" fontId="5" fillId="0" borderId="18" xfId="0" applyFont="1" applyBorder="1" applyAlignment="1">
      <alignment horizontal="center" wrapText="1" readingOrder="1"/>
    </xf>
    <xf numFmtId="0" fontId="0" fillId="0" borderId="19" xfId="0" applyBorder="1"/>
    <xf numFmtId="0" fontId="0" fillId="9" borderId="6" xfId="0" applyFill="1" applyBorder="1"/>
    <xf numFmtId="0" fontId="6" fillId="10" borderId="17" xfId="0" applyFont="1" applyFill="1" applyBorder="1" applyAlignment="1">
      <alignment horizontal="right" wrapText="1" readingOrder="1"/>
    </xf>
    <xf numFmtId="164" fontId="6" fillId="10" borderId="17" xfId="0" applyNumberFormat="1" applyFont="1" applyFill="1" applyBorder="1" applyAlignment="1">
      <alignment horizontal="right" wrapText="1" readingOrder="1"/>
    </xf>
    <xf numFmtId="164" fontId="6" fillId="10" borderId="18" xfId="0" applyNumberFormat="1" applyFont="1" applyFill="1" applyBorder="1" applyAlignment="1">
      <alignment horizontal="right" wrapText="1" readingOrder="1"/>
    </xf>
    <xf numFmtId="164" fontId="6" fillId="10" borderId="20" xfId="0" applyNumberFormat="1" applyFont="1" applyFill="1" applyBorder="1" applyAlignment="1">
      <alignment horizontal="right" wrapText="1" readingOrder="1"/>
    </xf>
    <xf numFmtId="164" fontId="6" fillId="0" borderId="0" xfId="0" applyNumberFormat="1" applyFont="1" applyAlignment="1">
      <alignment horizontal="right" wrapText="1" readingOrder="1"/>
    </xf>
    <xf numFmtId="164" fontId="6" fillId="3" borderId="0" xfId="0" applyNumberFormat="1" applyFont="1" applyFill="1" applyAlignment="1">
      <alignment horizontal="right" wrapText="1" readingOrder="1"/>
    </xf>
    <xf numFmtId="0" fontId="4" fillId="0" borderId="9" xfId="0" applyFont="1" applyBorder="1"/>
    <xf numFmtId="0" fontId="0" fillId="9" borderId="0" xfId="0" applyFill="1"/>
    <xf numFmtId="0" fontId="0" fillId="7" borderId="0" xfId="0" applyFill="1"/>
    <xf numFmtId="164" fontId="0" fillId="8" borderId="0" xfId="0" applyNumberFormat="1" applyFill="1"/>
    <xf numFmtId="164" fontId="0" fillId="8" borderId="21" xfId="0" applyNumberFormat="1" applyFill="1" applyBorder="1"/>
    <xf numFmtId="0" fontId="0" fillId="6" borderId="0" xfId="0" applyFill="1"/>
    <xf numFmtId="0" fontId="4" fillId="0" borderId="22" xfId="0" applyFont="1" applyBorder="1"/>
    <xf numFmtId="164" fontId="6" fillId="10" borderId="23" xfId="0" applyNumberFormat="1" applyFont="1" applyFill="1" applyBorder="1" applyAlignment="1">
      <alignment horizontal="right" wrapText="1" readingOrder="1"/>
    </xf>
    <xf numFmtId="164" fontId="6" fillId="10" borderId="24" xfId="0" applyNumberFormat="1" applyFont="1" applyFill="1" applyBorder="1" applyAlignment="1">
      <alignment horizontal="right" wrapText="1" readingOrder="1"/>
    </xf>
    <xf numFmtId="0" fontId="0" fillId="9" borderId="15" xfId="0" applyFill="1" applyBorder="1"/>
    <xf numFmtId="9" fontId="0" fillId="4" borderId="14" xfId="1" applyFont="1" applyFill="1" applyBorder="1"/>
    <xf numFmtId="0" fontId="0" fillId="11" borderId="15" xfId="0" applyFill="1" applyBorder="1"/>
    <xf numFmtId="164" fontId="0" fillId="0" borderId="15" xfId="0" applyNumberFormat="1" applyBorder="1"/>
    <xf numFmtId="164" fontId="0" fillId="0" borderId="16" xfId="0" applyNumberFormat="1" applyBorder="1"/>
    <xf numFmtId="0" fontId="0" fillId="0" borderId="14" xfId="0" applyBorder="1"/>
    <xf numFmtId="0" fontId="0" fillId="0" borderId="15" xfId="0" applyBorder="1"/>
    <xf numFmtId="164" fontId="4" fillId="5" borderId="15" xfId="0" applyNumberFormat="1" applyFont="1" applyFill="1" applyBorder="1"/>
    <xf numFmtId="164" fontId="4" fillId="5" borderId="16" xfId="0" applyNumberFormat="1" applyFont="1" applyFill="1" applyBorder="1"/>
    <xf numFmtId="0" fontId="4" fillId="5" borderId="25" xfId="0" applyFont="1" applyFill="1" applyBorder="1"/>
    <xf numFmtId="164" fontId="0" fillId="0" borderId="0" xfId="0" applyNumberFormat="1"/>
    <xf numFmtId="164" fontId="0" fillId="4" borderId="0" xfId="0" applyNumberFormat="1" applyFill="1"/>
    <xf numFmtId="164" fontId="0" fillId="12" borderId="0" xfId="0" applyNumberFormat="1" applyFill="1"/>
    <xf numFmtId="0" fontId="0" fillId="12" borderId="0" xfId="0" applyFill="1"/>
    <xf numFmtId="0" fontId="0" fillId="13" borderId="0" xfId="0" applyFill="1"/>
    <xf numFmtId="0" fontId="0" fillId="0" borderId="0" xfId="0" applyFill="1"/>
    <xf numFmtId="10" fontId="0" fillId="0" borderId="0" xfId="0" applyNumberFormat="1"/>
    <xf numFmtId="10" fontId="2" fillId="2" borderId="1" xfId="2" applyNumberFormat="1"/>
    <xf numFmtId="0" fontId="0" fillId="0" borderId="35" xfId="0" applyBorder="1"/>
    <xf numFmtId="0" fontId="7" fillId="0" borderId="34" xfId="3" applyBorder="1" applyAlignment="1" applyProtection="1"/>
    <xf numFmtId="0" fontId="9" fillId="0" borderId="0" xfId="4"/>
    <xf numFmtId="0" fontId="9" fillId="0" borderId="29" xfId="4" applyBorder="1"/>
    <xf numFmtId="0" fontId="9" fillId="0" borderId="30" xfId="4" applyBorder="1"/>
    <xf numFmtId="0" fontId="9" fillId="0" borderId="0" xfId="4" applyAlignment="1">
      <alignment horizontal="left" vertical="top" wrapText="1"/>
    </xf>
    <xf numFmtId="0" fontId="9" fillId="0" borderId="30" xfId="4" applyBorder="1" applyAlignment="1">
      <alignment horizontal="left" vertical="top" wrapText="1"/>
    </xf>
    <xf numFmtId="0" fontId="9" fillId="0" borderId="29" xfId="4" applyBorder="1" applyAlignment="1">
      <alignment vertical="top"/>
    </xf>
    <xf numFmtId="0" fontId="9" fillId="6" borderId="31" xfId="4" applyFill="1" applyBorder="1"/>
    <xf numFmtId="0" fontId="9" fillId="0" borderId="32" xfId="4" applyBorder="1"/>
    <xf numFmtId="0" fontId="9" fillId="0" borderId="33" xfId="4" applyBorder="1"/>
    <xf numFmtId="0" fontId="9" fillId="11" borderId="29" xfId="4" applyFill="1" applyBorder="1"/>
    <xf numFmtId="0" fontId="9" fillId="12" borderId="29" xfId="4" applyFill="1" applyBorder="1"/>
    <xf numFmtId="0" fontId="9" fillId="15" borderId="34" xfId="4" applyFill="1" applyBorder="1"/>
    <xf numFmtId="0" fontId="9" fillId="0" borderId="35" xfId="4" applyBorder="1"/>
    <xf numFmtId="0" fontId="9" fillId="0" borderId="36" xfId="4" applyBorder="1"/>
    <xf numFmtId="0" fontId="9" fillId="0" borderId="34" xfId="4" applyBorder="1"/>
    <xf numFmtId="0" fontId="11" fillId="0" borderId="0" xfId="0" applyFont="1"/>
    <xf numFmtId="0" fontId="12" fillId="0" borderId="0" xfId="0" applyFont="1"/>
    <xf numFmtId="0" fontId="0" fillId="0" borderId="5" xfId="0" applyBorder="1"/>
    <xf numFmtId="0" fontId="0" fillId="0" borderId="9" xfId="0" applyBorder="1"/>
    <xf numFmtId="0" fontId="0" fillId="0" borderId="37" xfId="0" applyBorder="1" applyAlignment="1">
      <alignment horizontal="right" wrapText="1"/>
    </xf>
    <xf numFmtId="0" fontId="0" fillId="0" borderId="37" xfId="0" applyBorder="1" applyAlignment="1">
      <alignment horizontal="left" vertical="top" wrapText="1" indent="1"/>
    </xf>
    <xf numFmtId="0" fontId="0" fillId="0" borderId="38" xfId="0" applyBorder="1" applyAlignment="1">
      <alignment horizontal="right"/>
    </xf>
    <xf numFmtId="0" fontId="0" fillId="0" borderId="42" xfId="0" applyBorder="1"/>
    <xf numFmtId="0" fontId="0" fillId="0" borderId="40" xfId="0" applyBorder="1"/>
    <xf numFmtId="0" fontId="14" fillId="0" borderId="38" xfId="0" applyFont="1" applyBorder="1" applyAlignment="1">
      <alignment horizontal="right" vertical="center"/>
    </xf>
    <xf numFmtId="0" fontId="15" fillId="16" borderId="43" xfId="0" applyFont="1" applyFill="1" applyBorder="1" applyAlignment="1">
      <alignment horizontal="center" vertical="center" wrapText="1"/>
    </xf>
    <xf numFmtId="0" fontId="15" fillId="16" borderId="37" xfId="0" applyFont="1" applyFill="1" applyBorder="1" applyAlignment="1">
      <alignment horizontal="center" vertical="center" wrapText="1"/>
    </xf>
    <xf numFmtId="0" fontId="15" fillId="16" borderId="44" xfId="0" applyFont="1" applyFill="1" applyBorder="1" applyAlignment="1">
      <alignment horizontal="center" vertical="center" wrapText="1"/>
    </xf>
    <xf numFmtId="0" fontId="0" fillId="0" borderId="45" xfId="0" applyBorder="1"/>
    <xf numFmtId="0" fontId="0" fillId="0" borderId="37" xfId="0" applyBorder="1"/>
    <xf numFmtId="0" fontId="16" fillId="0" borderId="38" xfId="0" applyFont="1" applyBorder="1" applyAlignment="1">
      <alignment horizontal="right" vertical="center"/>
    </xf>
    <xf numFmtId="0" fontId="0" fillId="16" borderId="43" xfId="0" applyFill="1" applyBorder="1" applyAlignment="1">
      <alignment horizontal="center" vertical="center" wrapText="1"/>
    </xf>
    <xf numFmtId="0" fontId="0" fillId="16" borderId="37" xfId="0" applyFill="1" applyBorder="1" applyAlignment="1">
      <alignment horizontal="center" vertical="center" wrapText="1"/>
    </xf>
    <xf numFmtId="0" fontId="0" fillId="16" borderId="44" xfId="0" applyFill="1" applyBorder="1" applyAlignment="1">
      <alignment horizontal="center" vertical="center" wrapText="1"/>
    </xf>
    <xf numFmtId="0" fontId="0" fillId="16" borderId="44" xfId="0" applyFill="1" applyBorder="1" applyAlignment="1">
      <alignment horizontal="center" vertical="center"/>
    </xf>
    <xf numFmtId="0" fontId="14" fillId="0" borderId="37" xfId="0" applyFont="1" applyBorder="1" applyAlignment="1">
      <alignment horizontal="center" vertical="center" wrapText="1"/>
    </xf>
    <xf numFmtId="0" fontId="14" fillId="0" borderId="38" xfId="0" applyFont="1" applyBorder="1" applyAlignment="1">
      <alignment horizontal="center" vertical="center" wrapText="1"/>
    </xf>
    <xf numFmtId="0" fontId="0" fillId="0" borderId="47" xfId="0" applyBorder="1" applyAlignment="1">
      <alignment vertical="center" wrapText="1"/>
    </xf>
    <xf numFmtId="0" fontId="4" fillId="16" borderId="37" xfId="0" applyFont="1" applyFill="1" applyBorder="1" applyAlignment="1">
      <alignment horizontal="right" wrapText="1"/>
    </xf>
    <xf numFmtId="0" fontId="17" fillId="16" borderId="37" xfId="0" applyFont="1" applyFill="1" applyBorder="1" applyAlignment="1">
      <alignment horizontal="left" vertical="top" wrapText="1" indent="1"/>
    </xf>
    <xf numFmtId="0" fontId="0" fillId="16" borderId="38" xfId="0" applyFill="1" applyBorder="1" applyAlignment="1">
      <alignment horizontal="right"/>
    </xf>
    <xf numFmtId="0" fontId="17" fillId="0" borderId="49" xfId="0" applyFont="1" applyBorder="1" applyAlignment="1">
      <alignment horizontal="left" vertical="center" wrapText="1"/>
    </xf>
    <xf numFmtId="0" fontId="17" fillId="0" borderId="50" xfId="0" applyFont="1" applyBorder="1" applyAlignment="1">
      <alignment horizontal="left" vertical="center" wrapText="1"/>
    </xf>
    <xf numFmtId="0" fontId="17" fillId="0" borderId="51" xfId="0" applyFont="1" applyBorder="1" applyAlignment="1">
      <alignment horizontal="left" vertical="center" wrapText="1"/>
    </xf>
    <xf numFmtId="0" fontId="0" fillId="0" borderId="51" xfId="0" applyBorder="1" applyAlignment="1">
      <alignment vertical="center" wrapText="1"/>
    </xf>
    <xf numFmtId="0" fontId="4" fillId="16" borderId="37" xfId="0" applyFont="1" applyFill="1" applyBorder="1" applyAlignment="1">
      <alignment horizontal="right" vertical="center" wrapText="1"/>
    </xf>
    <xf numFmtId="0" fontId="0" fillId="16" borderId="38" xfId="0" applyFill="1" applyBorder="1" applyAlignment="1">
      <alignment horizontal="right" wrapText="1"/>
    </xf>
    <xf numFmtId="0" fontId="17" fillId="0" borderId="52" xfId="0" applyFont="1" applyBorder="1" applyAlignment="1">
      <alignment horizontal="left" vertical="top" wrapText="1"/>
    </xf>
    <xf numFmtId="0" fontId="18" fillId="0" borderId="50" xfId="0" applyFont="1" applyBorder="1" applyAlignment="1">
      <alignment horizontal="left" vertical="top" wrapText="1"/>
    </xf>
    <xf numFmtId="0" fontId="18" fillId="0" borderId="53" xfId="0" applyFont="1" applyBorder="1" applyAlignment="1">
      <alignment horizontal="left" vertical="top" wrapText="1"/>
    </xf>
    <xf numFmtId="0" fontId="0" fillId="0" borderId="50" xfId="0" applyBorder="1"/>
    <xf numFmtId="0" fontId="19" fillId="0" borderId="50" xfId="0" applyFont="1" applyBorder="1" applyAlignment="1">
      <alignment horizontal="left" vertical="top" wrapText="1"/>
    </xf>
    <xf numFmtId="0" fontId="17" fillId="0" borderId="53" xfId="0" applyFont="1" applyBorder="1" applyAlignment="1">
      <alignment horizontal="left" vertical="top" wrapText="1"/>
    </xf>
    <xf numFmtId="0" fontId="17" fillId="0" borderId="50" xfId="0" applyFont="1" applyBorder="1" applyAlignment="1">
      <alignment horizontal="left" vertical="top" wrapText="1"/>
    </xf>
    <xf numFmtId="0" fontId="17" fillId="0" borderId="54" xfId="0" applyFont="1" applyBorder="1" applyAlignment="1">
      <alignment horizontal="left" vertical="top" wrapText="1"/>
    </xf>
    <xf numFmtId="0" fontId="4" fillId="16" borderId="37" xfId="0" applyFont="1" applyFill="1" applyBorder="1" applyAlignment="1">
      <alignment horizontal="right" vertical="center" wrapText="1" indent="1"/>
    </xf>
    <xf numFmtId="0" fontId="17" fillId="0" borderId="55" xfId="0" applyFont="1" applyBorder="1" applyAlignment="1">
      <alignment horizontal="left" vertical="top" wrapText="1"/>
    </xf>
    <xf numFmtId="0" fontId="18" fillId="0" borderId="52" xfId="0" applyFont="1" applyBorder="1" applyAlignment="1">
      <alignment horizontal="left" vertical="top" wrapText="1"/>
    </xf>
    <xf numFmtId="0" fontId="18" fillId="0" borderId="56" xfId="0" applyFont="1" applyBorder="1" applyAlignment="1">
      <alignment horizontal="left" vertical="top" wrapText="1"/>
    </xf>
    <xf numFmtId="0" fontId="0" fillId="0" borderId="58" xfId="0" applyBorder="1"/>
    <xf numFmtId="0" fontId="0" fillId="0" borderId="37" xfId="0" applyBorder="1" applyAlignment="1">
      <alignment horizontal="right"/>
    </xf>
    <xf numFmtId="0" fontId="0" fillId="0" borderId="60" xfId="0" applyBorder="1"/>
    <xf numFmtId="0" fontId="22" fillId="0" borderId="61" xfId="0" applyFont="1" applyBorder="1"/>
    <xf numFmtId="0" fontId="23" fillId="0" borderId="61" xfId="0" applyFont="1" applyBorder="1"/>
    <xf numFmtId="0" fontId="23" fillId="0" borderId="60" xfId="0" applyFont="1" applyBorder="1"/>
    <xf numFmtId="0" fontId="23" fillId="0" borderId="37" xfId="0" applyFont="1" applyBorder="1"/>
    <xf numFmtId="0" fontId="23" fillId="0" borderId="63" xfId="0" applyFont="1" applyBorder="1"/>
    <xf numFmtId="0" fontId="24" fillId="0" borderId="0" xfId="4" applyFont="1"/>
    <xf numFmtId="0" fontId="25" fillId="17" borderId="64" xfId="4" applyFont="1" applyFill="1" applyBorder="1" applyAlignment="1">
      <alignment horizontal="center" vertical="center" wrapText="1"/>
    </xf>
    <xf numFmtId="0" fontId="25" fillId="17" borderId="64" xfId="4" applyFont="1" applyFill="1" applyBorder="1" applyAlignment="1">
      <alignment vertical="center" wrapText="1"/>
    </xf>
    <xf numFmtId="0" fontId="9" fillId="0" borderId="64" xfId="4" applyBorder="1" applyAlignment="1">
      <alignment horizontal="center" vertical="center" wrapText="1"/>
    </xf>
    <xf numFmtId="0" fontId="9" fillId="18" borderId="64" xfId="4" applyFill="1" applyBorder="1" applyAlignment="1">
      <alignment horizontal="center" vertical="center" wrapText="1"/>
    </xf>
    <xf numFmtId="0" fontId="9" fillId="0" borderId="64" xfId="4" quotePrefix="1" applyBorder="1" applyAlignment="1">
      <alignment horizontal="center" vertical="center" wrapText="1"/>
    </xf>
    <xf numFmtId="9" fontId="9" fillId="0" borderId="64" xfId="4" applyNumberFormat="1" applyBorder="1" applyAlignment="1">
      <alignment horizontal="center" vertical="center" wrapText="1"/>
    </xf>
    <xf numFmtId="0" fontId="9" fillId="19" borderId="64" xfId="4" applyFill="1" applyBorder="1" applyAlignment="1">
      <alignment vertical="center" wrapText="1"/>
    </xf>
    <xf numFmtId="0" fontId="9" fillId="14" borderId="64" xfId="4" applyFill="1" applyBorder="1" applyAlignment="1">
      <alignment vertical="center" wrapText="1"/>
    </xf>
    <xf numFmtId="0" fontId="9" fillId="20" borderId="64" xfId="4" applyFill="1" applyBorder="1" applyAlignment="1">
      <alignment vertical="center" wrapText="1"/>
    </xf>
    <xf numFmtId="0" fontId="9" fillId="21" borderId="64" xfId="4" applyFill="1" applyBorder="1" applyAlignment="1">
      <alignment vertical="center" wrapText="1"/>
    </xf>
    <xf numFmtId="0" fontId="9" fillId="22" borderId="64" xfId="4" applyFill="1" applyBorder="1" applyAlignment="1">
      <alignment vertical="center" wrapText="1"/>
    </xf>
    <xf numFmtId="9" fontId="9" fillId="0" borderId="64" xfId="4" quotePrefix="1" applyNumberFormat="1" applyBorder="1" applyAlignment="1">
      <alignment horizontal="center" vertical="center" wrapText="1"/>
    </xf>
    <xf numFmtId="0" fontId="11" fillId="12" borderId="0" xfId="0" applyFont="1" applyFill="1"/>
    <xf numFmtId="0" fontId="11" fillId="0" borderId="35" xfId="0" applyFont="1" applyBorder="1"/>
    <xf numFmtId="0" fontId="4" fillId="0" borderId="0" xfId="6" applyFont="1"/>
    <xf numFmtId="0" fontId="26" fillId="0" borderId="0" xfId="7"/>
    <xf numFmtId="0" fontId="27" fillId="0" borderId="0" xfId="6" applyFont="1"/>
    <xf numFmtId="0" fontId="4" fillId="0" borderId="0" xfId="7" applyFont="1"/>
    <xf numFmtId="0" fontId="26" fillId="0" borderId="31" xfId="7" applyBorder="1"/>
    <xf numFmtId="0" fontId="26" fillId="0" borderId="32" xfId="7" applyBorder="1"/>
    <xf numFmtId="0" fontId="26" fillId="0" borderId="33" xfId="7" applyBorder="1"/>
    <xf numFmtId="0" fontId="4" fillId="0" borderId="31" xfId="7" applyFont="1" applyBorder="1"/>
    <xf numFmtId="0" fontId="26" fillId="0" borderId="34" xfId="7" applyBorder="1"/>
    <xf numFmtId="0" fontId="26" fillId="0" borderId="35" xfId="7" applyBorder="1"/>
    <xf numFmtId="0" fontId="26" fillId="0" borderId="36" xfId="7" applyBorder="1"/>
    <xf numFmtId="165" fontId="26" fillId="0" borderId="32" xfId="7" applyNumberFormat="1" applyBorder="1"/>
    <xf numFmtId="4" fontId="26" fillId="0" borderId="32" xfId="7" applyNumberFormat="1" applyBorder="1"/>
    <xf numFmtId="166" fontId="26" fillId="0" borderId="33" xfId="7" applyNumberFormat="1" applyBorder="1"/>
    <xf numFmtId="4" fontId="26" fillId="0" borderId="33" xfId="7" applyNumberFormat="1" applyBorder="1"/>
    <xf numFmtId="0" fontId="26" fillId="0" borderId="29" xfId="7" applyBorder="1"/>
    <xf numFmtId="0" fontId="26" fillId="0" borderId="30" xfId="7" applyBorder="1"/>
    <xf numFmtId="165" fontId="26" fillId="0" borderId="0" xfId="7" applyNumberFormat="1"/>
    <xf numFmtId="4" fontId="26" fillId="0" borderId="0" xfId="7" applyNumberFormat="1"/>
    <xf numFmtId="166" fontId="26" fillId="0" borderId="30" xfId="7" applyNumberFormat="1" applyBorder="1"/>
    <xf numFmtId="4" fontId="26" fillId="0" borderId="30" xfId="7" applyNumberFormat="1" applyBorder="1"/>
    <xf numFmtId="165" fontId="26" fillId="0" borderId="35" xfId="7" applyNumberFormat="1" applyBorder="1"/>
    <xf numFmtId="4" fontId="26" fillId="0" borderId="36" xfId="7" applyNumberFormat="1" applyBorder="1"/>
    <xf numFmtId="165" fontId="26" fillId="23" borderId="32" xfId="7" applyNumberFormat="1" applyFill="1" applyBorder="1"/>
    <xf numFmtId="165" fontId="26" fillId="23" borderId="0" xfId="7" applyNumberFormat="1" applyFill="1"/>
    <xf numFmtId="4" fontId="26" fillId="23" borderId="30" xfId="7" applyNumberFormat="1" applyFill="1" applyBorder="1"/>
    <xf numFmtId="165" fontId="26" fillId="24" borderId="32" xfId="7" applyNumberFormat="1" applyFill="1" applyBorder="1"/>
    <xf numFmtId="165" fontId="26" fillId="24" borderId="0" xfId="7" applyNumberFormat="1" applyFill="1"/>
    <xf numFmtId="165" fontId="26" fillId="24" borderId="30" xfId="7" applyNumberFormat="1" applyFill="1" applyBorder="1"/>
    <xf numFmtId="4" fontId="26" fillId="0" borderId="31" xfId="7" applyNumberFormat="1" applyBorder="1" applyAlignment="1">
      <alignment horizontal="right"/>
    </xf>
    <xf numFmtId="165" fontId="26" fillId="0" borderId="31" xfId="7" applyNumberFormat="1" applyBorder="1" applyAlignment="1">
      <alignment horizontal="right"/>
    </xf>
    <xf numFmtId="165" fontId="26" fillId="0" borderId="33" xfId="7" applyNumberFormat="1" applyBorder="1"/>
    <xf numFmtId="4" fontId="26" fillId="0" borderId="29" xfId="7" applyNumberFormat="1" applyBorder="1" applyAlignment="1">
      <alignment horizontal="right"/>
    </xf>
    <xf numFmtId="165" fontId="26" fillId="0" borderId="29" xfId="7" applyNumberFormat="1" applyBorder="1" applyAlignment="1">
      <alignment horizontal="right"/>
    </xf>
    <xf numFmtId="165" fontId="26" fillId="0" borderId="30" xfId="7" applyNumberFormat="1" applyBorder="1"/>
    <xf numFmtId="4" fontId="26" fillId="0" borderId="29" xfId="7" applyNumberFormat="1" applyBorder="1"/>
    <xf numFmtId="165" fontId="26" fillId="0" borderId="29" xfId="7" applyNumberFormat="1" applyBorder="1"/>
    <xf numFmtId="4" fontId="26" fillId="0" borderId="34" xfId="7" applyNumberFormat="1" applyBorder="1"/>
    <xf numFmtId="4" fontId="26" fillId="0" borderId="35" xfId="7" applyNumberFormat="1" applyBorder="1"/>
    <xf numFmtId="165" fontId="26" fillId="0" borderId="34" xfId="7" applyNumberFormat="1" applyBorder="1"/>
    <xf numFmtId="165" fontId="26" fillId="0" borderId="36" xfId="7" applyNumberFormat="1" applyBorder="1"/>
    <xf numFmtId="4" fontId="26" fillId="0" borderId="31" xfId="7" applyNumberFormat="1" applyBorder="1"/>
    <xf numFmtId="165" fontId="26" fillId="0" borderId="31" xfId="7" applyNumberFormat="1" applyBorder="1"/>
    <xf numFmtId="166" fontId="26" fillId="0" borderId="36" xfId="7" applyNumberFormat="1" applyBorder="1"/>
    <xf numFmtId="2" fontId="2" fillId="2" borderId="1" xfId="2" applyNumberFormat="1"/>
    <xf numFmtId="0" fontId="0" fillId="0" borderId="0" xfId="0" applyFont="1" applyAlignment="1">
      <alignment horizontal="right" vertical="center"/>
    </xf>
    <xf numFmtId="3" fontId="0" fillId="0" borderId="0" xfId="0" applyNumberFormat="1"/>
    <xf numFmtId="3" fontId="0" fillId="0" borderId="35" xfId="0" applyNumberFormat="1" applyBorder="1"/>
    <xf numFmtId="0" fontId="0" fillId="0" borderId="9" xfId="0" applyBorder="1" applyAlignment="1">
      <alignment horizontal="left" indent="1"/>
    </xf>
    <xf numFmtId="0" fontId="0" fillId="0" borderId="19" xfId="0" applyBorder="1" applyAlignment="1">
      <alignment horizontal="left"/>
    </xf>
    <xf numFmtId="0" fontId="23" fillId="0" borderId="65" xfId="0" applyFont="1" applyBorder="1"/>
    <xf numFmtId="0" fontId="23" fillId="0" borderId="45" xfId="0" applyFont="1" applyBorder="1"/>
    <xf numFmtId="0" fontId="23" fillId="0" borderId="62" xfId="0" applyFont="1" applyBorder="1"/>
    <xf numFmtId="0" fontId="23" fillId="0" borderId="0" xfId="0" applyFont="1" applyBorder="1"/>
    <xf numFmtId="9" fontId="2" fillId="2" borderId="1" xfId="2" applyNumberFormat="1" applyAlignment="1">
      <alignment horizontal="right"/>
    </xf>
    <xf numFmtId="0" fontId="2" fillId="2" borderId="1" xfId="2"/>
    <xf numFmtId="1" fontId="2" fillId="2" borderId="1" xfId="2" applyNumberFormat="1" applyAlignment="1">
      <alignment horizontal="right"/>
    </xf>
    <xf numFmtId="0" fontId="28" fillId="0" borderId="0" xfId="0" applyFont="1"/>
    <xf numFmtId="1" fontId="0" fillId="0" borderId="0" xfId="0" applyNumberFormat="1"/>
    <xf numFmtId="167" fontId="0" fillId="0" borderId="0" xfId="0" applyNumberFormat="1"/>
    <xf numFmtId="0" fontId="29" fillId="0" borderId="65" xfId="0" applyFont="1" applyBorder="1"/>
    <xf numFmtId="0" fontId="29" fillId="0" borderId="67" xfId="0" applyFont="1" applyBorder="1"/>
    <xf numFmtId="0" fontId="29" fillId="0" borderId="0" xfId="0" applyFont="1" applyBorder="1"/>
    <xf numFmtId="0" fontId="29" fillId="0" borderId="37" xfId="0" applyFont="1" applyBorder="1"/>
    <xf numFmtId="3" fontId="28" fillId="0" borderId="0" xfId="0" applyNumberFormat="1" applyFont="1"/>
    <xf numFmtId="4" fontId="28" fillId="0" borderId="0" xfId="0" applyNumberFormat="1" applyFont="1"/>
    <xf numFmtId="0" fontId="0" fillId="0" borderId="0" xfId="0" applyBorder="1"/>
    <xf numFmtId="3" fontId="0" fillId="0" borderId="0" xfId="0" applyNumberFormat="1" applyBorder="1"/>
    <xf numFmtId="3" fontId="28" fillId="0" borderId="0" xfId="0" applyNumberFormat="1" applyFont="1" applyBorder="1"/>
    <xf numFmtId="0" fontId="28" fillId="0" borderId="0" xfId="0" applyFont="1" applyBorder="1"/>
    <xf numFmtId="0" fontId="28" fillId="0" borderId="68" xfId="0" applyFont="1" applyBorder="1"/>
    <xf numFmtId="0" fontId="0" fillId="0" borderId="68" xfId="0" applyBorder="1"/>
    <xf numFmtId="0" fontId="28" fillId="0" borderId="35" xfId="0" applyFont="1" applyBorder="1"/>
    <xf numFmtId="4" fontId="2" fillId="2" borderId="1" xfId="2" applyNumberFormat="1"/>
    <xf numFmtId="3" fontId="2" fillId="2" borderId="1" xfId="2" applyNumberFormat="1"/>
    <xf numFmtId="0" fontId="0" fillId="0" borderId="35" xfId="0" applyFill="1" applyBorder="1"/>
    <xf numFmtId="3" fontId="0" fillId="0" borderId="0" xfId="0" applyNumberFormat="1" applyFill="1"/>
    <xf numFmtId="3" fontId="0" fillId="0" borderId="35" xfId="0" applyNumberFormat="1" applyFill="1" applyBorder="1"/>
    <xf numFmtId="166" fontId="2" fillId="2" borderId="1" xfId="2" applyNumberFormat="1"/>
    <xf numFmtId="3" fontId="0" fillId="0" borderId="0" xfId="0" applyNumberFormat="1" applyFill="1" applyBorder="1"/>
    <xf numFmtId="9" fontId="0" fillId="0" borderId="0" xfId="0" applyNumberFormat="1" applyFill="1"/>
    <xf numFmtId="0" fontId="0" fillId="0" borderId="0" xfId="0" applyFill="1" applyBorder="1"/>
    <xf numFmtId="9" fontId="0" fillId="0" borderId="0" xfId="0" applyNumberFormat="1"/>
    <xf numFmtId="0" fontId="30" fillId="0" borderId="0" xfId="0" applyFont="1" applyFill="1" applyBorder="1"/>
    <xf numFmtId="0" fontId="30" fillId="0" borderId="0" xfId="0" applyFont="1"/>
    <xf numFmtId="3" fontId="30" fillId="0" borderId="0" xfId="0" applyNumberFormat="1" applyFont="1"/>
    <xf numFmtId="0" fontId="32" fillId="0" borderId="0" xfId="0" applyFont="1"/>
    <xf numFmtId="0" fontId="33" fillId="0" borderId="0" xfId="0" applyFont="1"/>
    <xf numFmtId="0" fontId="4" fillId="0" borderId="64" xfId="0" applyFont="1" applyBorder="1" applyAlignment="1">
      <alignment horizontal="center"/>
    </xf>
    <xf numFmtId="0" fontId="4" fillId="24" borderId="64" xfId="0" applyFont="1" applyFill="1" applyBorder="1" applyAlignment="1">
      <alignment horizontal="center"/>
    </xf>
    <xf numFmtId="0" fontId="0" fillId="25" borderId="64" xfId="0" applyFill="1" applyBorder="1"/>
    <xf numFmtId="1" fontId="0" fillId="0" borderId="64" xfId="0" applyNumberFormat="1" applyBorder="1"/>
    <xf numFmtId="1" fontId="4" fillId="24" borderId="64" xfId="0" applyNumberFormat="1" applyFont="1" applyFill="1" applyBorder="1"/>
    <xf numFmtId="1" fontId="0" fillId="25" borderId="64" xfId="0" applyNumberFormat="1" applyFill="1" applyBorder="1"/>
    <xf numFmtId="0" fontId="4" fillId="0" borderId="30" xfId="0" applyFont="1" applyBorder="1" applyAlignment="1">
      <alignment horizontal="center"/>
    </xf>
    <xf numFmtId="10" fontId="0" fillId="0" borderId="0" xfId="1" applyNumberFormat="1" applyFont="1"/>
    <xf numFmtId="0" fontId="0" fillId="24" borderId="64" xfId="0" applyFill="1" applyBorder="1" applyAlignment="1">
      <alignment horizontal="center"/>
    </xf>
    <xf numFmtId="0" fontId="4" fillId="0" borderId="70" xfId="0" applyFont="1" applyBorder="1" applyAlignment="1">
      <alignment horizontal="center"/>
    </xf>
    <xf numFmtId="9" fontId="2" fillId="2" borderId="1" xfId="2" applyNumberFormat="1"/>
    <xf numFmtId="0" fontId="0" fillId="0" borderId="0" xfId="0" applyFont="1" applyAlignment="1">
      <alignment horizontal="left" vertical="center"/>
    </xf>
    <xf numFmtId="3" fontId="0" fillId="13" borderId="0" xfId="0" applyNumberFormat="1" applyFill="1"/>
    <xf numFmtId="4" fontId="0" fillId="0" borderId="0" xfId="0" applyNumberFormat="1"/>
    <xf numFmtId="168" fontId="2" fillId="2" borderId="1" xfId="2" applyNumberFormat="1"/>
    <xf numFmtId="3" fontId="32" fillId="0" borderId="0" xfId="0" applyNumberFormat="1" applyFont="1"/>
    <xf numFmtId="3" fontId="33" fillId="0" borderId="0" xfId="0" applyNumberFormat="1" applyFont="1"/>
    <xf numFmtId="3" fontId="4" fillId="0" borderId="64" xfId="0" applyNumberFormat="1" applyFont="1" applyBorder="1" applyAlignment="1">
      <alignment horizontal="center"/>
    </xf>
    <xf numFmtId="3" fontId="4" fillId="24" borderId="64" xfId="0" applyNumberFormat="1" applyFont="1" applyFill="1" applyBorder="1" applyAlignment="1">
      <alignment horizontal="center"/>
    </xf>
    <xf numFmtId="3" fontId="0" fillId="25" borderId="64" xfId="0" applyNumberFormat="1" applyFill="1" applyBorder="1"/>
    <xf numFmtId="3" fontId="0" fillId="0" borderId="64" xfId="0" applyNumberFormat="1" applyBorder="1"/>
    <xf numFmtId="3" fontId="4" fillId="24" borderId="64" xfId="0" applyNumberFormat="1" applyFont="1" applyFill="1" applyBorder="1"/>
    <xf numFmtId="3" fontId="4" fillId="0" borderId="30" xfId="0" applyNumberFormat="1" applyFont="1" applyBorder="1" applyAlignment="1">
      <alignment horizontal="center"/>
    </xf>
    <xf numFmtId="165" fontId="34" fillId="0" borderId="0" xfId="0" applyNumberFormat="1" applyFont="1" applyFill="1"/>
    <xf numFmtId="0" fontId="35" fillId="0" borderId="0" xfId="0" applyFont="1"/>
    <xf numFmtId="0" fontId="36" fillId="0" borderId="0" xfId="0" applyFont="1"/>
    <xf numFmtId="8" fontId="0" fillId="0" borderId="0" xfId="0" applyNumberFormat="1"/>
    <xf numFmtId="0" fontId="22" fillId="0" borderId="62" xfId="0" applyFont="1" applyBorder="1"/>
    <xf numFmtId="0" fontId="37" fillId="0" borderId="72" xfId="0" applyFont="1" applyBorder="1"/>
    <xf numFmtId="0" fontId="23" fillId="0" borderId="73" xfId="0" applyFont="1" applyBorder="1"/>
    <xf numFmtId="0" fontId="23" fillId="0" borderId="74" xfId="0" applyFont="1" applyBorder="1"/>
    <xf numFmtId="0" fontId="23" fillId="0" borderId="38" xfId="0" applyFont="1" applyBorder="1"/>
    <xf numFmtId="0" fontId="23" fillId="0" borderId="75" xfId="0" applyFont="1" applyBorder="1"/>
    <xf numFmtId="0" fontId="23" fillId="0" borderId="76" xfId="0" applyFont="1" applyBorder="1"/>
    <xf numFmtId="0" fontId="29" fillId="0" borderId="45" xfId="0" applyFont="1" applyBorder="1"/>
    <xf numFmtId="3" fontId="23" fillId="0" borderId="37" xfId="0" applyNumberFormat="1" applyFont="1" applyBorder="1"/>
    <xf numFmtId="3" fontId="23" fillId="0" borderId="38" xfId="0" applyNumberFormat="1" applyFont="1" applyBorder="1"/>
    <xf numFmtId="0" fontId="27" fillId="13" borderId="0" xfId="6" applyFont="1" applyFill="1"/>
    <xf numFmtId="0" fontId="26" fillId="13" borderId="0" xfId="7" applyFill="1"/>
    <xf numFmtId="0" fontId="26" fillId="0" borderId="0" xfId="7" applyFill="1"/>
    <xf numFmtId="0" fontId="27" fillId="0" borderId="0" xfId="6" applyFont="1" applyFill="1"/>
    <xf numFmtId="0" fontId="38" fillId="0" borderId="0" xfId="7" applyFont="1"/>
    <xf numFmtId="0" fontId="27" fillId="27" borderId="26" xfId="0" applyFont="1" applyFill="1" applyBorder="1" applyAlignment="1">
      <alignment vertical="top"/>
    </xf>
    <xf numFmtId="0" fontId="27" fillId="27" borderId="27" xfId="0" applyFont="1" applyFill="1" applyBorder="1" applyAlignment="1">
      <alignment vertical="top"/>
    </xf>
    <xf numFmtId="0" fontId="27" fillId="27" borderId="28" xfId="0" applyFont="1" applyFill="1" applyBorder="1" applyAlignment="1">
      <alignment vertical="top"/>
    </xf>
    <xf numFmtId="0" fontId="27" fillId="27" borderId="64" xfId="0" applyFont="1" applyFill="1" applyBorder="1" applyAlignment="1">
      <alignment vertical="top" wrapText="1"/>
    </xf>
    <xf numFmtId="168" fontId="27" fillId="0" borderId="64" xfId="8" applyNumberFormat="1" applyBorder="1"/>
    <xf numFmtId="0" fontId="27" fillId="28" borderId="64" xfId="8" applyFill="1" applyBorder="1"/>
    <xf numFmtId="2" fontId="27" fillId="0" borderId="64" xfId="8" applyNumberFormat="1" applyBorder="1"/>
    <xf numFmtId="169" fontId="6" fillId="0" borderId="0" xfId="0" applyNumberFormat="1" applyFont="1" applyAlignment="1">
      <alignment horizontal="right" wrapText="1" readingOrder="1"/>
    </xf>
    <xf numFmtId="2" fontId="0" fillId="0" borderId="0" xfId="0" applyNumberFormat="1"/>
    <xf numFmtId="0" fontId="0" fillId="0" borderId="0" xfId="0" applyAlignment="1">
      <alignment horizontal="left" indent="1"/>
    </xf>
    <xf numFmtId="3" fontId="23" fillId="0" borderId="60" xfId="0" applyNumberFormat="1" applyFont="1" applyBorder="1"/>
    <xf numFmtId="3" fontId="23" fillId="0" borderId="74" xfId="0" applyNumberFormat="1" applyFont="1" applyBorder="1"/>
    <xf numFmtId="3" fontId="23" fillId="0" borderId="63" xfId="0" applyNumberFormat="1" applyFont="1" applyBorder="1"/>
    <xf numFmtId="3" fontId="23" fillId="0" borderId="62" xfId="0" applyNumberFormat="1" applyFont="1" applyBorder="1"/>
    <xf numFmtId="0" fontId="11" fillId="0" borderId="0" xfId="0" applyFont="1" applyBorder="1"/>
    <xf numFmtId="0" fontId="0" fillId="0" borderId="0" xfId="0" applyAlignment="1">
      <alignment horizontal="center" vertical="center" wrapText="1"/>
    </xf>
    <xf numFmtId="170" fontId="2" fillId="2" borderId="1" xfId="2" applyNumberFormat="1"/>
    <xf numFmtId="0" fontId="22" fillId="0" borderId="62" xfId="0" applyFont="1" applyBorder="1" applyAlignment="1">
      <alignment horizontal="right"/>
    </xf>
    <xf numFmtId="0" fontId="37" fillId="0" borderId="72" xfId="0" applyFont="1" applyBorder="1" applyAlignment="1">
      <alignment horizontal="right"/>
    </xf>
    <xf numFmtId="0" fontId="29" fillId="0" borderId="67" xfId="0" applyFont="1" applyBorder="1" applyAlignment="1">
      <alignment horizontal="right"/>
    </xf>
    <xf numFmtId="0" fontId="23" fillId="0" borderId="60" xfId="0" applyFont="1" applyBorder="1" applyAlignment="1">
      <alignment horizontal="right"/>
    </xf>
    <xf numFmtId="0" fontId="23" fillId="0" borderId="74" xfId="0" applyFont="1" applyBorder="1" applyAlignment="1">
      <alignment horizontal="right"/>
    </xf>
    <xf numFmtId="3" fontId="23" fillId="0" borderId="37" xfId="0" applyNumberFormat="1" applyFont="1" applyBorder="1" applyAlignment="1">
      <alignment horizontal="right"/>
    </xf>
    <xf numFmtId="3" fontId="23" fillId="0" borderId="38" xfId="0" applyNumberFormat="1" applyFont="1" applyBorder="1" applyAlignment="1">
      <alignment horizontal="right"/>
    </xf>
    <xf numFmtId="0" fontId="23" fillId="0" borderId="78" xfId="0" applyFont="1" applyBorder="1"/>
    <xf numFmtId="3" fontId="23" fillId="0" borderId="78" xfId="0" applyNumberFormat="1" applyFont="1" applyBorder="1" applyAlignment="1">
      <alignment horizontal="right"/>
    </xf>
    <xf numFmtId="3" fontId="23" fillId="0" borderId="66" xfId="0" applyNumberFormat="1" applyFont="1" applyBorder="1" applyAlignment="1">
      <alignment horizontal="right"/>
    </xf>
    <xf numFmtId="3" fontId="23" fillId="0" borderId="78" xfId="0" applyNumberFormat="1" applyFont="1" applyBorder="1"/>
    <xf numFmtId="3" fontId="23" fillId="0" borderId="66" xfId="0" applyNumberFormat="1" applyFont="1" applyBorder="1"/>
    <xf numFmtId="0" fontId="40" fillId="0" borderId="37" xfId="0" applyFont="1" applyBorder="1"/>
    <xf numFmtId="3" fontId="40" fillId="0" borderId="37" xfId="0" applyNumberFormat="1" applyFont="1" applyBorder="1"/>
    <xf numFmtId="0" fontId="23" fillId="0" borderId="60" xfId="0" applyFont="1" applyFill="1" applyBorder="1"/>
    <xf numFmtId="0" fontId="23" fillId="0" borderId="37" xfId="0" applyFont="1" applyFill="1" applyBorder="1"/>
    <xf numFmtId="0" fontId="23" fillId="0" borderId="60" xfId="0" applyFont="1" applyFill="1" applyBorder="1" applyAlignment="1">
      <alignment horizontal="right"/>
    </xf>
    <xf numFmtId="0" fontId="23" fillId="0" borderId="74" xfId="0" applyFont="1" applyFill="1" applyBorder="1" applyAlignment="1">
      <alignment horizontal="right"/>
    </xf>
    <xf numFmtId="0" fontId="39" fillId="0" borderId="80" xfId="0" applyFont="1" applyBorder="1"/>
    <xf numFmtId="3" fontId="39" fillId="0" borderId="80" xfId="0" applyNumberFormat="1" applyFont="1" applyBorder="1" applyAlignment="1">
      <alignment horizontal="right"/>
    </xf>
    <xf numFmtId="3" fontId="23" fillId="0" borderId="60" xfId="0" applyNumberFormat="1" applyFont="1" applyBorder="1" applyAlignment="1">
      <alignment horizontal="right"/>
    </xf>
    <xf numFmtId="3" fontId="23" fillId="0" borderId="74" xfId="0" applyNumberFormat="1" applyFont="1" applyBorder="1" applyAlignment="1">
      <alignment horizontal="right"/>
    </xf>
    <xf numFmtId="3" fontId="39" fillId="0" borderId="80" xfId="0" applyNumberFormat="1" applyFont="1" applyBorder="1"/>
    <xf numFmtId="3" fontId="39" fillId="0" borderId="81" xfId="0" applyNumberFormat="1" applyFont="1" applyBorder="1"/>
    <xf numFmtId="3" fontId="23" fillId="0" borderId="65" xfId="0" applyNumberFormat="1" applyFont="1" applyBorder="1"/>
    <xf numFmtId="3" fontId="23" fillId="0" borderId="67" xfId="0" applyNumberFormat="1" applyFont="1" applyBorder="1"/>
    <xf numFmtId="0" fontId="23" fillId="0" borderId="82" xfId="0" applyFont="1" applyBorder="1"/>
    <xf numFmtId="0" fontId="23" fillId="0" borderId="77" xfId="0" applyFont="1" applyBorder="1"/>
    <xf numFmtId="3" fontId="23" fillId="0" borderId="77" xfId="0" applyNumberFormat="1" applyFont="1" applyBorder="1"/>
    <xf numFmtId="3" fontId="23" fillId="0" borderId="79" xfId="0" applyNumberFormat="1" applyFont="1" applyBorder="1"/>
    <xf numFmtId="0" fontId="23" fillId="0" borderId="32" xfId="0" applyFont="1" applyBorder="1"/>
    <xf numFmtId="0" fontId="23" fillId="0" borderId="83" xfId="0" applyFont="1" applyBorder="1"/>
    <xf numFmtId="0" fontId="23" fillId="0" borderId="35" xfId="0" applyFont="1" applyBorder="1"/>
    <xf numFmtId="0" fontId="23" fillId="0" borderId="84" xfId="0" applyFont="1" applyBorder="1"/>
    <xf numFmtId="0" fontId="0" fillId="0" borderId="32" xfId="0" applyBorder="1"/>
    <xf numFmtId="3" fontId="0" fillId="0" borderId="32" xfId="0" applyNumberFormat="1" applyBorder="1"/>
    <xf numFmtId="3" fontId="0" fillId="13" borderId="32" xfId="0" applyNumberFormat="1" applyFill="1" applyBorder="1"/>
    <xf numFmtId="0" fontId="34" fillId="0" borderId="0" xfId="0" applyFont="1" applyAlignment="1">
      <alignment horizontal="center" vertical="center"/>
    </xf>
    <xf numFmtId="0" fontId="0" fillId="13" borderId="0" xfId="0" applyFill="1" applyAlignment="1">
      <alignment vertical="top"/>
    </xf>
    <xf numFmtId="0" fontId="0" fillId="0" borderId="8" xfId="0" applyFill="1" applyBorder="1"/>
    <xf numFmtId="0" fontId="0" fillId="0" borderId="6" xfId="0" applyFill="1" applyBorder="1"/>
    <xf numFmtId="0" fontId="0" fillId="0" borderId="7" xfId="0" applyFill="1" applyBorder="1"/>
    <xf numFmtId="0" fontId="0" fillId="0" borderId="10" xfId="0" applyFont="1" applyBorder="1" applyAlignment="1">
      <alignment horizontal="left" vertical="center"/>
    </xf>
    <xf numFmtId="0" fontId="0" fillId="0" borderId="0" xfId="0" applyFont="1" applyBorder="1" applyAlignment="1">
      <alignment horizontal="left" vertical="center"/>
    </xf>
    <xf numFmtId="0" fontId="0" fillId="0" borderId="21" xfId="0" applyFont="1" applyBorder="1" applyAlignment="1">
      <alignment horizontal="left" vertical="center"/>
    </xf>
    <xf numFmtId="165" fontId="2" fillId="2" borderId="85" xfId="2" applyNumberFormat="1" applyBorder="1"/>
    <xf numFmtId="165" fontId="2" fillId="2" borderId="1" xfId="2" applyNumberFormat="1" applyBorder="1"/>
    <xf numFmtId="165" fontId="2" fillId="2" borderId="86" xfId="2" applyNumberFormat="1" applyBorder="1"/>
    <xf numFmtId="165" fontId="2" fillId="2" borderId="87" xfId="2" applyNumberFormat="1" applyBorder="1"/>
    <xf numFmtId="165" fontId="2" fillId="2" borderId="88" xfId="2" applyNumberFormat="1" applyBorder="1"/>
    <xf numFmtId="165" fontId="2" fillId="2" borderId="89" xfId="2" applyNumberFormat="1" applyBorder="1"/>
    <xf numFmtId="0" fontId="0" fillId="0" borderId="22" xfId="0" applyBorder="1"/>
    <xf numFmtId="0" fontId="0" fillId="0" borderId="16" xfId="0" applyBorder="1"/>
    <xf numFmtId="0" fontId="31" fillId="0" borderId="0" xfId="0" applyFont="1" applyAlignment="1">
      <alignment horizontal="left" indent="1"/>
    </xf>
    <xf numFmtId="0" fontId="41" fillId="0" borderId="0" xfId="0" applyFont="1"/>
    <xf numFmtId="0" fontId="0" fillId="0" borderId="0" xfId="0" applyFont="1" applyFill="1" applyBorder="1"/>
    <xf numFmtId="0" fontId="0" fillId="0" borderId="0" xfId="0" applyFont="1"/>
    <xf numFmtId="3" fontId="0" fillId="0" borderId="0" xfId="0" applyNumberFormat="1" applyFont="1"/>
    <xf numFmtId="0" fontId="11" fillId="13" borderId="0" xfId="0" applyFont="1" applyFill="1"/>
    <xf numFmtId="0" fontId="30" fillId="0" borderId="35" xfId="0" applyFont="1" applyBorder="1"/>
    <xf numFmtId="3" fontId="2" fillId="2" borderId="1" xfId="2" quotePrefix="1" applyNumberFormat="1"/>
    <xf numFmtId="0" fontId="0" fillId="0" borderId="8" xfId="0" applyBorder="1"/>
    <xf numFmtId="0" fontId="0" fillId="0" borderId="10" xfId="0" applyBorder="1"/>
    <xf numFmtId="0" fontId="0" fillId="0" borderId="21" xfId="0" applyBorder="1"/>
    <xf numFmtId="3" fontId="0" fillId="0" borderId="22" xfId="0" applyNumberFormat="1" applyBorder="1"/>
    <xf numFmtId="3" fontId="0" fillId="0" borderId="16" xfId="0" applyNumberFormat="1" applyBorder="1"/>
    <xf numFmtId="3" fontId="2" fillId="2" borderId="85" xfId="2" applyNumberFormat="1" applyBorder="1"/>
    <xf numFmtId="3" fontId="2" fillId="2" borderId="86" xfId="2" applyNumberFormat="1" applyBorder="1"/>
    <xf numFmtId="0" fontId="2" fillId="2" borderId="86" xfId="2" applyBorder="1"/>
    <xf numFmtId="164" fontId="6" fillId="13" borderId="0" xfId="0" applyNumberFormat="1" applyFont="1" applyFill="1" applyAlignment="1">
      <alignment horizontal="right" wrapText="1" readingOrder="1"/>
    </xf>
    <xf numFmtId="3" fontId="0" fillId="0" borderId="0" xfId="0" applyNumberFormat="1" applyAlignment="1">
      <alignment horizontal="center" vertical="center" wrapText="1"/>
    </xf>
    <xf numFmtId="165" fontId="0" fillId="0" borderId="0" xfId="0" applyNumberFormat="1"/>
    <xf numFmtId="172" fontId="44" fillId="29" borderId="90" xfId="13" applyNumberFormat="1" applyFont="1" applyFill="1" applyBorder="1" applyAlignment="1" applyProtection="1">
      <alignment horizontal="right" vertical="center"/>
      <protection locked="0"/>
    </xf>
    <xf numFmtId="0" fontId="44" fillId="29" borderId="92" xfId="0" applyFont="1" applyFill="1" applyBorder="1" applyAlignment="1" applyProtection="1">
      <alignment horizontal="right" vertical="center"/>
      <protection locked="0"/>
    </xf>
    <xf numFmtId="0" fontId="44" fillId="29" borderId="93" xfId="0" applyFont="1" applyFill="1" applyBorder="1" applyAlignment="1" applyProtection="1">
      <alignment horizontal="right" vertical="center"/>
      <protection locked="0"/>
    </xf>
    <xf numFmtId="0" fontId="44" fillId="29" borderId="91" xfId="0" applyFont="1" applyFill="1" applyBorder="1" applyAlignment="1" applyProtection="1">
      <alignment horizontal="right" vertical="center"/>
      <protection locked="0"/>
    </xf>
    <xf numFmtId="172" fontId="44" fillId="29" borderId="91" xfId="13" applyNumberFormat="1" applyFont="1" applyFill="1" applyBorder="1" applyAlignment="1" applyProtection="1">
      <alignment horizontal="right" vertical="center"/>
      <protection locked="0"/>
    </xf>
    <xf numFmtId="9" fontId="0" fillId="0" borderId="0" xfId="0" applyNumberFormat="1" applyFont="1"/>
    <xf numFmtId="172" fontId="44" fillId="29" borderId="91" xfId="0" applyNumberFormat="1" applyFont="1" applyFill="1" applyBorder="1" applyAlignment="1" applyProtection="1">
      <alignment horizontal="right" vertical="center"/>
      <protection locked="0"/>
    </xf>
    <xf numFmtId="172" fontId="44" fillId="29" borderId="90" xfId="0" applyNumberFormat="1" applyFont="1" applyFill="1" applyBorder="1" applyAlignment="1" applyProtection="1">
      <alignment horizontal="right" vertical="center"/>
      <protection locked="0"/>
    </xf>
    <xf numFmtId="3" fontId="44" fillId="29" borderId="93" xfId="0" applyNumberFormat="1" applyFont="1" applyFill="1" applyBorder="1" applyAlignment="1" applyProtection="1">
      <alignment horizontal="right" vertical="center"/>
      <protection locked="0"/>
    </xf>
    <xf numFmtId="0" fontId="0" fillId="0" borderId="0" xfId="0" applyAlignment="1">
      <alignment horizontal="center" vertical="center"/>
    </xf>
    <xf numFmtId="0" fontId="23" fillId="0" borderId="67" xfId="0" applyFont="1" applyBorder="1"/>
    <xf numFmtId="0" fontId="46" fillId="0" borderId="35" xfId="0" applyFont="1" applyBorder="1"/>
    <xf numFmtId="3" fontId="23" fillId="0" borderId="81" xfId="0" applyNumberFormat="1" applyFont="1" applyBorder="1"/>
    <xf numFmtId="0" fontId="23" fillId="0" borderId="94" xfId="0" applyFont="1" applyBorder="1"/>
    <xf numFmtId="0" fontId="23" fillId="0" borderId="95" xfId="0" applyFont="1" applyBorder="1"/>
    <xf numFmtId="0" fontId="23" fillId="0" borderId="80" xfId="0" applyFont="1" applyBorder="1"/>
    <xf numFmtId="3" fontId="39" fillId="0" borderId="81" xfId="0" applyNumberFormat="1" applyFont="1" applyBorder="1" applyAlignment="1">
      <alignment horizontal="right"/>
    </xf>
    <xf numFmtId="0" fontId="39" fillId="24" borderId="80" xfId="0" applyFont="1" applyFill="1" applyBorder="1"/>
    <xf numFmtId="0" fontId="39" fillId="30" borderId="80" xfId="0" applyFont="1" applyFill="1" applyBorder="1"/>
    <xf numFmtId="0" fontId="39" fillId="31" borderId="80" xfId="0" applyFont="1" applyFill="1" applyBorder="1"/>
    <xf numFmtId="0" fontId="39" fillId="32" borderId="80" xfId="0" applyFont="1" applyFill="1" applyBorder="1"/>
    <xf numFmtId="0" fontId="31" fillId="0" borderId="0" xfId="10"/>
    <xf numFmtId="0" fontId="48" fillId="0" borderId="0" xfId="0" applyFont="1"/>
    <xf numFmtId="0" fontId="31" fillId="0" borderId="0" xfId="0" applyFont="1"/>
    <xf numFmtId="0" fontId="31" fillId="2" borderId="1" xfId="2" applyFont="1"/>
    <xf numFmtId="43" fontId="0" fillId="0" borderId="0" xfId="9" applyFont="1"/>
    <xf numFmtId="174" fontId="0" fillId="0" borderId="0" xfId="0" applyNumberFormat="1"/>
    <xf numFmtId="168" fontId="23" fillId="0" borderId="60" xfId="0" applyNumberFormat="1" applyFont="1" applyFill="1" applyBorder="1" applyAlignment="1">
      <alignment horizontal="right"/>
    </xf>
    <xf numFmtId="168" fontId="23" fillId="0" borderId="74" xfId="0" applyNumberFormat="1" applyFont="1" applyFill="1" applyBorder="1" applyAlignment="1">
      <alignment horizontal="right"/>
    </xf>
    <xf numFmtId="3" fontId="22" fillId="0" borderId="37" xfId="0" applyNumberFormat="1" applyFont="1" applyBorder="1" applyAlignment="1">
      <alignment horizontal="right"/>
    </xf>
    <xf numFmtId="3" fontId="4" fillId="0" borderId="0" xfId="0" applyNumberFormat="1" applyFont="1"/>
    <xf numFmtId="0" fontId="39" fillId="33" borderId="80" xfId="0" applyFont="1" applyFill="1" applyBorder="1"/>
    <xf numFmtId="0" fontId="23" fillId="0" borderId="99" xfId="0" applyFont="1" applyBorder="1"/>
    <xf numFmtId="3" fontId="22" fillId="0" borderId="60" xfId="0" applyNumberFormat="1" applyFont="1" applyBorder="1" applyAlignment="1">
      <alignment horizontal="right"/>
    </xf>
    <xf numFmtId="0" fontId="23" fillId="0" borderId="0" xfId="0" applyFont="1" applyFill="1" applyBorder="1"/>
    <xf numFmtId="0" fontId="23" fillId="0" borderId="0" xfId="0" applyFont="1" applyFill="1" applyBorder="1" applyAlignment="1">
      <alignment horizontal="right"/>
    </xf>
    <xf numFmtId="3" fontId="23" fillId="0" borderId="0" xfId="0" applyNumberFormat="1" applyFont="1" applyBorder="1"/>
    <xf numFmtId="3" fontId="22" fillId="0" borderId="0" xfId="0" applyNumberFormat="1" applyFont="1" applyBorder="1" applyAlignment="1">
      <alignment horizontal="right"/>
    </xf>
    <xf numFmtId="0" fontId="0" fillId="0" borderId="0" xfId="0" applyFill="1" applyAlignment="1">
      <alignment horizontal="left" indent="1"/>
    </xf>
    <xf numFmtId="0" fontId="0" fillId="13" borderId="35" xfId="0" applyFill="1" applyBorder="1"/>
    <xf numFmtId="0" fontId="0" fillId="0" borderId="34" xfId="0" applyFill="1" applyBorder="1"/>
    <xf numFmtId="0" fontId="0" fillId="0" borderId="36" xfId="0" applyFill="1" applyBorder="1"/>
    <xf numFmtId="0" fontId="0" fillId="0" borderId="29" xfId="0" applyFill="1" applyBorder="1"/>
    <xf numFmtId="0" fontId="0" fillId="0" borderId="30" xfId="0" applyFill="1" applyBorder="1"/>
    <xf numFmtId="9" fontId="0" fillId="0" borderId="29" xfId="0" applyNumberFormat="1" applyFill="1" applyBorder="1"/>
    <xf numFmtId="3" fontId="0" fillId="0" borderId="30" xfId="0" applyNumberFormat="1" applyFill="1" applyBorder="1"/>
    <xf numFmtId="3" fontId="0" fillId="0" borderId="29" xfId="0" applyNumberFormat="1" applyFill="1" applyBorder="1"/>
    <xf numFmtId="3" fontId="0" fillId="0" borderId="34" xfId="0" applyNumberFormat="1" applyFill="1" applyBorder="1"/>
    <xf numFmtId="3" fontId="0" fillId="0" borderId="36" xfId="0" applyNumberFormat="1" applyFill="1" applyBorder="1"/>
    <xf numFmtId="0" fontId="0" fillId="0" borderId="34" xfId="0" applyFill="1" applyBorder="1" applyAlignment="1">
      <alignment horizontal="right"/>
    </xf>
    <xf numFmtId="0" fontId="0" fillId="0" borderId="29" xfId="0" applyFill="1" applyBorder="1" applyAlignment="1">
      <alignment horizontal="right"/>
    </xf>
    <xf numFmtId="3" fontId="0" fillId="0" borderId="29" xfId="0" applyNumberFormat="1" applyFill="1" applyBorder="1" applyAlignment="1">
      <alignment horizontal="right"/>
    </xf>
    <xf numFmtId="3" fontId="0" fillId="0" borderId="34" xfId="0" applyNumberFormat="1" applyFill="1" applyBorder="1" applyAlignment="1">
      <alignment horizontal="right"/>
    </xf>
    <xf numFmtId="0" fontId="0" fillId="0" borderId="0" xfId="0" applyFill="1" applyAlignment="1">
      <alignment horizontal="left" indent="2"/>
    </xf>
    <xf numFmtId="0" fontId="0" fillId="0" borderId="71" xfId="0" applyFill="1" applyBorder="1"/>
    <xf numFmtId="0" fontId="0" fillId="0" borderId="70" xfId="0" applyFill="1" applyBorder="1"/>
    <xf numFmtId="0" fontId="0" fillId="0" borderId="70" xfId="0" applyFill="1" applyBorder="1" applyAlignment="1">
      <alignment horizontal="left" indent="1"/>
    </xf>
    <xf numFmtId="0" fontId="0" fillId="0" borderId="0" xfId="0" applyFill="1" applyBorder="1" applyAlignment="1">
      <alignment horizontal="left" indent="1"/>
    </xf>
    <xf numFmtId="0" fontId="4" fillId="0" borderId="94" xfId="0" applyFont="1" applyFill="1" applyBorder="1"/>
    <xf numFmtId="0" fontId="4" fillId="0" borderId="102" xfId="0" applyFont="1" applyFill="1" applyBorder="1"/>
    <xf numFmtId="0" fontId="4" fillId="0" borderId="94" xfId="0" applyFont="1" applyBorder="1"/>
    <xf numFmtId="0" fontId="0" fillId="34" borderId="0" xfId="0" applyFill="1"/>
    <xf numFmtId="3" fontId="0" fillId="34" borderId="0" xfId="0" applyNumberFormat="1" applyFill="1"/>
    <xf numFmtId="0" fontId="0" fillId="34" borderId="35" xfId="0" applyFill="1" applyBorder="1"/>
    <xf numFmtId="43" fontId="0" fillId="34" borderId="0" xfId="9" applyFont="1" applyFill="1"/>
    <xf numFmtId="3" fontId="0" fillId="34" borderId="35" xfId="0" applyNumberFormat="1" applyFill="1" applyBorder="1"/>
    <xf numFmtId="3" fontId="23" fillId="0" borderId="65" xfId="0" applyNumberFormat="1" applyFont="1" applyBorder="1" applyAlignment="1">
      <alignment horizontal="right"/>
    </xf>
    <xf numFmtId="3" fontId="23" fillId="0" borderId="67" xfId="0" applyNumberFormat="1" applyFont="1" applyBorder="1" applyAlignment="1">
      <alignment horizontal="right"/>
    </xf>
    <xf numFmtId="3" fontId="49" fillId="0" borderId="0" xfId="15" applyFont="1"/>
    <xf numFmtId="173" fontId="50" fillId="0" borderId="0" xfId="16" applyFont="1" applyAlignment="1">
      <alignment horizontal="center"/>
    </xf>
    <xf numFmtId="3" fontId="49" fillId="0" borderId="0" xfId="15" applyFont="1" applyAlignment="1">
      <alignment horizontal="center"/>
    </xf>
    <xf numFmtId="3" fontId="49" fillId="0" borderId="30" xfId="15" applyFont="1" applyBorder="1" applyAlignment="1">
      <alignment horizontal="center"/>
    </xf>
    <xf numFmtId="175" fontId="49" fillId="0" borderId="0" xfId="15" applyNumberFormat="1" applyFont="1" applyAlignment="1">
      <alignment horizontal="center"/>
    </xf>
    <xf numFmtId="3" fontId="49" fillId="0" borderId="0" xfId="15" applyFont="1" applyAlignment="1">
      <alignment horizontal="left" wrapText="1"/>
    </xf>
    <xf numFmtId="3" fontId="51" fillId="0" borderId="0" xfId="15" applyFont="1" applyAlignment="1">
      <alignment horizontal="left" wrapText="1"/>
    </xf>
    <xf numFmtId="3" fontId="51" fillId="0" borderId="0" xfId="15" applyFont="1" applyAlignment="1">
      <alignment horizontal="center"/>
    </xf>
    <xf numFmtId="175" fontId="51" fillId="0" borderId="0" xfId="15" applyNumberFormat="1" applyFont="1" applyAlignment="1">
      <alignment horizontal="center"/>
    </xf>
    <xf numFmtId="175" fontId="51" fillId="0" borderId="0" xfId="1" applyNumberFormat="1" applyFont="1" applyAlignment="1">
      <alignment horizontal="center"/>
    </xf>
    <xf numFmtId="173" fontId="52" fillId="0" borderId="0" xfId="16" applyFont="1" applyAlignment="1">
      <alignment horizontal="center"/>
    </xf>
    <xf numFmtId="3" fontId="51" fillId="0" borderId="30" xfId="15" applyFont="1" applyBorder="1" applyAlignment="1">
      <alignment horizontal="center"/>
    </xf>
    <xf numFmtId="172" fontId="49" fillId="0" borderId="0" xfId="15" applyNumberFormat="1" applyFont="1"/>
    <xf numFmtId="175" fontId="49" fillId="0" borderId="0" xfId="16" applyNumberFormat="1" applyFont="1" applyAlignment="1">
      <alignment horizontal="center"/>
    </xf>
    <xf numFmtId="175" fontId="49" fillId="0" borderId="30" xfId="15" applyNumberFormat="1" applyFont="1" applyBorder="1" applyAlignment="1">
      <alignment horizontal="center"/>
    </xf>
    <xf numFmtId="172" fontId="49" fillId="0" borderId="0" xfId="16" applyNumberFormat="1" applyFont="1"/>
    <xf numFmtId="176" fontId="49" fillId="0" borderId="0" xfId="15" applyNumberFormat="1" applyFont="1" applyAlignment="1">
      <alignment horizontal="center"/>
    </xf>
    <xf numFmtId="3" fontId="52" fillId="0" borderId="0" xfId="15" applyFont="1" applyAlignment="1">
      <alignment horizontal="left"/>
    </xf>
    <xf numFmtId="175" fontId="52" fillId="0" borderId="0" xfId="15" applyNumberFormat="1" applyFont="1" applyAlignment="1">
      <alignment horizontal="center"/>
    </xf>
    <xf numFmtId="172" fontId="49" fillId="0" borderId="0" xfId="16" applyNumberFormat="1" applyFont="1" applyAlignment="1">
      <alignment horizontal="center"/>
    </xf>
    <xf numFmtId="3" fontId="49" fillId="9" borderId="0" xfId="15" applyFont="1" applyFill="1" applyAlignment="1">
      <alignment horizontal="center"/>
    </xf>
    <xf numFmtId="0" fontId="49" fillId="9" borderId="0" xfId="15" applyNumberFormat="1" applyFont="1" applyFill="1" applyAlignment="1">
      <alignment horizontal="center"/>
    </xf>
    <xf numFmtId="172" fontId="49" fillId="0" borderId="0" xfId="16" applyNumberFormat="1" applyFont="1" applyAlignment="1">
      <alignment horizontal="left" wrapText="1"/>
    </xf>
    <xf numFmtId="3" fontId="51" fillId="0" borderId="0" xfId="15" applyFont="1" applyAlignment="1">
      <alignment horizontal="center" wrapText="1"/>
    </xf>
    <xf numFmtId="3" fontId="51" fillId="0" borderId="0" xfId="15" applyFont="1"/>
    <xf numFmtId="173" fontId="52" fillId="0" borderId="0" xfId="16" applyFont="1" applyAlignment="1">
      <alignment horizontal="center" wrapText="1"/>
    </xf>
    <xf numFmtId="3" fontId="53" fillId="36" borderId="0" xfId="15" applyFont="1" applyFill="1"/>
    <xf numFmtId="3" fontId="53" fillId="36" borderId="0" xfId="15" applyFont="1" applyFill="1" applyAlignment="1">
      <alignment horizontal="center"/>
    </xf>
    <xf numFmtId="172" fontId="53" fillId="36" borderId="0" xfId="15" applyNumberFormat="1" applyFont="1" applyFill="1"/>
    <xf numFmtId="1" fontId="53" fillId="36" borderId="0" xfId="15" applyNumberFormat="1" applyFont="1" applyFill="1"/>
    <xf numFmtId="9" fontId="53" fillId="4" borderId="0" xfId="1" applyFont="1" applyFill="1"/>
    <xf numFmtId="3" fontId="53" fillId="36" borderId="0" xfId="15" applyFont="1" applyFill="1" applyAlignment="1">
      <alignment horizontal="right"/>
    </xf>
    <xf numFmtId="173" fontId="53" fillId="36" borderId="0" xfId="16" applyFont="1" applyFill="1" applyAlignment="1">
      <alignment horizontal="center"/>
    </xf>
    <xf numFmtId="172" fontId="53" fillId="36" borderId="0" xfId="16" applyNumberFormat="1" applyFont="1" applyFill="1"/>
    <xf numFmtId="172" fontId="50" fillId="36" borderId="0" xfId="16" applyNumberFormat="1" applyFont="1" applyFill="1"/>
    <xf numFmtId="173" fontId="54" fillId="36" borderId="0" xfId="16" applyFont="1" applyFill="1"/>
    <xf numFmtId="3" fontId="54" fillId="36" borderId="0" xfId="15" applyFont="1" applyFill="1"/>
    <xf numFmtId="3" fontId="50" fillId="36" borderId="0" xfId="15" applyFont="1" applyFill="1"/>
    <xf numFmtId="2" fontId="53" fillId="36" borderId="0" xfId="15" applyNumberFormat="1" applyFont="1" applyFill="1"/>
    <xf numFmtId="176" fontId="53" fillId="36" borderId="0" xfId="15" applyNumberFormat="1" applyFont="1" applyFill="1"/>
    <xf numFmtId="172" fontId="53" fillId="36" borderId="0" xfId="16" applyNumberFormat="1" applyFont="1" applyFill="1" applyAlignment="1">
      <alignment horizontal="center"/>
    </xf>
    <xf numFmtId="175" fontId="53" fillId="36" borderId="0" xfId="15" applyNumberFormat="1" applyFont="1" applyFill="1"/>
    <xf numFmtId="172" fontId="53" fillId="4" borderId="0" xfId="16" applyNumberFormat="1" applyFont="1" applyFill="1" applyAlignment="1">
      <alignment horizontal="center"/>
    </xf>
    <xf numFmtId="173" fontId="53" fillId="36" borderId="0" xfId="15" applyNumberFormat="1" applyFont="1" applyFill="1" applyAlignment="1">
      <alignment horizontal="center"/>
    </xf>
    <xf numFmtId="177" fontId="53" fillId="36" borderId="64" xfId="17" applyNumberFormat="1" applyFont="1" applyFill="1" applyBorder="1" applyAlignment="1">
      <alignment wrapText="1"/>
    </xf>
    <xf numFmtId="3" fontId="55" fillId="36" borderId="0" xfId="15" applyFont="1" applyFill="1" applyAlignment="1">
      <alignment horizontal="left"/>
    </xf>
    <xf numFmtId="173" fontId="53" fillId="36" borderId="0" xfId="16" applyFont="1" applyFill="1" applyBorder="1" applyAlignment="1">
      <alignment horizontal="center"/>
    </xf>
    <xf numFmtId="3" fontId="53" fillId="37" borderId="0" xfId="15" applyFont="1" applyFill="1" applyAlignment="1">
      <alignment horizontal="center"/>
    </xf>
    <xf numFmtId="172" fontId="53" fillId="37" borderId="0" xfId="15" applyNumberFormat="1" applyFont="1" applyFill="1" applyAlignment="1">
      <alignment horizontal="center"/>
    </xf>
    <xf numFmtId="172" fontId="53" fillId="24" borderId="64" xfId="15" applyNumberFormat="1" applyFont="1" applyFill="1" applyBorder="1" applyAlignment="1" applyProtection="1">
      <alignment horizontal="center"/>
      <protection locked="0"/>
    </xf>
    <xf numFmtId="3" fontId="53" fillId="37" borderId="0" xfId="15" applyFont="1" applyFill="1" applyAlignment="1">
      <alignment horizontal="left"/>
    </xf>
    <xf numFmtId="3" fontId="53" fillId="37" borderId="0" xfId="15" applyFont="1" applyFill="1"/>
    <xf numFmtId="175" fontId="53" fillId="37" borderId="0" xfId="15" applyNumberFormat="1" applyFont="1" applyFill="1" applyAlignment="1">
      <alignment horizontal="center"/>
    </xf>
    <xf numFmtId="3" fontId="55" fillId="37" borderId="0" xfId="15" applyFont="1" applyFill="1" applyAlignment="1">
      <alignment horizontal="left"/>
    </xf>
    <xf numFmtId="172" fontId="53" fillId="24" borderId="64" xfId="16" applyNumberFormat="1" applyFont="1" applyFill="1" applyBorder="1" applyProtection="1">
      <protection locked="0"/>
    </xf>
    <xf numFmtId="176" fontId="53" fillId="37" borderId="0" xfId="15" applyNumberFormat="1" applyFont="1" applyFill="1" applyAlignment="1">
      <alignment horizontal="center"/>
    </xf>
    <xf numFmtId="172" fontId="53" fillId="24" borderId="64" xfId="15" applyNumberFormat="1" applyFont="1" applyFill="1" applyBorder="1" applyAlignment="1">
      <alignment horizontal="center"/>
    </xf>
    <xf numFmtId="3" fontId="55" fillId="37" borderId="0" xfId="15" applyFont="1" applyFill="1"/>
    <xf numFmtId="178" fontId="53" fillId="24" borderId="64" xfId="16" applyNumberFormat="1" applyFont="1" applyFill="1" applyBorder="1" applyProtection="1">
      <protection locked="0"/>
    </xf>
    <xf numFmtId="172" fontId="49" fillId="37" borderId="0" xfId="16" applyNumberFormat="1" applyFont="1" applyFill="1" applyBorder="1" applyAlignment="1">
      <alignment horizontal="right"/>
    </xf>
    <xf numFmtId="172" fontId="49" fillId="24" borderId="64" xfId="16" applyNumberFormat="1" applyFont="1" applyFill="1" applyBorder="1" applyAlignment="1" applyProtection="1">
      <alignment horizontal="right"/>
      <protection locked="0"/>
    </xf>
    <xf numFmtId="3" fontId="53" fillId="37" borderId="0" xfId="15" applyFont="1" applyFill="1" applyAlignment="1">
      <alignment horizontal="right"/>
    </xf>
    <xf numFmtId="3" fontId="53" fillId="37" borderId="30" xfId="15" applyFont="1" applyFill="1" applyBorder="1" applyAlignment="1">
      <alignment horizontal="left"/>
    </xf>
    <xf numFmtId="172" fontId="53" fillId="37" borderId="64" xfId="16" applyNumberFormat="1" applyFont="1" applyFill="1" applyBorder="1" applyAlignment="1">
      <alignment horizontal="center"/>
    </xf>
    <xf numFmtId="175" fontId="53" fillId="37" borderId="0" xfId="15" applyNumberFormat="1" applyFont="1" applyFill="1" applyAlignment="1">
      <alignment horizontal="right"/>
    </xf>
    <xf numFmtId="3" fontId="55" fillId="36" borderId="0" xfId="15" applyFont="1" applyFill="1"/>
    <xf numFmtId="3" fontId="55" fillId="37" borderId="0" xfId="15" applyFont="1" applyFill="1" applyAlignment="1">
      <alignment horizontal="center"/>
    </xf>
    <xf numFmtId="3" fontId="52" fillId="37" borderId="0" xfId="15" applyFont="1" applyFill="1" applyAlignment="1">
      <alignment horizontal="left"/>
    </xf>
    <xf numFmtId="3" fontId="53" fillId="36" borderId="0" xfId="15" applyFont="1" applyFill="1" applyAlignment="1">
      <alignment horizontal="left"/>
    </xf>
    <xf numFmtId="165" fontId="53" fillId="36" borderId="0" xfId="15" applyNumberFormat="1" applyFont="1" applyFill="1" applyAlignment="1">
      <alignment horizontal="center"/>
    </xf>
    <xf numFmtId="3" fontId="55" fillId="36" borderId="35" xfId="15" applyFont="1" applyFill="1" applyBorder="1"/>
    <xf numFmtId="3" fontId="53" fillId="36" borderId="35" xfId="15" applyFont="1" applyFill="1" applyBorder="1"/>
    <xf numFmtId="9" fontId="2" fillId="2" borderId="104" xfId="2" applyNumberFormat="1" applyBorder="1"/>
    <xf numFmtId="0" fontId="2" fillId="2" borderId="104" xfId="2" applyBorder="1"/>
    <xf numFmtId="3" fontId="4" fillId="0" borderId="35" xfId="0" applyNumberFormat="1" applyFont="1" applyBorder="1"/>
    <xf numFmtId="167" fontId="4" fillId="0" borderId="35" xfId="0" applyNumberFormat="1" applyFont="1" applyBorder="1"/>
    <xf numFmtId="3" fontId="0" fillId="0" borderId="68" xfId="0" applyNumberFormat="1" applyBorder="1"/>
    <xf numFmtId="0" fontId="0" fillId="0" borderId="68" xfId="0" applyBorder="1" applyAlignment="1">
      <alignment horizontal="left" indent="1"/>
    </xf>
    <xf numFmtId="9" fontId="0" fillId="0" borderId="68" xfId="0" applyNumberFormat="1" applyBorder="1"/>
    <xf numFmtId="167" fontId="0" fillId="0" borderId="68" xfId="0" applyNumberFormat="1" applyBorder="1"/>
    <xf numFmtId="0" fontId="0" fillId="0" borderId="0" xfId="0" applyBorder="1" applyAlignment="1">
      <alignment horizontal="left" indent="1"/>
    </xf>
    <xf numFmtId="9" fontId="0" fillId="0" borderId="0" xfId="0" applyNumberFormat="1" applyBorder="1"/>
    <xf numFmtId="167" fontId="0" fillId="0" borderId="0" xfId="0" applyNumberFormat="1" applyBorder="1"/>
    <xf numFmtId="0" fontId="0" fillId="0" borderId="15" xfId="0" applyBorder="1" applyAlignment="1">
      <alignment horizontal="left" indent="1"/>
    </xf>
    <xf numFmtId="9" fontId="0" fillId="0" borderId="15" xfId="0" applyNumberFormat="1" applyBorder="1"/>
    <xf numFmtId="167" fontId="4" fillId="0" borderId="15" xfId="0" applyNumberFormat="1" applyFont="1" applyBorder="1"/>
    <xf numFmtId="0" fontId="2" fillId="2" borderId="105" xfId="2" applyBorder="1"/>
    <xf numFmtId="9" fontId="2" fillId="2" borderId="105" xfId="2" applyNumberFormat="1" applyBorder="1"/>
    <xf numFmtId="0" fontId="0" fillId="0" borderId="15" xfId="0" applyBorder="1" applyAlignment="1">
      <alignment horizontal="center" vertical="center" wrapText="1"/>
    </xf>
    <xf numFmtId="3" fontId="53" fillId="36" borderId="0" xfId="15" applyFont="1" applyFill="1" applyBorder="1"/>
    <xf numFmtId="3" fontId="55" fillId="36" borderId="0" xfId="15" applyFont="1" applyFill="1" applyBorder="1"/>
    <xf numFmtId="3" fontId="53" fillId="36" borderId="0" xfId="15" applyFont="1" applyFill="1" applyBorder="1" applyAlignment="1">
      <alignment horizontal="left"/>
    </xf>
    <xf numFmtId="9" fontId="53" fillId="36" borderId="0" xfId="15" applyNumberFormat="1" applyFont="1" applyFill="1"/>
    <xf numFmtId="9" fontId="3" fillId="35" borderId="103" xfId="14" applyNumberFormat="1"/>
    <xf numFmtId="0" fontId="23" fillId="0" borderId="37" xfId="0" applyFont="1" applyBorder="1" applyAlignment="1">
      <alignment horizontal="center" vertical="center" wrapText="1"/>
    </xf>
    <xf numFmtId="0" fontId="22" fillId="0" borderId="62"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45" xfId="0" applyFont="1" applyBorder="1" applyAlignment="1">
      <alignment horizontal="center" vertical="center" wrapText="1"/>
    </xf>
    <xf numFmtId="0" fontId="39" fillId="0" borderId="63" xfId="0" applyFont="1" applyBorder="1"/>
    <xf numFmtId="0" fontId="22" fillId="0" borderId="108" xfId="0" applyFont="1" applyBorder="1" applyAlignment="1">
      <alignment horizontal="center" vertical="center" wrapText="1"/>
    </xf>
    <xf numFmtId="0" fontId="22" fillId="0" borderId="112" xfId="0" applyFont="1" applyBorder="1" applyAlignment="1">
      <alignment horizontal="center" vertical="center" wrapText="1"/>
    </xf>
    <xf numFmtId="0" fontId="22" fillId="0" borderId="113" xfId="0" applyFont="1" applyBorder="1" applyAlignment="1">
      <alignment horizontal="center" vertical="center" wrapText="1"/>
    </xf>
    <xf numFmtId="0" fontId="37" fillId="0" borderId="114" xfId="0" applyFont="1" applyBorder="1" applyAlignment="1">
      <alignment horizontal="right"/>
    </xf>
    <xf numFmtId="0" fontId="37" fillId="0" borderId="115" xfId="0" applyFont="1" applyBorder="1" applyAlignment="1">
      <alignment horizontal="right"/>
    </xf>
    <xf numFmtId="3" fontId="22" fillId="38" borderId="44" xfId="0" applyNumberFormat="1" applyFont="1" applyFill="1" applyBorder="1" applyAlignment="1">
      <alignment horizontal="right"/>
    </xf>
    <xf numFmtId="168" fontId="23" fillId="0" borderId="117" xfId="0" applyNumberFormat="1" applyFont="1" applyFill="1" applyBorder="1" applyAlignment="1">
      <alignment horizontal="right"/>
    </xf>
    <xf numFmtId="3" fontId="23" fillId="0" borderId="44" xfId="0" applyNumberFormat="1" applyFont="1" applyBorder="1" applyAlignment="1">
      <alignment horizontal="right"/>
    </xf>
    <xf numFmtId="3" fontId="23" fillId="24" borderId="44" xfId="0" applyNumberFormat="1" applyFont="1" applyFill="1" applyBorder="1"/>
    <xf numFmtId="3" fontId="45" fillId="0" borderId="117" xfId="0" applyNumberFormat="1" applyFont="1" applyBorder="1"/>
    <xf numFmtId="3" fontId="45" fillId="0" borderId="44" xfId="0" applyNumberFormat="1" applyFont="1" applyBorder="1" applyAlignment="1">
      <alignment horizontal="right"/>
    </xf>
    <xf numFmtId="3" fontId="23" fillId="0" borderId="117" xfId="0" applyNumberFormat="1" applyFont="1" applyBorder="1" applyAlignment="1">
      <alignment horizontal="right"/>
    </xf>
    <xf numFmtId="0" fontId="23" fillId="0" borderId="119" xfId="0" applyFont="1" applyBorder="1"/>
    <xf numFmtId="0" fontId="37" fillId="0" borderId="27" xfId="0" applyFont="1" applyBorder="1"/>
    <xf numFmtId="3" fontId="23" fillId="24" borderId="44" xfId="0" applyNumberFormat="1" applyFont="1" applyFill="1" applyBorder="1" applyAlignment="1">
      <alignment horizontal="right"/>
    </xf>
    <xf numFmtId="3" fontId="23" fillId="38" borderId="44" xfId="0" applyNumberFormat="1" applyFont="1" applyFill="1" applyBorder="1"/>
    <xf numFmtId="3" fontId="22" fillId="38" borderId="117" xfId="0" applyNumberFormat="1" applyFont="1" applyFill="1" applyBorder="1" applyAlignment="1">
      <alignment horizontal="right"/>
    </xf>
    <xf numFmtId="3" fontId="22" fillId="38" borderId="120" xfId="0" applyNumberFormat="1" applyFont="1" applyFill="1" applyBorder="1" applyAlignment="1">
      <alignment horizontal="right"/>
    </xf>
    <xf numFmtId="3" fontId="22" fillId="38" borderId="121" xfId="0" applyNumberFormat="1" applyFont="1" applyFill="1" applyBorder="1" applyAlignment="1">
      <alignment horizontal="right"/>
    </xf>
    <xf numFmtId="3" fontId="57" fillId="0" borderId="106" xfId="0" applyNumberFormat="1" applyFont="1" applyBorder="1"/>
    <xf numFmtId="3" fontId="57" fillId="0" borderId="47" xfId="0" applyNumberFormat="1" applyFont="1" applyBorder="1"/>
    <xf numFmtId="0" fontId="30" fillId="26" borderId="0" xfId="0" applyFont="1" applyFill="1" applyAlignment="1">
      <alignment horizontal="center"/>
    </xf>
    <xf numFmtId="0" fontId="30" fillId="0" borderId="0" xfId="0" applyFont="1" applyAlignment="1">
      <alignment horizontal="center"/>
    </xf>
    <xf numFmtId="0" fontId="0" fillId="26" borderId="0" xfId="0" applyFill="1"/>
    <xf numFmtId="0" fontId="0" fillId="0" borderId="0" xfId="0" applyAlignment="1">
      <alignment horizontal="center"/>
    </xf>
    <xf numFmtId="3" fontId="0" fillId="43" borderId="0" xfId="0" applyNumberFormat="1" applyFill="1" applyAlignment="1">
      <alignment horizontal="center"/>
    </xf>
    <xf numFmtId="174" fontId="0" fillId="43" borderId="0" xfId="0" applyNumberFormat="1" applyFill="1" applyAlignment="1">
      <alignment horizontal="center"/>
    </xf>
    <xf numFmtId="2" fontId="0" fillId="43" borderId="0" xfId="0" applyNumberFormat="1" applyFill="1" applyAlignment="1">
      <alignment horizontal="center"/>
    </xf>
    <xf numFmtId="1" fontId="0" fillId="43" borderId="0" xfId="0" applyNumberFormat="1" applyFill="1" applyAlignment="1">
      <alignment horizontal="center"/>
    </xf>
    <xf numFmtId="168" fontId="0" fillId="43" borderId="0" xfId="0" applyNumberFormat="1" applyFill="1" applyAlignment="1">
      <alignment horizontal="center"/>
    </xf>
    <xf numFmtId="0" fontId="0" fillId="43" borderId="0" xfId="0" applyFill="1" applyAlignment="1">
      <alignment horizontal="center"/>
    </xf>
    <xf numFmtId="2" fontId="17" fillId="43" borderId="0" xfId="0" applyNumberFormat="1" applyFont="1" applyFill="1" applyAlignment="1">
      <alignment horizontal="center"/>
    </xf>
    <xf numFmtId="1" fontId="17" fillId="43" borderId="0" xfId="0" applyNumberFormat="1" applyFont="1" applyFill="1" applyAlignment="1">
      <alignment horizontal="center"/>
    </xf>
    <xf numFmtId="0" fontId="0" fillId="43" borderId="0" xfId="0" applyFill="1"/>
    <xf numFmtId="3" fontId="0" fillId="0" borderId="0" xfId="0" applyNumberFormat="1" applyAlignment="1">
      <alignment horizontal="center"/>
    </xf>
    <xf numFmtId="17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168" fontId="0" fillId="0" borderId="0" xfId="0" applyNumberFormat="1" applyAlignment="1">
      <alignment horizontal="center"/>
    </xf>
    <xf numFmtId="2" fontId="17" fillId="0" borderId="0" xfId="0" applyNumberFormat="1" applyFont="1" applyAlignment="1">
      <alignment horizontal="center"/>
    </xf>
    <xf numFmtId="1" fontId="17" fillId="0" borderId="0" xfId="0" applyNumberFormat="1" applyFont="1" applyAlignment="1">
      <alignment horizontal="center"/>
    </xf>
    <xf numFmtId="0" fontId="17" fillId="0" borderId="0" xfId="0" applyFont="1"/>
    <xf numFmtId="0" fontId="0" fillId="0" borderId="0" xfId="0" applyAlignment="1">
      <alignment horizontal="left"/>
    </xf>
    <xf numFmtId="0" fontId="0" fillId="13" borderId="0" xfId="0" applyFill="1" applyAlignment="1">
      <alignment horizontal="left"/>
    </xf>
    <xf numFmtId="0" fontId="17" fillId="13" borderId="0" xfId="0" applyFont="1" applyFill="1"/>
    <xf numFmtId="173" fontId="0" fillId="0" borderId="0" xfId="16" applyFont="1"/>
    <xf numFmtId="173" fontId="0" fillId="0" borderId="0" xfId="0" applyNumberFormat="1"/>
    <xf numFmtId="178" fontId="0" fillId="0" borderId="0" xfId="16" applyNumberFormat="1" applyFont="1" applyFill="1"/>
    <xf numFmtId="173" fontId="4" fillId="0" borderId="0" xfId="16" applyFont="1"/>
    <xf numFmtId="173" fontId="4" fillId="0" borderId="0" xfId="0" applyNumberFormat="1" applyFont="1"/>
    <xf numFmtId="172" fontId="0" fillId="0" borderId="0" xfId="16" applyNumberFormat="1" applyFont="1"/>
    <xf numFmtId="172" fontId="0" fillId="41" borderId="0" xfId="0" applyNumberFormat="1" applyFill="1"/>
    <xf numFmtId="0" fontId="0" fillId="41" borderId="0" xfId="0" applyFill="1"/>
    <xf numFmtId="172" fontId="0" fillId="0" borderId="0" xfId="16" applyNumberFormat="1" applyFont="1" applyFill="1"/>
    <xf numFmtId="0" fontId="0" fillId="4" borderId="0" xfId="0" applyFill="1"/>
    <xf numFmtId="172" fontId="0" fillId="0" borderId="0" xfId="0" applyNumberFormat="1"/>
    <xf numFmtId="179" fontId="0" fillId="0" borderId="0" xfId="0" applyNumberFormat="1"/>
    <xf numFmtId="9" fontId="0" fillId="4" borderId="64" xfId="1" applyFont="1" applyFill="1" applyBorder="1"/>
    <xf numFmtId="173" fontId="0" fillId="0" borderId="0" xfId="16" applyFont="1" applyFill="1"/>
    <xf numFmtId="43" fontId="0" fillId="0" borderId="0" xfId="0" applyNumberFormat="1"/>
    <xf numFmtId="0" fontId="31" fillId="0" borderId="0" xfId="0" applyFont="1" applyAlignment="1">
      <alignment horizontal="left"/>
    </xf>
    <xf numFmtId="0" fontId="0" fillId="13" borderId="0" xfId="0" applyFill="1" applyAlignment="1"/>
    <xf numFmtId="0" fontId="0" fillId="0" borderId="0" xfId="0" applyAlignment="1">
      <alignment horizontal="center"/>
    </xf>
    <xf numFmtId="0" fontId="60" fillId="0" borderId="0" xfId="0" applyFont="1"/>
    <xf numFmtId="0" fontId="61" fillId="0" borderId="0" xfId="0" applyFont="1"/>
    <xf numFmtId="0" fontId="62" fillId="0" borderId="0" xfId="0" applyFont="1"/>
    <xf numFmtId="0" fontId="63" fillId="0" borderId="0" xfId="0" applyFont="1" applyAlignment="1">
      <alignment horizontal="center"/>
    </xf>
    <xf numFmtId="0" fontId="4" fillId="0" borderId="0" xfId="0" applyFont="1" applyAlignment="1">
      <alignment horizontal="center" vertical="center"/>
    </xf>
    <xf numFmtId="0" fontId="4" fillId="0" borderId="64" xfId="0" applyFont="1" applyBorder="1" applyAlignment="1">
      <alignment horizontal="center" vertical="center"/>
    </xf>
    <xf numFmtId="0" fontId="4" fillId="0" borderId="64" xfId="0" applyFont="1" applyBorder="1" applyAlignment="1">
      <alignment horizontal="center" vertical="center" wrapText="1"/>
    </xf>
    <xf numFmtId="0" fontId="27" fillId="0" borderId="64" xfId="0" applyFont="1" applyBorder="1"/>
    <xf numFmtId="173" fontId="0" fillId="0" borderId="64" xfId="0" applyNumberFormat="1" applyBorder="1"/>
    <xf numFmtId="0" fontId="27" fillId="44" borderId="64" xfId="0" applyFont="1" applyFill="1" applyBorder="1"/>
    <xf numFmtId="0" fontId="63" fillId="0" borderId="0" xfId="0" applyFont="1"/>
    <xf numFmtId="0" fontId="63" fillId="0" borderId="64" xfId="0" applyFont="1" applyBorder="1"/>
    <xf numFmtId="173" fontId="63" fillId="0" borderId="64" xfId="0" applyNumberFormat="1" applyFont="1" applyBorder="1"/>
    <xf numFmtId="173" fontId="63" fillId="0" borderId="0" xfId="0" applyNumberFormat="1" applyFont="1"/>
    <xf numFmtId="172" fontId="63" fillId="0" borderId="0" xfId="0" applyNumberFormat="1" applyFont="1"/>
    <xf numFmtId="3" fontId="56" fillId="0" borderId="38" xfId="0" applyNumberFormat="1" applyFont="1" applyBorder="1" applyAlignment="1">
      <alignment horizontal="right"/>
    </xf>
    <xf numFmtId="0" fontId="58" fillId="0" borderId="122" xfId="19"/>
    <xf numFmtId="44" fontId="58" fillId="0" borderId="122" xfId="19" applyNumberFormat="1"/>
    <xf numFmtId="0" fontId="59" fillId="0" borderId="123" xfId="20"/>
    <xf numFmtId="44" fontId="59" fillId="0" borderId="123" xfId="20" applyNumberFormat="1"/>
    <xf numFmtId="44" fontId="0" fillId="0" borderId="0" xfId="0" applyNumberFormat="1"/>
    <xf numFmtId="44" fontId="0" fillId="16" borderId="0" xfId="0" applyNumberFormat="1" applyFill="1"/>
    <xf numFmtId="0" fontId="0" fillId="16" borderId="0" xfId="0" applyFill="1"/>
    <xf numFmtId="0" fontId="0" fillId="0" borderId="0" xfId="0" quotePrefix="1"/>
    <xf numFmtId="44" fontId="58" fillId="0" borderId="122" xfId="18" applyFont="1" applyBorder="1"/>
    <xf numFmtId="44" fontId="58" fillId="0" borderId="0" xfId="18" applyFont="1" applyBorder="1"/>
    <xf numFmtId="44" fontId="0" fillId="0" borderId="0" xfId="18" applyFont="1"/>
    <xf numFmtId="44" fontId="59" fillId="0" borderId="123" xfId="18" applyFont="1" applyBorder="1"/>
    <xf numFmtId="44" fontId="59" fillId="42" borderId="0" xfId="18" applyFont="1" applyFill="1" applyBorder="1"/>
    <xf numFmtId="44" fontId="0" fillId="42" borderId="0" xfId="18" applyFont="1" applyFill="1"/>
    <xf numFmtId="44" fontId="0" fillId="31" borderId="0" xfId="18" applyFont="1" applyFill="1"/>
    <xf numFmtId="44" fontId="0" fillId="42" borderId="0" xfId="0" applyNumberFormat="1" applyFill="1"/>
    <xf numFmtId="44" fontId="58" fillId="42" borderId="0" xfId="18" applyFont="1" applyFill="1" applyBorder="1"/>
    <xf numFmtId="44" fontId="0" fillId="0" borderId="0" xfId="0" applyNumberFormat="1" applyFill="1"/>
    <xf numFmtId="0" fontId="31" fillId="12" borderId="0" xfId="0" applyFont="1" applyFill="1"/>
    <xf numFmtId="4" fontId="65" fillId="45" borderId="1" xfId="21" applyNumberFormat="1"/>
    <xf numFmtId="3" fontId="65" fillId="45" borderId="1" xfId="21" applyNumberFormat="1"/>
    <xf numFmtId="0" fontId="31" fillId="0" borderId="0" xfId="0" applyFont="1" applyFill="1"/>
    <xf numFmtId="0" fontId="0" fillId="0" borderId="124" xfId="0" applyBorder="1"/>
    <xf numFmtId="0" fontId="0" fillId="0" borderId="0" xfId="0" applyFont="1" applyAlignment="1">
      <alignment horizontal="center"/>
    </xf>
    <xf numFmtId="2" fontId="65" fillId="45" borderId="1" xfId="21" applyNumberFormat="1"/>
    <xf numFmtId="0" fontId="0" fillId="0" borderId="125" xfId="0" applyBorder="1"/>
    <xf numFmtId="0" fontId="56" fillId="0" borderId="65" xfId="0" applyFont="1" applyBorder="1"/>
    <xf numFmtId="3" fontId="56" fillId="0" borderId="67" xfId="0" applyNumberFormat="1" applyFont="1" applyBorder="1" applyAlignment="1">
      <alignment horizontal="right"/>
    </xf>
    <xf numFmtId="180" fontId="0" fillId="0" borderId="0" xfId="0" applyNumberFormat="1"/>
    <xf numFmtId="181" fontId="0" fillId="0" borderId="0" xfId="0" applyNumberFormat="1"/>
    <xf numFmtId="0" fontId="0" fillId="0" borderId="126" xfId="0" applyBorder="1"/>
    <xf numFmtId="0" fontId="0" fillId="46" borderId="0" xfId="0" applyFill="1"/>
    <xf numFmtId="0" fontId="0" fillId="47" borderId="0" xfId="0" applyFill="1"/>
    <xf numFmtId="3" fontId="56" fillId="0" borderId="65" xfId="0" applyNumberFormat="1" applyFont="1" applyBorder="1" applyAlignment="1">
      <alignment horizontal="right"/>
    </xf>
    <xf numFmtId="0" fontId="56" fillId="0" borderId="60" xfId="0" applyFont="1" applyBorder="1"/>
    <xf numFmtId="3" fontId="56" fillId="0" borderId="60" xfId="0" applyNumberFormat="1" applyFont="1" applyBorder="1"/>
    <xf numFmtId="3" fontId="56" fillId="0" borderId="74" xfId="0" applyNumberFormat="1" applyFont="1" applyBorder="1"/>
    <xf numFmtId="173" fontId="0" fillId="44" borderId="64" xfId="0" applyNumberFormat="1" applyFill="1" applyBorder="1"/>
    <xf numFmtId="0" fontId="0" fillId="0" borderId="0" xfId="0" applyAlignment="1">
      <alignment horizontal="center"/>
    </xf>
    <xf numFmtId="182" fontId="0" fillId="0" borderId="0" xfId="0" applyNumberFormat="1"/>
    <xf numFmtId="181" fontId="0" fillId="0" borderId="32" xfId="0" applyNumberFormat="1" applyBorder="1"/>
    <xf numFmtId="4" fontId="0" fillId="0" borderId="35" xfId="0" applyNumberFormat="1" applyBorder="1"/>
    <xf numFmtId="0" fontId="66" fillId="0" borderId="0" xfId="0" applyFont="1"/>
    <xf numFmtId="3" fontId="66" fillId="0" borderId="0" xfId="0" applyNumberFormat="1" applyFont="1"/>
    <xf numFmtId="0" fontId="67" fillId="0" borderId="0" xfId="0" applyFont="1"/>
    <xf numFmtId="3" fontId="67" fillId="0" borderId="0" xfId="0" applyNumberFormat="1" applyFont="1"/>
    <xf numFmtId="9" fontId="67" fillId="0" borderId="0" xfId="0" applyNumberFormat="1" applyFont="1"/>
    <xf numFmtId="3" fontId="56" fillId="0" borderId="74" xfId="0" applyNumberFormat="1" applyFont="1" applyBorder="1" applyAlignment="1">
      <alignment horizontal="right"/>
    </xf>
    <xf numFmtId="3" fontId="23" fillId="26" borderId="37" xfId="0" applyNumberFormat="1" applyFont="1" applyFill="1" applyBorder="1"/>
    <xf numFmtId="3" fontId="23" fillId="26" borderId="38" xfId="0" applyNumberFormat="1" applyFont="1" applyFill="1" applyBorder="1"/>
    <xf numFmtId="3" fontId="23" fillId="0" borderId="37" xfId="0" applyNumberFormat="1" applyFont="1" applyFill="1" applyBorder="1"/>
    <xf numFmtId="0" fontId="30" fillId="0" borderId="0" xfId="0" applyFont="1" applyAlignment="1">
      <alignment horizontal="center" vertical="center" wrapText="1"/>
    </xf>
    <xf numFmtId="9" fontId="23" fillId="0" borderId="38" xfId="0" applyNumberFormat="1" applyFont="1" applyBorder="1" applyAlignment="1">
      <alignment horizontal="right"/>
    </xf>
    <xf numFmtId="9" fontId="23" fillId="0" borderId="0" xfId="0" applyNumberFormat="1" applyFont="1" applyBorder="1"/>
    <xf numFmtId="3" fontId="22" fillId="26" borderId="37" xfId="0" applyNumberFormat="1" applyFont="1" applyFill="1" applyBorder="1" applyAlignment="1">
      <alignment horizontal="right"/>
    </xf>
    <xf numFmtId="3" fontId="23" fillId="26" borderId="38" xfId="0" applyNumberFormat="1" applyFont="1" applyFill="1" applyBorder="1" applyAlignment="1">
      <alignment horizontal="right"/>
    </xf>
    <xf numFmtId="3" fontId="23" fillId="0" borderId="60" xfId="0" applyNumberFormat="1" applyFont="1" applyFill="1" applyBorder="1" applyAlignment="1">
      <alignment horizontal="right"/>
    </xf>
    <xf numFmtId="3" fontId="23" fillId="0" borderId="74" xfId="0" applyNumberFormat="1" applyFont="1" applyFill="1" applyBorder="1" applyAlignment="1">
      <alignment horizontal="right"/>
    </xf>
    <xf numFmtId="3" fontId="23" fillId="42" borderId="37" xfId="0" applyNumberFormat="1" applyFont="1" applyFill="1" applyBorder="1" applyAlignment="1">
      <alignment horizontal="right"/>
    </xf>
    <xf numFmtId="3" fontId="23" fillId="42" borderId="38" xfId="0" applyNumberFormat="1" applyFont="1" applyFill="1" applyBorder="1" applyAlignment="1">
      <alignment horizontal="right"/>
    </xf>
    <xf numFmtId="3" fontId="23" fillId="42" borderId="37" xfId="0" applyNumberFormat="1" applyFont="1" applyFill="1" applyBorder="1"/>
    <xf numFmtId="3" fontId="23" fillId="42" borderId="38" xfId="0" applyNumberFormat="1" applyFont="1" applyFill="1" applyBorder="1"/>
    <xf numFmtId="168" fontId="23" fillId="42" borderId="60" xfId="0" applyNumberFormat="1" applyFont="1" applyFill="1" applyBorder="1" applyAlignment="1">
      <alignment horizontal="right"/>
    </xf>
    <xf numFmtId="168" fontId="23" fillId="42" borderId="74" xfId="0" applyNumberFormat="1" applyFont="1" applyFill="1" applyBorder="1" applyAlignment="1">
      <alignment horizontal="right"/>
    </xf>
    <xf numFmtId="3" fontId="23" fillId="0" borderId="37" xfId="0" applyNumberFormat="1" applyFont="1" applyFill="1" applyBorder="1" applyAlignment="1">
      <alignment horizontal="right"/>
    </xf>
    <xf numFmtId="3" fontId="56" fillId="42" borderId="60" xfId="0" applyNumberFormat="1" applyFont="1" applyFill="1" applyBorder="1"/>
    <xf numFmtId="3" fontId="56" fillId="42" borderId="74" xfId="0" applyNumberFormat="1" applyFont="1" applyFill="1" applyBorder="1"/>
    <xf numFmtId="3" fontId="56" fillId="42" borderId="38" xfId="0" applyNumberFormat="1" applyFont="1" applyFill="1" applyBorder="1" applyAlignment="1">
      <alignment horizontal="right"/>
    </xf>
    <xf numFmtId="3" fontId="23" fillId="42" borderId="60" xfId="0" applyNumberFormat="1" applyFont="1" applyFill="1" applyBorder="1" applyAlignment="1">
      <alignment horizontal="right"/>
    </xf>
    <xf numFmtId="3" fontId="23" fillId="42" borderId="74" xfId="0" applyNumberFormat="1" applyFont="1" applyFill="1" applyBorder="1" applyAlignment="1">
      <alignment horizontal="right"/>
    </xf>
    <xf numFmtId="3" fontId="56" fillId="26" borderId="65" xfId="0" applyNumberFormat="1" applyFont="1" applyFill="1" applyBorder="1" applyAlignment="1">
      <alignment horizontal="right"/>
    </xf>
    <xf numFmtId="3" fontId="56" fillId="26" borderId="67" xfId="0" applyNumberFormat="1" applyFont="1" applyFill="1" applyBorder="1" applyAlignment="1">
      <alignment horizontal="right"/>
    </xf>
    <xf numFmtId="3" fontId="56" fillId="26" borderId="38" xfId="0" applyNumberFormat="1" applyFont="1" applyFill="1" applyBorder="1" applyAlignment="1">
      <alignment horizontal="right"/>
    </xf>
    <xf numFmtId="0" fontId="23" fillId="26" borderId="54" xfId="0" applyFont="1" applyFill="1" applyBorder="1" applyAlignment="1">
      <alignment horizontal="left" vertical="top" wrapText="1"/>
    </xf>
    <xf numFmtId="0" fontId="23" fillId="42" borderId="50" xfId="0" applyFont="1" applyFill="1" applyBorder="1" applyAlignment="1">
      <alignment horizontal="left" vertical="top" wrapText="1"/>
    </xf>
    <xf numFmtId="3" fontId="0" fillId="0" borderId="0" xfId="0" applyNumberFormat="1" applyAlignment="1">
      <alignment horizontal="right"/>
    </xf>
    <xf numFmtId="3" fontId="23" fillId="0" borderId="43" xfId="0" applyNumberFormat="1" applyFont="1" applyFill="1" applyBorder="1"/>
    <xf numFmtId="3" fontId="23" fillId="0" borderId="38" xfId="0" applyNumberFormat="1" applyFont="1" applyFill="1" applyBorder="1"/>
    <xf numFmtId="3" fontId="56" fillId="0" borderId="116" xfId="0" applyNumberFormat="1" applyFont="1" applyFill="1" applyBorder="1"/>
    <xf numFmtId="3" fontId="56" fillId="0" borderId="74" xfId="0" applyNumberFormat="1" applyFont="1" applyFill="1" applyBorder="1"/>
    <xf numFmtId="3" fontId="22" fillId="0" borderId="43" xfId="0" applyNumberFormat="1" applyFont="1" applyFill="1" applyBorder="1" applyAlignment="1">
      <alignment horizontal="right"/>
    </xf>
    <xf numFmtId="3" fontId="22" fillId="0" borderId="37" xfId="0" applyNumberFormat="1" applyFont="1" applyFill="1" applyBorder="1" applyAlignment="1">
      <alignment horizontal="right"/>
    </xf>
    <xf numFmtId="3" fontId="23" fillId="0" borderId="128" xfId="0" applyNumberFormat="1" applyFont="1" applyBorder="1" applyAlignment="1">
      <alignment horizontal="right"/>
    </xf>
    <xf numFmtId="3" fontId="23" fillId="24" borderId="113" xfId="0" applyNumberFormat="1" applyFont="1" applyFill="1" applyBorder="1"/>
    <xf numFmtId="3" fontId="23" fillId="0" borderId="43" xfId="0" applyNumberFormat="1" applyFont="1" applyFill="1" applyBorder="1" applyAlignment="1">
      <alignment horizontal="right"/>
    </xf>
    <xf numFmtId="3" fontId="23" fillId="0" borderId="38" xfId="0" applyNumberFormat="1" applyFont="1" applyFill="1" applyBorder="1" applyAlignment="1">
      <alignment horizontal="right"/>
    </xf>
    <xf numFmtId="3" fontId="56" fillId="0" borderId="43" xfId="0" applyNumberFormat="1" applyFont="1" applyFill="1" applyBorder="1" applyAlignment="1">
      <alignment horizontal="right"/>
    </xf>
    <xf numFmtId="3" fontId="22" fillId="0" borderId="116" xfId="0" applyNumberFormat="1" applyFont="1" applyFill="1" applyBorder="1" applyAlignment="1">
      <alignment horizontal="right"/>
    </xf>
    <xf numFmtId="3" fontId="22" fillId="0" borderId="60" xfId="0" applyNumberFormat="1" applyFont="1" applyFill="1" applyBorder="1" applyAlignment="1">
      <alignment horizontal="right"/>
    </xf>
    <xf numFmtId="3" fontId="22" fillId="0" borderId="118" xfId="0" applyNumberFormat="1" applyFont="1" applyFill="1" applyBorder="1" applyAlignment="1">
      <alignment horizontal="right"/>
    </xf>
    <xf numFmtId="3" fontId="22" fillId="0" borderId="67" xfId="0" applyNumberFormat="1" applyFont="1" applyFill="1" applyBorder="1" applyAlignment="1">
      <alignment horizontal="right"/>
    </xf>
    <xf numFmtId="3" fontId="22" fillId="0" borderId="127" xfId="0" applyNumberFormat="1" applyFont="1" applyFill="1" applyBorder="1" applyAlignment="1">
      <alignment horizontal="right"/>
    </xf>
    <xf numFmtId="3" fontId="22" fillId="0" borderId="128" xfId="0" applyNumberFormat="1" applyFont="1" applyFill="1" applyBorder="1" applyAlignment="1">
      <alignment horizontal="right"/>
    </xf>
    <xf numFmtId="0" fontId="28" fillId="16" borderId="0" xfId="0" applyFont="1" applyFill="1"/>
    <xf numFmtId="167" fontId="28" fillId="16" borderId="0" xfId="0" applyNumberFormat="1" applyFont="1" applyFill="1"/>
    <xf numFmtId="0" fontId="68" fillId="16" borderId="0" xfId="0" applyFont="1" applyFill="1"/>
    <xf numFmtId="0" fontId="30" fillId="16" borderId="0" xfId="0" applyFont="1" applyFill="1" applyAlignment="1">
      <alignment horizontal="center" vertical="center"/>
    </xf>
    <xf numFmtId="167" fontId="34" fillId="16" borderId="0" xfId="0" applyNumberFormat="1" applyFont="1" applyFill="1"/>
    <xf numFmtId="167" fontId="68" fillId="16" borderId="0" xfId="0" applyNumberFormat="1" applyFont="1" applyFill="1"/>
    <xf numFmtId="0" fontId="28" fillId="12" borderId="0" xfId="0" applyFont="1" applyFill="1"/>
    <xf numFmtId="0" fontId="0" fillId="12" borderId="0" xfId="0" applyFill="1" applyAlignment="1">
      <alignment horizontal="left"/>
    </xf>
    <xf numFmtId="167" fontId="28" fillId="16" borderId="35" xfId="0" applyNumberFormat="1" applyFont="1" applyFill="1" applyBorder="1"/>
    <xf numFmtId="3" fontId="56" fillId="0" borderId="37" xfId="0" applyNumberFormat="1" applyFont="1" applyFill="1" applyBorder="1" applyAlignment="1">
      <alignment horizontal="right"/>
    </xf>
    <xf numFmtId="0" fontId="30" fillId="16" borderId="0" xfId="0" applyFont="1" applyFill="1" applyAlignment="1">
      <alignment horizontal="center"/>
    </xf>
    <xf numFmtId="167" fontId="30" fillId="16" borderId="0" xfId="0" applyNumberFormat="1" applyFont="1" applyFill="1"/>
    <xf numFmtId="0" fontId="23" fillId="0" borderId="37" xfId="0" applyFont="1" applyBorder="1" applyAlignment="1">
      <alignment horizontal="right"/>
    </xf>
    <xf numFmtId="4" fontId="23" fillId="0" borderId="37" xfId="0" applyNumberFormat="1" applyFont="1" applyBorder="1"/>
    <xf numFmtId="168" fontId="0" fillId="0" borderId="0" xfId="0" applyNumberFormat="1"/>
    <xf numFmtId="0" fontId="0" fillId="4" borderId="31" xfId="0" applyFill="1" applyBorder="1"/>
    <xf numFmtId="0" fontId="0" fillId="4" borderId="32" xfId="0" applyFill="1" applyBorder="1"/>
    <xf numFmtId="0" fontId="0" fillId="4" borderId="33" xfId="0" applyFill="1" applyBorder="1"/>
    <xf numFmtId="0" fontId="0" fillId="0" borderId="29" xfId="0" applyBorder="1"/>
    <xf numFmtId="0" fontId="0" fillId="0" borderId="30" xfId="0" applyBorder="1"/>
    <xf numFmtId="173" fontId="2" fillId="2" borderId="1" xfId="2" applyNumberFormat="1"/>
    <xf numFmtId="0" fontId="2" fillId="2" borderId="129" xfId="2" applyBorder="1"/>
    <xf numFmtId="0" fontId="0" fillId="0" borderId="34" xfId="0" applyBorder="1"/>
    <xf numFmtId="9" fontId="2" fillId="2" borderId="130" xfId="2" applyNumberFormat="1" applyBorder="1"/>
    <xf numFmtId="0" fontId="0" fillId="0" borderId="36" xfId="0" applyBorder="1"/>
    <xf numFmtId="171" fontId="0" fillId="4" borderId="64" xfId="22" applyFont="1" applyFill="1" applyBorder="1"/>
    <xf numFmtId="172" fontId="0" fillId="4" borderId="71" xfId="23" applyNumberFormat="1" applyFont="1" applyFill="1" applyBorder="1"/>
    <xf numFmtId="0" fontId="0" fillId="4" borderId="64" xfId="0" applyFill="1" applyBorder="1"/>
    <xf numFmtId="0" fontId="69" fillId="0" borderId="0" xfId="0" applyFont="1"/>
    <xf numFmtId="3" fontId="0" fillId="0" borderId="0" xfId="0" applyNumberFormat="1" applyBorder="1" applyAlignment="1">
      <alignment horizontal="right"/>
    </xf>
    <xf numFmtId="3" fontId="70" fillId="0" borderId="38" xfId="0" applyNumberFormat="1" applyFont="1" applyBorder="1"/>
    <xf numFmtId="3" fontId="22" fillId="0" borderId="45" xfId="0" applyNumberFormat="1" applyFont="1" applyFill="1" applyBorder="1" applyAlignment="1">
      <alignment horizontal="right"/>
    </xf>
    <xf numFmtId="3" fontId="23" fillId="0" borderId="76" xfId="0" applyNumberFormat="1" applyFont="1" applyFill="1" applyBorder="1" applyAlignment="1">
      <alignment horizontal="right"/>
    </xf>
    <xf numFmtId="3" fontId="23" fillId="0" borderId="45" xfId="0" applyNumberFormat="1" applyFont="1" applyBorder="1" applyAlignment="1">
      <alignment horizontal="right"/>
    </xf>
    <xf numFmtId="3" fontId="23" fillId="0" borderId="45" xfId="0" applyNumberFormat="1" applyFont="1" applyFill="1" applyBorder="1"/>
    <xf numFmtId="3" fontId="56" fillId="0" borderId="76" xfId="0" applyNumberFormat="1" applyFont="1" applyFill="1" applyBorder="1"/>
    <xf numFmtId="3" fontId="23" fillId="0" borderId="76" xfId="0" applyNumberFormat="1" applyFont="1" applyBorder="1" applyAlignment="1">
      <alignment horizontal="right"/>
    </xf>
    <xf numFmtId="3" fontId="23" fillId="0" borderId="131" xfId="0" applyNumberFormat="1" applyFont="1" applyBorder="1" applyAlignment="1">
      <alignment horizontal="right"/>
    </xf>
    <xf numFmtId="0" fontId="23" fillId="26" borderId="134" xfId="0" applyFont="1" applyFill="1" applyBorder="1"/>
    <xf numFmtId="0" fontId="23" fillId="26" borderId="136" xfId="0" applyFont="1" applyFill="1" applyBorder="1"/>
    <xf numFmtId="0" fontId="23" fillId="42" borderId="136" xfId="0" applyFont="1" applyFill="1" applyBorder="1"/>
    <xf numFmtId="0" fontId="23" fillId="41" borderId="136" xfId="0" applyFont="1" applyFill="1" applyBorder="1"/>
    <xf numFmtId="0" fontId="23" fillId="40" borderId="136" xfId="0" applyFont="1" applyFill="1" applyBorder="1"/>
    <xf numFmtId="0" fontId="23" fillId="26" borderId="135" xfId="0" applyFont="1" applyFill="1" applyBorder="1" applyAlignment="1">
      <alignment horizontal="left" vertical="top" wrapText="1"/>
    </xf>
    <xf numFmtId="0" fontId="56" fillId="26" borderId="136" xfId="0" applyFont="1" applyFill="1" applyBorder="1"/>
    <xf numFmtId="0" fontId="23" fillId="39" borderId="136" xfId="0" applyFont="1" applyFill="1" applyBorder="1"/>
    <xf numFmtId="0" fontId="23" fillId="39" borderId="139" xfId="0" applyFont="1" applyFill="1" applyBorder="1"/>
    <xf numFmtId="0" fontId="37" fillId="0" borderId="27" xfId="0" applyFont="1" applyBorder="1" applyAlignment="1">
      <alignment horizontal="right"/>
    </xf>
    <xf numFmtId="0" fontId="0" fillId="0" borderId="31" xfId="0" applyBorder="1"/>
    <xf numFmtId="0" fontId="23" fillId="0" borderId="140" xfId="0" applyFont="1" applyBorder="1"/>
    <xf numFmtId="0" fontId="0" fillId="0" borderId="29" xfId="0" applyBorder="1" applyAlignment="1">
      <alignment horizontal="center" vertical="center" wrapText="1"/>
    </xf>
    <xf numFmtId="0" fontId="0" fillId="0" borderId="0" xfId="0" applyBorder="1" applyAlignment="1">
      <alignment horizontal="center" vertical="center" wrapText="1"/>
    </xf>
    <xf numFmtId="0" fontId="23" fillId="0" borderId="141" xfId="0" applyFont="1" applyBorder="1" applyAlignment="1">
      <alignment horizontal="center" vertical="center" wrapText="1"/>
    </xf>
    <xf numFmtId="0" fontId="39" fillId="0" borderId="142" xfId="0" applyFont="1" applyBorder="1"/>
    <xf numFmtId="0" fontId="39" fillId="0" borderId="143" xfId="0" applyFont="1" applyBorder="1"/>
    <xf numFmtId="167" fontId="67" fillId="16" borderId="0" xfId="0" applyNumberFormat="1" applyFont="1" applyFill="1"/>
    <xf numFmtId="3" fontId="0" fillId="0" borderId="33" xfId="0" applyNumberFormat="1" applyBorder="1"/>
    <xf numFmtId="3" fontId="0" fillId="0" borderId="30" xfId="0" applyNumberFormat="1" applyBorder="1"/>
    <xf numFmtId="3" fontId="0" fillId="0" borderId="36" xfId="0" applyNumberFormat="1" applyBorder="1"/>
    <xf numFmtId="0" fontId="0" fillId="0" borderId="26" xfId="0" applyBorder="1"/>
    <xf numFmtId="3" fontId="0" fillId="0" borderId="27" xfId="0" applyNumberFormat="1" applyBorder="1"/>
    <xf numFmtId="3" fontId="0" fillId="0" borderId="28" xfId="0" applyNumberFormat="1" applyBorder="1"/>
    <xf numFmtId="0" fontId="23" fillId="0" borderId="106" xfId="0" applyFont="1" applyBorder="1"/>
    <xf numFmtId="0" fontId="23" fillId="0" borderId="66" xfId="0" applyFont="1" applyBorder="1"/>
    <xf numFmtId="0" fontId="23" fillId="0" borderId="64" xfId="0" applyFont="1" applyBorder="1"/>
    <xf numFmtId="10" fontId="23" fillId="0" borderId="64" xfId="0" applyNumberFormat="1" applyFont="1" applyBorder="1"/>
    <xf numFmtId="3" fontId="23" fillId="0" borderId="64" xfId="0" applyNumberFormat="1" applyFont="1" applyBorder="1"/>
    <xf numFmtId="9" fontId="23" fillId="0" borderId="64" xfId="0" applyNumberFormat="1" applyFont="1" applyBorder="1"/>
    <xf numFmtId="2" fontId="23" fillId="0" borderId="64" xfId="0" applyNumberFormat="1" applyFont="1" applyBorder="1"/>
    <xf numFmtId="0" fontId="9" fillId="0" borderId="31" xfId="4" applyBorder="1" applyAlignment="1">
      <alignment horizontal="left" wrapText="1"/>
    </xf>
    <xf numFmtId="0" fontId="9" fillId="0" borderId="32" xfId="4" applyBorder="1" applyAlignment="1">
      <alignment horizontal="left" wrapText="1"/>
    </xf>
    <xf numFmtId="0" fontId="9" fillId="0" borderId="33" xfId="4" applyBorder="1" applyAlignment="1">
      <alignment horizontal="left" wrapText="1"/>
    </xf>
    <xf numFmtId="0" fontId="9" fillId="0" borderId="29" xfId="4" applyBorder="1" applyAlignment="1">
      <alignment horizontal="left" wrapText="1"/>
    </xf>
    <xf numFmtId="0" fontId="9" fillId="0" borderId="0" xfId="4" applyAlignment="1">
      <alignment horizontal="left" wrapText="1"/>
    </xf>
    <xf numFmtId="0" fontId="9" fillId="0" borderId="30" xfId="4" applyBorder="1" applyAlignment="1">
      <alignment horizontal="left" wrapText="1"/>
    </xf>
    <xf numFmtId="0" fontId="8" fillId="14" borderId="26" xfId="4" applyFont="1" applyFill="1" applyBorder="1" applyAlignment="1">
      <alignment horizontal="center"/>
    </xf>
    <xf numFmtId="0" fontId="9" fillId="14" borderId="27" xfId="4" applyFill="1" applyBorder="1" applyAlignment="1">
      <alignment horizontal="center"/>
    </xf>
    <xf numFmtId="0" fontId="9" fillId="14" borderId="28" xfId="4" applyFill="1" applyBorder="1" applyAlignment="1">
      <alignment horizontal="center"/>
    </xf>
    <xf numFmtId="0" fontId="9" fillId="0" borderId="26" xfId="4" quotePrefix="1" applyBorder="1" applyAlignment="1">
      <alignment horizontal="center"/>
    </xf>
    <xf numFmtId="0" fontId="9" fillId="0" borderId="27" xfId="4" applyBorder="1" applyAlignment="1">
      <alignment horizontal="center"/>
    </xf>
    <xf numFmtId="0" fontId="9" fillId="0" borderId="28" xfId="4" applyBorder="1" applyAlignment="1">
      <alignment horizontal="center"/>
    </xf>
    <xf numFmtId="14" fontId="9" fillId="0" borderId="26" xfId="4" applyNumberFormat="1" applyBorder="1" applyAlignment="1">
      <alignment horizontal="center"/>
    </xf>
    <xf numFmtId="14" fontId="9" fillId="0" borderId="27" xfId="4" applyNumberFormat="1" applyBorder="1" applyAlignment="1">
      <alignment horizontal="center"/>
    </xf>
    <xf numFmtId="14" fontId="9" fillId="0" borderId="28" xfId="4" applyNumberFormat="1" applyBorder="1" applyAlignment="1">
      <alignment horizontal="center"/>
    </xf>
    <xf numFmtId="0" fontId="9" fillId="0" borderId="31" xfId="4" applyBorder="1" applyAlignment="1">
      <alignment horizontal="left" vertical="top" wrapText="1"/>
    </xf>
    <xf numFmtId="0" fontId="9" fillId="0" borderId="32" xfId="4" applyBorder="1" applyAlignment="1">
      <alignment horizontal="left" vertical="top" wrapText="1"/>
    </xf>
    <xf numFmtId="0" fontId="9" fillId="0" borderId="33" xfId="4" applyBorder="1" applyAlignment="1">
      <alignment horizontal="left" vertical="top" wrapText="1"/>
    </xf>
    <xf numFmtId="0" fontId="9" fillId="0" borderId="29" xfId="4" applyBorder="1" applyAlignment="1">
      <alignment horizontal="left" vertical="top" wrapText="1"/>
    </xf>
    <xf numFmtId="0" fontId="9" fillId="0" borderId="0" xfId="4" applyAlignment="1">
      <alignment horizontal="left" vertical="top" wrapText="1"/>
    </xf>
    <xf numFmtId="0" fontId="9" fillId="0" borderId="30" xfId="4" applyBorder="1" applyAlignment="1">
      <alignment horizontal="left" vertical="top" wrapText="1"/>
    </xf>
    <xf numFmtId="0" fontId="9" fillId="0" borderId="34" xfId="4" applyBorder="1" applyAlignment="1">
      <alignment horizontal="left" vertical="top" wrapText="1"/>
    </xf>
    <xf numFmtId="0" fontId="9" fillId="0" borderId="35" xfId="4" applyBorder="1" applyAlignment="1">
      <alignment horizontal="left" vertical="top" wrapText="1"/>
    </xf>
    <xf numFmtId="0" fontId="9" fillId="0" borderId="36" xfId="4" applyBorder="1" applyAlignment="1">
      <alignment horizontal="left" vertical="top" wrapText="1"/>
    </xf>
    <xf numFmtId="0" fontId="9" fillId="0" borderId="26" xfId="4" applyBorder="1" applyAlignment="1">
      <alignment horizontal="left" vertical="top" wrapText="1"/>
    </xf>
    <xf numFmtId="0" fontId="9" fillId="0" borderId="27" xfId="4" applyBorder="1" applyAlignment="1">
      <alignment horizontal="left" vertical="top" wrapText="1"/>
    </xf>
    <xf numFmtId="0" fontId="9" fillId="0" borderId="28" xfId="4" applyBorder="1" applyAlignment="1">
      <alignment horizontal="left" vertical="top" wrapText="1"/>
    </xf>
    <xf numFmtId="0" fontId="13" fillId="0" borderId="39" xfId="0" applyFont="1" applyBorder="1" applyAlignment="1">
      <alignment horizontal="center"/>
    </xf>
    <xf numFmtId="0" fontId="13" fillId="0" borderId="40" xfId="0" applyFont="1" applyBorder="1" applyAlignment="1">
      <alignment horizontal="center"/>
    </xf>
    <xf numFmtId="0" fontId="13" fillId="0" borderId="41" xfId="0" applyFont="1" applyBorder="1" applyAlignment="1">
      <alignment horizontal="center"/>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57" xfId="0" applyBorder="1" applyAlignment="1">
      <alignment horizontal="center" vertical="center"/>
    </xf>
    <xf numFmtId="0" fontId="0" fillId="0" borderId="58" xfId="0" applyBorder="1" applyAlignment="1">
      <alignment horizontal="center" vertical="center"/>
    </xf>
    <xf numFmtId="0" fontId="0" fillId="0" borderId="59" xfId="0" applyBorder="1" applyAlignment="1">
      <alignment horizontal="center" vertical="center"/>
    </xf>
    <xf numFmtId="0" fontId="47" fillId="0" borderId="96" xfId="0" applyFont="1" applyBorder="1" applyAlignment="1">
      <alignment horizontal="center" vertical="center" wrapText="1"/>
    </xf>
    <xf numFmtId="0" fontId="47" fillId="0" borderId="97" xfId="0" applyFont="1" applyBorder="1" applyAlignment="1">
      <alignment horizontal="center" vertical="center" wrapText="1"/>
    </xf>
    <xf numFmtId="0" fontId="47" fillId="0" borderId="98" xfId="0" applyFont="1" applyBorder="1" applyAlignment="1">
      <alignment horizontal="center" vertical="center" wrapText="1"/>
    </xf>
    <xf numFmtId="0" fontId="23" fillId="39" borderId="135" xfId="0" applyFont="1" applyFill="1" applyBorder="1" applyAlignment="1">
      <alignment horizontal="left" vertical="top" wrapText="1"/>
    </xf>
    <xf numFmtId="0" fontId="23" fillId="39" borderId="137" xfId="0" applyFont="1" applyFill="1" applyBorder="1" applyAlignment="1">
      <alignment horizontal="left" vertical="top" wrapText="1"/>
    </xf>
    <xf numFmtId="0" fontId="23" fillId="26" borderId="133" xfId="0" applyFont="1" applyFill="1" applyBorder="1" applyAlignment="1">
      <alignment horizontal="left" vertical="top" wrapText="1"/>
    </xf>
    <xf numFmtId="0" fontId="23" fillId="26" borderId="107" xfId="0" applyFont="1" applyFill="1" applyBorder="1" applyAlignment="1">
      <alignment horizontal="left" vertical="top" wrapText="1"/>
    </xf>
    <xf numFmtId="0" fontId="23" fillId="26" borderId="56" xfId="0" applyFont="1" applyFill="1" applyBorder="1" applyAlignment="1">
      <alignment horizontal="left" vertical="top" wrapText="1"/>
    </xf>
    <xf numFmtId="0" fontId="23" fillId="42" borderId="54" xfId="0" applyFont="1" applyFill="1" applyBorder="1" applyAlignment="1">
      <alignment horizontal="left" vertical="top" wrapText="1"/>
    </xf>
    <xf numFmtId="0" fontId="23" fillId="42" borderId="107" xfId="0" applyFont="1" applyFill="1" applyBorder="1" applyAlignment="1">
      <alignment horizontal="left" vertical="top" wrapText="1"/>
    </xf>
    <xf numFmtId="0" fontId="23" fillId="42" borderId="56" xfId="0" applyFont="1" applyFill="1" applyBorder="1" applyAlignment="1">
      <alignment horizontal="left" vertical="top" wrapText="1"/>
    </xf>
    <xf numFmtId="0" fontId="23" fillId="41" borderId="54" xfId="0" applyFont="1" applyFill="1" applyBorder="1" applyAlignment="1">
      <alignment horizontal="left" vertical="top" wrapText="1"/>
    </xf>
    <xf numFmtId="0" fontId="23" fillId="41" borderId="56" xfId="0" applyFont="1" applyFill="1" applyBorder="1" applyAlignment="1">
      <alignment horizontal="left" vertical="top" wrapText="1"/>
    </xf>
    <xf numFmtId="0" fontId="23" fillId="41" borderId="107" xfId="0" applyFont="1" applyFill="1" applyBorder="1" applyAlignment="1">
      <alignment horizontal="left" vertical="top" wrapText="1"/>
    </xf>
    <xf numFmtId="0" fontId="23" fillId="40" borderId="54" xfId="0" applyFont="1" applyFill="1" applyBorder="1" applyAlignment="1">
      <alignment horizontal="left" vertical="top" wrapText="1"/>
    </xf>
    <xf numFmtId="0" fontId="23" fillId="40" borderId="56" xfId="0" applyFont="1" applyFill="1" applyBorder="1" applyAlignment="1">
      <alignment horizontal="left" vertical="top" wrapText="1"/>
    </xf>
    <xf numFmtId="0" fontId="23" fillId="39" borderId="54" xfId="0" applyFont="1" applyFill="1" applyBorder="1" applyAlignment="1">
      <alignment horizontal="left" vertical="top" wrapText="1"/>
    </xf>
    <xf numFmtId="0" fontId="23" fillId="39" borderId="107" xfId="0" applyFont="1" applyFill="1" applyBorder="1" applyAlignment="1">
      <alignment horizontal="left" vertical="top" wrapText="1"/>
    </xf>
    <xf numFmtId="0" fontId="23" fillId="39" borderId="138" xfId="0" applyFont="1" applyFill="1" applyBorder="1" applyAlignment="1">
      <alignment horizontal="left" vertical="top" wrapText="1"/>
    </xf>
    <xf numFmtId="0" fontId="23" fillId="40" borderId="135" xfId="0" applyFont="1" applyFill="1" applyBorder="1" applyAlignment="1">
      <alignment horizontal="left" vertical="top" wrapText="1"/>
    </xf>
    <xf numFmtId="0" fontId="47" fillId="0" borderId="110" xfId="0" applyFont="1" applyBorder="1" applyAlignment="1">
      <alignment horizontal="center" vertical="center" wrapText="1"/>
    </xf>
    <xf numFmtId="0" fontId="47" fillId="0" borderId="111" xfId="0" applyFont="1" applyBorder="1" applyAlignment="1">
      <alignment horizontal="center" vertical="center" wrapText="1"/>
    </xf>
    <xf numFmtId="0" fontId="47" fillId="0" borderId="109" xfId="0" applyFont="1" applyBorder="1" applyAlignment="1">
      <alignment horizontal="center" vertical="center" wrapText="1"/>
    </xf>
    <xf numFmtId="0" fontId="23" fillId="26" borderId="132" xfId="0" applyFont="1" applyFill="1" applyBorder="1" applyAlignment="1">
      <alignment horizontal="left" vertical="top" wrapText="1"/>
    </xf>
    <xf numFmtId="0" fontId="23" fillId="26" borderId="135" xfId="0" applyFont="1" applyFill="1" applyBorder="1" applyAlignment="1">
      <alignment horizontal="left" vertical="top" wrapText="1"/>
    </xf>
    <xf numFmtId="0" fontId="23" fillId="42" borderId="135" xfId="0" applyFont="1" applyFill="1" applyBorder="1" applyAlignment="1">
      <alignment horizontal="left" vertical="top" wrapText="1"/>
    </xf>
    <xf numFmtId="0" fontId="23" fillId="41" borderId="135" xfId="0" applyFont="1" applyFill="1" applyBorder="1" applyAlignment="1">
      <alignment horizontal="left" vertical="top" wrapText="1"/>
    </xf>
    <xf numFmtId="0" fontId="4" fillId="0" borderId="100" xfId="0" applyFont="1" applyFill="1" applyBorder="1" applyAlignment="1">
      <alignment horizontal="center" vertical="center"/>
    </xf>
    <xf numFmtId="0" fontId="4" fillId="0" borderId="94" xfId="0" applyFont="1" applyFill="1" applyBorder="1" applyAlignment="1">
      <alignment horizontal="center" vertical="center"/>
    </xf>
    <xf numFmtId="0" fontId="4" fillId="0" borderId="101" xfId="0" applyFont="1" applyFill="1" applyBorder="1" applyAlignment="1">
      <alignment horizontal="center" vertical="center"/>
    </xf>
    <xf numFmtId="0" fontId="4" fillId="0" borderId="100" xfId="0" applyFont="1" applyFill="1" applyBorder="1" applyAlignment="1">
      <alignment horizontal="center"/>
    </xf>
    <xf numFmtId="0" fontId="4" fillId="0" borderId="101" xfId="0" applyFont="1" applyFill="1" applyBorder="1" applyAlignment="1">
      <alignment horizontal="center"/>
    </xf>
    <xf numFmtId="3" fontId="51" fillId="0" borderId="0" xfId="15" applyFont="1" applyAlignment="1">
      <alignment horizontal="center"/>
    </xf>
    <xf numFmtId="3" fontId="55" fillId="37" borderId="26" xfId="15" applyFont="1" applyFill="1" applyBorder="1" applyAlignment="1">
      <alignment horizontal="center"/>
    </xf>
    <xf numFmtId="3" fontId="55" fillId="37" borderId="28" xfId="15" applyFont="1" applyFill="1" applyBorder="1" applyAlignment="1">
      <alignment horizontal="center"/>
    </xf>
    <xf numFmtId="3" fontId="55" fillId="37" borderId="27" xfId="15" applyFont="1" applyFill="1" applyBorder="1" applyAlignment="1">
      <alignment horizontal="center"/>
    </xf>
    <xf numFmtId="3" fontId="53" fillId="37" borderId="32" xfId="15" applyFont="1" applyFill="1" applyBorder="1" applyAlignment="1">
      <alignment horizontal="center"/>
    </xf>
    <xf numFmtId="3" fontId="53" fillId="37" borderId="0" xfId="15" applyFont="1" applyFill="1" applyAlignment="1">
      <alignment horizontal="center"/>
    </xf>
    <xf numFmtId="0" fontId="5" fillId="0" borderId="11" xfId="0" applyFont="1" applyBorder="1" applyAlignment="1">
      <alignment horizontal="center" wrapText="1" readingOrder="1"/>
    </xf>
    <xf numFmtId="0" fontId="5" fillId="0" borderId="12" xfId="0" applyFont="1" applyBorder="1" applyAlignment="1">
      <alignment horizontal="center" wrapText="1" readingOrder="1"/>
    </xf>
    <xf numFmtId="0" fontId="5" fillId="0" borderId="13" xfId="0" applyFont="1" applyBorder="1" applyAlignment="1">
      <alignment horizontal="center" wrapText="1" readingOrder="1"/>
    </xf>
    <xf numFmtId="0" fontId="4" fillId="26" borderId="69" xfId="0" applyFont="1" applyFill="1" applyBorder="1" applyAlignment="1">
      <alignment horizontal="center" vertical="center"/>
    </xf>
    <xf numFmtId="0" fontId="4" fillId="26" borderId="70" xfId="0" applyFont="1" applyFill="1" applyBorder="1" applyAlignment="1">
      <alignment horizontal="center" vertical="center"/>
    </xf>
    <xf numFmtId="0" fontId="4" fillId="26" borderId="71" xfId="0" applyFont="1" applyFill="1" applyBorder="1" applyAlignment="1">
      <alignment horizontal="center" vertical="center"/>
    </xf>
    <xf numFmtId="1" fontId="4" fillId="26" borderId="69" xfId="0" applyNumberFormat="1" applyFont="1" applyFill="1" applyBorder="1" applyAlignment="1">
      <alignment horizontal="center" vertical="center"/>
    </xf>
    <xf numFmtId="1" fontId="4" fillId="26" borderId="70" xfId="0" applyNumberFormat="1" applyFont="1" applyFill="1" applyBorder="1" applyAlignment="1">
      <alignment horizontal="center" vertical="center"/>
    </xf>
    <xf numFmtId="1" fontId="4" fillId="26" borderId="71" xfId="0" applyNumberFormat="1" applyFont="1" applyFill="1" applyBorder="1" applyAlignment="1">
      <alignment horizontal="center" vertical="center"/>
    </xf>
    <xf numFmtId="0" fontId="0" fillId="26" borderId="0" xfId="0" applyFill="1" applyAlignment="1">
      <alignment horizontal="center" vertical="center"/>
    </xf>
    <xf numFmtId="0" fontId="30" fillId="26" borderId="0" xfId="0" applyFont="1" applyFill="1" applyAlignment="1">
      <alignment horizontal="center" wrapText="1"/>
    </xf>
    <xf numFmtId="0" fontId="0" fillId="43" borderId="0" xfId="0" applyFill="1" applyAlignment="1">
      <alignment horizontal="center"/>
    </xf>
    <xf numFmtId="0" fontId="0" fillId="43" borderId="0" xfId="0" applyFill="1" applyAlignment="1">
      <alignment horizontal="center" vertical="center"/>
    </xf>
    <xf numFmtId="0" fontId="0" fillId="0" borderId="0" xfId="0" applyAlignment="1">
      <alignment horizontal="center"/>
    </xf>
    <xf numFmtId="0" fontId="27" fillId="28" borderId="64" xfId="0" applyFont="1" applyFill="1" applyBorder="1" applyAlignment="1">
      <alignment horizontal="left" vertical="top"/>
    </xf>
    <xf numFmtId="0" fontId="27" fillId="28" borderId="64" xfId="0" applyFont="1" applyFill="1" applyBorder="1" applyAlignment="1">
      <alignment horizontal="center" vertical="top" wrapText="1"/>
    </xf>
  </cellXfs>
  <cellStyles count="24">
    <cellStyle name="Calculation" xfId="21" builtinId="22"/>
    <cellStyle name="Check Cell" xfId="14" builtinId="23"/>
    <cellStyle name="Comma" xfId="9" builtinId="3"/>
    <cellStyle name="Comma 2" xfId="13" xr:uid="{4870B79A-2428-4915-AF9C-85E8EA2D7E5B}"/>
    <cellStyle name="Comma 2 2" xfId="23" xr:uid="{E42F9577-2BFC-46A2-8225-3FB3EF1C4C4B}"/>
    <cellStyle name="Comma 3" xfId="16" xr:uid="{A0E446D6-9D53-4C54-9AEF-50DB47197E07}"/>
    <cellStyle name="Currency" xfId="18" builtinId="4"/>
    <cellStyle name="Currency 2" xfId="12" xr:uid="{F021B21F-50C8-412C-9BE5-7EDF21FCE80B}"/>
    <cellStyle name="Currency 2 2" xfId="22" xr:uid="{38CF8302-1F54-40E1-9A07-F5DF0431F581}"/>
    <cellStyle name="Currency 3" xfId="17" xr:uid="{8A455EAD-0920-4859-9479-86FD470849FA}"/>
    <cellStyle name="Heading 1" xfId="19" builtinId="16"/>
    <cellStyle name="Heading 3" xfId="20" builtinId="18"/>
    <cellStyle name="Hyperlink" xfId="3" builtinId="8"/>
    <cellStyle name="Hyperlink 2" xfId="5" xr:uid="{51E49995-FB09-417C-A369-DC552EE3A82A}"/>
    <cellStyle name="Input" xfId="2" builtinId="20"/>
    <cellStyle name="Normal" xfId="0" builtinId="0"/>
    <cellStyle name="Normal 2" xfId="4" xr:uid="{CC0133CB-0FF8-47A4-9291-09AA95F7B79B}"/>
    <cellStyle name="Normal 3" xfId="7" xr:uid="{0D064EEE-93D1-40E9-AFDD-89C61A79A7D3}"/>
    <cellStyle name="Normal 4" xfId="11" xr:uid="{0BDCAEA6-8A4D-4BDC-8494-0BAC5AC112E6}"/>
    <cellStyle name="Normal 5" xfId="15" xr:uid="{FC2FF262-151A-4034-A49A-DAB2F70A0EA8}"/>
    <cellStyle name="Percent" xfId="1" builtinId="5"/>
    <cellStyle name="Standaard 2" xfId="8" xr:uid="{FDE4C4B3-CA14-444F-9893-00FCDD4C8BAB}"/>
    <cellStyle name="Standard 2" xfId="6" xr:uid="{4F3E54F6-D006-46D2-90B3-EDC19D83CB14}"/>
    <cellStyle name="Warning Text" xfId="10" builtinId="11"/>
  </cellStyles>
  <dxfs count="622">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ont>
        <color theme="5"/>
      </font>
    </dxf>
    <dxf>
      <fill>
        <patternFill>
          <bgColor rgb="FF92D050"/>
        </patternFill>
      </fill>
    </dxf>
    <dxf>
      <fill>
        <patternFill>
          <bgColor theme="4" tint="0.79998168889431442"/>
        </patternFill>
      </fill>
    </dxf>
    <dxf>
      <fill>
        <patternFill>
          <bgColor rgb="FF92D050"/>
        </patternFill>
      </fill>
    </dxf>
    <dxf>
      <fill>
        <patternFill>
          <bgColor theme="4" tint="0.79998168889431442"/>
        </patternFill>
      </fill>
    </dxf>
    <dxf>
      <fill>
        <patternFill>
          <bgColor rgb="FF92D050"/>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theme="4" tint="0.79998168889431442"/>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fgColor auto="1"/>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2.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Rail</a:t>
            </a:r>
            <a:r>
              <a:rPr lang="en-GB" baseline="0"/>
              <a:t> freight travel time cost to Transnet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 graphs'!$A$4</c:f>
              <c:strCache>
                <c:ptCount val="1"/>
                <c:pt idx="0">
                  <c:v>Belcon</c:v>
                </c:pt>
              </c:strCache>
            </c:strRef>
          </c:tx>
          <c:spPr>
            <a:ln w="28575" cap="rnd">
              <a:solidFill>
                <a:schemeClr val="accent1"/>
              </a:solidFill>
              <a:round/>
            </a:ln>
            <a:effectLst/>
          </c:spPr>
          <c:marker>
            <c:symbol val="none"/>
          </c:marker>
          <c:cat>
            <c:numRef>
              <c:f>'Report graphs'!$B$3:$AD$3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graphs'!$B$4:$AD$4</c:f>
              <c:numCache>
                <c:formatCode>General</c:formatCode>
                <c:ptCount val="29"/>
                <c:pt idx="0">
                  <c:v>0</c:v>
                </c:pt>
                <c:pt idx="1">
                  <c:v>0</c:v>
                </c:pt>
                <c:pt idx="2">
                  <c:v>0</c:v>
                </c:pt>
                <c:pt idx="3">
                  <c:v>0</c:v>
                </c:pt>
                <c:pt idx="4">
                  <c:v>0</c:v>
                </c:pt>
                <c:pt idx="5">
                  <c:v>0</c:v>
                </c:pt>
                <c:pt idx="6">
                  <c:v>0</c:v>
                </c:pt>
                <c:pt idx="7">
                  <c:v>0</c:v>
                </c:pt>
                <c:pt idx="8">
                  <c:v>7134587.2277641473</c:v>
                </c:pt>
                <c:pt idx="9">
                  <c:v>8406284.739075711</c:v>
                </c:pt>
                <c:pt idx="10">
                  <c:v>9904654.7275254969</c:v>
                </c:pt>
                <c:pt idx="11">
                  <c:v>11670100.206750756</c:v>
                </c:pt>
                <c:pt idx="12">
                  <c:v>13750225.78597538</c:v>
                </c:pt>
                <c:pt idx="13">
                  <c:v>16201121.311360501</c:v>
                </c:pt>
                <c:pt idx="14">
                  <c:v>19088874.308750156</c:v>
                </c:pt>
                <c:pt idx="15">
                  <c:v>22491352.010292571</c:v>
                </c:pt>
                <c:pt idx="16">
                  <c:v>26500301.016650829</c:v>
                </c:pt>
                <c:pt idx="17">
                  <c:v>31223821.211447474</c:v>
                </c:pt>
                <c:pt idx="18">
                  <c:v>36789280.636165775</c:v>
                </c:pt>
                <c:pt idx="19">
                  <c:v>39462054.773410365</c:v>
                </c:pt>
                <c:pt idx="20">
                  <c:v>42329008.341869511</c:v>
                </c:pt>
                <c:pt idx="21">
                  <c:v>45404248.650867037</c:v>
                </c:pt>
                <c:pt idx="22">
                  <c:v>48702907.918364681</c:v>
                </c:pt>
                <c:pt idx="23">
                  <c:v>52241217.731491171</c:v>
                </c:pt>
                <c:pt idx="24">
                  <c:v>56036588.916695334</c:v>
                </c:pt>
                <c:pt idx="25">
                  <c:v>60107697.212537229</c:v>
                </c:pt>
                <c:pt idx="26">
                  <c:v>64474575.166684195</c:v>
                </c:pt>
                <c:pt idx="27">
                  <c:v>69158710.709305823</c:v>
                </c:pt>
                <c:pt idx="28">
                  <c:v>74183152.887914285</c:v>
                </c:pt>
              </c:numCache>
            </c:numRef>
          </c:val>
          <c:smooth val="0"/>
          <c:extLst>
            <c:ext xmlns:c16="http://schemas.microsoft.com/office/drawing/2014/chart" uri="{C3380CC4-5D6E-409C-BE32-E72D297353CC}">
              <c16:uniqueId val="{00000000-812F-447E-BEC7-A62C5BF16038}"/>
            </c:ext>
          </c:extLst>
        </c:ser>
        <c:ser>
          <c:idx val="1"/>
          <c:order val="1"/>
          <c:tx>
            <c:strRef>
              <c:f>'Report graphs'!$A$5</c:f>
              <c:strCache>
                <c:ptCount val="1"/>
                <c:pt idx="0">
                  <c:v>Kraaicon</c:v>
                </c:pt>
              </c:strCache>
            </c:strRef>
          </c:tx>
          <c:spPr>
            <a:ln w="28575" cap="rnd">
              <a:solidFill>
                <a:schemeClr val="accent2"/>
              </a:solidFill>
              <a:round/>
            </a:ln>
            <a:effectLst/>
          </c:spPr>
          <c:marker>
            <c:symbol val="none"/>
          </c:marker>
          <c:cat>
            <c:numRef>
              <c:f>'Report graphs'!$B$3:$AD$3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graphs'!$B$5:$AD$5</c:f>
              <c:numCache>
                <c:formatCode>General</c:formatCode>
                <c:ptCount val="29"/>
                <c:pt idx="0">
                  <c:v>0</c:v>
                </c:pt>
                <c:pt idx="1">
                  <c:v>0</c:v>
                </c:pt>
                <c:pt idx="2">
                  <c:v>0</c:v>
                </c:pt>
                <c:pt idx="3">
                  <c:v>0</c:v>
                </c:pt>
                <c:pt idx="4">
                  <c:v>0</c:v>
                </c:pt>
                <c:pt idx="5">
                  <c:v>0</c:v>
                </c:pt>
                <c:pt idx="6">
                  <c:v>0</c:v>
                </c:pt>
                <c:pt idx="7">
                  <c:v>0</c:v>
                </c:pt>
                <c:pt idx="8">
                  <c:v>8607121.2153228708</c:v>
                </c:pt>
                <c:pt idx="9">
                  <c:v>9948087.1000140253</c:v>
                </c:pt>
                <c:pt idx="10">
                  <c:v>11497971.792622548</c:v>
                </c:pt>
                <c:pt idx="11">
                  <c:v>13289324.270568294</c:v>
                </c:pt>
                <c:pt idx="12">
                  <c:v>15359764.552704109</c:v>
                </c:pt>
                <c:pt idx="13">
                  <c:v>17752773.753666323</c:v>
                </c:pt>
                <c:pt idx="14">
                  <c:v>20518607.226526745</c:v>
                </c:pt>
                <c:pt idx="15">
                  <c:v>23715349.970566005</c:v>
                </c:pt>
                <c:pt idx="16">
                  <c:v>27410136.468684059</c:v>
                </c:pt>
                <c:pt idx="17">
                  <c:v>31680560.572134472</c:v>
                </c:pt>
                <c:pt idx="18">
                  <c:v>36616305.041434415</c:v>
                </c:pt>
                <c:pt idx="19">
                  <c:v>40354533.924149811</c:v>
                </c:pt>
                <c:pt idx="20">
                  <c:v>44474405.770669296</c:v>
                </c:pt>
                <c:pt idx="21">
                  <c:v>49014883.243898459</c:v>
                </c:pt>
                <c:pt idx="22">
                  <c:v>54018906.779804811</c:v>
                </c:pt>
                <c:pt idx="23">
                  <c:v>59533800.685906768</c:v>
                </c:pt>
                <c:pt idx="24">
                  <c:v>65611720.699137032</c:v>
                </c:pt>
                <c:pt idx="25">
                  <c:v>72310147.235747546</c:v>
                </c:pt>
                <c:pt idx="26">
                  <c:v>79692428.998044267</c:v>
                </c:pt>
                <c:pt idx="27">
                  <c:v>87828382.078977123</c:v>
                </c:pt>
                <c:pt idx="28">
                  <c:v>96794950.230467811</c:v>
                </c:pt>
              </c:numCache>
            </c:numRef>
          </c:val>
          <c:smooth val="0"/>
          <c:extLst>
            <c:ext xmlns:c16="http://schemas.microsoft.com/office/drawing/2014/chart" uri="{C3380CC4-5D6E-409C-BE32-E72D297353CC}">
              <c16:uniqueId val="{00000001-812F-447E-BEC7-A62C5BF16038}"/>
            </c:ext>
          </c:extLst>
        </c:ser>
        <c:dLbls>
          <c:showLegendKey val="0"/>
          <c:showVal val="0"/>
          <c:showCatName val="0"/>
          <c:showSerName val="0"/>
          <c:showPercent val="0"/>
          <c:showBubbleSize val="0"/>
        </c:dLbls>
        <c:smooth val="0"/>
        <c:axId val="1034490863"/>
        <c:axId val="1034499183"/>
      </c:lineChart>
      <c:catAx>
        <c:axId val="103449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99183"/>
        <c:crosses val="autoZero"/>
        <c:auto val="1"/>
        <c:lblAlgn val="ctr"/>
        <c:lblOffset val="100"/>
        <c:noMultiLvlLbl val="0"/>
      </c:catAx>
      <c:valAx>
        <c:axId val="103449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90863"/>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Rail freight</a:t>
            </a:r>
            <a:r>
              <a:rPr lang="en-GB" baseline="0"/>
              <a:t> externalities - Belcon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'Report graphs'!$B$9</c:f>
              <c:strCache>
                <c:ptCount val="1"/>
                <c:pt idx="0">
                  <c:v>Noise</c:v>
                </c:pt>
              </c:strCache>
            </c:strRef>
          </c:tx>
          <c:spPr>
            <a:solidFill>
              <a:schemeClr val="accent1"/>
            </a:solidFill>
            <a:ln>
              <a:noFill/>
            </a:ln>
            <a:effectLst/>
          </c:spPr>
          <c:invertIfNegative val="0"/>
          <c:cat>
            <c:numRef>
              <c:f>'Report graphs'!$C$8:$AE$8</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graphs'!$C$9:$AE$9</c:f>
              <c:numCache>
                <c:formatCode>General</c:formatCode>
                <c:ptCount val="29"/>
                <c:pt idx="0">
                  <c:v>0</c:v>
                </c:pt>
                <c:pt idx="1">
                  <c:v>0</c:v>
                </c:pt>
                <c:pt idx="2">
                  <c:v>0</c:v>
                </c:pt>
                <c:pt idx="3">
                  <c:v>0</c:v>
                </c:pt>
                <c:pt idx="4">
                  <c:v>0</c:v>
                </c:pt>
                <c:pt idx="5">
                  <c:v>0</c:v>
                </c:pt>
                <c:pt idx="6">
                  <c:v>0</c:v>
                </c:pt>
                <c:pt idx="7">
                  <c:v>0</c:v>
                </c:pt>
                <c:pt idx="8">
                  <c:v>23774.455555262281</c:v>
                </c:pt>
                <c:pt idx="9">
                  <c:v>28178.160696644994</c:v>
                </c:pt>
                <c:pt idx="10">
                  <c:v>33397.557239547445</c:v>
                </c:pt>
                <c:pt idx="11">
                  <c:v>39583.734423860085</c:v>
                </c:pt>
                <c:pt idx="12">
                  <c:v>46915.767512579856</c:v>
                </c:pt>
                <c:pt idx="13">
                  <c:v>55605.90159900835</c:v>
                </c:pt>
                <c:pt idx="14">
                  <c:v>65905.695602432912</c:v>
                </c:pt>
                <c:pt idx="15">
                  <c:v>78113.304306498394</c:v>
                </c:pt>
                <c:pt idx="16">
                  <c:v>92582.109238133533</c:v>
                </c:pt>
                <c:pt idx="17">
                  <c:v>109730.94823065391</c:v>
                </c:pt>
                <c:pt idx="18">
                  <c:v>130056.23979280583</c:v>
                </c:pt>
                <c:pt idx="19">
                  <c:v>138284.07570890104</c:v>
                </c:pt>
                <c:pt idx="20">
                  <c:v>147032.43477690371</c:v>
                </c:pt>
                <c:pt idx="21">
                  <c:v>156334.24720524714</c:v>
                </c:pt>
                <c:pt idx="22">
                  <c:v>166224.52648842684</c:v>
                </c:pt>
                <c:pt idx="23">
                  <c:v>176740.50120333667</c:v>
                </c:pt>
                <c:pt idx="24">
                  <c:v>187921.75514352572</c:v>
                </c:pt>
                <c:pt idx="25">
                  <c:v>199810.37631886342</c:v>
                </c:pt>
                <c:pt idx="26">
                  <c:v>212451.11538147149</c:v>
                </c:pt>
                <c:pt idx="27">
                  <c:v>225891.55407426268</c:v>
                </c:pt>
                <c:pt idx="28">
                  <c:v>240182.2843361533</c:v>
                </c:pt>
              </c:numCache>
            </c:numRef>
          </c:val>
          <c:extLst>
            <c:ext xmlns:c16="http://schemas.microsoft.com/office/drawing/2014/chart" uri="{C3380CC4-5D6E-409C-BE32-E72D297353CC}">
              <c16:uniqueId val="{00000000-A45C-44EF-9DE1-B3964C93F4D5}"/>
            </c:ext>
          </c:extLst>
        </c:ser>
        <c:ser>
          <c:idx val="1"/>
          <c:order val="1"/>
          <c:tx>
            <c:strRef>
              <c:f>'Report graphs'!$B$10</c:f>
              <c:strCache>
                <c:ptCount val="1"/>
                <c:pt idx="0">
                  <c:v>Accidents</c:v>
                </c:pt>
              </c:strCache>
            </c:strRef>
          </c:tx>
          <c:spPr>
            <a:solidFill>
              <a:schemeClr val="accent2"/>
            </a:solidFill>
            <a:ln>
              <a:noFill/>
            </a:ln>
            <a:effectLst/>
          </c:spPr>
          <c:invertIfNegative val="0"/>
          <c:cat>
            <c:numRef>
              <c:f>'Report graphs'!$C$8:$AE$8</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graphs'!$C$10:$AE$10</c:f>
              <c:numCache>
                <c:formatCode>#,##0</c:formatCode>
                <c:ptCount val="29"/>
                <c:pt idx="0">
                  <c:v>0</c:v>
                </c:pt>
                <c:pt idx="1">
                  <c:v>0</c:v>
                </c:pt>
                <c:pt idx="2">
                  <c:v>0</c:v>
                </c:pt>
                <c:pt idx="3">
                  <c:v>0</c:v>
                </c:pt>
                <c:pt idx="4">
                  <c:v>0</c:v>
                </c:pt>
                <c:pt idx="5">
                  <c:v>0</c:v>
                </c:pt>
                <c:pt idx="6">
                  <c:v>0</c:v>
                </c:pt>
                <c:pt idx="7">
                  <c:v>0</c:v>
                </c:pt>
                <c:pt idx="8">
                  <c:v>284629.37572584959</c:v>
                </c:pt>
                <c:pt idx="9">
                  <c:v>337350.82889893983</c:v>
                </c:pt>
                <c:pt idx="10">
                  <c:v>399837.79421424679</c:v>
                </c:pt>
                <c:pt idx="11">
                  <c:v>473899.12218062667</c:v>
                </c:pt>
                <c:pt idx="12">
                  <c:v>561678.71385172429</c:v>
                </c:pt>
                <c:pt idx="13">
                  <c:v>665717.5817132676</c:v>
                </c:pt>
                <c:pt idx="14">
                  <c:v>789027.40601124999</c:v>
                </c:pt>
                <c:pt idx="15">
                  <c:v>935177.7158034977</c:v>
                </c:pt>
                <c:pt idx="16">
                  <c:v>1108399.2184207833</c:v>
                </c:pt>
                <c:pt idx="17">
                  <c:v>1313706.2684820748</c:v>
                </c:pt>
                <c:pt idx="18">
                  <c:v>1557042.0216535358</c:v>
                </c:pt>
                <c:pt idx="19">
                  <c:v>1655546.224827793</c:v>
                </c:pt>
                <c:pt idx="20">
                  <c:v>1760282.1660720932</c:v>
                </c:pt>
                <c:pt idx="21">
                  <c:v>1871644.0880494113</c:v>
                </c:pt>
                <c:pt idx="22">
                  <c:v>1990051.1746631213</c:v>
                </c:pt>
                <c:pt idx="23">
                  <c:v>2115949.1289315671</c:v>
                </c:pt>
                <c:pt idx="24">
                  <c:v>2249811.8506847802</c:v>
                </c:pt>
                <c:pt idx="25">
                  <c:v>2392143.22039846</c:v>
                </c:pt>
                <c:pt idx="26">
                  <c:v>2543478.9958798517</c:v>
                </c:pt>
                <c:pt idx="27">
                  <c:v>2704388.8289449443</c:v>
                </c:pt>
                <c:pt idx="28">
                  <c:v>2875478.4096780811</c:v>
                </c:pt>
              </c:numCache>
            </c:numRef>
          </c:val>
          <c:extLst>
            <c:ext xmlns:c16="http://schemas.microsoft.com/office/drawing/2014/chart" uri="{C3380CC4-5D6E-409C-BE32-E72D297353CC}">
              <c16:uniqueId val="{00000001-A45C-44EF-9DE1-B3964C93F4D5}"/>
            </c:ext>
          </c:extLst>
        </c:ser>
        <c:ser>
          <c:idx val="2"/>
          <c:order val="2"/>
          <c:tx>
            <c:strRef>
              <c:f>'Report graphs'!$B$11</c:f>
              <c:strCache>
                <c:ptCount val="1"/>
                <c:pt idx="0">
                  <c:v>Emissions</c:v>
                </c:pt>
              </c:strCache>
            </c:strRef>
          </c:tx>
          <c:spPr>
            <a:solidFill>
              <a:schemeClr val="accent3"/>
            </a:solidFill>
            <a:ln>
              <a:noFill/>
            </a:ln>
            <a:effectLst/>
          </c:spPr>
          <c:invertIfNegative val="0"/>
          <c:cat>
            <c:numRef>
              <c:f>'Report graphs'!$C$8:$AE$8</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graphs'!$C$11:$AE$11</c:f>
              <c:numCache>
                <c:formatCode>#,##0</c:formatCode>
                <c:ptCount val="29"/>
                <c:pt idx="0">
                  <c:v>0</c:v>
                </c:pt>
                <c:pt idx="1">
                  <c:v>0</c:v>
                </c:pt>
                <c:pt idx="2">
                  <c:v>0</c:v>
                </c:pt>
                <c:pt idx="3">
                  <c:v>0</c:v>
                </c:pt>
                <c:pt idx="4">
                  <c:v>0</c:v>
                </c:pt>
                <c:pt idx="5">
                  <c:v>0</c:v>
                </c:pt>
                <c:pt idx="6">
                  <c:v>0</c:v>
                </c:pt>
                <c:pt idx="7">
                  <c:v>0</c:v>
                </c:pt>
                <c:pt idx="8">
                  <c:v>819117.72378681821</c:v>
                </c:pt>
                <c:pt idx="9">
                  <c:v>970841.61598082061</c:v>
                </c:pt>
                <c:pt idx="10">
                  <c:v>1150669.0869327995</c:v>
                </c:pt>
                <c:pt idx="11">
                  <c:v>1363805.7184900483</c:v>
                </c:pt>
                <c:pt idx="12">
                  <c:v>1616421.314266854</c:v>
                </c:pt>
                <c:pt idx="13">
                  <c:v>1915828.5009311973</c:v>
                </c:pt>
                <c:pt idx="14">
                  <c:v>2270694.4115278688</c:v>
                </c:pt>
                <c:pt idx="15">
                  <c:v>2691291.5785717624</c:v>
                </c:pt>
                <c:pt idx="16">
                  <c:v>3189795.2996756174</c:v>
                </c:pt>
                <c:pt idx="17">
                  <c:v>3780636.083746938</c:v>
                </c:pt>
                <c:pt idx="18">
                  <c:v>4480917.3802415784</c:v>
                </c:pt>
                <c:pt idx="19">
                  <c:v>4764396.6890155533</c:v>
                </c:pt>
                <c:pt idx="20">
                  <c:v>5065809.9411506169</c:v>
                </c:pt>
                <c:pt idx="21">
                  <c:v>5386291.7038427657</c:v>
                </c:pt>
                <c:pt idx="22">
                  <c:v>5727048.3211803567</c:v>
                </c:pt>
                <c:pt idx="23">
                  <c:v>6089362.455014226</c:v>
                </c:pt>
                <c:pt idx="24">
                  <c:v>6474597.9130999455</c:v>
                </c:pt>
                <c:pt idx="25">
                  <c:v>6884204.7826861106</c:v>
                </c:pt>
                <c:pt idx="26">
                  <c:v>7319724.8888722984</c:v>
                </c:pt>
                <c:pt idx="27">
                  <c:v>7782797.5982828233</c:v>
                </c:pt>
                <c:pt idx="28">
                  <c:v>8275165.989902216</c:v>
                </c:pt>
              </c:numCache>
            </c:numRef>
          </c:val>
          <c:extLst>
            <c:ext xmlns:c16="http://schemas.microsoft.com/office/drawing/2014/chart" uri="{C3380CC4-5D6E-409C-BE32-E72D297353CC}">
              <c16:uniqueId val="{00000002-A45C-44EF-9DE1-B3964C93F4D5}"/>
            </c:ext>
          </c:extLst>
        </c:ser>
        <c:ser>
          <c:idx val="3"/>
          <c:order val="3"/>
          <c:tx>
            <c:strRef>
              <c:f>'Report graphs'!$B$12</c:f>
              <c:strCache>
                <c:ptCount val="1"/>
                <c:pt idx="0">
                  <c:v>Climate change</c:v>
                </c:pt>
              </c:strCache>
            </c:strRef>
          </c:tx>
          <c:spPr>
            <a:solidFill>
              <a:schemeClr val="accent4"/>
            </a:solidFill>
            <a:ln>
              <a:noFill/>
            </a:ln>
            <a:effectLst/>
          </c:spPr>
          <c:invertIfNegative val="0"/>
          <c:cat>
            <c:numRef>
              <c:f>'Report graphs'!$C$8:$AE$8</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graphs'!$C$12:$AE$12</c:f>
              <c:numCache>
                <c:formatCode>#,##0</c:formatCode>
                <c:ptCount val="29"/>
                <c:pt idx="0">
                  <c:v>0</c:v>
                </c:pt>
                <c:pt idx="1">
                  <c:v>0</c:v>
                </c:pt>
                <c:pt idx="2">
                  <c:v>0</c:v>
                </c:pt>
                <c:pt idx="3">
                  <c:v>0</c:v>
                </c:pt>
                <c:pt idx="4">
                  <c:v>0</c:v>
                </c:pt>
                <c:pt idx="5">
                  <c:v>0</c:v>
                </c:pt>
                <c:pt idx="6">
                  <c:v>0</c:v>
                </c:pt>
                <c:pt idx="7">
                  <c:v>0</c:v>
                </c:pt>
                <c:pt idx="8">
                  <c:v>2672629.2772161919</c:v>
                </c:pt>
                <c:pt idx="9">
                  <c:v>3167676.2094889199</c:v>
                </c:pt>
                <c:pt idx="10">
                  <c:v>3754419.9091516635</c:v>
                </c:pt>
                <c:pt idx="11">
                  <c:v>4449845.2247139905</c:v>
                </c:pt>
                <c:pt idx="12">
                  <c:v>5274083.0815549623</c:v>
                </c:pt>
                <c:pt idx="13">
                  <c:v>6250993.2248108983</c:v>
                </c:pt>
                <c:pt idx="14">
                  <c:v>7408854.9028149303</c:v>
                </c:pt>
                <c:pt idx="15">
                  <c:v>8781185.4847475644</c:v>
                </c:pt>
                <c:pt idx="16">
                  <c:v>10407710.709551666</c:v>
                </c:pt>
                <c:pt idx="17">
                  <c:v>12335514.652533315</c:v>
                </c:pt>
                <c:pt idx="18">
                  <c:v>14620402.698473811</c:v>
                </c:pt>
                <c:pt idx="19">
                  <c:v>15545343.129028471</c:v>
                </c:pt>
                <c:pt idx="20">
                  <c:v>16528798.692012688</c:v>
                </c:pt>
                <c:pt idx="21">
                  <c:v>17574471.269850604</c:v>
                </c:pt>
                <c:pt idx="22">
                  <c:v>18686296.93965948</c:v>
                </c:pt>
                <c:pt idx="23">
                  <c:v>19868460.789267063</c:v>
                </c:pt>
                <c:pt idx="24">
                  <c:v>21125412.670544684</c:v>
                </c:pt>
                <c:pt idx="25">
                  <c:v>22461883.949354138</c:v>
                </c:pt>
                <c:pt idx="26">
                  <c:v>23882905.315157775</c:v>
                </c:pt>
                <c:pt idx="27">
                  <c:v>25393825.71733002</c:v>
                </c:pt>
                <c:pt idx="28">
                  <c:v>27000332.499449559</c:v>
                </c:pt>
              </c:numCache>
            </c:numRef>
          </c:val>
          <c:extLst>
            <c:ext xmlns:c16="http://schemas.microsoft.com/office/drawing/2014/chart" uri="{C3380CC4-5D6E-409C-BE32-E72D297353CC}">
              <c16:uniqueId val="{00000003-A45C-44EF-9DE1-B3964C93F4D5}"/>
            </c:ext>
          </c:extLst>
        </c:ser>
        <c:dLbls>
          <c:showLegendKey val="0"/>
          <c:showVal val="0"/>
          <c:showCatName val="0"/>
          <c:showSerName val="0"/>
          <c:showPercent val="0"/>
          <c:showBubbleSize val="0"/>
        </c:dLbls>
        <c:gapWidth val="150"/>
        <c:overlap val="100"/>
        <c:axId val="939189791"/>
        <c:axId val="939190623"/>
      </c:barChart>
      <c:catAx>
        <c:axId val="93918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90623"/>
        <c:crosses val="autoZero"/>
        <c:auto val="1"/>
        <c:lblAlgn val="ctr"/>
        <c:lblOffset val="100"/>
        <c:noMultiLvlLbl val="0"/>
      </c:catAx>
      <c:valAx>
        <c:axId val="93919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8979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Rail</a:t>
            </a:r>
            <a:r>
              <a:rPr lang="en-GB" baseline="0"/>
              <a:t> freight externalities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 graphs'!$B$20</c:f>
              <c:strCache>
                <c:ptCount val="1"/>
                <c:pt idx="0">
                  <c:v>Belcon</c:v>
                </c:pt>
              </c:strCache>
            </c:strRef>
          </c:tx>
          <c:spPr>
            <a:ln w="28575" cap="rnd">
              <a:solidFill>
                <a:schemeClr val="accent1"/>
              </a:solidFill>
              <a:round/>
            </a:ln>
            <a:effectLst/>
          </c:spPr>
          <c:marker>
            <c:symbol val="none"/>
          </c:marker>
          <c:cat>
            <c:numRef>
              <c:f>'Report graphs'!$C$19:$AE$19</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graphs'!$C$20:$AE$20</c:f>
              <c:numCache>
                <c:formatCode>General</c:formatCode>
                <c:ptCount val="29"/>
                <c:pt idx="0">
                  <c:v>0</c:v>
                </c:pt>
                <c:pt idx="1">
                  <c:v>0</c:v>
                </c:pt>
                <c:pt idx="2">
                  <c:v>0</c:v>
                </c:pt>
                <c:pt idx="3">
                  <c:v>0</c:v>
                </c:pt>
                <c:pt idx="4">
                  <c:v>0</c:v>
                </c:pt>
                <c:pt idx="5">
                  <c:v>0</c:v>
                </c:pt>
                <c:pt idx="6">
                  <c:v>0</c:v>
                </c:pt>
                <c:pt idx="7">
                  <c:v>0</c:v>
                </c:pt>
                <c:pt idx="8">
                  <c:v>3800150.8322841218</c:v>
                </c:pt>
                <c:pt idx="9">
                  <c:v>4504046.8150653252</c:v>
                </c:pt>
                <c:pt idx="10">
                  <c:v>5338324.347538257</c:v>
                </c:pt>
                <c:pt idx="11">
                  <c:v>6327133.7998085255</c:v>
                </c:pt>
                <c:pt idx="12">
                  <c:v>7499098.8771861205</c:v>
                </c:pt>
                <c:pt idx="13">
                  <c:v>8888145.2090543713</c:v>
                </c:pt>
                <c:pt idx="14">
                  <c:v>10534482.415956482</c:v>
                </c:pt>
                <c:pt idx="15">
                  <c:v>12485768.083429324</c:v>
                </c:pt>
                <c:pt idx="16">
                  <c:v>14798487.336886201</c:v>
                </c:pt>
                <c:pt idx="17">
                  <c:v>17539587.952992983</c:v>
                </c:pt>
                <c:pt idx="18">
                  <c:v>20788418.340161733</c:v>
                </c:pt>
                <c:pt idx="19">
                  <c:v>22103570.118580718</c:v>
                </c:pt>
                <c:pt idx="20">
                  <c:v>23501923.234012302</c:v>
                </c:pt>
                <c:pt idx="21">
                  <c:v>24988741.308948029</c:v>
                </c:pt>
                <c:pt idx="22">
                  <c:v>26569620.961991385</c:v>
                </c:pt>
                <c:pt idx="23">
                  <c:v>28250512.874416195</c:v>
                </c:pt>
                <c:pt idx="24">
                  <c:v>30037744.189472936</c:v>
                </c:pt>
                <c:pt idx="25">
                  <c:v>31938042.328757573</c:v>
                </c:pt>
                <c:pt idx="26">
                  <c:v>33958560.315291397</c:v>
                </c:pt>
                <c:pt idx="27">
                  <c:v>36106903.698632047</c:v>
                </c:pt>
                <c:pt idx="28">
                  <c:v>38391159.183366008</c:v>
                </c:pt>
              </c:numCache>
            </c:numRef>
          </c:val>
          <c:smooth val="0"/>
          <c:extLst>
            <c:ext xmlns:c16="http://schemas.microsoft.com/office/drawing/2014/chart" uri="{C3380CC4-5D6E-409C-BE32-E72D297353CC}">
              <c16:uniqueId val="{00000000-4074-421A-B904-8B13C470C109}"/>
            </c:ext>
          </c:extLst>
        </c:ser>
        <c:ser>
          <c:idx val="1"/>
          <c:order val="1"/>
          <c:tx>
            <c:strRef>
              <c:f>'Report graphs'!$B$21</c:f>
              <c:strCache>
                <c:ptCount val="1"/>
                <c:pt idx="0">
                  <c:v>Kraaicon</c:v>
                </c:pt>
              </c:strCache>
            </c:strRef>
          </c:tx>
          <c:spPr>
            <a:ln w="28575" cap="rnd">
              <a:solidFill>
                <a:schemeClr val="accent2"/>
              </a:solidFill>
              <a:round/>
            </a:ln>
            <a:effectLst/>
          </c:spPr>
          <c:marker>
            <c:symbol val="none"/>
          </c:marker>
          <c:cat>
            <c:numRef>
              <c:f>'Report graphs'!$C$19:$AE$19</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graphs'!$C$21:$AE$21</c:f>
              <c:numCache>
                <c:formatCode>#,##0</c:formatCode>
                <c:ptCount val="29"/>
                <c:pt idx="0">
                  <c:v>0</c:v>
                </c:pt>
                <c:pt idx="1">
                  <c:v>0</c:v>
                </c:pt>
                <c:pt idx="2">
                  <c:v>0</c:v>
                </c:pt>
                <c:pt idx="3">
                  <c:v>0</c:v>
                </c:pt>
                <c:pt idx="4">
                  <c:v>0</c:v>
                </c:pt>
                <c:pt idx="5">
                  <c:v>0</c:v>
                </c:pt>
                <c:pt idx="6">
                  <c:v>0</c:v>
                </c:pt>
                <c:pt idx="7">
                  <c:v>0</c:v>
                </c:pt>
                <c:pt idx="8">
                  <c:v>3800150.8322841218</c:v>
                </c:pt>
                <c:pt idx="9">
                  <c:v>4400152.1699661855</c:v>
                </c:pt>
                <c:pt idx="10">
                  <c:v>5094887.0119507294</c:v>
                </c:pt>
                <c:pt idx="11">
                  <c:v>5899312.7196198124</c:v>
                </c:pt>
                <c:pt idx="12">
                  <c:v>6830748.2545217741</c:v>
                </c:pt>
                <c:pt idx="13">
                  <c:v>7909247.048639128</c:v>
                </c:pt>
                <c:pt idx="14">
                  <c:v>9158028.7467037328</c:v>
                </c:pt>
                <c:pt idx="15">
                  <c:v>10603979.115797453</c:v>
                </c:pt>
                <c:pt idx="16">
                  <c:v>12278228.885090671</c:v>
                </c:pt>
                <c:pt idx="17">
                  <c:v>14216823.977905177</c:v>
                </c:pt>
                <c:pt idx="18">
                  <c:v>16461501.565927761</c:v>
                </c:pt>
                <c:pt idx="19">
                  <c:v>18097532.591758948</c:v>
                </c:pt>
                <c:pt idx="20">
                  <c:v>19896161.027477842</c:v>
                </c:pt>
                <c:pt idx="21">
                  <c:v>21873546.663017981</c:v>
                </c:pt>
                <c:pt idx="22">
                  <c:v>24047455.333642147</c:v>
                </c:pt>
                <c:pt idx="23">
                  <c:v>26437418.537215244</c:v>
                </c:pt>
                <c:pt idx="24">
                  <c:v>29064908.915085338</c:v>
                </c:pt>
                <c:pt idx="25">
                  <c:v>31953533.173182122</c:v>
                </c:pt>
                <c:pt idx="26">
                  <c:v>35129244.176633686</c:v>
                </c:pt>
                <c:pt idx="27">
                  <c:v>38620574.123467319</c:v>
                </c:pt>
                <c:pt idx="28">
                  <c:v>42458890.892344922</c:v>
                </c:pt>
              </c:numCache>
            </c:numRef>
          </c:val>
          <c:smooth val="0"/>
          <c:extLst>
            <c:ext xmlns:c16="http://schemas.microsoft.com/office/drawing/2014/chart" uri="{C3380CC4-5D6E-409C-BE32-E72D297353CC}">
              <c16:uniqueId val="{00000001-4074-421A-B904-8B13C470C109}"/>
            </c:ext>
          </c:extLst>
        </c:ser>
        <c:dLbls>
          <c:showLegendKey val="0"/>
          <c:showVal val="0"/>
          <c:showCatName val="0"/>
          <c:showSerName val="0"/>
          <c:showPercent val="0"/>
          <c:showBubbleSize val="0"/>
        </c:dLbls>
        <c:smooth val="0"/>
        <c:axId val="696587599"/>
        <c:axId val="696587183"/>
      </c:lineChart>
      <c:catAx>
        <c:axId val="69658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87183"/>
        <c:crosses val="autoZero"/>
        <c:auto val="1"/>
        <c:lblAlgn val="ctr"/>
        <c:lblOffset val="100"/>
        <c:noMultiLvlLbl val="0"/>
      </c:catAx>
      <c:valAx>
        <c:axId val="69658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87599"/>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Annual</a:t>
                  </a:r>
                  <a:r>
                    <a:rPr lang="en-GB" baseline="0"/>
                    <a:t> cost in ZAR 2022 million</a:t>
                  </a:r>
                  <a:endParaRPr lang="en-GB"/>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Road freight</a:t>
            </a:r>
            <a:r>
              <a:rPr lang="en-GB" baseline="0"/>
              <a:t> direct operating costs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 graphs'!$B$28</c:f>
              <c:strCache>
                <c:ptCount val="1"/>
                <c:pt idx="0">
                  <c:v>Belcon</c:v>
                </c:pt>
              </c:strCache>
            </c:strRef>
          </c:tx>
          <c:spPr>
            <a:ln w="28575" cap="rnd">
              <a:solidFill>
                <a:schemeClr val="accent1"/>
              </a:solidFill>
              <a:round/>
            </a:ln>
            <a:effectLst/>
          </c:spPr>
          <c:marker>
            <c:symbol val="none"/>
          </c:marker>
          <c:cat>
            <c:numRef>
              <c:f>'Report graphs'!$C$27:$AE$27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graphs'!$C$28:$AE$28</c:f>
              <c:numCache>
                <c:formatCode>#,##0</c:formatCode>
                <c:ptCount val="29"/>
                <c:pt idx="0">
                  <c:v>9027277.9032987691</c:v>
                </c:pt>
                <c:pt idx="1">
                  <c:v>9396658.1516645886</c:v>
                </c:pt>
                <c:pt idx="2">
                  <c:v>9781170.7128478643</c:v>
                </c:pt>
                <c:pt idx="3">
                  <c:v>10181436.228406735</c:v>
                </c:pt>
                <c:pt idx="4">
                  <c:v>10598100.823952243</c:v>
                </c:pt>
                <c:pt idx="5">
                  <c:v>11031837.156700458</c:v>
                </c:pt>
                <c:pt idx="6">
                  <c:v>11483345.506131712</c:v>
                </c:pt>
                <c:pt idx="7">
                  <c:v>11953354.909532661</c:v>
                </c:pt>
                <c:pt idx="8">
                  <c:v>12442624.344270119</c:v>
                </c:pt>
                <c:pt idx="9">
                  <c:v>16395316.642847832</c:v>
                </c:pt>
                <c:pt idx="10">
                  <c:v>21605509.867393874</c:v>
                </c:pt>
                <c:pt idx="11">
                  <c:v>28473832.845465675</c:v>
                </c:pt>
                <c:pt idx="12">
                  <c:v>37528728.16665718</c:v>
                </c:pt>
                <c:pt idx="13">
                  <c:v>49467283.782166451</c:v>
                </c:pt>
                <c:pt idx="14">
                  <c:v>65209125.692807563</c:v>
                </c:pt>
                <c:pt idx="15">
                  <c:v>85967554.906007618</c:v>
                </c:pt>
                <c:pt idx="16">
                  <c:v>113343453.24003673</c:v>
                </c:pt>
                <c:pt idx="17">
                  <c:v>149449254.58832273</c:v>
                </c:pt>
                <c:pt idx="18">
                  <c:v>197072619.33148214</c:v>
                </c:pt>
                <c:pt idx="19">
                  <c:v>202983270.166897</c:v>
                </c:pt>
                <c:pt idx="20">
                  <c:v>209071929.53802732</c:v>
                </c:pt>
                <c:pt idx="21">
                  <c:v>215343981.44427812</c:v>
                </c:pt>
                <c:pt idx="22">
                  <c:v>221804973.44455212</c:v>
                </c:pt>
                <c:pt idx="23">
                  <c:v>228460621.64822295</c:v>
                </c:pt>
                <c:pt idx="24">
                  <c:v>235316815.85909322</c:v>
                </c:pt>
                <c:pt idx="25">
                  <c:v>242379624.8770479</c:v>
                </c:pt>
                <c:pt idx="26">
                  <c:v>249655301.96225929</c:v>
                </c:pt>
                <c:pt idx="27">
                  <c:v>257150290.46694976</c:v>
                </c:pt>
                <c:pt idx="28">
                  <c:v>264871229.63987353</c:v>
                </c:pt>
              </c:numCache>
            </c:numRef>
          </c:val>
          <c:smooth val="0"/>
          <c:extLst>
            <c:ext xmlns:c16="http://schemas.microsoft.com/office/drawing/2014/chart" uri="{C3380CC4-5D6E-409C-BE32-E72D297353CC}">
              <c16:uniqueId val="{00000000-79E1-44E9-B250-D67E62A87009}"/>
            </c:ext>
          </c:extLst>
        </c:ser>
        <c:ser>
          <c:idx val="1"/>
          <c:order val="1"/>
          <c:tx>
            <c:strRef>
              <c:f>'Report graphs'!$B$29</c:f>
              <c:strCache>
                <c:ptCount val="1"/>
                <c:pt idx="0">
                  <c:v>Kraaicon</c:v>
                </c:pt>
              </c:strCache>
            </c:strRef>
          </c:tx>
          <c:spPr>
            <a:ln w="28575" cap="rnd">
              <a:solidFill>
                <a:schemeClr val="accent2"/>
              </a:solidFill>
              <a:round/>
            </a:ln>
            <a:effectLst/>
          </c:spPr>
          <c:marker>
            <c:symbol val="none"/>
          </c:marker>
          <c:cat>
            <c:numRef>
              <c:f>'Report graphs'!$C$27:$AE$27</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graphs'!$C$29:$AE$29</c:f>
              <c:numCache>
                <c:formatCode>#,##0</c:formatCode>
                <c:ptCount val="29"/>
                <c:pt idx="0">
                  <c:v>8587706.0995019004</c:v>
                </c:pt>
                <c:pt idx="1">
                  <c:v>8940918.3023387864</c:v>
                </c:pt>
                <c:pt idx="2">
                  <c:v>9308673.7808627542</c:v>
                </c:pt>
                <c:pt idx="3">
                  <c:v>9691571.9777403027</c:v>
                </c:pt>
                <c:pt idx="4">
                  <c:v>10090237.068936359</c:v>
                </c:pt>
                <c:pt idx="5">
                  <c:v>10505318.98525293</c:v>
                </c:pt>
                <c:pt idx="6">
                  <c:v>10937494.476101</c:v>
                </c:pt>
                <c:pt idx="7">
                  <c:v>11387468.217253424</c:v>
                </c:pt>
                <c:pt idx="8">
                  <c:v>11855973.964398924</c:v>
                </c:pt>
                <c:pt idx="9">
                  <c:v>15529084.342148364</c:v>
                </c:pt>
                <c:pt idx="10">
                  <c:v>20340722.925303251</c:v>
                </c:pt>
                <c:pt idx="11">
                  <c:v>26643962.235423781</c:v>
                </c:pt>
                <c:pt idx="12">
                  <c:v>34901419.508335277</c:v>
                </c:pt>
                <c:pt idx="13">
                  <c:v>45719260.163876392</c:v>
                </c:pt>
                <c:pt idx="14">
                  <c:v>59891761.085997872</c:v>
                </c:pt>
                <c:pt idx="15">
                  <c:v>78459714.565814123</c:v>
                </c:pt>
                <c:pt idx="16">
                  <c:v>102786973.55211219</c:v>
                </c:pt>
                <c:pt idx="17">
                  <c:v>134660775.76822081</c:v>
                </c:pt>
                <c:pt idx="18">
                  <c:v>176423236.94839954</c:v>
                </c:pt>
                <c:pt idx="19">
                  <c:v>181500749.71087065</c:v>
                </c:pt>
                <c:pt idx="20">
                  <c:v>186724647.27390513</c:v>
                </c:pt>
                <c:pt idx="21">
                  <c:v>192099157.35948986</c:v>
                </c:pt>
                <c:pt idx="22">
                  <c:v>197628630.00910166</c:v>
                </c:pt>
                <c:pt idx="23">
                  <c:v>203317541.12918246</c:v>
                </c:pt>
                <c:pt idx="24">
                  <c:v>209170496.13957006</c:v>
                </c:pt>
                <c:pt idx="25">
                  <c:v>215192233.72788006</c:v>
                </c:pt>
                <c:pt idx="26">
                  <c:v>221387629.71292114</c:v>
                </c:pt>
                <c:pt idx="27">
                  <c:v>227761701.02031666</c:v>
                </c:pt>
                <c:pt idx="28">
                  <c:v>234319609.77359638</c:v>
                </c:pt>
              </c:numCache>
            </c:numRef>
          </c:val>
          <c:smooth val="0"/>
          <c:extLst>
            <c:ext xmlns:c16="http://schemas.microsoft.com/office/drawing/2014/chart" uri="{C3380CC4-5D6E-409C-BE32-E72D297353CC}">
              <c16:uniqueId val="{00000001-79E1-44E9-B250-D67E62A87009}"/>
            </c:ext>
          </c:extLst>
        </c:ser>
        <c:dLbls>
          <c:showLegendKey val="0"/>
          <c:showVal val="0"/>
          <c:showCatName val="0"/>
          <c:showSerName val="0"/>
          <c:showPercent val="0"/>
          <c:showBubbleSize val="0"/>
        </c:dLbls>
        <c:smooth val="0"/>
        <c:axId val="939177727"/>
        <c:axId val="939161919"/>
      </c:lineChart>
      <c:catAx>
        <c:axId val="9391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61919"/>
        <c:crosses val="autoZero"/>
        <c:auto val="1"/>
        <c:lblAlgn val="ctr"/>
        <c:lblOffset val="100"/>
        <c:noMultiLvlLbl val="0"/>
      </c:catAx>
      <c:valAx>
        <c:axId val="9391619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177727"/>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Annual cost in ZAR</a:t>
                  </a:r>
                  <a:r>
                    <a:rPr lang="en-GB" baseline="0"/>
                    <a:t> 2022 million</a:t>
                  </a:r>
                  <a:endParaRPr lang="en-GB"/>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1200" verticalDpi="12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Road freight externalities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 graphs'!$B$36</c:f>
              <c:strCache>
                <c:ptCount val="1"/>
                <c:pt idx="0">
                  <c:v>Belcon</c:v>
                </c:pt>
              </c:strCache>
            </c:strRef>
          </c:tx>
          <c:spPr>
            <a:ln w="28575" cap="rnd">
              <a:solidFill>
                <a:schemeClr val="accent1"/>
              </a:solidFill>
              <a:round/>
            </a:ln>
            <a:effectLst/>
          </c:spPr>
          <c:marker>
            <c:symbol val="none"/>
          </c:marker>
          <c:cat>
            <c:numRef>
              <c:f>'Report graphs'!$C$35:$AE$35</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graphs'!$C$36:$AE$36</c:f>
              <c:numCache>
                <c:formatCode>#,##0</c:formatCode>
                <c:ptCount val="29"/>
                <c:pt idx="0">
                  <c:v>7302627.6338003231</c:v>
                </c:pt>
                <c:pt idx="1">
                  <c:v>7608584.0788462209</c:v>
                </c:pt>
                <c:pt idx="2">
                  <c:v>7927359.2390581314</c:v>
                </c:pt>
                <c:pt idx="3">
                  <c:v>8259490.1880686618</c:v>
                </c:pt>
                <c:pt idx="4">
                  <c:v>8605536.5018465947</c:v>
                </c:pt>
                <c:pt idx="5">
                  <c:v>8966081.2015104741</c:v>
                </c:pt>
                <c:pt idx="6">
                  <c:v>9341731.7356450353</c:v>
                </c:pt>
                <c:pt idx="7">
                  <c:v>9733121.0037756488</c:v>
                </c:pt>
                <c:pt idx="8">
                  <c:v>10140908.422725251</c:v>
                </c:pt>
                <c:pt idx="9">
                  <c:v>13386681.636912275</c:v>
                </c:pt>
                <c:pt idx="10">
                  <c:v>17671850.693718527</c:v>
                </c:pt>
                <c:pt idx="11">
                  <c:v>23329429.554177731</c:v>
                </c:pt>
                <c:pt idx="12">
                  <c:v>30799180.167292178</c:v>
                </c:pt>
                <c:pt idx="13">
                  <c:v>40661847.430941358</c:v>
                </c:pt>
                <c:pt idx="14">
                  <c:v>53684378.895933807</c:v>
                </c:pt>
                <c:pt idx="15">
                  <c:v>70879655.494223997</c:v>
                </c:pt>
                <c:pt idx="16">
                  <c:v>93585392.097457066</c:v>
                </c:pt>
                <c:pt idx="17">
                  <c:v>123568363.13512126</c:v>
                </c:pt>
                <c:pt idx="18">
                  <c:v>163162085.80202666</c:v>
                </c:pt>
                <c:pt idx="19">
                  <c:v>167844767.05609918</c:v>
                </c:pt>
                <c:pt idx="20">
                  <c:v>172661840.13865495</c:v>
                </c:pt>
                <c:pt idx="21">
                  <c:v>177617162.08901387</c:v>
                </c:pt>
                <c:pt idx="22">
                  <c:v>182714700.64410144</c:v>
                </c:pt>
                <c:pt idx="23">
                  <c:v>187958537.41550818</c:v>
                </c:pt>
                <c:pt idx="24">
                  <c:v>193352871.15773255</c:v>
                </c:pt>
                <c:pt idx="25">
                  <c:v>198902021.13022456</c:v>
                </c:pt>
                <c:pt idx="26">
                  <c:v>204610430.55592123</c:v>
                </c:pt>
                <c:pt idx="27">
                  <c:v>210482670.17904472</c:v>
                </c:pt>
                <c:pt idx="28">
                  <c:v>216523441.92501062</c:v>
                </c:pt>
              </c:numCache>
            </c:numRef>
          </c:val>
          <c:smooth val="0"/>
          <c:extLst>
            <c:ext xmlns:c16="http://schemas.microsoft.com/office/drawing/2014/chart" uri="{C3380CC4-5D6E-409C-BE32-E72D297353CC}">
              <c16:uniqueId val="{00000000-CD53-4A55-9495-A1524C5F3682}"/>
            </c:ext>
          </c:extLst>
        </c:ser>
        <c:ser>
          <c:idx val="1"/>
          <c:order val="1"/>
          <c:tx>
            <c:strRef>
              <c:f>'Report graphs'!$B$37</c:f>
              <c:strCache>
                <c:ptCount val="1"/>
                <c:pt idx="0">
                  <c:v>Kraaicon</c:v>
                </c:pt>
              </c:strCache>
            </c:strRef>
          </c:tx>
          <c:spPr>
            <a:ln w="28575" cap="rnd">
              <a:solidFill>
                <a:schemeClr val="accent2"/>
              </a:solidFill>
              <a:round/>
            </a:ln>
            <a:effectLst/>
          </c:spPr>
          <c:marker>
            <c:symbol val="none"/>
          </c:marker>
          <c:cat>
            <c:numRef>
              <c:f>'Report graphs'!$C$35:$AE$35</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graphs'!$C$37:$AE$37</c:f>
              <c:numCache>
                <c:formatCode>#,##0</c:formatCode>
                <c:ptCount val="29"/>
                <c:pt idx="0">
                  <c:v>6542844.7521810308</c:v>
                </c:pt>
                <c:pt idx="1">
                  <c:v>6817676.8896204876</c:v>
                </c:pt>
                <c:pt idx="2">
                  <c:v>7104053.576908242</c:v>
                </c:pt>
                <c:pt idx="3">
                  <c:v>7402459.7619364662</c:v>
                </c:pt>
                <c:pt idx="4">
                  <c:v>7713400.7640373781</c:v>
                </c:pt>
                <c:pt idx="5">
                  <c:v>8037403.1297530551</c:v>
                </c:pt>
                <c:pt idx="6">
                  <c:v>8375015.5245554037</c:v>
                </c:pt>
                <c:pt idx="7">
                  <c:v>8726809.6620265413</c:v>
                </c:pt>
                <c:pt idx="8">
                  <c:v>9093381.2720733248</c:v>
                </c:pt>
                <c:pt idx="9">
                  <c:v>11917508.581133679</c:v>
                </c:pt>
                <c:pt idx="10">
                  <c:v>15618961.969775388</c:v>
                </c:pt>
                <c:pt idx="11">
                  <c:v>20470359.119902942</c:v>
                </c:pt>
                <c:pt idx="12">
                  <c:v>26829052.46279056</c:v>
                </c:pt>
                <c:pt idx="13">
                  <c:v>35163473.195141152</c:v>
                </c:pt>
                <c:pt idx="14">
                  <c:v>46087667.743236832</c:v>
                </c:pt>
                <c:pt idx="15">
                  <c:v>60406575.001824036</c:v>
                </c:pt>
                <c:pt idx="16">
                  <c:v>79175385.549129814</c:v>
                </c:pt>
                <c:pt idx="17">
                  <c:v>103777363.66612244</c:v>
                </c:pt>
                <c:pt idx="18">
                  <c:v>136025876.17749351</c:v>
                </c:pt>
                <c:pt idx="19">
                  <c:v>139818177.63130927</c:v>
                </c:pt>
                <c:pt idx="20">
                  <c:v>143716205.94515365</c:v>
                </c:pt>
                <c:pt idx="21">
                  <c:v>147722908.72196603</c:v>
                </c:pt>
                <c:pt idx="22">
                  <c:v>151841315.7423507</c:v>
                </c:pt>
                <c:pt idx="23">
                  <c:v>156074541.25565428</c:v>
                </c:pt>
                <c:pt idx="24">
                  <c:v>160425786.33491755</c:v>
                </c:pt>
                <c:pt idx="25">
                  <c:v>164898341.2974827</c:v>
                </c:pt>
                <c:pt idx="26">
                  <c:v>169495588.19308621</c:v>
                </c:pt>
                <c:pt idx="27">
                  <c:v>174221003.36131868</c:v>
                </c:pt>
                <c:pt idx="28">
                  <c:v>179078160.06038597</c:v>
                </c:pt>
              </c:numCache>
            </c:numRef>
          </c:val>
          <c:smooth val="0"/>
          <c:extLst>
            <c:ext xmlns:c16="http://schemas.microsoft.com/office/drawing/2014/chart" uri="{C3380CC4-5D6E-409C-BE32-E72D297353CC}">
              <c16:uniqueId val="{00000001-CD53-4A55-9495-A1524C5F3682}"/>
            </c:ext>
          </c:extLst>
        </c:ser>
        <c:dLbls>
          <c:showLegendKey val="0"/>
          <c:showVal val="0"/>
          <c:showCatName val="0"/>
          <c:showSerName val="0"/>
          <c:showPercent val="0"/>
          <c:showBubbleSize val="0"/>
        </c:dLbls>
        <c:smooth val="0"/>
        <c:axId val="934545743"/>
        <c:axId val="934546159"/>
      </c:lineChart>
      <c:catAx>
        <c:axId val="93454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46159"/>
        <c:crosses val="autoZero"/>
        <c:auto val="1"/>
        <c:lblAlgn val="ctr"/>
        <c:lblOffset val="100"/>
        <c:noMultiLvlLbl val="0"/>
      </c:catAx>
      <c:valAx>
        <c:axId val="9345461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45743"/>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Annual</a:t>
                  </a:r>
                  <a:r>
                    <a:rPr lang="en-GB" baseline="0"/>
                    <a:t> cost in ZAR 2022 m</a:t>
                  </a:r>
                  <a:r>
                    <a:rPr lang="en-GB"/>
                    <a:t>illion</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Commuter</a:t>
            </a:r>
            <a:r>
              <a:rPr lang="en-GB" baseline="0"/>
              <a:t> costs</a:t>
            </a:r>
          </a:p>
          <a:p>
            <a:pPr>
              <a:defRPr/>
            </a:pPr>
            <a:r>
              <a:rPr lang="en-GB" sz="1000" baseline="0"/>
              <a:t>(Annual cost difference Kraaicon vs. Belcon scenario - undiscounted)</a:t>
            </a:r>
            <a:endParaRPr lang="en-GB"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 graphs'!$B$43</c:f>
              <c:strCache>
                <c:ptCount val="1"/>
                <c:pt idx="0">
                  <c:v>Direct</c:v>
                </c:pt>
              </c:strCache>
            </c:strRef>
          </c:tx>
          <c:spPr>
            <a:ln w="28575" cap="rnd">
              <a:solidFill>
                <a:schemeClr val="accent1"/>
              </a:solidFill>
              <a:round/>
            </a:ln>
            <a:effectLst/>
          </c:spPr>
          <c:marker>
            <c:symbol val="none"/>
          </c:marker>
          <c:cat>
            <c:numRef>
              <c:f>'Report graphs'!$C$42:$AE$42</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graphs'!$C$43:$AE$43</c:f>
              <c:numCache>
                <c:formatCode>#,##0</c:formatCode>
                <c:ptCount val="29"/>
                <c:pt idx="0">
                  <c:v>0</c:v>
                </c:pt>
                <c:pt idx="1">
                  <c:v>-1532470.7390594482</c:v>
                </c:pt>
                <c:pt idx="2">
                  <c:v>-3064499.6465682983</c:v>
                </c:pt>
                <c:pt idx="3">
                  <c:v>-4596086.8184585571</c:v>
                </c:pt>
                <c:pt idx="4">
                  <c:v>-6127232.3506469727</c:v>
                </c:pt>
                <c:pt idx="5">
                  <c:v>-7657936.3390274048</c:v>
                </c:pt>
                <c:pt idx="6">
                  <c:v>-9188198.8794784546</c:v>
                </c:pt>
                <c:pt idx="7">
                  <c:v>-10718020.067855835</c:v>
                </c:pt>
                <c:pt idx="8">
                  <c:v>-12247400</c:v>
                </c:pt>
                <c:pt idx="9">
                  <c:v>15194763.467445374</c:v>
                </c:pt>
                <c:pt idx="10">
                  <c:v>43786298.681213379</c:v>
                </c:pt>
                <c:pt idx="11">
                  <c:v>73563200.98752594</c:v>
                </c:pt>
                <c:pt idx="12">
                  <c:v>104562467.05157471</c:v>
                </c:pt>
                <c:pt idx="13">
                  <c:v>136822120.96492767</c:v>
                </c:pt>
                <c:pt idx="14">
                  <c:v>170381241.0063858</c:v>
                </c:pt>
                <c:pt idx="15">
                  <c:v>205279987.07210541</c:v>
                </c:pt>
                <c:pt idx="16">
                  <c:v>241559628.79132843</c:v>
                </c:pt>
                <c:pt idx="17">
                  <c:v>279262574.34438324</c:v>
                </c:pt>
                <c:pt idx="18">
                  <c:v>318432400.00002289</c:v>
                </c:pt>
                <c:pt idx="19">
                  <c:v>337106598.36322021</c:v>
                </c:pt>
                <c:pt idx="20">
                  <c:v>355981108.4148941</c:v>
                </c:pt>
                <c:pt idx="21">
                  <c:v>375057594.852005</c:v>
                </c:pt>
                <c:pt idx="22">
                  <c:v>394337734.77492523</c:v>
                </c:pt>
                <c:pt idx="23">
                  <c:v>413823217.77438354</c:v>
                </c:pt>
                <c:pt idx="24">
                  <c:v>433515746.01899719</c:v>
                </c:pt>
                <c:pt idx="25">
                  <c:v>453417034.34342194</c:v>
                </c:pt>
                <c:pt idx="26">
                  <c:v>473528810.33705902</c:v>
                </c:pt>
                <c:pt idx="27">
                  <c:v>493852814.43339539</c:v>
                </c:pt>
                <c:pt idx="28">
                  <c:v>514390800</c:v>
                </c:pt>
              </c:numCache>
            </c:numRef>
          </c:val>
          <c:smooth val="0"/>
          <c:extLst>
            <c:ext xmlns:c16="http://schemas.microsoft.com/office/drawing/2014/chart" uri="{C3380CC4-5D6E-409C-BE32-E72D297353CC}">
              <c16:uniqueId val="{00000000-EEC7-4387-A792-13D3808E9565}"/>
            </c:ext>
          </c:extLst>
        </c:ser>
        <c:ser>
          <c:idx val="1"/>
          <c:order val="1"/>
          <c:tx>
            <c:strRef>
              <c:f>'Report graphs'!$B$44</c:f>
              <c:strCache>
                <c:ptCount val="1"/>
                <c:pt idx="0">
                  <c:v>Indirect</c:v>
                </c:pt>
              </c:strCache>
            </c:strRef>
          </c:tx>
          <c:spPr>
            <a:ln w="28575" cap="rnd">
              <a:solidFill>
                <a:schemeClr val="accent2"/>
              </a:solidFill>
              <a:round/>
            </a:ln>
            <a:effectLst/>
          </c:spPr>
          <c:marker>
            <c:symbol val="none"/>
          </c:marker>
          <c:cat>
            <c:numRef>
              <c:f>'Report graphs'!$C$42:$AE$42</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graphs'!$C$44:$AE$44</c:f>
              <c:numCache>
                <c:formatCode>#,##0</c:formatCode>
                <c:ptCount val="29"/>
                <c:pt idx="0">
                  <c:v>0</c:v>
                </c:pt>
                <c:pt idx="1">
                  <c:v>575464.90123939514</c:v>
                </c:pt>
                <c:pt idx="2">
                  <c:v>1150685.0190677643</c:v>
                </c:pt>
                <c:pt idx="3">
                  <c:v>1725660.4319992065</c:v>
                </c:pt>
                <c:pt idx="4">
                  <c:v>2300391.2185211182</c:v>
                </c:pt>
                <c:pt idx="5">
                  <c:v>2874877.4570960999</c:v>
                </c:pt>
                <c:pt idx="6">
                  <c:v>3449119.2261676788</c:v>
                </c:pt>
                <c:pt idx="7">
                  <c:v>4023116.6041584015</c:v>
                </c:pt>
                <c:pt idx="8">
                  <c:v>4596869.669462204</c:v>
                </c:pt>
                <c:pt idx="9">
                  <c:v>19013516.882677078</c:v>
                </c:pt>
                <c:pt idx="10">
                  <c:v>33955326.719959259</c:v>
                </c:pt>
                <c:pt idx="11">
                  <c:v>49436681.339319229</c:v>
                </c:pt>
                <c:pt idx="12">
                  <c:v>65472313.334999084</c:v>
                </c:pt>
                <c:pt idx="13">
                  <c:v>82077313.747716904</c:v>
                </c:pt>
                <c:pt idx="14">
                  <c:v>99267140.250762939</c:v>
                </c:pt>
                <c:pt idx="15">
                  <c:v>117057625.51574707</c:v>
                </c:pt>
                <c:pt idx="16">
                  <c:v>135464985.76177979</c:v>
                </c:pt>
                <c:pt idx="17">
                  <c:v>154505829.49204063</c:v>
                </c:pt>
                <c:pt idx="18">
                  <c:v>174197166.42173576</c:v>
                </c:pt>
                <c:pt idx="19">
                  <c:v>181815967.89664841</c:v>
                </c:pt>
                <c:pt idx="20">
                  <c:v>189519316.33616638</c:v>
                </c:pt>
                <c:pt idx="21">
                  <c:v>197307948.86093712</c:v>
                </c:pt>
                <c:pt idx="22">
                  <c:v>205182608.37715912</c:v>
                </c:pt>
                <c:pt idx="23">
                  <c:v>213144043.6193943</c:v>
                </c:pt>
                <c:pt idx="24">
                  <c:v>221193009.1936779</c:v>
                </c:pt>
                <c:pt idx="25">
                  <c:v>229330265.62094307</c:v>
                </c:pt>
                <c:pt idx="26">
                  <c:v>237556579.38075256</c:v>
                </c:pt>
                <c:pt idx="27">
                  <c:v>245872722.95533943</c:v>
                </c:pt>
                <c:pt idx="28">
                  <c:v>254279474.87394714</c:v>
                </c:pt>
              </c:numCache>
            </c:numRef>
          </c:val>
          <c:smooth val="0"/>
          <c:extLst>
            <c:ext xmlns:c16="http://schemas.microsoft.com/office/drawing/2014/chart" uri="{C3380CC4-5D6E-409C-BE32-E72D297353CC}">
              <c16:uniqueId val="{00000001-EEC7-4387-A792-13D3808E9565}"/>
            </c:ext>
          </c:extLst>
        </c:ser>
        <c:dLbls>
          <c:showLegendKey val="0"/>
          <c:showVal val="0"/>
          <c:showCatName val="0"/>
          <c:showSerName val="0"/>
          <c:showPercent val="0"/>
          <c:showBubbleSize val="0"/>
        </c:dLbls>
        <c:smooth val="0"/>
        <c:axId val="938954335"/>
        <c:axId val="938950591"/>
      </c:lineChart>
      <c:catAx>
        <c:axId val="93895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950591"/>
        <c:crosses val="autoZero"/>
        <c:auto val="1"/>
        <c:lblAlgn val="ctr"/>
        <c:lblOffset val="100"/>
        <c:noMultiLvlLbl val="0"/>
      </c:catAx>
      <c:valAx>
        <c:axId val="938950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9543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Indirect</a:t>
            </a:r>
            <a:r>
              <a:rPr lang="en-GB" baseline="0"/>
              <a:t> travel time cost to shippers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 graphs'!$B$75</c:f>
              <c:strCache>
                <c:ptCount val="1"/>
                <c:pt idx="0">
                  <c:v>Rail freight - Belcon</c:v>
                </c:pt>
              </c:strCache>
            </c:strRef>
          </c:tx>
          <c:spPr>
            <a:ln w="28575" cap="rnd">
              <a:solidFill>
                <a:schemeClr val="accent1"/>
              </a:solidFill>
              <a:round/>
            </a:ln>
            <a:effectLst/>
          </c:spPr>
          <c:marker>
            <c:symbol val="none"/>
          </c:marker>
          <c:cat>
            <c:numRef>
              <c:f>'Report graphs'!$C$74:$AE$74</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graphs'!$C$75:$AE$75</c:f>
              <c:numCache>
                <c:formatCode>#,##0</c:formatCode>
                <c:ptCount val="29"/>
                <c:pt idx="0">
                  <c:v>0</c:v>
                </c:pt>
                <c:pt idx="1">
                  <c:v>0</c:v>
                </c:pt>
                <c:pt idx="2">
                  <c:v>0</c:v>
                </c:pt>
                <c:pt idx="3">
                  <c:v>0</c:v>
                </c:pt>
                <c:pt idx="4">
                  <c:v>0</c:v>
                </c:pt>
                <c:pt idx="5">
                  <c:v>0</c:v>
                </c:pt>
                <c:pt idx="6">
                  <c:v>0</c:v>
                </c:pt>
                <c:pt idx="7">
                  <c:v>0</c:v>
                </c:pt>
                <c:pt idx="8">
                  <c:v>1189097.8712940244</c:v>
                </c:pt>
                <c:pt idx="9">
                  <c:v>1401047.4565126183</c:v>
                </c:pt>
                <c:pt idx="10">
                  <c:v>1650775.787920916</c:v>
                </c:pt>
                <c:pt idx="11">
                  <c:v>1945016.7011251259</c:v>
                </c:pt>
                <c:pt idx="12">
                  <c:v>2291704.2976625632</c:v>
                </c:pt>
                <c:pt idx="13">
                  <c:v>2700186.8852267498</c:v>
                </c:pt>
                <c:pt idx="14">
                  <c:v>3181479.0514583592</c:v>
                </c:pt>
                <c:pt idx="15">
                  <c:v>3748558.6683820947</c:v>
                </c:pt>
                <c:pt idx="16">
                  <c:v>4416716.8361084713</c:v>
                </c:pt>
                <c:pt idx="17">
                  <c:v>5203970.2019079123</c:v>
                </c:pt>
                <c:pt idx="18">
                  <c:v>6131546.7726942953</c:v>
                </c:pt>
                <c:pt idx="19">
                  <c:v>6577009.1289017266</c:v>
                </c:pt>
                <c:pt idx="20">
                  <c:v>7054834.7236449178</c:v>
                </c:pt>
                <c:pt idx="21">
                  <c:v>7567374.7751445062</c:v>
                </c:pt>
                <c:pt idx="22">
                  <c:v>8117151.3197274469</c:v>
                </c:pt>
                <c:pt idx="23">
                  <c:v>8706869.6219151951</c:v>
                </c:pt>
                <c:pt idx="24">
                  <c:v>9339431.4861158878</c:v>
                </c:pt>
                <c:pt idx="25">
                  <c:v>10017949.535422869</c:v>
                </c:pt>
                <c:pt idx="26">
                  <c:v>10745762.527780697</c:v>
                </c:pt>
                <c:pt idx="27">
                  <c:v>11526451.7848843</c:v>
                </c:pt>
                <c:pt idx="28">
                  <c:v>12363858.81465238</c:v>
                </c:pt>
              </c:numCache>
            </c:numRef>
          </c:val>
          <c:smooth val="0"/>
          <c:extLst>
            <c:ext xmlns:c16="http://schemas.microsoft.com/office/drawing/2014/chart" uri="{C3380CC4-5D6E-409C-BE32-E72D297353CC}">
              <c16:uniqueId val="{00000000-D254-43C6-82C9-8607777EA577}"/>
            </c:ext>
          </c:extLst>
        </c:ser>
        <c:ser>
          <c:idx val="1"/>
          <c:order val="1"/>
          <c:tx>
            <c:strRef>
              <c:f>'Report graphs'!$B$76</c:f>
              <c:strCache>
                <c:ptCount val="1"/>
                <c:pt idx="0">
                  <c:v>Rail freight - Kraaicon</c:v>
                </c:pt>
              </c:strCache>
            </c:strRef>
          </c:tx>
          <c:spPr>
            <a:ln w="28575" cap="rnd">
              <a:solidFill>
                <a:schemeClr val="accent2"/>
              </a:solidFill>
              <a:round/>
            </a:ln>
            <a:effectLst/>
          </c:spPr>
          <c:marker>
            <c:symbol val="none"/>
          </c:marker>
          <c:cat>
            <c:numRef>
              <c:f>'Report graphs'!$C$74:$AE$74</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graphs'!$C$76:$AE$76</c:f>
              <c:numCache>
                <c:formatCode>#,##0</c:formatCode>
                <c:ptCount val="29"/>
                <c:pt idx="0">
                  <c:v>0</c:v>
                </c:pt>
                <c:pt idx="1">
                  <c:v>0</c:v>
                </c:pt>
                <c:pt idx="2">
                  <c:v>0</c:v>
                </c:pt>
                <c:pt idx="3">
                  <c:v>0</c:v>
                </c:pt>
                <c:pt idx="4">
                  <c:v>0</c:v>
                </c:pt>
                <c:pt idx="5">
                  <c:v>0</c:v>
                </c:pt>
                <c:pt idx="6">
                  <c:v>0</c:v>
                </c:pt>
                <c:pt idx="7">
                  <c:v>0</c:v>
                </c:pt>
                <c:pt idx="8">
                  <c:v>1434520.2025538115</c:v>
                </c:pt>
                <c:pt idx="9">
                  <c:v>1658014.5166690038</c:v>
                </c:pt>
                <c:pt idx="10">
                  <c:v>1916328.6321037572</c:v>
                </c:pt>
                <c:pt idx="11">
                  <c:v>2214887.3784280485</c:v>
                </c:pt>
                <c:pt idx="12">
                  <c:v>2559960.7587840175</c:v>
                </c:pt>
                <c:pt idx="13">
                  <c:v>2958795.6256110528</c:v>
                </c:pt>
                <c:pt idx="14">
                  <c:v>3419767.8710877895</c:v>
                </c:pt>
                <c:pt idx="15">
                  <c:v>3952558.3284276659</c:v>
                </c:pt>
                <c:pt idx="16">
                  <c:v>4568356.0781140076</c:v>
                </c:pt>
                <c:pt idx="17">
                  <c:v>5280093.4286890766</c:v>
                </c:pt>
                <c:pt idx="18">
                  <c:v>6102717.5069057345</c:v>
                </c:pt>
                <c:pt idx="19">
                  <c:v>6725755.6540249679</c:v>
                </c:pt>
                <c:pt idx="20">
                  <c:v>7412400.9617782161</c:v>
                </c:pt>
                <c:pt idx="21">
                  <c:v>8169147.2073164098</c:v>
                </c:pt>
                <c:pt idx="22">
                  <c:v>9003151.1299674697</c:v>
                </c:pt>
                <c:pt idx="23">
                  <c:v>9922300.1143177971</c:v>
                </c:pt>
                <c:pt idx="24">
                  <c:v>10935286.783189509</c:v>
                </c:pt>
                <c:pt idx="25">
                  <c:v>12051691.205957931</c:v>
                </c:pt>
                <c:pt idx="26">
                  <c:v>13282071.49967405</c:v>
                </c:pt>
                <c:pt idx="27">
                  <c:v>14638063.679829525</c:v>
                </c:pt>
                <c:pt idx="28">
                  <c:v>16132491.705077967</c:v>
                </c:pt>
              </c:numCache>
            </c:numRef>
          </c:val>
          <c:smooth val="0"/>
          <c:extLst>
            <c:ext xmlns:c16="http://schemas.microsoft.com/office/drawing/2014/chart" uri="{C3380CC4-5D6E-409C-BE32-E72D297353CC}">
              <c16:uniqueId val="{00000001-D254-43C6-82C9-8607777EA577}"/>
            </c:ext>
          </c:extLst>
        </c:ser>
        <c:ser>
          <c:idx val="2"/>
          <c:order val="2"/>
          <c:tx>
            <c:strRef>
              <c:f>'Report graphs'!$B$77</c:f>
              <c:strCache>
                <c:ptCount val="1"/>
                <c:pt idx="0">
                  <c:v>Road freight - Belcon</c:v>
                </c:pt>
              </c:strCache>
            </c:strRef>
          </c:tx>
          <c:spPr>
            <a:ln w="28575" cap="rnd">
              <a:solidFill>
                <a:schemeClr val="accent3"/>
              </a:solidFill>
              <a:round/>
            </a:ln>
            <a:effectLst/>
          </c:spPr>
          <c:marker>
            <c:symbol val="none"/>
          </c:marker>
          <c:cat>
            <c:numRef>
              <c:f>'Report graphs'!$C$74:$AE$74</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graphs'!$C$77:$AE$77</c:f>
              <c:numCache>
                <c:formatCode>#,##0</c:formatCode>
                <c:ptCount val="29"/>
                <c:pt idx="0">
                  <c:v>1261423.9871909069</c:v>
                </c:pt>
                <c:pt idx="1">
                  <c:v>1310748.8255017728</c:v>
                </c:pt>
                <c:pt idx="2">
                  <c:v>1362002.3885706093</c:v>
                </c:pt>
                <c:pt idx="3">
                  <c:v>1415260.0943677414</c:v>
                </c:pt>
                <c:pt idx="4">
                  <c:v>1470600.309895088</c:v>
                </c:pt>
                <c:pt idx="5">
                  <c:v>1528104.4665006867</c:v>
                </c:pt>
                <c:pt idx="6">
                  <c:v>1587857.1797023038</c:v>
                </c:pt>
                <c:pt idx="7">
                  <c:v>1649946.3736964485</c:v>
                </c:pt>
                <c:pt idx="8">
                  <c:v>1714463.4107360013</c:v>
                </c:pt>
                <c:pt idx="9">
                  <c:v>2231972.3983272114</c:v>
                </c:pt>
                <c:pt idx="10">
                  <c:v>2905690.9326259298</c:v>
                </c:pt>
                <c:pt idx="11">
                  <c:v>3782770.7019460998</c:v>
                </c:pt>
                <c:pt idx="12">
                  <c:v>4924596.0824092682</c:v>
                </c:pt>
                <c:pt idx="13">
                  <c:v>6411080.2598751523</c:v>
                </c:pt>
                <c:pt idx="14">
                  <c:v>8346258.1317841765</c:v>
                </c:pt>
                <c:pt idx="15">
                  <c:v>10865567.420572275</c:v>
                </c:pt>
                <c:pt idx="16">
                  <c:v>14145327.583555564</c:v>
                </c:pt>
                <c:pt idx="17">
                  <c:v>18415079.921850912</c:v>
                </c:pt>
                <c:pt idx="18">
                  <c:v>23973652.538269207</c:v>
                </c:pt>
                <c:pt idx="19">
                  <c:v>24759050.300940819</c:v>
                </c:pt>
                <c:pt idx="20">
                  <c:v>25570178.379200552</c:v>
                </c:pt>
                <c:pt idx="21">
                  <c:v>26407879.720624436</c:v>
                </c:pt>
                <c:pt idx="22">
                  <c:v>27273024.888486158</c:v>
                </c:pt>
                <c:pt idx="23">
                  <c:v>28166512.966471404</c:v>
                </c:pt>
                <c:pt idx="24">
                  <c:v>29089272.49303142</c:v>
                </c:pt>
                <c:pt idx="25">
                  <c:v>30042262.42634682</c:v>
                </c:pt>
                <c:pt idx="26">
                  <c:v>31026473.140904449</c:v>
                </c:pt>
                <c:pt idx="27">
                  <c:v>32042927.456722964</c:v>
                </c:pt>
                <c:pt idx="28">
                  <c:v>33092681.70229679</c:v>
                </c:pt>
              </c:numCache>
            </c:numRef>
          </c:val>
          <c:smooth val="0"/>
          <c:extLst>
            <c:ext xmlns:c16="http://schemas.microsoft.com/office/drawing/2014/chart" uri="{C3380CC4-5D6E-409C-BE32-E72D297353CC}">
              <c16:uniqueId val="{00000002-D254-43C6-82C9-8607777EA577}"/>
            </c:ext>
          </c:extLst>
        </c:ser>
        <c:ser>
          <c:idx val="3"/>
          <c:order val="3"/>
          <c:tx>
            <c:strRef>
              <c:f>'Report graphs'!$B$78</c:f>
              <c:strCache>
                <c:ptCount val="1"/>
                <c:pt idx="0">
                  <c:v>Road freight - Kraaicon</c:v>
                </c:pt>
              </c:strCache>
            </c:strRef>
          </c:tx>
          <c:spPr>
            <a:ln w="28575" cap="rnd">
              <a:solidFill>
                <a:schemeClr val="accent4"/>
              </a:solidFill>
              <a:round/>
            </a:ln>
            <a:effectLst/>
          </c:spPr>
          <c:marker>
            <c:symbol val="none"/>
          </c:marker>
          <c:cat>
            <c:numRef>
              <c:f>'Report graphs'!$C$74:$AE$74</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graphs'!$C$78:$AE$78</c:f>
              <c:numCache>
                <c:formatCode>#,##0</c:formatCode>
                <c:ptCount val="29"/>
                <c:pt idx="0">
                  <c:v>1210889.4269133986</c:v>
                </c:pt>
                <c:pt idx="1">
                  <c:v>1258601.3515604252</c:v>
                </c:pt>
                <c:pt idx="2">
                  <c:v>1308193.2395657301</c:v>
                </c:pt>
                <c:pt idx="3">
                  <c:v>1359739.1659588704</c:v>
                </c:pt>
                <c:pt idx="4">
                  <c:v>1413316.1245018244</c:v>
                </c:pt>
                <c:pt idx="5">
                  <c:v>1469004.1426939936</c:v>
                </c:pt>
                <c:pt idx="6">
                  <c:v>1526886.401308676</c:v>
                </c:pt>
                <c:pt idx="7">
                  <c:v>1587049.3586395599</c:v>
                </c:pt>
                <c:pt idx="8">
                  <c:v>1649582.8796428279</c:v>
                </c:pt>
                <c:pt idx="9">
                  <c:v>2146003.9528381899</c:v>
                </c:pt>
                <c:pt idx="10">
                  <c:v>2791816.6600966994</c:v>
                </c:pt>
                <c:pt idx="11">
                  <c:v>3631978.5214212886</c:v>
                </c:pt>
                <c:pt idx="12">
                  <c:v>4724976.4530055737</c:v>
                </c:pt>
                <c:pt idx="13">
                  <c:v>6146898.2676474135</c:v>
                </c:pt>
                <c:pt idx="14">
                  <c:v>7996729.4416402886</c:v>
                </c:pt>
                <c:pt idx="15">
                  <c:v>10403243.876569171</c:v>
                </c:pt>
                <c:pt idx="16">
                  <c:v>13533968.348587062</c:v>
                </c:pt>
                <c:pt idx="17">
                  <c:v>17606844.695153151</c:v>
                </c:pt>
                <c:pt idx="18">
                  <c:v>22905401.589150805</c:v>
                </c:pt>
                <c:pt idx="19">
                  <c:v>23602028.320453245</c:v>
                </c:pt>
                <c:pt idx="20">
                  <c:v>24319841.705081817</c:v>
                </c:pt>
                <c:pt idx="21">
                  <c:v>25059486.097120266</c:v>
                </c:pt>
                <c:pt idx="22">
                  <c:v>25821625.447526786</c:v>
                </c:pt>
                <c:pt idx="23">
                  <c:v>26606943.900137834</c:v>
                </c:pt>
                <c:pt idx="24">
                  <c:v>27416146.40579832</c:v>
                </c:pt>
                <c:pt idx="25">
                  <c:v>28249959.355169471</c:v>
                </c:pt>
                <c:pt idx="26">
                  <c:v>29109131.230782423</c:v>
                </c:pt>
                <c:pt idx="27">
                  <c:v>29994433.278922834</c:v>
                </c:pt>
                <c:pt idx="28">
                  <c:v>30906660.20194966</c:v>
                </c:pt>
              </c:numCache>
            </c:numRef>
          </c:val>
          <c:smooth val="0"/>
          <c:extLst>
            <c:ext xmlns:c16="http://schemas.microsoft.com/office/drawing/2014/chart" uri="{C3380CC4-5D6E-409C-BE32-E72D297353CC}">
              <c16:uniqueId val="{00000003-D254-43C6-82C9-8607777EA577}"/>
            </c:ext>
          </c:extLst>
        </c:ser>
        <c:dLbls>
          <c:showLegendKey val="0"/>
          <c:showVal val="0"/>
          <c:showCatName val="0"/>
          <c:showSerName val="0"/>
          <c:showPercent val="0"/>
          <c:showBubbleSize val="0"/>
        </c:dLbls>
        <c:smooth val="0"/>
        <c:axId val="1034494191"/>
        <c:axId val="1034502511"/>
      </c:lineChart>
      <c:catAx>
        <c:axId val="103449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502511"/>
        <c:crosses val="autoZero"/>
        <c:auto val="1"/>
        <c:lblAlgn val="ctr"/>
        <c:lblOffset val="100"/>
        <c:noMultiLvlLbl val="0"/>
      </c:catAx>
      <c:valAx>
        <c:axId val="1034502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9419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Commuter cost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'Report graphs'!$B$124</c:f>
              <c:strCache>
                <c:ptCount val="1"/>
                <c:pt idx="0">
                  <c:v>Direct vehicle operating cost savings</c:v>
                </c:pt>
              </c:strCache>
            </c:strRef>
          </c:tx>
          <c:spPr>
            <a:solidFill>
              <a:schemeClr val="accent1"/>
            </a:solidFill>
            <a:ln>
              <a:noFill/>
            </a:ln>
            <a:effectLst/>
          </c:spPr>
          <c:invertIfNegative val="0"/>
          <c:cat>
            <c:numRef>
              <c:f>'Report graphs'!$C$123:$AE$123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graphs'!$C$124:$AE$124</c:f>
              <c:numCache>
                <c:formatCode>#,##0</c:formatCode>
                <c:ptCount val="29"/>
                <c:pt idx="0">
                  <c:v>0</c:v>
                </c:pt>
                <c:pt idx="1">
                  <c:v>0</c:v>
                </c:pt>
                <c:pt idx="2">
                  <c:v>0</c:v>
                </c:pt>
                <c:pt idx="3">
                  <c:v>0</c:v>
                </c:pt>
                <c:pt idx="4">
                  <c:v>0</c:v>
                </c:pt>
                <c:pt idx="5">
                  <c:v>0</c:v>
                </c:pt>
                <c:pt idx="6">
                  <c:v>0</c:v>
                </c:pt>
                <c:pt idx="7">
                  <c:v>5168898.7046900671</c:v>
                </c:pt>
                <c:pt idx="8">
                  <c:v>10337797.409380134</c:v>
                </c:pt>
                <c:pt idx="9">
                  <c:v>15506696.114070198</c:v>
                </c:pt>
                <c:pt idx="10">
                  <c:v>20675594.818760268</c:v>
                </c:pt>
                <c:pt idx="11">
                  <c:v>25844493.523450337</c:v>
                </c:pt>
                <c:pt idx="12">
                  <c:v>31013392.22814041</c:v>
                </c:pt>
                <c:pt idx="13">
                  <c:v>36182290.93283049</c:v>
                </c:pt>
                <c:pt idx="14">
                  <c:v>41351189.637520544</c:v>
                </c:pt>
                <c:pt idx="15">
                  <c:v>46520088.342210628</c:v>
                </c:pt>
                <c:pt idx="16">
                  <c:v>51688987.046900682</c:v>
                </c:pt>
                <c:pt idx="17">
                  <c:v>56857885.751590744</c:v>
                </c:pt>
                <c:pt idx="18">
                  <c:v>62026784.456280828</c:v>
                </c:pt>
                <c:pt idx="19">
                  <c:v>67195683.160970896</c:v>
                </c:pt>
                <c:pt idx="20">
                  <c:v>72364581.86566098</c:v>
                </c:pt>
                <c:pt idx="21">
                  <c:v>77533480.570351049</c:v>
                </c:pt>
                <c:pt idx="22">
                  <c:v>82702379.275041103</c:v>
                </c:pt>
                <c:pt idx="23">
                  <c:v>87871277.979731157</c:v>
                </c:pt>
                <c:pt idx="24">
                  <c:v>93040176.684421256</c:v>
                </c:pt>
                <c:pt idx="25">
                  <c:v>98209075.389111325</c:v>
                </c:pt>
                <c:pt idx="26">
                  <c:v>103377974.09380136</c:v>
                </c:pt>
                <c:pt idx="27">
                  <c:v>103377974.09380136</c:v>
                </c:pt>
                <c:pt idx="28">
                  <c:v>103377974.09380136</c:v>
                </c:pt>
              </c:numCache>
            </c:numRef>
          </c:val>
          <c:extLst>
            <c:ext xmlns:c16="http://schemas.microsoft.com/office/drawing/2014/chart" uri="{C3380CC4-5D6E-409C-BE32-E72D297353CC}">
              <c16:uniqueId val="{00000000-637F-4C76-B6D6-03A53550DC9B}"/>
            </c:ext>
          </c:extLst>
        </c:ser>
        <c:ser>
          <c:idx val="1"/>
          <c:order val="1"/>
          <c:tx>
            <c:strRef>
              <c:f>'Report graphs'!$B$125</c:f>
              <c:strCache>
                <c:ptCount val="1"/>
                <c:pt idx="0">
                  <c:v>Indirect travel time saving</c:v>
                </c:pt>
              </c:strCache>
            </c:strRef>
          </c:tx>
          <c:spPr>
            <a:solidFill>
              <a:schemeClr val="accent2"/>
            </a:solidFill>
            <a:ln>
              <a:noFill/>
            </a:ln>
            <a:effectLst/>
          </c:spPr>
          <c:invertIfNegative val="0"/>
          <c:cat>
            <c:numRef>
              <c:f>'Report graphs'!$C$123:$AE$123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graphs'!$C$125:$AE$125</c:f>
              <c:numCache>
                <c:formatCode>#,##0</c:formatCode>
                <c:ptCount val="29"/>
                <c:pt idx="0">
                  <c:v>0</c:v>
                </c:pt>
                <c:pt idx="1">
                  <c:v>0</c:v>
                </c:pt>
                <c:pt idx="2">
                  <c:v>0</c:v>
                </c:pt>
                <c:pt idx="3">
                  <c:v>0</c:v>
                </c:pt>
                <c:pt idx="4">
                  <c:v>0</c:v>
                </c:pt>
                <c:pt idx="5">
                  <c:v>0</c:v>
                </c:pt>
                <c:pt idx="6">
                  <c:v>0</c:v>
                </c:pt>
                <c:pt idx="7">
                  <c:v>966743.34974471503</c:v>
                </c:pt>
                <c:pt idx="8">
                  <c:v>1933486.6994894301</c:v>
                </c:pt>
                <c:pt idx="9">
                  <c:v>2900230.0492341449</c:v>
                </c:pt>
                <c:pt idx="10">
                  <c:v>3866973.3989788601</c:v>
                </c:pt>
                <c:pt idx="11">
                  <c:v>4833716.7487235758</c:v>
                </c:pt>
                <c:pt idx="12">
                  <c:v>5800460.0984682906</c:v>
                </c:pt>
                <c:pt idx="13">
                  <c:v>6767203.4482130064</c:v>
                </c:pt>
                <c:pt idx="14">
                  <c:v>7733946.7979577212</c:v>
                </c:pt>
                <c:pt idx="15">
                  <c:v>8700690.1477024388</c:v>
                </c:pt>
                <c:pt idx="16">
                  <c:v>9667433.4974471536</c:v>
                </c:pt>
                <c:pt idx="17">
                  <c:v>10634176.84719187</c:v>
                </c:pt>
                <c:pt idx="18">
                  <c:v>11600920.196936583</c:v>
                </c:pt>
                <c:pt idx="19">
                  <c:v>12567663.5466813</c:v>
                </c:pt>
                <c:pt idx="20">
                  <c:v>13534406.896426015</c:v>
                </c:pt>
                <c:pt idx="21">
                  <c:v>14501150.246170737</c:v>
                </c:pt>
                <c:pt idx="22">
                  <c:v>15467893.59591545</c:v>
                </c:pt>
                <c:pt idx="23">
                  <c:v>16434636.945660165</c:v>
                </c:pt>
                <c:pt idx="24">
                  <c:v>17401380.295404881</c:v>
                </c:pt>
                <c:pt idx="25">
                  <c:v>18368123.645149592</c:v>
                </c:pt>
                <c:pt idx="26">
                  <c:v>19334866.994894307</c:v>
                </c:pt>
                <c:pt idx="27">
                  <c:v>19334866.994894307</c:v>
                </c:pt>
                <c:pt idx="28">
                  <c:v>19334866.994894307</c:v>
                </c:pt>
              </c:numCache>
            </c:numRef>
          </c:val>
          <c:extLst>
            <c:ext xmlns:c16="http://schemas.microsoft.com/office/drawing/2014/chart" uri="{C3380CC4-5D6E-409C-BE32-E72D297353CC}">
              <c16:uniqueId val="{00000001-637F-4C76-B6D6-03A53550DC9B}"/>
            </c:ext>
          </c:extLst>
        </c:ser>
        <c:dLbls>
          <c:showLegendKey val="0"/>
          <c:showVal val="0"/>
          <c:showCatName val="0"/>
          <c:showSerName val="0"/>
          <c:showPercent val="0"/>
          <c:showBubbleSize val="0"/>
        </c:dLbls>
        <c:gapWidth val="219"/>
        <c:overlap val="100"/>
        <c:axId val="1034504767"/>
        <c:axId val="1034506431"/>
      </c:barChart>
      <c:catAx>
        <c:axId val="103450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506431"/>
        <c:crosses val="autoZero"/>
        <c:auto val="1"/>
        <c:lblAlgn val="ctr"/>
        <c:lblOffset val="100"/>
        <c:noMultiLvlLbl val="0"/>
      </c:catAx>
      <c:valAx>
        <c:axId val="1034506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50476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GDP</a:t>
            </a:r>
            <a:r>
              <a:rPr lang="en-GB" baseline="0"/>
              <a:t> impact of Kraaicon scenario</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'Report graphs'!$B$152</c:f>
              <c:strCache>
                <c:ptCount val="1"/>
                <c:pt idx="0">
                  <c:v>Productivity effect of rail investment on GDP</c:v>
                </c:pt>
              </c:strCache>
            </c:strRef>
          </c:tx>
          <c:spPr>
            <a:solidFill>
              <a:schemeClr val="accent1"/>
            </a:solidFill>
            <a:ln>
              <a:noFill/>
            </a:ln>
            <a:effectLst/>
          </c:spPr>
          <c:invertIfNegative val="0"/>
          <c:cat>
            <c:numRef>
              <c:f>'Report graphs'!$C$151:$AE$151</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graphs'!$C$152:$AE$152</c:f>
              <c:numCache>
                <c:formatCode>#,##0</c:formatCode>
                <c:ptCount val="29"/>
                <c:pt idx="0">
                  <c:v>0</c:v>
                </c:pt>
                <c:pt idx="1">
                  <c:v>75405369.576532394</c:v>
                </c:pt>
                <c:pt idx="2">
                  <c:v>76536450.120154768</c:v>
                </c:pt>
                <c:pt idx="3">
                  <c:v>77684496.872010648</c:v>
                </c:pt>
                <c:pt idx="4">
                  <c:v>78849764.325073928</c:v>
                </c:pt>
                <c:pt idx="5">
                  <c:v>80032510.790042579</c:v>
                </c:pt>
                <c:pt idx="6">
                  <c:v>81232998.451800078</c:v>
                </c:pt>
                <c:pt idx="7">
                  <c:v>82451493.428554386</c:v>
                </c:pt>
                <c:pt idx="8">
                  <c:v>83688265.830045566</c:v>
                </c:pt>
                <c:pt idx="9">
                  <c:v>84943589.817499742</c:v>
                </c:pt>
                <c:pt idx="10">
                  <c:v>86217743.664747104</c:v>
                </c:pt>
                <c:pt idx="11">
                  <c:v>87511009.819805622</c:v>
                </c:pt>
                <c:pt idx="12">
                  <c:v>88823674.967046827</c:v>
                </c:pt>
                <c:pt idx="13">
                  <c:v>90156030.091573477</c:v>
                </c:pt>
                <c:pt idx="14">
                  <c:v>183016741.08556473</c:v>
                </c:pt>
                <c:pt idx="15">
                  <c:v>185761992.20190758</c:v>
                </c:pt>
                <c:pt idx="16">
                  <c:v>188548422.08500487</c:v>
                </c:pt>
                <c:pt idx="17">
                  <c:v>191376648.41627702</c:v>
                </c:pt>
                <c:pt idx="18">
                  <c:v>194247298.1425235</c:v>
                </c:pt>
                <c:pt idx="19">
                  <c:v>197161007.61468989</c:v>
                </c:pt>
                <c:pt idx="20">
                  <c:v>200118422.72884679</c:v>
                </c:pt>
                <c:pt idx="21">
                  <c:v>203120199.06984642</c:v>
                </c:pt>
                <c:pt idx="22">
                  <c:v>206167002.055794</c:v>
                </c:pt>
                <c:pt idx="23">
                  <c:v>209259507.08659366</c:v>
                </c:pt>
                <c:pt idx="24">
                  <c:v>212398399.69296008</c:v>
                </c:pt>
                <c:pt idx="25">
                  <c:v>215584375.68834051</c:v>
                </c:pt>
                <c:pt idx="26">
                  <c:v>218818141.3237471</c:v>
                </c:pt>
                <c:pt idx="27">
                  <c:v>222100413.44352067</c:v>
                </c:pt>
                <c:pt idx="28">
                  <c:v>225431919.64528525</c:v>
                </c:pt>
              </c:numCache>
            </c:numRef>
          </c:val>
          <c:extLst>
            <c:ext xmlns:c16="http://schemas.microsoft.com/office/drawing/2014/chart" uri="{C3380CC4-5D6E-409C-BE32-E72D297353CC}">
              <c16:uniqueId val="{00000000-FA8B-413F-AD2D-C1AF98880CA3}"/>
            </c:ext>
          </c:extLst>
        </c:ser>
        <c:dLbls>
          <c:showLegendKey val="0"/>
          <c:showVal val="0"/>
          <c:showCatName val="0"/>
          <c:showSerName val="0"/>
          <c:showPercent val="0"/>
          <c:showBubbleSize val="0"/>
        </c:dLbls>
        <c:gapWidth val="150"/>
        <c:overlap val="100"/>
        <c:axId val="1034503935"/>
        <c:axId val="1034507679"/>
      </c:barChart>
      <c:catAx>
        <c:axId val="103450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507679"/>
        <c:crosses val="autoZero"/>
        <c:auto val="1"/>
        <c:lblAlgn val="ctr"/>
        <c:lblOffset val="100"/>
        <c:noMultiLvlLbl val="0"/>
      </c:catAx>
      <c:valAx>
        <c:axId val="1034507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5039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1200" verticalDpi="12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Multiplier</a:t>
            </a:r>
            <a:r>
              <a:rPr lang="en-GB" baseline="0"/>
              <a:t> effect of Kraaicon scenario</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'Report graphs'!$B$184</c:f>
              <c:strCache>
                <c:ptCount val="1"/>
                <c:pt idx="0">
                  <c:v>Bellville redev (Kraaicon scenario)</c:v>
                </c:pt>
              </c:strCache>
            </c:strRef>
          </c:tx>
          <c:spPr>
            <a:solidFill>
              <a:schemeClr val="accent1"/>
            </a:solidFill>
            <a:ln>
              <a:noFill/>
            </a:ln>
            <a:effectLst/>
          </c:spPr>
          <c:invertIfNegative val="0"/>
          <c:cat>
            <c:numRef>
              <c:f>'Report graphs'!$C$183:$AE$183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graphs'!$C$184:$AE$184</c:f>
              <c:numCache>
                <c:formatCode>#,##0</c:formatCode>
                <c:ptCount val="29"/>
                <c:pt idx="0">
                  <c:v>28280558.179530859</c:v>
                </c:pt>
                <c:pt idx="1">
                  <c:v>28280558.179530859</c:v>
                </c:pt>
                <c:pt idx="2">
                  <c:v>28280558.179530859</c:v>
                </c:pt>
                <c:pt idx="3">
                  <c:v>28280558.179530859</c:v>
                </c:pt>
                <c:pt idx="4">
                  <c:v>28280558.179530859</c:v>
                </c:pt>
                <c:pt idx="5">
                  <c:v>28280558.179530859</c:v>
                </c:pt>
                <c:pt idx="6">
                  <c:v>28280558.179530859</c:v>
                </c:pt>
                <c:pt idx="7">
                  <c:v>430672816.95697719</c:v>
                </c:pt>
                <c:pt idx="8">
                  <c:v>565511601.97999275</c:v>
                </c:pt>
                <c:pt idx="9">
                  <c:v>430672816.95697719</c:v>
                </c:pt>
                <c:pt idx="10">
                  <c:v>430672816.95697719</c:v>
                </c:pt>
                <c:pt idx="11">
                  <c:v>402392258.77744639</c:v>
                </c:pt>
                <c:pt idx="12">
                  <c:v>402392258.77744639</c:v>
                </c:pt>
                <c:pt idx="13">
                  <c:v>402392258.77744639</c:v>
                </c:pt>
                <c:pt idx="14">
                  <c:v>402392258.77744639</c:v>
                </c:pt>
                <c:pt idx="15">
                  <c:v>402392258.77744639</c:v>
                </c:pt>
                <c:pt idx="16">
                  <c:v>402392258.77744639</c:v>
                </c:pt>
                <c:pt idx="17">
                  <c:v>402392258.77744639</c:v>
                </c:pt>
                <c:pt idx="18">
                  <c:v>537231043.80046189</c:v>
                </c:pt>
                <c:pt idx="19">
                  <c:v>402392258.77744639</c:v>
                </c:pt>
                <c:pt idx="20">
                  <c:v>402392258.77744639</c:v>
                </c:pt>
                <c:pt idx="21">
                  <c:v>402392258.77744639</c:v>
                </c:pt>
                <c:pt idx="22">
                  <c:v>402392258.77744639</c:v>
                </c:pt>
                <c:pt idx="23">
                  <c:v>402392258.77744639</c:v>
                </c:pt>
                <c:pt idx="24">
                  <c:v>402392258.77744639</c:v>
                </c:pt>
                <c:pt idx="25">
                  <c:v>402392258.77744639</c:v>
                </c:pt>
                <c:pt idx="26">
                  <c:v>402392258.77744639</c:v>
                </c:pt>
                <c:pt idx="27">
                  <c:v>0</c:v>
                </c:pt>
                <c:pt idx="28">
                  <c:v>73371615.789970413</c:v>
                </c:pt>
              </c:numCache>
            </c:numRef>
          </c:val>
          <c:extLst>
            <c:ext xmlns:c16="http://schemas.microsoft.com/office/drawing/2014/chart" uri="{C3380CC4-5D6E-409C-BE32-E72D297353CC}">
              <c16:uniqueId val="{00000000-D8F3-48D1-A2E1-DB86B4607CB0}"/>
            </c:ext>
          </c:extLst>
        </c:ser>
        <c:ser>
          <c:idx val="1"/>
          <c:order val="1"/>
          <c:tx>
            <c:strRef>
              <c:f>'Report graphs'!$B$185</c:f>
              <c:strCache>
                <c:ptCount val="1"/>
                <c:pt idx="0">
                  <c:v>Kraaicon terminal (Kraaicon scenario)</c:v>
                </c:pt>
              </c:strCache>
            </c:strRef>
          </c:tx>
          <c:spPr>
            <a:solidFill>
              <a:schemeClr val="accent2"/>
            </a:solidFill>
            <a:ln>
              <a:noFill/>
            </a:ln>
            <a:effectLst/>
          </c:spPr>
          <c:invertIfNegative val="0"/>
          <c:cat>
            <c:numRef>
              <c:f>'Report graphs'!$C$183:$AE$183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graphs'!$C$185:$AE$185</c:f>
              <c:numCache>
                <c:formatCode>#,##0</c:formatCode>
                <c:ptCount val="29"/>
                <c:pt idx="0">
                  <c:v>214388331.4927218</c:v>
                </c:pt>
                <c:pt idx="1">
                  <c:v>176348050.01632619</c:v>
                </c:pt>
                <c:pt idx="2">
                  <c:v>176348050.01632619</c:v>
                </c:pt>
                <c:pt idx="3">
                  <c:v>176348050.01632619</c:v>
                </c:pt>
                <c:pt idx="4">
                  <c:v>176348050.01632619</c:v>
                </c:pt>
                <c:pt idx="5">
                  <c:v>0</c:v>
                </c:pt>
                <c:pt idx="6">
                  <c:v>0</c:v>
                </c:pt>
                <c:pt idx="7">
                  <c:v>0</c:v>
                </c:pt>
                <c:pt idx="8">
                  <c:v>49637209.095178954</c:v>
                </c:pt>
                <c:pt idx="9">
                  <c:v>0</c:v>
                </c:pt>
                <c:pt idx="10">
                  <c:v>0</c:v>
                </c:pt>
                <c:pt idx="11">
                  <c:v>0</c:v>
                </c:pt>
                <c:pt idx="12">
                  <c:v>0</c:v>
                </c:pt>
                <c:pt idx="13">
                  <c:v>0</c:v>
                </c:pt>
                <c:pt idx="14">
                  <c:v>272433015.58596933</c:v>
                </c:pt>
                <c:pt idx="15">
                  <c:v>272433015.58596933</c:v>
                </c:pt>
                <c:pt idx="16">
                  <c:v>272433015.58596933</c:v>
                </c:pt>
                <c:pt idx="17">
                  <c:v>272433015.58596933</c:v>
                </c:pt>
                <c:pt idx="18">
                  <c:v>465760421.43281674</c:v>
                </c:pt>
                <c:pt idx="19">
                  <c:v>0</c:v>
                </c:pt>
                <c:pt idx="20">
                  <c:v>0</c:v>
                </c:pt>
                <c:pt idx="21">
                  <c:v>0</c:v>
                </c:pt>
                <c:pt idx="22">
                  <c:v>0</c:v>
                </c:pt>
                <c:pt idx="23">
                  <c:v>0</c:v>
                </c:pt>
                <c:pt idx="24">
                  <c:v>0</c:v>
                </c:pt>
                <c:pt idx="25">
                  <c:v>0</c:v>
                </c:pt>
                <c:pt idx="26">
                  <c:v>0</c:v>
                </c:pt>
                <c:pt idx="27">
                  <c:v>0</c:v>
                </c:pt>
                <c:pt idx="28">
                  <c:v>48496245.289441884</c:v>
                </c:pt>
              </c:numCache>
            </c:numRef>
          </c:val>
          <c:extLst>
            <c:ext xmlns:c16="http://schemas.microsoft.com/office/drawing/2014/chart" uri="{C3380CC4-5D6E-409C-BE32-E72D297353CC}">
              <c16:uniqueId val="{00000001-D8F3-48D1-A2E1-DB86B4607CB0}"/>
            </c:ext>
          </c:extLst>
        </c:ser>
        <c:dLbls>
          <c:showLegendKey val="0"/>
          <c:showVal val="0"/>
          <c:showCatName val="0"/>
          <c:showSerName val="0"/>
          <c:showPercent val="0"/>
          <c:showBubbleSize val="0"/>
        </c:dLbls>
        <c:gapWidth val="219"/>
        <c:overlap val="100"/>
        <c:axId val="1364285135"/>
        <c:axId val="1364286799"/>
      </c:barChart>
      <c:catAx>
        <c:axId val="136428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6799"/>
        <c:crosses val="autoZero"/>
        <c:auto val="1"/>
        <c:lblAlgn val="ctr"/>
        <c:lblOffset val="100"/>
        <c:noMultiLvlLbl val="0"/>
      </c:catAx>
      <c:valAx>
        <c:axId val="1364286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51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Multiplier</a:t>
            </a:r>
            <a:r>
              <a:rPr lang="en-GB" baseline="0"/>
              <a:t> effect of Belcon construction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'Report graphs'!$B$186</c:f>
              <c:strCache>
                <c:ptCount val="1"/>
                <c:pt idx="0">
                  <c:v>Bellville terminal (Belcon scenario)</c:v>
                </c:pt>
              </c:strCache>
            </c:strRef>
          </c:tx>
          <c:spPr>
            <a:solidFill>
              <a:schemeClr val="accent1"/>
            </a:solidFill>
            <a:ln>
              <a:noFill/>
            </a:ln>
            <a:effectLst/>
          </c:spPr>
          <c:invertIfNegative val="0"/>
          <c:cat>
            <c:numRef>
              <c:f>'Report graphs'!$C$183:$AE$183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graphs'!$C$186:$AE$186</c:f>
              <c:numCache>
                <c:formatCode>#,##0</c:formatCode>
                <c:ptCount val="29"/>
                <c:pt idx="0">
                  <c:v>18883579.680548243</c:v>
                </c:pt>
                <c:pt idx="1">
                  <c:v>18883579.680548243</c:v>
                </c:pt>
                <c:pt idx="2">
                  <c:v>0</c:v>
                </c:pt>
                <c:pt idx="3">
                  <c:v>0</c:v>
                </c:pt>
                <c:pt idx="4">
                  <c:v>0</c:v>
                </c:pt>
                <c:pt idx="5">
                  <c:v>0</c:v>
                </c:pt>
                <c:pt idx="6">
                  <c:v>0</c:v>
                </c:pt>
                <c:pt idx="7">
                  <c:v>0</c:v>
                </c:pt>
                <c:pt idx="8">
                  <c:v>18883579.680548243</c:v>
                </c:pt>
                <c:pt idx="9">
                  <c:v>18883579.680548243</c:v>
                </c:pt>
                <c:pt idx="10">
                  <c:v>18883579.680548243</c:v>
                </c:pt>
                <c:pt idx="11">
                  <c:v>0</c:v>
                </c:pt>
                <c:pt idx="12">
                  <c:v>0</c:v>
                </c:pt>
                <c:pt idx="13">
                  <c:v>0</c:v>
                </c:pt>
                <c:pt idx="14">
                  <c:v>0</c:v>
                </c:pt>
                <c:pt idx="15">
                  <c:v>0</c:v>
                </c:pt>
                <c:pt idx="16">
                  <c:v>0</c:v>
                </c:pt>
                <c:pt idx="17">
                  <c:v>0</c:v>
                </c:pt>
                <c:pt idx="18">
                  <c:v>47208949.201370597</c:v>
                </c:pt>
                <c:pt idx="19">
                  <c:v>47208949.201370597</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0-B33E-4568-92C9-73F778624194}"/>
            </c:ext>
          </c:extLst>
        </c:ser>
        <c:ser>
          <c:idx val="1"/>
          <c:order val="1"/>
          <c:tx>
            <c:strRef>
              <c:f>'Report graphs'!$B$187</c:f>
              <c:strCache>
                <c:ptCount val="1"/>
                <c:pt idx="0">
                  <c:v>Kraaicon res intensification (Belcon scenario)</c:v>
                </c:pt>
              </c:strCache>
            </c:strRef>
          </c:tx>
          <c:spPr>
            <a:solidFill>
              <a:schemeClr val="accent2"/>
            </a:solidFill>
            <a:ln>
              <a:noFill/>
            </a:ln>
            <a:effectLst/>
          </c:spPr>
          <c:invertIfNegative val="0"/>
          <c:cat>
            <c:numRef>
              <c:f>'Report graphs'!$C$183:$AE$183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graphs'!$C$187:$AE$187</c:f>
              <c:numCache>
                <c:formatCode>#,##0</c:formatCode>
                <c:ptCount val="29"/>
                <c:pt idx="0">
                  <c:v>0</c:v>
                </c:pt>
                <c:pt idx="1">
                  <c:v>0</c:v>
                </c:pt>
                <c:pt idx="2">
                  <c:v>0</c:v>
                </c:pt>
                <c:pt idx="3">
                  <c:v>0</c:v>
                </c:pt>
                <c:pt idx="4">
                  <c:v>53914186.497419983</c:v>
                </c:pt>
                <c:pt idx="5">
                  <c:v>53914186.497419983</c:v>
                </c:pt>
                <c:pt idx="6">
                  <c:v>53914186.497419983</c:v>
                </c:pt>
                <c:pt idx="7">
                  <c:v>53914186.497419983</c:v>
                </c:pt>
                <c:pt idx="8">
                  <c:v>79394492.305651501</c:v>
                </c:pt>
                <c:pt idx="9">
                  <c:v>53914186.497419983</c:v>
                </c:pt>
                <c:pt idx="10">
                  <c:v>53914186.497419983</c:v>
                </c:pt>
                <c:pt idx="11">
                  <c:v>53914186.497419983</c:v>
                </c:pt>
                <c:pt idx="12">
                  <c:v>53914186.497419983</c:v>
                </c:pt>
                <c:pt idx="13">
                  <c:v>53914186.497419983</c:v>
                </c:pt>
                <c:pt idx="14">
                  <c:v>53914186.497419983</c:v>
                </c:pt>
                <c:pt idx="15">
                  <c:v>53914186.497419983</c:v>
                </c:pt>
                <c:pt idx="16">
                  <c:v>53914186.497419983</c:v>
                </c:pt>
                <c:pt idx="17">
                  <c:v>53914186.497419983</c:v>
                </c:pt>
                <c:pt idx="18">
                  <c:v>79450663.755425304</c:v>
                </c:pt>
                <c:pt idx="19">
                  <c:v>53914186.497419983</c:v>
                </c:pt>
                <c:pt idx="20">
                  <c:v>53914186.497419983</c:v>
                </c:pt>
                <c:pt idx="21">
                  <c:v>53914186.497419983</c:v>
                </c:pt>
                <c:pt idx="22">
                  <c:v>53914186.497419983</c:v>
                </c:pt>
                <c:pt idx="23">
                  <c:v>53914186.497419983</c:v>
                </c:pt>
                <c:pt idx="24">
                  <c:v>46292881.085762762</c:v>
                </c:pt>
                <c:pt idx="25">
                  <c:v>46292881.085762762</c:v>
                </c:pt>
                <c:pt idx="26">
                  <c:v>46292881.085762762</c:v>
                </c:pt>
                <c:pt idx="27">
                  <c:v>46292881.085762762</c:v>
                </c:pt>
                <c:pt idx="28">
                  <c:v>59060651.619350649</c:v>
                </c:pt>
              </c:numCache>
            </c:numRef>
          </c:val>
          <c:extLst>
            <c:ext xmlns:c16="http://schemas.microsoft.com/office/drawing/2014/chart" uri="{C3380CC4-5D6E-409C-BE32-E72D297353CC}">
              <c16:uniqueId val="{00000001-B33E-4568-92C9-73F778624194}"/>
            </c:ext>
          </c:extLst>
        </c:ser>
        <c:dLbls>
          <c:showLegendKey val="0"/>
          <c:showVal val="0"/>
          <c:showCatName val="0"/>
          <c:showSerName val="0"/>
          <c:showPercent val="0"/>
          <c:showBubbleSize val="0"/>
        </c:dLbls>
        <c:gapWidth val="219"/>
        <c:overlap val="100"/>
        <c:axId val="1364285135"/>
        <c:axId val="1364286799"/>
      </c:barChart>
      <c:catAx>
        <c:axId val="136428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6799"/>
        <c:crosses val="autoZero"/>
        <c:auto val="1"/>
        <c:lblAlgn val="ctr"/>
        <c:lblOffset val="100"/>
        <c:noMultiLvlLbl val="0"/>
      </c:catAx>
      <c:valAx>
        <c:axId val="1364286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51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'Report graphs'!$B$189</c:f>
              <c:strCache>
                <c:ptCount val="1"/>
                <c:pt idx="0">
                  <c:v>Belcon</c:v>
                </c:pt>
              </c:strCache>
            </c:strRef>
          </c:tx>
          <c:spPr>
            <a:ln w="28575" cap="rnd">
              <a:solidFill>
                <a:schemeClr val="accent1"/>
              </a:solidFill>
              <a:round/>
            </a:ln>
            <a:effectLst/>
          </c:spPr>
          <c:marker>
            <c:symbol val="none"/>
          </c:marker>
          <c:cat>
            <c:numRef>
              <c:f>'Report graphs'!$C$183:$AE$183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graphs'!$C$189:$AE$189</c:f>
              <c:numCache>
                <c:formatCode>#,##0</c:formatCode>
                <c:ptCount val="29"/>
                <c:pt idx="0">
                  <c:v>18883579.680548243</c:v>
                </c:pt>
                <c:pt idx="1">
                  <c:v>18883579.680548243</c:v>
                </c:pt>
                <c:pt idx="2">
                  <c:v>0</c:v>
                </c:pt>
                <c:pt idx="3">
                  <c:v>0</c:v>
                </c:pt>
                <c:pt idx="4">
                  <c:v>53914186.497419983</c:v>
                </c:pt>
                <c:pt idx="5">
                  <c:v>53914186.497419983</c:v>
                </c:pt>
                <c:pt idx="6">
                  <c:v>53914186.497419983</c:v>
                </c:pt>
                <c:pt idx="7">
                  <c:v>53914186.497419983</c:v>
                </c:pt>
                <c:pt idx="8">
                  <c:v>98278071.986199737</c:v>
                </c:pt>
                <c:pt idx="9">
                  <c:v>72797766.177968234</c:v>
                </c:pt>
                <c:pt idx="10">
                  <c:v>72797766.177968234</c:v>
                </c:pt>
                <c:pt idx="11">
                  <c:v>53914186.497419983</c:v>
                </c:pt>
                <c:pt idx="12">
                  <c:v>53914186.497419983</c:v>
                </c:pt>
                <c:pt idx="13">
                  <c:v>53914186.497419983</c:v>
                </c:pt>
                <c:pt idx="14">
                  <c:v>53914186.497419983</c:v>
                </c:pt>
                <c:pt idx="15">
                  <c:v>53914186.497419983</c:v>
                </c:pt>
                <c:pt idx="16">
                  <c:v>53914186.497419983</c:v>
                </c:pt>
                <c:pt idx="17">
                  <c:v>53914186.497419983</c:v>
                </c:pt>
                <c:pt idx="18">
                  <c:v>126659612.9567959</c:v>
                </c:pt>
                <c:pt idx="19">
                  <c:v>101123135.69879058</c:v>
                </c:pt>
                <c:pt idx="20">
                  <c:v>53914186.497419983</c:v>
                </c:pt>
                <c:pt idx="21">
                  <c:v>53914186.497419983</c:v>
                </c:pt>
                <c:pt idx="22">
                  <c:v>53914186.497419983</c:v>
                </c:pt>
                <c:pt idx="23">
                  <c:v>53914186.497419983</c:v>
                </c:pt>
                <c:pt idx="24">
                  <c:v>46292881.085762762</c:v>
                </c:pt>
                <c:pt idx="25">
                  <c:v>46292881.085762762</c:v>
                </c:pt>
                <c:pt idx="26">
                  <c:v>46292881.085762762</c:v>
                </c:pt>
                <c:pt idx="27">
                  <c:v>46292881.085762762</c:v>
                </c:pt>
                <c:pt idx="28">
                  <c:v>59060651.619350649</c:v>
                </c:pt>
              </c:numCache>
            </c:numRef>
          </c:val>
          <c:smooth val="0"/>
          <c:extLst>
            <c:ext xmlns:c16="http://schemas.microsoft.com/office/drawing/2014/chart" uri="{C3380CC4-5D6E-409C-BE32-E72D297353CC}">
              <c16:uniqueId val="{00000000-809C-4425-9938-3D4180FA0C4C}"/>
            </c:ext>
          </c:extLst>
        </c:ser>
        <c:ser>
          <c:idx val="1"/>
          <c:order val="1"/>
          <c:tx>
            <c:strRef>
              <c:f>'Report graphs'!$B$190</c:f>
              <c:strCache>
                <c:ptCount val="1"/>
                <c:pt idx="0">
                  <c:v>Kraaicon</c:v>
                </c:pt>
              </c:strCache>
            </c:strRef>
          </c:tx>
          <c:spPr>
            <a:ln w="28575" cap="rnd">
              <a:solidFill>
                <a:schemeClr val="accent2"/>
              </a:solidFill>
              <a:round/>
            </a:ln>
            <a:effectLst/>
          </c:spPr>
          <c:marker>
            <c:symbol val="none"/>
          </c:marker>
          <c:cat>
            <c:numRef>
              <c:f>'Report graphs'!$C$183:$AE$183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'Report graphs'!$C$190:$AE$190</c:f>
              <c:numCache>
                <c:formatCode>#,##0</c:formatCode>
                <c:ptCount val="29"/>
                <c:pt idx="0">
                  <c:v>242668889.67225266</c:v>
                </c:pt>
                <c:pt idx="1">
                  <c:v>204628608.19585705</c:v>
                </c:pt>
                <c:pt idx="2">
                  <c:v>204628608.19585705</c:v>
                </c:pt>
                <c:pt idx="3">
                  <c:v>204628608.19585705</c:v>
                </c:pt>
                <c:pt idx="4">
                  <c:v>204628608.19585705</c:v>
                </c:pt>
                <c:pt idx="5">
                  <c:v>28280558.179530859</c:v>
                </c:pt>
                <c:pt idx="6">
                  <c:v>28280558.179530859</c:v>
                </c:pt>
                <c:pt idx="7">
                  <c:v>430672816.95697719</c:v>
                </c:pt>
                <c:pt idx="8">
                  <c:v>615148811.07517171</c:v>
                </c:pt>
                <c:pt idx="9">
                  <c:v>430672816.95697719</c:v>
                </c:pt>
                <c:pt idx="10">
                  <c:v>430672816.95697719</c:v>
                </c:pt>
                <c:pt idx="11">
                  <c:v>402392258.77744639</c:v>
                </c:pt>
                <c:pt idx="12">
                  <c:v>402392258.77744639</c:v>
                </c:pt>
                <c:pt idx="13">
                  <c:v>402392258.77744639</c:v>
                </c:pt>
                <c:pt idx="14">
                  <c:v>674825274.36341572</c:v>
                </c:pt>
                <c:pt idx="15">
                  <c:v>674825274.36341572</c:v>
                </c:pt>
                <c:pt idx="16">
                  <c:v>674825274.36341572</c:v>
                </c:pt>
                <c:pt idx="17">
                  <c:v>674825274.36341572</c:v>
                </c:pt>
                <c:pt idx="18">
                  <c:v>1002991465.2332786</c:v>
                </c:pt>
                <c:pt idx="19">
                  <c:v>402392258.77744639</c:v>
                </c:pt>
                <c:pt idx="20">
                  <c:v>402392258.77744639</c:v>
                </c:pt>
                <c:pt idx="21">
                  <c:v>402392258.77744639</c:v>
                </c:pt>
                <c:pt idx="22">
                  <c:v>402392258.77744639</c:v>
                </c:pt>
                <c:pt idx="23">
                  <c:v>402392258.77744639</c:v>
                </c:pt>
                <c:pt idx="24">
                  <c:v>402392258.77744639</c:v>
                </c:pt>
                <c:pt idx="25">
                  <c:v>402392258.77744639</c:v>
                </c:pt>
                <c:pt idx="26">
                  <c:v>402392258.77744639</c:v>
                </c:pt>
                <c:pt idx="27">
                  <c:v>0</c:v>
                </c:pt>
                <c:pt idx="28">
                  <c:v>121867861.0794123</c:v>
                </c:pt>
              </c:numCache>
            </c:numRef>
          </c:val>
          <c:smooth val="0"/>
          <c:extLst>
            <c:ext xmlns:c16="http://schemas.microsoft.com/office/drawing/2014/chart" uri="{C3380CC4-5D6E-409C-BE32-E72D297353CC}">
              <c16:uniqueId val="{00000001-809C-4425-9938-3D4180FA0C4C}"/>
            </c:ext>
          </c:extLst>
        </c:ser>
        <c:dLbls>
          <c:showLegendKey val="0"/>
          <c:showVal val="0"/>
          <c:showCatName val="0"/>
          <c:showSerName val="0"/>
          <c:showPercent val="0"/>
          <c:showBubbleSize val="0"/>
        </c:dLbls>
        <c:smooth val="0"/>
        <c:axId val="1364285135"/>
        <c:axId val="1364286799"/>
      </c:lineChart>
      <c:catAx>
        <c:axId val="136428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6799"/>
        <c:crosses val="autoZero"/>
        <c:auto val="1"/>
        <c:lblAlgn val="ctr"/>
        <c:lblOffset val="100"/>
        <c:noMultiLvlLbl val="0"/>
      </c:catAx>
      <c:valAx>
        <c:axId val="1364286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51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Mixed-use</a:t>
            </a:r>
            <a:r>
              <a:rPr lang="en-GB" baseline="0"/>
              <a:t> r</a:t>
            </a:r>
            <a:r>
              <a:rPr lang="en-GB"/>
              <a:t>edevelopment of Belcon</a:t>
            </a:r>
            <a:r>
              <a:rPr lang="en-GB" baseline="0"/>
              <a:t> site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'land value - comparative'!$N$73</c:f>
              <c:strCache>
                <c:ptCount val="1"/>
                <c:pt idx="0">
                  <c:v>Residential</c:v>
                </c:pt>
              </c:strCache>
            </c:strRef>
          </c:tx>
          <c:spPr>
            <a:solidFill>
              <a:schemeClr val="accent1"/>
            </a:solidFill>
            <a:ln>
              <a:noFill/>
            </a:ln>
            <a:effectLst/>
          </c:spPr>
          <c:invertIfNegative val="0"/>
          <c:cat>
            <c:numRef>
              <c:f>'land value - comparative'!$P$72:$S$72</c:f>
              <c:numCache>
                <c:formatCode>General</c:formatCode>
                <c:ptCount val="4"/>
                <c:pt idx="0">
                  <c:v>2020</c:v>
                </c:pt>
                <c:pt idx="1">
                  <c:v>2030</c:v>
                </c:pt>
                <c:pt idx="2">
                  <c:v>2040</c:v>
                </c:pt>
                <c:pt idx="3">
                  <c:v>2050</c:v>
                </c:pt>
              </c:numCache>
            </c:numRef>
          </c:cat>
          <c:val>
            <c:numRef>
              <c:f>'land value - comparative'!$P$73:$S$73</c:f>
              <c:numCache>
                <c:formatCode>#,##0</c:formatCode>
                <c:ptCount val="4"/>
                <c:pt idx="0">
                  <c:v>0</c:v>
                </c:pt>
                <c:pt idx="1">
                  <c:v>35.268255000000003</c:v>
                </c:pt>
                <c:pt idx="2">
                  <c:v>70.536510000000007</c:v>
                </c:pt>
                <c:pt idx="3">
                  <c:v>105.80476500000002</c:v>
                </c:pt>
              </c:numCache>
            </c:numRef>
          </c:val>
          <c:extLst>
            <c:ext xmlns:c16="http://schemas.microsoft.com/office/drawing/2014/chart" uri="{C3380CC4-5D6E-409C-BE32-E72D297353CC}">
              <c16:uniqueId val="{00000000-5A64-45E9-996E-06D282823DF3}"/>
            </c:ext>
          </c:extLst>
        </c:ser>
        <c:ser>
          <c:idx val="1"/>
          <c:order val="1"/>
          <c:tx>
            <c:strRef>
              <c:f>'land value - comparative'!$N$74</c:f>
              <c:strCache>
                <c:ptCount val="1"/>
                <c:pt idx="0">
                  <c:v>Business</c:v>
                </c:pt>
              </c:strCache>
            </c:strRef>
          </c:tx>
          <c:spPr>
            <a:solidFill>
              <a:schemeClr val="accent2"/>
            </a:solidFill>
            <a:ln>
              <a:noFill/>
            </a:ln>
            <a:effectLst/>
          </c:spPr>
          <c:invertIfNegative val="0"/>
          <c:cat>
            <c:numRef>
              <c:f>'land value - comparative'!$P$72:$S$72</c:f>
              <c:numCache>
                <c:formatCode>General</c:formatCode>
                <c:ptCount val="4"/>
                <c:pt idx="0">
                  <c:v>2020</c:v>
                </c:pt>
                <c:pt idx="1">
                  <c:v>2030</c:v>
                </c:pt>
                <c:pt idx="2">
                  <c:v>2040</c:v>
                </c:pt>
                <c:pt idx="3">
                  <c:v>2050</c:v>
                </c:pt>
              </c:numCache>
            </c:numRef>
          </c:cat>
          <c:val>
            <c:numRef>
              <c:f>'land value - comparative'!$P$74:$S$74</c:f>
              <c:numCache>
                <c:formatCode>#,##0</c:formatCode>
                <c:ptCount val="4"/>
                <c:pt idx="0">
                  <c:v>0</c:v>
                </c:pt>
                <c:pt idx="1">
                  <c:v>15.67478</c:v>
                </c:pt>
                <c:pt idx="2">
                  <c:v>31.34956</c:v>
                </c:pt>
                <c:pt idx="3">
                  <c:v>39.186950000000003</c:v>
                </c:pt>
              </c:numCache>
            </c:numRef>
          </c:val>
          <c:extLst>
            <c:ext xmlns:c16="http://schemas.microsoft.com/office/drawing/2014/chart" uri="{C3380CC4-5D6E-409C-BE32-E72D297353CC}">
              <c16:uniqueId val="{00000001-5A64-45E9-996E-06D282823DF3}"/>
            </c:ext>
          </c:extLst>
        </c:ser>
        <c:ser>
          <c:idx val="2"/>
          <c:order val="2"/>
          <c:tx>
            <c:strRef>
              <c:f>'land value - comparative'!$N$75</c:f>
              <c:strCache>
                <c:ptCount val="1"/>
                <c:pt idx="0">
                  <c:v>Industrial</c:v>
                </c:pt>
              </c:strCache>
            </c:strRef>
          </c:tx>
          <c:spPr>
            <a:solidFill>
              <a:schemeClr val="accent3"/>
            </a:solidFill>
            <a:ln>
              <a:noFill/>
            </a:ln>
            <a:effectLst/>
          </c:spPr>
          <c:invertIfNegative val="0"/>
          <c:cat>
            <c:numRef>
              <c:f>'land value - comparative'!$P$72:$S$72</c:f>
              <c:numCache>
                <c:formatCode>General</c:formatCode>
                <c:ptCount val="4"/>
                <c:pt idx="0">
                  <c:v>2020</c:v>
                </c:pt>
                <c:pt idx="1">
                  <c:v>2030</c:v>
                </c:pt>
                <c:pt idx="2">
                  <c:v>2040</c:v>
                </c:pt>
                <c:pt idx="3">
                  <c:v>2050</c:v>
                </c:pt>
              </c:numCache>
            </c:numRef>
          </c:cat>
          <c:val>
            <c:numRef>
              <c:f>'land value - comparative'!$P$75:$S$75</c:f>
              <c:numCache>
                <c:formatCode>#,##0</c:formatCode>
                <c:ptCount val="4"/>
                <c:pt idx="0">
                  <c:v>0</c:v>
                </c:pt>
                <c:pt idx="1">
                  <c:v>97.967375000000004</c:v>
                </c:pt>
                <c:pt idx="2">
                  <c:v>195.93475000000001</c:v>
                </c:pt>
                <c:pt idx="3">
                  <c:v>195.93475000000001</c:v>
                </c:pt>
              </c:numCache>
            </c:numRef>
          </c:val>
          <c:extLst>
            <c:ext xmlns:c16="http://schemas.microsoft.com/office/drawing/2014/chart" uri="{C3380CC4-5D6E-409C-BE32-E72D297353CC}">
              <c16:uniqueId val="{00000002-5A64-45E9-996E-06D282823DF3}"/>
            </c:ext>
          </c:extLst>
        </c:ser>
        <c:ser>
          <c:idx val="3"/>
          <c:order val="3"/>
          <c:tx>
            <c:strRef>
              <c:f>'land value - comparative'!$N$76</c:f>
              <c:strCache>
                <c:ptCount val="1"/>
                <c:pt idx="0">
                  <c:v>Community</c:v>
                </c:pt>
              </c:strCache>
            </c:strRef>
          </c:tx>
          <c:spPr>
            <a:solidFill>
              <a:schemeClr val="accent4"/>
            </a:solidFill>
            <a:ln>
              <a:noFill/>
            </a:ln>
            <a:effectLst/>
          </c:spPr>
          <c:invertIfNegative val="0"/>
          <c:cat>
            <c:numRef>
              <c:f>'land value - comparative'!$P$72:$S$72</c:f>
              <c:numCache>
                <c:formatCode>General</c:formatCode>
                <c:ptCount val="4"/>
                <c:pt idx="0">
                  <c:v>2020</c:v>
                </c:pt>
                <c:pt idx="1">
                  <c:v>2030</c:v>
                </c:pt>
                <c:pt idx="2">
                  <c:v>2040</c:v>
                </c:pt>
                <c:pt idx="3">
                  <c:v>2050</c:v>
                </c:pt>
              </c:numCache>
            </c:numRef>
          </c:cat>
          <c:val>
            <c:numRef>
              <c:f>'land value - comparative'!$P$76:$S$76</c:f>
              <c:numCache>
                <c:formatCode>#,##0</c:formatCode>
                <c:ptCount val="4"/>
                <c:pt idx="0">
                  <c:v>0</c:v>
                </c:pt>
                <c:pt idx="1">
                  <c:v>7.8373900000000001</c:v>
                </c:pt>
                <c:pt idx="2">
                  <c:v>15.67478</c:v>
                </c:pt>
                <c:pt idx="3">
                  <c:v>50.943035000000002</c:v>
                </c:pt>
              </c:numCache>
            </c:numRef>
          </c:val>
          <c:extLst>
            <c:ext xmlns:c16="http://schemas.microsoft.com/office/drawing/2014/chart" uri="{C3380CC4-5D6E-409C-BE32-E72D297353CC}">
              <c16:uniqueId val="{00000003-5A64-45E9-996E-06D282823DF3}"/>
            </c:ext>
          </c:extLst>
        </c:ser>
        <c:ser>
          <c:idx val="4"/>
          <c:order val="4"/>
          <c:tx>
            <c:strRef>
              <c:f>'land value - comparative'!$N$77</c:f>
              <c:strCache>
                <c:ptCount val="1"/>
                <c:pt idx="0">
                  <c:v>Other</c:v>
                </c:pt>
              </c:strCache>
            </c:strRef>
          </c:tx>
          <c:spPr>
            <a:solidFill>
              <a:schemeClr val="accent5"/>
            </a:solidFill>
            <a:ln>
              <a:noFill/>
            </a:ln>
            <a:effectLst/>
          </c:spPr>
          <c:invertIfNegative val="0"/>
          <c:cat>
            <c:numRef>
              <c:f>'land value - comparative'!$P$72:$S$72</c:f>
              <c:numCache>
                <c:formatCode>General</c:formatCode>
                <c:ptCount val="4"/>
                <c:pt idx="0">
                  <c:v>2020</c:v>
                </c:pt>
                <c:pt idx="1">
                  <c:v>2030</c:v>
                </c:pt>
                <c:pt idx="2">
                  <c:v>2040</c:v>
                </c:pt>
                <c:pt idx="3">
                  <c:v>2050</c:v>
                </c:pt>
              </c:numCache>
            </c:numRef>
          </c:cat>
          <c:val>
            <c:numRef>
              <c:f>'land value - comparative'!$P$77:$S$77</c:f>
              <c:numCache>
                <c:formatCode>#,##0</c:formatCode>
                <c:ptCount val="4"/>
                <c:pt idx="0">
                  <c:v>391.86950000000002</c:v>
                </c:pt>
                <c:pt idx="1">
                  <c:v>235.1217</c:v>
                </c:pt>
                <c:pt idx="2">
                  <c:v>78.373899999999992</c:v>
                </c:pt>
                <c:pt idx="3">
                  <c:v>0</c:v>
                </c:pt>
              </c:numCache>
            </c:numRef>
          </c:val>
          <c:extLst>
            <c:ext xmlns:c16="http://schemas.microsoft.com/office/drawing/2014/chart" uri="{C3380CC4-5D6E-409C-BE32-E72D297353CC}">
              <c16:uniqueId val="{00000004-5A64-45E9-996E-06D282823DF3}"/>
            </c:ext>
          </c:extLst>
        </c:ser>
        <c:dLbls>
          <c:showLegendKey val="0"/>
          <c:showVal val="0"/>
          <c:showCatName val="0"/>
          <c:showSerName val="0"/>
          <c:showPercent val="0"/>
          <c:showBubbleSize val="0"/>
        </c:dLbls>
        <c:gapWidth val="150"/>
        <c:overlap val="100"/>
        <c:axId val="1364285551"/>
        <c:axId val="1364279727"/>
      </c:barChart>
      <c:catAx>
        <c:axId val="136428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79727"/>
        <c:crosses val="autoZero"/>
        <c:auto val="1"/>
        <c:lblAlgn val="ctr"/>
        <c:lblOffset val="100"/>
        <c:noMultiLvlLbl val="0"/>
      </c:catAx>
      <c:valAx>
        <c:axId val="1364279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85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'land use change'!$AC$36</c:f>
              <c:strCache>
                <c:ptCount val="1"/>
                <c:pt idx="0">
                  <c:v>Overall extent</c:v>
                </c:pt>
              </c:strCache>
            </c:strRef>
          </c:tx>
          <c:spPr>
            <a:solidFill>
              <a:schemeClr val="accent1"/>
            </a:solidFill>
            <a:ln>
              <a:noFill/>
            </a:ln>
            <a:effectLst/>
          </c:spPr>
          <c:invertIfNegative val="0"/>
          <c:cat>
            <c:numRef>
              <c:f>'land use change'!$AD$35:$AG$35</c:f>
              <c:numCache>
                <c:formatCode>General</c:formatCode>
                <c:ptCount val="4"/>
                <c:pt idx="0">
                  <c:v>2020</c:v>
                </c:pt>
                <c:pt idx="1">
                  <c:v>2030</c:v>
                </c:pt>
                <c:pt idx="2">
                  <c:v>2040</c:v>
                </c:pt>
                <c:pt idx="3">
                  <c:v>2050</c:v>
                </c:pt>
              </c:numCache>
            </c:numRef>
          </c:cat>
          <c:val>
            <c:numRef>
              <c:f>'land use change'!$AD$36:$AG$36</c:f>
              <c:numCache>
                <c:formatCode>#,##0</c:formatCode>
                <c:ptCount val="4"/>
                <c:pt idx="0">
                  <c:v>159330.61763011068</c:v>
                </c:pt>
                <c:pt idx="1">
                  <c:v>216134.32351700831</c:v>
                </c:pt>
                <c:pt idx="2">
                  <c:v>2054081.407748668</c:v>
                </c:pt>
                <c:pt idx="3">
                  <c:v>3975239.9802151727</c:v>
                </c:pt>
              </c:numCache>
            </c:numRef>
          </c:val>
          <c:extLst>
            <c:ext xmlns:c16="http://schemas.microsoft.com/office/drawing/2014/chart" uri="{C3380CC4-5D6E-409C-BE32-E72D297353CC}">
              <c16:uniqueId val="{00000000-51E5-45EE-B0AD-2332FFEF62DC}"/>
            </c:ext>
          </c:extLst>
        </c:ser>
        <c:ser>
          <c:idx val="1"/>
          <c:order val="1"/>
          <c:tx>
            <c:strRef>
              <c:f>'land use change'!$AC$37</c:f>
              <c:strCache>
                <c:ptCount val="1"/>
                <c:pt idx="0">
                  <c:v>Warehousing</c:v>
                </c:pt>
              </c:strCache>
            </c:strRef>
          </c:tx>
          <c:spPr>
            <a:solidFill>
              <a:schemeClr val="accent2"/>
            </a:solidFill>
            <a:ln>
              <a:noFill/>
            </a:ln>
            <a:effectLst/>
          </c:spPr>
          <c:invertIfNegative val="0"/>
          <c:cat>
            <c:numRef>
              <c:f>'land use change'!$AD$35:$AG$35</c:f>
              <c:numCache>
                <c:formatCode>General</c:formatCode>
                <c:ptCount val="4"/>
                <c:pt idx="0">
                  <c:v>2020</c:v>
                </c:pt>
                <c:pt idx="1">
                  <c:v>2030</c:v>
                </c:pt>
                <c:pt idx="2">
                  <c:v>2040</c:v>
                </c:pt>
                <c:pt idx="3">
                  <c:v>2050</c:v>
                </c:pt>
              </c:numCache>
            </c:numRef>
          </c:cat>
          <c:val>
            <c:numRef>
              <c:f>'land use change'!$AD$37:$AG$37</c:f>
              <c:numCache>
                <c:formatCode>#,##0</c:formatCode>
                <c:ptCount val="4"/>
                <c:pt idx="0">
                  <c:v>38022.079207185503</c:v>
                </c:pt>
                <c:pt idx="1">
                  <c:v>57696.874498184421</c:v>
                </c:pt>
                <c:pt idx="2">
                  <c:v>647035.64344083052</c:v>
                </c:pt>
                <c:pt idx="3">
                  <c:v>1088870.0815371994</c:v>
                </c:pt>
              </c:numCache>
            </c:numRef>
          </c:val>
          <c:extLst>
            <c:ext xmlns:c16="http://schemas.microsoft.com/office/drawing/2014/chart" uri="{C3380CC4-5D6E-409C-BE32-E72D297353CC}">
              <c16:uniqueId val="{00000001-51E5-45EE-B0AD-2332FFEF62DC}"/>
            </c:ext>
          </c:extLst>
        </c:ser>
        <c:dLbls>
          <c:showLegendKey val="0"/>
          <c:showVal val="0"/>
          <c:showCatName val="0"/>
          <c:showSerName val="0"/>
          <c:showPercent val="0"/>
          <c:showBubbleSize val="0"/>
        </c:dLbls>
        <c:gapWidth val="219"/>
        <c:overlap val="-27"/>
        <c:axId val="692851599"/>
        <c:axId val="692859087"/>
      </c:barChart>
      <c:catAx>
        <c:axId val="69285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59087"/>
        <c:crosses val="autoZero"/>
        <c:auto val="1"/>
        <c:lblAlgn val="ctr"/>
        <c:lblOffset val="100"/>
        <c:noMultiLvlLbl val="0"/>
      </c:catAx>
      <c:valAx>
        <c:axId val="692859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51599"/>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m2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horizontalDpi="1200" verticalDpi="120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Cumulative</a:t>
            </a:r>
            <a:r>
              <a:rPr lang="en-GB" baseline="0"/>
              <a:t> discounted development cost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'construction time series'!$B$134</c:f>
              <c:strCache>
                <c:ptCount val="1"/>
                <c:pt idx="0">
                  <c:v>Belcon</c:v>
                </c:pt>
              </c:strCache>
            </c:strRef>
          </c:tx>
          <c:spPr>
            <a:ln w="28575" cap="rnd">
              <a:solidFill>
                <a:schemeClr val="accent1"/>
              </a:solidFill>
              <a:round/>
            </a:ln>
            <a:effectLst/>
          </c:spPr>
          <c:marker>
            <c:symbol val="none"/>
          </c:marker>
          <c:cat>
            <c:numRef>
              <c:f>'construction time series'!$C$133:$AE$133</c:f>
              <c:numCache>
                <c:formatCode>0</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'construction time series'!$C$134:$AE$134</c:f>
              <c:numCache>
                <c:formatCode>#,##0</c:formatCode>
                <c:ptCount val="29"/>
                <c:pt idx="0">
                  <c:v>27498479.634540007</c:v>
                </c:pt>
                <c:pt idx="1">
                  <c:v>50597202.527553611</c:v>
                </c:pt>
                <c:pt idx="2">
                  <c:v>46549426.325349323</c:v>
                </c:pt>
                <c:pt idx="3">
                  <c:v>42825472.219321378</c:v>
                </c:pt>
                <c:pt idx="4">
                  <c:v>95643761.320510104</c:v>
                </c:pt>
                <c:pt idx="5">
                  <c:v>139737041.143305</c:v>
                </c:pt>
                <c:pt idx="6">
                  <c:v>176163276.12200141</c:v>
                </c:pt>
                <c:pt idx="7">
                  <c:v>205866996.44078925</c:v>
                </c:pt>
                <c:pt idx="8">
                  <c:v>262846250.62153304</c:v>
                </c:pt>
                <c:pt idx="9">
                  <c:v>291871866.83495742</c:v>
                </c:pt>
                <c:pt idx="10">
                  <c:v>314571168.45025611</c:v>
                </c:pt>
                <c:pt idx="11">
                  <c:v>320781181.56237125</c:v>
                </c:pt>
                <c:pt idx="12">
                  <c:v>323984337.09846628</c:v>
                </c:pt>
                <c:pt idx="13">
                  <c:v>324621988.18678701</c:v>
                </c:pt>
                <c:pt idx="14">
                  <c:v>323084115.34354615</c:v>
                </c:pt>
                <c:pt idx="15">
                  <c:v>319714721.43082845</c:v>
                </c:pt>
                <c:pt idx="16">
                  <c:v>314816692.20594686</c:v>
                </c:pt>
                <c:pt idx="17">
                  <c:v>308656173.43988907</c:v>
                </c:pt>
                <c:pt idx="18">
                  <c:v>325082761.19787216</c:v>
                </c:pt>
                <c:pt idx="19">
                  <c:v>329278689.83424336</c:v>
                </c:pt>
                <c:pt idx="20">
                  <c:v>317750791.04423708</c:v>
                </c:pt>
                <c:pt idx="21">
                  <c:v>305959972.4456926</c:v>
                </c:pt>
                <c:pt idx="22">
                  <c:v>294022079.76023209</c:v>
                </c:pt>
                <c:pt idx="23">
                  <c:v>282036106.08079284</c:v>
                </c:pt>
                <c:pt idx="24">
                  <c:v>268585903.98157698</c:v>
                </c:pt>
                <c:pt idx="25">
                  <c:v>255482703.13931859</c:v>
                </c:pt>
                <c:pt idx="26">
                  <c:v>242757064.64633948</c:v>
                </c:pt>
                <c:pt idx="27">
                  <c:v>230432439.01214531</c:v>
                </c:pt>
                <c:pt idx="28">
                  <c:v>220326630.92838082</c:v>
                </c:pt>
              </c:numCache>
            </c:numRef>
          </c:val>
          <c:smooth val="0"/>
          <c:extLst>
            <c:ext xmlns:c16="http://schemas.microsoft.com/office/drawing/2014/chart" uri="{C3380CC4-5D6E-409C-BE32-E72D297353CC}">
              <c16:uniqueId val="{00000000-0C3A-4F84-AAD3-6545CA530742}"/>
            </c:ext>
          </c:extLst>
        </c:ser>
        <c:ser>
          <c:idx val="1"/>
          <c:order val="1"/>
          <c:tx>
            <c:strRef>
              <c:f>'construction time series'!$B$135</c:f>
              <c:strCache>
                <c:ptCount val="1"/>
                <c:pt idx="0">
                  <c:v>Kraaicon</c:v>
                </c:pt>
              </c:strCache>
            </c:strRef>
          </c:tx>
          <c:spPr>
            <a:ln w="28575" cap="rnd">
              <a:solidFill>
                <a:schemeClr val="accent2"/>
              </a:solidFill>
              <a:round/>
            </a:ln>
            <a:effectLst/>
          </c:spPr>
          <c:marker>
            <c:symbol val="none"/>
          </c:marker>
          <c:cat>
            <c:numRef>
              <c:f>'construction time series'!$C$133:$AE$133</c:f>
              <c:numCache>
                <c:formatCode>0</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'construction time series'!$C$135:$AE$135</c:f>
              <c:numCache>
                <c:formatCode>#,##0</c:formatCode>
                <c:ptCount val="29"/>
                <c:pt idx="0">
                  <c:v>342375384.67614001</c:v>
                </c:pt>
                <c:pt idx="1">
                  <c:v>589129221.40409768</c:v>
                </c:pt>
                <c:pt idx="2">
                  <c:v>794211241.79365468</c:v>
                </c:pt>
                <c:pt idx="3">
                  <c:v>962709711.90389657</c:v>
                </c:pt>
                <c:pt idx="4">
                  <c:v>1099165474.8490202</c:v>
                </c:pt>
                <c:pt idx="5">
                  <c:v>1038374838.4089792</c:v>
                </c:pt>
                <c:pt idx="6">
                  <c:v>980276044.76031101</c:v>
                </c:pt>
                <c:pt idx="7">
                  <c:v>1251707772.929827</c:v>
                </c:pt>
                <c:pt idx="8">
                  <c:v>1608384032.0713046</c:v>
                </c:pt>
                <c:pt idx="9">
                  <c:v>1775829575.7710888</c:v>
                </c:pt>
                <c:pt idx="10">
                  <c:v>1906190174.6736512</c:v>
                </c:pt>
                <c:pt idx="11">
                  <c:v>1987869716.2688236</c:v>
                </c:pt>
                <c:pt idx="12">
                  <c:v>2044280914.0908575</c:v>
                </c:pt>
                <c:pt idx="13">
                  <c:v>2078943954.0772452</c:v>
                </c:pt>
                <c:pt idx="14">
                  <c:v>2218433929.5359902</c:v>
                </c:pt>
                <c:pt idx="15">
                  <c:v>2322300267.6152415</c:v>
                </c:pt>
                <c:pt idx="16">
                  <c:v>2395350014.4527822</c:v>
                </c:pt>
                <c:pt idx="17">
                  <c:v>2441849080.0835791</c:v>
                </c:pt>
                <c:pt idx="18">
                  <c:v>2534094432.0692225</c:v>
                </c:pt>
                <c:pt idx="19">
                  <c:v>2451549781.6741037</c:v>
                </c:pt>
                <c:pt idx="20">
                  <c:v>2365994070.9769611</c:v>
                </c:pt>
                <c:pt idx="21">
                  <c:v>2278437355.3886476</c:v>
                </c:pt>
                <c:pt idx="22">
                  <c:v>2189747352.2402115</c:v>
                </c:pt>
                <c:pt idx="23">
                  <c:v>2100665750.5210376</c:v>
                </c:pt>
                <c:pt idx="24">
                  <c:v>2011822822.0225945</c:v>
                </c:pt>
                <c:pt idx="25">
                  <c:v>1923750501.2805676</c:v>
                </c:pt>
                <c:pt idx="26">
                  <c:v>1836894085.7963204</c:v>
                </c:pt>
                <c:pt idx="27">
                  <c:v>1689942558.9326148</c:v>
                </c:pt>
                <c:pt idx="28">
                  <c:v>1565094086.4941511</c:v>
                </c:pt>
              </c:numCache>
            </c:numRef>
          </c:val>
          <c:smooth val="0"/>
          <c:extLst>
            <c:ext xmlns:c16="http://schemas.microsoft.com/office/drawing/2014/chart" uri="{C3380CC4-5D6E-409C-BE32-E72D297353CC}">
              <c16:uniqueId val="{00000001-0C3A-4F84-AAD3-6545CA530742}"/>
            </c:ext>
          </c:extLst>
        </c:ser>
        <c:dLbls>
          <c:showLegendKey val="0"/>
          <c:showVal val="0"/>
          <c:showCatName val="0"/>
          <c:showSerName val="0"/>
          <c:showPercent val="0"/>
          <c:showBubbleSize val="0"/>
        </c:dLbls>
        <c:smooth val="0"/>
        <c:axId val="785846111"/>
        <c:axId val="785866495"/>
      </c:lineChart>
      <c:catAx>
        <c:axId val="78584611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866495"/>
        <c:crosses val="autoZero"/>
        <c:auto val="1"/>
        <c:lblAlgn val="ctr"/>
        <c:lblOffset val="100"/>
        <c:noMultiLvlLbl val="0"/>
      </c:catAx>
      <c:valAx>
        <c:axId val="785866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846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Selection</a:t>
            </a:r>
            <a:r>
              <a:rPr lang="en-GB" baseline="0"/>
              <a:t> of development costs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'construction time series'!$B$114</c:f>
              <c:strCache>
                <c:ptCount val="1"/>
                <c:pt idx="0">
                  <c:v>Belcon scenario: terminal site preparation</c:v>
                </c:pt>
              </c:strCache>
            </c:strRef>
          </c:tx>
          <c:spPr>
            <a:solidFill>
              <a:schemeClr val="accent1"/>
            </a:solidFill>
            <a:ln>
              <a:noFill/>
            </a:ln>
            <a:effectLst/>
          </c:spPr>
          <c:invertIfNegative val="0"/>
          <c:cat>
            <c:numRef>
              <c:f>'construction time series'!$C$113:$AE$113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'construction time series'!$C$114:$AE$114</c:f>
              <c:numCache>
                <c:formatCode>#,##0</c:formatCode>
                <c:ptCount val="29"/>
                <c:pt idx="0">
                  <c:v>27498479.634540007</c:v>
                </c:pt>
                <c:pt idx="1">
                  <c:v>27498479.634540007</c:v>
                </c:pt>
                <c:pt idx="2">
                  <c:v>0</c:v>
                </c:pt>
                <c:pt idx="3">
                  <c:v>0</c:v>
                </c:pt>
                <c:pt idx="4">
                  <c:v>0</c:v>
                </c:pt>
                <c:pt idx="5">
                  <c:v>0</c:v>
                </c:pt>
                <c:pt idx="6">
                  <c:v>0</c:v>
                </c:pt>
                <c:pt idx="7">
                  <c:v>0</c:v>
                </c:pt>
                <c:pt idx="8">
                  <c:v>27498479.634540007</c:v>
                </c:pt>
                <c:pt idx="9">
                  <c:v>27498479.634540007</c:v>
                </c:pt>
                <c:pt idx="10">
                  <c:v>27498479.634540007</c:v>
                </c:pt>
                <c:pt idx="11">
                  <c:v>0</c:v>
                </c:pt>
                <c:pt idx="12">
                  <c:v>0</c:v>
                </c:pt>
                <c:pt idx="13">
                  <c:v>0</c:v>
                </c:pt>
                <c:pt idx="14">
                  <c:v>0</c:v>
                </c:pt>
                <c:pt idx="15">
                  <c:v>0</c:v>
                </c:pt>
                <c:pt idx="16">
                  <c:v>0</c:v>
                </c:pt>
                <c:pt idx="17">
                  <c:v>0</c:v>
                </c:pt>
                <c:pt idx="18">
                  <c:v>68746199.086350009</c:v>
                </c:pt>
                <c:pt idx="19">
                  <c:v>68746199.086350009</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0-567A-42D1-9D12-53DA064BAB3B}"/>
            </c:ext>
          </c:extLst>
        </c:ser>
        <c:ser>
          <c:idx val="2"/>
          <c:order val="2"/>
          <c:tx>
            <c:strRef>
              <c:f>'construction time series'!$B$116</c:f>
              <c:strCache>
                <c:ptCount val="1"/>
                <c:pt idx="0">
                  <c:v>Kraaicon scenario: terminal site preparation</c:v>
                </c:pt>
              </c:strCache>
            </c:strRef>
          </c:tx>
          <c:spPr>
            <a:solidFill>
              <a:schemeClr val="accent3"/>
            </a:solidFill>
            <a:ln>
              <a:noFill/>
            </a:ln>
            <a:effectLst/>
          </c:spPr>
          <c:invertIfNegative val="0"/>
          <c:cat>
            <c:numRef>
              <c:f>'construction time series'!$C$113:$AE$113</c:f>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f>'construction time series'!$C$116:$AE$116</c:f>
              <c:numCache>
                <c:formatCode>#,##0</c:formatCode>
                <c:ptCount val="29"/>
                <c:pt idx="0">
                  <c:v>301192920</c:v>
                </c:pt>
                <c:pt idx="1">
                  <c:v>256800000</c:v>
                </c:pt>
                <c:pt idx="2">
                  <c:v>256800000</c:v>
                </c:pt>
                <c:pt idx="3">
                  <c:v>256800000</c:v>
                </c:pt>
                <c:pt idx="4">
                  <c:v>256800000</c:v>
                </c:pt>
                <c:pt idx="5">
                  <c:v>0</c:v>
                </c:pt>
                <c:pt idx="6">
                  <c:v>0</c:v>
                </c:pt>
                <c:pt idx="7">
                  <c:v>0</c:v>
                </c:pt>
                <c:pt idx="8">
                  <c:v>66589379.999999985</c:v>
                </c:pt>
                <c:pt idx="9">
                  <c:v>0</c:v>
                </c:pt>
                <c:pt idx="10">
                  <c:v>0</c:v>
                </c:pt>
                <c:pt idx="11">
                  <c:v>0</c:v>
                </c:pt>
                <c:pt idx="12">
                  <c:v>0</c:v>
                </c:pt>
                <c:pt idx="13">
                  <c:v>0</c:v>
                </c:pt>
                <c:pt idx="14">
                  <c:v>396720000</c:v>
                </c:pt>
                <c:pt idx="15">
                  <c:v>396720000</c:v>
                </c:pt>
                <c:pt idx="16">
                  <c:v>396720000</c:v>
                </c:pt>
                <c:pt idx="17">
                  <c:v>396720000</c:v>
                </c:pt>
                <c:pt idx="18">
                  <c:v>507702300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2-567A-42D1-9D12-53DA064BAB3B}"/>
            </c:ext>
          </c:extLst>
        </c:ser>
        <c:dLbls>
          <c:showLegendKey val="0"/>
          <c:showVal val="0"/>
          <c:showCatName val="0"/>
          <c:showSerName val="0"/>
          <c:showPercent val="0"/>
          <c:showBubbleSize val="0"/>
        </c:dLbls>
        <c:gapWidth val="219"/>
        <c:overlap val="-27"/>
        <c:axId val="494073135"/>
        <c:axId val="494072719"/>
        <c:extLst>
          <c:ext xmlns:c15="http://schemas.microsoft.com/office/drawing/2012/chart" uri="{02D57815-91ED-43cb-92C2-25804820EDAC}">
            <c15:filteredBarSeries>
              <c15:ser>
                <c:idx val="1"/>
                <c:order val="1"/>
                <c:tx>
                  <c:strRef>
                    <c:extLst>
                      <c:ext uri="{02D57815-91ED-43cb-92C2-25804820EDAC}">
                        <c15:formulaRef>
                          <c15:sqref>'construction time series'!$B$115</c15:sqref>
                        </c15:formulaRef>
                      </c:ext>
                    </c:extLst>
                    <c:strCache>
                      <c:ptCount val="1"/>
                      <c:pt idx="0">
                        <c:v>Belcon scenario: Kraaicon residential intensification</c:v>
                      </c:pt>
                    </c:strCache>
                  </c:strRef>
                </c:tx>
                <c:spPr>
                  <a:solidFill>
                    <a:schemeClr val="accent2"/>
                  </a:solidFill>
                  <a:ln>
                    <a:noFill/>
                  </a:ln>
                  <a:effectLst/>
                </c:spPr>
                <c:invertIfNegative val="0"/>
                <c:cat>
                  <c:numRef>
                    <c:extLst>
                      <c:ext uri="{02D57815-91ED-43cb-92C2-25804820EDAC}">
                        <c15:formulaRef>
                          <c15:sqref>'construction time series'!$C$113:$AE$113</c15:sqref>
                        </c15:formulaRef>
                      </c:ext>
                    </c:extLst>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extLst>
                      <c:ext uri="{02D57815-91ED-43cb-92C2-25804820EDAC}">
                        <c15:formulaRef>
                          <c15:sqref>'construction time series'!$C$115:$AE$115</c15:sqref>
                        </c15:formulaRef>
                      </c:ext>
                    </c:extLst>
                    <c:numCache>
                      <c:formatCode>#,##0</c:formatCode>
                      <c:ptCount val="29"/>
                      <c:pt idx="0">
                        <c:v>0</c:v>
                      </c:pt>
                      <c:pt idx="1">
                        <c:v>0</c:v>
                      </c:pt>
                      <c:pt idx="2">
                        <c:v>0</c:v>
                      </c:pt>
                      <c:pt idx="3">
                        <c:v>0</c:v>
                      </c:pt>
                      <c:pt idx="4">
                        <c:v>78510440.525175497</c:v>
                      </c:pt>
                      <c:pt idx="5">
                        <c:v>78510440.525175497</c:v>
                      </c:pt>
                      <c:pt idx="6">
                        <c:v>78510440.525175497</c:v>
                      </c:pt>
                      <c:pt idx="7">
                        <c:v>78510440.525175497</c:v>
                      </c:pt>
                      <c:pt idx="8">
                        <c:v>115615146.4232451</c:v>
                      </c:pt>
                      <c:pt idx="9">
                        <c:v>78510440.525175497</c:v>
                      </c:pt>
                      <c:pt idx="10">
                        <c:v>78510440.525175497</c:v>
                      </c:pt>
                      <c:pt idx="11">
                        <c:v>78510440.525175497</c:v>
                      </c:pt>
                      <c:pt idx="12">
                        <c:v>78510440.525175497</c:v>
                      </c:pt>
                      <c:pt idx="13">
                        <c:v>78510440.525175497</c:v>
                      </c:pt>
                      <c:pt idx="14">
                        <c:v>78510440.525175497</c:v>
                      </c:pt>
                      <c:pt idx="15">
                        <c:v>78510440.525175497</c:v>
                      </c:pt>
                      <c:pt idx="16">
                        <c:v>78510440.525175497</c:v>
                      </c:pt>
                      <c:pt idx="17">
                        <c:v>78510440.525175497</c:v>
                      </c:pt>
                      <c:pt idx="18">
                        <c:v>115696943.9157639</c:v>
                      </c:pt>
                      <c:pt idx="19">
                        <c:v>78510440.525175497</c:v>
                      </c:pt>
                      <c:pt idx="20">
                        <c:v>78510440.525175497</c:v>
                      </c:pt>
                      <c:pt idx="21">
                        <c:v>78510440.525175497</c:v>
                      </c:pt>
                      <c:pt idx="22">
                        <c:v>78510440.525175497</c:v>
                      </c:pt>
                      <c:pt idx="23">
                        <c:v>78510440.525175497</c:v>
                      </c:pt>
                      <c:pt idx="24">
                        <c:v>67412210.465175495</c:v>
                      </c:pt>
                      <c:pt idx="25">
                        <c:v>67412210.465175495</c:v>
                      </c:pt>
                      <c:pt idx="26">
                        <c:v>67412210.465175495</c:v>
                      </c:pt>
                      <c:pt idx="27">
                        <c:v>67412210.465175495</c:v>
                      </c:pt>
                      <c:pt idx="28">
                        <c:v>86004780.514698714</c:v>
                      </c:pt>
                    </c:numCache>
                  </c:numRef>
                </c:val>
                <c:extLst>
                  <c:ext xmlns:c16="http://schemas.microsoft.com/office/drawing/2014/chart" uri="{C3380CC4-5D6E-409C-BE32-E72D297353CC}">
                    <c16:uniqueId val="{00000001-567A-42D1-9D12-53DA064BAB3B}"/>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'construction time series'!$B$117</c15:sqref>
                        </c15:formulaRef>
                      </c:ext>
                    </c:extLst>
                    <c:strCache>
                      <c:ptCount val="1"/>
                      <c:pt idx="0">
                        <c:v>Kraaicon scenario: Bellville mixed use redevelopment</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'construction time series'!$C$113:$AE$113</c15:sqref>
                        </c15:formulaRef>
                      </c:ext>
                    </c:extLst>
                    <c:numCache>
                      <c:formatCode>General</c:formatCode>
                      <c:ptCount val="29"/>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numCache>
                  </c:numRef>
                </c:cat>
                <c:val>
                  <c:numRef>
                    <c:extLst xmlns:c15="http://schemas.microsoft.com/office/drawing/2012/chart">
                      <c:ext xmlns:c15="http://schemas.microsoft.com/office/drawing/2012/chart" uri="{02D57815-91ED-43cb-92C2-25804820EDAC}">
                        <c15:formulaRef>
                          <c15:sqref>'construction time series'!$C$117:$AE$117</c15:sqref>
                        </c15:formulaRef>
                      </c:ext>
                    </c:extLst>
                    <c:numCache>
                      <c:formatCode>#,##0</c:formatCode>
                      <c:ptCount val="29"/>
                      <c:pt idx="0">
                        <c:v>41182464.676140003</c:v>
                      </c:pt>
                      <c:pt idx="1">
                        <c:v>41182464.676140003</c:v>
                      </c:pt>
                      <c:pt idx="2">
                        <c:v>41182464.676140003</c:v>
                      </c:pt>
                      <c:pt idx="3">
                        <c:v>41182464.676140003</c:v>
                      </c:pt>
                      <c:pt idx="4">
                        <c:v>41182464.676140003</c:v>
                      </c:pt>
                      <c:pt idx="5">
                        <c:v>41182464.676140003</c:v>
                      </c:pt>
                      <c:pt idx="6">
                        <c:v>41182464.676140003</c:v>
                      </c:pt>
                      <c:pt idx="7">
                        <c:v>627150566.07834768</c:v>
                      </c:pt>
                      <c:pt idx="8">
                        <c:v>823504310.79344189</c:v>
                      </c:pt>
                      <c:pt idx="9">
                        <c:v>627150566.07834768</c:v>
                      </c:pt>
                      <c:pt idx="10">
                        <c:v>627150566.07834768</c:v>
                      </c:pt>
                      <c:pt idx="11">
                        <c:v>585968101.40220773</c:v>
                      </c:pt>
                      <c:pt idx="12">
                        <c:v>585968101.40220773</c:v>
                      </c:pt>
                      <c:pt idx="13">
                        <c:v>585968101.40220773</c:v>
                      </c:pt>
                      <c:pt idx="14">
                        <c:v>585968101.40220773</c:v>
                      </c:pt>
                      <c:pt idx="15">
                        <c:v>585968101.40220773</c:v>
                      </c:pt>
                      <c:pt idx="16">
                        <c:v>585968101.40220773</c:v>
                      </c:pt>
                      <c:pt idx="17">
                        <c:v>585968101.40220773</c:v>
                      </c:pt>
                      <c:pt idx="18">
                        <c:v>782321846.11730194</c:v>
                      </c:pt>
                      <c:pt idx="19">
                        <c:v>585968101.40220773</c:v>
                      </c:pt>
                      <c:pt idx="20">
                        <c:v>585968101.40220773</c:v>
                      </c:pt>
                      <c:pt idx="21">
                        <c:v>585968101.40220773</c:v>
                      </c:pt>
                      <c:pt idx="22">
                        <c:v>585968101.40220773</c:v>
                      </c:pt>
                      <c:pt idx="23">
                        <c:v>585968101.40220773</c:v>
                      </c:pt>
                      <c:pt idx="24">
                        <c:v>585968101.40220773</c:v>
                      </c:pt>
                      <c:pt idx="25">
                        <c:v>585968101.40220773</c:v>
                      </c:pt>
                      <c:pt idx="26">
                        <c:v>585968101.40220773</c:v>
                      </c:pt>
                      <c:pt idx="27">
                        <c:v>0</c:v>
                      </c:pt>
                      <c:pt idx="28">
                        <c:v>106844566.37382741</c:v>
                      </c:pt>
                    </c:numCache>
                  </c:numRef>
                </c:val>
                <c:extLst xmlns:c15="http://schemas.microsoft.com/office/drawing/2012/chart">
                  <c:ext xmlns:c16="http://schemas.microsoft.com/office/drawing/2014/chart" uri="{C3380CC4-5D6E-409C-BE32-E72D297353CC}">
                    <c16:uniqueId val="{00000003-567A-42D1-9D12-53DA064BAB3B}"/>
                  </c:ext>
                </c:extLst>
              </c15:ser>
            </c15:filteredBarSeries>
          </c:ext>
        </c:extLst>
      </c:barChart>
      <c:catAx>
        <c:axId val="49407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072719"/>
        <c:crosses val="autoZero"/>
        <c:auto val="1"/>
        <c:lblAlgn val="ctr"/>
        <c:lblOffset val="100"/>
        <c:noMultiLvlLbl val="0"/>
      </c:catAx>
      <c:valAx>
        <c:axId val="494072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0731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'2022 Trucks 2'!$S$19</c:f>
              <c:strCache>
                <c:ptCount val="1"/>
                <c:pt idx="0">
                  <c:v>Dense</c:v>
                </c:pt>
              </c:strCache>
            </c:strRef>
          </c:tx>
          <c:spPr>
            <a:solidFill>
              <a:schemeClr val="accent1"/>
            </a:solidFill>
            <a:ln>
              <a:noFill/>
            </a:ln>
            <a:effectLst/>
          </c:spPr>
          <c:invertIfNegative val="0"/>
          <c:cat>
            <c:strRef>
              <c:f>'2022 Trucks 2'!$T$18:$V$18</c:f>
              <c:strCache>
                <c:ptCount val="3"/>
                <c:pt idx="0">
                  <c:v>Port</c:v>
                </c:pt>
                <c:pt idx="1">
                  <c:v>Belcon</c:v>
                </c:pt>
                <c:pt idx="2">
                  <c:v>Kraaicon</c:v>
                </c:pt>
              </c:strCache>
            </c:strRef>
          </c:cat>
          <c:val>
            <c:numRef>
              <c:f>'2022 Trucks 2'!$T$19:$V$19</c:f>
              <c:numCache>
                <c:formatCode>#,##0</c:formatCode>
                <c:ptCount val="3"/>
                <c:pt idx="0">
                  <c:v>2131795.9504423104</c:v>
                </c:pt>
                <c:pt idx="1">
                  <c:v>161255.00794401061</c:v>
                </c:pt>
                <c:pt idx="2">
                  <c:v>118126.6790425834</c:v>
                </c:pt>
              </c:numCache>
            </c:numRef>
          </c:val>
          <c:extLst>
            <c:ext xmlns:c16="http://schemas.microsoft.com/office/drawing/2014/chart" uri="{C3380CC4-5D6E-409C-BE32-E72D297353CC}">
              <c16:uniqueId val="{00000000-32FF-4856-9905-252C724B1336}"/>
            </c:ext>
          </c:extLst>
        </c:ser>
        <c:ser>
          <c:idx val="1"/>
          <c:order val="1"/>
          <c:tx>
            <c:strRef>
              <c:f>'2022 Trucks 2'!$S$20</c:f>
              <c:strCache>
                <c:ptCount val="1"/>
                <c:pt idx="0">
                  <c:v>Urban</c:v>
                </c:pt>
              </c:strCache>
            </c:strRef>
          </c:tx>
          <c:spPr>
            <a:solidFill>
              <a:schemeClr val="accent2"/>
            </a:solidFill>
            <a:ln>
              <a:noFill/>
            </a:ln>
            <a:effectLst/>
          </c:spPr>
          <c:invertIfNegative val="0"/>
          <c:cat>
            <c:strRef>
              <c:f>'2022 Trucks 2'!$T$18:$V$18</c:f>
              <c:strCache>
                <c:ptCount val="3"/>
                <c:pt idx="0">
                  <c:v>Port</c:v>
                </c:pt>
                <c:pt idx="1">
                  <c:v>Belcon</c:v>
                </c:pt>
                <c:pt idx="2">
                  <c:v>Kraaicon</c:v>
                </c:pt>
              </c:strCache>
            </c:strRef>
          </c:cat>
          <c:val>
            <c:numRef>
              <c:f>'2022 Trucks 2'!$T$20:$V$20</c:f>
              <c:numCache>
                <c:formatCode>#,##0</c:formatCode>
                <c:ptCount val="3"/>
                <c:pt idx="0">
                  <c:v>5796476.4263306512</c:v>
                </c:pt>
                <c:pt idx="1">
                  <c:v>251670.56926950574</c:v>
                </c:pt>
                <c:pt idx="2">
                  <c:v>225072.90454380159</c:v>
                </c:pt>
              </c:numCache>
            </c:numRef>
          </c:val>
          <c:extLst>
            <c:ext xmlns:c16="http://schemas.microsoft.com/office/drawing/2014/chart" uri="{C3380CC4-5D6E-409C-BE32-E72D297353CC}">
              <c16:uniqueId val="{00000001-32FF-4856-9905-252C724B1336}"/>
            </c:ext>
          </c:extLst>
        </c:ser>
        <c:ser>
          <c:idx val="2"/>
          <c:order val="2"/>
          <c:tx>
            <c:strRef>
              <c:f>'2022 Trucks 2'!$S$21</c:f>
              <c:strCache>
                <c:ptCount val="1"/>
                <c:pt idx="0">
                  <c:v>Rural</c:v>
                </c:pt>
              </c:strCache>
            </c:strRef>
          </c:tx>
          <c:spPr>
            <a:solidFill>
              <a:schemeClr val="accent3"/>
            </a:solidFill>
            <a:ln>
              <a:noFill/>
            </a:ln>
            <a:effectLst/>
          </c:spPr>
          <c:invertIfNegative val="0"/>
          <c:cat>
            <c:strRef>
              <c:f>'2022 Trucks 2'!$T$18:$V$18</c:f>
              <c:strCache>
                <c:ptCount val="3"/>
                <c:pt idx="0">
                  <c:v>Port</c:v>
                </c:pt>
                <c:pt idx="1">
                  <c:v>Belcon</c:v>
                </c:pt>
                <c:pt idx="2">
                  <c:v>Kraaicon</c:v>
                </c:pt>
              </c:strCache>
            </c:strRef>
          </c:cat>
          <c:val>
            <c:numRef>
              <c:f>'2022 Trucks 2'!$T$21:$V$21</c:f>
              <c:numCache>
                <c:formatCode>#,##0</c:formatCode>
                <c:ptCount val="3"/>
                <c:pt idx="0">
                  <c:v>3138721.4029041426</c:v>
                </c:pt>
                <c:pt idx="1">
                  <c:v>92171.87779491015</c:v>
                </c:pt>
                <c:pt idx="2">
                  <c:v>134676.58664924282</c:v>
                </c:pt>
              </c:numCache>
            </c:numRef>
          </c:val>
          <c:extLst>
            <c:ext xmlns:c16="http://schemas.microsoft.com/office/drawing/2014/chart" uri="{C3380CC4-5D6E-409C-BE32-E72D297353CC}">
              <c16:uniqueId val="{00000002-32FF-4856-9905-252C724B1336}"/>
            </c:ext>
          </c:extLst>
        </c:ser>
        <c:dLbls>
          <c:showLegendKey val="0"/>
          <c:showVal val="0"/>
          <c:showCatName val="0"/>
          <c:showSerName val="0"/>
          <c:showPercent val="0"/>
          <c:showBubbleSize val="0"/>
        </c:dLbls>
        <c:gapWidth val="219"/>
        <c:overlap val="-27"/>
        <c:axId val="409753840"/>
        <c:axId val="409756336"/>
      </c:barChart>
      <c:catAx>
        <c:axId val="40975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6336"/>
        <c:crosses val="autoZero"/>
        <c:auto val="1"/>
        <c:lblAlgn val="ctr"/>
        <c:lblOffset val="100"/>
        <c:noMultiLvlLbl val="0"/>
      </c:catAx>
      <c:valAx>
        <c:axId val="40975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'2030 Trucks 2'!$S$19</c:f>
              <c:strCache>
                <c:ptCount val="1"/>
                <c:pt idx="0">
                  <c:v>Dense</c:v>
                </c:pt>
              </c:strCache>
            </c:strRef>
          </c:tx>
          <c:spPr>
            <a:solidFill>
              <a:schemeClr val="accent1"/>
            </a:solidFill>
            <a:ln>
              <a:noFill/>
            </a:ln>
            <a:effectLst/>
          </c:spPr>
          <c:invertIfNegative val="0"/>
          <c:cat>
            <c:strRef>
              <c:f>'2030 Trucks 2'!$T$18:$V$18</c:f>
              <c:strCache>
                <c:ptCount val="3"/>
                <c:pt idx="0">
                  <c:v>Port</c:v>
                </c:pt>
                <c:pt idx="1">
                  <c:v>Belcon</c:v>
                </c:pt>
                <c:pt idx="2">
                  <c:v>Kraaicon</c:v>
                </c:pt>
              </c:strCache>
            </c:strRef>
          </c:cat>
          <c:val>
            <c:numRef>
              <c:f>'2030 Trucks 2'!$T$19:$V$19</c:f>
              <c:numCache>
                <c:formatCode>#,##0</c:formatCode>
                <c:ptCount val="3"/>
                <c:pt idx="0">
                  <c:v>1860640.5596065975</c:v>
                </c:pt>
                <c:pt idx="1">
                  <c:v>224751.50104212257</c:v>
                </c:pt>
                <c:pt idx="2">
                  <c:v>164107.15103189668</c:v>
                </c:pt>
              </c:numCache>
            </c:numRef>
          </c:val>
          <c:extLst>
            <c:ext xmlns:c16="http://schemas.microsoft.com/office/drawing/2014/chart" uri="{C3380CC4-5D6E-409C-BE32-E72D297353CC}">
              <c16:uniqueId val="{00000000-8CFB-4730-B1B7-1C37F2CBDCC7}"/>
            </c:ext>
          </c:extLst>
        </c:ser>
        <c:ser>
          <c:idx val="1"/>
          <c:order val="1"/>
          <c:tx>
            <c:strRef>
              <c:f>'2030 Trucks 2'!$S$20</c:f>
              <c:strCache>
                <c:ptCount val="1"/>
                <c:pt idx="0">
                  <c:v>Urban</c:v>
                </c:pt>
              </c:strCache>
            </c:strRef>
          </c:tx>
          <c:spPr>
            <a:solidFill>
              <a:schemeClr val="accent2"/>
            </a:solidFill>
            <a:ln>
              <a:noFill/>
            </a:ln>
            <a:effectLst/>
          </c:spPr>
          <c:invertIfNegative val="0"/>
          <c:cat>
            <c:strRef>
              <c:f>'2030 Trucks 2'!$T$18:$V$18</c:f>
              <c:strCache>
                <c:ptCount val="3"/>
                <c:pt idx="0">
                  <c:v>Port</c:v>
                </c:pt>
                <c:pt idx="1">
                  <c:v>Belcon</c:v>
                </c:pt>
                <c:pt idx="2">
                  <c:v>Kraaicon</c:v>
                </c:pt>
              </c:strCache>
            </c:strRef>
          </c:cat>
          <c:val>
            <c:numRef>
              <c:f>'2030 Trucks 2'!$T$20:$V$20</c:f>
              <c:numCache>
                <c:formatCode>#,##0</c:formatCode>
                <c:ptCount val="3"/>
                <c:pt idx="0">
                  <c:v>4943318.799370734</c:v>
                </c:pt>
                <c:pt idx="1">
                  <c:v>342990.51964232494</c:v>
                </c:pt>
                <c:pt idx="2">
                  <c:v>308856.37162291439</c:v>
                </c:pt>
              </c:numCache>
            </c:numRef>
          </c:val>
          <c:extLst>
            <c:ext xmlns:c16="http://schemas.microsoft.com/office/drawing/2014/chart" uri="{C3380CC4-5D6E-409C-BE32-E72D297353CC}">
              <c16:uniqueId val="{00000001-8CFB-4730-B1B7-1C37F2CBDCC7}"/>
            </c:ext>
          </c:extLst>
        </c:ser>
        <c:ser>
          <c:idx val="2"/>
          <c:order val="2"/>
          <c:tx>
            <c:strRef>
              <c:f>'2030 Trucks 2'!$S$21</c:f>
              <c:strCache>
                <c:ptCount val="1"/>
                <c:pt idx="0">
                  <c:v>Rural</c:v>
                </c:pt>
              </c:strCache>
            </c:strRef>
          </c:tx>
          <c:spPr>
            <a:solidFill>
              <a:schemeClr val="accent3"/>
            </a:solidFill>
            <a:ln>
              <a:noFill/>
            </a:ln>
            <a:effectLst/>
          </c:spPr>
          <c:invertIfNegative val="0"/>
          <c:cat>
            <c:strRef>
              <c:f>'2030 Trucks 2'!$T$18:$V$18</c:f>
              <c:strCache>
                <c:ptCount val="3"/>
                <c:pt idx="0">
                  <c:v>Port</c:v>
                </c:pt>
                <c:pt idx="1">
                  <c:v>Belcon</c:v>
                </c:pt>
                <c:pt idx="2">
                  <c:v>Kraaicon</c:v>
                </c:pt>
              </c:strCache>
            </c:strRef>
          </c:cat>
          <c:val>
            <c:numRef>
              <c:f>'2030 Trucks 2'!$T$21:$V$21</c:f>
              <c:numCache>
                <c:formatCode>#,##0</c:formatCode>
                <c:ptCount val="3"/>
                <c:pt idx="0">
                  <c:v>3078406.822497162</c:v>
                </c:pt>
                <c:pt idx="1">
                  <c:v>134289.45103038338</c:v>
                </c:pt>
                <c:pt idx="2">
                  <c:v>192120.48985701625</c:v>
                </c:pt>
              </c:numCache>
            </c:numRef>
          </c:val>
          <c:extLst>
            <c:ext xmlns:c16="http://schemas.microsoft.com/office/drawing/2014/chart" uri="{C3380CC4-5D6E-409C-BE32-E72D297353CC}">
              <c16:uniqueId val="{00000002-8CFB-4730-B1B7-1C37F2CBDCC7}"/>
            </c:ext>
          </c:extLst>
        </c:ser>
        <c:dLbls>
          <c:showLegendKey val="0"/>
          <c:showVal val="0"/>
          <c:showCatName val="0"/>
          <c:showSerName val="0"/>
          <c:showPercent val="0"/>
          <c:showBubbleSize val="0"/>
        </c:dLbls>
        <c:gapWidth val="219"/>
        <c:overlap val="-27"/>
        <c:axId val="409753840"/>
        <c:axId val="409756336"/>
      </c:barChart>
      <c:catAx>
        <c:axId val="40975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6336"/>
        <c:crosses val="autoZero"/>
        <c:auto val="1"/>
        <c:lblAlgn val="ctr"/>
        <c:lblOffset val="100"/>
        <c:noMultiLvlLbl val="0"/>
      </c:catAx>
      <c:valAx>
        <c:axId val="40975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'2040 Trucks 2'!$S$19</c:f>
              <c:strCache>
                <c:ptCount val="1"/>
                <c:pt idx="0">
                  <c:v>Dense</c:v>
                </c:pt>
              </c:strCache>
            </c:strRef>
          </c:tx>
          <c:spPr>
            <a:solidFill>
              <a:schemeClr val="accent1"/>
            </a:solidFill>
            <a:ln>
              <a:noFill/>
            </a:ln>
            <a:effectLst/>
          </c:spPr>
          <c:invertIfNegative val="0"/>
          <c:cat>
            <c:strRef>
              <c:f>'2040 Trucks 2'!$T$18:$V$18</c:f>
              <c:strCache>
                <c:ptCount val="3"/>
                <c:pt idx="0">
                  <c:v>Port</c:v>
                </c:pt>
                <c:pt idx="1">
                  <c:v>Belcon</c:v>
                </c:pt>
                <c:pt idx="2">
                  <c:v>Kraaicon</c:v>
                </c:pt>
              </c:strCache>
            </c:strRef>
          </c:cat>
          <c:val>
            <c:numRef>
              <c:f>'2040 Trucks 2'!$T$19:$V$19</c:f>
              <c:numCache>
                <c:formatCode>#,##0</c:formatCode>
                <c:ptCount val="3"/>
                <c:pt idx="0">
                  <c:v>1787752.7739699713</c:v>
                </c:pt>
                <c:pt idx="1">
                  <c:v>3063019.0474023274</c:v>
                </c:pt>
                <c:pt idx="2">
                  <c:v>2129763.2228141055</c:v>
                </c:pt>
              </c:numCache>
            </c:numRef>
          </c:val>
          <c:extLst>
            <c:ext xmlns:c16="http://schemas.microsoft.com/office/drawing/2014/chart" uri="{C3380CC4-5D6E-409C-BE32-E72D297353CC}">
              <c16:uniqueId val="{00000000-AD38-43F1-9FCF-CBD35292BF52}"/>
            </c:ext>
          </c:extLst>
        </c:ser>
        <c:ser>
          <c:idx val="1"/>
          <c:order val="1"/>
          <c:tx>
            <c:strRef>
              <c:f>'2040 Trucks 2'!$S$20</c:f>
              <c:strCache>
                <c:ptCount val="1"/>
                <c:pt idx="0">
                  <c:v>Urban</c:v>
                </c:pt>
              </c:strCache>
            </c:strRef>
          </c:tx>
          <c:spPr>
            <a:solidFill>
              <a:schemeClr val="accent2"/>
            </a:solidFill>
            <a:ln>
              <a:noFill/>
            </a:ln>
            <a:effectLst/>
          </c:spPr>
          <c:invertIfNegative val="0"/>
          <c:cat>
            <c:strRef>
              <c:f>'2040 Trucks 2'!$T$18:$V$18</c:f>
              <c:strCache>
                <c:ptCount val="3"/>
                <c:pt idx="0">
                  <c:v>Port</c:v>
                </c:pt>
                <c:pt idx="1">
                  <c:v>Belcon</c:v>
                </c:pt>
                <c:pt idx="2">
                  <c:v>Kraaicon</c:v>
                </c:pt>
              </c:strCache>
            </c:strRef>
          </c:cat>
          <c:val>
            <c:numRef>
              <c:f>'2040 Trucks 2'!$T$20:$V$20</c:f>
              <c:numCache>
                <c:formatCode>#,##0</c:formatCode>
                <c:ptCount val="3"/>
                <c:pt idx="0">
                  <c:v>4756806.9571632175</c:v>
                </c:pt>
                <c:pt idx="1">
                  <c:v>5236279.17426496</c:v>
                </c:pt>
                <c:pt idx="2">
                  <c:v>4470468.6840098603</c:v>
                </c:pt>
              </c:numCache>
            </c:numRef>
          </c:val>
          <c:extLst>
            <c:ext xmlns:c16="http://schemas.microsoft.com/office/drawing/2014/chart" uri="{C3380CC4-5D6E-409C-BE32-E72D297353CC}">
              <c16:uniqueId val="{00000001-AD38-43F1-9FCF-CBD35292BF52}"/>
            </c:ext>
          </c:extLst>
        </c:ser>
        <c:ser>
          <c:idx val="2"/>
          <c:order val="2"/>
          <c:tx>
            <c:strRef>
              <c:f>'2040 Trucks 2'!$S$21</c:f>
              <c:strCache>
                <c:ptCount val="1"/>
                <c:pt idx="0">
                  <c:v>Rural</c:v>
                </c:pt>
              </c:strCache>
            </c:strRef>
          </c:tx>
          <c:spPr>
            <a:solidFill>
              <a:schemeClr val="accent3"/>
            </a:solidFill>
            <a:ln>
              <a:noFill/>
            </a:ln>
            <a:effectLst/>
          </c:spPr>
          <c:invertIfNegative val="0"/>
          <c:cat>
            <c:strRef>
              <c:f>'2040 Trucks 2'!$T$18:$V$18</c:f>
              <c:strCache>
                <c:ptCount val="3"/>
                <c:pt idx="0">
                  <c:v>Port</c:v>
                </c:pt>
                <c:pt idx="1">
                  <c:v>Belcon</c:v>
                </c:pt>
                <c:pt idx="2">
                  <c:v>Kraaicon</c:v>
                </c:pt>
              </c:strCache>
            </c:strRef>
          </c:cat>
          <c:val>
            <c:numRef>
              <c:f>'2040 Trucks 2'!$T$21:$V$21</c:f>
              <c:numCache>
                <c:formatCode>#,##0</c:formatCode>
                <c:ptCount val="3"/>
                <c:pt idx="0">
                  <c:v>2463293.1681706659</c:v>
                </c:pt>
                <c:pt idx="1">
                  <c:v>3587009.4778815634</c:v>
                </c:pt>
                <c:pt idx="2">
                  <c:v>3692420.9498362029</c:v>
                </c:pt>
              </c:numCache>
            </c:numRef>
          </c:val>
          <c:extLst>
            <c:ext xmlns:c16="http://schemas.microsoft.com/office/drawing/2014/chart" uri="{C3380CC4-5D6E-409C-BE32-E72D297353CC}">
              <c16:uniqueId val="{00000002-AD38-43F1-9FCF-CBD35292BF52}"/>
            </c:ext>
          </c:extLst>
        </c:ser>
        <c:dLbls>
          <c:showLegendKey val="0"/>
          <c:showVal val="0"/>
          <c:showCatName val="0"/>
          <c:showSerName val="0"/>
          <c:showPercent val="0"/>
          <c:showBubbleSize val="0"/>
        </c:dLbls>
        <c:gapWidth val="219"/>
        <c:overlap val="-27"/>
        <c:axId val="409753840"/>
        <c:axId val="409756336"/>
      </c:barChart>
      <c:catAx>
        <c:axId val="40975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6336"/>
        <c:crosses val="autoZero"/>
        <c:auto val="1"/>
        <c:lblAlgn val="ctr"/>
        <c:lblOffset val="100"/>
        <c:noMultiLvlLbl val="0"/>
      </c:catAx>
      <c:valAx>
        <c:axId val="40975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75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'2050 Trucks 2'!$S$19</c:f>
              <c:strCache>
                <c:ptCount val="1"/>
                <c:pt idx="0">
                  <c:v>Dense</c:v>
                </c:pt>
              </c:strCache>
            </c:strRef>
          </c:tx>
          <c:spPr>
            <a:solidFill>
              <a:schemeClr val="accent1"/>
            </a:solidFill>
            <a:ln>
              <a:noFill/>
            </a:ln>
            <a:effectLst/>
          </c:spPr>
          <c:invertIfNegative val="0"/>
          <c:cat>
            <c:strRef>
              <c:f>'2050 Trucks 2'!$T$18:$V$18</c:f>
              <c:strCache>
                <c:ptCount val="3"/>
                <c:pt idx="0">
                  <c:v>Port</c:v>
                </c:pt>
                <c:pt idx="1">
                  <c:v>Belcon</c:v>
                </c:pt>
                <c:pt idx="2">
                  <c:v>Kraaicon</c:v>
                </c:pt>
              </c:strCache>
            </c:strRef>
          </c:cat>
          <c:val>
            <c:numRef>
              <c:f>'2050 Trucks 2'!$T$19:$V$19</c:f>
              <c:numCache>
                <c:formatCode>#,##0</c:formatCode>
                <c:ptCount val="3"/>
                <c:pt idx="0">
                  <c:v>2270407.0292484597</c:v>
                </c:pt>
                <c:pt idx="1">
                  <c:v>4081411.3178660697</c:v>
                </c:pt>
                <c:pt idx="2">
                  <c:v>2812683.3837716803</c:v>
                </c:pt>
              </c:numCache>
            </c:numRef>
          </c:val>
          <c:extLst>
            <c:ext xmlns:c16="http://schemas.microsoft.com/office/drawing/2014/chart" uri="{C3380CC4-5D6E-409C-BE32-E72D297353CC}">
              <c16:uniqueId val="{00000000-CE5C-4AE0-9935-3998DFBFD9D3}"/>
            </c:ext>
          </c:extLst>
        </c:ser>
        <c:ser>
          <c:idx val="1"/>
          <c:order val="1"/>
          <c:tx>
            <c:strRef>
              <c:f>'2050 Trucks 2'!$S$20</c:f>
              <c:strCache>
                <c:ptCount val="1"/>
                <c:pt idx="0">
                  <c:v>Urban</c:v>
                </c:pt>
              </c:strCache>
            </c:strRef>
          </c:tx>
          <c:spPr>
            <a:solidFill>
              <a:schemeClr val="accent2"/>
            </a:solidFill>
            <a:ln>
              <a:noFill/>
            </a:ln>
            <a:effectLst/>
          </c:spPr>
          <c:invertIfNegative val="0"/>
          <c:cat>
            <c:strRef>
              <c:f>'2050 Trucks 2'!$T$18:$V$18</c:f>
              <c:strCache>
                <c:ptCount val="3"/>
                <c:pt idx="0">
                  <c:v>Port</c:v>
                </c:pt>
                <c:pt idx="1">
                  <c:v>Belcon</c:v>
                </c:pt>
                <c:pt idx="2">
                  <c:v>Kraaicon</c:v>
                </c:pt>
              </c:strCache>
            </c:strRef>
          </c:cat>
          <c:val>
            <c:numRef>
              <c:f>'2050 Trucks 2'!$T$20:$V$20</c:f>
              <c:numCache>
                <c:formatCode>#,##0</c:formatCode>
                <c:ptCount val="3"/>
                <c:pt idx="0">
                  <c:v>6005239.6515458534</c:v>
                </c:pt>
                <c:pt idx="1">
                  <c:v>6913482.0850122217</c:v>
                </c:pt>
                <c:pt idx="2">
                  <c:v>5831299.8378193285</c:v>
                </c:pt>
              </c:numCache>
            </c:numRef>
          </c:val>
          <c:extLst>
            <c:ext xmlns:c16="http://schemas.microsoft.com/office/drawing/2014/chart" uri="{C3380CC4-5D6E-409C-BE32-E72D297353CC}">
              <c16:uniqueId val="{00000001-CE5C-4AE0-9935-3998DFBFD9D3}"/>
            </c:ext>
          </c:extLst>
        </c:ser>
        <c:ser>
          <c:idx val="2"/>
          <c:order val="2"/>
          <c:tx>
            <c:strRef>
              <c:f>'2050 Trucks 2'!$S$21</c:f>
              <c:strCache>
                <c:ptCount val="1"/>
                <c:pt idx="0">
                  <c:v>Rural</c:v>
                </c:pt>
              </c:strCache>
            </c:strRef>
          </c:tx>
          <c:spPr>
            <a:solidFill>
              <a:schemeClr val="accent3"/>
            </a:solidFill>
            <a:ln>
              <a:noFill/>
            </a:ln>
            <a:effectLst/>
          </c:spPr>
          <c:invertIfNegative val="0"/>
          <c:cat>
            <c:strRef>
              <c:f>'2050 Trucks 2'!$T$18:$V$18</c:f>
              <c:strCache>
                <c:ptCount val="3"/>
                <c:pt idx="0">
                  <c:v>Port</c:v>
                </c:pt>
                <c:pt idx="1">
                  <c:v>Belcon</c:v>
                </c:pt>
                <c:pt idx="2">
                  <c:v>Kraaicon</c:v>
                </c:pt>
              </c:strCache>
            </c:strRef>
          </c:cat>
          <c:val>
            <c:numRef>
              <c:f>'2050 Trucks 2'!$T$21:$V$21</c:f>
              <c:numCache>
                <c:formatCode>#,##0</c:formatCode>
                <c:ptCount val="3"/>
                <c:pt idx="0">
                  <c:v>3079361.1441595033</c:v>
                </c:pt>
                <c:pt idx="1">
                  <c:v>4770475.2328436766</c:v>
                </c:pt>
                <c:pt idx="2">
                  <c:v>4909542.8345656786</c:v>
                </c:pt>
              </c:numCache>
            </c:numRef>
          </c:val>
          <c:extLst>
            <c:ext xmlns:c16="http://schemas.microsoft.com/office/drawing/2014/chart" uri="{C3380CC4-5D6E-409C-BE32-E72D297353CC}">
              <c16:uniqueId val="{00000002-CE5C-4AE0-9935-3998DFBFD9D3}"/>
            </c:ext>
          </c:extLst>
        </c:ser>
        <c:dLbls>
          <c:showLegendKey val="0"/>
          <c:showVal val="0"/>
          <c:showCatName val="0"/>
          <c:showSerName val="0"/>
          <c:showPercent val="0"/>
          <c:showBubbleSize val="0"/>
        </c:dLbls>
        <c:gapWidth val="219"/>
        <c:overlap val="-27"/>
        <c:axId val="680188655"/>
        <c:axId val="680189071"/>
      </c:barChart>
      <c:catAx>
        <c:axId val="68018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189071"/>
        <c:crosses val="autoZero"/>
        <c:auto val="1"/>
        <c:lblAlgn val="ctr"/>
        <c:lblOffset val="100"/>
        <c:noMultiLvlLbl val="0"/>
      </c:catAx>
      <c:valAx>
        <c:axId val="680189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188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a:t>
            </a:r>
            <a:r>
              <a:rPr lang="en-GB" baseline="0"/>
              <a:t> noise equivalents by speed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'Assumptions - freight'!$G$69</c:f>
              <c:strCache>
                <c:ptCount val="1"/>
                <c:pt idx="0">
                  <c:v>Car</c:v>
                </c:pt>
              </c:strCache>
            </c:strRef>
          </c:tx>
          <c:spPr>
            <a:ln w="28575" cap="rnd">
              <a:solidFill>
                <a:schemeClr val="accent1"/>
              </a:solidFill>
              <a:round/>
            </a:ln>
            <a:effectLst/>
          </c:spPr>
          <c:marker>
            <c:symbol val="none"/>
          </c:marker>
          <c:cat>
            <c:numRef>
              <c:f>'Assumptions - freight'!$H$68:$P$68</c:f>
              <c:numCache>
                <c:formatCode>General</c:formatCode>
                <c:ptCount val="9"/>
                <c:pt idx="0">
                  <c:v>20</c:v>
                </c:pt>
                <c:pt idx="1">
                  <c:v>25</c:v>
                </c:pt>
                <c:pt idx="2">
                  <c:v>30</c:v>
                </c:pt>
                <c:pt idx="3">
                  <c:v>35</c:v>
                </c:pt>
                <c:pt idx="4">
                  <c:v>40</c:v>
                </c:pt>
                <c:pt idx="5">
                  <c:v>45</c:v>
                </c:pt>
                <c:pt idx="6">
                  <c:v>50</c:v>
                </c:pt>
                <c:pt idx="7">
                  <c:v>55</c:v>
                </c:pt>
                <c:pt idx="8">
                  <c:v>60</c:v>
                </c:pt>
              </c:numCache>
            </c:numRef>
          </c:cat>
          <c:val>
            <c:numRef>
              <c:f>'Assumptions - freight'!$H$69:$P$69</c:f>
              <c:numCache>
                <c:formatCode>General</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217F-468A-801C-4444C2B97B28}"/>
            </c:ext>
          </c:extLst>
        </c:ser>
        <c:ser>
          <c:idx val="1"/>
          <c:order val="1"/>
          <c:tx>
            <c:strRef>
              <c:f>'Assumptions - freight'!$G$70</c:f>
              <c:strCache>
                <c:ptCount val="1"/>
                <c:pt idx="0">
                  <c:v>Medium truck</c:v>
                </c:pt>
              </c:strCache>
            </c:strRef>
          </c:tx>
          <c:spPr>
            <a:ln w="28575" cap="rnd">
              <a:solidFill>
                <a:schemeClr val="accent2"/>
              </a:solidFill>
              <a:round/>
            </a:ln>
            <a:effectLst/>
          </c:spPr>
          <c:marker>
            <c:symbol val="none"/>
          </c:marker>
          <c:cat>
            <c:numRef>
              <c:f>'Assumptions - freight'!$H$68:$P$68</c:f>
              <c:numCache>
                <c:formatCode>General</c:formatCode>
                <c:ptCount val="9"/>
                <c:pt idx="0">
                  <c:v>20</c:v>
                </c:pt>
                <c:pt idx="1">
                  <c:v>25</c:v>
                </c:pt>
                <c:pt idx="2">
                  <c:v>30</c:v>
                </c:pt>
                <c:pt idx="3">
                  <c:v>35</c:v>
                </c:pt>
                <c:pt idx="4">
                  <c:v>40</c:v>
                </c:pt>
                <c:pt idx="5">
                  <c:v>45</c:v>
                </c:pt>
                <c:pt idx="6">
                  <c:v>50</c:v>
                </c:pt>
                <c:pt idx="7">
                  <c:v>55</c:v>
                </c:pt>
                <c:pt idx="8">
                  <c:v>60</c:v>
                </c:pt>
              </c:numCache>
            </c:numRef>
          </c:cat>
          <c:val>
            <c:numRef>
              <c:f>'Assumptions - freight'!$H$70:$P$70</c:f>
              <c:numCache>
                <c:formatCode>General</c:formatCode>
                <c:ptCount val="9"/>
                <c:pt idx="0">
                  <c:v>18</c:v>
                </c:pt>
                <c:pt idx="1">
                  <c:v>16</c:v>
                </c:pt>
                <c:pt idx="2">
                  <c:v>15</c:v>
                </c:pt>
                <c:pt idx="3">
                  <c:v>14</c:v>
                </c:pt>
                <c:pt idx="4">
                  <c:v>13</c:v>
                </c:pt>
                <c:pt idx="5">
                  <c:v>13</c:v>
                </c:pt>
                <c:pt idx="6">
                  <c:v>12</c:v>
                </c:pt>
                <c:pt idx="7">
                  <c:v>12</c:v>
                </c:pt>
                <c:pt idx="8">
                  <c:v>11</c:v>
                </c:pt>
              </c:numCache>
            </c:numRef>
          </c:val>
          <c:smooth val="0"/>
          <c:extLst>
            <c:ext xmlns:c16="http://schemas.microsoft.com/office/drawing/2014/chart" uri="{C3380CC4-5D6E-409C-BE32-E72D297353CC}">
              <c16:uniqueId val="{00000001-217F-468A-801C-4444C2B97B28}"/>
            </c:ext>
          </c:extLst>
        </c:ser>
        <c:ser>
          <c:idx val="2"/>
          <c:order val="2"/>
          <c:tx>
            <c:strRef>
              <c:f>'Assumptions - freight'!$G$71</c:f>
              <c:strCache>
                <c:ptCount val="1"/>
                <c:pt idx="0">
                  <c:v>Heavy truck</c:v>
                </c:pt>
              </c:strCache>
            </c:strRef>
          </c:tx>
          <c:spPr>
            <a:ln w="28575" cap="rnd">
              <a:solidFill>
                <a:schemeClr val="accent3"/>
              </a:solidFill>
              <a:round/>
            </a:ln>
            <a:effectLst/>
          </c:spPr>
          <c:marker>
            <c:symbol val="none"/>
          </c:marker>
          <c:cat>
            <c:numRef>
              <c:f>'Assumptions - freight'!$H$68:$P$68</c:f>
              <c:numCache>
                <c:formatCode>General</c:formatCode>
                <c:ptCount val="9"/>
                <c:pt idx="0">
                  <c:v>20</c:v>
                </c:pt>
                <c:pt idx="1">
                  <c:v>25</c:v>
                </c:pt>
                <c:pt idx="2">
                  <c:v>30</c:v>
                </c:pt>
                <c:pt idx="3">
                  <c:v>35</c:v>
                </c:pt>
                <c:pt idx="4">
                  <c:v>40</c:v>
                </c:pt>
                <c:pt idx="5">
                  <c:v>45</c:v>
                </c:pt>
                <c:pt idx="6">
                  <c:v>50</c:v>
                </c:pt>
                <c:pt idx="7">
                  <c:v>55</c:v>
                </c:pt>
                <c:pt idx="8">
                  <c:v>60</c:v>
                </c:pt>
              </c:numCache>
            </c:numRef>
          </c:cat>
          <c:val>
            <c:numRef>
              <c:f>'Assumptions - freight'!$H$71:$P$71</c:f>
              <c:numCache>
                <c:formatCode>General</c:formatCode>
                <c:ptCount val="9"/>
                <c:pt idx="0">
                  <c:v>113</c:v>
                </c:pt>
                <c:pt idx="1">
                  <c:v>83</c:v>
                </c:pt>
                <c:pt idx="2">
                  <c:v>66</c:v>
                </c:pt>
                <c:pt idx="3">
                  <c:v>54</c:v>
                </c:pt>
                <c:pt idx="4">
                  <c:v>45</c:v>
                </c:pt>
                <c:pt idx="5">
                  <c:v>38</c:v>
                </c:pt>
                <c:pt idx="6">
                  <c:v>32</c:v>
                </c:pt>
                <c:pt idx="7">
                  <c:v>30</c:v>
                </c:pt>
                <c:pt idx="8">
                  <c:v>26</c:v>
                </c:pt>
              </c:numCache>
            </c:numRef>
          </c:val>
          <c:smooth val="0"/>
          <c:extLst>
            <c:ext xmlns:c16="http://schemas.microsoft.com/office/drawing/2014/chart" uri="{C3380CC4-5D6E-409C-BE32-E72D297353CC}">
              <c16:uniqueId val="{00000002-217F-468A-801C-4444C2B97B28}"/>
            </c:ext>
          </c:extLst>
        </c:ser>
        <c:dLbls>
          <c:showLegendKey val="0"/>
          <c:showVal val="0"/>
          <c:showCatName val="0"/>
          <c:showSerName val="0"/>
          <c:showPercent val="0"/>
          <c:showBubbleSize val="0"/>
        </c:dLbls>
        <c:smooth val="0"/>
        <c:axId val="626973600"/>
        <c:axId val="626972352"/>
      </c:lineChart>
      <c:catAx>
        <c:axId val="6269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72352"/>
        <c:crosses val="autoZero"/>
        <c:auto val="1"/>
        <c:lblAlgn val="ctr"/>
        <c:lblOffset val="100"/>
        <c:noMultiLvlLbl val="0"/>
      </c:catAx>
      <c:valAx>
        <c:axId val="62697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7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chart" Target="../charts/chart13.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22</xdr:row>
      <xdr:rowOff>25400</xdr:rowOff>
    </xdr:from>
    <xdr:to>
      <xdr:col>0</xdr:col>
      <xdr:colOff>1476375</xdr:colOff>
      <xdr:row>29</xdr:row>
      <xdr:rowOff>19050</xdr:rowOff>
    </xdr:to>
    <xdr:pic>
      <xdr:nvPicPr>
        <xdr:cNvPr id="3" name="Picture 2" descr="PDG Development Consultants | LinkedIn">
          <a:extLst>
            <a:ext uri="{FF2B5EF4-FFF2-40B4-BE49-F238E27FC236}">
              <a16:creationId xmlns:a16="http://schemas.microsoft.com/office/drawing/2014/main" id="{503E9A3F-EC45-4A35-847E-21E3F3B79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4794250"/>
          <a:ext cx="1130300" cy="113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60325</xdr:colOff>
      <xdr:row>23</xdr:row>
      <xdr:rowOff>146050</xdr:rowOff>
    </xdr:from>
    <xdr:to>
      <xdr:col>38</xdr:col>
      <xdr:colOff>365125</xdr:colOff>
      <xdr:row>38</xdr:row>
      <xdr:rowOff>127000</xdr:rowOff>
    </xdr:to>
    <xdr:graphicFrame macro="">
      <xdr:nvGraphicFramePr>
        <xdr:cNvPr id="2" name="Chart 1">
          <a:extLst>
            <a:ext uri="{FF2B5EF4-FFF2-40B4-BE49-F238E27FC236}">
              <a16:creationId xmlns:a16="http://schemas.microsoft.com/office/drawing/2014/main" id="{7A23515D-4D54-4AEC-4515-C20C70395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390525</xdr:colOff>
      <xdr:row>8</xdr:row>
      <xdr:rowOff>120650</xdr:rowOff>
    </xdr:from>
    <xdr:to>
      <xdr:col>39</xdr:col>
      <xdr:colOff>85725</xdr:colOff>
      <xdr:row>23</xdr:row>
      <xdr:rowOff>101600</xdr:rowOff>
    </xdr:to>
    <xdr:graphicFrame macro="">
      <xdr:nvGraphicFramePr>
        <xdr:cNvPr id="3" name="Chart 2">
          <a:extLst>
            <a:ext uri="{FF2B5EF4-FFF2-40B4-BE49-F238E27FC236}">
              <a16:creationId xmlns:a16="http://schemas.microsoft.com/office/drawing/2014/main" id="{2E646BF3-D0EE-92B6-26B0-30EF20DDD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130175</xdr:colOff>
      <xdr:row>9</xdr:row>
      <xdr:rowOff>6350</xdr:rowOff>
    </xdr:from>
    <xdr:to>
      <xdr:col>14</xdr:col>
      <xdr:colOff>434975</xdr:colOff>
      <xdr:row>23</xdr:row>
      <xdr:rowOff>168275</xdr:rowOff>
    </xdr:to>
    <xdr:graphicFrame macro="">
      <xdr:nvGraphicFramePr>
        <xdr:cNvPr id="4" name="Chart 3">
          <a:extLst>
            <a:ext uri="{FF2B5EF4-FFF2-40B4-BE49-F238E27FC236}">
              <a16:creationId xmlns:a16="http://schemas.microsoft.com/office/drawing/2014/main" id="{71E9ADEF-19B3-1227-93B6-10C9E2DDB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600075</xdr:colOff>
      <xdr:row>24</xdr:row>
      <xdr:rowOff>119062</xdr:rowOff>
    </xdr:from>
    <xdr:to>
      <xdr:col>23</xdr:col>
      <xdr:colOff>295275</xdr:colOff>
      <xdr:row>39</xdr:row>
      <xdr:rowOff>153987</xdr:rowOff>
    </xdr:to>
    <xdr:graphicFrame macro="">
      <xdr:nvGraphicFramePr>
        <xdr:cNvPr id="5" name="Chart 4">
          <a:extLst>
            <a:ext uri="{FF2B5EF4-FFF2-40B4-BE49-F238E27FC236}">
              <a16:creationId xmlns:a16="http://schemas.microsoft.com/office/drawing/2014/main" id="{B8B2070C-C162-D9AD-D783-1E2D7C071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371475</xdr:colOff>
      <xdr:row>40</xdr:row>
      <xdr:rowOff>153987</xdr:rowOff>
    </xdr:from>
    <xdr:to>
      <xdr:col>23</xdr:col>
      <xdr:colOff>66675</xdr:colOff>
      <xdr:row>56</xdr:row>
      <xdr:rowOff>7937</xdr:rowOff>
    </xdr:to>
    <xdr:graphicFrame macro="">
      <xdr:nvGraphicFramePr>
        <xdr:cNvPr id="6" name="Chart 5">
          <a:extLst>
            <a:ext uri="{FF2B5EF4-FFF2-40B4-BE49-F238E27FC236}">
              <a16:creationId xmlns:a16="http://schemas.microsoft.com/office/drawing/2014/main" id="{328A3C51-B635-751E-546B-2E5EC515B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231775</xdr:colOff>
      <xdr:row>46</xdr:row>
      <xdr:rowOff>177800</xdr:rowOff>
    </xdr:from>
    <xdr:to>
      <xdr:col>10</xdr:col>
      <xdr:colOff>180975</xdr:colOff>
      <xdr:row>61</xdr:row>
      <xdr:rowOff>158750</xdr:rowOff>
    </xdr:to>
    <xdr:graphicFrame macro="">
      <xdr:nvGraphicFramePr>
        <xdr:cNvPr id="7" name="Chart 6">
          <a:extLst>
            <a:ext uri="{FF2B5EF4-FFF2-40B4-BE49-F238E27FC236}">
              <a16:creationId xmlns:a16="http://schemas.microsoft.com/office/drawing/2014/main" id="{FDC61BE6-1CA2-0CB7-70EF-C96DC5D57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358775</xdr:colOff>
      <xdr:row>78</xdr:row>
      <xdr:rowOff>152400</xdr:rowOff>
    </xdr:from>
    <xdr:to>
      <xdr:col>13</xdr:col>
      <xdr:colOff>530225</xdr:colOff>
      <xdr:row>93</xdr:row>
      <xdr:rowOff>133350</xdr:rowOff>
    </xdr:to>
    <xdr:graphicFrame macro="">
      <xdr:nvGraphicFramePr>
        <xdr:cNvPr id="8" name="Chart 7">
          <a:extLst>
            <a:ext uri="{FF2B5EF4-FFF2-40B4-BE49-F238E27FC236}">
              <a16:creationId xmlns:a16="http://schemas.microsoft.com/office/drawing/2014/main" id="{646173AC-5E93-F9BE-67EC-6E99201DB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441325</xdr:colOff>
      <xdr:row>126</xdr:row>
      <xdr:rowOff>57150</xdr:rowOff>
    </xdr:from>
    <xdr:to>
      <xdr:col>23</xdr:col>
      <xdr:colOff>136525</xdr:colOff>
      <xdr:row>141</xdr:row>
      <xdr:rowOff>38100</xdr:rowOff>
    </xdr:to>
    <xdr:graphicFrame macro="">
      <xdr:nvGraphicFramePr>
        <xdr:cNvPr id="10" name="Chart 9">
          <a:extLst>
            <a:ext uri="{FF2B5EF4-FFF2-40B4-BE49-F238E27FC236}">
              <a16:creationId xmlns:a16="http://schemas.microsoft.com/office/drawing/2014/main" id="{54737A5F-40CF-A50F-B554-BAAF5D07E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4113212</xdr:colOff>
      <xdr:row>159</xdr:row>
      <xdr:rowOff>46037</xdr:rowOff>
    </xdr:from>
    <xdr:to>
      <xdr:col>9</xdr:col>
      <xdr:colOff>438150</xdr:colOff>
      <xdr:row>175</xdr:row>
      <xdr:rowOff>114301</xdr:rowOff>
    </xdr:to>
    <xdr:graphicFrame macro="">
      <xdr:nvGraphicFramePr>
        <xdr:cNvPr id="12" name="Chart 11">
          <a:extLst>
            <a:ext uri="{FF2B5EF4-FFF2-40B4-BE49-F238E27FC236}">
              <a16:creationId xmlns:a16="http://schemas.microsoft.com/office/drawing/2014/main" id="{02D327BC-4ADB-C98A-59C8-732E0E12C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1190625</xdr:colOff>
      <xdr:row>196</xdr:row>
      <xdr:rowOff>93662</xdr:rowOff>
    </xdr:from>
    <xdr:to>
      <xdr:col>3</xdr:col>
      <xdr:colOff>390525</xdr:colOff>
      <xdr:row>211</xdr:row>
      <xdr:rowOff>134937</xdr:rowOff>
    </xdr:to>
    <xdr:graphicFrame macro="">
      <xdr:nvGraphicFramePr>
        <xdr:cNvPr id="13" name="Chart 12">
          <a:extLst>
            <a:ext uri="{FF2B5EF4-FFF2-40B4-BE49-F238E27FC236}">
              <a16:creationId xmlns:a16="http://schemas.microsoft.com/office/drawing/2014/main" id="{0A9C664C-3F11-12B3-48B1-AF89D06DE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254000</xdr:colOff>
      <xdr:row>197</xdr:row>
      <xdr:rowOff>0</xdr:rowOff>
    </xdr:from>
    <xdr:to>
      <xdr:col>10</xdr:col>
      <xdr:colOff>206375</xdr:colOff>
      <xdr:row>212</xdr:row>
      <xdr:rowOff>47625</xdr:rowOff>
    </xdr:to>
    <xdr:graphicFrame macro="">
      <xdr:nvGraphicFramePr>
        <xdr:cNvPr id="14" name="Chart 13">
          <a:extLst>
            <a:ext uri="{FF2B5EF4-FFF2-40B4-BE49-F238E27FC236}">
              <a16:creationId xmlns:a16="http://schemas.microsoft.com/office/drawing/2014/main" id="{05F45D92-8C42-4A6E-8115-1E15E8132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196</xdr:row>
      <xdr:rowOff>0</xdr:rowOff>
    </xdr:from>
    <xdr:to>
      <xdr:col>18</xdr:col>
      <xdr:colOff>168275</xdr:colOff>
      <xdr:row>211</xdr:row>
      <xdr:rowOff>44450</xdr:rowOff>
    </xdr:to>
    <xdr:graphicFrame macro="">
      <xdr:nvGraphicFramePr>
        <xdr:cNvPr id="15" name="Chart 14">
          <a:extLst>
            <a:ext uri="{FF2B5EF4-FFF2-40B4-BE49-F238E27FC236}">
              <a16:creationId xmlns:a16="http://schemas.microsoft.com/office/drawing/2014/main" id="{6E802CE9-6F9E-43B7-BB91-84C4E0E4C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539732</xdr:colOff>
      <xdr:row>18</xdr:row>
      <xdr:rowOff>38518</xdr:rowOff>
    </xdr:from>
    <xdr:to>
      <xdr:col>7</xdr:col>
      <xdr:colOff>341019</xdr:colOff>
      <xdr:row>37</xdr:row>
      <xdr:rowOff>10006</xdr:rowOff>
    </xdr:to>
    <xdr:pic>
      <xdr:nvPicPr>
        <xdr:cNvPr id="3" name="Picture 2">
          <a:extLst>
            <a:ext uri="{FF2B5EF4-FFF2-40B4-BE49-F238E27FC236}">
              <a16:creationId xmlns:a16="http://schemas.microsoft.com/office/drawing/2014/main" id="{111F19AF-DA5E-46C2-9A7B-5DE2BEF31755}"/>
            </a:ext>
          </a:extLst>
        </xdr:cNvPr>
        <xdr:cNvPicPr>
          <a:picLocks noChangeAspect="1"/>
        </xdr:cNvPicPr>
      </xdr:nvPicPr>
      <xdr:blipFill>
        <a:blip xmlns:r="http://schemas.openxmlformats.org/officeDocument/2006/relationships" r:embed="rId1"/>
        <a:stretch>
          <a:fillRect/>
        </a:stretch>
      </xdr:blipFill>
      <xdr:spPr>
        <a:xfrm>
          <a:off x="2964277" y="3126927"/>
          <a:ext cx="2735756" cy="3531337"/>
        </a:xfrm>
        <a:prstGeom prst="rect">
          <a:avLst/>
        </a:prstGeom>
      </xdr:spPr>
    </xdr:pic>
    <xdr:clientData/>
  </xdr:twoCellAnchor>
  <xdr:twoCellAnchor editAs="oneCell">
    <xdr:from>
      <xdr:col>4</xdr:col>
      <xdr:colOff>522628</xdr:colOff>
      <xdr:row>38</xdr:row>
      <xdr:rowOff>96211</xdr:rowOff>
    </xdr:from>
    <xdr:to>
      <xdr:col>7</xdr:col>
      <xdr:colOff>419398</xdr:colOff>
      <xdr:row>50</xdr:row>
      <xdr:rowOff>40303</xdr:rowOff>
    </xdr:to>
    <xdr:pic>
      <xdr:nvPicPr>
        <xdr:cNvPr id="4" name="Picture 3">
          <a:extLst>
            <a:ext uri="{FF2B5EF4-FFF2-40B4-BE49-F238E27FC236}">
              <a16:creationId xmlns:a16="http://schemas.microsoft.com/office/drawing/2014/main" id="{1770FF75-5C1F-472A-A500-401FF5F97AFF}"/>
            </a:ext>
          </a:extLst>
        </xdr:cNvPr>
        <xdr:cNvPicPr>
          <a:picLocks noChangeAspect="1"/>
        </xdr:cNvPicPr>
      </xdr:nvPicPr>
      <xdr:blipFill>
        <a:blip xmlns:r="http://schemas.openxmlformats.org/officeDocument/2006/relationships" r:embed="rId2"/>
        <a:stretch>
          <a:fillRect/>
        </a:stretch>
      </xdr:blipFill>
      <xdr:spPr>
        <a:xfrm>
          <a:off x="7116365" y="6952928"/>
          <a:ext cx="2847275" cy="2176213"/>
        </a:xfrm>
        <a:prstGeom prst="rect">
          <a:avLst/>
        </a:prstGeom>
      </xdr:spPr>
    </xdr:pic>
    <xdr:clientData/>
  </xdr:twoCellAnchor>
  <xdr:twoCellAnchor editAs="oneCell">
    <xdr:from>
      <xdr:col>20</xdr:col>
      <xdr:colOff>478418</xdr:colOff>
      <xdr:row>17</xdr:row>
      <xdr:rowOff>79374</xdr:rowOff>
    </xdr:from>
    <xdr:to>
      <xdr:col>26</xdr:col>
      <xdr:colOff>704850</xdr:colOff>
      <xdr:row>38</xdr:row>
      <xdr:rowOff>60324</xdr:rowOff>
    </xdr:to>
    <xdr:pic>
      <xdr:nvPicPr>
        <xdr:cNvPr id="6" name="Picture 5">
          <a:extLst>
            <a:ext uri="{FF2B5EF4-FFF2-40B4-BE49-F238E27FC236}">
              <a16:creationId xmlns:a16="http://schemas.microsoft.com/office/drawing/2014/main" id="{E9E2A145-095D-2087-4B56-04626A9B46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566143" y="3498849"/>
          <a:ext cx="5550907"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645604</xdr:colOff>
      <xdr:row>83</xdr:row>
      <xdr:rowOff>82550</xdr:rowOff>
    </xdr:from>
    <xdr:to>
      <xdr:col>12</xdr:col>
      <xdr:colOff>30848</xdr:colOff>
      <xdr:row>102</xdr:row>
      <xdr:rowOff>75464</xdr:rowOff>
    </xdr:to>
    <xdr:pic>
      <xdr:nvPicPr>
        <xdr:cNvPr id="7" name="Picture 6">
          <a:extLst>
            <a:ext uri="{FF2B5EF4-FFF2-40B4-BE49-F238E27FC236}">
              <a16:creationId xmlns:a16="http://schemas.microsoft.com/office/drawing/2014/main" id="{8ED2C947-276C-B0E3-E9EA-995009277BA2}"/>
            </a:ext>
          </a:extLst>
        </xdr:cNvPr>
        <xdr:cNvPicPr>
          <a:picLocks noChangeAspect="1"/>
        </xdr:cNvPicPr>
      </xdr:nvPicPr>
      <xdr:blipFill>
        <a:blip xmlns:r="http://schemas.openxmlformats.org/officeDocument/2006/relationships" r:embed="rId4"/>
        <a:stretch>
          <a:fillRect/>
        </a:stretch>
      </xdr:blipFill>
      <xdr:spPr>
        <a:xfrm>
          <a:off x="4941379" y="15579725"/>
          <a:ext cx="4201719" cy="3431439"/>
        </a:xfrm>
        <a:prstGeom prst="rect">
          <a:avLst/>
        </a:prstGeom>
      </xdr:spPr>
    </xdr:pic>
    <xdr:clientData/>
  </xdr:twoCellAnchor>
  <xdr:twoCellAnchor>
    <xdr:from>
      <xdr:col>19</xdr:col>
      <xdr:colOff>288925</xdr:colOff>
      <xdr:row>69</xdr:row>
      <xdr:rowOff>165100</xdr:rowOff>
    </xdr:from>
    <xdr:to>
      <xdr:col>24</xdr:col>
      <xdr:colOff>708025</xdr:colOff>
      <xdr:row>84</xdr:row>
      <xdr:rowOff>139700</xdr:rowOff>
    </xdr:to>
    <xdr:graphicFrame macro="">
      <xdr:nvGraphicFramePr>
        <xdr:cNvPr id="5" name="Chart 4">
          <a:extLst>
            <a:ext uri="{FF2B5EF4-FFF2-40B4-BE49-F238E27FC236}">
              <a16:creationId xmlns:a16="http://schemas.microsoft.com/office/drawing/2014/main" id="{EFC01618-DC32-FBAF-4B92-66A86808E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370723</xdr:colOff>
      <xdr:row>1</xdr:row>
      <xdr:rowOff>133350</xdr:rowOff>
    </xdr:from>
    <xdr:to>
      <xdr:col>11</xdr:col>
      <xdr:colOff>8936</xdr:colOff>
      <xdr:row>22</xdr:row>
      <xdr:rowOff>126148</xdr:rowOff>
    </xdr:to>
    <xdr:pic>
      <xdr:nvPicPr>
        <xdr:cNvPr id="2" name="Picture 1">
          <a:extLst>
            <a:ext uri="{FF2B5EF4-FFF2-40B4-BE49-F238E27FC236}">
              <a16:creationId xmlns:a16="http://schemas.microsoft.com/office/drawing/2014/main" id="{0F8D88F5-9E5E-210F-4A07-4AEC8D676602}"/>
            </a:ext>
          </a:extLst>
        </xdr:cNvPr>
        <xdr:cNvPicPr>
          <a:picLocks noChangeAspect="1"/>
        </xdr:cNvPicPr>
      </xdr:nvPicPr>
      <xdr:blipFill>
        <a:blip xmlns:r="http://schemas.openxmlformats.org/officeDocument/2006/relationships" r:embed="rId1"/>
        <a:stretch>
          <a:fillRect/>
        </a:stretch>
      </xdr:blipFill>
      <xdr:spPr>
        <a:xfrm>
          <a:off x="5676148" y="314325"/>
          <a:ext cx="3152938" cy="3790098"/>
        </a:xfrm>
        <a:prstGeom prst="rect">
          <a:avLst/>
        </a:prstGeom>
      </xdr:spPr>
    </xdr:pic>
    <xdr:clientData/>
  </xdr:twoCellAnchor>
  <xdr:twoCellAnchor editAs="oneCell">
    <xdr:from>
      <xdr:col>15</xdr:col>
      <xdr:colOff>57150</xdr:colOff>
      <xdr:row>57</xdr:row>
      <xdr:rowOff>122039</xdr:rowOff>
    </xdr:from>
    <xdr:to>
      <xdr:col>20</xdr:col>
      <xdr:colOff>573731</xdr:colOff>
      <xdr:row>70</xdr:row>
      <xdr:rowOff>161495</xdr:rowOff>
    </xdr:to>
    <xdr:pic>
      <xdr:nvPicPr>
        <xdr:cNvPr id="3" name="Picture 2">
          <a:extLst>
            <a:ext uri="{FF2B5EF4-FFF2-40B4-BE49-F238E27FC236}">
              <a16:creationId xmlns:a16="http://schemas.microsoft.com/office/drawing/2014/main" id="{8D6BC0A9-0139-6913-A2AC-F7FD3703689C}"/>
            </a:ext>
          </a:extLst>
        </xdr:cNvPr>
        <xdr:cNvPicPr>
          <a:picLocks noChangeAspect="1"/>
        </xdr:cNvPicPr>
      </xdr:nvPicPr>
      <xdr:blipFill>
        <a:blip xmlns:r="http://schemas.openxmlformats.org/officeDocument/2006/relationships" r:embed="rId2"/>
        <a:stretch>
          <a:fillRect/>
        </a:stretch>
      </xdr:blipFill>
      <xdr:spPr>
        <a:xfrm>
          <a:off x="12344400" y="10666214"/>
          <a:ext cx="5260031" cy="2395306"/>
        </a:xfrm>
        <a:prstGeom prst="rect">
          <a:avLst/>
        </a:prstGeom>
      </xdr:spPr>
    </xdr:pic>
    <xdr:clientData/>
  </xdr:twoCellAnchor>
  <xdr:twoCellAnchor>
    <xdr:from>
      <xdr:col>28</xdr:col>
      <xdr:colOff>41275</xdr:colOff>
      <xdr:row>39</xdr:row>
      <xdr:rowOff>101600</xdr:rowOff>
    </xdr:from>
    <xdr:to>
      <xdr:col>34</xdr:col>
      <xdr:colOff>365125</xdr:colOff>
      <xdr:row>53</xdr:row>
      <xdr:rowOff>152400</xdr:rowOff>
    </xdr:to>
    <xdr:graphicFrame macro="">
      <xdr:nvGraphicFramePr>
        <xdr:cNvPr id="5" name="Chart 4">
          <a:extLst>
            <a:ext uri="{FF2B5EF4-FFF2-40B4-BE49-F238E27FC236}">
              <a16:creationId xmlns:a16="http://schemas.microsoft.com/office/drawing/2014/main" id="{C40E8937-3392-618D-F731-050871571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2854216</xdr:colOff>
      <xdr:row>140</xdr:row>
      <xdr:rowOff>172107</xdr:rowOff>
    </xdr:from>
    <xdr:to>
      <xdr:col>5</xdr:col>
      <xdr:colOff>791561</xdr:colOff>
      <xdr:row>155</xdr:row>
      <xdr:rowOff>123497</xdr:rowOff>
    </xdr:to>
    <xdr:graphicFrame macro="">
      <xdr:nvGraphicFramePr>
        <xdr:cNvPr id="9" name="Chart 8">
          <a:extLst>
            <a:ext uri="{FF2B5EF4-FFF2-40B4-BE49-F238E27FC236}">
              <a16:creationId xmlns:a16="http://schemas.microsoft.com/office/drawing/2014/main" id="{9D4D3AC2-CA73-8CC8-1F23-1BA02506F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960163</xdr:colOff>
      <xdr:row>147</xdr:row>
      <xdr:rowOff>117365</xdr:rowOff>
    </xdr:from>
    <xdr:to>
      <xdr:col>13</xdr:col>
      <xdr:colOff>832068</xdr:colOff>
      <xdr:row>176</xdr:row>
      <xdr:rowOff>98534</xdr:rowOff>
    </xdr:to>
    <xdr:graphicFrame macro="">
      <xdr:nvGraphicFramePr>
        <xdr:cNvPr id="10" name="Chart 9">
          <a:extLst>
            <a:ext uri="{FF2B5EF4-FFF2-40B4-BE49-F238E27FC236}">
              <a16:creationId xmlns:a16="http://schemas.microsoft.com/office/drawing/2014/main" id="{E5171159-FFB0-7ACA-9548-75DD335BC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542925</xdr:colOff>
      <xdr:row>5</xdr:row>
      <xdr:rowOff>0</xdr:rowOff>
    </xdr:from>
    <xdr:to>
      <xdr:col>23</xdr:col>
      <xdr:colOff>520842</xdr:colOff>
      <xdr:row>16</xdr:row>
      <xdr:rowOff>97905</xdr:rowOff>
    </xdr:to>
    <xdr:pic>
      <xdr:nvPicPr>
        <xdr:cNvPr id="2" name="Picture 1">
          <a:extLst>
            <a:ext uri="{FF2B5EF4-FFF2-40B4-BE49-F238E27FC236}">
              <a16:creationId xmlns:a16="http://schemas.microsoft.com/office/drawing/2014/main" id="{95D035C0-C9EC-FF63-4F2E-33D022F6E82E}"/>
            </a:ext>
          </a:extLst>
        </xdr:cNvPr>
        <xdr:cNvPicPr>
          <a:picLocks noChangeAspect="1"/>
        </xdr:cNvPicPr>
      </xdr:nvPicPr>
      <xdr:blipFill>
        <a:blip xmlns:r="http://schemas.openxmlformats.org/officeDocument/2006/relationships" r:embed="rId1"/>
        <a:stretch>
          <a:fillRect/>
        </a:stretch>
      </xdr:blipFill>
      <xdr:spPr>
        <a:xfrm>
          <a:off x="10906125" y="1019175"/>
          <a:ext cx="4435618" cy="23934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19049</xdr:colOff>
      <xdr:row>0</xdr:row>
      <xdr:rowOff>238008</xdr:rowOff>
    </xdr:from>
    <xdr:to>
      <xdr:col>21</xdr:col>
      <xdr:colOff>570138</xdr:colOff>
      <xdr:row>39</xdr:row>
      <xdr:rowOff>73228</xdr:rowOff>
    </xdr:to>
    <xdr:pic>
      <xdr:nvPicPr>
        <xdr:cNvPr id="2" name="Picture 1">
          <a:extLst>
            <a:ext uri="{FF2B5EF4-FFF2-40B4-BE49-F238E27FC236}">
              <a16:creationId xmlns:a16="http://schemas.microsoft.com/office/drawing/2014/main" id="{D1BFDEE5-0086-4156-8F33-848F18EE52B2}"/>
            </a:ext>
          </a:extLst>
        </xdr:cNvPr>
        <xdr:cNvPicPr>
          <a:picLocks noChangeAspect="1"/>
        </xdr:cNvPicPr>
      </xdr:nvPicPr>
      <xdr:blipFill>
        <a:blip xmlns:r="http://schemas.openxmlformats.org/officeDocument/2006/relationships" r:embed="rId1"/>
        <a:stretch>
          <a:fillRect/>
        </a:stretch>
      </xdr:blipFill>
      <xdr:spPr>
        <a:xfrm>
          <a:off x="6524624" y="241183"/>
          <a:ext cx="9695089" cy="72520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371475</xdr:colOff>
      <xdr:row>8</xdr:row>
      <xdr:rowOff>57150</xdr:rowOff>
    </xdr:from>
    <xdr:to>
      <xdr:col>19</xdr:col>
      <xdr:colOff>326574</xdr:colOff>
      <xdr:row>40</xdr:row>
      <xdr:rowOff>69077</xdr:rowOff>
    </xdr:to>
    <xdr:pic>
      <xdr:nvPicPr>
        <xdr:cNvPr id="2" name="Picture 1">
          <a:extLst>
            <a:ext uri="{FF2B5EF4-FFF2-40B4-BE49-F238E27FC236}">
              <a16:creationId xmlns:a16="http://schemas.microsoft.com/office/drawing/2014/main" id="{BEC96695-6B3E-4530-6D14-18C0FD9EAFB9}"/>
            </a:ext>
          </a:extLst>
        </xdr:cNvPr>
        <xdr:cNvPicPr>
          <a:picLocks noChangeAspect="1"/>
        </xdr:cNvPicPr>
      </xdr:nvPicPr>
      <xdr:blipFill>
        <a:blip xmlns:r="http://schemas.openxmlformats.org/officeDocument/2006/relationships" r:embed="rId1"/>
        <a:stretch>
          <a:fillRect/>
        </a:stretch>
      </xdr:blipFill>
      <xdr:spPr>
        <a:xfrm>
          <a:off x="11496675" y="1409700"/>
          <a:ext cx="3612699" cy="6184127"/>
        </a:xfrm>
        <a:prstGeom prst="rect">
          <a:avLst/>
        </a:prstGeom>
      </xdr:spPr>
    </xdr:pic>
    <xdr:clientData/>
  </xdr:twoCellAnchor>
  <xdr:twoCellAnchor editAs="oneCell">
    <xdr:from>
      <xdr:col>20</xdr:col>
      <xdr:colOff>57150</xdr:colOff>
      <xdr:row>8</xdr:row>
      <xdr:rowOff>85725</xdr:rowOff>
    </xdr:from>
    <xdr:to>
      <xdr:col>22</xdr:col>
      <xdr:colOff>56998</xdr:colOff>
      <xdr:row>14</xdr:row>
      <xdr:rowOff>104624</xdr:rowOff>
    </xdr:to>
    <xdr:pic>
      <xdr:nvPicPr>
        <xdr:cNvPr id="3" name="Picture 2">
          <a:extLst>
            <a:ext uri="{FF2B5EF4-FFF2-40B4-BE49-F238E27FC236}">
              <a16:creationId xmlns:a16="http://schemas.microsoft.com/office/drawing/2014/main" id="{42F24631-AAB7-1621-6DE6-5CCDB559B215}"/>
            </a:ext>
          </a:extLst>
        </xdr:cNvPr>
        <xdr:cNvPicPr>
          <a:picLocks noChangeAspect="1"/>
        </xdr:cNvPicPr>
      </xdr:nvPicPr>
      <xdr:blipFill>
        <a:blip xmlns:r="http://schemas.openxmlformats.org/officeDocument/2006/relationships" r:embed="rId2"/>
        <a:stretch>
          <a:fillRect/>
        </a:stretch>
      </xdr:blipFill>
      <xdr:spPr>
        <a:xfrm>
          <a:off x="15449550" y="1438275"/>
          <a:ext cx="1219048" cy="12126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22</xdr:col>
      <xdr:colOff>317499</xdr:colOff>
      <xdr:row>16</xdr:row>
      <xdr:rowOff>171450</xdr:rowOff>
    </xdr:from>
    <xdr:to>
      <xdr:col>25</xdr:col>
      <xdr:colOff>552449</xdr:colOff>
      <xdr:row>24</xdr:row>
      <xdr:rowOff>103187</xdr:rowOff>
    </xdr:to>
    <xdr:graphicFrame macro="">
      <xdr:nvGraphicFramePr>
        <xdr:cNvPr id="2" name="Chart 1">
          <a:extLst>
            <a:ext uri="{FF2B5EF4-FFF2-40B4-BE49-F238E27FC236}">
              <a16:creationId xmlns:a16="http://schemas.microsoft.com/office/drawing/2014/main" id="{C1052C62-5DA1-4D5A-845E-04626AC73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317499</xdr:colOff>
      <xdr:row>16</xdr:row>
      <xdr:rowOff>171450</xdr:rowOff>
    </xdr:from>
    <xdr:to>
      <xdr:col>25</xdr:col>
      <xdr:colOff>552449</xdr:colOff>
      <xdr:row>24</xdr:row>
      <xdr:rowOff>103187</xdr:rowOff>
    </xdr:to>
    <xdr:graphicFrame macro="">
      <xdr:nvGraphicFramePr>
        <xdr:cNvPr id="2" name="Chart 1">
          <a:extLst>
            <a:ext uri="{FF2B5EF4-FFF2-40B4-BE49-F238E27FC236}">
              <a16:creationId xmlns:a16="http://schemas.microsoft.com/office/drawing/2014/main" id="{8901C02A-3C7F-4EA7-BD66-00D75AFA5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317499</xdr:colOff>
      <xdr:row>16</xdr:row>
      <xdr:rowOff>171450</xdr:rowOff>
    </xdr:from>
    <xdr:to>
      <xdr:col>25</xdr:col>
      <xdr:colOff>552449</xdr:colOff>
      <xdr:row>24</xdr:row>
      <xdr:rowOff>103187</xdr:rowOff>
    </xdr:to>
    <xdr:graphicFrame macro="">
      <xdr:nvGraphicFramePr>
        <xdr:cNvPr id="2" name="Chart 1">
          <a:extLst>
            <a:ext uri="{FF2B5EF4-FFF2-40B4-BE49-F238E27FC236}">
              <a16:creationId xmlns:a16="http://schemas.microsoft.com/office/drawing/2014/main" id="{60E6D829-5CCD-A67A-83C3-CB98308C7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228599</xdr:colOff>
      <xdr:row>16</xdr:row>
      <xdr:rowOff>19050</xdr:rowOff>
    </xdr:from>
    <xdr:to>
      <xdr:col>26</xdr:col>
      <xdr:colOff>244474</xdr:colOff>
      <xdr:row>24</xdr:row>
      <xdr:rowOff>38100</xdr:rowOff>
    </xdr:to>
    <xdr:graphicFrame macro="">
      <xdr:nvGraphicFramePr>
        <xdr:cNvPr id="2" name="Chart 1">
          <a:extLst>
            <a:ext uri="{FF2B5EF4-FFF2-40B4-BE49-F238E27FC236}">
              <a16:creationId xmlns:a16="http://schemas.microsoft.com/office/drawing/2014/main" id="{35F181A2-078F-4117-CF68-4BD358695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561975</xdr:colOff>
      <xdr:row>3</xdr:row>
      <xdr:rowOff>31750</xdr:rowOff>
    </xdr:from>
    <xdr:to>
      <xdr:col>17</xdr:col>
      <xdr:colOff>459758</xdr:colOff>
      <xdr:row>30</xdr:row>
      <xdr:rowOff>88250</xdr:rowOff>
    </xdr:to>
    <xdr:pic>
      <xdr:nvPicPr>
        <xdr:cNvPr id="2" name="Picture 1">
          <a:extLst>
            <a:ext uri="{FF2B5EF4-FFF2-40B4-BE49-F238E27FC236}">
              <a16:creationId xmlns:a16="http://schemas.microsoft.com/office/drawing/2014/main" id="{945326FE-19BB-553F-82CB-08C51FB580DA}"/>
            </a:ext>
          </a:extLst>
        </xdr:cNvPr>
        <xdr:cNvPicPr>
          <a:picLocks noChangeAspect="1"/>
        </xdr:cNvPicPr>
      </xdr:nvPicPr>
      <xdr:blipFill>
        <a:blip xmlns:r="http://schemas.openxmlformats.org/officeDocument/2006/relationships" r:embed="rId1"/>
        <a:stretch>
          <a:fillRect/>
        </a:stretch>
      </xdr:blipFill>
      <xdr:spPr>
        <a:xfrm>
          <a:off x="8823325" y="603250"/>
          <a:ext cx="4939683" cy="520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45</xdr:col>
      <xdr:colOff>266699</xdr:colOff>
      <xdr:row>15</xdr:row>
      <xdr:rowOff>152400</xdr:rowOff>
    </xdr:from>
    <xdr:to>
      <xdr:col>49</xdr:col>
      <xdr:colOff>533400</xdr:colOff>
      <xdr:row>27</xdr:row>
      <xdr:rowOff>0</xdr:rowOff>
    </xdr:to>
    <xdr:sp macro="" textlink="">
      <xdr:nvSpPr>
        <xdr:cNvPr id="2" name="TextBox 1">
          <a:extLst>
            <a:ext uri="{FF2B5EF4-FFF2-40B4-BE49-F238E27FC236}">
              <a16:creationId xmlns:a16="http://schemas.microsoft.com/office/drawing/2014/main" id="{E50396A2-00D4-3BE1-B978-9F9B7299CE38}"/>
            </a:ext>
          </a:extLst>
        </xdr:cNvPr>
        <xdr:cNvSpPr txBox="1"/>
      </xdr:nvSpPr>
      <xdr:spPr>
        <a:xfrm>
          <a:off x="31432499" y="4038600"/>
          <a:ext cx="3200401" cy="20193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Formula:</a:t>
          </a:r>
        </a:p>
        <a:p>
          <a:endParaRPr lang="en-GB" sz="1100"/>
        </a:p>
        <a:p>
          <a:r>
            <a:rPr lang="en-GB" sz="1100"/>
            <a:t>Direct</a:t>
          </a:r>
          <a:r>
            <a:rPr lang="en-GB" sz="1100" baseline="0"/>
            <a:t> vehicle savings =</a:t>
          </a:r>
        </a:p>
        <a:p>
          <a:endParaRPr lang="en-GB" sz="1100" baseline="0"/>
        </a:p>
        <a:p>
          <a:r>
            <a:rPr lang="en-GB" sz="1100" baseline="0"/>
            <a:t>Households x </a:t>
          </a:r>
        </a:p>
        <a:p>
          <a:r>
            <a:rPr lang="en-GB" sz="1100" baseline="0"/>
            <a:t>Daily trip generation rate x </a:t>
          </a:r>
        </a:p>
        <a:p>
          <a:r>
            <a:rPr lang="en-GB" sz="1100" baseline="0"/>
            <a:t>Work days per year x</a:t>
          </a:r>
        </a:p>
        <a:p>
          <a:r>
            <a:rPr lang="en-GB" sz="1100" baseline="0"/>
            <a:t>AA rate x</a:t>
          </a:r>
        </a:p>
        <a:p>
          <a:r>
            <a:rPr lang="en-GB" sz="1100" baseline="0"/>
            <a:t>(Average citywide trip length - Belcon trip length) x</a:t>
          </a:r>
        </a:p>
        <a:p>
          <a:r>
            <a:rPr lang="en-GB" sz="1100" baseline="0"/>
            <a:t>Modal split (%) for private vehicles /</a:t>
          </a:r>
        </a:p>
        <a:p>
          <a:r>
            <a:rPr lang="en-GB" sz="1100" baseline="0"/>
            <a:t>Average vehicle occupancy (1.3)</a:t>
          </a:r>
        </a:p>
        <a:p>
          <a:endParaRPr lang="en-GB" sz="1100" baseline="0"/>
        </a:p>
        <a:p>
          <a:endParaRPr lang="en-GB" sz="1100" baseline="0"/>
        </a:p>
        <a:p>
          <a:endParaRPr lang="en-GB" sz="1100" baseline="0"/>
        </a:p>
      </xdr:txBody>
    </xdr:sp>
    <xdr:clientData/>
  </xdr:twoCellAnchor>
  <xdr:twoCellAnchor>
    <xdr:from>
      <xdr:col>77</xdr:col>
      <xdr:colOff>266699</xdr:colOff>
      <xdr:row>15</xdr:row>
      <xdr:rowOff>152400</xdr:rowOff>
    </xdr:from>
    <xdr:to>
      <xdr:col>82</xdr:col>
      <xdr:colOff>180975</xdr:colOff>
      <xdr:row>26</xdr:row>
      <xdr:rowOff>66676</xdr:rowOff>
    </xdr:to>
    <xdr:sp macro="" textlink="">
      <xdr:nvSpPr>
        <xdr:cNvPr id="3" name="TextBox 2">
          <a:extLst>
            <a:ext uri="{FF2B5EF4-FFF2-40B4-BE49-F238E27FC236}">
              <a16:creationId xmlns:a16="http://schemas.microsoft.com/office/drawing/2014/main" id="{92628363-7285-4945-ACE4-DDC63D6A9857}"/>
            </a:ext>
          </a:extLst>
        </xdr:cNvPr>
        <xdr:cNvSpPr txBox="1"/>
      </xdr:nvSpPr>
      <xdr:spPr>
        <a:xfrm>
          <a:off x="47043974" y="4152900"/>
          <a:ext cx="3295651" cy="200977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Formula:</a:t>
          </a:r>
        </a:p>
        <a:p>
          <a:endParaRPr lang="en-GB" sz="1100"/>
        </a:p>
        <a:p>
          <a:r>
            <a:rPr lang="en-GB" sz="1100" baseline="0"/>
            <a:t>Travel time savings =</a:t>
          </a:r>
        </a:p>
        <a:p>
          <a:endParaRPr lang="en-GB" sz="1100" baseline="0"/>
        </a:p>
        <a:p>
          <a:r>
            <a:rPr lang="en-GB" sz="1100" baseline="0"/>
            <a:t>Dwellings x </a:t>
          </a:r>
        </a:p>
        <a:p>
          <a:r>
            <a:rPr lang="en-GB" sz="1100" baseline="0"/>
            <a:t>Hours saved per year x </a:t>
          </a:r>
        </a:p>
        <a:p>
          <a:r>
            <a:rPr lang="en-GB" sz="1100" baseline="0"/>
            <a:t>Value of travel time saving (R / vehicle / hour) x</a:t>
          </a:r>
        </a:p>
        <a:p>
          <a:r>
            <a:rPr lang="en-GB" sz="1100" baseline="0"/>
            <a:t>Modal split (%) x</a:t>
          </a:r>
        </a:p>
        <a:p>
          <a:r>
            <a:rPr lang="en-GB" sz="1100" baseline="0"/>
            <a:t>Average vehicle occupancy (1.3)</a:t>
          </a:r>
        </a:p>
        <a:p>
          <a:endParaRPr lang="en-GB" sz="1100" baseline="0"/>
        </a:p>
        <a:p>
          <a:endParaRPr lang="en-GB" sz="1100" baseline="0"/>
        </a:p>
        <a:p>
          <a:endParaRPr lang="en-GB" sz="1100" baseline="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228600</xdr:colOff>
      <xdr:row>4</xdr:row>
      <xdr:rowOff>133350</xdr:rowOff>
    </xdr:from>
    <xdr:to>
      <xdr:col>7</xdr:col>
      <xdr:colOff>586275</xdr:colOff>
      <xdr:row>6</xdr:row>
      <xdr:rowOff>40350</xdr:rowOff>
    </xdr:to>
    <xdr:sp macro="" textlink="">
      <xdr:nvSpPr>
        <xdr:cNvPr id="2" name="Rectangle 1">
          <a:extLst>
            <a:ext uri="{FF2B5EF4-FFF2-40B4-BE49-F238E27FC236}">
              <a16:creationId xmlns:a16="http://schemas.microsoft.com/office/drawing/2014/main" id="{74690280-CD2C-4256-B10A-752CAD85BE43}"/>
            </a:ext>
          </a:extLst>
        </xdr:cNvPr>
        <xdr:cNvSpPr/>
      </xdr:nvSpPr>
      <xdr:spPr>
        <a:xfrm>
          <a:off x="4076700" y="857250"/>
          <a:ext cx="3554900"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GROSS DOMESTIC PRODUCT</a:t>
          </a:r>
        </a:p>
      </xdr:txBody>
    </xdr:sp>
    <xdr:clientData/>
  </xdr:twoCellAnchor>
  <xdr:twoCellAnchor>
    <xdr:from>
      <xdr:col>11</xdr:col>
      <xdr:colOff>180975</xdr:colOff>
      <xdr:row>4</xdr:row>
      <xdr:rowOff>123825</xdr:rowOff>
    </xdr:from>
    <xdr:to>
      <xdr:col>15</xdr:col>
      <xdr:colOff>538650</xdr:colOff>
      <xdr:row>6</xdr:row>
      <xdr:rowOff>30825</xdr:rowOff>
    </xdr:to>
    <xdr:sp macro="" textlink="">
      <xdr:nvSpPr>
        <xdr:cNvPr id="3" name="Rectangle 2">
          <a:extLst>
            <a:ext uri="{FF2B5EF4-FFF2-40B4-BE49-F238E27FC236}">
              <a16:creationId xmlns:a16="http://schemas.microsoft.com/office/drawing/2014/main" id="{602E894E-53EC-4973-95B1-E4A22C45C75B}"/>
            </a:ext>
          </a:extLst>
        </xdr:cNvPr>
        <xdr:cNvSpPr/>
      </xdr:nvSpPr>
      <xdr:spPr>
        <a:xfrm>
          <a:off x="10369550" y="844550"/>
          <a:ext cx="3564425"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LABOUR</a:t>
          </a:r>
        </a:p>
      </xdr:txBody>
    </xdr:sp>
    <xdr:clientData/>
  </xdr:twoCellAnchor>
  <xdr:twoCellAnchor>
    <xdr:from>
      <xdr:col>19</xdr:col>
      <xdr:colOff>200025</xdr:colOff>
      <xdr:row>4</xdr:row>
      <xdr:rowOff>133350</xdr:rowOff>
    </xdr:from>
    <xdr:to>
      <xdr:col>23</xdr:col>
      <xdr:colOff>557700</xdr:colOff>
      <xdr:row>6</xdr:row>
      <xdr:rowOff>40350</xdr:rowOff>
    </xdr:to>
    <xdr:sp macro="" textlink="">
      <xdr:nvSpPr>
        <xdr:cNvPr id="4" name="Rectangle 3">
          <a:extLst>
            <a:ext uri="{FF2B5EF4-FFF2-40B4-BE49-F238E27FC236}">
              <a16:creationId xmlns:a16="http://schemas.microsoft.com/office/drawing/2014/main" id="{68898F1C-1346-4BAF-9240-DF697580D67D}"/>
            </a:ext>
          </a:extLst>
        </xdr:cNvPr>
        <xdr:cNvSpPr/>
      </xdr:nvSpPr>
      <xdr:spPr>
        <a:xfrm>
          <a:off x="16732250" y="857250"/>
          <a:ext cx="3564425"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CAPITAL</a:t>
          </a:r>
        </a:p>
      </xdr:txBody>
    </xdr:sp>
    <xdr:clientData/>
  </xdr:twoCellAnchor>
  <xdr:twoCellAnchor>
    <xdr:from>
      <xdr:col>27</xdr:col>
      <xdr:colOff>95250</xdr:colOff>
      <xdr:row>4</xdr:row>
      <xdr:rowOff>142875</xdr:rowOff>
    </xdr:from>
    <xdr:to>
      <xdr:col>30</xdr:col>
      <xdr:colOff>638175</xdr:colOff>
      <xdr:row>6</xdr:row>
      <xdr:rowOff>49875</xdr:rowOff>
    </xdr:to>
    <xdr:sp macro="" textlink="">
      <xdr:nvSpPr>
        <xdr:cNvPr id="5" name="Rectangle 4">
          <a:extLst>
            <a:ext uri="{FF2B5EF4-FFF2-40B4-BE49-F238E27FC236}">
              <a16:creationId xmlns:a16="http://schemas.microsoft.com/office/drawing/2014/main" id="{8C495B9B-DE32-4E29-B270-33650BA66B24}"/>
            </a:ext>
          </a:extLst>
        </xdr:cNvPr>
        <xdr:cNvSpPr/>
      </xdr:nvSpPr>
      <xdr:spPr>
        <a:xfrm>
          <a:off x="22974300" y="863600"/>
          <a:ext cx="2940050"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SKILLED LABOUR</a:t>
          </a:r>
        </a:p>
      </xdr:txBody>
    </xdr:sp>
    <xdr:clientData/>
  </xdr:twoCellAnchor>
  <xdr:twoCellAnchor>
    <xdr:from>
      <xdr:col>34</xdr:col>
      <xdr:colOff>114300</xdr:colOff>
      <xdr:row>4</xdr:row>
      <xdr:rowOff>133350</xdr:rowOff>
    </xdr:from>
    <xdr:to>
      <xdr:col>37</xdr:col>
      <xdr:colOff>657225</xdr:colOff>
      <xdr:row>6</xdr:row>
      <xdr:rowOff>40350</xdr:rowOff>
    </xdr:to>
    <xdr:sp macro="" textlink="">
      <xdr:nvSpPr>
        <xdr:cNvPr id="6" name="Rectangle 5">
          <a:extLst>
            <a:ext uri="{FF2B5EF4-FFF2-40B4-BE49-F238E27FC236}">
              <a16:creationId xmlns:a16="http://schemas.microsoft.com/office/drawing/2014/main" id="{C83D96ED-53C7-408F-A8E7-81F6502707AA}"/>
            </a:ext>
          </a:extLst>
        </xdr:cNvPr>
        <xdr:cNvSpPr/>
      </xdr:nvSpPr>
      <xdr:spPr>
        <a:xfrm>
          <a:off x="28536900" y="857250"/>
          <a:ext cx="2940050"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SEMI-SKILLED LABOUR</a:t>
          </a:r>
        </a:p>
      </xdr:txBody>
    </xdr:sp>
    <xdr:clientData/>
  </xdr:twoCellAnchor>
  <xdr:twoCellAnchor>
    <xdr:from>
      <xdr:col>41</xdr:col>
      <xdr:colOff>104775</xdr:colOff>
      <xdr:row>4</xdr:row>
      <xdr:rowOff>142875</xdr:rowOff>
    </xdr:from>
    <xdr:to>
      <xdr:col>44</xdr:col>
      <xdr:colOff>647700</xdr:colOff>
      <xdr:row>6</xdr:row>
      <xdr:rowOff>49875</xdr:rowOff>
    </xdr:to>
    <xdr:sp macro="" textlink="">
      <xdr:nvSpPr>
        <xdr:cNvPr id="7" name="Rectangle 6">
          <a:extLst>
            <a:ext uri="{FF2B5EF4-FFF2-40B4-BE49-F238E27FC236}">
              <a16:creationId xmlns:a16="http://schemas.microsoft.com/office/drawing/2014/main" id="{2DF05C83-BA44-4F8A-98E4-7BEAD4DA7D0E}"/>
            </a:ext>
          </a:extLst>
        </xdr:cNvPr>
        <xdr:cNvSpPr/>
      </xdr:nvSpPr>
      <xdr:spPr>
        <a:xfrm>
          <a:off x="34067750" y="863600"/>
          <a:ext cx="2946400"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UNSKILLED LABOUR</a:t>
          </a:r>
        </a:p>
      </xdr:txBody>
    </xdr:sp>
    <xdr:clientData/>
  </xdr:twoCellAnchor>
  <xdr:twoCellAnchor>
    <xdr:from>
      <xdr:col>48</xdr:col>
      <xdr:colOff>76200</xdr:colOff>
      <xdr:row>4</xdr:row>
      <xdr:rowOff>142875</xdr:rowOff>
    </xdr:from>
    <xdr:to>
      <xdr:col>51</xdr:col>
      <xdr:colOff>619125</xdr:colOff>
      <xdr:row>6</xdr:row>
      <xdr:rowOff>49875</xdr:rowOff>
    </xdr:to>
    <xdr:sp macro="" textlink="">
      <xdr:nvSpPr>
        <xdr:cNvPr id="8" name="Rectangle 7">
          <a:extLst>
            <a:ext uri="{FF2B5EF4-FFF2-40B4-BE49-F238E27FC236}">
              <a16:creationId xmlns:a16="http://schemas.microsoft.com/office/drawing/2014/main" id="{588058A7-11E2-4FC3-B006-2F211EBBC76D}"/>
            </a:ext>
          </a:extLst>
        </xdr:cNvPr>
        <xdr:cNvSpPr/>
      </xdr:nvSpPr>
      <xdr:spPr>
        <a:xfrm>
          <a:off x="39585900" y="863600"/>
          <a:ext cx="2940050" cy="2689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ZA" sz="1000" b="1" u="sng">
              <a:latin typeface="Book Antiqua" pitchFamily="18" charset="0"/>
            </a:rPr>
            <a:t>HOUSEHOLDS</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1063625</xdr:colOff>
      <xdr:row>72</xdr:row>
      <xdr:rowOff>87312</xdr:rowOff>
    </xdr:from>
    <xdr:to>
      <xdr:col>14</xdr:col>
      <xdr:colOff>292100</xdr:colOff>
      <xdr:row>87</xdr:row>
      <xdr:rowOff>122237</xdr:rowOff>
    </xdr:to>
    <xdr:graphicFrame macro="">
      <xdr:nvGraphicFramePr>
        <xdr:cNvPr id="2" name="Chart 1">
          <a:extLst>
            <a:ext uri="{FF2B5EF4-FFF2-40B4-BE49-F238E27FC236}">
              <a16:creationId xmlns:a16="http://schemas.microsoft.com/office/drawing/2014/main" id="{8ED004C0-2F80-4464-ACBC-B55F390F9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238125</xdr:colOff>
      <xdr:row>5</xdr:row>
      <xdr:rowOff>209550</xdr:rowOff>
    </xdr:from>
    <xdr:to>
      <xdr:col>5</xdr:col>
      <xdr:colOff>752475</xdr:colOff>
      <xdr:row>5</xdr:row>
      <xdr:rowOff>533400</xdr:rowOff>
    </xdr:to>
    <xdr:sp macro="" textlink="">
      <xdr:nvSpPr>
        <xdr:cNvPr id="2" name="AutoShape 2">
          <a:extLst>
            <a:ext uri="{FF2B5EF4-FFF2-40B4-BE49-F238E27FC236}">
              <a16:creationId xmlns:a16="http://schemas.microsoft.com/office/drawing/2014/main" id="{0C958E97-BF90-4913-8BEA-5A9FC33E152B}"/>
            </a:ext>
          </a:extLst>
        </xdr:cNvPr>
        <xdr:cNvSpPr>
          <a:spLocks noChangeArrowheads="1"/>
        </xdr:cNvSpPr>
      </xdr:nvSpPr>
      <xdr:spPr bwMode="auto">
        <a:xfrm>
          <a:off x="6226175" y="185737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5</xdr:col>
      <xdr:colOff>238125</xdr:colOff>
      <xdr:row>4</xdr:row>
      <xdr:rowOff>171450</xdr:rowOff>
    </xdr:from>
    <xdr:to>
      <xdr:col>5</xdr:col>
      <xdr:colOff>752475</xdr:colOff>
      <xdr:row>4</xdr:row>
      <xdr:rowOff>495300</xdr:rowOff>
    </xdr:to>
    <xdr:sp macro="" textlink="">
      <xdr:nvSpPr>
        <xdr:cNvPr id="3" name="AutoShape 3">
          <a:extLst>
            <a:ext uri="{FF2B5EF4-FFF2-40B4-BE49-F238E27FC236}">
              <a16:creationId xmlns:a16="http://schemas.microsoft.com/office/drawing/2014/main" id="{25EDB985-1BA9-48B4-A0D9-83BCE2AACA44}"/>
            </a:ext>
          </a:extLst>
        </xdr:cNvPr>
        <xdr:cNvSpPr>
          <a:spLocks noChangeArrowheads="1"/>
        </xdr:cNvSpPr>
      </xdr:nvSpPr>
      <xdr:spPr bwMode="auto">
        <a:xfrm>
          <a:off x="6226175" y="11144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5</xdr:col>
      <xdr:colOff>238125</xdr:colOff>
      <xdr:row>6</xdr:row>
      <xdr:rowOff>209550</xdr:rowOff>
    </xdr:from>
    <xdr:to>
      <xdr:col>5</xdr:col>
      <xdr:colOff>752475</xdr:colOff>
      <xdr:row>6</xdr:row>
      <xdr:rowOff>533400</xdr:rowOff>
    </xdr:to>
    <xdr:sp macro="" textlink="">
      <xdr:nvSpPr>
        <xdr:cNvPr id="4" name="AutoShape 4">
          <a:extLst>
            <a:ext uri="{FF2B5EF4-FFF2-40B4-BE49-F238E27FC236}">
              <a16:creationId xmlns:a16="http://schemas.microsoft.com/office/drawing/2014/main" id="{909E013C-3F30-4575-BE66-BD8DA00F2ACE}"/>
            </a:ext>
          </a:extLst>
        </xdr:cNvPr>
        <xdr:cNvSpPr>
          <a:spLocks noChangeArrowheads="1"/>
        </xdr:cNvSpPr>
      </xdr:nvSpPr>
      <xdr:spPr bwMode="auto">
        <a:xfrm>
          <a:off x="6226175" y="25622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5</xdr:col>
      <xdr:colOff>238125</xdr:colOff>
      <xdr:row>7</xdr:row>
      <xdr:rowOff>219075</xdr:rowOff>
    </xdr:from>
    <xdr:to>
      <xdr:col>5</xdr:col>
      <xdr:colOff>752475</xdr:colOff>
      <xdr:row>7</xdr:row>
      <xdr:rowOff>542925</xdr:rowOff>
    </xdr:to>
    <xdr:sp macro="" textlink="">
      <xdr:nvSpPr>
        <xdr:cNvPr id="5" name="AutoShape 5">
          <a:extLst>
            <a:ext uri="{FF2B5EF4-FFF2-40B4-BE49-F238E27FC236}">
              <a16:creationId xmlns:a16="http://schemas.microsoft.com/office/drawing/2014/main" id="{F5EB4A98-9A9E-46AC-BD1A-4AE47AFF7084}"/>
            </a:ext>
          </a:extLst>
        </xdr:cNvPr>
        <xdr:cNvSpPr>
          <a:spLocks noChangeArrowheads="1"/>
        </xdr:cNvSpPr>
      </xdr:nvSpPr>
      <xdr:spPr bwMode="auto">
        <a:xfrm>
          <a:off x="6226175" y="32734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5</xdr:col>
      <xdr:colOff>238125</xdr:colOff>
      <xdr:row>8</xdr:row>
      <xdr:rowOff>209550</xdr:rowOff>
    </xdr:from>
    <xdr:to>
      <xdr:col>5</xdr:col>
      <xdr:colOff>752475</xdr:colOff>
      <xdr:row>8</xdr:row>
      <xdr:rowOff>533400</xdr:rowOff>
    </xdr:to>
    <xdr:sp macro="" textlink="">
      <xdr:nvSpPr>
        <xdr:cNvPr id="6" name="AutoShape 6">
          <a:extLst>
            <a:ext uri="{FF2B5EF4-FFF2-40B4-BE49-F238E27FC236}">
              <a16:creationId xmlns:a16="http://schemas.microsoft.com/office/drawing/2014/main" id="{A4428DC8-35A4-43BD-9AC1-7B88B97BD356}"/>
            </a:ext>
          </a:extLst>
        </xdr:cNvPr>
        <xdr:cNvSpPr>
          <a:spLocks noChangeArrowheads="1"/>
        </xdr:cNvSpPr>
      </xdr:nvSpPr>
      <xdr:spPr bwMode="auto">
        <a:xfrm>
          <a:off x="6226175" y="39719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5</xdr:col>
      <xdr:colOff>238125</xdr:colOff>
      <xdr:row>9</xdr:row>
      <xdr:rowOff>200025</xdr:rowOff>
    </xdr:from>
    <xdr:to>
      <xdr:col>5</xdr:col>
      <xdr:colOff>752475</xdr:colOff>
      <xdr:row>9</xdr:row>
      <xdr:rowOff>523875</xdr:rowOff>
    </xdr:to>
    <xdr:sp macro="" textlink="">
      <xdr:nvSpPr>
        <xdr:cNvPr id="7" name="AutoShape 7">
          <a:extLst>
            <a:ext uri="{FF2B5EF4-FFF2-40B4-BE49-F238E27FC236}">
              <a16:creationId xmlns:a16="http://schemas.microsoft.com/office/drawing/2014/main" id="{81E2B816-8C15-44E0-80F8-DD593E6B08AA}"/>
            </a:ext>
          </a:extLst>
        </xdr:cNvPr>
        <xdr:cNvSpPr>
          <a:spLocks noChangeArrowheads="1"/>
        </xdr:cNvSpPr>
      </xdr:nvSpPr>
      <xdr:spPr bwMode="auto">
        <a:xfrm>
          <a:off x="6226175" y="466407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6</xdr:col>
      <xdr:colOff>238125</xdr:colOff>
      <xdr:row>5</xdr:row>
      <xdr:rowOff>209550</xdr:rowOff>
    </xdr:from>
    <xdr:to>
      <xdr:col>6</xdr:col>
      <xdr:colOff>752475</xdr:colOff>
      <xdr:row>5</xdr:row>
      <xdr:rowOff>533400</xdr:rowOff>
    </xdr:to>
    <xdr:sp macro="" textlink="">
      <xdr:nvSpPr>
        <xdr:cNvPr id="2" name="AutoShape 2">
          <a:extLst>
            <a:ext uri="{FF2B5EF4-FFF2-40B4-BE49-F238E27FC236}">
              <a16:creationId xmlns:a16="http://schemas.microsoft.com/office/drawing/2014/main" id="{F14ED57B-A634-42AA-B2A4-3C88658EF780}"/>
            </a:ext>
          </a:extLst>
        </xdr:cNvPr>
        <xdr:cNvSpPr>
          <a:spLocks noChangeArrowheads="1"/>
        </xdr:cNvSpPr>
      </xdr:nvSpPr>
      <xdr:spPr bwMode="auto">
        <a:xfrm>
          <a:off x="7673975" y="185737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6</xdr:col>
      <xdr:colOff>238125</xdr:colOff>
      <xdr:row>4</xdr:row>
      <xdr:rowOff>171450</xdr:rowOff>
    </xdr:from>
    <xdr:to>
      <xdr:col>6</xdr:col>
      <xdr:colOff>752475</xdr:colOff>
      <xdr:row>4</xdr:row>
      <xdr:rowOff>495300</xdr:rowOff>
    </xdr:to>
    <xdr:sp macro="" textlink="">
      <xdr:nvSpPr>
        <xdr:cNvPr id="3" name="AutoShape 3">
          <a:extLst>
            <a:ext uri="{FF2B5EF4-FFF2-40B4-BE49-F238E27FC236}">
              <a16:creationId xmlns:a16="http://schemas.microsoft.com/office/drawing/2014/main" id="{66CDB9B2-0434-4FD9-890C-AFF8F340E315}"/>
            </a:ext>
          </a:extLst>
        </xdr:cNvPr>
        <xdr:cNvSpPr>
          <a:spLocks noChangeArrowheads="1"/>
        </xdr:cNvSpPr>
      </xdr:nvSpPr>
      <xdr:spPr bwMode="auto">
        <a:xfrm>
          <a:off x="7673975" y="11144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6</xdr:col>
      <xdr:colOff>238125</xdr:colOff>
      <xdr:row>6</xdr:row>
      <xdr:rowOff>209550</xdr:rowOff>
    </xdr:from>
    <xdr:to>
      <xdr:col>6</xdr:col>
      <xdr:colOff>752475</xdr:colOff>
      <xdr:row>6</xdr:row>
      <xdr:rowOff>533400</xdr:rowOff>
    </xdr:to>
    <xdr:sp macro="" textlink="">
      <xdr:nvSpPr>
        <xdr:cNvPr id="4" name="AutoShape 4">
          <a:extLst>
            <a:ext uri="{FF2B5EF4-FFF2-40B4-BE49-F238E27FC236}">
              <a16:creationId xmlns:a16="http://schemas.microsoft.com/office/drawing/2014/main" id="{B9D75796-5B0E-4D76-8735-449B235B59A2}"/>
            </a:ext>
          </a:extLst>
        </xdr:cNvPr>
        <xdr:cNvSpPr>
          <a:spLocks noChangeArrowheads="1"/>
        </xdr:cNvSpPr>
      </xdr:nvSpPr>
      <xdr:spPr bwMode="auto">
        <a:xfrm>
          <a:off x="7673975" y="25622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6</xdr:col>
      <xdr:colOff>238125</xdr:colOff>
      <xdr:row>7</xdr:row>
      <xdr:rowOff>219075</xdr:rowOff>
    </xdr:from>
    <xdr:to>
      <xdr:col>6</xdr:col>
      <xdr:colOff>752475</xdr:colOff>
      <xdr:row>7</xdr:row>
      <xdr:rowOff>542925</xdr:rowOff>
    </xdr:to>
    <xdr:sp macro="" textlink="">
      <xdr:nvSpPr>
        <xdr:cNvPr id="5" name="AutoShape 5">
          <a:extLst>
            <a:ext uri="{FF2B5EF4-FFF2-40B4-BE49-F238E27FC236}">
              <a16:creationId xmlns:a16="http://schemas.microsoft.com/office/drawing/2014/main" id="{C2A44F53-1285-4985-AAFE-893D8F2FD0BA}"/>
            </a:ext>
          </a:extLst>
        </xdr:cNvPr>
        <xdr:cNvSpPr>
          <a:spLocks noChangeArrowheads="1"/>
        </xdr:cNvSpPr>
      </xdr:nvSpPr>
      <xdr:spPr bwMode="auto">
        <a:xfrm>
          <a:off x="7673975" y="32734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6</xdr:col>
      <xdr:colOff>238125</xdr:colOff>
      <xdr:row>8</xdr:row>
      <xdr:rowOff>209550</xdr:rowOff>
    </xdr:from>
    <xdr:to>
      <xdr:col>6</xdr:col>
      <xdr:colOff>752475</xdr:colOff>
      <xdr:row>8</xdr:row>
      <xdr:rowOff>533400</xdr:rowOff>
    </xdr:to>
    <xdr:sp macro="" textlink="">
      <xdr:nvSpPr>
        <xdr:cNvPr id="6" name="AutoShape 6">
          <a:extLst>
            <a:ext uri="{FF2B5EF4-FFF2-40B4-BE49-F238E27FC236}">
              <a16:creationId xmlns:a16="http://schemas.microsoft.com/office/drawing/2014/main" id="{AAB807DB-5D5D-4A4B-8A4F-46FDF963D02C}"/>
            </a:ext>
          </a:extLst>
        </xdr:cNvPr>
        <xdr:cNvSpPr>
          <a:spLocks noChangeArrowheads="1"/>
        </xdr:cNvSpPr>
      </xdr:nvSpPr>
      <xdr:spPr bwMode="auto">
        <a:xfrm>
          <a:off x="7673975" y="397192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twoCellAnchor>
    <xdr:from>
      <xdr:col>6</xdr:col>
      <xdr:colOff>238125</xdr:colOff>
      <xdr:row>9</xdr:row>
      <xdr:rowOff>200025</xdr:rowOff>
    </xdr:from>
    <xdr:to>
      <xdr:col>6</xdr:col>
      <xdr:colOff>752475</xdr:colOff>
      <xdr:row>9</xdr:row>
      <xdr:rowOff>523875</xdr:rowOff>
    </xdr:to>
    <xdr:sp macro="" textlink="">
      <xdr:nvSpPr>
        <xdr:cNvPr id="7" name="AutoShape 7">
          <a:extLst>
            <a:ext uri="{FF2B5EF4-FFF2-40B4-BE49-F238E27FC236}">
              <a16:creationId xmlns:a16="http://schemas.microsoft.com/office/drawing/2014/main" id="{76A14D4A-D880-4508-9052-72726CECFB82}"/>
            </a:ext>
          </a:extLst>
        </xdr:cNvPr>
        <xdr:cNvSpPr>
          <a:spLocks noChangeArrowheads="1"/>
        </xdr:cNvSpPr>
      </xdr:nvSpPr>
      <xdr:spPr bwMode="auto">
        <a:xfrm>
          <a:off x="7673975" y="4664075"/>
          <a:ext cx="514350" cy="323850"/>
        </a:xfrm>
        <a:prstGeom prst="rightArrow">
          <a:avLst>
            <a:gd name="adj1" fmla="val 50000"/>
            <a:gd name="adj2" fmla="val 39706"/>
          </a:avLst>
        </a:prstGeom>
        <a:solidFill>
          <a:srgbClr val="3366FF"/>
        </a:solidFill>
        <a:ln w="9525">
          <a:solidFill>
            <a:srgbClr val="000000"/>
          </a:solid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esktop/Operating%20cost%20module%2020160613%20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m_cba_tool_version_4_5_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patial%20Costing%20Modelling%20Suite/Current%20modelling%20folder/Spatial%20Costing%20Tool%20v12%2020200216%20_%20BEPS%202.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aus/Desktop/LBFR/Modelling/Spatial%20Costing%20Tool%20v3%2020191125%20c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rsonal/claus_pdg_co_za/Documents/Desktop/PRJ%20FMDA/Models/FMDA_Property%20demand%20forecast_v0.14t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Projects\CTIF%20ng\Models\Spatial%20Costing%20Tool%20v0%202016060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ersonal/claus_pdg_co_za/Documents/Desktop/PRJ%20BEPS/Data/Task%20A2%20Handbook_update_airpoll_road.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claus/Desktop/LBFR/Transport%20modelling/Transport%20module%202017020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patial%20Costing%20Modelling%20Suite/Current%20modelling%20folder/Transport%20module%202017020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s"/>
      <sheetName val="Equivalent unit summary"/>
      <sheetName val="Cost summary"/>
      <sheetName val="Land use costs"/>
      <sheetName val="SNDD (water)"/>
      <sheetName val="SNDD (elec)"/>
      <sheetName val="SNDD (sewer)"/>
      <sheetName val="SNDD (SW)"/>
      <sheetName val="SVUD (water)"/>
      <sheetName val="SVUD (elec)"/>
      <sheetName val="SVUD (sewer)"/>
      <sheetName val="SVUD (SW)"/>
      <sheetName val="SVUD temp"/>
      <sheetName val="SVDD (water)"/>
      <sheetName val="SVDD (sewer)"/>
      <sheetName val="SVDD (SW)"/>
      <sheetName val="Transport Zone spatial factors"/>
      <sheetName val="Data"/>
      <sheetName val="Transport zone characteristics"/>
      <sheetName val="SW distances"/>
      <sheetName val="Cost categorisation (water)"/>
      <sheetName val="Cost categorisation (sewer)"/>
      <sheetName val="Census"/>
      <sheetName val="Equivalent units"/>
      <sheetName val="Land use conversion matrix"/>
      <sheetName val="Base year data"/>
      <sheetName val="Base year data converted(total)"/>
      <sheetName val="Base year units (water)"/>
      <sheetName val="Base year units (elec)"/>
      <sheetName val="Water"/>
      <sheetName val="Sewer"/>
      <sheetName val="CC_Lookup"/>
      <sheetName val="W&amp;S_Data"/>
      <sheetName val="Solid Waste"/>
      <sheetName val="Electricity"/>
      <sheetName val="Electricity sales summary"/>
      <sheetName val="Roads"/>
      <sheetName val="Stormwater"/>
      <sheetName val="Employment"/>
      <sheetName val="Elevation"/>
      <sheetName val="Mean slope"/>
      <sheetName val="Inf sett"/>
      <sheetName val="Electricity depo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row r="1">
          <cell r="B1" t="str">
            <v>Cost Ctr</v>
          </cell>
          <cell r="C1" t="str">
            <v>Name</v>
          </cell>
          <cell r="D1" t="str">
            <v>Description</v>
          </cell>
          <cell r="E1" t="str">
            <v>Person Resp.</v>
          </cell>
          <cell r="F1" t="str">
            <v>BusA</v>
          </cell>
          <cell r="G1" t="str">
            <v>Profit Ctr</v>
          </cell>
          <cell r="H1" t="str">
            <v>CCtC</v>
          </cell>
          <cell r="I1" t="str">
            <v>Actual: Primary Costs (Lock Indicator)</v>
          </cell>
          <cell r="J1" t="str">
            <v>District</v>
          </cell>
          <cell r="K1" t="str">
            <v>Department</v>
          </cell>
        </row>
        <row r="2">
          <cell r="B2" t="str">
            <v>20040104</v>
          </cell>
          <cell r="C2" t="str">
            <v>P/Stat Dist 6 : BLA</v>
          </cell>
          <cell r="D2" t="str">
            <v>Water: P/Station: Dist 6: Blaauwberg(OM)</v>
          </cell>
          <cell r="E2" t="str">
            <v>Alfred Moll</v>
          </cell>
          <cell r="F2" t="str">
            <v>TSWS</v>
          </cell>
          <cell r="G2" t="str">
            <v>P20040104</v>
          </cell>
          <cell r="H2" t="str">
            <v>F</v>
          </cell>
          <cell r="I2" t="str">
            <v>X</v>
          </cell>
          <cell r="J2" t="str">
            <v>Logistics</v>
          </cell>
          <cell r="K2" t="str">
            <v>Water</v>
          </cell>
        </row>
        <row r="3">
          <cell r="B3" t="str">
            <v>20040112</v>
          </cell>
          <cell r="C3" t="str">
            <v>P/Stat Dist 6 : BLA</v>
          </cell>
          <cell r="D3" t="str">
            <v>Water: P/Station: Dist 6: Blaauwberg</v>
          </cell>
          <cell r="E3" t="str">
            <v>Alfred Moll</v>
          </cell>
          <cell r="F3" t="str">
            <v>TSWS</v>
          </cell>
          <cell r="G3" t="str">
            <v>P20040112</v>
          </cell>
          <cell r="H3" t="str">
            <v>F</v>
          </cell>
          <cell r="I3" t="str">
            <v/>
          </cell>
          <cell r="J3" t="str">
            <v>Logistics</v>
          </cell>
          <cell r="K3" t="str">
            <v>Water</v>
          </cell>
        </row>
        <row r="4">
          <cell r="B4" t="str">
            <v>20040105</v>
          </cell>
          <cell r="C4" t="str">
            <v>P/Stat Dist 9 : Blom</v>
          </cell>
          <cell r="D4" t="str">
            <v>Water: P/Station: Dist 9: Blomtuin(OM)</v>
          </cell>
          <cell r="E4" t="str">
            <v>Alfred Moll</v>
          </cell>
          <cell r="F4" t="str">
            <v>TSWS</v>
          </cell>
          <cell r="G4" t="str">
            <v>P20040105</v>
          </cell>
          <cell r="H4" t="str">
            <v>F</v>
          </cell>
          <cell r="I4" t="str">
            <v>X</v>
          </cell>
          <cell r="J4" t="str">
            <v>Logistics</v>
          </cell>
          <cell r="K4" t="str">
            <v>Water</v>
          </cell>
        </row>
        <row r="5">
          <cell r="B5" t="str">
            <v>20040113</v>
          </cell>
          <cell r="C5" t="str">
            <v>P/Stat Dist 9 : Blom</v>
          </cell>
          <cell r="D5" t="str">
            <v>Water: P/Station: Dist 9: Blomtuin</v>
          </cell>
          <cell r="E5" t="str">
            <v>Alfred Moll</v>
          </cell>
          <cell r="F5" t="str">
            <v>TSWS</v>
          </cell>
          <cell r="G5" t="str">
            <v>P20040113</v>
          </cell>
          <cell r="H5" t="str">
            <v>F</v>
          </cell>
          <cell r="I5" t="str">
            <v/>
          </cell>
          <cell r="J5" t="str">
            <v>Logistics</v>
          </cell>
          <cell r="K5" t="str">
            <v>Water</v>
          </cell>
        </row>
        <row r="6">
          <cell r="B6" t="str">
            <v>20040023</v>
          </cell>
          <cell r="C6" t="str">
            <v>Counter Serv Dist 1</v>
          </cell>
          <cell r="D6" t="str">
            <v>Water: Counter Services: District 1</v>
          </cell>
          <cell r="E6" t="str">
            <v>Ian Isaacs</v>
          </cell>
          <cell r="F6" t="str">
            <v>TSWS</v>
          </cell>
          <cell r="G6" t="str">
            <v>P20040023</v>
          </cell>
          <cell r="H6" t="str">
            <v>F</v>
          </cell>
          <cell r="I6" t="str">
            <v>X</v>
          </cell>
          <cell r="J6" t="str">
            <v>District 1</v>
          </cell>
          <cell r="K6" t="str">
            <v>Water</v>
          </cell>
        </row>
        <row r="7">
          <cell r="B7" t="str">
            <v>20040034</v>
          </cell>
          <cell r="C7" t="str">
            <v>Depot Man Dist 1 Adm</v>
          </cell>
          <cell r="D7" t="str">
            <v>Water: Depot Manager: District 1: Admin</v>
          </cell>
          <cell r="E7" t="str">
            <v>Ian Isaacs</v>
          </cell>
          <cell r="F7" t="str">
            <v>TSWS</v>
          </cell>
          <cell r="G7" t="str">
            <v>P20040034</v>
          </cell>
          <cell r="H7" t="str">
            <v>F</v>
          </cell>
          <cell r="I7" t="str">
            <v/>
          </cell>
          <cell r="J7" t="str">
            <v>District 1</v>
          </cell>
          <cell r="K7" t="str">
            <v>Water</v>
          </cell>
        </row>
        <row r="8">
          <cell r="B8" t="str">
            <v>20040046</v>
          </cell>
          <cell r="C8" t="str">
            <v>Dist Man Dist 1 Adm</v>
          </cell>
          <cell r="D8" t="str">
            <v>Water: District Manager: Distr 1: Admin</v>
          </cell>
          <cell r="E8" t="str">
            <v>Ian Isaacs</v>
          </cell>
          <cell r="F8" t="str">
            <v>TSWS</v>
          </cell>
          <cell r="G8" t="str">
            <v>P20040046</v>
          </cell>
          <cell r="H8" t="str">
            <v>E</v>
          </cell>
          <cell r="I8" t="str">
            <v/>
          </cell>
          <cell r="J8" t="str">
            <v>District 1</v>
          </cell>
          <cell r="K8" t="str">
            <v>Water</v>
          </cell>
        </row>
        <row r="9">
          <cell r="B9" t="str">
            <v>20040138</v>
          </cell>
          <cell r="C9" t="str">
            <v>Supt Water Dist 1</v>
          </cell>
          <cell r="D9" t="str">
            <v>Water: Supt: District 1</v>
          </cell>
          <cell r="E9" t="str">
            <v>Ian Isaacs</v>
          </cell>
          <cell r="F9" t="str">
            <v>TSWS</v>
          </cell>
          <cell r="G9" t="str">
            <v>P20040138</v>
          </cell>
          <cell r="H9" t="str">
            <v>L</v>
          </cell>
          <cell r="I9" t="str">
            <v/>
          </cell>
          <cell r="J9" t="str">
            <v>District 1</v>
          </cell>
          <cell r="K9" t="str">
            <v>Water</v>
          </cell>
        </row>
        <row r="10">
          <cell r="B10" t="str">
            <v>20040018</v>
          </cell>
          <cell r="C10" t="str">
            <v>CCTV Admin</v>
          </cell>
          <cell r="D10" t="str">
            <v>Water: CCTV Administration</v>
          </cell>
          <cell r="E10" t="str">
            <v>John Potgieter</v>
          </cell>
          <cell r="F10" t="str">
            <v>TSWS</v>
          </cell>
          <cell r="G10" t="str">
            <v>P20040018</v>
          </cell>
          <cell r="H10" t="str">
            <v>F</v>
          </cell>
          <cell r="I10" t="str">
            <v>X</v>
          </cell>
          <cell r="J10" t="str">
            <v>TOC</v>
          </cell>
          <cell r="K10" t="str">
            <v>Water: CCTV</v>
          </cell>
        </row>
        <row r="11">
          <cell r="B11" t="str">
            <v>20040035</v>
          </cell>
          <cell r="C11" t="str">
            <v>Depot Man Dist 2 Adm</v>
          </cell>
          <cell r="D11" t="str">
            <v>Water: Depot Manager: District 2: Admin</v>
          </cell>
          <cell r="E11" t="str">
            <v>Eduaan Albertyn</v>
          </cell>
          <cell r="F11" t="str">
            <v>TSWS</v>
          </cell>
          <cell r="G11" t="str">
            <v>P20040035</v>
          </cell>
          <cell r="H11" t="str">
            <v>F</v>
          </cell>
          <cell r="I11" t="str">
            <v/>
          </cell>
          <cell r="J11" t="str">
            <v>District 6</v>
          </cell>
          <cell r="K11" t="str">
            <v>Water</v>
          </cell>
        </row>
        <row r="12">
          <cell r="B12" t="str">
            <v>20040047</v>
          </cell>
          <cell r="C12" t="str">
            <v>Dist Man Dist 2 Adm</v>
          </cell>
          <cell r="D12" t="str">
            <v>Water: District Manager: Distr 2: Admin</v>
          </cell>
          <cell r="E12" t="str">
            <v>Julian Rodkin</v>
          </cell>
          <cell r="F12" t="str">
            <v>TSWS</v>
          </cell>
          <cell r="G12" t="str">
            <v>P20040047</v>
          </cell>
          <cell r="H12" t="str">
            <v>L</v>
          </cell>
          <cell r="I12" t="str">
            <v/>
          </cell>
          <cell r="J12" t="str">
            <v>District 8</v>
          </cell>
          <cell r="K12" t="str">
            <v>Water</v>
          </cell>
        </row>
        <row r="13">
          <cell r="B13" t="str">
            <v>20040091</v>
          </cell>
          <cell r="C13" t="str">
            <v>Meter Reading Dist 2</v>
          </cell>
          <cell r="D13" t="str">
            <v>Water: Meter Reading: District 2</v>
          </cell>
          <cell r="E13" t="str">
            <v>Julian Rodkin</v>
          </cell>
          <cell r="F13" t="str">
            <v>TSWS</v>
          </cell>
          <cell r="G13" t="str">
            <v>P20040091</v>
          </cell>
          <cell r="H13" t="str">
            <v>F</v>
          </cell>
          <cell r="I13" t="str">
            <v/>
          </cell>
          <cell r="J13" t="str">
            <v>District 8</v>
          </cell>
          <cell r="K13" t="str">
            <v>Water</v>
          </cell>
        </row>
        <row r="14">
          <cell r="B14" t="str">
            <v>20040139</v>
          </cell>
          <cell r="C14" t="str">
            <v>Water Socony Dist2</v>
          </cell>
          <cell r="D14" t="str">
            <v>Water: Socony District 2</v>
          </cell>
          <cell r="E14" t="str">
            <v>Julian Rodkin</v>
          </cell>
          <cell r="F14" t="str">
            <v>TSWS</v>
          </cell>
          <cell r="G14" t="str">
            <v>P20040139</v>
          </cell>
          <cell r="H14" t="str">
            <v>L</v>
          </cell>
          <cell r="I14" t="str">
            <v/>
          </cell>
          <cell r="J14" t="str">
            <v>District 8</v>
          </cell>
          <cell r="K14" t="str">
            <v>Water</v>
          </cell>
        </row>
        <row r="15">
          <cell r="B15" t="str">
            <v>20040149</v>
          </cell>
          <cell r="C15" t="str">
            <v>Water Blomtuin Dist2</v>
          </cell>
          <cell r="D15" t="str">
            <v>Water: Blomtuin District 2</v>
          </cell>
          <cell r="E15" t="str">
            <v>Eduaan Albertyn</v>
          </cell>
          <cell r="F15" t="str">
            <v>TSWS</v>
          </cell>
          <cell r="G15" t="str">
            <v>P20040149</v>
          </cell>
          <cell r="H15" t="str">
            <v>L</v>
          </cell>
          <cell r="I15" t="str">
            <v/>
          </cell>
          <cell r="J15" t="str">
            <v>District 6</v>
          </cell>
          <cell r="K15" t="str">
            <v>Water</v>
          </cell>
        </row>
        <row r="16">
          <cell r="B16" t="str">
            <v>20040037</v>
          </cell>
          <cell r="C16" t="str">
            <v>Depot Man Dist 3 Adm</v>
          </cell>
          <cell r="D16" t="str">
            <v>Water: Depot Manager: District 3: Admin</v>
          </cell>
          <cell r="E16" t="str">
            <v>Tertius de Jager</v>
          </cell>
          <cell r="F16" t="str">
            <v>TSWS</v>
          </cell>
          <cell r="G16" t="str">
            <v>P20040037</v>
          </cell>
          <cell r="H16" t="str">
            <v>F</v>
          </cell>
          <cell r="I16" t="str">
            <v>X</v>
          </cell>
          <cell r="J16" t="str">
            <v>District 3</v>
          </cell>
          <cell r="K16" t="str">
            <v>Water</v>
          </cell>
        </row>
        <row r="17">
          <cell r="B17" t="str">
            <v>20040049</v>
          </cell>
          <cell r="C17" t="str">
            <v>Dist Man Dist 3 Adm</v>
          </cell>
          <cell r="D17" t="str">
            <v>Water: District Manager: Distr 3: Admin</v>
          </cell>
          <cell r="E17" t="str">
            <v>Tertius de Jager</v>
          </cell>
          <cell r="F17" t="str">
            <v>TSWS</v>
          </cell>
          <cell r="G17" t="str">
            <v>P20040049</v>
          </cell>
          <cell r="H17" t="str">
            <v>L</v>
          </cell>
          <cell r="I17" t="str">
            <v/>
          </cell>
          <cell r="J17" t="str">
            <v>District 3</v>
          </cell>
          <cell r="K17" t="str">
            <v>Water</v>
          </cell>
        </row>
        <row r="18">
          <cell r="B18" t="str">
            <v>20040093</v>
          </cell>
          <cell r="C18" t="str">
            <v>Meter Reading Dist 3</v>
          </cell>
          <cell r="D18" t="str">
            <v>Water: Meter Reading: District 3</v>
          </cell>
          <cell r="E18" t="str">
            <v>Tertius de Jager</v>
          </cell>
          <cell r="F18" t="str">
            <v>TSWS</v>
          </cell>
          <cell r="G18" t="str">
            <v>P20040093</v>
          </cell>
          <cell r="H18" t="str">
            <v>F</v>
          </cell>
          <cell r="I18" t="str">
            <v/>
          </cell>
          <cell r="J18" t="str">
            <v>District 3</v>
          </cell>
          <cell r="K18" t="str">
            <v>Water</v>
          </cell>
        </row>
        <row r="19">
          <cell r="B19" t="str">
            <v>20040141</v>
          </cell>
          <cell r="C19" t="str">
            <v>Supt Water Dist 3</v>
          </cell>
          <cell r="D19" t="str">
            <v>Water: Supt: District 3</v>
          </cell>
          <cell r="E19" t="str">
            <v>Tertius de Jager</v>
          </cell>
          <cell r="F19" t="str">
            <v>TSWS</v>
          </cell>
          <cell r="G19" t="str">
            <v>P20040141</v>
          </cell>
          <cell r="H19" t="str">
            <v>L</v>
          </cell>
          <cell r="I19" t="str">
            <v/>
          </cell>
          <cell r="J19" t="str">
            <v>District 3</v>
          </cell>
          <cell r="K19" t="str">
            <v>Water</v>
          </cell>
        </row>
        <row r="20">
          <cell r="B20" t="str">
            <v>20040038</v>
          </cell>
          <cell r="C20" t="str">
            <v>Depot Man Dist 4 Adm</v>
          </cell>
          <cell r="D20" t="str">
            <v>Water: Depot Manager: District 4: Admin</v>
          </cell>
          <cell r="E20" t="str">
            <v>Charl Moller</v>
          </cell>
          <cell r="F20" t="str">
            <v>TSWS</v>
          </cell>
          <cell r="G20" t="str">
            <v>P20040038</v>
          </cell>
          <cell r="H20" t="str">
            <v>F</v>
          </cell>
          <cell r="I20" t="str">
            <v/>
          </cell>
          <cell r="J20" t="str">
            <v>District 4</v>
          </cell>
          <cell r="K20" t="str">
            <v>Water</v>
          </cell>
        </row>
        <row r="21">
          <cell r="B21" t="str">
            <v>20040050</v>
          </cell>
          <cell r="C21" t="str">
            <v>Dist Man Dist  4 Adm</v>
          </cell>
          <cell r="D21" t="str">
            <v>Water: District Manager: Distr 4: Admin</v>
          </cell>
          <cell r="E21" t="str">
            <v>Charl Moller</v>
          </cell>
          <cell r="F21" t="str">
            <v>TSWS</v>
          </cell>
          <cell r="G21" t="str">
            <v>P20040050</v>
          </cell>
          <cell r="H21" t="str">
            <v>E</v>
          </cell>
          <cell r="I21" t="str">
            <v/>
          </cell>
          <cell r="J21" t="str">
            <v>District 4</v>
          </cell>
          <cell r="K21" t="str">
            <v>Water</v>
          </cell>
        </row>
        <row r="22">
          <cell r="B22" t="str">
            <v>20040094</v>
          </cell>
          <cell r="C22" t="str">
            <v>Meter Reading Dist 4</v>
          </cell>
          <cell r="D22" t="str">
            <v>Water: Meter Reading: District 4</v>
          </cell>
          <cell r="E22" t="str">
            <v>Charl Moller</v>
          </cell>
          <cell r="F22" t="str">
            <v>TSWS</v>
          </cell>
          <cell r="G22" t="str">
            <v>P20040094</v>
          </cell>
          <cell r="H22" t="str">
            <v>F</v>
          </cell>
          <cell r="I22" t="str">
            <v/>
          </cell>
          <cell r="J22" t="str">
            <v>District 4</v>
          </cell>
          <cell r="K22" t="str">
            <v>Water</v>
          </cell>
        </row>
        <row r="23">
          <cell r="B23" t="str">
            <v>20040142</v>
          </cell>
          <cell r="C23" t="str">
            <v>Strand Depot Water</v>
          </cell>
          <cell r="D23" t="str">
            <v>Water: Depot: Strand</v>
          </cell>
          <cell r="E23" t="str">
            <v>Charl Moller</v>
          </cell>
          <cell r="F23" t="str">
            <v>TSWS</v>
          </cell>
          <cell r="G23" t="str">
            <v>P20040142</v>
          </cell>
          <cell r="H23" t="str">
            <v>L</v>
          </cell>
          <cell r="I23" t="str">
            <v/>
          </cell>
          <cell r="J23" t="str">
            <v>District 4</v>
          </cell>
          <cell r="K23" t="str">
            <v>Water</v>
          </cell>
        </row>
        <row r="24">
          <cell r="B24" t="str">
            <v>20040143</v>
          </cell>
          <cell r="C24" t="str">
            <v>M/Rose Depot Water</v>
          </cell>
          <cell r="D24" t="str">
            <v>Water: Depot: Melton Rose</v>
          </cell>
          <cell r="E24" t="str">
            <v>Charl Moller</v>
          </cell>
          <cell r="F24" t="str">
            <v>TSWS</v>
          </cell>
          <cell r="G24" t="str">
            <v>P20040143</v>
          </cell>
          <cell r="H24" t="str">
            <v>L</v>
          </cell>
          <cell r="I24" t="str">
            <v/>
          </cell>
          <cell r="J24" t="str">
            <v>District 4</v>
          </cell>
          <cell r="K24" t="str">
            <v>Water</v>
          </cell>
        </row>
        <row r="25">
          <cell r="B25" t="str">
            <v>20040291</v>
          </cell>
          <cell r="C25" t="str">
            <v>Delft Depot Water</v>
          </cell>
          <cell r="D25" t="str">
            <v>Water: Depot Delft</v>
          </cell>
          <cell r="E25" t="str">
            <v>Charl Moller</v>
          </cell>
          <cell r="F25" t="str">
            <v>TSWS</v>
          </cell>
          <cell r="G25" t="str">
            <v>P20040291</v>
          </cell>
          <cell r="H25" t="str">
            <v>F</v>
          </cell>
          <cell r="I25" t="str">
            <v>X</v>
          </cell>
          <cell r="J25" t="str">
            <v>District 4</v>
          </cell>
          <cell r="K25" t="str">
            <v>Water</v>
          </cell>
        </row>
        <row r="26">
          <cell r="B26" t="str">
            <v>20040028</v>
          </cell>
          <cell r="C26" t="str">
            <v>Counter Serv Dist 5</v>
          </cell>
          <cell r="D26" t="str">
            <v>Water: Counter Services: District 5</v>
          </cell>
          <cell r="E26" t="str">
            <v>Julian Rodkin</v>
          </cell>
          <cell r="F26" t="str">
            <v>TSWS</v>
          </cell>
          <cell r="G26" t="str">
            <v>P20040028</v>
          </cell>
          <cell r="H26" t="str">
            <v>F</v>
          </cell>
          <cell r="I26" t="str">
            <v>X</v>
          </cell>
          <cell r="J26" t="str">
            <v>District 8</v>
          </cell>
          <cell r="K26" t="str">
            <v>Water</v>
          </cell>
        </row>
        <row r="27">
          <cell r="B27" t="str">
            <v>20040036</v>
          </cell>
          <cell r="C27" t="str">
            <v>Depot Man Dist 5 Adm</v>
          </cell>
          <cell r="D27" t="str">
            <v>Water: Depot Manager: District 5: Admin</v>
          </cell>
          <cell r="E27" t="str">
            <v>Julian Rodkin</v>
          </cell>
          <cell r="F27" t="str">
            <v>TSWS</v>
          </cell>
          <cell r="G27" t="str">
            <v>P20040036</v>
          </cell>
          <cell r="H27" t="str">
            <v>F</v>
          </cell>
          <cell r="I27" t="str">
            <v>X</v>
          </cell>
          <cell r="J27" t="str">
            <v>District 8</v>
          </cell>
          <cell r="K27" t="str">
            <v>Water</v>
          </cell>
        </row>
        <row r="28">
          <cell r="B28" t="str">
            <v>20040039</v>
          </cell>
          <cell r="C28" t="str">
            <v>Depot Man Dist 5 Adm</v>
          </cell>
          <cell r="D28" t="str">
            <v>Water: Depot Manager: District 5: Admin</v>
          </cell>
          <cell r="E28" t="str">
            <v>Julian Rodkin</v>
          </cell>
          <cell r="F28" t="str">
            <v>TSWS</v>
          </cell>
          <cell r="G28" t="str">
            <v>P20040039</v>
          </cell>
          <cell r="H28" t="str">
            <v>F</v>
          </cell>
          <cell r="I28" t="str">
            <v>X</v>
          </cell>
          <cell r="J28" t="str">
            <v>District 8</v>
          </cell>
          <cell r="K28" t="str">
            <v>Water</v>
          </cell>
        </row>
        <row r="29">
          <cell r="B29" t="str">
            <v>20040048</v>
          </cell>
          <cell r="C29" t="str">
            <v>Dist Man Dist 5 Adm</v>
          </cell>
          <cell r="D29" t="str">
            <v>Water: District Manager: Distr 5: Admin</v>
          </cell>
          <cell r="E29" t="str">
            <v>Julian Rodkin</v>
          </cell>
          <cell r="F29" t="str">
            <v>TSWS</v>
          </cell>
          <cell r="G29" t="str">
            <v>P20040048</v>
          </cell>
          <cell r="H29" t="str">
            <v>E</v>
          </cell>
          <cell r="I29" t="str">
            <v/>
          </cell>
          <cell r="J29" t="str">
            <v>District 8</v>
          </cell>
          <cell r="K29" t="str">
            <v>Water</v>
          </cell>
        </row>
        <row r="30">
          <cell r="B30" t="str">
            <v>20040051</v>
          </cell>
          <cell r="C30" t="str">
            <v>Dist Man Dist  5 Adm</v>
          </cell>
          <cell r="D30" t="str">
            <v>Water: District Manager: Distr 5: Admin</v>
          </cell>
          <cell r="E30" t="str">
            <v>Julian Rodkin</v>
          </cell>
          <cell r="F30" t="str">
            <v>TSWS</v>
          </cell>
          <cell r="G30" t="str">
            <v>P20040051</v>
          </cell>
          <cell r="H30" t="str">
            <v>L</v>
          </cell>
          <cell r="I30" t="str">
            <v/>
          </cell>
          <cell r="J30" t="str">
            <v>District 8</v>
          </cell>
          <cell r="K30" t="str">
            <v>Water</v>
          </cell>
        </row>
        <row r="31">
          <cell r="B31" t="str">
            <v>20040140</v>
          </cell>
          <cell r="C31" t="str">
            <v>Supt Water Dist 5</v>
          </cell>
          <cell r="D31" t="str">
            <v>Water: Supt: District 5</v>
          </cell>
          <cell r="E31" t="str">
            <v>Julian Rodkin</v>
          </cell>
          <cell r="F31" t="str">
            <v>TSWS</v>
          </cell>
          <cell r="G31" t="str">
            <v>P20040140</v>
          </cell>
          <cell r="H31" t="str">
            <v>L</v>
          </cell>
          <cell r="I31" t="str">
            <v>X</v>
          </cell>
          <cell r="J31" t="str">
            <v>District 8</v>
          </cell>
          <cell r="K31" t="str">
            <v>Water</v>
          </cell>
        </row>
        <row r="32">
          <cell r="B32" t="str">
            <v>20040040</v>
          </cell>
          <cell r="C32" t="str">
            <v>Depot Man Dist 6 Adm</v>
          </cell>
          <cell r="D32" t="str">
            <v>Water: Depot Manager: District 6: Admin</v>
          </cell>
          <cell r="E32" t="str">
            <v>Eduaan Albertyn</v>
          </cell>
          <cell r="F32" t="str">
            <v>TSWS</v>
          </cell>
          <cell r="G32" t="str">
            <v>P20040040</v>
          </cell>
          <cell r="H32" t="str">
            <v>F</v>
          </cell>
          <cell r="I32" t="str">
            <v>X</v>
          </cell>
          <cell r="J32" t="str">
            <v>District 6</v>
          </cell>
          <cell r="K32" t="str">
            <v>Water</v>
          </cell>
        </row>
        <row r="33">
          <cell r="B33" t="str">
            <v>20040052</v>
          </cell>
          <cell r="C33" t="str">
            <v>Dist Man Dist  6 Adm</v>
          </cell>
          <cell r="D33" t="str">
            <v>Water: District Manager: Distr 6: Admin</v>
          </cell>
          <cell r="E33" t="str">
            <v>Eduaan Albertyn</v>
          </cell>
          <cell r="F33" t="str">
            <v>TSWS</v>
          </cell>
          <cell r="G33" t="str">
            <v>P20040052</v>
          </cell>
          <cell r="H33" t="str">
            <v>E</v>
          </cell>
          <cell r="I33" t="str">
            <v/>
          </cell>
          <cell r="J33" t="str">
            <v>District 6</v>
          </cell>
          <cell r="K33" t="str">
            <v>Water</v>
          </cell>
        </row>
        <row r="34">
          <cell r="B34" t="str">
            <v>20040096</v>
          </cell>
          <cell r="C34" t="str">
            <v>Meter Reading Dist 6</v>
          </cell>
          <cell r="D34" t="str">
            <v>Water: Meter Reading: District 6</v>
          </cell>
          <cell r="E34" t="str">
            <v>Eduaan Albertyn</v>
          </cell>
          <cell r="F34" t="str">
            <v>TSWS</v>
          </cell>
          <cell r="G34" t="str">
            <v>P20040096</v>
          </cell>
          <cell r="H34" t="str">
            <v>F</v>
          </cell>
          <cell r="I34" t="str">
            <v/>
          </cell>
          <cell r="J34" t="str">
            <v>District 6</v>
          </cell>
          <cell r="K34" t="str">
            <v>Water</v>
          </cell>
        </row>
        <row r="35">
          <cell r="B35" t="str">
            <v>20040144</v>
          </cell>
          <cell r="C35" t="str">
            <v>Scottsdene Depot</v>
          </cell>
          <cell r="D35" t="str">
            <v>Water: Depot: Scottsdene</v>
          </cell>
          <cell r="E35" t="str">
            <v>Eduaan Albertyn</v>
          </cell>
          <cell r="F35" t="str">
            <v>TSWS</v>
          </cell>
          <cell r="G35" t="str">
            <v>P20040144</v>
          </cell>
          <cell r="H35" t="str">
            <v>L</v>
          </cell>
          <cell r="I35" t="str">
            <v/>
          </cell>
          <cell r="J35" t="str">
            <v>District 6</v>
          </cell>
          <cell r="K35" t="str">
            <v>Water</v>
          </cell>
        </row>
        <row r="36">
          <cell r="B36" t="str">
            <v>20040145</v>
          </cell>
          <cell r="C36" t="str">
            <v>Supt Water Atlantis</v>
          </cell>
          <cell r="D36" t="str">
            <v>Water: Supt: District 6 Atlantis</v>
          </cell>
          <cell r="E36" t="str">
            <v>Eduaan Albertyn</v>
          </cell>
          <cell r="F36" t="str">
            <v>TSWS</v>
          </cell>
          <cell r="G36" t="str">
            <v>P20040145</v>
          </cell>
          <cell r="H36" t="str">
            <v>L</v>
          </cell>
          <cell r="I36" t="str">
            <v>X</v>
          </cell>
          <cell r="J36" t="str">
            <v>District 6</v>
          </cell>
          <cell r="K36" t="str">
            <v>Water</v>
          </cell>
        </row>
        <row r="37">
          <cell r="B37" t="str">
            <v>20040146</v>
          </cell>
          <cell r="C37" t="str">
            <v>Supt Water Killarney</v>
          </cell>
          <cell r="D37" t="str">
            <v>Water: Supt: District 6 Killarney</v>
          </cell>
          <cell r="E37" t="str">
            <v>Eduaan Albertyn</v>
          </cell>
          <cell r="F37" t="str">
            <v>TSWS</v>
          </cell>
          <cell r="G37" t="str">
            <v>P20040146</v>
          </cell>
          <cell r="H37" t="str">
            <v>L</v>
          </cell>
          <cell r="I37" t="str">
            <v/>
          </cell>
          <cell r="J37" t="str">
            <v>District 6</v>
          </cell>
          <cell r="K37" t="str">
            <v>Water</v>
          </cell>
        </row>
        <row r="38">
          <cell r="B38" t="str">
            <v>20040293</v>
          </cell>
          <cell r="C38" t="str">
            <v>Langeberg Water</v>
          </cell>
          <cell r="D38" t="str">
            <v>Water: Depot: Langeberg</v>
          </cell>
          <cell r="E38" t="str">
            <v>Eduaan Albertyn</v>
          </cell>
          <cell r="F38" t="str">
            <v>TSWS</v>
          </cell>
          <cell r="G38" t="str">
            <v>P20040293</v>
          </cell>
          <cell r="H38" t="str">
            <v>F</v>
          </cell>
          <cell r="I38" t="str">
            <v>X</v>
          </cell>
          <cell r="J38" t="str">
            <v>District 6</v>
          </cell>
          <cell r="K38" t="str">
            <v>Water</v>
          </cell>
        </row>
        <row r="39">
          <cell r="B39" t="str">
            <v>20040042</v>
          </cell>
          <cell r="C39" t="str">
            <v>Depot Man Dist 7 Adm</v>
          </cell>
          <cell r="D39" t="str">
            <v>Water: Depot Manager: District 7: Admin</v>
          </cell>
          <cell r="E39" t="str">
            <v>Randall Josephs</v>
          </cell>
          <cell r="F39" t="str">
            <v>TSWS</v>
          </cell>
          <cell r="G39" t="str">
            <v>P20040042</v>
          </cell>
          <cell r="H39" t="str">
            <v>F</v>
          </cell>
          <cell r="I39" t="str">
            <v>X</v>
          </cell>
          <cell r="J39" t="str">
            <v>District 8</v>
          </cell>
          <cell r="K39" t="str">
            <v>Water</v>
          </cell>
        </row>
        <row r="40">
          <cell r="B40" t="str">
            <v>20040054</v>
          </cell>
          <cell r="C40" t="str">
            <v>Dist Man Dist  7 Adm</v>
          </cell>
          <cell r="D40" t="str">
            <v>Water: District Manager: Distr 7: Admin</v>
          </cell>
          <cell r="E40" t="str">
            <v>Randall Josephs</v>
          </cell>
          <cell r="F40" t="str">
            <v>TSWS</v>
          </cell>
          <cell r="G40" t="str">
            <v>P20040054</v>
          </cell>
          <cell r="H40" t="str">
            <v>E</v>
          </cell>
          <cell r="I40" t="str">
            <v/>
          </cell>
          <cell r="J40" t="str">
            <v>District 8</v>
          </cell>
          <cell r="K40" t="str">
            <v>Water</v>
          </cell>
        </row>
        <row r="41">
          <cell r="B41" t="str">
            <v>20040098</v>
          </cell>
          <cell r="C41" t="str">
            <v>Meter Reading Dist 7</v>
          </cell>
          <cell r="D41" t="str">
            <v>Water: Meter Reading: District 7</v>
          </cell>
          <cell r="E41" t="str">
            <v>Randall Josephs</v>
          </cell>
          <cell r="F41" t="str">
            <v>TSWS</v>
          </cell>
          <cell r="G41" t="str">
            <v>P20040098</v>
          </cell>
          <cell r="H41" t="str">
            <v>F</v>
          </cell>
          <cell r="I41" t="str">
            <v>X</v>
          </cell>
          <cell r="J41" t="str">
            <v>District 8</v>
          </cell>
          <cell r="K41" t="str">
            <v>Water</v>
          </cell>
        </row>
        <row r="42">
          <cell r="B42" t="str">
            <v>20040148</v>
          </cell>
          <cell r="C42" t="str">
            <v>Supt Water Dist 7</v>
          </cell>
          <cell r="D42" t="str">
            <v>Water: Supt: District 7</v>
          </cell>
          <cell r="E42" t="str">
            <v>Randall Josephs</v>
          </cell>
          <cell r="F42" t="str">
            <v>TSWS</v>
          </cell>
          <cell r="G42" t="str">
            <v>P20040148</v>
          </cell>
          <cell r="H42" t="str">
            <v>L</v>
          </cell>
          <cell r="I42" t="str">
            <v/>
          </cell>
          <cell r="J42" t="str">
            <v>District 8</v>
          </cell>
          <cell r="K42" t="str">
            <v>Water</v>
          </cell>
        </row>
        <row r="43">
          <cell r="B43" t="str">
            <v>20040041</v>
          </cell>
          <cell r="C43" t="str">
            <v>Depot Man Dist 8 Adm</v>
          </cell>
          <cell r="D43" t="str">
            <v>Water: Depot Manager: District 8: Admin</v>
          </cell>
          <cell r="E43" t="str">
            <v>Julian Rodkin</v>
          </cell>
          <cell r="F43" t="str">
            <v>TSWS</v>
          </cell>
          <cell r="G43" t="str">
            <v>P20040041</v>
          </cell>
          <cell r="H43" t="str">
            <v>F</v>
          </cell>
          <cell r="I43" t="str">
            <v/>
          </cell>
          <cell r="J43" t="str">
            <v>District 8</v>
          </cell>
          <cell r="K43" t="str">
            <v>Water</v>
          </cell>
        </row>
        <row r="44">
          <cell r="B44" t="str">
            <v>20040053</v>
          </cell>
          <cell r="C44" t="str">
            <v>Dist Man Dist  8 Adm</v>
          </cell>
          <cell r="D44" t="str">
            <v>Water: District Manager: Distr 8: Admin</v>
          </cell>
          <cell r="E44" t="str">
            <v>Julian Rodkin</v>
          </cell>
          <cell r="F44" t="str">
            <v>TSWS</v>
          </cell>
          <cell r="G44" t="str">
            <v>P20040053</v>
          </cell>
          <cell r="H44" t="str">
            <v>L</v>
          </cell>
          <cell r="I44" t="str">
            <v>X</v>
          </cell>
          <cell r="J44" t="str">
            <v>District 8</v>
          </cell>
          <cell r="K44" t="str">
            <v>Water</v>
          </cell>
        </row>
        <row r="45">
          <cell r="B45" t="str">
            <v>20040097</v>
          </cell>
          <cell r="C45" t="str">
            <v>Meter Reading Dist 8</v>
          </cell>
          <cell r="D45" t="str">
            <v>Water: Meter Reading: District 8</v>
          </cell>
          <cell r="E45" t="str">
            <v>Julian Rodkin</v>
          </cell>
          <cell r="F45" t="str">
            <v>TSWS</v>
          </cell>
          <cell r="G45" t="str">
            <v>P20040097</v>
          </cell>
          <cell r="H45" t="str">
            <v>F</v>
          </cell>
          <cell r="I45" t="str">
            <v/>
          </cell>
          <cell r="J45" t="str">
            <v>District 8</v>
          </cell>
          <cell r="K45" t="str">
            <v>Water</v>
          </cell>
        </row>
        <row r="46">
          <cell r="B46" t="str">
            <v>20040147</v>
          </cell>
          <cell r="C46" t="str">
            <v>Supt Water Dist 8</v>
          </cell>
          <cell r="D46" t="str">
            <v>Water: Supt: District 8</v>
          </cell>
          <cell r="E46" t="str">
            <v>Julian Rodkin</v>
          </cell>
          <cell r="F46" t="str">
            <v>TSWS</v>
          </cell>
          <cell r="G46" t="str">
            <v>P20040147</v>
          </cell>
          <cell r="H46" t="str">
            <v>L</v>
          </cell>
          <cell r="I46" t="str">
            <v>X</v>
          </cell>
          <cell r="J46" t="str">
            <v>District 8</v>
          </cell>
          <cell r="K46" t="str">
            <v>Water</v>
          </cell>
        </row>
        <row r="47">
          <cell r="B47" t="str">
            <v>20040301</v>
          </cell>
          <cell r="C47" t="str">
            <v>Hillstar Water</v>
          </cell>
          <cell r="D47" t="str">
            <v>Water: Hillstar</v>
          </cell>
          <cell r="E47" t="str">
            <v>Randall Josephs</v>
          </cell>
          <cell r="F47" t="str">
            <v>TSWS</v>
          </cell>
          <cell r="G47" t="str">
            <v>P20040301</v>
          </cell>
          <cell r="H47" t="str">
            <v>L</v>
          </cell>
          <cell r="I47" t="str">
            <v/>
          </cell>
          <cell r="J47" t="str">
            <v>District 8</v>
          </cell>
          <cell r="K47" t="str">
            <v>Water</v>
          </cell>
        </row>
        <row r="48">
          <cell r="B48" t="str">
            <v>20040299</v>
          </cell>
          <cell r="C48" t="str">
            <v>Logistics Water</v>
          </cell>
          <cell r="D48" t="str">
            <v>Water: Logistics</v>
          </cell>
          <cell r="E48" t="str">
            <v>Alfred Moll</v>
          </cell>
          <cell r="F48" t="str">
            <v>TSWS</v>
          </cell>
          <cell r="G48" t="str">
            <v>P20040299</v>
          </cell>
          <cell r="H48" t="str">
            <v>L</v>
          </cell>
          <cell r="I48" t="str">
            <v>X</v>
          </cell>
          <cell r="J48" t="str">
            <v>Logistics</v>
          </cell>
          <cell r="K48" t="str">
            <v>Water</v>
          </cell>
        </row>
        <row r="49">
          <cell r="B49" t="str">
            <v>20040106</v>
          </cell>
          <cell r="C49" t="str">
            <v>P/Stat Dist 8 : Raap</v>
          </cell>
          <cell r="D49" t="str">
            <v>Water: P/Station: Dist 8: Raapenberg(OM)</v>
          </cell>
          <cell r="E49" t="str">
            <v>Alfred Moll</v>
          </cell>
          <cell r="F49" t="str">
            <v>TSWS</v>
          </cell>
          <cell r="G49" t="str">
            <v>P20040106</v>
          </cell>
          <cell r="H49" t="str">
            <v>F</v>
          </cell>
          <cell r="I49" t="str">
            <v/>
          </cell>
          <cell r="J49" t="str">
            <v>Logistics</v>
          </cell>
          <cell r="K49" t="str">
            <v>Water</v>
          </cell>
        </row>
        <row r="50">
          <cell r="B50" t="str">
            <v>20040114</v>
          </cell>
          <cell r="C50" t="str">
            <v>P/Stat Dist 1 : Raap</v>
          </cell>
          <cell r="D50" t="str">
            <v>Water: P/Station: Dist 1: Raapenberg</v>
          </cell>
          <cell r="E50" t="str">
            <v>Alfred Moll</v>
          </cell>
          <cell r="F50" t="str">
            <v>TSWS</v>
          </cell>
          <cell r="G50" t="str">
            <v>P20040114</v>
          </cell>
          <cell r="H50" t="str">
            <v>F</v>
          </cell>
          <cell r="I50" t="str">
            <v/>
          </cell>
          <cell r="J50" t="str">
            <v>Logistics</v>
          </cell>
          <cell r="K50" t="str">
            <v>Water</v>
          </cell>
        </row>
        <row r="51">
          <cell r="B51" t="str">
            <v>20040065</v>
          </cell>
          <cell r="C51" t="str">
            <v>Head Reticulate Adm</v>
          </cell>
          <cell r="D51" t="str">
            <v>Water: Head Reticulation: Admin</v>
          </cell>
          <cell r="E51" t="str">
            <v>Alfred Moll</v>
          </cell>
          <cell r="F51" t="str">
            <v>TSWS</v>
          </cell>
          <cell r="G51" t="str">
            <v>P20040065</v>
          </cell>
          <cell r="H51" t="str">
            <v>F</v>
          </cell>
          <cell r="I51" t="str">
            <v/>
          </cell>
          <cell r="J51" t="str">
            <v>Logistics</v>
          </cell>
          <cell r="K51" t="str">
            <v>Water</v>
          </cell>
        </row>
        <row r="52">
          <cell r="B52" t="str">
            <v>20040108</v>
          </cell>
          <cell r="C52" t="str">
            <v>Water: Informal Sett</v>
          </cell>
          <cell r="D52" t="str">
            <v>Water: Informal Settlements</v>
          </cell>
          <cell r="E52" t="str">
            <v>Tertius de Jager</v>
          </cell>
          <cell r="F52" t="str">
            <v>TSSE</v>
          </cell>
          <cell r="G52" t="str">
            <v>P20040108</v>
          </cell>
          <cell r="H52" t="str">
            <v>F</v>
          </cell>
          <cell r="I52" t="str">
            <v>X</v>
          </cell>
          <cell r="J52" t="str">
            <v>Informal Settlements</v>
          </cell>
          <cell r="K52" t="str">
            <v>Water</v>
          </cell>
        </row>
        <row r="53">
          <cell r="B53" t="str">
            <v>20040119</v>
          </cell>
          <cell r="C53" t="str">
            <v>Retic Plan &amp; Design</v>
          </cell>
          <cell r="D53" t="str">
            <v>Water: Reticulation: Planning &amp; Design</v>
          </cell>
          <cell r="E53" t="str">
            <v>Abrahim Smit</v>
          </cell>
          <cell r="F53" t="str">
            <v>TSWS</v>
          </cell>
          <cell r="G53" t="str">
            <v>P20040119</v>
          </cell>
          <cell r="H53" t="str">
            <v>E</v>
          </cell>
          <cell r="I53" t="str">
            <v/>
          </cell>
          <cell r="J53" t="str">
            <v>Planning &amp; Design</v>
          </cell>
          <cell r="K53" t="str">
            <v>Water</v>
          </cell>
        </row>
        <row r="54">
          <cell r="B54" t="str">
            <v>20040295</v>
          </cell>
          <cell r="C54" t="str">
            <v>TOC Water</v>
          </cell>
          <cell r="D54" t="str">
            <v>Water: TOC</v>
          </cell>
          <cell r="E54" t="str">
            <v>John Potgieter</v>
          </cell>
          <cell r="F54" t="str">
            <v>TSWS</v>
          </cell>
          <cell r="G54" t="str">
            <v>P20040295</v>
          </cell>
          <cell r="H54" t="str">
            <v>L</v>
          </cell>
          <cell r="I54" t="str">
            <v/>
          </cell>
          <cell r="J54" t="str">
            <v>TOC</v>
          </cell>
          <cell r="K54" t="str">
            <v>Water</v>
          </cell>
        </row>
        <row r="55">
          <cell r="B55" t="str">
            <v>20040297</v>
          </cell>
          <cell r="C55" t="str">
            <v>Inf Settle : Water</v>
          </cell>
          <cell r="D55" t="str">
            <v>Water: Informal Settlements</v>
          </cell>
          <cell r="E55" t="str">
            <v>Tertius de Jager</v>
          </cell>
          <cell r="F55" t="str">
            <v>TSWS</v>
          </cell>
          <cell r="G55" t="str">
            <v>P20040297</v>
          </cell>
          <cell r="H55" t="str">
            <v>L</v>
          </cell>
          <cell r="I55" t="str">
            <v/>
          </cell>
          <cell r="J55" t="str">
            <v>Informal Settlements</v>
          </cell>
          <cell r="K55" t="str">
            <v>Water</v>
          </cell>
        </row>
        <row r="56">
          <cell r="B56" t="str">
            <v>20040312</v>
          </cell>
          <cell r="C56" t="str">
            <v>Water : Inspect Coor</v>
          </cell>
          <cell r="D56" t="str">
            <v>Water: Inspectorate Coordination</v>
          </cell>
          <cell r="E56" t="str">
            <v>John Potgieter</v>
          </cell>
          <cell r="F56" t="str">
            <v>TSWS</v>
          </cell>
          <cell r="G56" t="str">
            <v>P20040312</v>
          </cell>
          <cell r="H56" t="str">
            <v>W</v>
          </cell>
          <cell r="I56" t="str">
            <v>X</v>
          </cell>
          <cell r="J56" t="str">
            <v>TOC</v>
          </cell>
          <cell r="K56" t="str">
            <v>Water</v>
          </cell>
        </row>
        <row r="57">
          <cell r="B57" t="str">
            <v>20040107</v>
          </cell>
          <cell r="C57" t="str">
            <v>P/Stat Dist 1 Schaap</v>
          </cell>
          <cell r="D57" t="str">
            <v>Water: P/Station: Dist 1: S/kraal(OM)</v>
          </cell>
          <cell r="E57" t="str">
            <v>Alfred Moll</v>
          </cell>
          <cell r="F57" t="str">
            <v>TSWS</v>
          </cell>
          <cell r="G57" t="str">
            <v>P20040107</v>
          </cell>
          <cell r="H57" t="str">
            <v>F</v>
          </cell>
          <cell r="I57" t="str">
            <v/>
          </cell>
          <cell r="J57" t="str">
            <v>Logistics</v>
          </cell>
          <cell r="K57" t="str">
            <v>Water</v>
          </cell>
        </row>
        <row r="58">
          <cell r="B58" t="str">
            <v>20040115</v>
          </cell>
          <cell r="C58" t="str">
            <v>P/Stat Dist 1:Schaap</v>
          </cell>
          <cell r="D58" t="str">
            <v>Water: P/Station: Dist 1: Schaapkraal</v>
          </cell>
          <cell r="E58" t="str">
            <v>Alfred Moll</v>
          </cell>
          <cell r="F58" t="str">
            <v>TSWS</v>
          </cell>
          <cell r="G58" t="str">
            <v>P20040115</v>
          </cell>
          <cell r="H58" t="str">
            <v>F</v>
          </cell>
          <cell r="I58" t="str">
            <v/>
          </cell>
          <cell r="J58" t="str">
            <v>Logistics</v>
          </cell>
          <cell r="K58" t="str">
            <v>Water</v>
          </cell>
        </row>
        <row r="59">
          <cell r="B59" t="str">
            <v>20040300</v>
          </cell>
          <cell r="C59" t="str">
            <v>Logistics Sewer</v>
          </cell>
          <cell r="D59" t="str">
            <v>Sewer: Logistics</v>
          </cell>
          <cell r="E59" t="str">
            <v>Alfred Moll</v>
          </cell>
          <cell r="F59" t="str">
            <v>TSSE</v>
          </cell>
          <cell r="G59" t="str">
            <v>P20040300</v>
          </cell>
          <cell r="H59" t="str">
            <v>L</v>
          </cell>
          <cell r="I59" t="str">
            <v/>
          </cell>
          <cell r="J59" t="str">
            <v>Logistics</v>
          </cell>
          <cell r="K59" t="str">
            <v>Sewer</v>
          </cell>
        </row>
        <row r="60">
          <cell r="B60" t="str">
            <v>20040109</v>
          </cell>
          <cell r="C60" t="str">
            <v>Sewer: Informal Sett</v>
          </cell>
          <cell r="D60" t="str">
            <v>Sewer: Informal Settlements</v>
          </cell>
          <cell r="E60" t="str">
            <v>Tertius de Jager</v>
          </cell>
          <cell r="F60" t="str">
            <v>TSSE</v>
          </cell>
          <cell r="G60" t="str">
            <v>P20040109</v>
          </cell>
          <cell r="H60" t="str">
            <v>F</v>
          </cell>
          <cell r="I60" t="str">
            <v/>
          </cell>
          <cell r="J60" t="str">
            <v>Informal Settlements</v>
          </cell>
          <cell r="K60" t="str">
            <v>Sewer</v>
          </cell>
        </row>
        <row r="61">
          <cell r="B61" t="str">
            <v>20040215</v>
          </cell>
          <cell r="C61" t="str">
            <v>Head Reticulate Adm</v>
          </cell>
          <cell r="D61" t="str">
            <v>Sewer: Head Reticulation Admin</v>
          </cell>
          <cell r="E61" t="str">
            <v>Abrahim Smit</v>
          </cell>
          <cell r="F61" t="str">
            <v>TSSE</v>
          </cell>
          <cell r="G61" t="str">
            <v>P20040215</v>
          </cell>
          <cell r="H61" t="str">
            <v>F</v>
          </cell>
          <cell r="I61" t="str">
            <v>X</v>
          </cell>
          <cell r="J61" t="str">
            <v>Planning &amp; Design</v>
          </cell>
          <cell r="K61" t="str">
            <v>Sewer</v>
          </cell>
        </row>
        <row r="62">
          <cell r="B62" t="str">
            <v>20040216</v>
          </cell>
          <cell r="C62" t="str">
            <v>Retic Plan &amp; Design</v>
          </cell>
          <cell r="D62" t="str">
            <v>Sewer: Reticulation Planning &amp; Design</v>
          </cell>
          <cell r="E62" t="str">
            <v>Abrahim Smit</v>
          </cell>
          <cell r="F62" t="str">
            <v>TSSE</v>
          </cell>
          <cell r="G62" t="str">
            <v>P20040216</v>
          </cell>
          <cell r="H62" t="str">
            <v>E</v>
          </cell>
          <cell r="I62" t="str">
            <v/>
          </cell>
          <cell r="J62" t="str">
            <v>Planning &amp; Design</v>
          </cell>
          <cell r="K62" t="str">
            <v>Sewer</v>
          </cell>
        </row>
        <row r="63">
          <cell r="B63" t="str">
            <v>20040296</v>
          </cell>
          <cell r="C63" t="str">
            <v>TOC Sewer</v>
          </cell>
          <cell r="D63" t="str">
            <v>Sewer: TOC</v>
          </cell>
          <cell r="E63" t="str">
            <v>John Potgieter</v>
          </cell>
          <cell r="F63" t="str">
            <v>TSSE</v>
          </cell>
          <cell r="G63" t="str">
            <v>P20040296</v>
          </cell>
          <cell r="H63" t="str">
            <v>L</v>
          </cell>
          <cell r="I63" t="str">
            <v>X</v>
          </cell>
          <cell r="J63" t="str">
            <v>TOC</v>
          </cell>
          <cell r="K63" t="str">
            <v>Sewer</v>
          </cell>
        </row>
        <row r="64">
          <cell r="B64" t="str">
            <v>20040298</v>
          </cell>
          <cell r="C64" t="str">
            <v>Inf Settle : Sewer</v>
          </cell>
          <cell r="D64" t="str">
            <v>Sewer: Informal Settlements</v>
          </cell>
          <cell r="E64" t="str">
            <v>Tertius de Jager</v>
          </cell>
          <cell r="F64" t="str">
            <v>TSSE</v>
          </cell>
          <cell r="G64" t="str">
            <v>P20040298</v>
          </cell>
          <cell r="H64" t="str">
            <v>L</v>
          </cell>
          <cell r="I64" t="str">
            <v/>
          </cell>
          <cell r="J64" t="str">
            <v>Informal Settlements</v>
          </cell>
          <cell r="K64" t="str">
            <v>Sewer</v>
          </cell>
        </row>
        <row r="65">
          <cell r="B65" t="str">
            <v>20040265</v>
          </cell>
          <cell r="C65" t="str">
            <v>P/Stat Dist 6 : BLA</v>
          </cell>
          <cell r="D65" t="str">
            <v>Sewer: P/Station Dist 6: B/berg: Ops Man</v>
          </cell>
          <cell r="E65" t="str">
            <v>Alfred Moll</v>
          </cell>
          <cell r="F65" t="str">
            <v>TSSE</v>
          </cell>
          <cell r="G65" t="str">
            <v>P20040265</v>
          </cell>
          <cell r="H65" t="str">
            <v>F</v>
          </cell>
          <cell r="I65" t="str">
            <v>X</v>
          </cell>
          <cell r="J65" t="str">
            <v>Logistics</v>
          </cell>
          <cell r="K65" t="str">
            <v>Sewer</v>
          </cell>
        </row>
        <row r="66">
          <cell r="B66" t="str">
            <v>20040282</v>
          </cell>
          <cell r="C66" t="str">
            <v>P/Stat Dist 9 : Blom</v>
          </cell>
          <cell r="D66" t="str">
            <v>Sewer: P/Station Dist 9: B/tuin: Ops Man</v>
          </cell>
          <cell r="E66" t="str">
            <v>Alfred Moll</v>
          </cell>
          <cell r="F66" t="str">
            <v>TSSE</v>
          </cell>
          <cell r="G66" t="str">
            <v>P20040282</v>
          </cell>
          <cell r="H66" t="str">
            <v>F</v>
          </cell>
          <cell r="I66" t="str">
            <v>X</v>
          </cell>
          <cell r="J66" t="str">
            <v>Logistics</v>
          </cell>
          <cell r="K66" t="str">
            <v>Sewer</v>
          </cell>
        </row>
        <row r="67">
          <cell r="B67" t="str">
            <v>20040126</v>
          </cell>
          <cell r="C67" t="str">
            <v>Supt Sewer Dist 1</v>
          </cell>
          <cell r="D67" t="str">
            <v>Sewer: Supt Sewerage District 1</v>
          </cell>
          <cell r="E67" t="str">
            <v>Yusuf Ebrahim</v>
          </cell>
          <cell r="F67" t="str">
            <v>TSSE</v>
          </cell>
          <cell r="G67" t="str">
            <v>P20040126</v>
          </cell>
          <cell r="H67" t="str">
            <v>L</v>
          </cell>
          <cell r="I67" t="str">
            <v/>
          </cell>
          <cell r="J67" t="str">
            <v>District 1</v>
          </cell>
          <cell r="K67" t="str">
            <v>Sewer</v>
          </cell>
        </row>
        <row r="68">
          <cell r="B68" t="str">
            <v>20040236</v>
          </cell>
          <cell r="C68" t="str">
            <v>Depot Man Dist 1 Adm</v>
          </cell>
          <cell r="D68" t="str">
            <v>Sewer: Depot Manager District 1 Admin</v>
          </cell>
          <cell r="E68" t="str">
            <v>Yusuf Ebrahim</v>
          </cell>
          <cell r="F68" t="str">
            <v>TSSE</v>
          </cell>
          <cell r="G68" t="str">
            <v>P20040236</v>
          </cell>
          <cell r="H68" t="str">
            <v>F</v>
          </cell>
          <cell r="I68" t="str">
            <v/>
          </cell>
          <cell r="J68" t="str">
            <v>District 1</v>
          </cell>
          <cell r="K68" t="str">
            <v>Sewer</v>
          </cell>
        </row>
        <row r="69">
          <cell r="B69" t="str">
            <v>20040237</v>
          </cell>
          <cell r="C69" t="str">
            <v>Dist Man Dist 1 Adm</v>
          </cell>
          <cell r="D69" t="str">
            <v>Sewer: District Manager District 1 Admin</v>
          </cell>
          <cell r="E69" t="str">
            <v>Yusuf Ebrahim</v>
          </cell>
          <cell r="F69" t="str">
            <v>TSSE</v>
          </cell>
          <cell r="G69" t="str">
            <v>P20040237</v>
          </cell>
          <cell r="H69" t="str">
            <v>E</v>
          </cell>
          <cell r="I69" t="str">
            <v/>
          </cell>
          <cell r="J69" t="str">
            <v>District 1</v>
          </cell>
          <cell r="K69" t="str">
            <v>Sewer</v>
          </cell>
        </row>
        <row r="70">
          <cell r="B70" t="str">
            <v>20040127</v>
          </cell>
          <cell r="C70" t="str">
            <v>Sewer Socony Dist2</v>
          </cell>
          <cell r="D70" t="str">
            <v>Sewer: Socony District 2</v>
          </cell>
          <cell r="E70" t="str">
            <v>Randall Josephs</v>
          </cell>
          <cell r="F70" t="str">
            <v>TSSE</v>
          </cell>
          <cell r="G70" t="str">
            <v>P20040127</v>
          </cell>
          <cell r="H70" t="str">
            <v>L</v>
          </cell>
          <cell r="I70" t="str">
            <v>X</v>
          </cell>
          <cell r="J70" t="str">
            <v>District 7</v>
          </cell>
          <cell r="K70" t="str">
            <v>Sewer</v>
          </cell>
        </row>
        <row r="71">
          <cell r="B71" t="str">
            <v>20040137</v>
          </cell>
          <cell r="C71" t="str">
            <v>Sewer Blomtuin Dist2</v>
          </cell>
          <cell r="D71" t="str">
            <v>Sewer: Sewer Blomtuin District 2</v>
          </cell>
          <cell r="E71" t="str">
            <v>Eduaan Albertyn</v>
          </cell>
          <cell r="F71" t="str">
            <v>TSSE</v>
          </cell>
          <cell r="G71" t="str">
            <v>P20040137</v>
          </cell>
          <cell r="H71" t="str">
            <v>L</v>
          </cell>
          <cell r="I71" t="str">
            <v/>
          </cell>
          <cell r="J71" t="str">
            <v>District 6</v>
          </cell>
          <cell r="K71" t="str">
            <v>Sewer</v>
          </cell>
        </row>
        <row r="72">
          <cell r="B72" t="str">
            <v>20040285</v>
          </cell>
          <cell r="C72" t="str">
            <v>Dep Man Dist 2 Adm</v>
          </cell>
          <cell r="D72" t="str">
            <v>Sewer: Depot Manager District 02 Admin</v>
          </cell>
          <cell r="E72" t="str">
            <v>Randall Josephs</v>
          </cell>
          <cell r="F72" t="str">
            <v>TSSE</v>
          </cell>
          <cell r="G72" t="str">
            <v>P20040285</v>
          </cell>
          <cell r="H72" t="str">
            <v>F</v>
          </cell>
          <cell r="I72" t="str">
            <v>X</v>
          </cell>
          <cell r="J72" t="str">
            <v>District 7</v>
          </cell>
          <cell r="K72" t="str">
            <v>Sewer</v>
          </cell>
        </row>
        <row r="73">
          <cell r="B73" t="str">
            <v>20040286</v>
          </cell>
          <cell r="C73" t="str">
            <v>Dist Man Dist 2 Adm</v>
          </cell>
          <cell r="D73" t="str">
            <v>Sewer: District Manager District 02 Admn</v>
          </cell>
          <cell r="E73" t="str">
            <v>Randall Josephs</v>
          </cell>
          <cell r="F73" t="str">
            <v>TSSE</v>
          </cell>
          <cell r="G73" t="str">
            <v>P20040286</v>
          </cell>
          <cell r="H73" t="str">
            <v>L</v>
          </cell>
          <cell r="I73" t="str">
            <v>X</v>
          </cell>
          <cell r="J73" t="str">
            <v>District 7</v>
          </cell>
          <cell r="K73" t="str">
            <v>Sewer</v>
          </cell>
        </row>
        <row r="74">
          <cell r="B74" t="str">
            <v>20040289</v>
          </cell>
          <cell r="C74" t="str">
            <v>Sewer: CCTV Admin</v>
          </cell>
          <cell r="D74" t="str">
            <v>Sewer: CCTV Admin</v>
          </cell>
          <cell r="E74" t="str">
            <v>John Potgieter</v>
          </cell>
          <cell r="F74" t="str">
            <v>TSSE</v>
          </cell>
          <cell r="G74" t="str">
            <v>P20040289</v>
          </cell>
          <cell r="H74" t="str">
            <v>F</v>
          </cell>
          <cell r="I74" t="str">
            <v/>
          </cell>
          <cell r="J74" t="str">
            <v>TOC</v>
          </cell>
          <cell r="K74" t="str">
            <v>Sewer: CCTV</v>
          </cell>
        </row>
        <row r="75">
          <cell r="B75" t="str">
            <v>20040129</v>
          </cell>
          <cell r="C75" t="str">
            <v>Supt Sewer Dist 3</v>
          </cell>
          <cell r="D75" t="str">
            <v>Sewer: Supt Sewerage District 3</v>
          </cell>
          <cell r="E75" t="str">
            <v>Tertius de Jager</v>
          </cell>
          <cell r="F75" t="str">
            <v>TSSE</v>
          </cell>
          <cell r="G75" t="str">
            <v>P20040129</v>
          </cell>
          <cell r="H75" t="str">
            <v>L</v>
          </cell>
          <cell r="I75" t="str">
            <v>X</v>
          </cell>
          <cell r="J75" t="str">
            <v>District 3</v>
          </cell>
          <cell r="K75" t="str">
            <v>Sewer</v>
          </cell>
        </row>
        <row r="76">
          <cell r="B76" t="str">
            <v>20040247</v>
          </cell>
          <cell r="C76" t="str">
            <v>Depot Man Dist 3 Adm</v>
          </cell>
          <cell r="D76" t="str">
            <v>Sewer: Depot Manager District 3 Admin</v>
          </cell>
          <cell r="E76" t="str">
            <v>Tertius de Jager</v>
          </cell>
          <cell r="F76" t="str">
            <v>TSSE</v>
          </cell>
          <cell r="G76" t="str">
            <v>P20040247</v>
          </cell>
          <cell r="H76" t="str">
            <v>F</v>
          </cell>
          <cell r="I76" t="str">
            <v/>
          </cell>
          <cell r="J76" t="str">
            <v>District 3</v>
          </cell>
          <cell r="K76" t="str">
            <v>Sewer</v>
          </cell>
        </row>
        <row r="77">
          <cell r="B77" t="str">
            <v>20040248</v>
          </cell>
          <cell r="C77" t="str">
            <v>Dist Man Dist 3 Adm</v>
          </cell>
          <cell r="D77" t="str">
            <v>Sewer: District Manager District 3 Admin</v>
          </cell>
          <cell r="E77" t="str">
            <v>Tertius de Jager</v>
          </cell>
          <cell r="F77" t="str">
            <v>TSSE</v>
          </cell>
          <cell r="G77" t="str">
            <v>P20040248</v>
          </cell>
          <cell r="H77" t="str">
            <v>L</v>
          </cell>
          <cell r="I77" t="str">
            <v/>
          </cell>
          <cell r="J77" t="str">
            <v>District 3</v>
          </cell>
          <cell r="K77" t="str">
            <v>Sewer</v>
          </cell>
        </row>
        <row r="78">
          <cell r="B78" t="str">
            <v>20040130</v>
          </cell>
          <cell r="C78" t="str">
            <v>Strand Depot Sewer</v>
          </cell>
          <cell r="D78" t="str">
            <v>Sewer: Depot: Strand</v>
          </cell>
          <cell r="E78" t="str">
            <v>Charl Moller</v>
          </cell>
          <cell r="F78" t="str">
            <v>TSSE</v>
          </cell>
          <cell r="G78" t="str">
            <v>P20040130</v>
          </cell>
          <cell r="H78" t="str">
            <v>L</v>
          </cell>
          <cell r="J78" t="str">
            <v>District 4</v>
          </cell>
          <cell r="K78" t="str">
            <v>Sewer</v>
          </cell>
        </row>
        <row r="79">
          <cell r="B79" t="str">
            <v>20040131</v>
          </cell>
          <cell r="C79" t="str">
            <v>M/Rose Depot Sewer</v>
          </cell>
          <cell r="D79" t="str">
            <v>Sewer: Depot: Melton Rose</v>
          </cell>
          <cell r="E79" t="str">
            <v>Charl Moller</v>
          </cell>
          <cell r="F79" t="str">
            <v>TSSE</v>
          </cell>
          <cell r="G79" t="str">
            <v>P20040131</v>
          </cell>
          <cell r="H79" t="str">
            <v>L</v>
          </cell>
          <cell r="J79" t="str">
            <v>District 4</v>
          </cell>
          <cell r="K79" t="str">
            <v>Sewer</v>
          </cell>
        </row>
        <row r="80">
          <cell r="B80" t="str">
            <v>20040252</v>
          </cell>
          <cell r="C80" t="str">
            <v>Depot Man Dist 4 Adm</v>
          </cell>
          <cell r="D80" t="str">
            <v>Sewer: Depot Manager District 4 Admin</v>
          </cell>
          <cell r="E80" t="str">
            <v>Charl Moller</v>
          </cell>
          <cell r="F80" t="str">
            <v>TSSE</v>
          </cell>
          <cell r="G80" t="str">
            <v>P20040252</v>
          </cell>
          <cell r="H80" t="str">
            <v>F</v>
          </cell>
          <cell r="J80" t="str">
            <v>District 4</v>
          </cell>
          <cell r="K80" t="str">
            <v>Sewer</v>
          </cell>
        </row>
        <row r="81">
          <cell r="B81" t="str">
            <v>20040253</v>
          </cell>
          <cell r="C81" t="str">
            <v>Dist Man Dist 4 Adm</v>
          </cell>
          <cell r="D81" t="str">
            <v>Sewer: District Manager District 4 Admin</v>
          </cell>
          <cell r="E81" t="str">
            <v>Charl Moller</v>
          </cell>
          <cell r="F81" t="str">
            <v>TSSE</v>
          </cell>
          <cell r="G81" t="str">
            <v>P20040253</v>
          </cell>
          <cell r="H81" t="str">
            <v>E</v>
          </cell>
          <cell r="J81" t="str">
            <v>District 4</v>
          </cell>
          <cell r="K81" t="str">
            <v>Sewer</v>
          </cell>
        </row>
        <row r="82">
          <cell r="B82" t="str">
            <v>20040292</v>
          </cell>
          <cell r="C82" t="str">
            <v>Delft Depot Sewer</v>
          </cell>
          <cell r="D82" t="str">
            <v>Sewer: Depot: Delft</v>
          </cell>
          <cell r="E82" t="str">
            <v>Charl Moller</v>
          </cell>
          <cell r="F82" t="str">
            <v>TSSE</v>
          </cell>
          <cell r="G82" t="str">
            <v>P20040292</v>
          </cell>
          <cell r="H82" t="str">
            <v>F</v>
          </cell>
          <cell r="J82" t="str">
            <v>District 4</v>
          </cell>
          <cell r="K82" t="str">
            <v>Sewer</v>
          </cell>
        </row>
        <row r="83">
          <cell r="B83" t="str">
            <v>20040128</v>
          </cell>
          <cell r="C83" t="str">
            <v>Supt Sewer Dist 5</v>
          </cell>
          <cell r="D83" t="str">
            <v>Sewer: Supt Sewerage District 5</v>
          </cell>
          <cell r="E83" t="str">
            <v>Julian Rodkin</v>
          </cell>
          <cell r="F83" t="str">
            <v>TSSE</v>
          </cell>
          <cell r="G83" t="str">
            <v>P20040128</v>
          </cell>
          <cell r="H83" t="str">
            <v>L</v>
          </cell>
          <cell r="J83" t="str">
            <v>District 7</v>
          </cell>
          <cell r="K83" t="str">
            <v>Sewer</v>
          </cell>
        </row>
        <row r="84">
          <cell r="B84" t="str">
            <v>20040242</v>
          </cell>
          <cell r="C84" t="str">
            <v>Depot Man Dist 5 Adm</v>
          </cell>
          <cell r="D84" t="str">
            <v>Sewer: Depot Manager District 5 Admin</v>
          </cell>
          <cell r="E84" t="str">
            <v>Julian Rodkin</v>
          </cell>
          <cell r="F84" t="str">
            <v>TSSE</v>
          </cell>
          <cell r="G84" t="str">
            <v>P20040242</v>
          </cell>
          <cell r="H84" t="str">
            <v>F</v>
          </cell>
          <cell r="J84" t="str">
            <v>District 7</v>
          </cell>
          <cell r="K84" t="str">
            <v>Sewer</v>
          </cell>
        </row>
        <row r="85">
          <cell r="B85" t="str">
            <v>20040243</v>
          </cell>
          <cell r="C85" t="str">
            <v>Dist Man Dist 5 Adm</v>
          </cell>
          <cell r="D85" t="str">
            <v>Sewer: District Manager District 5 Admin</v>
          </cell>
          <cell r="E85" t="str">
            <v>Julian Rodkin</v>
          </cell>
          <cell r="F85" t="str">
            <v>TSSE</v>
          </cell>
          <cell r="G85" t="str">
            <v>P20040243</v>
          </cell>
          <cell r="H85" t="str">
            <v>E</v>
          </cell>
          <cell r="J85" t="str">
            <v>District 7</v>
          </cell>
          <cell r="K85" t="str">
            <v>Sewer</v>
          </cell>
        </row>
        <row r="86">
          <cell r="B86" t="str">
            <v>20040258</v>
          </cell>
          <cell r="C86" t="str">
            <v>District Man Dist 5</v>
          </cell>
          <cell r="D86" t="str">
            <v>Sewer: District Manager District 5 Admin</v>
          </cell>
          <cell r="E86" t="str">
            <v>Randall Josephs</v>
          </cell>
          <cell r="F86" t="str">
            <v>TSSE</v>
          </cell>
          <cell r="G86" t="str">
            <v>P20040258</v>
          </cell>
          <cell r="H86" t="str">
            <v>L</v>
          </cell>
          <cell r="J86" t="str">
            <v>District 7</v>
          </cell>
          <cell r="K86" t="str">
            <v>Sewer</v>
          </cell>
        </row>
        <row r="87">
          <cell r="B87" t="str">
            <v>20040268</v>
          </cell>
          <cell r="C87" t="str">
            <v>Depot Man Dist 8 Adm</v>
          </cell>
          <cell r="D87" t="str">
            <v>Sewer: Depot Manager District 8 Admin</v>
          </cell>
          <cell r="E87" t="str">
            <v>Julian Rodkin</v>
          </cell>
          <cell r="F87" t="str">
            <v>TSSE</v>
          </cell>
          <cell r="G87" t="str">
            <v>P20040268</v>
          </cell>
          <cell r="H87" t="str">
            <v>F</v>
          </cell>
          <cell r="J87" t="str">
            <v>District 7</v>
          </cell>
          <cell r="K87" t="str">
            <v>Sewer</v>
          </cell>
        </row>
        <row r="88">
          <cell r="B88" t="str">
            <v>20040132</v>
          </cell>
          <cell r="C88" t="str">
            <v>Scottsdene</v>
          </cell>
          <cell r="D88" t="str">
            <v>Sewer: Depot: Scottsdene</v>
          </cell>
          <cell r="E88" t="str">
            <v>Eduaan Albertyn</v>
          </cell>
          <cell r="F88" t="str">
            <v>TSSE</v>
          </cell>
          <cell r="G88" t="str">
            <v>P20040132</v>
          </cell>
          <cell r="H88" t="str">
            <v>L</v>
          </cell>
          <cell r="J88" t="str">
            <v>District 6</v>
          </cell>
          <cell r="K88" t="str">
            <v>Sewer</v>
          </cell>
        </row>
        <row r="89">
          <cell r="B89" t="str">
            <v>20040133</v>
          </cell>
          <cell r="C89" t="str">
            <v>Supt Sewer Atlantis</v>
          </cell>
          <cell r="D89" t="str">
            <v>Sewer: Supt District 6: Atlantis</v>
          </cell>
          <cell r="E89" t="str">
            <v>Eduaan Albertyn</v>
          </cell>
          <cell r="F89" t="str">
            <v>TSSE</v>
          </cell>
          <cell r="G89" t="str">
            <v>P20040133</v>
          </cell>
          <cell r="H89" t="str">
            <v>L</v>
          </cell>
          <cell r="J89" t="str">
            <v>District 6</v>
          </cell>
          <cell r="K89" t="str">
            <v>Sewer</v>
          </cell>
        </row>
        <row r="90">
          <cell r="B90" t="str">
            <v>20040134</v>
          </cell>
          <cell r="C90" t="str">
            <v>Supt Sewer Killarney</v>
          </cell>
          <cell r="D90" t="str">
            <v>Sewer: Supt District 6: Killarney</v>
          </cell>
          <cell r="E90" t="str">
            <v>Eduaan Albertyn</v>
          </cell>
          <cell r="F90" t="str">
            <v>TSSE</v>
          </cell>
          <cell r="G90" t="str">
            <v>P20040134</v>
          </cell>
          <cell r="H90" t="str">
            <v>L</v>
          </cell>
          <cell r="J90" t="str">
            <v>District 6</v>
          </cell>
          <cell r="K90" t="str">
            <v>Sewer</v>
          </cell>
        </row>
        <row r="91">
          <cell r="B91" t="str">
            <v>20040262</v>
          </cell>
          <cell r="C91" t="str">
            <v>Depot Man Dist 6 Adm</v>
          </cell>
          <cell r="D91" t="str">
            <v>Sewer: Depot Manager District 6 Admin</v>
          </cell>
          <cell r="E91" t="str">
            <v>Eduaan Albertyn</v>
          </cell>
          <cell r="F91" t="str">
            <v>TSSE</v>
          </cell>
          <cell r="G91" t="str">
            <v>P20040262</v>
          </cell>
          <cell r="H91" t="str">
            <v>F</v>
          </cell>
          <cell r="J91" t="str">
            <v>District 6</v>
          </cell>
          <cell r="K91" t="str">
            <v>Sewer</v>
          </cell>
        </row>
        <row r="92">
          <cell r="B92" t="str">
            <v>20040263</v>
          </cell>
          <cell r="C92" t="str">
            <v>Dist Man Dist 6 Adm</v>
          </cell>
          <cell r="D92" t="str">
            <v>Sewer: District Manager District 6 Admin</v>
          </cell>
          <cell r="E92" t="str">
            <v>Eduaan Albertyn</v>
          </cell>
          <cell r="F92" t="str">
            <v>TSSE</v>
          </cell>
          <cell r="G92" t="str">
            <v>P20040263</v>
          </cell>
          <cell r="H92" t="str">
            <v>E</v>
          </cell>
          <cell r="J92" t="str">
            <v>District 6</v>
          </cell>
          <cell r="K92" t="str">
            <v>Sewer</v>
          </cell>
        </row>
        <row r="93">
          <cell r="B93" t="str">
            <v>20040294</v>
          </cell>
          <cell r="C93" t="str">
            <v>Langeberg Sewer</v>
          </cell>
          <cell r="D93" t="str">
            <v>Sewer: Depot: Langeberg</v>
          </cell>
          <cell r="E93" t="str">
            <v>Eduaan Albertyn</v>
          </cell>
          <cell r="F93" t="str">
            <v>TSSE</v>
          </cell>
          <cell r="G93" t="str">
            <v>P20040294</v>
          </cell>
          <cell r="H93" t="str">
            <v>F</v>
          </cell>
          <cell r="J93" t="str">
            <v>District 6</v>
          </cell>
          <cell r="K93" t="str">
            <v>Sewer</v>
          </cell>
        </row>
        <row r="94">
          <cell r="B94" t="str">
            <v>20040136</v>
          </cell>
          <cell r="C94" t="str">
            <v>Supt Sewer Dist 7</v>
          </cell>
          <cell r="D94" t="str">
            <v>Sewer: Supt District 7</v>
          </cell>
          <cell r="E94" t="str">
            <v>Randall Josephs</v>
          </cell>
          <cell r="F94" t="str">
            <v>TSSE</v>
          </cell>
          <cell r="G94" t="str">
            <v>P20040136</v>
          </cell>
          <cell r="H94" t="str">
            <v>L</v>
          </cell>
          <cell r="J94" t="str">
            <v>District 7</v>
          </cell>
          <cell r="K94" t="str">
            <v>Sewer</v>
          </cell>
        </row>
        <row r="95">
          <cell r="B95" t="str">
            <v>20040273</v>
          </cell>
          <cell r="C95" t="str">
            <v>Depot Man Dist 7 Adm</v>
          </cell>
          <cell r="D95" t="str">
            <v>Sewer: Depot Manager District 7 Admin</v>
          </cell>
          <cell r="E95" t="str">
            <v>Randall Josephs</v>
          </cell>
          <cell r="F95" t="str">
            <v>TSSE</v>
          </cell>
          <cell r="G95" t="str">
            <v>P20040273</v>
          </cell>
          <cell r="H95" t="str">
            <v>F</v>
          </cell>
          <cell r="J95" t="str">
            <v>District 7</v>
          </cell>
          <cell r="K95" t="str">
            <v>Sewer</v>
          </cell>
        </row>
        <row r="96">
          <cell r="B96" t="str">
            <v>20040274</v>
          </cell>
          <cell r="C96" t="str">
            <v>Dist Man Dist 7 Adm</v>
          </cell>
          <cell r="D96" t="str">
            <v>Sewer: District Manager District 7 Admin</v>
          </cell>
          <cell r="E96" t="str">
            <v>Randall Josephs</v>
          </cell>
          <cell r="F96" t="str">
            <v>TSSE</v>
          </cell>
          <cell r="G96" t="str">
            <v>P20040274</v>
          </cell>
          <cell r="H96" t="str">
            <v>E</v>
          </cell>
          <cell r="J96" t="str">
            <v>District 7</v>
          </cell>
          <cell r="K96" t="str">
            <v>Sewer</v>
          </cell>
        </row>
        <row r="97">
          <cell r="B97" t="str">
            <v>20040135</v>
          </cell>
          <cell r="C97" t="str">
            <v>Supt Sewer Dist 8</v>
          </cell>
          <cell r="D97" t="str">
            <v>Sewer: Supt District 8</v>
          </cell>
          <cell r="E97" t="str">
            <v>Randall Josephs</v>
          </cell>
          <cell r="F97" t="str">
            <v>TSSE</v>
          </cell>
          <cell r="G97" t="str">
            <v>P20040135</v>
          </cell>
          <cell r="H97" t="str">
            <v>L</v>
          </cell>
          <cell r="J97" t="str">
            <v>District 7</v>
          </cell>
          <cell r="K97" t="str">
            <v>Sewer</v>
          </cell>
        </row>
        <row r="98">
          <cell r="B98" t="str">
            <v>20040269</v>
          </cell>
          <cell r="C98" t="str">
            <v>Dist Man Dist 8 Adm</v>
          </cell>
          <cell r="D98" t="str">
            <v>Sewer: District Manager District 8 Admin</v>
          </cell>
          <cell r="E98" t="str">
            <v>Julian Rodkin</v>
          </cell>
          <cell r="F98" t="str">
            <v>TSSE</v>
          </cell>
          <cell r="G98" t="str">
            <v>P20040269</v>
          </cell>
          <cell r="H98" t="str">
            <v>L</v>
          </cell>
          <cell r="J98" t="str">
            <v>District 7</v>
          </cell>
          <cell r="K98" t="str">
            <v>Sewer</v>
          </cell>
        </row>
        <row r="99">
          <cell r="B99" t="str">
            <v>20040302</v>
          </cell>
          <cell r="C99" t="str">
            <v>Hillstar Sewer</v>
          </cell>
          <cell r="D99" t="str">
            <v>Sewer: Depot: Hillstar</v>
          </cell>
          <cell r="E99" t="str">
            <v>Julian Rodkin</v>
          </cell>
          <cell r="F99" t="str">
            <v>TSSE</v>
          </cell>
          <cell r="G99" t="str">
            <v>P20040302</v>
          </cell>
          <cell r="H99" t="str">
            <v>L</v>
          </cell>
          <cell r="J99" t="str">
            <v>District 7</v>
          </cell>
          <cell r="K99" t="str">
            <v>Sewer</v>
          </cell>
        </row>
        <row r="100">
          <cell r="B100" t="str">
            <v>20040110</v>
          </cell>
          <cell r="C100" t="str">
            <v>P/Stat Dist 1 : Raap</v>
          </cell>
          <cell r="D100" t="str">
            <v>Sewer: P/Station: Dist 1: Raapenberg</v>
          </cell>
          <cell r="E100" t="str">
            <v>Alfred Moll</v>
          </cell>
          <cell r="F100" t="str">
            <v>TSSE</v>
          </cell>
          <cell r="G100" t="str">
            <v>P20040110</v>
          </cell>
          <cell r="H100" t="str">
            <v>F</v>
          </cell>
          <cell r="J100" t="str">
            <v>Logistics</v>
          </cell>
          <cell r="K100" t="str">
            <v>Sewer</v>
          </cell>
        </row>
        <row r="101">
          <cell r="B101" t="str">
            <v>20040276</v>
          </cell>
          <cell r="C101" t="str">
            <v>P/Stat Dist 1 : Raap</v>
          </cell>
          <cell r="D101" t="str">
            <v>Sewer: P/Station Dist 1: R/berg: Ops Man</v>
          </cell>
          <cell r="E101" t="str">
            <v>Alfred Moll</v>
          </cell>
          <cell r="F101" t="str">
            <v>TSSE</v>
          </cell>
          <cell r="G101" t="str">
            <v>P20040276</v>
          </cell>
          <cell r="H101" t="str">
            <v>F</v>
          </cell>
          <cell r="J101" t="str">
            <v>Logistics</v>
          </cell>
          <cell r="K101" t="str">
            <v>Sewer</v>
          </cell>
        </row>
        <row r="102">
          <cell r="B102" t="str">
            <v>20040111</v>
          </cell>
          <cell r="C102" t="str">
            <v>P/Stat Dist 1:Schaap</v>
          </cell>
          <cell r="D102" t="str">
            <v>Sewer: P/Station Dist 1: Schaapkraal</v>
          </cell>
          <cell r="E102" t="str">
            <v>Alfred Moll</v>
          </cell>
          <cell r="F102" t="str">
            <v>TSSE</v>
          </cell>
          <cell r="G102" t="str">
            <v>P20040111</v>
          </cell>
          <cell r="H102" t="str">
            <v>F</v>
          </cell>
          <cell r="J102" t="str">
            <v>Logistics</v>
          </cell>
          <cell r="K102" t="str">
            <v>Sewer</v>
          </cell>
        </row>
        <row r="103">
          <cell r="B103" t="str">
            <v>20040239</v>
          </cell>
          <cell r="C103" t="str">
            <v>P/Stat Dist 1:Schaap</v>
          </cell>
          <cell r="D103" t="str">
            <v>Sewer: P/Station Dist 1: S/kraal:Ops Man</v>
          </cell>
          <cell r="E103" t="str">
            <v>Alfred Moll</v>
          </cell>
          <cell r="F103" t="str">
            <v>TSSE</v>
          </cell>
          <cell r="G103" t="str">
            <v>P20040239</v>
          </cell>
          <cell r="H103" t="str">
            <v>F</v>
          </cell>
          <cell r="J103" t="str">
            <v>Logistics</v>
          </cell>
          <cell r="K103" t="str">
            <v>Sewer</v>
          </cell>
        </row>
        <row r="104">
          <cell r="B104" t="str">
            <v>20040024</v>
          </cell>
          <cell r="C104" t="str">
            <v>Counter Serv Dist 10</v>
          </cell>
          <cell r="D104" t="str">
            <v>Water: Counter Services: District 10</v>
          </cell>
          <cell r="E104" t="str">
            <v>Julian Rodkin</v>
          </cell>
          <cell r="F104" t="str">
            <v>TSWS</v>
          </cell>
          <cell r="G104" t="str">
            <v>P20040024</v>
          </cell>
          <cell r="H104" t="str">
            <v>F</v>
          </cell>
          <cell r="J104" t="str">
            <v>District 8</v>
          </cell>
          <cell r="K104" t="str">
            <v>Water</v>
          </cell>
        </row>
        <row r="105">
          <cell r="B105" t="str">
            <v>20040055</v>
          </cell>
          <cell r="C105" t="str">
            <v>Dist Man Dist  9 Adm</v>
          </cell>
          <cell r="D105" t="str">
            <v>Water: District Manager: Distr 9: Admin</v>
          </cell>
          <cell r="E105" t="str">
            <v>Julian Rodkin</v>
          </cell>
          <cell r="F105" t="str">
            <v>TSWS</v>
          </cell>
          <cell r="G105" t="str">
            <v>P20040055</v>
          </cell>
          <cell r="H105" t="str">
            <v>L</v>
          </cell>
          <cell r="J105" t="str">
            <v>District 8</v>
          </cell>
          <cell r="K105" t="str">
            <v>Water</v>
          </cell>
        </row>
        <row r="106">
          <cell r="B106" t="str">
            <v>20040090</v>
          </cell>
          <cell r="C106" t="str">
            <v>Water: Meter Reading: District 1</v>
          </cell>
          <cell r="J106" t="str">
            <v>District 1</v>
          </cell>
        </row>
        <row r="107">
          <cell r="B107" t="str">
            <v>20040092</v>
          </cell>
          <cell r="C107" t="str">
            <v>Water: Meter Reading: District 5</v>
          </cell>
          <cell r="J107" t="str">
            <v>District 1</v>
          </cell>
        </row>
        <row r="108">
          <cell r="B108" t="str">
            <v>20040093</v>
          </cell>
          <cell r="C108" t="str">
            <v>Water: Meter Reading: District 3</v>
          </cell>
          <cell r="J108" t="str">
            <v>District 3</v>
          </cell>
        </row>
        <row r="109">
          <cell r="B109" t="str">
            <v>20040094</v>
          </cell>
          <cell r="C109" t="str">
            <v>Water: Meter Reading: District 4</v>
          </cell>
          <cell r="J109" t="str">
            <v>District 4</v>
          </cell>
        </row>
        <row r="110">
          <cell r="B110" t="str">
            <v>20040096</v>
          </cell>
          <cell r="C110" t="str">
            <v>Water: Meter Reading: District 6</v>
          </cell>
          <cell r="J110" t="str">
            <v>District 6</v>
          </cell>
        </row>
        <row r="111">
          <cell r="B111" t="str">
            <v>20040097</v>
          </cell>
          <cell r="C111" t="str">
            <v>Water: Meter Reading: District 8</v>
          </cell>
          <cell r="J111" t="str">
            <v>District 8</v>
          </cell>
        </row>
        <row r="112">
          <cell r="B112" t="str">
            <v>20040098</v>
          </cell>
          <cell r="C112" t="str">
            <v>Water: Meter Reading: District 7</v>
          </cell>
          <cell r="J112" t="str">
            <v>District 8</v>
          </cell>
        </row>
        <row r="113">
          <cell r="B113" t="str">
            <v>20040091</v>
          </cell>
          <cell r="C113" t="str">
            <v>Water: Meter Reading: District 2</v>
          </cell>
          <cell r="J113" t="str">
            <v>District 8</v>
          </cell>
        </row>
      </sheetData>
      <sheetData sheetId="32">
        <row r="1">
          <cell r="B1" t="str">
            <v>Act. Costs</v>
          </cell>
          <cell r="C1" t="str">
            <v>FinYr</v>
          </cell>
          <cell r="D1" t="str">
            <v>Cost Element</v>
          </cell>
          <cell r="E1" t="str">
            <v>District</v>
          </cell>
          <cell r="F1" t="str">
            <v>Service</v>
          </cell>
        </row>
        <row r="2">
          <cell r="B2">
            <v>-4826185.45</v>
          </cell>
          <cell r="C2">
            <v>2010</v>
          </cell>
          <cell r="D2" t="str">
            <v>600100  Labour to Capital</v>
          </cell>
          <cell r="E2" t="str">
            <v>District 8</v>
          </cell>
          <cell r="F2" t="str">
            <v>Water</v>
          </cell>
        </row>
        <row r="3">
          <cell r="B3">
            <v>0</v>
          </cell>
          <cell r="C3">
            <v>2010</v>
          </cell>
          <cell r="D3" t="str">
            <v>600100  Labour to Capital</v>
          </cell>
          <cell r="E3" t="str">
            <v>District 8</v>
          </cell>
          <cell r="F3" t="str">
            <v>Water</v>
          </cell>
        </row>
        <row r="4">
          <cell r="B4">
            <v>-235751.43</v>
          </cell>
          <cell r="C4">
            <v>2010</v>
          </cell>
          <cell r="D4" t="str">
            <v>600100  Labour to Capital</v>
          </cell>
          <cell r="E4" t="str">
            <v>District 6</v>
          </cell>
          <cell r="F4" t="str">
            <v>Water</v>
          </cell>
        </row>
        <row r="5">
          <cell r="B5">
            <v>-35936.86</v>
          </cell>
          <cell r="C5">
            <v>2010</v>
          </cell>
          <cell r="D5" t="str">
            <v>600100  Labour to Capital</v>
          </cell>
          <cell r="E5" t="str">
            <v>District 6</v>
          </cell>
          <cell r="F5" t="str">
            <v>Water</v>
          </cell>
        </row>
        <row r="6">
          <cell r="B6">
            <v>-111451.85</v>
          </cell>
          <cell r="C6">
            <v>2010</v>
          </cell>
          <cell r="D6" t="str">
            <v>600100  Labour to Capital</v>
          </cell>
          <cell r="E6" t="str">
            <v>District 6</v>
          </cell>
          <cell r="F6" t="str">
            <v>Water</v>
          </cell>
        </row>
        <row r="7">
          <cell r="B7">
            <v>0</v>
          </cell>
          <cell r="C7">
            <v>2010</v>
          </cell>
          <cell r="D7" t="str">
            <v>600100  Labour to Capital</v>
          </cell>
          <cell r="E7" t="str">
            <v>District 8</v>
          </cell>
          <cell r="F7" t="str">
            <v>Water</v>
          </cell>
        </row>
        <row r="8">
          <cell r="B8">
            <v>-7822.9</v>
          </cell>
          <cell r="C8">
            <v>2010</v>
          </cell>
          <cell r="D8" t="str">
            <v>600100  Labour to Capital</v>
          </cell>
          <cell r="E8" t="str">
            <v>District 4</v>
          </cell>
          <cell r="F8" t="str">
            <v>Water</v>
          </cell>
        </row>
        <row r="9">
          <cell r="B9">
            <v>-220888.07</v>
          </cell>
          <cell r="C9">
            <v>2010</v>
          </cell>
          <cell r="D9" t="str">
            <v>600100  Labour to Capital</v>
          </cell>
          <cell r="E9" t="str">
            <v>District 4</v>
          </cell>
          <cell r="F9" t="str">
            <v>Water</v>
          </cell>
        </row>
        <row r="10">
          <cell r="B10">
            <v>-71131.850000000006</v>
          </cell>
          <cell r="C10">
            <v>2010</v>
          </cell>
          <cell r="D10" t="str">
            <v>600100  Labour to Capital</v>
          </cell>
          <cell r="E10" t="str">
            <v>District 4</v>
          </cell>
          <cell r="F10" t="str">
            <v>Water</v>
          </cell>
        </row>
        <row r="11">
          <cell r="B11">
            <v>-44247.75</v>
          </cell>
          <cell r="C11">
            <v>2010</v>
          </cell>
          <cell r="D11" t="str">
            <v>600100  Labour to Capital</v>
          </cell>
          <cell r="E11" t="str">
            <v>District 3</v>
          </cell>
          <cell r="F11" t="str">
            <v>Water</v>
          </cell>
        </row>
        <row r="12">
          <cell r="B12">
            <v>-76175.94</v>
          </cell>
          <cell r="C12">
            <v>2010</v>
          </cell>
          <cell r="D12" t="str">
            <v>600100  Labour to Capital</v>
          </cell>
          <cell r="E12" t="str">
            <v>District 6</v>
          </cell>
          <cell r="F12" t="str">
            <v>Water</v>
          </cell>
        </row>
        <row r="13">
          <cell r="B13">
            <v>-36843.85</v>
          </cell>
          <cell r="C13">
            <v>2010</v>
          </cell>
          <cell r="D13" t="str">
            <v>600100  Labour to Capital</v>
          </cell>
          <cell r="E13" t="str">
            <v>District 8</v>
          </cell>
          <cell r="F13" t="str">
            <v>Water</v>
          </cell>
        </row>
        <row r="14">
          <cell r="B14">
            <v>-321070.88</v>
          </cell>
          <cell r="C14">
            <v>2010</v>
          </cell>
          <cell r="D14" t="str">
            <v>600100  Labour to Capital</v>
          </cell>
          <cell r="E14" t="str">
            <v>District 1</v>
          </cell>
          <cell r="F14" t="str">
            <v>Water</v>
          </cell>
        </row>
        <row r="15">
          <cell r="B15">
            <v>-226557.65</v>
          </cell>
          <cell r="C15">
            <v>2010</v>
          </cell>
          <cell r="D15" t="str">
            <v>600100  Labour to Capital</v>
          </cell>
          <cell r="E15" t="str">
            <v>Informal Settlements</v>
          </cell>
          <cell r="F15" t="str">
            <v>Water</v>
          </cell>
        </row>
        <row r="16">
          <cell r="B16">
            <v>-295.56</v>
          </cell>
          <cell r="C16">
            <v>2010</v>
          </cell>
          <cell r="D16" t="str">
            <v>600100  Labour to Capital</v>
          </cell>
          <cell r="E16" t="str">
            <v>District 6</v>
          </cell>
          <cell r="F16" t="str">
            <v>Sewer</v>
          </cell>
        </row>
        <row r="17">
          <cell r="B17">
            <v>-295.56</v>
          </cell>
          <cell r="C17">
            <v>2010</v>
          </cell>
          <cell r="D17" t="str">
            <v>600100  Labour to Capital</v>
          </cell>
          <cell r="E17" t="str">
            <v>District 4</v>
          </cell>
          <cell r="F17" t="str">
            <v>Sewer</v>
          </cell>
        </row>
        <row r="18">
          <cell r="B18">
            <v>-479.35</v>
          </cell>
          <cell r="C18">
            <v>2010</v>
          </cell>
          <cell r="D18" t="str">
            <v>600100  Labour to Capital</v>
          </cell>
          <cell r="E18" t="str">
            <v>District 3</v>
          </cell>
          <cell r="F18" t="str">
            <v>Sewer</v>
          </cell>
        </row>
        <row r="19">
          <cell r="B19">
            <v>-135155.20000000001</v>
          </cell>
          <cell r="C19">
            <v>2010</v>
          </cell>
          <cell r="D19" t="str">
            <v>600100  Labour to Capital</v>
          </cell>
          <cell r="E19" t="str">
            <v>Informal Settlements</v>
          </cell>
          <cell r="F19" t="str">
            <v>Sewer</v>
          </cell>
        </row>
        <row r="20">
          <cell r="B20">
            <v>-246508.2</v>
          </cell>
          <cell r="C20">
            <v>2010</v>
          </cell>
          <cell r="D20" t="str">
            <v>600130  Plant and Equipment to Capital</v>
          </cell>
          <cell r="E20" t="str">
            <v>District 8</v>
          </cell>
          <cell r="F20" t="str">
            <v>Water</v>
          </cell>
        </row>
        <row r="21">
          <cell r="B21">
            <v>0</v>
          </cell>
          <cell r="C21">
            <v>2010</v>
          </cell>
          <cell r="D21" t="str">
            <v>600130  Plant and Equipment to Capital</v>
          </cell>
          <cell r="E21" t="str">
            <v>District 8</v>
          </cell>
          <cell r="F21" t="str">
            <v>Water</v>
          </cell>
        </row>
        <row r="22">
          <cell r="B22">
            <v>0</v>
          </cell>
          <cell r="C22">
            <v>2010</v>
          </cell>
          <cell r="D22" t="str">
            <v>600130  Plant and Equipment to Capital</v>
          </cell>
          <cell r="E22" t="str">
            <v>District 8</v>
          </cell>
          <cell r="F22" t="str">
            <v>Water</v>
          </cell>
        </row>
        <row r="23">
          <cell r="B23">
            <v>-618.96</v>
          </cell>
          <cell r="C23">
            <v>2010</v>
          </cell>
          <cell r="D23" t="str">
            <v>600130  Plant and Equipment to Capital</v>
          </cell>
          <cell r="E23" t="str">
            <v>District 4</v>
          </cell>
          <cell r="F23" t="str">
            <v>Water</v>
          </cell>
        </row>
        <row r="24">
          <cell r="B24">
            <v>-1267.01</v>
          </cell>
          <cell r="C24">
            <v>2010</v>
          </cell>
          <cell r="D24" t="str">
            <v>600130  Plant and Equipment to Capital</v>
          </cell>
          <cell r="E24" t="str">
            <v>District 6</v>
          </cell>
          <cell r="F24" t="str">
            <v>Water</v>
          </cell>
        </row>
        <row r="25">
          <cell r="B25">
            <v>-856893.47</v>
          </cell>
          <cell r="C25">
            <v>2010</v>
          </cell>
          <cell r="D25" t="str">
            <v>600230  Vehicle to Capital</v>
          </cell>
          <cell r="E25" t="str">
            <v>District 8</v>
          </cell>
          <cell r="F25" t="str">
            <v>Water</v>
          </cell>
        </row>
        <row r="26">
          <cell r="B26">
            <v>0</v>
          </cell>
          <cell r="C26">
            <v>2010</v>
          </cell>
          <cell r="D26" t="str">
            <v>600230  Vehicle to Capital</v>
          </cell>
          <cell r="E26" t="str">
            <v>District 8</v>
          </cell>
          <cell r="F26" t="str">
            <v>Water</v>
          </cell>
        </row>
        <row r="27">
          <cell r="B27">
            <v>-11700.61</v>
          </cell>
          <cell r="C27">
            <v>2010</v>
          </cell>
          <cell r="D27" t="str">
            <v>600230  Vehicle to Capital</v>
          </cell>
          <cell r="E27" t="str">
            <v>District 6</v>
          </cell>
          <cell r="F27" t="str">
            <v>Water</v>
          </cell>
        </row>
        <row r="28">
          <cell r="B28">
            <v>-5517.3</v>
          </cell>
          <cell r="C28">
            <v>2010</v>
          </cell>
          <cell r="D28" t="str">
            <v>600230  Vehicle to Capital</v>
          </cell>
          <cell r="E28" t="str">
            <v>District 6</v>
          </cell>
          <cell r="F28" t="str">
            <v>Water</v>
          </cell>
        </row>
        <row r="29">
          <cell r="B29">
            <v>-5043.17</v>
          </cell>
          <cell r="C29">
            <v>2010</v>
          </cell>
          <cell r="D29" t="str">
            <v>600230  Vehicle to Capital</v>
          </cell>
          <cell r="E29" t="str">
            <v>District 6</v>
          </cell>
          <cell r="F29" t="str">
            <v>Water</v>
          </cell>
        </row>
        <row r="30">
          <cell r="B30">
            <v>0</v>
          </cell>
          <cell r="C30">
            <v>2010</v>
          </cell>
          <cell r="D30" t="str">
            <v>600230  Vehicle to Capital</v>
          </cell>
          <cell r="E30" t="str">
            <v>District 8</v>
          </cell>
          <cell r="F30" t="str">
            <v>Water</v>
          </cell>
        </row>
        <row r="31">
          <cell r="B31">
            <v>-288.07</v>
          </cell>
          <cell r="C31">
            <v>2010</v>
          </cell>
          <cell r="D31" t="str">
            <v>600230  Vehicle to Capital</v>
          </cell>
          <cell r="E31" t="str">
            <v>District 4</v>
          </cell>
          <cell r="F31" t="str">
            <v>Water</v>
          </cell>
        </row>
        <row r="32">
          <cell r="B32">
            <v>-11600.78</v>
          </cell>
          <cell r="C32">
            <v>2010</v>
          </cell>
          <cell r="D32" t="str">
            <v>600230  Vehicle to Capital</v>
          </cell>
          <cell r="E32" t="str">
            <v>District 4</v>
          </cell>
          <cell r="F32" t="str">
            <v>Water</v>
          </cell>
        </row>
        <row r="33">
          <cell r="B33">
            <v>-4690.8100000000004</v>
          </cell>
          <cell r="C33">
            <v>2010</v>
          </cell>
          <cell r="D33" t="str">
            <v>600230  Vehicle to Capital</v>
          </cell>
          <cell r="E33" t="str">
            <v>District 4</v>
          </cell>
          <cell r="F33" t="str">
            <v>Water</v>
          </cell>
        </row>
        <row r="34">
          <cell r="B34">
            <v>-1555.11</v>
          </cell>
          <cell r="C34">
            <v>2010</v>
          </cell>
          <cell r="D34" t="str">
            <v>600230  Vehicle to Capital</v>
          </cell>
          <cell r="E34" t="str">
            <v>District 3</v>
          </cell>
          <cell r="F34" t="str">
            <v>Water</v>
          </cell>
        </row>
        <row r="35">
          <cell r="B35">
            <v>-3649.82</v>
          </cell>
          <cell r="C35">
            <v>2010</v>
          </cell>
          <cell r="D35" t="str">
            <v>600230  Vehicle to Capital</v>
          </cell>
          <cell r="E35" t="str">
            <v>District 6</v>
          </cell>
          <cell r="F35" t="str">
            <v>Water</v>
          </cell>
        </row>
        <row r="36">
          <cell r="B36">
            <v>-1282.44</v>
          </cell>
          <cell r="C36">
            <v>2010</v>
          </cell>
          <cell r="D36" t="str">
            <v>600230  Vehicle to Capital</v>
          </cell>
          <cell r="E36" t="str">
            <v>District 8</v>
          </cell>
          <cell r="F36" t="str">
            <v>Water</v>
          </cell>
        </row>
        <row r="37">
          <cell r="B37">
            <v>-24703.08</v>
          </cell>
          <cell r="C37">
            <v>2010</v>
          </cell>
          <cell r="D37" t="str">
            <v>600230  Vehicle to Capital</v>
          </cell>
          <cell r="E37" t="str">
            <v>District 1</v>
          </cell>
          <cell r="F37" t="str">
            <v>Water</v>
          </cell>
        </row>
        <row r="38">
          <cell r="B38">
            <v>-13098.33</v>
          </cell>
          <cell r="C38">
            <v>2010</v>
          </cell>
          <cell r="D38" t="str">
            <v>600230  Vehicle to Capital</v>
          </cell>
          <cell r="E38" t="str">
            <v>Informal Settlements</v>
          </cell>
          <cell r="F38" t="str">
            <v>Water</v>
          </cell>
        </row>
        <row r="39">
          <cell r="B39">
            <v>-102.5</v>
          </cell>
          <cell r="C39">
            <v>2010</v>
          </cell>
          <cell r="D39" t="str">
            <v>600230  Vehicle to Capital</v>
          </cell>
          <cell r="E39" t="str">
            <v>District 4</v>
          </cell>
          <cell r="F39" t="str">
            <v>Sewer</v>
          </cell>
        </row>
        <row r="40">
          <cell r="B40">
            <v>-23.35</v>
          </cell>
          <cell r="C40">
            <v>2010</v>
          </cell>
          <cell r="D40" t="str">
            <v>600230  Vehicle to Capital</v>
          </cell>
          <cell r="E40" t="str">
            <v>District 3</v>
          </cell>
          <cell r="F40" t="str">
            <v>Sewer</v>
          </cell>
        </row>
        <row r="41">
          <cell r="B41">
            <v>-11686.14</v>
          </cell>
          <cell r="C41">
            <v>2010</v>
          </cell>
          <cell r="D41" t="str">
            <v>600230  Vehicle to Capital</v>
          </cell>
          <cell r="E41" t="str">
            <v>Informal Settlements</v>
          </cell>
          <cell r="F41" t="str">
            <v>Sewer</v>
          </cell>
        </row>
        <row r="42">
          <cell r="B42">
            <v>371604.2</v>
          </cell>
          <cell r="C42">
            <v>2010</v>
          </cell>
          <cell r="D42" t="str">
            <v>600070  Rental of Vehicles, Plant and Equipment</v>
          </cell>
          <cell r="E42" t="str">
            <v>Logistics</v>
          </cell>
          <cell r="F42" t="str">
            <v>Water</v>
          </cell>
        </row>
        <row r="43">
          <cell r="B43">
            <v>1832090.78</v>
          </cell>
          <cell r="C43">
            <v>2010</v>
          </cell>
          <cell r="D43" t="str">
            <v>600070  Rental of Vehicles, Plant and Equipment</v>
          </cell>
          <cell r="E43" t="str">
            <v>Logistics</v>
          </cell>
          <cell r="F43" t="str">
            <v>Water</v>
          </cell>
        </row>
        <row r="44">
          <cell r="B44">
            <v>921379.93</v>
          </cell>
          <cell r="C44">
            <v>2010</v>
          </cell>
          <cell r="D44" t="str">
            <v>600070  Rental of Vehicles, Plant and Equipment</v>
          </cell>
          <cell r="E44" t="str">
            <v>District 1</v>
          </cell>
          <cell r="F44" t="str">
            <v>Water</v>
          </cell>
        </row>
        <row r="45">
          <cell r="B45">
            <v>3392880.16</v>
          </cell>
          <cell r="C45">
            <v>2010</v>
          </cell>
          <cell r="D45" t="str">
            <v>600070  Rental of Vehicles, Plant and Equipment</v>
          </cell>
          <cell r="E45" t="str">
            <v>District 1</v>
          </cell>
          <cell r="F45" t="str">
            <v>Water</v>
          </cell>
        </row>
        <row r="46">
          <cell r="B46">
            <v>727207.52</v>
          </cell>
          <cell r="C46">
            <v>2010</v>
          </cell>
          <cell r="D46" t="str">
            <v>600070  Rental of Vehicles, Plant and Equipment</v>
          </cell>
          <cell r="E46" t="str">
            <v>District 8</v>
          </cell>
          <cell r="F46" t="str">
            <v>Water</v>
          </cell>
        </row>
        <row r="47">
          <cell r="B47">
            <v>1777748.49</v>
          </cell>
          <cell r="C47">
            <v>2010</v>
          </cell>
          <cell r="D47" t="str">
            <v>600070  Rental of Vehicles, Plant and Equipment</v>
          </cell>
          <cell r="E47" t="str">
            <v>District 8</v>
          </cell>
          <cell r="F47" t="str">
            <v>Water</v>
          </cell>
        </row>
        <row r="48">
          <cell r="B48">
            <v>239853.34</v>
          </cell>
          <cell r="C48">
            <v>2010</v>
          </cell>
          <cell r="D48" t="str">
            <v>600070  Rental of Vehicles, Plant and Equipment</v>
          </cell>
          <cell r="E48" t="str">
            <v>District 6</v>
          </cell>
          <cell r="F48" t="str">
            <v>Water</v>
          </cell>
        </row>
        <row r="49">
          <cell r="B49">
            <v>707996.86</v>
          </cell>
          <cell r="C49">
            <v>2010</v>
          </cell>
          <cell r="D49" t="str">
            <v>600070  Rental of Vehicles, Plant and Equipment</v>
          </cell>
          <cell r="E49" t="str">
            <v>District 3</v>
          </cell>
          <cell r="F49" t="str">
            <v>Water</v>
          </cell>
        </row>
        <row r="50">
          <cell r="B50">
            <v>256178.05</v>
          </cell>
          <cell r="C50">
            <v>2010</v>
          </cell>
          <cell r="D50" t="str">
            <v>600070  Rental of Vehicles, Plant and Equipment</v>
          </cell>
          <cell r="E50" t="str">
            <v>District 4</v>
          </cell>
          <cell r="F50" t="str">
            <v>Water</v>
          </cell>
        </row>
        <row r="51">
          <cell r="B51">
            <v>2159430.7200000002</v>
          </cell>
          <cell r="C51">
            <v>2010</v>
          </cell>
          <cell r="D51" t="str">
            <v>600070  Rental of Vehicles, Plant and Equipment</v>
          </cell>
          <cell r="E51" t="str">
            <v>District 4</v>
          </cell>
          <cell r="F51" t="str">
            <v>Water</v>
          </cell>
        </row>
        <row r="52">
          <cell r="B52">
            <v>820394.85</v>
          </cell>
          <cell r="C52">
            <v>2010</v>
          </cell>
          <cell r="D52" t="str">
            <v>600070  Rental of Vehicles, Plant and Equipment</v>
          </cell>
          <cell r="E52" t="str">
            <v>District 4</v>
          </cell>
          <cell r="F52" t="str">
            <v>Water</v>
          </cell>
        </row>
        <row r="53">
          <cell r="B53">
            <v>321988.65999999997</v>
          </cell>
          <cell r="C53">
            <v>2010</v>
          </cell>
          <cell r="D53" t="str">
            <v>600070  Rental of Vehicles, Plant and Equipment</v>
          </cell>
          <cell r="E53" t="str">
            <v>District 4</v>
          </cell>
          <cell r="F53" t="str">
            <v>Water</v>
          </cell>
        </row>
        <row r="54">
          <cell r="B54">
            <v>19483.45</v>
          </cell>
          <cell r="C54">
            <v>2010</v>
          </cell>
          <cell r="D54" t="str">
            <v>600070  Rental of Vehicles, Plant and Equipment</v>
          </cell>
          <cell r="E54" t="str">
            <v>District 8</v>
          </cell>
          <cell r="F54" t="str">
            <v>Water</v>
          </cell>
        </row>
        <row r="55">
          <cell r="B55">
            <v>70220.33</v>
          </cell>
          <cell r="C55">
            <v>2010</v>
          </cell>
          <cell r="D55" t="str">
            <v>600070  Rental of Vehicles, Plant and Equipment</v>
          </cell>
          <cell r="E55" t="str">
            <v>District 6</v>
          </cell>
          <cell r="F55" t="str">
            <v>Water</v>
          </cell>
        </row>
        <row r="56">
          <cell r="B56">
            <v>110219.35</v>
          </cell>
          <cell r="C56">
            <v>2010</v>
          </cell>
          <cell r="D56" t="str">
            <v>600070  Rental of Vehicles, Plant and Equipment</v>
          </cell>
          <cell r="E56" t="str">
            <v>District 6</v>
          </cell>
          <cell r="F56" t="str">
            <v>Water</v>
          </cell>
        </row>
        <row r="57">
          <cell r="B57">
            <v>1138601.72</v>
          </cell>
          <cell r="C57">
            <v>2010</v>
          </cell>
          <cell r="D57" t="str">
            <v>600070  Rental of Vehicles, Plant and Equipment</v>
          </cell>
          <cell r="E57" t="str">
            <v>District 6</v>
          </cell>
          <cell r="F57" t="str">
            <v>Water</v>
          </cell>
        </row>
        <row r="58">
          <cell r="B58">
            <v>1304202.81</v>
          </cell>
          <cell r="C58">
            <v>2010</v>
          </cell>
          <cell r="D58" t="str">
            <v>600070  Rental of Vehicles, Plant and Equipment</v>
          </cell>
          <cell r="E58" t="str">
            <v>District 6</v>
          </cell>
          <cell r="F58" t="str">
            <v>Water</v>
          </cell>
        </row>
        <row r="59">
          <cell r="B59">
            <v>1319984.79</v>
          </cell>
          <cell r="C59">
            <v>2010</v>
          </cell>
          <cell r="D59" t="str">
            <v>600070  Rental of Vehicles, Plant and Equipment</v>
          </cell>
          <cell r="E59" t="str">
            <v>District 6</v>
          </cell>
          <cell r="F59" t="str">
            <v>Water</v>
          </cell>
        </row>
        <row r="60">
          <cell r="B60">
            <v>805089.96</v>
          </cell>
          <cell r="C60">
            <v>2010</v>
          </cell>
          <cell r="D60" t="str">
            <v>600070  Rental of Vehicles, Plant and Equipment</v>
          </cell>
          <cell r="E60" t="str">
            <v>District 6</v>
          </cell>
          <cell r="F60" t="str">
            <v>Water</v>
          </cell>
        </row>
        <row r="61">
          <cell r="B61">
            <v>412393</v>
          </cell>
          <cell r="C61">
            <v>2010</v>
          </cell>
          <cell r="D61" t="str">
            <v>600070  Rental of Vehicles, Plant and Equipment</v>
          </cell>
          <cell r="E61" t="str">
            <v>District 6</v>
          </cell>
          <cell r="F61" t="str">
            <v>Water</v>
          </cell>
        </row>
        <row r="62">
          <cell r="B62">
            <v>9288767.5700000003</v>
          </cell>
          <cell r="C62">
            <v>2010</v>
          </cell>
          <cell r="D62" t="str">
            <v>600070  Rental of Vehicles, Plant and Equipment</v>
          </cell>
          <cell r="E62" t="str">
            <v>District 8</v>
          </cell>
          <cell r="F62" t="str">
            <v>Water</v>
          </cell>
        </row>
        <row r="63">
          <cell r="B63">
            <v>796533.93</v>
          </cell>
          <cell r="C63">
            <v>2010</v>
          </cell>
          <cell r="D63" t="str">
            <v>600070  Rental of Vehicles, Plant and Equipment</v>
          </cell>
          <cell r="E63" t="str">
            <v>District 8</v>
          </cell>
          <cell r="F63" t="str">
            <v>Water</v>
          </cell>
        </row>
        <row r="64">
          <cell r="B64">
            <v>3158220.36</v>
          </cell>
          <cell r="C64">
            <v>2010</v>
          </cell>
          <cell r="D64" t="str">
            <v>600070  Rental of Vehicles, Plant and Equipment</v>
          </cell>
          <cell r="E64" t="str">
            <v>District 8</v>
          </cell>
          <cell r="F64" t="str">
            <v>Water</v>
          </cell>
        </row>
        <row r="65">
          <cell r="B65">
            <v>81355.399999999994</v>
          </cell>
          <cell r="C65">
            <v>2010</v>
          </cell>
          <cell r="D65" t="str">
            <v>600070  Rental of Vehicles, Plant and Equipment</v>
          </cell>
          <cell r="E65" t="str">
            <v>District 8</v>
          </cell>
          <cell r="F65" t="str">
            <v>Water</v>
          </cell>
        </row>
        <row r="66">
          <cell r="B66">
            <v>103479.09</v>
          </cell>
          <cell r="C66">
            <v>2010</v>
          </cell>
          <cell r="D66" t="str">
            <v>600070  Rental of Vehicles, Plant and Equipment</v>
          </cell>
          <cell r="E66" t="str">
            <v>Informal Settlements</v>
          </cell>
          <cell r="F66" t="str">
            <v>Sewer</v>
          </cell>
        </row>
        <row r="67">
          <cell r="B67">
            <v>0</v>
          </cell>
          <cell r="C67">
            <v>2010</v>
          </cell>
          <cell r="D67" t="str">
            <v>600070  Rental of Vehicles, Plant and Equipment</v>
          </cell>
          <cell r="E67" t="str">
            <v>Informal Settlements</v>
          </cell>
          <cell r="F67" t="str">
            <v>Sewer</v>
          </cell>
        </row>
        <row r="68">
          <cell r="B68">
            <v>884638.26</v>
          </cell>
          <cell r="C68">
            <v>2010</v>
          </cell>
          <cell r="D68" t="str">
            <v>600070  Rental of Vehicles, Plant and Equipment</v>
          </cell>
          <cell r="E68" t="str">
            <v>Logistics</v>
          </cell>
          <cell r="F68" t="str">
            <v>Sewer</v>
          </cell>
        </row>
        <row r="69">
          <cell r="B69">
            <v>7252.42</v>
          </cell>
          <cell r="C69">
            <v>2010</v>
          </cell>
          <cell r="D69" t="str">
            <v>600070  Rental of Vehicles, Plant and Equipment</v>
          </cell>
          <cell r="E69" t="str">
            <v>District 1</v>
          </cell>
          <cell r="F69" t="str">
            <v>Sewer</v>
          </cell>
        </row>
        <row r="70">
          <cell r="B70">
            <v>1340345.07</v>
          </cell>
          <cell r="C70">
            <v>2010</v>
          </cell>
          <cell r="D70" t="str">
            <v>600070  Rental of Vehicles, Plant and Equipment</v>
          </cell>
          <cell r="E70" t="str">
            <v>District 7</v>
          </cell>
          <cell r="F70" t="str">
            <v>Sewer</v>
          </cell>
        </row>
        <row r="71">
          <cell r="B71">
            <v>465245.78</v>
          </cell>
          <cell r="C71">
            <v>2010</v>
          </cell>
          <cell r="D71" t="str">
            <v>600070  Rental of Vehicles, Plant and Equipment</v>
          </cell>
          <cell r="E71" t="str">
            <v>District 6</v>
          </cell>
          <cell r="F71" t="str">
            <v>Sewer</v>
          </cell>
        </row>
        <row r="72">
          <cell r="B72">
            <v>104975.45</v>
          </cell>
          <cell r="C72">
            <v>2010</v>
          </cell>
          <cell r="D72" t="str">
            <v>600070  Rental of Vehicles, Plant and Equipment</v>
          </cell>
          <cell r="E72" t="str">
            <v>TOC</v>
          </cell>
          <cell r="F72" t="str">
            <v>Sewer</v>
          </cell>
        </row>
        <row r="73">
          <cell r="B73">
            <v>935599.66</v>
          </cell>
          <cell r="C73">
            <v>2010</v>
          </cell>
          <cell r="D73" t="str">
            <v>600070  Rental of Vehicles, Plant and Equipment</v>
          </cell>
          <cell r="E73" t="str">
            <v>District 3</v>
          </cell>
          <cell r="F73" t="str">
            <v>Sewer</v>
          </cell>
        </row>
        <row r="74">
          <cell r="B74">
            <v>2297925.08</v>
          </cell>
          <cell r="C74">
            <v>2010</v>
          </cell>
          <cell r="D74" t="str">
            <v>600070  Rental of Vehicles, Plant and Equipment</v>
          </cell>
          <cell r="E74" t="str">
            <v>District 4</v>
          </cell>
          <cell r="F74" t="str">
            <v>Sewer</v>
          </cell>
        </row>
        <row r="75">
          <cell r="B75">
            <v>1353496.73</v>
          </cell>
          <cell r="C75">
            <v>2010</v>
          </cell>
          <cell r="D75" t="str">
            <v>600070  Rental of Vehicles, Plant and Equipment</v>
          </cell>
          <cell r="E75" t="str">
            <v>District 4</v>
          </cell>
          <cell r="F75" t="str">
            <v>Sewer</v>
          </cell>
        </row>
        <row r="76">
          <cell r="B76">
            <v>631745.4</v>
          </cell>
          <cell r="C76">
            <v>2010</v>
          </cell>
          <cell r="D76" t="str">
            <v>600070  Rental of Vehicles, Plant and Equipment</v>
          </cell>
          <cell r="E76" t="str">
            <v>District 4</v>
          </cell>
          <cell r="F76" t="str">
            <v>Sewer</v>
          </cell>
        </row>
        <row r="77">
          <cell r="B77">
            <v>885990.75</v>
          </cell>
          <cell r="C77">
            <v>2010</v>
          </cell>
          <cell r="D77" t="str">
            <v>600070  Rental of Vehicles, Plant and Equipment</v>
          </cell>
          <cell r="E77" t="str">
            <v>District 6</v>
          </cell>
          <cell r="F77" t="str">
            <v>Sewer</v>
          </cell>
        </row>
        <row r="78">
          <cell r="B78">
            <v>1023630.65</v>
          </cell>
          <cell r="C78">
            <v>2010</v>
          </cell>
          <cell r="D78" t="str">
            <v>600070  Rental of Vehicles, Plant and Equipment</v>
          </cell>
          <cell r="E78" t="str">
            <v>District 6</v>
          </cell>
          <cell r="F78" t="str">
            <v>Sewer</v>
          </cell>
        </row>
        <row r="79">
          <cell r="B79">
            <v>829666.63</v>
          </cell>
          <cell r="C79">
            <v>2010</v>
          </cell>
          <cell r="D79" t="str">
            <v>600070  Rental of Vehicles, Plant and Equipment</v>
          </cell>
          <cell r="E79" t="str">
            <v>District 6</v>
          </cell>
          <cell r="F79" t="str">
            <v>Sewer</v>
          </cell>
        </row>
        <row r="80">
          <cell r="B80">
            <v>0</v>
          </cell>
          <cell r="C80">
            <v>2010</v>
          </cell>
          <cell r="D80" t="str">
            <v>600070  Rental of Vehicles, Plant and Equipment</v>
          </cell>
          <cell r="E80" t="str">
            <v>District 6</v>
          </cell>
          <cell r="F80" t="str">
            <v>Sewer</v>
          </cell>
        </row>
        <row r="81">
          <cell r="B81">
            <v>610610.01</v>
          </cell>
          <cell r="C81">
            <v>2010</v>
          </cell>
          <cell r="D81" t="str">
            <v>600070  Rental of Vehicles, Plant and Equipment</v>
          </cell>
          <cell r="E81" t="str">
            <v>District 6</v>
          </cell>
          <cell r="F81" t="str">
            <v>Sewer</v>
          </cell>
        </row>
        <row r="82">
          <cell r="B82">
            <v>1582431.62</v>
          </cell>
          <cell r="C82">
            <v>2010</v>
          </cell>
          <cell r="D82" t="str">
            <v>600070  Rental of Vehicles, Plant and Equipment</v>
          </cell>
          <cell r="E82" t="str">
            <v>District 7</v>
          </cell>
          <cell r="F82" t="str">
            <v>Sewer</v>
          </cell>
        </row>
        <row r="83">
          <cell r="B83">
            <v>217905.51</v>
          </cell>
          <cell r="C83">
            <v>2010</v>
          </cell>
          <cell r="D83" t="str">
            <v>600070  Rental of Vehicles, Plant and Equipment</v>
          </cell>
          <cell r="E83" t="str">
            <v>District 7</v>
          </cell>
          <cell r="F83" t="str">
            <v>Sewer</v>
          </cell>
        </row>
        <row r="84">
          <cell r="B84">
            <v>104536.67</v>
          </cell>
          <cell r="C84">
            <v>2010</v>
          </cell>
          <cell r="D84" t="str">
            <v>600070  Rental of Vehicles, Plant and Equipment</v>
          </cell>
          <cell r="E84" t="str">
            <v>Informal Settlements</v>
          </cell>
          <cell r="F84" t="str">
            <v>Water</v>
          </cell>
        </row>
        <row r="85">
          <cell r="B85">
            <v>2138.64</v>
          </cell>
          <cell r="C85">
            <v>2010</v>
          </cell>
          <cell r="D85" t="str">
            <v>600070  Rental of Vehicles, Plant and Equipment</v>
          </cell>
          <cell r="E85" t="str">
            <v>TOC</v>
          </cell>
          <cell r="F85" t="str">
            <v>Water</v>
          </cell>
        </row>
        <row r="86">
          <cell r="B86">
            <v>453409.69</v>
          </cell>
          <cell r="C86">
            <v>2010</v>
          </cell>
          <cell r="D86" t="str">
            <v>600070  Rental of Vehicles, Plant and Equipment</v>
          </cell>
          <cell r="E86" t="str">
            <v>Informal Settlements</v>
          </cell>
          <cell r="F86" t="str">
            <v>Water</v>
          </cell>
        </row>
        <row r="87">
          <cell r="B87">
            <v>663719.04</v>
          </cell>
          <cell r="C87">
            <v>2010</v>
          </cell>
          <cell r="D87" t="str">
            <v>600070  Rental of Vehicles, Plant and Equipment</v>
          </cell>
          <cell r="E87" t="str">
            <v>Logistics</v>
          </cell>
          <cell r="F87" t="str">
            <v>Water</v>
          </cell>
        </row>
        <row r="88">
          <cell r="B88">
            <v>-2250223.7999999998</v>
          </cell>
          <cell r="C88">
            <v>2010</v>
          </cell>
          <cell r="D88" t="str">
            <v>600110  Labour to Operating</v>
          </cell>
          <cell r="E88" t="str">
            <v>Logistics</v>
          </cell>
          <cell r="F88" t="str">
            <v>Water</v>
          </cell>
        </row>
        <row r="89">
          <cell r="B89">
            <v>-8392191.4499999993</v>
          </cell>
          <cell r="C89">
            <v>2010</v>
          </cell>
          <cell r="D89" t="str">
            <v>600110  Labour to Operating</v>
          </cell>
          <cell r="E89" t="str">
            <v>District 1</v>
          </cell>
          <cell r="F89" t="str">
            <v>Water</v>
          </cell>
        </row>
        <row r="90">
          <cell r="B90">
            <v>37.61</v>
          </cell>
          <cell r="C90">
            <v>2010</v>
          </cell>
          <cell r="D90" t="str">
            <v>600110  Labour to Operating</v>
          </cell>
          <cell r="E90" t="str">
            <v>District 1</v>
          </cell>
          <cell r="F90" t="str">
            <v>Water</v>
          </cell>
        </row>
        <row r="91">
          <cell r="B91">
            <v>-4167747.42</v>
          </cell>
          <cell r="C91">
            <v>2010</v>
          </cell>
          <cell r="D91" t="str">
            <v>600110  Labour to Operating</v>
          </cell>
          <cell r="E91" t="str">
            <v>District 8</v>
          </cell>
          <cell r="F91" t="str">
            <v>Water</v>
          </cell>
        </row>
        <row r="92">
          <cell r="B92">
            <v>-2668579.29</v>
          </cell>
          <cell r="C92">
            <v>2010</v>
          </cell>
          <cell r="D92" t="str">
            <v>600110  Labour to Operating</v>
          </cell>
          <cell r="E92" t="str">
            <v>District 6</v>
          </cell>
          <cell r="F92" t="str">
            <v>Water</v>
          </cell>
        </row>
        <row r="93">
          <cell r="B93">
            <v>-765072.16</v>
          </cell>
          <cell r="C93">
            <v>2010</v>
          </cell>
          <cell r="D93" t="str">
            <v>600110  Labour to Operating</v>
          </cell>
          <cell r="E93" t="str">
            <v>District 3</v>
          </cell>
          <cell r="F93" t="str">
            <v>Water</v>
          </cell>
        </row>
        <row r="94">
          <cell r="B94">
            <v>-2723831.7</v>
          </cell>
          <cell r="C94">
            <v>2010</v>
          </cell>
          <cell r="D94" t="str">
            <v>600110  Labour to Operating</v>
          </cell>
          <cell r="E94" t="str">
            <v>District 4</v>
          </cell>
          <cell r="F94" t="str">
            <v>Water</v>
          </cell>
        </row>
        <row r="95">
          <cell r="B95">
            <v>-3548942.22</v>
          </cell>
          <cell r="C95">
            <v>2010</v>
          </cell>
          <cell r="D95" t="str">
            <v>600110  Labour to Operating</v>
          </cell>
          <cell r="E95" t="str">
            <v>District 4</v>
          </cell>
          <cell r="F95" t="str">
            <v>Water</v>
          </cell>
        </row>
        <row r="96">
          <cell r="B96">
            <v>-1018365.46</v>
          </cell>
          <cell r="C96">
            <v>2010</v>
          </cell>
          <cell r="D96" t="str">
            <v>600110  Labour to Operating</v>
          </cell>
          <cell r="E96" t="str">
            <v>District 4</v>
          </cell>
          <cell r="F96" t="str">
            <v>Water</v>
          </cell>
        </row>
        <row r="97">
          <cell r="B97">
            <v>-4656693.95</v>
          </cell>
          <cell r="C97">
            <v>2010</v>
          </cell>
          <cell r="D97" t="str">
            <v>600110  Labour to Operating</v>
          </cell>
          <cell r="E97" t="str">
            <v>District 8</v>
          </cell>
          <cell r="F97" t="str">
            <v>Water</v>
          </cell>
        </row>
        <row r="98">
          <cell r="B98">
            <v>1780.71</v>
          </cell>
          <cell r="C98">
            <v>2010</v>
          </cell>
          <cell r="D98" t="str">
            <v>600110  Labour to Operating</v>
          </cell>
          <cell r="E98" t="str">
            <v>District 8</v>
          </cell>
          <cell r="F98" t="str">
            <v>Water</v>
          </cell>
        </row>
        <row r="99">
          <cell r="B99">
            <v>-983430.25</v>
          </cell>
          <cell r="C99">
            <v>2010</v>
          </cell>
          <cell r="D99" t="str">
            <v>600110  Labour to Operating</v>
          </cell>
          <cell r="E99" t="str">
            <v>District 6</v>
          </cell>
          <cell r="F99" t="str">
            <v>Water</v>
          </cell>
        </row>
        <row r="100">
          <cell r="B100">
            <v>-1241915.24</v>
          </cell>
          <cell r="C100">
            <v>2010</v>
          </cell>
          <cell r="D100" t="str">
            <v>600110  Labour to Operating</v>
          </cell>
          <cell r="E100" t="str">
            <v>District 6</v>
          </cell>
          <cell r="F100" t="str">
            <v>Water</v>
          </cell>
        </row>
        <row r="101">
          <cell r="B101">
            <v>-2300936.88</v>
          </cell>
          <cell r="C101">
            <v>2010</v>
          </cell>
          <cell r="D101" t="str">
            <v>600110  Labour to Operating</v>
          </cell>
          <cell r="E101" t="str">
            <v>District 6</v>
          </cell>
          <cell r="F101" t="str">
            <v>Water</v>
          </cell>
        </row>
        <row r="102">
          <cell r="B102">
            <v>-371.04</v>
          </cell>
          <cell r="C102">
            <v>2010</v>
          </cell>
          <cell r="D102" t="str">
            <v>600110  Labour to Operating</v>
          </cell>
          <cell r="E102" t="str">
            <v>District 6</v>
          </cell>
          <cell r="F102" t="str">
            <v>Water</v>
          </cell>
        </row>
        <row r="103">
          <cell r="B103">
            <v>-4590175.72</v>
          </cell>
          <cell r="C103">
            <v>2010</v>
          </cell>
          <cell r="D103" t="str">
            <v>600110  Labour to Operating</v>
          </cell>
          <cell r="E103" t="str">
            <v>District 8</v>
          </cell>
          <cell r="F103" t="str">
            <v>Water</v>
          </cell>
        </row>
        <row r="104">
          <cell r="B104">
            <v>-5248069.78</v>
          </cell>
          <cell r="C104">
            <v>2010</v>
          </cell>
          <cell r="D104" t="str">
            <v>600110  Labour to Operating</v>
          </cell>
          <cell r="E104" t="str">
            <v>District 8</v>
          </cell>
          <cell r="F104" t="str">
            <v>Water</v>
          </cell>
        </row>
        <row r="105">
          <cell r="B105">
            <v>769.27</v>
          </cell>
          <cell r="C105">
            <v>2010</v>
          </cell>
          <cell r="D105" t="str">
            <v>600110  Labour to Operating</v>
          </cell>
          <cell r="E105" t="e">
            <v>#N/A</v>
          </cell>
          <cell r="F105" t="str">
            <v>Water</v>
          </cell>
        </row>
        <row r="106">
          <cell r="B106">
            <v>-307466.67</v>
          </cell>
          <cell r="C106">
            <v>2010</v>
          </cell>
          <cell r="D106" t="str">
            <v>600110  Labour to Operating</v>
          </cell>
          <cell r="E106" t="str">
            <v>Informal Settlements</v>
          </cell>
          <cell r="F106" t="str">
            <v>Sewer</v>
          </cell>
        </row>
        <row r="107">
          <cell r="B107">
            <v>-981810.41</v>
          </cell>
          <cell r="C107">
            <v>2010</v>
          </cell>
          <cell r="D107" t="str">
            <v>600110  Labour to Operating</v>
          </cell>
          <cell r="E107" t="str">
            <v>Informal Settlements</v>
          </cell>
          <cell r="F107" t="str">
            <v>Sewer</v>
          </cell>
        </row>
        <row r="108">
          <cell r="B108">
            <v>-3210567.12</v>
          </cell>
          <cell r="C108">
            <v>2010</v>
          </cell>
          <cell r="D108" t="str">
            <v>600110  Labour to Operating</v>
          </cell>
          <cell r="E108" t="str">
            <v>Logistics</v>
          </cell>
          <cell r="F108" t="str">
            <v>Sewer</v>
          </cell>
        </row>
        <row r="109">
          <cell r="B109">
            <v>-1877733.85</v>
          </cell>
          <cell r="C109">
            <v>2010</v>
          </cell>
          <cell r="D109" t="str">
            <v>600110  Labour to Operating</v>
          </cell>
          <cell r="E109" t="str">
            <v>Logistics</v>
          </cell>
          <cell r="F109" t="str">
            <v>Sewer</v>
          </cell>
        </row>
        <row r="110">
          <cell r="B110">
            <v>-655753.96</v>
          </cell>
          <cell r="C110">
            <v>2010</v>
          </cell>
          <cell r="D110" t="str">
            <v>600110  Labour to Operating</v>
          </cell>
          <cell r="E110" t="str">
            <v>District 1</v>
          </cell>
          <cell r="F110" t="str">
            <v>Sewer</v>
          </cell>
        </row>
        <row r="111">
          <cell r="B111">
            <v>-3405618.39</v>
          </cell>
          <cell r="C111">
            <v>2010</v>
          </cell>
          <cell r="D111" t="str">
            <v>600110  Labour to Operating</v>
          </cell>
          <cell r="E111" t="str">
            <v>District 7</v>
          </cell>
          <cell r="F111" t="str">
            <v>Sewer</v>
          </cell>
        </row>
        <row r="112">
          <cell r="B112">
            <v>-2889909.43</v>
          </cell>
          <cell r="C112">
            <v>2010</v>
          </cell>
          <cell r="D112" t="str">
            <v>600110  Labour to Operating</v>
          </cell>
          <cell r="E112" t="str">
            <v>District 6</v>
          </cell>
          <cell r="F112" t="str">
            <v>Sewer</v>
          </cell>
        </row>
        <row r="113">
          <cell r="B113">
            <v>0</v>
          </cell>
          <cell r="C113">
            <v>2010</v>
          </cell>
          <cell r="D113" t="str">
            <v>600110  Labour to Operating</v>
          </cell>
          <cell r="E113" t="str">
            <v>TOC</v>
          </cell>
          <cell r="F113" t="str">
            <v>Sewer</v>
          </cell>
        </row>
        <row r="114">
          <cell r="B114">
            <v>198.83</v>
          </cell>
          <cell r="C114">
            <v>2010</v>
          </cell>
          <cell r="D114" t="str">
            <v>600110  Labour to Operating</v>
          </cell>
          <cell r="E114" t="e">
            <v>#N/A</v>
          </cell>
          <cell r="F114" t="str">
            <v>Sewer</v>
          </cell>
        </row>
        <row r="115">
          <cell r="B115">
            <v>-695998.45</v>
          </cell>
          <cell r="C115">
            <v>2010</v>
          </cell>
          <cell r="D115" t="str">
            <v>600110  Labour to Operating</v>
          </cell>
          <cell r="E115" t="str">
            <v>District 3</v>
          </cell>
          <cell r="F115" t="str">
            <v>Sewer</v>
          </cell>
        </row>
        <row r="116">
          <cell r="B116">
            <v>-3469596.88</v>
          </cell>
          <cell r="C116">
            <v>2010</v>
          </cell>
          <cell r="D116" t="str">
            <v>600110  Labour to Operating</v>
          </cell>
          <cell r="E116" t="str">
            <v>District 4</v>
          </cell>
          <cell r="F116" t="str">
            <v>Sewer</v>
          </cell>
        </row>
        <row r="117">
          <cell r="B117">
            <v>-3758049.06</v>
          </cell>
          <cell r="C117">
            <v>2010</v>
          </cell>
          <cell r="D117" t="str">
            <v>600110  Labour to Operating</v>
          </cell>
          <cell r="E117" t="str">
            <v>District 4</v>
          </cell>
          <cell r="F117" t="str">
            <v>Sewer</v>
          </cell>
        </row>
        <row r="118">
          <cell r="B118">
            <v>-2519132.5</v>
          </cell>
          <cell r="C118">
            <v>2010</v>
          </cell>
          <cell r="D118" t="str">
            <v>600110  Labour to Operating</v>
          </cell>
          <cell r="E118" t="str">
            <v>District 4</v>
          </cell>
          <cell r="F118" t="str">
            <v>Sewer</v>
          </cell>
        </row>
        <row r="119">
          <cell r="B119">
            <v>-367156.49</v>
          </cell>
          <cell r="C119">
            <v>2010</v>
          </cell>
          <cell r="D119" t="str">
            <v>600110  Labour to Operating</v>
          </cell>
          <cell r="E119" t="str">
            <v>District 7</v>
          </cell>
          <cell r="F119" t="str">
            <v>Sewer</v>
          </cell>
        </row>
        <row r="120">
          <cell r="B120">
            <v>-2820944.08</v>
          </cell>
          <cell r="C120">
            <v>2010</v>
          </cell>
          <cell r="D120" t="str">
            <v>600110  Labour to Operating</v>
          </cell>
          <cell r="E120" t="str">
            <v>District 6</v>
          </cell>
          <cell r="F120" t="str">
            <v>Sewer</v>
          </cell>
        </row>
        <row r="121">
          <cell r="B121">
            <v>-1400526.89</v>
          </cell>
          <cell r="C121">
            <v>2010</v>
          </cell>
          <cell r="D121" t="str">
            <v>600110  Labour to Operating</v>
          </cell>
          <cell r="E121" t="str">
            <v>District 6</v>
          </cell>
          <cell r="F121" t="str">
            <v>Sewer</v>
          </cell>
        </row>
        <row r="122">
          <cell r="B122">
            <v>-1188615.3</v>
          </cell>
          <cell r="C122">
            <v>2010</v>
          </cell>
          <cell r="D122" t="str">
            <v>600110  Labour to Operating</v>
          </cell>
          <cell r="E122" t="str">
            <v>District 6</v>
          </cell>
          <cell r="F122" t="str">
            <v>Sewer</v>
          </cell>
        </row>
        <row r="123">
          <cell r="B123">
            <v>181602.16</v>
          </cell>
          <cell r="C123">
            <v>2010</v>
          </cell>
          <cell r="D123" t="str">
            <v>600110  Labour to Operating</v>
          </cell>
          <cell r="E123" t="str">
            <v>District 6</v>
          </cell>
          <cell r="F123" t="str">
            <v>Sewer</v>
          </cell>
        </row>
        <row r="124">
          <cell r="B124">
            <v>88980.78</v>
          </cell>
          <cell r="C124">
            <v>2010</v>
          </cell>
          <cell r="D124" t="str">
            <v>600110  Labour to Operating</v>
          </cell>
          <cell r="E124" t="str">
            <v>District 7</v>
          </cell>
          <cell r="F124" t="str">
            <v>Sewer</v>
          </cell>
        </row>
        <row r="125">
          <cell r="B125">
            <v>-2498169.94</v>
          </cell>
          <cell r="C125">
            <v>2010</v>
          </cell>
          <cell r="D125" t="str">
            <v>600110  Labour to Operating</v>
          </cell>
          <cell r="E125" t="str">
            <v>District 7</v>
          </cell>
          <cell r="F125" t="str">
            <v>Sewer</v>
          </cell>
        </row>
        <row r="126">
          <cell r="B126">
            <v>-557130.15</v>
          </cell>
          <cell r="C126">
            <v>2010</v>
          </cell>
          <cell r="D126" t="str">
            <v>600110  Labour to Operating</v>
          </cell>
          <cell r="E126" t="str">
            <v>Informal Settlements</v>
          </cell>
          <cell r="F126" t="str">
            <v>Water</v>
          </cell>
        </row>
        <row r="127">
          <cell r="B127">
            <v>-614505.63</v>
          </cell>
          <cell r="C127">
            <v>2010</v>
          </cell>
          <cell r="D127" t="str">
            <v>600110  Labour to Operating</v>
          </cell>
          <cell r="E127" t="str">
            <v>Informal Settlements</v>
          </cell>
          <cell r="F127" t="str">
            <v>Water</v>
          </cell>
        </row>
        <row r="128">
          <cell r="B128">
            <v>-179.76</v>
          </cell>
          <cell r="C128">
            <v>2010</v>
          </cell>
          <cell r="D128" t="str">
            <v>600110  Labour to Operating</v>
          </cell>
          <cell r="E128" t="str">
            <v>Logistics</v>
          </cell>
          <cell r="F128" t="str">
            <v>Water</v>
          </cell>
        </row>
        <row r="129">
          <cell r="B129">
            <v>11557</v>
          </cell>
          <cell r="C129">
            <v>2010</v>
          </cell>
          <cell r="D129" t="str">
            <v>600120  Office Rental</v>
          </cell>
          <cell r="E129" t="str">
            <v>District 1</v>
          </cell>
          <cell r="F129" t="str">
            <v>Sewer</v>
          </cell>
        </row>
        <row r="130">
          <cell r="B130">
            <v>0</v>
          </cell>
          <cell r="C130">
            <v>2010</v>
          </cell>
          <cell r="D130" t="str">
            <v>600120  Office Rental</v>
          </cell>
          <cell r="E130" t="str">
            <v>District 7</v>
          </cell>
          <cell r="F130" t="str">
            <v>Sewer</v>
          </cell>
        </row>
        <row r="131">
          <cell r="B131">
            <v>287232.40000000002</v>
          </cell>
          <cell r="C131">
            <v>2010</v>
          </cell>
          <cell r="D131" t="str">
            <v>600120  Office Rental</v>
          </cell>
          <cell r="E131" t="str">
            <v>Logistics</v>
          </cell>
          <cell r="F131" t="str">
            <v>Water</v>
          </cell>
        </row>
        <row r="132">
          <cell r="B132">
            <v>107995.16</v>
          </cell>
          <cell r="C132">
            <v>2010</v>
          </cell>
          <cell r="D132" t="str">
            <v>600120  Office Rental</v>
          </cell>
          <cell r="E132" t="str">
            <v>TOC</v>
          </cell>
          <cell r="F132" t="str">
            <v>Water</v>
          </cell>
        </row>
        <row r="133">
          <cell r="B133">
            <v>350597.52</v>
          </cell>
          <cell r="C133">
            <v>2010</v>
          </cell>
          <cell r="D133" t="str">
            <v>600120  Office Rental</v>
          </cell>
          <cell r="E133" t="str">
            <v>Informal Settlements</v>
          </cell>
          <cell r="F133" t="str">
            <v>Water</v>
          </cell>
        </row>
        <row r="134">
          <cell r="B134">
            <v>26066.04</v>
          </cell>
          <cell r="C134">
            <v>2010</v>
          </cell>
          <cell r="D134" t="str">
            <v>600120  Office Rental</v>
          </cell>
          <cell r="E134" t="str">
            <v>TOC</v>
          </cell>
          <cell r="F134" t="str">
            <v>Water</v>
          </cell>
        </row>
        <row r="135">
          <cell r="B135">
            <v>910</v>
          </cell>
          <cell r="C135">
            <v>2010</v>
          </cell>
          <cell r="D135" t="str">
            <v>600120  Office Rental</v>
          </cell>
          <cell r="E135" t="str">
            <v>Logistics</v>
          </cell>
          <cell r="F135" t="str">
            <v>Water</v>
          </cell>
        </row>
        <row r="136">
          <cell r="B136">
            <v>43680</v>
          </cell>
          <cell r="C136">
            <v>2010</v>
          </cell>
          <cell r="D136" t="str">
            <v>600120  Office Rental</v>
          </cell>
          <cell r="E136" t="str">
            <v>Logistics</v>
          </cell>
          <cell r="F136" t="str">
            <v>Water</v>
          </cell>
        </row>
        <row r="137">
          <cell r="B137">
            <v>269451</v>
          </cell>
          <cell r="C137">
            <v>2010</v>
          </cell>
          <cell r="D137" t="str">
            <v>600120  Office Rental</v>
          </cell>
          <cell r="E137" t="str">
            <v>District 1</v>
          </cell>
          <cell r="F137" t="str">
            <v>Water</v>
          </cell>
        </row>
        <row r="138">
          <cell r="B138">
            <v>0</v>
          </cell>
          <cell r="C138">
            <v>2010</v>
          </cell>
          <cell r="D138" t="str">
            <v>600120  Office Rental</v>
          </cell>
          <cell r="E138" t="str">
            <v>District 6</v>
          </cell>
          <cell r="F138" t="str">
            <v>Water</v>
          </cell>
        </row>
        <row r="139">
          <cell r="B139">
            <v>224460.6</v>
          </cell>
          <cell r="C139">
            <v>2010</v>
          </cell>
          <cell r="D139" t="str">
            <v>600120  Office Rental</v>
          </cell>
          <cell r="E139" t="str">
            <v>District 8</v>
          </cell>
          <cell r="F139" t="str">
            <v>Water</v>
          </cell>
        </row>
        <row r="140">
          <cell r="B140">
            <v>4155.0600000000004</v>
          </cell>
          <cell r="C140">
            <v>2010</v>
          </cell>
          <cell r="D140" t="str">
            <v>600120  Office Rental</v>
          </cell>
          <cell r="E140" t="str">
            <v>District 8</v>
          </cell>
          <cell r="F140" t="str">
            <v>Water</v>
          </cell>
        </row>
        <row r="141">
          <cell r="B141">
            <v>455353.08</v>
          </cell>
          <cell r="C141">
            <v>2010</v>
          </cell>
          <cell r="D141" t="str">
            <v>600120  Office Rental</v>
          </cell>
          <cell r="E141" t="str">
            <v>District 3</v>
          </cell>
          <cell r="F141" t="str">
            <v>Water</v>
          </cell>
        </row>
        <row r="142">
          <cell r="B142">
            <v>109200</v>
          </cell>
          <cell r="C142">
            <v>2010</v>
          </cell>
          <cell r="D142" t="str">
            <v>600120  Office Rental</v>
          </cell>
          <cell r="E142" t="str">
            <v>District 4</v>
          </cell>
          <cell r="F142" t="str">
            <v>Water</v>
          </cell>
        </row>
        <row r="143">
          <cell r="B143">
            <v>233578.8</v>
          </cell>
          <cell r="C143">
            <v>2010</v>
          </cell>
          <cell r="D143" t="str">
            <v>600120  Office Rental</v>
          </cell>
          <cell r="E143" t="str">
            <v>District 8</v>
          </cell>
          <cell r="F143" t="str">
            <v>Water</v>
          </cell>
        </row>
        <row r="144">
          <cell r="B144">
            <v>491400</v>
          </cell>
          <cell r="C144">
            <v>2010</v>
          </cell>
          <cell r="D144" t="str">
            <v>600120  Office Rental</v>
          </cell>
          <cell r="E144" t="str">
            <v>District 6</v>
          </cell>
          <cell r="F144" t="str">
            <v>Water</v>
          </cell>
        </row>
        <row r="145">
          <cell r="B145">
            <v>231372.96</v>
          </cell>
          <cell r="C145">
            <v>2010</v>
          </cell>
          <cell r="D145" t="str">
            <v>600120  Office Rental</v>
          </cell>
          <cell r="E145" t="str">
            <v>District 6</v>
          </cell>
          <cell r="F145" t="str">
            <v>Water</v>
          </cell>
        </row>
        <row r="146">
          <cell r="B146">
            <v>327600</v>
          </cell>
          <cell r="C146">
            <v>2010</v>
          </cell>
          <cell r="D146" t="str">
            <v>600120  Office Rental</v>
          </cell>
          <cell r="E146" t="str">
            <v>District 6</v>
          </cell>
          <cell r="F146" t="str">
            <v>Water</v>
          </cell>
        </row>
        <row r="147">
          <cell r="B147">
            <v>1118712</v>
          </cell>
          <cell r="C147">
            <v>2010</v>
          </cell>
          <cell r="D147" t="str">
            <v>600120  Office Rental</v>
          </cell>
          <cell r="E147" t="str">
            <v>District 8</v>
          </cell>
          <cell r="F147" t="str">
            <v>Water</v>
          </cell>
        </row>
        <row r="148">
          <cell r="B148">
            <v>524640.48</v>
          </cell>
          <cell r="C148">
            <v>2010</v>
          </cell>
          <cell r="D148" t="str">
            <v>600120  Office Rental</v>
          </cell>
          <cell r="E148" t="str">
            <v>District 8</v>
          </cell>
          <cell r="F148" t="str">
            <v>Water</v>
          </cell>
        </row>
        <row r="149">
          <cell r="B149">
            <v>0</v>
          </cell>
          <cell r="C149">
            <v>2010</v>
          </cell>
          <cell r="D149" t="str">
            <v>600120  Office Rental</v>
          </cell>
          <cell r="E149" t="str">
            <v>District 8</v>
          </cell>
          <cell r="F149" t="str">
            <v>Water</v>
          </cell>
        </row>
        <row r="150">
          <cell r="B150">
            <v>-7187.47</v>
          </cell>
          <cell r="C150">
            <v>2010</v>
          </cell>
          <cell r="D150" t="str">
            <v>600140  Plant &amp; Equipment to Operating</v>
          </cell>
          <cell r="E150" t="str">
            <v>District 1</v>
          </cell>
          <cell r="F150" t="str">
            <v>Water</v>
          </cell>
        </row>
        <row r="151">
          <cell r="B151">
            <v>-1002.33</v>
          </cell>
          <cell r="C151">
            <v>2010</v>
          </cell>
          <cell r="D151" t="str">
            <v>600140  Plant &amp; Equipment to Operating</v>
          </cell>
          <cell r="E151" t="str">
            <v>District 8</v>
          </cell>
          <cell r="F151" t="str">
            <v>Water</v>
          </cell>
        </row>
        <row r="152">
          <cell r="B152">
            <v>-138692.07999999999</v>
          </cell>
          <cell r="C152">
            <v>2010</v>
          </cell>
          <cell r="D152" t="str">
            <v>600140  Plant &amp; Equipment to Operating</v>
          </cell>
          <cell r="E152" t="str">
            <v>District 6</v>
          </cell>
          <cell r="F152" t="str">
            <v>Water</v>
          </cell>
        </row>
        <row r="153">
          <cell r="B153">
            <v>0</v>
          </cell>
          <cell r="C153">
            <v>2010</v>
          </cell>
          <cell r="D153" t="str">
            <v>600140  Plant &amp; Equipment to Operating</v>
          </cell>
          <cell r="E153" t="str">
            <v>District 3</v>
          </cell>
          <cell r="F153" t="str">
            <v>Water</v>
          </cell>
        </row>
        <row r="154">
          <cell r="B154">
            <v>-95865.65</v>
          </cell>
          <cell r="C154">
            <v>2010</v>
          </cell>
          <cell r="D154" t="str">
            <v>600140  Plant &amp; Equipment to Operating</v>
          </cell>
          <cell r="E154" t="str">
            <v>District 4</v>
          </cell>
          <cell r="F154" t="str">
            <v>Water</v>
          </cell>
        </row>
        <row r="155">
          <cell r="B155">
            <v>-2438.7399999999998</v>
          </cell>
          <cell r="C155">
            <v>2010</v>
          </cell>
          <cell r="D155" t="str">
            <v>600140  Plant &amp; Equipment to Operating</v>
          </cell>
          <cell r="E155" t="str">
            <v>District 4</v>
          </cell>
          <cell r="F155" t="str">
            <v>Water</v>
          </cell>
        </row>
        <row r="156">
          <cell r="B156">
            <v>-77214.27</v>
          </cell>
          <cell r="C156">
            <v>2010</v>
          </cell>
          <cell r="D156" t="str">
            <v>600140  Plant &amp; Equipment to Operating</v>
          </cell>
          <cell r="E156" t="str">
            <v>District 8</v>
          </cell>
          <cell r="F156" t="str">
            <v>Water</v>
          </cell>
        </row>
        <row r="157">
          <cell r="B157">
            <v>0</v>
          </cell>
          <cell r="C157">
            <v>2010</v>
          </cell>
          <cell r="D157" t="str">
            <v>600140  Plant &amp; Equipment to Operating</v>
          </cell>
          <cell r="E157" t="str">
            <v>District 6</v>
          </cell>
          <cell r="F157" t="str">
            <v>Water</v>
          </cell>
        </row>
        <row r="158">
          <cell r="B158">
            <v>-1536.43</v>
          </cell>
          <cell r="C158">
            <v>2010</v>
          </cell>
          <cell r="D158" t="str">
            <v>600140  Plant &amp; Equipment to Operating</v>
          </cell>
          <cell r="E158" t="str">
            <v>District 6</v>
          </cell>
          <cell r="F158" t="str">
            <v>Water</v>
          </cell>
        </row>
        <row r="159">
          <cell r="B159">
            <v>-4268.22</v>
          </cell>
          <cell r="C159">
            <v>2010</v>
          </cell>
          <cell r="D159" t="str">
            <v>600140  Plant &amp; Equipment to Operating</v>
          </cell>
          <cell r="E159" t="str">
            <v>District 6</v>
          </cell>
          <cell r="F159" t="str">
            <v>Water</v>
          </cell>
        </row>
        <row r="160">
          <cell r="B160">
            <v>0</v>
          </cell>
          <cell r="C160">
            <v>2010</v>
          </cell>
          <cell r="D160" t="str">
            <v>600140  Plant &amp; Equipment to Operating</v>
          </cell>
          <cell r="E160" t="str">
            <v>District 6</v>
          </cell>
          <cell r="F160" t="str">
            <v>Water</v>
          </cell>
        </row>
        <row r="161">
          <cell r="B161">
            <v>-77703.78</v>
          </cell>
          <cell r="C161">
            <v>2010</v>
          </cell>
          <cell r="D161" t="str">
            <v>600140  Plant &amp; Equipment to Operating</v>
          </cell>
          <cell r="E161" t="str">
            <v>District 8</v>
          </cell>
          <cell r="F161" t="str">
            <v>Water</v>
          </cell>
        </row>
        <row r="162">
          <cell r="B162">
            <v>-159834.35999999999</v>
          </cell>
          <cell r="C162">
            <v>2010</v>
          </cell>
          <cell r="D162" t="str">
            <v>600140  Plant &amp; Equipment to Operating</v>
          </cell>
          <cell r="E162" t="str">
            <v>District 8</v>
          </cell>
          <cell r="F162" t="str">
            <v>Water</v>
          </cell>
        </row>
        <row r="163">
          <cell r="B163">
            <v>-25989.919999999998</v>
          </cell>
          <cell r="C163">
            <v>2010</v>
          </cell>
          <cell r="D163" t="str">
            <v>600140  Plant &amp; Equipment to Operating</v>
          </cell>
          <cell r="E163" t="str">
            <v>District 1</v>
          </cell>
          <cell r="F163" t="str">
            <v>Sewer</v>
          </cell>
        </row>
        <row r="164">
          <cell r="B164">
            <v>-275738.2</v>
          </cell>
          <cell r="C164">
            <v>2010</v>
          </cell>
          <cell r="D164" t="str">
            <v>600140  Plant &amp; Equipment to Operating</v>
          </cell>
          <cell r="E164" t="str">
            <v>District 7</v>
          </cell>
          <cell r="F164" t="str">
            <v>Sewer</v>
          </cell>
        </row>
        <row r="165">
          <cell r="B165">
            <v>-575719.68000000005</v>
          </cell>
          <cell r="C165">
            <v>2010</v>
          </cell>
          <cell r="D165" t="str">
            <v>600140  Plant &amp; Equipment to Operating</v>
          </cell>
          <cell r="E165" t="str">
            <v>District 6</v>
          </cell>
          <cell r="F165" t="str">
            <v>Sewer</v>
          </cell>
        </row>
        <row r="166">
          <cell r="B166">
            <v>0</v>
          </cell>
          <cell r="C166">
            <v>2010</v>
          </cell>
          <cell r="D166" t="str">
            <v>600140  Plant &amp; Equipment to Operating</v>
          </cell>
          <cell r="E166" t="str">
            <v>TOC</v>
          </cell>
          <cell r="F166" t="str">
            <v>Sewer</v>
          </cell>
        </row>
        <row r="167">
          <cell r="B167">
            <v>-110579.2</v>
          </cell>
          <cell r="C167">
            <v>2010</v>
          </cell>
          <cell r="D167" t="str">
            <v>600140  Plant &amp; Equipment to Operating</v>
          </cell>
          <cell r="E167" t="str">
            <v>District 3</v>
          </cell>
          <cell r="F167" t="str">
            <v>Sewer</v>
          </cell>
        </row>
        <row r="168">
          <cell r="B168">
            <v>-5048.2700000000004</v>
          </cell>
          <cell r="C168">
            <v>2010</v>
          </cell>
          <cell r="D168" t="str">
            <v>600140  Plant &amp; Equipment to Operating</v>
          </cell>
          <cell r="E168" t="str">
            <v>District 4</v>
          </cell>
          <cell r="F168" t="str">
            <v>Sewer</v>
          </cell>
        </row>
        <row r="169">
          <cell r="B169">
            <v>-1057043.07</v>
          </cell>
          <cell r="C169">
            <v>2010</v>
          </cell>
          <cell r="D169" t="str">
            <v>600140  Plant &amp; Equipment to Operating</v>
          </cell>
          <cell r="E169" t="str">
            <v>District 4</v>
          </cell>
          <cell r="F169" t="str">
            <v>Sewer</v>
          </cell>
        </row>
        <row r="170">
          <cell r="B170">
            <v>-83664.639999999999</v>
          </cell>
          <cell r="C170">
            <v>2010</v>
          </cell>
          <cell r="D170" t="str">
            <v>600140  Plant &amp; Equipment to Operating</v>
          </cell>
          <cell r="E170" t="str">
            <v>District 4</v>
          </cell>
          <cell r="F170" t="str">
            <v>Sewer</v>
          </cell>
        </row>
        <row r="171">
          <cell r="B171">
            <v>-63219.39</v>
          </cell>
          <cell r="C171">
            <v>2010</v>
          </cell>
          <cell r="D171" t="str">
            <v>600140  Plant &amp; Equipment to Operating</v>
          </cell>
          <cell r="E171" t="str">
            <v>District 7</v>
          </cell>
          <cell r="F171" t="str">
            <v>Sewer</v>
          </cell>
        </row>
        <row r="172">
          <cell r="B172">
            <v>-281408.56</v>
          </cell>
          <cell r="C172">
            <v>2010</v>
          </cell>
          <cell r="D172" t="str">
            <v>600140  Plant &amp; Equipment to Operating</v>
          </cell>
          <cell r="E172" t="str">
            <v>District 6</v>
          </cell>
          <cell r="F172" t="str">
            <v>Sewer</v>
          </cell>
        </row>
        <row r="173">
          <cell r="B173">
            <v>-25215.51</v>
          </cell>
          <cell r="C173">
            <v>2010</v>
          </cell>
          <cell r="D173" t="str">
            <v>600140  Plant &amp; Equipment to Operating</v>
          </cell>
          <cell r="E173" t="str">
            <v>District 6</v>
          </cell>
          <cell r="F173" t="str">
            <v>Sewer</v>
          </cell>
        </row>
        <row r="174">
          <cell r="B174">
            <v>-20775.16</v>
          </cell>
          <cell r="C174">
            <v>2010</v>
          </cell>
          <cell r="D174" t="str">
            <v>600140  Plant &amp; Equipment to Operating</v>
          </cell>
          <cell r="E174" t="str">
            <v>District 6</v>
          </cell>
          <cell r="F174" t="str">
            <v>Sewer</v>
          </cell>
        </row>
        <row r="175">
          <cell r="B175">
            <v>0</v>
          </cell>
          <cell r="C175">
            <v>2010</v>
          </cell>
          <cell r="D175" t="str">
            <v>600140  Plant &amp; Equipment to Operating</v>
          </cell>
          <cell r="E175" t="str">
            <v>District 6</v>
          </cell>
          <cell r="F175" t="str">
            <v>Sewer</v>
          </cell>
        </row>
        <row r="176">
          <cell r="B176">
            <v>28467.88</v>
          </cell>
          <cell r="C176">
            <v>2010</v>
          </cell>
          <cell r="D176" t="str">
            <v>600140  Plant &amp; Equipment to Operating</v>
          </cell>
          <cell r="E176" t="str">
            <v>District 7</v>
          </cell>
          <cell r="F176" t="str">
            <v>Sewer</v>
          </cell>
        </row>
        <row r="177">
          <cell r="B177">
            <v>11752.03</v>
          </cell>
          <cell r="C177">
            <v>2010</v>
          </cell>
          <cell r="D177" t="str">
            <v>600140  Plant &amp; Equipment to Operating</v>
          </cell>
          <cell r="E177" t="str">
            <v>District 7</v>
          </cell>
          <cell r="F177" t="str">
            <v>Sewer</v>
          </cell>
        </row>
        <row r="178">
          <cell r="B178">
            <v>934</v>
          </cell>
          <cell r="C178">
            <v>2010</v>
          </cell>
          <cell r="D178" t="str">
            <v>600150  Printing/Reproduction</v>
          </cell>
          <cell r="E178" t="str">
            <v>District 8</v>
          </cell>
          <cell r="F178" t="str">
            <v>Water</v>
          </cell>
        </row>
        <row r="179">
          <cell r="B179">
            <v>1234.6400000000001</v>
          </cell>
          <cell r="C179">
            <v>2010</v>
          </cell>
          <cell r="D179" t="str">
            <v>600150  Printing/Reproduction</v>
          </cell>
          <cell r="E179" t="str">
            <v>District 8</v>
          </cell>
          <cell r="F179" t="str">
            <v>Water</v>
          </cell>
        </row>
        <row r="180">
          <cell r="B180">
            <v>2975.45</v>
          </cell>
          <cell r="C180">
            <v>2010</v>
          </cell>
          <cell r="D180" t="str">
            <v>600150  Printing/Reproduction</v>
          </cell>
          <cell r="E180" t="str">
            <v>District 8</v>
          </cell>
          <cell r="F180" t="str">
            <v>Water</v>
          </cell>
        </row>
        <row r="181">
          <cell r="B181">
            <v>1931.42</v>
          </cell>
          <cell r="C181">
            <v>2010</v>
          </cell>
          <cell r="D181" t="str">
            <v>600150  Printing/Reproduction</v>
          </cell>
          <cell r="E181" t="str">
            <v>District 6</v>
          </cell>
          <cell r="F181" t="str">
            <v>Water</v>
          </cell>
        </row>
        <row r="182">
          <cell r="B182">
            <v>520</v>
          </cell>
          <cell r="C182">
            <v>2010</v>
          </cell>
          <cell r="D182" t="str">
            <v>600150  Printing/Reproduction</v>
          </cell>
          <cell r="E182" t="str">
            <v>District 6</v>
          </cell>
          <cell r="F182" t="str">
            <v>Water</v>
          </cell>
        </row>
        <row r="183">
          <cell r="B183">
            <v>4632.8999999999996</v>
          </cell>
          <cell r="C183">
            <v>2010</v>
          </cell>
          <cell r="D183" t="str">
            <v>600150  Printing/Reproduction</v>
          </cell>
          <cell r="E183" t="str">
            <v>District 6</v>
          </cell>
          <cell r="F183" t="str">
            <v>Water</v>
          </cell>
        </row>
        <row r="184">
          <cell r="B184">
            <v>472.32</v>
          </cell>
          <cell r="C184">
            <v>2010</v>
          </cell>
          <cell r="D184" t="str">
            <v>600150  Printing/Reproduction</v>
          </cell>
          <cell r="E184" t="str">
            <v>District 4</v>
          </cell>
          <cell r="F184" t="str">
            <v>Water</v>
          </cell>
        </row>
        <row r="185">
          <cell r="B185">
            <v>785.2</v>
          </cell>
          <cell r="C185">
            <v>2010</v>
          </cell>
          <cell r="D185" t="str">
            <v>600150  Printing/Reproduction</v>
          </cell>
          <cell r="E185" t="str">
            <v>District 4</v>
          </cell>
          <cell r="F185" t="str">
            <v>Water</v>
          </cell>
        </row>
        <row r="186">
          <cell r="B186">
            <v>4220.58</v>
          </cell>
          <cell r="C186">
            <v>2010</v>
          </cell>
          <cell r="D186" t="str">
            <v>600150  Printing/Reproduction</v>
          </cell>
          <cell r="E186" t="str">
            <v>District 4</v>
          </cell>
          <cell r="F186" t="str">
            <v>Water</v>
          </cell>
        </row>
        <row r="187">
          <cell r="B187">
            <v>4680.75</v>
          </cell>
          <cell r="C187">
            <v>2010</v>
          </cell>
          <cell r="D187" t="str">
            <v>600150  Printing/Reproduction</v>
          </cell>
          <cell r="E187" t="str">
            <v>District 4</v>
          </cell>
          <cell r="F187" t="str">
            <v>Water</v>
          </cell>
        </row>
        <row r="188">
          <cell r="B188">
            <v>3951.75</v>
          </cell>
          <cell r="C188">
            <v>2010</v>
          </cell>
          <cell r="D188" t="str">
            <v>600150  Printing/Reproduction</v>
          </cell>
          <cell r="E188" t="str">
            <v>District 3</v>
          </cell>
          <cell r="F188" t="str">
            <v>Water</v>
          </cell>
        </row>
        <row r="189">
          <cell r="B189">
            <v>11</v>
          </cell>
          <cell r="C189">
            <v>2010</v>
          </cell>
          <cell r="D189" t="str">
            <v>600150  Printing/Reproduction</v>
          </cell>
          <cell r="E189" t="str">
            <v>District 6</v>
          </cell>
          <cell r="F189" t="str">
            <v>Water</v>
          </cell>
        </row>
        <row r="190">
          <cell r="B190">
            <v>0</v>
          </cell>
          <cell r="C190">
            <v>2010</v>
          </cell>
          <cell r="D190" t="str">
            <v>600150  Printing/Reproduction</v>
          </cell>
          <cell r="E190" t="str">
            <v>District 8</v>
          </cell>
          <cell r="F190" t="str">
            <v>Water</v>
          </cell>
        </row>
        <row r="191">
          <cell r="B191">
            <v>2898</v>
          </cell>
          <cell r="C191">
            <v>2010</v>
          </cell>
          <cell r="D191" t="str">
            <v>600150  Printing/Reproduction</v>
          </cell>
          <cell r="E191" t="str">
            <v>District 1</v>
          </cell>
          <cell r="F191" t="str">
            <v>Water</v>
          </cell>
        </row>
        <row r="192">
          <cell r="B192">
            <v>5374</v>
          </cell>
          <cell r="C192">
            <v>2010</v>
          </cell>
          <cell r="D192" t="str">
            <v>600150  Printing/Reproduction</v>
          </cell>
          <cell r="E192" t="str">
            <v>District 1</v>
          </cell>
          <cell r="F192" t="str">
            <v>Water</v>
          </cell>
        </row>
        <row r="193">
          <cell r="B193">
            <v>5640</v>
          </cell>
          <cell r="C193">
            <v>2010</v>
          </cell>
          <cell r="D193" t="str">
            <v>600150  Printing/Reproduction</v>
          </cell>
          <cell r="E193" t="str">
            <v>District 1</v>
          </cell>
          <cell r="F193" t="str">
            <v>Water</v>
          </cell>
        </row>
        <row r="194">
          <cell r="B194">
            <v>23.5</v>
          </cell>
          <cell r="C194">
            <v>2010</v>
          </cell>
          <cell r="D194" t="str">
            <v>600150  Printing/Reproduction</v>
          </cell>
          <cell r="E194" t="str">
            <v>TOC</v>
          </cell>
          <cell r="F194" t="str">
            <v>Water</v>
          </cell>
        </row>
        <row r="195">
          <cell r="B195">
            <v>3343.31</v>
          </cell>
          <cell r="C195">
            <v>2010</v>
          </cell>
          <cell r="D195" t="str">
            <v>600150  Printing/Reproduction</v>
          </cell>
          <cell r="E195" t="str">
            <v>Informal Settlements</v>
          </cell>
          <cell r="F195" t="str">
            <v>Water</v>
          </cell>
        </row>
        <row r="196">
          <cell r="B196">
            <v>4315.4799999999996</v>
          </cell>
          <cell r="C196">
            <v>2010</v>
          </cell>
          <cell r="D196" t="str">
            <v>600150  Printing/Reproduction</v>
          </cell>
          <cell r="E196" t="str">
            <v>Planning &amp; Design</v>
          </cell>
          <cell r="F196" t="str">
            <v>Water</v>
          </cell>
        </row>
        <row r="197">
          <cell r="B197">
            <v>17374.490000000002</v>
          </cell>
          <cell r="C197">
            <v>2010</v>
          </cell>
          <cell r="D197" t="str">
            <v>600150  Printing/Reproduction</v>
          </cell>
          <cell r="E197" t="str">
            <v>Logistics</v>
          </cell>
          <cell r="F197" t="str">
            <v>Water</v>
          </cell>
        </row>
        <row r="198">
          <cell r="B198">
            <v>938.85</v>
          </cell>
          <cell r="C198">
            <v>2010</v>
          </cell>
          <cell r="D198" t="str">
            <v>600150  Printing/Reproduction</v>
          </cell>
          <cell r="E198" t="str">
            <v>District 7</v>
          </cell>
          <cell r="F198" t="str">
            <v>Sewer</v>
          </cell>
        </row>
        <row r="199">
          <cell r="B199">
            <v>0</v>
          </cell>
          <cell r="C199">
            <v>2010</v>
          </cell>
          <cell r="D199" t="str">
            <v>600150  Printing/Reproduction</v>
          </cell>
          <cell r="E199" t="str">
            <v>District 7</v>
          </cell>
          <cell r="F199" t="str">
            <v>Sewer</v>
          </cell>
        </row>
        <row r="200">
          <cell r="B200">
            <v>14219.68</v>
          </cell>
          <cell r="C200">
            <v>2010</v>
          </cell>
          <cell r="D200" t="str">
            <v>600150  Printing/Reproduction</v>
          </cell>
          <cell r="E200" t="str">
            <v>District 6</v>
          </cell>
          <cell r="F200" t="str">
            <v>Sewer</v>
          </cell>
        </row>
        <row r="201">
          <cell r="B201">
            <v>78</v>
          </cell>
          <cell r="C201">
            <v>2010</v>
          </cell>
          <cell r="D201" t="str">
            <v>600150  Printing/Reproduction</v>
          </cell>
          <cell r="E201" t="str">
            <v>District 1</v>
          </cell>
          <cell r="F201" t="str">
            <v>Sewer</v>
          </cell>
        </row>
        <row r="202">
          <cell r="B202">
            <v>1484.51</v>
          </cell>
          <cell r="C202">
            <v>2010</v>
          </cell>
          <cell r="D202" t="str">
            <v>600150  Printing/Reproduction</v>
          </cell>
          <cell r="E202" t="str">
            <v>Logistics</v>
          </cell>
          <cell r="F202" t="str">
            <v>Sewer</v>
          </cell>
        </row>
        <row r="203">
          <cell r="B203">
            <v>1079.3699999999999</v>
          </cell>
          <cell r="C203">
            <v>2010</v>
          </cell>
          <cell r="D203" t="str">
            <v>600150  Printing/Reproduction</v>
          </cell>
          <cell r="E203" t="str">
            <v>Informal Settlements</v>
          </cell>
          <cell r="F203" t="str">
            <v>Sewer</v>
          </cell>
        </row>
        <row r="204">
          <cell r="B204">
            <v>4680</v>
          </cell>
          <cell r="C204">
            <v>2010</v>
          </cell>
          <cell r="D204" t="str">
            <v>600160  Radio Maintenance</v>
          </cell>
          <cell r="E204" t="str">
            <v>District 1</v>
          </cell>
          <cell r="F204" t="str">
            <v>Water</v>
          </cell>
        </row>
        <row r="205">
          <cell r="B205">
            <v>48204</v>
          </cell>
          <cell r="C205">
            <v>2010</v>
          </cell>
          <cell r="D205" t="str">
            <v>600160  Radio Maintenance</v>
          </cell>
          <cell r="E205" t="str">
            <v>District 1</v>
          </cell>
          <cell r="F205" t="str">
            <v>Water</v>
          </cell>
        </row>
        <row r="206">
          <cell r="B206">
            <v>3744</v>
          </cell>
          <cell r="C206">
            <v>2010</v>
          </cell>
          <cell r="D206" t="str">
            <v>600160  Radio Maintenance</v>
          </cell>
          <cell r="E206" t="str">
            <v>District 6</v>
          </cell>
          <cell r="F206" t="str">
            <v>Water</v>
          </cell>
        </row>
        <row r="207">
          <cell r="B207">
            <v>4680</v>
          </cell>
          <cell r="C207">
            <v>2010</v>
          </cell>
          <cell r="D207" t="str">
            <v>600160  Radio Maintenance</v>
          </cell>
          <cell r="E207" t="str">
            <v>District 8</v>
          </cell>
          <cell r="F207" t="str">
            <v>Water</v>
          </cell>
        </row>
        <row r="208">
          <cell r="B208">
            <v>8424</v>
          </cell>
          <cell r="C208">
            <v>2010</v>
          </cell>
          <cell r="D208" t="str">
            <v>600160  Radio Maintenance</v>
          </cell>
          <cell r="E208" t="str">
            <v>District 8</v>
          </cell>
          <cell r="F208" t="str">
            <v>Water</v>
          </cell>
        </row>
        <row r="209">
          <cell r="B209">
            <v>13104</v>
          </cell>
          <cell r="C209">
            <v>2010</v>
          </cell>
          <cell r="D209" t="str">
            <v>600160  Radio Maintenance</v>
          </cell>
          <cell r="E209" t="str">
            <v>District 8</v>
          </cell>
          <cell r="F209" t="str">
            <v>Water</v>
          </cell>
        </row>
        <row r="210">
          <cell r="B210">
            <v>11310</v>
          </cell>
          <cell r="C210">
            <v>2010</v>
          </cell>
          <cell r="D210" t="str">
            <v>600160  Radio Maintenance</v>
          </cell>
          <cell r="E210" t="str">
            <v>District 6</v>
          </cell>
          <cell r="F210" t="str">
            <v>Water</v>
          </cell>
        </row>
        <row r="211">
          <cell r="B211">
            <v>9120</v>
          </cell>
          <cell r="C211">
            <v>2010</v>
          </cell>
          <cell r="D211" t="str">
            <v>600160  Radio Maintenance</v>
          </cell>
          <cell r="E211" t="str">
            <v>District 3</v>
          </cell>
          <cell r="F211" t="str">
            <v>Water</v>
          </cell>
        </row>
        <row r="212">
          <cell r="B212">
            <v>2808</v>
          </cell>
          <cell r="C212">
            <v>2010</v>
          </cell>
          <cell r="D212" t="str">
            <v>600160  Radio Maintenance</v>
          </cell>
          <cell r="E212" t="str">
            <v>District 3</v>
          </cell>
          <cell r="F212" t="str">
            <v>Water</v>
          </cell>
        </row>
        <row r="213">
          <cell r="B213">
            <v>936</v>
          </cell>
          <cell r="C213">
            <v>2010</v>
          </cell>
          <cell r="D213" t="str">
            <v>600160  Radio Maintenance</v>
          </cell>
          <cell r="E213" t="str">
            <v>District 3</v>
          </cell>
          <cell r="F213" t="str">
            <v>Water</v>
          </cell>
        </row>
        <row r="214">
          <cell r="B214">
            <v>17316</v>
          </cell>
          <cell r="C214">
            <v>2010</v>
          </cell>
          <cell r="D214" t="str">
            <v>600160  Radio Maintenance</v>
          </cell>
          <cell r="E214" t="str">
            <v>District 3</v>
          </cell>
          <cell r="F214" t="str">
            <v>Water</v>
          </cell>
        </row>
        <row r="215">
          <cell r="B215">
            <v>936</v>
          </cell>
          <cell r="C215">
            <v>2010</v>
          </cell>
          <cell r="D215" t="str">
            <v>600160  Radio Maintenance</v>
          </cell>
          <cell r="E215" t="str">
            <v>District 4</v>
          </cell>
          <cell r="F215" t="str">
            <v>Water</v>
          </cell>
        </row>
        <row r="216">
          <cell r="B216">
            <v>5148</v>
          </cell>
          <cell r="C216">
            <v>2010</v>
          </cell>
          <cell r="D216" t="str">
            <v>600160  Radio Maintenance</v>
          </cell>
          <cell r="E216" t="str">
            <v>District 4</v>
          </cell>
          <cell r="F216" t="str">
            <v>Water</v>
          </cell>
        </row>
        <row r="217">
          <cell r="B217">
            <v>14976</v>
          </cell>
          <cell r="C217">
            <v>2010</v>
          </cell>
          <cell r="D217" t="str">
            <v>600160  Radio Maintenance</v>
          </cell>
          <cell r="E217" t="str">
            <v>District 4</v>
          </cell>
          <cell r="F217" t="str">
            <v>Water</v>
          </cell>
        </row>
        <row r="218">
          <cell r="B218">
            <v>19968</v>
          </cell>
          <cell r="C218">
            <v>2010</v>
          </cell>
          <cell r="D218" t="str">
            <v>600160  Radio Maintenance</v>
          </cell>
          <cell r="E218" t="str">
            <v>District 4</v>
          </cell>
          <cell r="F218" t="str">
            <v>Water</v>
          </cell>
        </row>
        <row r="219">
          <cell r="B219">
            <v>17610</v>
          </cell>
          <cell r="C219">
            <v>2010</v>
          </cell>
          <cell r="D219" t="str">
            <v>600160  Radio Maintenance</v>
          </cell>
          <cell r="E219" t="str">
            <v>District 4</v>
          </cell>
          <cell r="F219" t="str">
            <v>Water</v>
          </cell>
        </row>
        <row r="220">
          <cell r="B220">
            <v>7488</v>
          </cell>
          <cell r="C220">
            <v>2010</v>
          </cell>
          <cell r="D220" t="str">
            <v>600160  Radio Maintenance</v>
          </cell>
          <cell r="E220" t="str">
            <v>District 4</v>
          </cell>
          <cell r="F220" t="str">
            <v>Water</v>
          </cell>
        </row>
        <row r="221">
          <cell r="B221">
            <v>3744</v>
          </cell>
          <cell r="C221">
            <v>2010</v>
          </cell>
          <cell r="D221" t="str">
            <v>600160  Radio Maintenance</v>
          </cell>
          <cell r="E221" t="str">
            <v>District 6</v>
          </cell>
          <cell r="F221" t="str">
            <v>Water</v>
          </cell>
        </row>
        <row r="222">
          <cell r="B222">
            <v>2340</v>
          </cell>
          <cell r="C222">
            <v>2010</v>
          </cell>
          <cell r="D222" t="str">
            <v>600160  Radio Maintenance</v>
          </cell>
          <cell r="E222" t="str">
            <v>District 6</v>
          </cell>
          <cell r="F222" t="str">
            <v>Water</v>
          </cell>
        </row>
        <row r="223">
          <cell r="B223">
            <v>9360</v>
          </cell>
          <cell r="C223">
            <v>2010</v>
          </cell>
          <cell r="D223" t="str">
            <v>600160  Radio Maintenance</v>
          </cell>
          <cell r="E223" t="str">
            <v>District 6</v>
          </cell>
          <cell r="F223" t="str">
            <v>Water</v>
          </cell>
        </row>
        <row r="224">
          <cell r="B224">
            <v>4212</v>
          </cell>
          <cell r="C224">
            <v>2010</v>
          </cell>
          <cell r="D224" t="str">
            <v>600160  Radio Maintenance</v>
          </cell>
          <cell r="E224" t="str">
            <v>District 6</v>
          </cell>
          <cell r="F224" t="str">
            <v>Water</v>
          </cell>
        </row>
        <row r="225">
          <cell r="B225">
            <v>4680</v>
          </cell>
          <cell r="C225">
            <v>2010</v>
          </cell>
          <cell r="D225" t="str">
            <v>600160  Radio Maintenance</v>
          </cell>
          <cell r="E225" t="str">
            <v>District 6</v>
          </cell>
          <cell r="F225" t="str">
            <v>Water</v>
          </cell>
        </row>
        <row r="226">
          <cell r="B226">
            <v>17706</v>
          </cell>
          <cell r="C226">
            <v>2010</v>
          </cell>
          <cell r="D226" t="str">
            <v>600160  Radio Maintenance</v>
          </cell>
          <cell r="E226" t="str">
            <v>District 6</v>
          </cell>
          <cell r="F226" t="str">
            <v>Water</v>
          </cell>
        </row>
        <row r="227">
          <cell r="B227">
            <v>10218</v>
          </cell>
          <cell r="C227">
            <v>2010</v>
          </cell>
          <cell r="D227" t="str">
            <v>600160  Radio Maintenance</v>
          </cell>
          <cell r="E227" t="str">
            <v>District 6</v>
          </cell>
          <cell r="F227" t="str">
            <v>Water</v>
          </cell>
        </row>
        <row r="228">
          <cell r="B228">
            <v>47424</v>
          </cell>
          <cell r="C228">
            <v>2010</v>
          </cell>
          <cell r="D228" t="str">
            <v>600160  Radio Maintenance</v>
          </cell>
          <cell r="E228" t="str">
            <v>District 8</v>
          </cell>
          <cell r="F228" t="str">
            <v>Water</v>
          </cell>
        </row>
        <row r="229">
          <cell r="B229">
            <v>104208</v>
          </cell>
          <cell r="C229">
            <v>2010</v>
          </cell>
          <cell r="D229" t="str">
            <v>600160  Radio Maintenance</v>
          </cell>
          <cell r="E229" t="str">
            <v>District 8</v>
          </cell>
          <cell r="F229" t="str">
            <v>Water</v>
          </cell>
        </row>
        <row r="230">
          <cell r="B230">
            <v>936</v>
          </cell>
          <cell r="C230">
            <v>2010</v>
          </cell>
          <cell r="D230" t="str">
            <v>600160  Radio Maintenance</v>
          </cell>
          <cell r="E230" t="str">
            <v>District 8</v>
          </cell>
          <cell r="F230" t="str">
            <v>Water</v>
          </cell>
        </row>
        <row r="231">
          <cell r="B231">
            <v>468</v>
          </cell>
          <cell r="C231">
            <v>2010</v>
          </cell>
          <cell r="D231" t="str">
            <v>600160  Radio Maintenance</v>
          </cell>
          <cell r="E231" t="str">
            <v>District 1</v>
          </cell>
          <cell r="F231" t="str">
            <v>Water</v>
          </cell>
        </row>
        <row r="232">
          <cell r="B232">
            <v>1404</v>
          </cell>
          <cell r="C232">
            <v>2010</v>
          </cell>
          <cell r="D232" t="str">
            <v>600160  Radio Maintenance</v>
          </cell>
          <cell r="E232" t="str">
            <v>Informal Settlements</v>
          </cell>
          <cell r="F232" t="str">
            <v>Sewer</v>
          </cell>
        </row>
        <row r="233">
          <cell r="B233">
            <v>7488</v>
          </cell>
          <cell r="C233">
            <v>2010</v>
          </cell>
          <cell r="D233" t="str">
            <v>600160  Radio Maintenance</v>
          </cell>
          <cell r="E233" t="str">
            <v>Planning &amp; Design</v>
          </cell>
          <cell r="F233" t="str">
            <v>Sewer</v>
          </cell>
        </row>
        <row r="234">
          <cell r="B234">
            <v>1404</v>
          </cell>
          <cell r="C234">
            <v>2010</v>
          </cell>
          <cell r="D234" t="str">
            <v>600160  Radio Maintenance</v>
          </cell>
          <cell r="E234" t="str">
            <v>Informal Settlements</v>
          </cell>
          <cell r="F234" t="str">
            <v>Sewer</v>
          </cell>
        </row>
        <row r="235">
          <cell r="B235">
            <v>18252</v>
          </cell>
          <cell r="C235">
            <v>2010</v>
          </cell>
          <cell r="D235" t="str">
            <v>600160  Radio Maintenance</v>
          </cell>
          <cell r="E235" t="str">
            <v>Logistics</v>
          </cell>
          <cell r="F235" t="str">
            <v>Sewer</v>
          </cell>
        </row>
        <row r="236">
          <cell r="B236">
            <v>2418</v>
          </cell>
          <cell r="C236">
            <v>2010</v>
          </cell>
          <cell r="D236" t="str">
            <v>600160  Radio Maintenance</v>
          </cell>
          <cell r="E236" t="str">
            <v>Logistics</v>
          </cell>
          <cell r="F236" t="str">
            <v>Sewer</v>
          </cell>
        </row>
        <row r="237">
          <cell r="B237">
            <v>12168</v>
          </cell>
          <cell r="C237">
            <v>2010</v>
          </cell>
          <cell r="D237" t="str">
            <v>600160  Radio Maintenance</v>
          </cell>
          <cell r="E237" t="str">
            <v>Logistics</v>
          </cell>
          <cell r="F237" t="str">
            <v>Sewer</v>
          </cell>
        </row>
        <row r="238">
          <cell r="B238">
            <v>5226</v>
          </cell>
          <cell r="C238">
            <v>2010</v>
          </cell>
          <cell r="D238" t="str">
            <v>600160  Radio Maintenance</v>
          </cell>
          <cell r="E238" t="str">
            <v>District 1</v>
          </cell>
          <cell r="F238" t="str">
            <v>Sewer</v>
          </cell>
        </row>
        <row r="239">
          <cell r="B239">
            <v>16458</v>
          </cell>
          <cell r="C239">
            <v>2010</v>
          </cell>
          <cell r="D239" t="str">
            <v>600160  Radio Maintenance</v>
          </cell>
          <cell r="E239" t="str">
            <v>District 7</v>
          </cell>
          <cell r="F239" t="str">
            <v>Sewer</v>
          </cell>
        </row>
        <row r="240">
          <cell r="B240">
            <v>3276</v>
          </cell>
          <cell r="C240">
            <v>2010</v>
          </cell>
          <cell r="D240" t="str">
            <v>600160  Radio Maintenance</v>
          </cell>
          <cell r="E240" t="str">
            <v>District 6</v>
          </cell>
          <cell r="F240" t="str">
            <v>Sewer</v>
          </cell>
        </row>
        <row r="241">
          <cell r="B241">
            <v>15444</v>
          </cell>
          <cell r="C241">
            <v>2010</v>
          </cell>
          <cell r="D241" t="str">
            <v>600160  Radio Maintenance</v>
          </cell>
          <cell r="E241" t="str">
            <v>District 3</v>
          </cell>
          <cell r="F241" t="str">
            <v>Sewer</v>
          </cell>
        </row>
        <row r="242">
          <cell r="B242">
            <v>22308</v>
          </cell>
          <cell r="C242">
            <v>2010</v>
          </cell>
          <cell r="D242" t="str">
            <v>600160  Radio Maintenance</v>
          </cell>
          <cell r="E242" t="str">
            <v>District 4</v>
          </cell>
          <cell r="F242" t="str">
            <v>Sewer</v>
          </cell>
        </row>
        <row r="243">
          <cell r="B243">
            <v>14040</v>
          </cell>
          <cell r="C243">
            <v>2010</v>
          </cell>
          <cell r="D243" t="str">
            <v>600160  Radio Maintenance</v>
          </cell>
          <cell r="E243" t="str">
            <v>District 4</v>
          </cell>
          <cell r="F243" t="str">
            <v>Sewer</v>
          </cell>
        </row>
        <row r="244">
          <cell r="B244">
            <v>3744</v>
          </cell>
          <cell r="C244">
            <v>2010</v>
          </cell>
          <cell r="D244" t="str">
            <v>600160  Radio Maintenance</v>
          </cell>
          <cell r="E244" t="str">
            <v>District 4</v>
          </cell>
          <cell r="F244" t="str">
            <v>Sewer</v>
          </cell>
        </row>
        <row r="245">
          <cell r="B245">
            <v>3744</v>
          </cell>
          <cell r="C245">
            <v>2010</v>
          </cell>
          <cell r="D245" t="str">
            <v>600160  Radio Maintenance</v>
          </cell>
          <cell r="E245" t="str">
            <v>District 6</v>
          </cell>
          <cell r="F245" t="str">
            <v>Sewer</v>
          </cell>
        </row>
        <row r="246">
          <cell r="B246">
            <v>6552</v>
          </cell>
          <cell r="C246">
            <v>2010</v>
          </cell>
          <cell r="D246" t="str">
            <v>600160  Radio Maintenance</v>
          </cell>
          <cell r="E246" t="str">
            <v>District 6</v>
          </cell>
          <cell r="F246" t="str">
            <v>Sewer</v>
          </cell>
        </row>
        <row r="247">
          <cell r="B247">
            <v>11154</v>
          </cell>
          <cell r="C247">
            <v>2010</v>
          </cell>
          <cell r="D247" t="str">
            <v>600160  Radio Maintenance</v>
          </cell>
          <cell r="E247" t="str">
            <v>District 6</v>
          </cell>
          <cell r="F247" t="str">
            <v>Sewer</v>
          </cell>
        </row>
        <row r="248">
          <cell r="B248">
            <v>6552</v>
          </cell>
          <cell r="C248">
            <v>2010</v>
          </cell>
          <cell r="D248" t="str">
            <v>600160  Radio Maintenance</v>
          </cell>
          <cell r="E248" t="str">
            <v>District 6</v>
          </cell>
          <cell r="F248" t="str">
            <v>Sewer</v>
          </cell>
        </row>
        <row r="249">
          <cell r="B249">
            <v>7566</v>
          </cell>
          <cell r="C249">
            <v>2010</v>
          </cell>
          <cell r="D249" t="str">
            <v>600160  Radio Maintenance</v>
          </cell>
          <cell r="E249" t="str">
            <v>District 7</v>
          </cell>
          <cell r="F249" t="str">
            <v>Sewer</v>
          </cell>
        </row>
        <row r="250">
          <cell r="B250">
            <v>3276</v>
          </cell>
          <cell r="C250">
            <v>2010</v>
          </cell>
          <cell r="D250" t="str">
            <v>600160  Radio Maintenance</v>
          </cell>
          <cell r="E250" t="str">
            <v>Logistics</v>
          </cell>
          <cell r="F250" t="str">
            <v>Water</v>
          </cell>
        </row>
        <row r="251">
          <cell r="B251">
            <v>1872</v>
          </cell>
          <cell r="C251">
            <v>2010</v>
          </cell>
          <cell r="D251" t="str">
            <v>600160  Radio Maintenance</v>
          </cell>
          <cell r="E251" t="str">
            <v>Informal Settlements</v>
          </cell>
          <cell r="F251" t="str">
            <v>Water</v>
          </cell>
        </row>
        <row r="252">
          <cell r="B252">
            <v>51714</v>
          </cell>
          <cell r="C252">
            <v>2010</v>
          </cell>
          <cell r="D252" t="str">
            <v>600160  Radio Maintenance</v>
          </cell>
          <cell r="E252" t="str">
            <v>TOC</v>
          </cell>
          <cell r="F252" t="str">
            <v>Water</v>
          </cell>
        </row>
        <row r="253">
          <cell r="B253">
            <v>29484</v>
          </cell>
          <cell r="C253">
            <v>2010</v>
          </cell>
          <cell r="D253" t="str">
            <v>600160  Radio Maintenance</v>
          </cell>
          <cell r="E253" t="str">
            <v>Informal Settlements</v>
          </cell>
          <cell r="F253" t="str">
            <v>Water</v>
          </cell>
        </row>
        <row r="254">
          <cell r="B254">
            <v>6552</v>
          </cell>
          <cell r="C254">
            <v>2010</v>
          </cell>
          <cell r="D254" t="str">
            <v>600160  Radio Maintenance</v>
          </cell>
          <cell r="E254" t="str">
            <v>TOC</v>
          </cell>
          <cell r="F254" t="str">
            <v>Water</v>
          </cell>
        </row>
        <row r="255">
          <cell r="B255">
            <v>20592</v>
          </cell>
          <cell r="C255">
            <v>2010</v>
          </cell>
          <cell r="D255" t="str">
            <v>600160  Radio Maintenance</v>
          </cell>
          <cell r="E255" t="str">
            <v>Logistics</v>
          </cell>
          <cell r="F255" t="str">
            <v>Water</v>
          </cell>
        </row>
        <row r="256">
          <cell r="B256">
            <v>5148</v>
          </cell>
          <cell r="C256">
            <v>2010</v>
          </cell>
          <cell r="D256" t="str">
            <v>600160  Radio Maintenance</v>
          </cell>
          <cell r="E256" t="str">
            <v>Logistics</v>
          </cell>
          <cell r="F256" t="str">
            <v>Water</v>
          </cell>
        </row>
        <row r="257">
          <cell r="B257">
            <v>10296</v>
          </cell>
          <cell r="C257">
            <v>2010</v>
          </cell>
          <cell r="D257" t="str">
            <v>600160  Radio Maintenance</v>
          </cell>
          <cell r="E257" t="str">
            <v>Logistics</v>
          </cell>
          <cell r="F257" t="str">
            <v>Water</v>
          </cell>
        </row>
        <row r="258">
          <cell r="B258">
            <v>936</v>
          </cell>
          <cell r="C258">
            <v>2010</v>
          </cell>
          <cell r="D258" t="str">
            <v>600160  Radio Maintenance</v>
          </cell>
          <cell r="E258" t="str">
            <v>District 1</v>
          </cell>
          <cell r="F258" t="str">
            <v>Water</v>
          </cell>
        </row>
        <row r="259">
          <cell r="B259">
            <v>13530</v>
          </cell>
          <cell r="C259">
            <v>2010</v>
          </cell>
          <cell r="D259" t="str">
            <v>600170  Radio Trunking</v>
          </cell>
          <cell r="E259" t="str">
            <v>District 1</v>
          </cell>
          <cell r="F259" t="str">
            <v>Water</v>
          </cell>
        </row>
        <row r="260">
          <cell r="B260">
            <v>148075</v>
          </cell>
          <cell r="C260">
            <v>2010</v>
          </cell>
          <cell r="D260" t="str">
            <v>600170  Radio Trunking</v>
          </cell>
          <cell r="E260" t="str">
            <v>District 1</v>
          </cell>
          <cell r="F260" t="str">
            <v>Water</v>
          </cell>
        </row>
        <row r="261">
          <cell r="B261">
            <v>11424</v>
          </cell>
          <cell r="C261">
            <v>2010</v>
          </cell>
          <cell r="D261" t="str">
            <v>600170  Radio Trunking</v>
          </cell>
          <cell r="E261" t="str">
            <v>District 6</v>
          </cell>
          <cell r="F261" t="str">
            <v>Water</v>
          </cell>
        </row>
        <row r="262">
          <cell r="B262">
            <v>14532</v>
          </cell>
          <cell r="C262">
            <v>2010</v>
          </cell>
          <cell r="D262" t="str">
            <v>600170  Radio Trunking</v>
          </cell>
          <cell r="E262" t="str">
            <v>District 8</v>
          </cell>
          <cell r="F262" t="str">
            <v>Water</v>
          </cell>
        </row>
        <row r="263">
          <cell r="B263">
            <v>18090</v>
          </cell>
          <cell r="C263">
            <v>2010</v>
          </cell>
          <cell r="D263" t="str">
            <v>600170  Radio Trunking</v>
          </cell>
          <cell r="E263" t="str">
            <v>District 8</v>
          </cell>
          <cell r="F263" t="str">
            <v>Water</v>
          </cell>
        </row>
        <row r="264">
          <cell r="B264">
            <v>40884</v>
          </cell>
          <cell r="C264">
            <v>2010</v>
          </cell>
          <cell r="D264" t="str">
            <v>600170  Radio Trunking</v>
          </cell>
          <cell r="E264" t="str">
            <v>District 8</v>
          </cell>
          <cell r="F264" t="str">
            <v>Water</v>
          </cell>
        </row>
        <row r="265">
          <cell r="B265">
            <v>31082.5</v>
          </cell>
          <cell r="C265">
            <v>2010</v>
          </cell>
          <cell r="D265" t="str">
            <v>600170  Radio Trunking</v>
          </cell>
          <cell r="E265" t="str">
            <v>District 6</v>
          </cell>
          <cell r="F265" t="str">
            <v>Water</v>
          </cell>
        </row>
        <row r="266">
          <cell r="B266">
            <v>11475</v>
          </cell>
          <cell r="C266">
            <v>2010</v>
          </cell>
          <cell r="D266" t="str">
            <v>600170  Radio Trunking</v>
          </cell>
          <cell r="E266" t="str">
            <v>District 3</v>
          </cell>
          <cell r="F266" t="str">
            <v>Water</v>
          </cell>
        </row>
        <row r="267">
          <cell r="B267">
            <v>7422</v>
          </cell>
          <cell r="C267">
            <v>2010</v>
          </cell>
          <cell r="D267" t="str">
            <v>600170  Radio Trunking</v>
          </cell>
          <cell r="E267" t="str">
            <v>District 3</v>
          </cell>
          <cell r="F267" t="str">
            <v>Water</v>
          </cell>
        </row>
        <row r="268">
          <cell r="B268">
            <v>2010</v>
          </cell>
          <cell r="C268">
            <v>2010</v>
          </cell>
          <cell r="D268" t="str">
            <v>600170  Radio Trunking</v>
          </cell>
          <cell r="E268" t="str">
            <v>District 3</v>
          </cell>
          <cell r="F268" t="str">
            <v>Water</v>
          </cell>
        </row>
        <row r="269">
          <cell r="B269">
            <v>44751</v>
          </cell>
          <cell r="C269">
            <v>2010</v>
          </cell>
          <cell r="D269" t="str">
            <v>600170  Radio Trunking</v>
          </cell>
          <cell r="E269" t="str">
            <v>District 3</v>
          </cell>
          <cell r="F269" t="str">
            <v>Water</v>
          </cell>
        </row>
        <row r="270">
          <cell r="B270">
            <v>3006</v>
          </cell>
          <cell r="C270">
            <v>2010</v>
          </cell>
          <cell r="D270" t="str">
            <v>600170  Radio Trunking</v>
          </cell>
          <cell r="E270" t="str">
            <v>District 4</v>
          </cell>
          <cell r="F270" t="str">
            <v>Water</v>
          </cell>
        </row>
        <row r="271">
          <cell r="B271">
            <v>15135</v>
          </cell>
          <cell r="C271">
            <v>2010</v>
          </cell>
          <cell r="D271" t="str">
            <v>600170  Radio Trunking</v>
          </cell>
          <cell r="E271" t="str">
            <v>District 4</v>
          </cell>
          <cell r="F271" t="str">
            <v>Water</v>
          </cell>
        </row>
        <row r="272">
          <cell r="B272">
            <v>39348</v>
          </cell>
          <cell r="C272">
            <v>2010</v>
          </cell>
          <cell r="D272" t="str">
            <v>600170  Radio Trunking</v>
          </cell>
          <cell r="E272" t="str">
            <v>District 4</v>
          </cell>
          <cell r="F272" t="str">
            <v>Water</v>
          </cell>
        </row>
        <row r="273">
          <cell r="B273">
            <v>62328</v>
          </cell>
          <cell r="C273">
            <v>2010</v>
          </cell>
          <cell r="D273" t="str">
            <v>600170  Radio Trunking</v>
          </cell>
          <cell r="E273" t="str">
            <v>District 4</v>
          </cell>
          <cell r="F273" t="str">
            <v>Water</v>
          </cell>
        </row>
        <row r="274">
          <cell r="B274">
            <v>40613</v>
          </cell>
          <cell r="C274">
            <v>2010</v>
          </cell>
          <cell r="D274" t="str">
            <v>600170  Radio Trunking</v>
          </cell>
          <cell r="E274" t="str">
            <v>District 4</v>
          </cell>
          <cell r="F274" t="str">
            <v>Water</v>
          </cell>
        </row>
        <row r="275">
          <cell r="B275">
            <v>22452</v>
          </cell>
          <cell r="C275">
            <v>2010</v>
          </cell>
          <cell r="D275" t="str">
            <v>600170  Radio Trunking</v>
          </cell>
          <cell r="E275" t="str">
            <v>District 4</v>
          </cell>
          <cell r="F275" t="str">
            <v>Water</v>
          </cell>
        </row>
        <row r="276">
          <cell r="B276">
            <v>12024</v>
          </cell>
          <cell r="C276">
            <v>2010</v>
          </cell>
          <cell r="D276" t="str">
            <v>600170  Radio Trunking</v>
          </cell>
          <cell r="E276" t="str">
            <v>District 6</v>
          </cell>
          <cell r="F276" t="str">
            <v>Water</v>
          </cell>
        </row>
        <row r="277">
          <cell r="B277">
            <v>7515</v>
          </cell>
          <cell r="C277">
            <v>2010</v>
          </cell>
          <cell r="D277" t="str">
            <v>600170  Radio Trunking</v>
          </cell>
          <cell r="E277" t="str">
            <v>District 6</v>
          </cell>
          <cell r="F277" t="str">
            <v>Water</v>
          </cell>
        </row>
        <row r="278">
          <cell r="B278">
            <v>30060</v>
          </cell>
          <cell r="C278">
            <v>2010</v>
          </cell>
          <cell r="D278" t="str">
            <v>600170  Radio Trunking</v>
          </cell>
          <cell r="E278" t="str">
            <v>District 6</v>
          </cell>
          <cell r="F278" t="str">
            <v>Water</v>
          </cell>
        </row>
        <row r="279">
          <cell r="B279">
            <v>13029</v>
          </cell>
          <cell r="C279">
            <v>2010</v>
          </cell>
          <cell r="D279" t="str">
            <v>600170  Radio Trunking</v>
          </cell>
          <cell r="E279" t="str">
            <v>District 6</v>
          </cell>
          <cell r="F279" t="str">
            <v>Water</v>
          </cell>
        </row>
        <row r="280">
          <cell r="B280">
            <v>15030</v>
          </cell>
          <cell r="C280">
            <v>2010</v>
          </cell>
          <cell r="D280" t="str">
            <v>600170  Radio Trunking</v>
          </cell>
          <cell r="E280" t="str">
            <v>District 6</v>
          </cell>
          <cell r="F280" t="str">
            <v>Water</v>
          </cell>
        </row>
        <row r="281">
          <cell r="B281">
            <v>51415.5</v>
          </cell>
          <cell r="C281">
            <v>2010</v>
          </cell>
          <cell r="D281" t="str">
            <v>600170  Radio Trunking</v>
          </cell>
          <cell r="E281" t="str">
            <v>District 6</v>
          </cell>
          <cell r="F281" t="str">
            <v>Water</v>
          </cell>
        </row>
        <row r="282">
          <cell r="B282">
            <v>32215.5</v>
          </cell>
          <cell r="C282">
            <v>2010</v>
          </cell>
          <cell r="D282" t="str">
            <v>600170  Radio Trunking</v>
          </cell>
          <cell r="E282" t="str">
            <v>District 6</v>
          </cell>
          <cell r="F282" t="str">
            <v>Water</v>
          </cell>
        </row>
        <row r="283">
          <cell r="B283">
            <v>149712</v>
          </cell>
          <cell r="C283">
            <v>2010</v>
          </cell>
          <cell r="D283" t="str">
            <v>600170  Radio Trunking</v>
          </cell>
          <cell r="E283" t="str">
            <v>District 8</v>
          </cell>
          <cell r="F283" t="str">
            <v>Water</v>
          </cell>
        </row>
        <row r="284">
          <cell r="B284">
            <v>320778</v>
          </cell>
          <cell r="C284">
            <v>2010</v>
          </cell>
          <cell r="D284" t="str">
            <v>600170  Radio Trunking</v>
          </cell>
          <cell r="E284" t="str">
            <v>District 8</v>
          </cell>
          <cell r="F284" t="str">
            <v>Water</v>
          </cell>
        </row>
        <row r="285">
          <cell r="B285">
            <v>2406</v>
          </cell>
          <cell r="C285">
            <v>2010</v>
          </cell>
          <cell r="D285" t="str">
            <v>600170  Radio Trunking</v>
          </cell>
          <cell r="E285" t="str">
            <v>District 8</v>
          </cell>
          <cell r="F285" t="str">
            <v>Water</v>
          </cell>
        </row>
        <row r="286">
          <cell r="B286">
            <v>1203</v>
          </cell>
          <cell r="C286">
            <v>2010</v>
          </cell>
          <cell r="D286" t="str">
            <v>600170  Radio Trunking</v>
          </cell>
          <cell r="E286" t="str">
            <v>District 1</v>
          </cell>
          <cell r="F286" t="str">
            <v>Water</v>
          </cell>
        </row>
        <row r="287">
          <cell r="B287">
            <v>4209</v>
          </cell>
          <cell r="C287">
            <v>2010</v>
          </cell>
          <cell r="D287" t="str">
            <v>600170  Radio Trunking</v>
          </cell>
          <cell r="E287" t="str">
            <v>Informal Settlements</v>
          </cell>
          <cell r="F287" t="str">
            <v>Sewer</v>
          </cell>
        </row>
        <row r="288">
          <cell r="B288">
            <v>19848</v>
          </cell>
          <cell r="C288">
            <v>2010</v>
          </cell>
          <cell r="D288" t="str">
            <v>600170  Radio Trunking</v>
          </cell>
          <cell r="E288" t="str">
            <v>Planning &amp; Design</v>
          </cell>
          <cell r="F288" t="str">
            <v>Sewer</v>
          </cell>
        </row>
        <row r="289">
          <cell r="B289">
            <v>3609</v>
          </cell>
          <cell r="C289">
            <v>2010</v>
          </cell>
          <cell r="D289" t="str">
            <v>600170  Radio Trunking</v>
          </cell>
          <cell r="E289" t="str">
            <v>Informal Settlements</v>
          </cell>
          <cell r="F289" t="str">
            <v>Sewer</v>
          </cell>
        </row>
        <row r="290">
          <cell r="B290">
            <v>57717</v>
          </cell>
          <cell r="C290">
            <v>2010</v>
          </cell>
          <cell r="D290" t="str">
            <v>600170  Radio Trunking</v>
          </cell>
          <cell r="E290" t="str">
            <v>Logistics</v>
          </cell>
          <cell r="F290" t="str">
            <v>Sewer</v>
          </cell>
        </row>
        <row r="291">
          <cell r="B291">
            <v>7765.5</v>
          </cell>
          <cell r="C291">
            <v>2010</v>
          </cell>
          <cell r="D291" t="str">
            <v>600170  Radio Trunking</v>
          </cell>
          <cell r="E291" t="str">
            <v>Logistics</v>
          </cell>
          <cell r="F291" t="str">
            <v>Sewer</v>
          </cell>
        </row>
        <row r="292">
          <cell r="B292">
            <v>37980</v>
          </cell>
          <cell r="C292">
            <v>2010</v>
          </cell>
          <cell r="D292" t="str">
            <v>600170  Radio Trunking</v>
          </cell>
          <cell r="E292" t="str">
            <v>Logistics</v>
          </cell>
          <cell r="F292" t="str">
            <v>Sewer</v>
          </cell>
        </row>
        <row r="293">
          <cell r="B293">
            <v>16183.5</v>
          </cell>
          <cell r="C293">
            <v>2010</v>
          </cell>
          <cell r="D293" t="str">
            <v>600170  Radio Trunking</v>
          </cell>
          <cell r="E293" t="str">
            <v>District 1</v>
          </cell>
          <cell r="F293" t="str">
            <v>Sewer</v>
          </cell>
        </row>
        <row r="294">
          <cell r="B294">
            <v>49855.5</v>
          </cell>
          <cell r="C294">
            <v>2010</v>
          </cell>
          <cell r="D294" t="str">
            <v>600170  Radio Trunking</v>
          </cell>
          <cell r="E294" t="str">
            <v>District 7</v>
          </cell>
          <cell r="F294" t="str">
            <v>Sewer</v>
          </cell>
        </row>
        <row r="295">
          <cell r="B295">
            <v>10221</v>
          </cell>
          <cell r="C295">
            <v>2010</v>
          </cell>
          <cell r="D295" t="str">
            <v>600170  Radio Trunking</v>
          </cell>
          <cell r="E295" t="str">
            <v>District 6</v>
          </cell>
          <cell r="F295" t="str">
            <v>Sewer</v>
          </cell>
        </row>
        <row r="296">
          <cell r="B296">
            <v>37787</v>
          </cell>
          <cell r="C296">
            <v>2010</v>
          </cell>
          <cell r="D296" t="str">
            <v>600170  Radio Trunking</v>
          </cell>
          <cell r="E296" t="str">
            <v>District 3</v>
          </cell>
          <cell r="F296" t="str">
            <v>Sewer</v>
          </cell>
        </row>
        <row r="297">
          <cell r="B297">
            <v>70143</v>
          </cell>
          <cell r="C297">
            <v>2010</v>
          </cell>
          <cell r="D297" t="str">
            <v>600170  Radio Trunking</v>
          </cell>
          <cell r="E297" t="str">
            <v>District 4</v>
          </cell>
          <cell r="F297" t="str">
            <v>Sewer</v>
          </cell>
        </row>
        <row r="298">
          <cell r="B298">
            <v>44790</v>
          </cell>
          <cell r="C298">
            <v>2010</v>
          </cell>
          <cell r="D298" t="str">
            <v>600170  Radio Trunking</v>
          </cell>
          <cell r="E298" t="str">
            <v>District 4</v>
          </cell>
          <cell r="F298" t="str">
            <v>Sewer</v>
          </cell>
        </row>
        <row r="299">
          <cell r="B299">
            <v>12024</v>
          </cell>
          <cell r="C299">
            <v>2010</v>
          </cell>
          <cell r="D299" t="str">
            <v>600170  Radio Trunking</v>
          </cell>
          <cell r="E299" t="str">
            <v>District 4</v>
          </cell>
          <cell r="F299" t="str">
            <v>Sewer</v>
          </cell>
        </row>
        <row r="300">
          <cell r="B300">
            <v>10824</v>
          </cell>
          <cell r="C300">
            <v>2010</v>
          </cell>
          <cell r="D300" t="str">
            <v>600170  Radio Trunking</v>
          </cell>
          <cell r="E300" t="str">
            <v>District 6</v>
          </cell>
          <cell r="F300" t="str">
            <v>Sewer</v>
          </cell>
        </row>
        <row r="301">
          <cell r="B301">
            <v>21042</v>
          </cell>
          <cell r="C301">
            <v>2010</v>
          </cell>
          <cell r="D301" t="str">
            <v>600170  Radio Trunking</v>
          </cell>
          <cell r="E301" t="str">
            <v>District 6</v>
          </cell>
          <cell r="F301" t="str">
            <v>Sewer</v>
          </cell>
        </row>
        <row r="302">
          <cell r="B302">
            <v>33021.5</v>
          </cell>
          <cell r="C302">
            <v>2010</v>
          </cell>
          <cell r="D302" t="str">
            <v>600170  Radio Trunking</v>
          </cell>
          <cell r="E302" t="str">
            <v>District 6</v>
          </cell>
          <cell r="F302" t="str">
            <v>Sewer</v>
          </cell>
        </row>
        <row r="303">
          <cell r="B303">
            <v>20742</v>
          </cell>
          <cell r="C303">
            <v>2010</v>
          </cell>
          <cell r="D303" t="str">
            <v>600170  Radio Trunking</v>
          </cell>
          <cell r="E303" t="str">
            <v>District 6</v>
          </cell>
          <cell r="F303" t="str">
            <v>Sewer</v>
          </cell>
        </row>
        <row r="304">
          <cell r="B304">
            <v>22748.5</v>
          </cell>
          <cell r="C304">
            <v>2010</v>
          </cell>
          <cell r="D304" t="str">
            <v>600170  Radio Trunking</v>
          </cell>
          <cell r="E304" t="str">
            <v>District 7</v>
          </cell>
          <cell r="F304" t="str">
            <v>Sewer</v>
          </cell>
        </row>
        <row r="305">
          <cell r="B305">
            <v>10521</v>
          </cell>
          <cell r="C305">
            <v>2010</v>
          </cell>
          <cell r="D305" t="str">
            <v>600170  Radio Trunking</v>
          </cell>
          <cell r="E305" t="str">
            <v>Logistics</v>
          </cell>
          <cell r="F305" t="str">
            <v>Water</v>
          </cell>
        </row>
        <row r="306">
          <cell r="B306">
            <v>4812</v>
          </cell>
          <cell r="C306">
            <v>2010</v>
          </cell>
          <cell r="D306" t="str">
            <v>600170  Radio Trunking</v>
          </cell>
          <cell r="E306" t="str">
            <v>Informal Settlements</v>
          </cell>
          <cell r="F306" t="str">
            <v>Water</v>
          </cell>
        </row>
        <row r="307">
          <cell r="B307">
            <v>147796.5</v>
          </cell>
          <cell r="C307">
            <v>2010</v>
          </cell>
          <cell r="D307" t="str">
            <v>600170  Radio Trunking</v>
          </cell>
          <cell r="E307" t="str">
            <v>TOC</v>
          </cell>
          <cell r="F307" t="str">
            <v>Water</v>
          </cell>
        </row>
        <row r="308">
          <cell r="B308">
            <v>77289</v>
          </cell>
          <cell r="C308">
            <v>2010</v>
          </cell>
          <cell r="D308" t="str">
            <v>600170  Radio Trunking</v>
          </cell>
          <cell r="E308" t="str">
            <v>Informal Settlements</v>
          </cell>
          <cell r="F308" t="str">
            <v>Water</v>
          </cell>
        </row>
        <row r="309">
          <cell r="B309">
            <v>17142</v>
          </cell>
          <cell r="C309">
            <v>2010</v>
          </cell>
          <cell r="D309" t="str">
            <v>600170  Radio Trunking</v>
          </cell>
          <cell r="E309" t="str">
            <v>TOC</v>
          </cell>
          <cell r="F309" t="str">
            <v>Water</v>
          </cell>
        </row>
        <row r="310">
          <cell r="B310">
            <v>64032</v>
          </cell>
          <cell r="C310">
            <v>2010</v>
          </cell>
          <cell r="D310" t="str">
            <v>600170  Radio Trunking</v>
          </cell>
          <cell r="E310" t="str">
            <v>Logistics</v>
          </cell>
          <cell r="F310" t="str">
            <v>Water</v>
          </cell>
        </row>
        <row r="311">
          <cell r="B311">
            <v>14733</v>
          </cell>
          <cell r="C311">
            <v>2010</v>
          </cell>
          <cell r="D311" t="str">
            <v>600170  Radio Trunking</v>
          </cell>
          <cell r="E311" t="str">
            <v>Logistics</v>
          </cell>
          <cell r="F311" t="str">
            <v>Water</v>
          </cell>
        </row>
        <row r="312">
          <cell r="B312">
            <v>28566</v>
          </cell>
          <cell r="C312">
            <v>2010</v>
          </cell>
          <cell r="D312" t="str">
            <v>600170  Radio Trunking</v>
          </cell>
          <cell r="E312" t="str">
            <v>Logistics</v>
          </cell>
          <cell r="F312" t="str">
            <v>Water</v>
          </cell>
        </row>
        <row r="313">
          <cell r="B313">
            <v>2706</v>
          </cell>
          <cell r="C313">
            <v>2010</v>
          </cell>
          <cell r="D313" t="str">
            <v>600170  Radio Trunking</v>
          </cell>
          <cell r="E313" t="str">
            <v>District 1</v>
          </cell>
          <cell r="F313" t="str">
            <v>Water</v>
          </cell>
        </row>
        <row r="314">
          <cell r="B314">
            <v>14414.95</v>
          </cell>
          <cell r="C314">
            <v>2010</v>
          </cell>
          <cell r="D314" t="str">
            <v>600200  Telephone and Internet</v>
          </cell>
          <cell r="E314" t="str">
            <v>District 8</v>
          </cell>
          <cell r="F314" t="str">
            <v>Water</v>
          </cell>
        </row>
        <row r="315">
          <cell r="B315">
            <v>30601.11</v>
          </cell>
          <cell r="C315">
            <v>2010</v>
          </cell>
          <cell r="D315" t="str">
            <v>600200  Telephone and Internet</v>
          </cell>
          <cell r="E315" t="str">
            <v>District 8</v>
          </cell>
          <cell r="F315" t="str">
            <v>Water</v>
          </cell>
        </row>
        <row r="316">
          <cell r="B316">
            <v>25012.93</v>
          </cell>
          <cell r="C316">
            <v>2010</v>
          </cell>
          <cell r="D316" t="str">
            <v>600200  Telephone and Internet</v>
          </cell>
          <cell r="E316" t="str">
            <v>District 6</v>
          </cell>
          <cell r="F316" t="str">
            <v>Water</v>
          </cell>
        </row>
        <row r="317">
          <cell r="B317">
            <v>17305.57</v>
          </cell>
          <cell r="C317">
            <v>2010</v>
          </cell>
          <cell r="D317" t="str">
            <v>600200  Telephone and Internet</v>
          </cell>
          <cell r="E317" t="str">
            <v>District 3</v>
          </cell>
          <cell r="F317" t="str">
            <v>Water</v>
          </cell>
        </row>
        <row r="318">
          <cell r="B318">
            <v>18411.89</v>
          </cell>
          <cell r="C318">
            <v>2010</v>
          </cell>
          <cell r="D318" t="str">
            <v>600200  Telephone and Internet</v>
          </cell>
          <cell r="E318" t="str">
            <v>District 3</v>
          </cell>
          <cell r="F318" t="str">
            <v>Water</v>
          </cell>
        </row>
        <row r="319">
          <cell r="B319">
            <v>25122.35</v>
          </cell>
          <cell r="C319">
            <v>2010</v>
          </cell>
          <cell r="D319" t="str">
            <v>600200  Telephone and Internet</v>
          </cell>
          <cell r="E319" t="str">
            <v>District 3</v>
          </cell>
          <cell r="F319" t="str">
            <v>Water</v>
          </cell>
        </row>
        <row r="320">
          <cell r="B320">
            <v>24299.83</v>
          </cell>
          <cell r="C320">
            <v>2010</v>
          </cell>
          <cell r="D320" t="str">
            <v>600200  Telephone and Internet</v>
          </cell>
          <cell r="E320" t="str">
            <v>District 4</v>
          </cell>
          <cell r="F320" t="str">
            <v>Water</v>
          </cell>
        </row>
        <row r="321">
          <cell r="B321">
            <v>144114.10999999999</v>
          </cell>
          <cell r="C321">
            <v>2010</v>
          </cell>
          <cell r="D321" t="str">
            <v>600200  Telephone and Internet</v>
          </cell>
          <cell r="E321" t="str">
            <v>District 4</v>
          </cell>
          <cell r="F321" t="str">
            <v>Water</v>
          </cell>
        </row>
        <row r="322">
          <cell r="B322">
            <v>0</v>
          </cell>
          <cell r="C322">
            <v>2010</v>
          </cell>
          <cell r="D322" t="str">
            <v>600200  Telephone and Internet</v>
          </cell>
          <cell r="E322" t="str">
            <v>District 4</v>
          </cell>
          <cell r="F322" t="str">
            <v>Water</v>
          </cell>
        </row>
        <row r="323">
          <cell r="B323">
            <v>49748.2</v>
          </cell>
          <cell r="C323">
            <v>2010</v>
          </cell>
          <cell r="D323" t="str">
            <v>600200  Telephone and Internet</v>
          </cell>
          <cell r="E323" t="str">
            <v>District 4</v>
          </cell>
          <cell r="F323" t="str">
            <v>Water</v>
          </cell>
        </row>
        <row r="324">
          <cell r="B324">
            <v>14500.11</v>
          </cell>
          <cell r="C324">
            <v>2010</v>
          </cell>
          <cell r="D324" t="str">
            <v>600200  Telephone and Internet</v>
          </cell>
          <cell r="E324" t="str">
            <v>District 4</v>
          </cell>
          <cell r="F324" t="str">
            <v>Water</v>
          </cell>
        </row>
        <row r="325">
          <cell r="B325">
            <v>114143.13</v>
          </cell>
          <cell r="C325">
            <v>2010</v>
          </cell>
          <cell r="D325" t="str">
            <v>600200  Telephone and Internet</v>
          </cell>
          <cell r="E325" t="str">
            <v>District 4</v>
          </cell>
          <cell r="F325" t="str">
            <v>Water</v>
          </cell>
        </row>
        <row r="326">
          <cell r="B326">
            <v>4892.6499999999996</v>
          </cell>
          <cell r="C326">
            <v>2010</v>
          </cell>
          <cell r="D326" t="str">
            <v>600200  Telephone and Internet</v>
          </cell>
          <cell r="E326" t="str">
            <v>District 8</v>
          </cell>
          <cell r="F326" t="str">
            <v>Water</v>
          </cell>
        </row>
        <row r="327">
          <cell r="B327">
            <v>16991.27</v>
          </cell>
          <cell r="C327">
            <v>2010</v>
          </cell>
          <cell r="D327" t="str">
            <v>600200  Telephone and Internet</v>
          </cell>
          <cell r="E327" t="str">
            <v>District 8</v>
          </cell>
          <cell r="F327" t="str">
            <v>Water</v>
          </cell>
        </row>
        <row r="328">
          <cell r="B328">
            <v>52770.57</v>
          </cell>
          <cell r="C328">
            <v>2010</v>
          </cell>
          <cell r="D328" t="str">
            <v>600200  Telephone and Internet</v>
          </cell>
          <cell r="E328" t="str">
            <v>District 8</v>
          </cell>
          <cell r="F328" t="str">
            <v>Water</v>
          </cell>
        </row>
        <row r="329">
          <cell r="B329">
            <v>48378.97</v>
          </cell>
          <cell r="C329">
            <v>2010</v>
          </cell>
          <cell r="D329" t="str">
            <v>600200  Telephone and Internet</v>
          </cell>
          <cell r="E329" t="str">
            <v>District 6</v>
          </cell>
          <cell r="F329" t="str">
            <v>Water</v>
          </cell>
        </row>
        <row r="330">
          <cell r="B330">
            <v>36499.21</v>
          </cell>
          <cell r="C330">
            <v>2010</v>
          </cell>
          <cell r="D330" t="str">
            <v>600200  Telephone and Internet</v>
          </cell>
          <cell r="E330" t="str">
            <v>District 6</v>
          </cell>
          <cell r="F330" t="str">
            <v>Water</v>
          </cell>
        </row>
        <row r="331">
          <cell r="B331">
            <v>133270.18</v>
          </cell>
          <cell r="C331">
            <v>2010</v>
          </cell>
          <cell r="D331" t="str">
            <v>600200  Telephone and Internet</v>
          </cell>
          <cell r="E331" t="str">
            <v>District 6</v>
          </cell>
          <cell r="F331" t="str">
            <v>Water</v>
          </cell>
        </row>
        <row r="332">
          <cell r="B332">
            <v>10460</v>
          </cell>
          <cell r="C332">
            <v>2010</v>
          </cell>
          <cell r="D332" t="str">
            <v>600200  Telephone and Internet</v>
          </cell>
          <cell r="E332" t="str">
            <v>District 6</v>
          </cell>
          <cell r="F332" t="str">
            <v>Water</v>
          </cell>
        </row>
        <row r="333">
          <cell r="B333">
            <v>38338.129999999997</v>
          </cell>
          <cell r="C333">
            <v>2010</v>
          </cell>
          <cell r="D333" t="str">
            <v>600200  Telephone and Internet</v>
          </cell>
          <cell r="E333" t="str">
            <v>District 6</v>
          </cell>
          <cell r="F333" t="str">
            <v>Water</v>
          </cell>
        </row>
        <row r="334">
          <cell r="B334">
            <v>192633.59</v>
          </cell>
          <cell r="C334">
            <v>2010</v>
          </cell>
          <cell r="D334" t="str">
            <v>600200  Telephone and Internet</v>
          </cell>
          <cell r="E334" t="str">
            <v>District 8</v>
          </cell>
          <cell r="F334" t="str">
            <v>Water</v>
          </cell>
        </row>
        <row r="335">
          <cell r="B335">
            <v>10941.39</v>
          </cell>
          <cell r="C335">
            <v>2010</v>
          </cell>
          <cell r="D335" t="str">
            <v>600200  Telephone and Internet</v>
          </cell>
          <cell r="E335" t="str">
            <v>District 8</v>
          </cell>
          <cell r="F335" t="str">
            <v>Water</v>
          </cell>
        </row>
        <row r="336">
          <cell r="B336">
            <v>55933.27</v>
          </cell>
          <cell r="C336">
            <v>2010</v>
          </cell>
          <cell r="D336" t="str">
            <v>600200  Telephone and Internet</v>
          </cell>
          <cell r="E336" t="str">
            <v>District 8</v>
          </cell>
          <cell r="F336" t="str">
            <v>Water</v>
          </cell>
        </row>
        <row r="337">
          <cell r="B337">
            <v>21054.92</v>
          </cell>
          <cell r="C337">
            <v>2010</v>
          </cell>
          <cell r="D337" t="str">
            <v>600200  Telephone and Internet</v>
          </cell>
          <cell r="E337" t="str">
            <v>District 1</v>
          </cell>
          <cell r="F337" t="str">
            <v>Sewer</v>
          </cell>
        </row>
        <row r="338">
          <cell r="B338">
            <v>30414.63</v>
          </cell>
          <cell r="C338">
            <v>2010</v>
          </cell>
          <cell r="D338" t="str">
            <v>600200  Telephone and Internet</v>
          </cell>
          <cell r="E338" t="str">
            <v>District 7</v>
          </cell>
          <cell r="F338" t="str">
            <v>Sewer</v>
          </cell>
        </row>
        <row r="339">
          <cell r="B339">
            <v>2042.45</v>
          </cell>
          <cell r="C339">
            <v>2010</v>
          </cell>
          <cell r="D339" t="str">
            <v>600200  Telephone and Internet</v>
          </cell>
          <cell r="E339" t="str">
            <v>District 6</v>
          </cell>
          <cell r="F339" t="str">
            <v>Sewer</v>
          </cell>
        </row>
        <row r="340">
          <cell r="B340">
            <v>74138.710000000006</v>
          </cell>
          <cell r="C340">
            <v>2010</v>
          </cell>
          <cell r="D340" t="str">
            <v>600200  Telephone and Internet</v>
          </cell>
          <cell r="E340" t="str">
            <v>District 7</v>
          </cell>
          <cell r="F340" t="str">
            <v>Sewer</v>
          </cell>
        </row>
        <row r="341">
          <cell r="B341">
            <v>4256.4399999999996</v>
          </cell>
          <cell r="C341">
            <v>2010</v>
          </cell>
          <cell r="D341" t="str">
            <v>600200  Telephone and Internet</v>
          </cell>
          <cell r="E341" t="str">
            <v>District 4</v>
          </cell>
          <cell r="F341" t="str">
            <v>Sewer</v>
          </cell>
        </row>
        <row r="342">
          <cell r="B342">
            <v>50588.84</v>
          </cell>
          <cell r="C342">
            <v>2010</v>
          </cell>
          <cell r="D342" t="str">
            <v>600200  Telephone and Internet</v>
          </cell>
          <cell r="E342" t="str">
            <v>District 4</v>
          </cell>
          <cell r="F342" t="str">
            <v>Sewer</v>
          </cell>
        </row>
        <row r="343">
          <cell r="B343">
            <v>31540.65</v>
          </cell>
          <cell r="C343">
            <v>2010</v>
          </cell>
          <cell r="D343" t="str">
            <v>600200  Telephone and Internet</v>
          </cell>
          <cell r="E343" t="str">
            <v>District 4</v>
          </cell>
          <cell r="F343" t="str">
            <v>Sewer</v>
          </cell>
        </row>
        <row r="344">
          <cell r="B344">
            <v>16268.92</v>
          </cell>
          <cell r="C344">
            <v>2010</v>
          </cell>
          <cell r="D344" t="str">
            <v>600200  Telephone and Internet</v>
          </cell>
          <cell r="E344" t="str">
            <v>District 7</v>
          </cell>
          <cell r="F344" t="str">
            <v>Sewer</v>
          </cell>
        </row>
        <row r="345">
          <cell r="B345">
            <v>1868.33</v>
          </cell>
          <cell r="C345">
            <v>2010</v>
          </cell>
          <cell r="D345" t="str">
            <v>600200  Telephone and Internet</v>
          </cell>
          <cell r="E345" t="str">
            <v>District 6</v>
          </cell>
          <cell r="F345" t="str">
            <v>Sewer</v>
          </cell>
        </row>
        <row r="346">
          <cell r="B346">
            <v>14969.89</v>
          </cell>
          <cell r="C346">
            <v>2010</v>
          </cell>
          <cell r="D346" t="str">
            <v>600200  Telephone and Internet</v>
          </cell>
          <cell r="E346" t="str">
            <v>District 6</v>
          </cell>
          <cell r="F346" t="str">
            <v>Sewer</v>
          </cell>
        </row>
        <row r="347">
          <cell r="B347">
            <v>82365.759999999995</v>
          </cell>
          <cell r="C347">
            <v>2010</v>
          </cell>
          <cell r="D347" t="str">
            <v>600200  Telephone and Internet</v>
          </cell>
          <cell r="E347" t="str">
            <v>Logistics</v>
          </cell>
          <cell r="F347" t="str">
            <v>Water</v>
          </cell>
        </row>
        <row r="348">
          <cell r="B348">
            <v>10330.91</v>
          </cell>
          <cell r="C348">
            <v>2010</v>
          </cell>
          <cell r="D348" t="str">
            <v>600200  Telephone and Internet</v>
          </cell>
          <cell r="E348" t="str">
            <v>Informal Settlements</v>
          </cell>
          <cell r="F348" t="str">
            <v>Water</v>
          </cell>
        </row>
        <row r="349">
          <cell r="B349">
            <v>1672</v>
          </cell>
          <cell r="C349">
            <v>2010</v>
          </cell>
          <cell r="D349" t="str">
            <v>600200  Telephone and Internet</v>
          </cell>
          <cell r="E349" t="str">
            <v>Planning &amp; Design</v>
          </cell>
          <cell r="F349" t="str">
            <v>Water</v>
          </cell>
        </row>
        <row r="350">
          <cell r="B350">
            <v>3040</v>
          </cell>
          <cell r="C350">
            <v>2010</v>
          </cell>
          <cell r="D350" t="str">
            <v>600200  Telephone and Internet</v>
          </cell>
          <cell r="E350" t="str">
            <v>TOC</v>
          </cell>
          <cell r="F350" t="str">
            <v>Water</v>
          </cell>
        </row>
        <row r="351">
          <cell r="B351">
            <v>157922.51999999999</v>
          </cell>
          <cell r="C351">
            <v>2010</v>
          </cell>
          <cell r="D351" t="str">
            <v>600200  Telephone and Internet</v>
          </cell>
          <cell r="E351" t="str">
            <v>Informal Settlements</v>
          </cell>
          <cell r="F351" t="str">
            <v>Water</v>
          </cell>
        </row>
        <row r="352">
          <cell r="B352">
            <v>15604.47</v>
          </cell>
          <cell r="C352">
            <v>2010</v>
          </cell>
          <cell r="D352" t="str">
            <v>600200  Telephone and Internet</v>
          </cell>
          <cell r="E352" t="str">
            <v>TOC</v>
          </cell>
          <cell r="F352" t="str">
            <v>Water</v>
          </cell>
        </row>
        <row r="353">
          <cell r="B353">
            <v>5778.41</v>
          </cell>
          <cell r="C353">
            <v>2010</v>
          </cell>
          <cell r="D353" t="str">
            <v>600200  Telephone and Internet</v>
          </cell>
          <cell r="E353" t="str">
            <v>Logistics</v>
          </cell>
          <cell r="F353" t="str">
            <v>Water</v>
          </cell>
        </row>
        <row r="354">
          <cell r="B354">
            <v>26474.13</v>
          </cell>
          <cell r="C354">
            <v>2010</v>
          </cell>
          <cell r="D354" t="str">
            <v>600200  Telephone and Internet</v>
          </cell>
          <cell r="E354" t="str">
            <v>Logistics</v>
          </cell>
          <cell r="F354" t="str">
            <v>Water</v>
          </cell>
        </row>
        <row r="355">
          <cell r="B355">
            <v>2860.28</v>
          </cell>
          <cell r="C355">
            <v>2010</v>
          </cell>
          <cell r="D355" t="str">
            <v>600200  Telephone and Internet</v>
          </cell>
          <cell r="E355" t="str">
            <v>Logistics</v>
          </cell>
          <cell r="F355" t="str">
            <v>Water</v>
          </cell>
        </row>
        <row r="356">
          <cell r="B356">
            <v>76070.44</v>
          </cell>
          <cell r="C356">
            <v>2010</v>
          </cell>
          <cell r="D356" t="str">
            <v>600200  Telephone and Internet</v>
          </cell>
          <cell r="E356" t="str">
            <v>District 1</v>
          </cell>
          <cell r="F356" t="str">
            <v>Water</v>
          </cell>
        </row>
        <row r="357">
          <cell r="B357">
            <v>5109.6400000000003</v>
          </cell>
          <cell r="C357">
            <v>2010</v>
          </cell>
          <cell r="D357" t="str">
            <v>600200  Telephone and Internet</v>
          </cell>
          <cell r="E357" t="str">
            <v>District 1</v>
          </cell>
          <cell r="F357" t="str">
            <v>Water</v>
          </cell>
        </row>
        <row r="358">
          <cell r="B358">
            <v>37414.730000000003</v>
          </cell>
          <cell r="C358">
            <v>2010</v>
          </cell>
          <cell r="D358" t="str">
            <v>600200  Telephone and Internet</v>
          </cell>
          <cell r="E358" t="str">
            <v>District 6</v>
          </cell>
          <cell r="F358" t="str">
            <v>Water</v>
          </cell>
        </row>
        <row r="359">
          <cell r="B359">
            <v>-232379.09</v>
          </cell>
          <cell r="C359">
            <v>2010</v>
          </cell>
          <cell r="D359" t="str">
            <v>600240  Vehicles to Operating</v>
          </cell>
          <cell r="E359" t="str">
            <v>Logistics</v>
          </cell>
          <cell r="F359" t="str">
            <v>Water</v>
          </cell>
        </row>
        <row r="360">
          <cell r="B360">
            <v>-920051.17</v>
          </cell>
          <cell r="C360">
            <v>2010</v>
          </cell>
          <cell r="D360" t="str">
            <v>600240  Vehicles to Operating</v>
          </cell>
          <cell r="E360" t="str">
            <v>District 1</v>
          </cell>
          <cell r="F360" t="str">
            <v>Water</v>
          </cell>
        </row>
        <row r="361">
          <cell r="B361">
            <v>16.3</v>
          </cell>
          <cell r="C361">
            <v>2010</v>
          </cell>
          <cell r="D361" t="str">
            <v>600240  Vehicles to Operating</v>
          </cell>
          <cell r="E361" t="str">
            <v>District 1</v>
          </cell>
          <cell r="F361" t="str">
            <v>Water</v>
          </cell>
        </row>
        <row r="362">
          <cell r="B362">
            <v>-255040.48</v>
          </cell>
          <cell r="C362">
            <v>2010</v>
          </cell>
          <cell r="D362" t="str">
            <v>600240  Vehicles to Operating</v>
          </cell>
          <cell r="E362" t="str">
            <v>District 8</v>
          </cell>
          <cell r="F362" t="str">
            <v>Water</v>
          </cell>
        </row>
        <row r="363">
          <cell r="B363">
            <v>-163572.46</v>
          </cell>
          <cell r="C363">
            <v>2010</v>
          </cell>
          <cell r="D363" t="str">
            <v>600240  Vehicles to Operating</v>
          </cell>
          <cell r="E363" t="str">
            <v>District 6</v>
          </cell>
          <cell r="F363" t="str">
            <v>Water</v>
          </cell>
        </row>
        <row r="364">
          <cell r="B364">
            <v>-79253.63</v>
          </cell>
          <cell r="C364">
            <v>2010</v>
          </cell>
          <cell r="D364" t="str">
            <v>600240  Vehicles to Operating</v>
          </cell>
          <cell r="E364" t="str">
            <v>District 3</v>
          </cell>
          <cell r="F364" t="str">
            <v>Water</v>
          </cell>
        </row>
        <row r="365">
          <cell r="B365">
            <v>-207599.65</v>
          </cell>
          <cell r="C365">
            <v>2010</v>
          </cell>
          <cell r="D365" t="str">
            <v>600240  Vehicles to Operating</v>
          </cell>
          <cell r="E365" t="str">
            <v>District 4</v>
          </cell>
          <cell r="F365" t="str">
            <v>Water</v>
          </cell>
        </row>
        <row r="366">
          <cell r="B366">
            <v>-373981.23</v>
          </cell>
          <cell r="C366">
            <v>2010</v>
          </cell>
          <cell r="D366" t="str">
            <v>600240  Vehicles to Operating</v>
          </cell>
          <cell r="E366" t="str">
            <v>District 4</v>
          </cell>
          <cell r="F366" t="str">
            <v>Water</v>
          </cell>
        </row>
        <row r="367">
          <cell r="B367">
            <v>-54873.7</v>
          </cell>
          <cell r="C367">
            <v>2010</v>
          </cell>
          <cell r="D367" t="str">
            <v>600240  Vehicles to Operating</v>
          </cell>
          <cell r="E367" t="str">
            <v>District 4</v>
          </cell>
          <cell r="F367" t="str">
            <v>Water</v>
          </cell>
        </row>
        <row r="368">
          <cell r="B368">
            <v>-883208.49</v>
          </cell>
          <cell r="C368">
            <v>2010</v>
          </cell>
          <cell r="D368" t="str">
            <v>600240  Vehicles to Operating</v>
          </cell>
          <cell r="E368" t="str">
            <v>District 8</v>
          </cell>
          <cell r="F368" t="str">
            <v>Water</v>
          </cell>
        </row>
        <row r="369">
          <cell r="B369">
            <v>342.3</v>
          </cell>
          <cell r="C369">
            <v>2010</v>
          </cell>
          <cell r="D369" t="str">
            <v>600240  Vehicles to Operating</v>
          </cell>
          <cell r="E369" t="str">
            <v>District 8</v>
          </cell>
          <cell r="F369" t="str">
            <v>Water</v>
          </cell>
        </row>
        <row r="370">
          <cell r="B370">
            <v>-63456.29</v>
          </cell>
          <cell r="C370">
            <v>2010</v>
          </cell>
          <cell r="D370" t="str">
            <v>600240  Vehicles to Operating</v>
          </cell>
          <cell r="E370" t="str">
            <v>District 6</v>
          </cell>
          <cell r="F370" t="str">
            <v>Water</v>
          </cell>
        </row>
        <row r="371">
          <cell r="B371">
            <v>-182926.86</v>
          </cell>
          <cell r="C371">
            <v>2010</v>
          </cell>
          <cell r="D371" t="str">
            <v>600240  Vehicles to Operating</v>
          </cell>
          <cell r="E371" t="str">
            <v>District 6</v>
          </cell>
          <cell r="F371" t="str">
            <v>Water</v>
          </cell>
        </row>
        <row r="372">
          <cell r="B372">
            <v>-205324.86</v>
          </cell>
          <cell r="C372">
            <v>2010</v>
          </cell>
          <cell r="D372" t="str">
            <v>600240  Vehicles to Operating</v>
          </cell>
          <cell r="E372" t="str">
            <v>District 6</v>
          </cell>
          <cell r="F372" t="str">
            <v>Water</v>
          </cell>
        </row>
        <row r="373">
          <cell r="B373">
            <v>-35.86</v>
          </cell>
          <cell r="C373">
            <v>2010</v>
          </cell>
          <cell r="D373" t="str">
            <v>600240  Vehicles to Operating</v>
          </cell>
          <cell r="E373" t="str">
            <v>District 6</v>
          </cell>
          <cell r="F373" t="str">
            <v>Water</v>
          </cell>
        </row>
        <row r="374">
          <cell r="B374">
            <v>-1449443.7</v>
          </cell>
          <cell r="C374">
            <v>2010</v>
          </cell>
          <cell r="D374" t="str">
            <v>600240  Vehicles to Operating</v>
          </cell>
          <cell r="E374" t="str">
            <v>District 8</v>
          </cell>
          <cell r="F374" t="str">
            <v>Water</v>
          </cell>
        </row>
        <row r="375">
          <cell r="B375">
            <v>-1157743.56</v>
          </cell>
          <cell r="C375">
            <v>2010</v>
          </cell>
          <cell r="D375" t="str">
            <v>600240  Vehicles to Operating</v>
          </cell>
          <cell r="E375" t="str">
            <v>District 8</v>
          </cell>
          <cell r="F375" t="str">
            <v>Water</v>
          </cell>
        </row>
        <row r="376">
          <cell r="B376">
            <v>244.5</v>
          </cell>
          <cell r="C376">
            <v>2010</v>
          </cell>
          <cell r="D376" t="str">
            <v>600240  Vehicles to Operating</v>
          </cell>
          <cell r="E376" t="e">
            <v>#N/A</v>
          </cell>
          <cell r="F376" t="str">
            <v>Water</v>
          </cell>
        </row>
        <row r="377">
          <cell r="B377">
            <v>-49419.44</v>
          </cell>
          <cell r="C377">
            <v>2010</v>
          </cell>
          <cell r="D377" t="str">
            <v>600240  Vehicles to Operating</v>
          </cell>
          <cell r="E377" t="str">
            <v>Informal Settlements</v>
          </cell>
          <cell r="F377" t="str">
            <v>Sewer</v>
          </cell>
        </row>
        <row r="378">
          <cell r="B378">
            <v>-90962.11</v>
          </cell>
          <cell r="C378">
            <v>2010</v>
          </cell>
          <cell r="D378" t="str">
            <v>600240  Vehicles to Operating</v>
          </cell>
          <cell r="E378" t="str">
            <v>Informal Settlements</v>
          </cell>
          <cell r="F378" t="str">
            <v>Sewer</v>
          </cell>
        </row>
        <row r="379">
          <cell r="B379">
            <v>-297732.88</v>
          </cell>
          <cell r="C379">
            <v>2010</v>
          </cell>
          <cell r="D379" t="str">
            <v>600240  Vehicles to Operating</v>
          </cell>
          <cell r="E379" t="str">
            <v>Logistics</v>
          </cell>
          <cell r="F379" t="str">
            <v>Sewer</v>
          </cell>
        </row>
        <row r="380">
          <cell r="B380">
            <v>-193708.54</v>
          </cell>
          <cell r="C380">
            <v>2010</v>
          </cell>
          <cell r="D380" t="str">
            <v>600240  Vehicles to Operating</v>
          </cell>
          <cell r="E380" t="str">
            <v>Logistics</v>
          </cell>
          <cell r="F380" t="str">
            <v>Sewer</v>
          </cell>
        </row>
        <row r="381">
          <cell r="B381">
            <v>-57723.44</v>
          </cell>
          <cell r="C381">
            <v>2010</v>
          </cell>
          <cell r="D381" t="str">
            <v>600240  Vehicles to Operating</v>
          </cell>
          <cell r="E381" t="str">
            <v>District 1</v>
          </cell>
          <cell r="F381" t="str">
            <v>Sewer</v>
          </cell>
        </row>
        <row r="382">
          <cell r="B382">
            <v>-87.2</v>
          </cell>
          <cell r="C382">
            <v>2010</v>
          </cell>
          <cell r="D382" t="str">
            <v>600240  Vehicles to Operating</v>
          </cell>
          <cell r="E382" t="str">
            <v>District 1</v>
          </cell>
          <cell r="F382" t="str">
            <v>Sewer</v>
          </cell>
        </row>
        <row r="383">
          <cell r="B383">
            <v>-409143.52</v>
          </cell>
          <cell r="C383">
            <v>2010</v>
          </cell>
          <cell r="D383" t="str">
            <v>600240  Vehicles to Operating</v>
          </cell>
          <cell r="E383" t="str">
            <v>District 7</v>
          </cell>
          <cell r="F383" t="str">
            <v>Sewer</v>
          </cell>
        </row>
        <row r="384">
          <cell r="B384">
            <v>-377990.31</v>
          </cell>
          <cell r="C384">
            <v>2010</v>
          </cell>
          <cell r="D384" t="str">
            <v>600240  Vehicles to Operating</v>
          </cell>
          <cell r="E384" t="str">
            <v>District 6</v>
          </cell>
          <cell r="F384" t="str">
            <v>Sewer</v>
          </cell>
        </row>
        <row r="385">
          <cell r="B385">
            <v>0</v>
          </cell>
          <cell r="C385">
            <v>2010</v>
          </cell>
          <cell r="D385" t="str">
            <v>600240  Vehicles to Operating</v>
          </cell>
          <cell r="E385" t="str">
            <v>TOC</v>
          </cell>
          <cell r="F385" t="str">
            <v>Sewer</v>
          </cell>
        </row>
        <row r="386">
          <cell r="B386">
            <v>97.8</v>
          </cell>
          <cell r="C386">
            <v>2010</v>
          </cell>
          <cell r="D386" t="str">
            <v>600240  Vehicles to Operating</v>
          </cell>
          <cell r="E386" t="e">
            <v>#N/A</v>
          </cell>
          <cell r="F386" t="str">
            <v>Sewer</v>
          </cell>
        </row>
        <row r="387">
          <cell r="B387">
            <v>-48632.79</v>
          </cell>
          <cell r="C387">
            <v>2010</v>
          </cell>
          <cell r="D387" t="str">
            <v>600240  Vehicles to Operating</v>
          </cell>
          <cell r="E387" t="str">
            <v>District 3</v>
          </cell>
          <cell r="F387" t="str">
            <v>Sewer</v>
          </cell>
        </row>
        <row r="388">
          <cell r="B388">
            <v>-564544.56999999995</v>
          </cell>
          <cell r="C388">
            <v>2010</v>
          </cell>
          <cell r="D388" t="str">
            <v>600240  Vehicles to Operating</v>
          </cell>
          <cell r="E388" t="str">
            <v>District 4</v>
          </cell>
          <cell r="F388" t="str">
            <v>Sewer</v>
          </cell>
        </row>
        <row r="389">
          <cell r="B389">
            <v>-1045964.82</v>
          </cell>
          <cell r="C389">
            <v>2010</v>
          </cell>
          <cell r="D389" t="str">
            <v>600240  Vehicles to Operating</v>
          </cell>
          <cell r="E389" t="str">
            <v>District 4</v>
          </cell>
          <cell r="F389" t="str">
            <v>Sewer</v>
          </cell>
        </row>
        <row r="390">
          <cell r="B390">
            <v>-178883.59</v>
          </cell>
          <cell r="C390">
            <v>2010</v>
          </cell>
          <cell r="D390" t="str">
            <v>600240  Vehicles to Operating</v>
          </cell>
          <cell r="E390" t="str">
            <v>District 4</v>
          </cell>
          <cell r="F390" t="str">
            <v>Sewer</v>
          </cell>
        </row>
        <row r="391">
          <cell r="B391">
            <v>-37597.83</v>
          </cell>
          <cell r="C391">
            <v>2010</v>
          </cell>
          <cell r="D391" t="str">
            <v>600240  Vehicles to Operating</v>
          </cell>
          <cell r="E391" t="str">
            <v>District 7</v>
          </cell>
          <cell r="F391" t="str">
            <v>Sewer</v>
          </cell>
        </row>
        <row r="392">
          <cell r="B392">
            <v>-270468.37</v>
          </cell>
          <cell r="C392">
            <v>2010</v>
          </cell>
          <cell r="D392" t="str">
            <v>600240  Vehicles to Operating</v>
          </cell>
          <cell r="E392" t="str">
            <v>District 6</v>
          </cell>
          <cell r="F392" t="str">
            <v>Sewer</v>
          </cell>
        </row>
        <row r="393">
          <cell r="B393">
            <v>-260526.05</v>
          </cell>
          <cell r="C393">
            <v>2010</v>
          </cell>
          <cell r="D393" t="str">
            <v>600240  Vehicles to Operating</v>
          </cell>
          <cell r="E393" t="str">
            <v>District 6</v>
          </cell>
          <cell r="F393" t="str">
            <v>Sewer</v>
          </cell>
        </row>
        <row r="394">
          <cell r="B394">
            <v>-137619.12</v>
          </cell>
          <cell r="C394">
            <v>2010</v>
          </cell>
          <cell r="D394" t="str">
            <v>600240  Vehicles to Operating</v>
          </cell>
          <cell r="E394" t="str">
            <v>District 6</v>
          </cell>
          <cell r="F394" t="str">
            <v>Sewer</v>
          </cell>
        </row>
        <row r="395">
          <cell r="B395">
            <v>90257.61</v>
          </cell>
          <cell r="C395">
            <v>2010</v>
          </cell>
          <cell r="D395" t="str">
            <v>600240  Vehicles to Operating</v>
          </cell>
          <cell r="E395" t="str">
            <v>District 6</v>
          </cell>
          <cell r="F395" t="str">
            <v>Sewer</v>
          </cell>
        </row>
        <row r="396">
          <cell r="B396">
            <v>-15423.79</v>
          </cell>
          <cell r="C396">
            <v>2010</v>
          </cell>
          <cell r="D396" t="str">
            <v>600240  Vehicles to Operating</v>
          </cell>
          <cell r="E396" t="str">
            <v>District 7</v>
          </cell>
          <cell r="F396" t="str">
            <v>Sewer</v>
          </cell>
        </row>
        <row r="397">
          <cell r="B397">
            <v>-471804.29</v>
          </cell>
          <cell r="C397">
            <v>2010</v>
          </cell>
          <cell r="D397" t="str">
            <v>600240  Vehicles to Operating</v>
          </cell>
          <cell r="E397" t="str">
            <v>District 7</v>
          </cell>
          <cell r="F397" t="str">
            <v>Sewer</v>
          </cell>
        </row>
        <row r="398">
          <cell r="B398">
            <v>-102503.4</v>
          </cell>
          <cell r="C398">
            <v>2010</v>
          </cell>
          <cell r="D398" t="str">
            <v>600240  Vehicles to Operating</v>
          </cell>
          <cell r="E398" t="str">
            <v>Informal Settlements</v>
          </cell>
          <cell r="F398" t="str">
            <v>Water</v>
          </cell>
        </row>
        <row r="399">
          <cell r="B399">
            <v>-85707.42</v>
          </cell>
          <cell r="C399">
            <v>2010</v>
          </cell>
          <cell r="D399" t="str">
            <v>600240  Vehicles to Operating</v>
          </cell>
          <cell r="E399" t="str">
            <v>Informal Settlements</v>
          </cell>
          <cell r="F399" t="str">
            <v>Water</v>
          </cell>
        </row>
        <row r="400">
          <cell r="B400">
            <v>49.15</v>
          </cell>
          <cell r="C400">
            <v>2010</v>
          </cell>
          <cell r="D400" t="str">
            <v>600250  Postage</v>
          </cell>
          <cell r="E400" t="str">
            <v>District 8</v>
          </cell>
          <cell r="F400" t="str">
            <v>Water</v>
          </cell>
        </row>
        <row r="401">
          <cell r="B401">
            <v>3.25</v>
          </cell>
          <cell r="C401">
            <v>2010</v>
          </cell>
          <cell r="D401" t="str">
            <v>600250  Postage</v>
          </cell>
          <cell r="E401" t="str">
            <v>District 8</v>
          </cell>
          <cell r="F401" t="str">
            <v>Water</v>
          </cell>
        </row>
        <row r="402">
          <cell r="B402">
            <v>601.15</v>
          </cell>
          <cell r="C402">
            <v>2010</v>
          </cell>
          <cell r="D402" t="str">
            <v>600250  Postage</v>
          </cell>
          <cell r="E402" t="str">
            <v>District 4</v>
          </cell>
          <cell r="F402" t="str">
            <v>Water</v>
          </cell>
        </row>
        <row r="403">
          <cell r="B403">
            <v>300</v>
          </cell>
          <cell r="C403">
            <v>2010</v>
          </cell>
          <cell r="D403" t="str">
            <v>600250  Postage</v>
          </cell>
          <cell r="E403" t="str">
            <v>District 8</v>
          </cell>
          <cell r="F403" t="str">
            <v>Water</v>
          </cell>
        </row>
        <row r="404">
          <cell r="B404">
            <v>5204.6000000000004</v>
          </cell>
          <cell r="C404">
            <v>2010</v>
          </cell>
          <cell r="D404" t="str">
            <v>600250  Postage</v>
          </cell>
          <cell r="E404" t="str">
            <v>District 8</v>
          </cell>
          <cell r="F404" t="str">
            <v>Water</v>
          </cell>
        </row>
        <row r="405">
          <cell r="B405">
            <v>7200</v>
          </cell>
          <cell r="C405">
            <v>2010</v>
          </cell>
          <cell r="D405" t="str">
            <v>600290  CCTV  Maintenance</v>
          </cell>
          <cell r="E405" t="str">
            <v>District 3</v>
          </cell>
          <cell r="F405" t="str">
            <v>Sewer</v>
          </cell>
        </row>
        <row r="406">
          <cell r="B406">
            <v>19800</v>
          </cell>
          <cell r="C406">
            <v>2010</v>
          </cell>
          <cell r="D406" t="str">
            <v>600290  CCTV  Maintenance</v>
          </cell>
          <cell r="E406" t="str">
            <v>District 8</v>
          </cell>
          <cell r="F406" t="str">
            <v>Water</v>
          </cell>
        </row>
        <row r="407">
          <cell r="B407">
            <v>400800</v>
          </cell>
          <cell r="C407">
            <v>2010</v>
          </cell>
          <cell r="D407" t="str">
            <v>600310  Control Room - Shared Services</v>
          </cell>
          <cell r="E407" t="str">
            <v>TOC</v>
          </cell>
          <cell r="F407" t="str">
            <v>Water</v>
          </cell>
        </row>
        <row r="408">
          <cell r="B408">
            <v>1943303</v>
          </cell>
          <cell r="C408">
            <v>2010</v>
          </cell>
          <cell r="D408" t="str">
            <v>600340  Scientific Services</v>
          </cell>
          <cell r="E408" t="str">
            <v>Planning &amp; Design</v>
          </cell>
          <cell r="F408" t="str">
            <v>Sewer</v>
          </cell>
        </row>
        <row r="409">
          <cell r="B409">
            <v>4258200</v>
          </cell>
          <cell r="C409">
            <v>2010</v>
          </cell>
          <cell r="D409" t="str">
            <v>600340  Scientific Services</v>
          </cell>
          <cell r="E409" t="str">
            <v>Logistics</v>
          </cell>
          <cell r="F409" t="str">
            <v>Water</v>
          </cell>
        </row>
        <row r="410">
          <cell r="B410">
            <v>128873</v>
          </cell>
          <cell r="C410">
            <v>2010</v>
          </cell>
          <cell r="D410" t="str">
            <v>600340  Scientific Services</v>
          </cell>
          <cell r="E410" t="str">
            <v>District 8</v>
          </cell>
          <cell r="F410" t="str">
            <v>Water</v>
          </cell>
        </row>
        <row r="411">
          <cell r="B411">
            <v>132212</v>
          </cell>
          <cell r="C411">
            <v>2010</v>
          </cell>
          <cell r="D411" t="str">
            <v>600340  Scientific Services</v>
          </cell>
          <cell r="E411" t="str">
            <v>District 8</v>
          </cell>
          <cell r="F411" t="str">
            <v>Water</v>
          </cell>
        </row>
        <row r="412">
          <cell r="B412">
            <v>4350</v>
          </cell>
          <cell r="C412">
            <v>2010</v>
          </cell>
          <cell r="D412" t="str">
            <v>480300  Transfer to / from Housing Statutory Fun</v>
          </cell>
          <cell r="E412" t="str">
            <v>District 1</v>
          </cell>
          <cell r="F412" t="str">
            <v>Sewer</v>
          </cell>
        </row>
        <row r="413">
          <cell r="B413">
            <v>283862</v>
          </cell>
          <cell r="C413">
            <v>2010</v>
          </cell>
          <cell r="D413" t="str">
            <v>480300  Transfer to / from Housing Statutory Fun</v>
          </cell>
          <cell r="E413" t="str">
            <v>District 7</v>
          </cell>
          <cell r="F413" t="str">
            <v>Sewer</v>
          </cell>
        </row>
        <row r="414">
          <cell r="B414">
            <v>384606</v>
          </cell>
          <cell r="C414">
            <v>2010</v>
          </cell>
          <cell r="D414" t="str">
            <v>480300  Transfer to / from Housing Statutory Fun</v>
          </cell>
          <cell r="E414" t="str">
            <v>District 7</v>
          </cell>
          <cell r="F414" t="str">
            <v>Sewer</v>
          </cell>
        </row>
        <row r="415">
          <cell r="B415">
            <v>204865</v>
          </cell>
          <cell r="C415">
            <v>2010</v>
          </cell>
          <cell r="D415" t="str">
            <v>480300  Transfer to / from Housing Statutory Fun</v>
          </cell>
          <cell r="E415" t="str">
            <v>District 1</v>
          </cell>
          <cell r="F415" t="str">
            <v>Water</v>
          </cell>
        </row>
        <row r="416">
          <cell r="B416">
            <v>384606</v>
          </cell>
          <cell r="C416">
            <v>2010</v>
          </cell>
          <cell r="D416" t="str">
            <v>480300  Transfer to / from Housing Statutory Fun</v>
          </cell>
          <cell r="E416" t="str">
            <v>District 8</v>
          </cell>
          <cell r="F416" t="str">
            <v>Water</v>
          </cell>
        </row>
        <row r="417">
          <cell r="B417">
            <v>-54186.05</v>
          </cell>
          <cell r="C417">
            <v>2010</v>
          </cell>
          <cell r="D417" t="str">
            <v>480500  Transfer to / from Future Depreciation F</v>
          </cell>
          <cell r="E417" t="str">
            <v>Planning &amp; Design</v>
          </cell>
          <cell r="F417" t="str">
            <v>Sewer</v>
          </cell>
        </row>
        <row r="418">
          <cell r="B418">
            <v>-10673276.310000001</v>
          </cell>
          <cell r="C418">
            <v>2010</v>
          </cell>
          <cell r="D418" t="str">
            <v>480500  Transfer to / from Future Depreciation F</v>
          </cell>
          <cell r="E418" t="str">
            <v>Planning &amp; Design</v>
          </cell>
          <cell r="F418" t="str">
            <v>Sewer</v>
          </cell>
        </row>
        <row r="419">
          <cell r="B419">
            <v>-4741.43</v>
          </cell>
          <cell r="C419">
            <v>2010</v>
          </cell>
          <cell r="D419" t="str">
            <v>480500  Transfer to / from Future Depreciation F</v>
          </cell>
          <cell r="E419" t="str">
            <v>District 4</v>
          </cell>
          <cell r="F419" t="str">
            <v>Sewer</v>
          </cell>
        </row>
        <row r="420">
          <cell r="B420">
            <v>-7520309.1600000001</v>
          </cell>
          <cell r="C420">
            <v>2010</v>
          </cell>
          <cell r="D420" t="str">
            <v>480500  Transfer to / from Future Depreciation F</v>
          </cell>
          <cell r="E420" t="str">
            <v>Logistics</v>
          </cell>
          <cell r="F420" t="str">
            <v>Water</v>
          </cell>
        </row>
        <row r="421">
          <cell r="B421">
            <v>-779.1</v>
          </cell>
          <cell r="C421">
            <v>2010</v>
          </cell>
          <cell r="D421" t="str">
            <v>480500  Transfer to / from Future Depreciation F</v>
          </cell>
          <cell r="E421" t="str">
            <v>Planning &amp; Design</v>
          </cell>
          <cell r="F421" t="str">
            <v>Water</v>
          </cell>
        </row>
        <row r="422">
          <cell r="B422">
            <v>-179.65</v>
          </cell>
          <cell r="C422">
            <v>2010</v>
          </cell>
          <cell r="D422" t="str">
            <v>480500  Transfer to / from Future Depreciation F</v>
          </cell>
          <cell r="E422" t="str">
            <v>Logistics</v>
          </cell>
          <cell r="F422" t="str">
            <v>Water</v>
          </cell>
        </row>
        <row r="423">
          <cell r="B423">
            <v>-409.12</v>
          </cell>
          <cell r="C423">
            <v>2010</v>
          </cell>
          <cell r="D423" t="str">
            <v>480500  Transfer to / from Future Depreciation F</v>
          </cell>
          <cell r="E423" t="str">
            <v>District 8</v>
          </cell>
          <cell r="F423" t="str">
            <v>Water</v>
          </cell>
        </row>
        <row r="424">
          <cell r="B424">
            <v>-25.46</v>
          </cell>
          <cell r="C424">
            <v>2010</v>
          </cell>
          <cell r="D424" t="str">
            <v>480500  Transfer to / from Future Depreciation F</v>
          </cell>
          <cell r="E424" t="str">
            <v>District 4</v>
          </cell>
          <cell r="F424" t="str">
            <v>Water</v>
          </cell>
        </row>
        <row r="425">
          <cell r="B425">
            <v>-119528.54</v>
          </cell>
          <cell r="C425">
            <v>2010</v>
          </cell>
          <cell r="D425" t="str">
            <v>480520  Transfer to / from Future Depreciation F</v>
          </cell>
          <cell r="E425" t="str">
            <v>Planning &amp; Design</v>
          </cell>
          <cell r="F425" t="str">
            <v>Sewer</v>
          </cell>
        </row>
        <row r="426">
          <cell r="B426">
            <v>0</v>
          </cell>
          <cell r="C426">
            <v>2010</v>
          </cell>
          <cell r="D426" t="str">
            <v>480520  Transfer to / from Future Depreciation F</v>
          </cell>
          <cell r="E426" t="str">
            <v>Planning &amp; Design</v>
          </cell>
          <cell r="F426" t="str">
            <v>Sewer</v>
          </cell>
        </row>
        <row r="427">
          <cell r="B427">
            <v>-764522.8</v>
          </cell>
          <cell r="C427">
            <v>2010</v>
          </cell>
          <cell r="D427" t="str">
            <v>480520  Transfer to / from Future Depreciation F</v>
          </cell>
          <cell r="E427" t="str">
            <v>Informal Settlements</v>
          </cell>
          <cell r="F427" t="str">
            <v>Sewer</v>
          </cell>
        </row>
        <row r="428">
          <cell r="B428">
            <v>-54084.480000000003</v>
          </cell>
          <cell r="C428">
            <v>2010</v>
          </cell>
          <cell r="D428" t="str">
            <v>480520  Transfer to / from Future Depreciation F</v>
          </cell>
          <cell r="E428" t="str">
            <v>Logistics</v>
          </cell>
          <cell r="F428" t="str">
            <v>Sewer</v>
          </cell>
        </row>
        <row r="429">
          <cell r="B429">
            <v>0</v>
          </cell>
          <cell r="C429">
            <v>2010</v>
          </cell>
          <cell r="D429" t="str">
            <v>480520  Transfer to / from Future Depreciation F</v>
          </cell>
          <cell r="E429" t="str">
            <v>District 6</v>
          </cell>
          <cell r="F429" t="str">
            <v>Sewer</v>
          </cell>
        </row>
        <row r="430">
          <cell r="B430">
            <v>-44070.98</v>
          </cell>
          <cell r="C430">
            <v>2010</v>
          </cell>
          <cell r="D430" t="str">
            <v>480520  Transfer to / from Future Depreciation F</v>
          </cell>
          <cell r="E430" t="str">
            <v>District 7</v>
          </cell>
          <cell r="F430" t="str">
            <v>Sewer</v>
          </cell>
        </row>
        <row r="431">
          <cell r="B431">
            <v>0</v>
          </cell>
          <cell r="C431">
            <v>2010</v>
          </cell>
          <cell r="D431" t="str">
            <v>480520  Transfer to / from Future Depreciation F</v>
          </cell>
          <cell r="E431" t="str">
            <v>District 6</v>
          </cell>
          <cell r="F431" t="str">
            <v>Sewer</v>
          </cell>
        </row>
        <row r="432">
          <cell r="B432">
            <v>-27524.7</v>
          </cell>
          <cell r="C432">
            <v>2010</v>
          </cell>
          <cell r="D432" t="str">
            <v>480520  Transfer to / from Future Depreciation F</v>
          </cell>
          <cell r="E432" t="str">
            <v>District 7</v>
          </cell>
          <cell r="F432" t="str">
            <v>Sewer</v>
          </cell>
        </row>
        <row r="433">
          <cell r="B433">
            <v>0</v>
          </cell>
          <cell r="C433">
            <v>2010</v>
          </cell>
          <cell r="D433" t="str">
            <v>480520  Transfer to / from Future Depreciation F</v>
          </cell>
          <cell r="E433" t="str">
            <v>District 7</v>
          </cell>
          <cell r="F433" t="str">
            <v>Sewer</v>
          </cell>
        </row>
        <row r="434">
          <cell r="B434">
            <v>-276187.67</v>
          </cell>
          <cell r="C434">
            <v>2010</v>
          </cell>
          <cell r="D434" t="str">
            <v>480520  Transfer to / from Future Depreciation F</v>
          </cell>
          <cell r="E434" t="str">
            <v>Logistics</v>
          </cell>
          <cell r="F434" t="str">
            <v>Water</v>
          </cell>
        </row>
        <row r="435">
          <cell r="B435">
            <v>-250863.19</v>
          </cell>
          <cell r="C435">
            <v>2010</v>
          </cell>
          <cell r="D435" t="str">
            <v>480520  Transfer to / from Future Depreciation F</v>
          </cell>
          <cell r="E435" t="str">
            <v>Planning &amp; Design</v>
          </cell>
          <cell r="F435" t="str">
            <v>Water</v>
          </cell>
        </row>
        <row r="436">
          <cell r="B436">
            <v>-21098.37</v>
          </cell>
          <cell r="C436">
            <v>2010</v>
          </cell>
          <cell r="D436" t="str">
            <v>480520  Transfer to / from Future Depreciation F</v>
          </cell>
          <cell r="E436" t="str">
            <v>Informal Settlements</v>
          </cell>
          <cell r="F436" t="str">
            <v>Water</v>
          </cell>
        </row>
        <row r="437">
          <cell r="B437">
            <v>0</v>
          </cell>
          <cell r="C437">
            <v>2010</v>
          </cell>
          <cell r="D437" t="str">
            <v>480520  Transfer to / from Future Depreciation F</v>
          </cell>
          <cell r="E437" t="str">
            <v>District 6</v>
          </cell>
          <cell r="F437" t="str">
            <v>Water</v>
          </cell>
        </row>
        <row r="438">
          <cell r="B438">
            <v>0</v>
          </cell>
          <cell r="C438">
            <v>2010</v>
          </cell>
          <cell r="D438" t="str">
            <v>480520  Transfer to / from Future Depreciation F</v>
          </cell>
          <cell r="E438" t="str">
            <v>District 3</v>
          </cell>
          <cell r="F438" t="str">
            <v>Water</v>
          </cell>
        </row>
        <row r="439">
          <cell r="B439">
            <v>-12427.5</v>
          </cell>
          <cell r="C439">
            <v>2010</v>
          </cell>
          <cell r="D439" t="str">
            <v>480520  Transfer to / from Future Depreciation F</v>
          </cell>
          <cell r="E439" t="str">
            <v>District 3</v>
          </cell>
          <cell r="F439" t="str">
            <v>Water</v>
          </cell>
        </row>
        <row r="440">
          <cell r="B440">
            <v>-157179.19</v>
          </cell>
          <cell r="C440">
            <v>2010</v>
          </cell>
          <cell r="D440" t="str">
            <v>480520  Transfer to / from Future Depreciation F</v>
          </cell>
          <cell r="E440" t="str">
            <v>District 8</v>
          </cell>
          <cell r="F440" t="str">
            <v>Water</v>
          </cell>
        </row>
        <row r="441">
          <cell r="B441">
            <v>-9458.8700000000008</v>
          </cell>
          <cell r="C441">
            <v>2010</v>
          </cell>
          <cell r="D441" t="str">
            <v>480520  Transfer to / from Future Depreciation F</v>
          </cell>
          <cell r="E441" t="str">
            <v>District 8</v>
          </cell>
          <cell r="F441" t="str">
            <v>Water</v>
          </cell>
        </row>
        <row r="442">
          <cell r="B442">
            <v>-1531567.08</v>
          </cell>
          <cell r="C442">
            <v>2010</v>
          </cell>
          <cell r="D442" t="str">
            <v>480530  Transfer to / from Future Depreciation F</v>
          </cell>
          <cell r="E442" t="str">
            <v>Planning &amp; Design</v>
          </cell>
          <cell r="F442" t="str">
            <v>Sewer</v>
          </cell>
        </row>
        <row r="443">
          <cell r="B443">
            <v>-1289788.1599999999</v>
          </cell>
          <cell r="C443">
            <v>2010</v>
          </cell>
          <cell r="D443" t="str">
            <v>480530  Transfer to / from Future Depreciation F</v>
          </cell>
          <cell r="E443" t="str">
            <v>Planning &amp; Design</v>
          </cell>
          <cell r="F443" t="str">
            <v>Sewer</v>
          </cell>
        </row>
        <row r="444">
          <cell r="B444">
            <v>-58528.86</v>
          </cell>
          <cell r="C444">
            <v>2010</v>
          </cell>
          <cell r="D444" t="str">
            <v>480530  Transfer to / from Future Depreciation F</v>
          </cell>
          <cell r="E444" t="str">
            <v>District 1</v>
          </cell>
          <cell r="F444" t="str">
            <v>Sewer</v>
          </cell>
        </row>
        <row r="445">
          <cell r="B445">
            <v>-197147.82</v>
          </cell>
          <cell r="C445">
            <v>2010</v>
          </cell>
          <cell r="D445" t="str">
            <v>480530  Transfer to / from Future Depreciation F</v>
          </cell>
          <cell r="E445" t="str">
            <v>District 3</v>
          </cell>
          <cell r="F445" t="str">
            <v>Sewer</v>
          </cell>
        </row>
        <row r="446">
          <cell r="B446">
            <v>-103700</v>
          </cell>
          <cell r="C446">
            <v>2010</v>
          </cell>
          <cell r="D446" t="str">
            <v>480530  Transfer to / from Future Depreciation F</v>
          </cell>
          <cell r="E446" t="str">
            <v>District 4</v>
          </cell>
          <cell r="F446" t="str">
            <v>Sewer</v>
          </cell>
        </row>
        <row r="447">
          <cell r="B447">
            <v>-24929.65</v>
          </cell>
          <cell r="C447">
            <v>2010</v>
          </cell>
          <cell r="D447" t="str">
            <v>480530  Transfer to / from Future Depreciation F</v>
          </cell>
          <cell r="E447" t="str">
            <v>District 7</v>
          </cell>
          <cell r="F447" t="str">
            <v>Sewer</v>
          </cell>
        </row>
        <row r="448">
          <cell r="B448">
            <v>-9602</v>
          </cell>
          <cell r="C448">
            <v>2010</v>
          </cell>
          <cell r="D448" t="str">
            <v>480530  Transfer to / from Future Depreciation F</v>
          </cell>
          <cell r="E448" t="str">
            <v>District 7</v>
          </cell>
          <cell r="F448" t="str">
            <v>Sewer</v>
          </cell>
        </row>
        <row r="449">
          <cell r="B449">
            <v>-17861.169999999998</v>
          </cell>
          <cell r="C449">
            <v>2010</v>
          </cell>
          <cell r="D449" t="str">
            <v>480530  Transfer to / from Future Depreciation F</v>
          </cell>
          <cell r="E449" t="str">
            <v>District 7</v>
          </cell>
          <cell r="F449" t="str">
            <v>Sewer</v>
          </cell>
        </row>
        <row r="450">
          <cell r="B450">
            <v>-2359283.2999999998</v>
          </cell>
          <cell r="C450">
            <v>2010</v>
          </cell>
          <cell r="D450" t="str">
            <v>480530  Transfer to / from Future Depreciation F</v>
          </cell>
          <cell r="E450" t="str">
            <v>Logistics</v>
          </cell>
          <cell r="F450" t="str">
            <v>Water</v>
          </cell>
        </row>
        <row r="451">
          <cell r="B451">
            <v>-193353.36</v>
          </cell>
          <cell r="C451">
            <v>2010</v>
          </cell>
          <cell r="D451" t="str">
            <v>480530  Transfer to / from Future Depreciation F</v>
          </cell>
          <cell r="E451" t="str">
            <v>Planning &amp; Design</v>
          </cell>
          <cell r="F451" t="str">
            <v>Water</v>
          </cell>
        </row>
        <row r="452">
          <cell r="B452">
            <v>-94088.02</v>
          </cell>
          <cell r="C452">
            <v>2010</v>
          </cell>
          <cell r="D452" t="str">
            <v>480530  Transfer to / from Future Depreciation F</v>
          </cell>
          <cell r="E452" t="str">
            <v>District 3</v>
          </cell>
          <cell r="F452" t="str">
            <v>Water</v>
          </cell>
        </row>
        <row r="453">
          <cell r="B453">
            <v>-65804.33</v>
          </cell>
          <cell r="C453">
            <v>2010</v>
          </cell>
          <cell r="D453" t="str">
            <v>480530  Transfer to / from Future Depreciation F</v>
          </cell>
          <cell r="E453" t="str">
            <v>District 4</v>
          </cell>
          <cell r="F453" t="str">
            <v>Water</v>
          </cell>
        </row>
        <row r="454">
          <cell r="B454">
            <v>-300067.98</v>
          </cell>
          <cell r="C454">
            <v>2010</v>
          </cell>
          <cell r="D454" t="str">
            <v>480530  Transfer to / from Future Depreciation F</v>
          </cell>
          <cell r="E454" t="str">
            <v>District 8</v>
          </cell>
          <cell r="F454" t="str">
            <v>Water</v>
          </cell>
        </row>
        <row r="455">
          <cell r="B455">
            <v>-25000</v>
          </cell>
          <cell r="C455">
            <v>2010</v>
          </cell>
          <cell r="D455" t="str">
            <v>480530  Transfer to / from Future Depreciation F</v>
          </cell>
          <cell r="E455" t="str">
            <v>District 6</v>
          </cell>
          <cell r="F455" t="str">
            <v>Water</v>
          </cell>
        </row>
        <row r="456">
          <cell r="B456">
            <v>-568259.19999999995</v>
          </cell>
          <cell r="C456">
            <v>2010</v>
          </cell>
          <cell r="D456" t="str">
            <v>480550  Transfer to / from Future Depreciation F</v>
          </cell>
          <cell r="E456" t="str">
            <v>Logistics</v>
          </cell>
          <cell r="F456" t="str">
            <v>Water</v>
          </cell>
        </row>
        <row r="457">
          <cell r="B457">
            <v>-2354990.29</v>
          </cell>
          <cell r="C457">
            <v>2010</v>
          </cell>
          <cell r="D457" t="str">
            <v>480550  Transfer to / from Future Depreciation F</v>
          </cell>
          <cell r="E457" t="str">
            <v>Planning &amp; Design</v>
          </cell>
          <cell r="F457" t="str">
            <v>Water</v>
          </cell>
        </row>
        <row r="458">
          <cell r="B458">
            <v>309220</v>
          </cell>
          <cell r="C458">
            <v>2010</v>
          </cell>
          <cell r="D458" t="str">
            <v>480600  Transfer to / from FDR : Capital Receipt</v>
          </cell>
          <cell r="E458" t="str">
            <v>Planning &amp; Design</v>
          </cell>
          <cell r="F458" t="str">
            <v>Sewer</v>
          </cell>
        </row>
        <row r="459">
          <cell r="B459">
            <v>10072178.890000001</v>
          </cell>
          <cell r="C459">
            <v>2010</v>
          </cell>
          <cell r="D459" t="str">
            <v>480600  Transfer to / from FDR : Capital Receipt</v>
          </cell>
          <cell r="E459" t="str">
            <v>Planning &amp; Design</v>
          </cell>
          <cell r="F459" t="str">
            <v>Sewer</v>
          </cell>
        </row>
        <row r="460">
          <cell r="B460">
            <v>5866721.2199999997</v>
          </cell>
          <cell r="C460">
            <v>2010</v>
          </cell>
          <cell r="D460" t="str">
            <v>480600  Transfer to / from FDR : Capital Receipt</v>
          </cell>
          <cell r="E460" t="str">
            <v>Informal Settlements</v>
          </cell>
          <cell r="F460" t="str">
            <v>Sewer</v>
          </cell>
        </row>
        <row r="461">
          <cell r="B461">
            <v>214472.5</v>
          </cell>
          <cell r="C461">
            <v>2010</v>
          </cell>
          <cell r="D461" t="str">
            <v>480600  Transfer to / from FDR : Capital Receipt</v>
          </cell>
          <cell r="E461" t="str">
            <v>District 1</v>
          </cell>
          <cell r="F461" t="str">
            <v>Sewer</v>
          </cell>
        </row>
        <row r="462">
          <cell r="B462">
            <v>27055116.850000001</v>
          </cell>
          <cell r="C462">
            <v>2010</v>
          </cell>
          <cell r="D462" t="str">
            <v>480600  Transfer to / from FDR : Capital Receipt</v>
          </cell>
          <cell r="E462" t="str">
            <v>District 3</v>
          </cell>
          <cell r="F462" t="str">
            <v>Sewer</v>
          </cell>
        </row>
        <row r="463">
          <cell r="B463">
            <v>2487628.92</v>
          </cell>
          <cell r="C463">
            <v>2010</v>
          </cell>
          <cell r="D463" t="str">
            <v>480600  Transfer to / from FDR : Capital Receipt</v>
          </cell>
          <cell r="E463" t="str">
            <v>District 3</v>
          </cell>
          <cell r="F463" t="str">
            <v>Sewer</v>
          </cell>
        </row>
        <row r="464">
          <cell r="B464">
            <v>849288.06</v>
          </cell>
          <cell r="C464">
            <v>2010</v>
          </cell>
          <cell r="D464" t="str">
            <v>480600  Transfer to / from FDR : Capital Receipt</v>
          </cell>
          <cell r="E464" t="str">
            <v>District 4</v>
          </cell>
          <cell r="F464" t="str">
            <v>Sewer</v>
          </cell>
        </row>
        <row r="465">
          <cell r="B465">
            <v>2104206.27</v>
          </cell>
          <cell r="C465">
            <v>2010</v>
          </cell>
          <cell r="D465" t="str">
            <v>480600  Transfer to / from FDR : Capital Receipt</v>
          </cell>
          <cell r="E465" t="str">
            <v>Planning &amp; Design</v>
          </cell>
          <cell r="F465" t="str">
            <v>Water</v>
          </cell>
        </row>
        <row r="466">
          <cell r="B466">
            <v>2689767.39</v>
          </cell>
          <cell r="C466">
            <v>2010</v>
          </cell>
          <cell r="D466" t="str">
            <v>480600  Transfer to / from FDR : Capital Receipt</v>
          </cell>
          <cell r="E466" t="str">
            <v>District 3</v>
          </cell>
          <cell r="F466" t="str">
            <v>Water</v>
          </cell>
        </row>
        <row r="467">
          <cell r="B467">
            <v>357556325.31</v>
          </cell>
          <cell r="C467">
            <v>2010</v>
          </cell>
          <cell r="D467" t="str">
            <v>411810  DO NOT USE - Contract Service Providers</v>
          </cell>
          <cell r="E467" t="str">
            <v>Planning &amp; Design</v>
          </cell>
          <cell r="F467" t="str">
            <v>Sewer</v>
          </cell>
        </row>
        <row r="468">
          <cell r="B468">
            <v>357556325.31</v>
          </cell>
          <cell r="C468">
            <v>2010</v>
          </cell>
          <cell r="D468" t="str">
            <v>411810  DO NOT USE - Contract Service Providers</v>
          </cell>
          <cell r="E468" t="e">
            <v>#N/A</v>
          </cell>
          <cell r="F468" t="e">
            <v>#VALUE!</v>
          </cell>
        </row>
        <row r="469">
          <cell r="B469">
            <v>651555232.36000001</v>
          </cell>
          <cell r="C469">
            <v>2010</v>
          </cell>
          <cell r="D469" t="str">
            <v>411810  DO NOT USE - Contract Service Providers</v>
          </cell>
          <cell r="E469" t="str">
            <v>Logistics</v>
          </cell>
          <cell r="F469" t="str">
            <v>Water</v>
          </cell>
        </row>
        <row r="470">
          <cell r="B470">
            <v>651555232.36000001</v>
          </cell>
          <cell r="C470">
            <v>2010</v>
          </cell>
          <cell r="D470" t="str">
            <v>411810  DO NOT USE - Contract Service Providers</v>
          </cell>
          <cell r="E470" t="e">
            <v>#N/A</v>
          </cell>
          <cell r="F470" t="e">
            <v>#VALUE!</v>
          </cell>
        </row>
        <row r="471">
          <cell r="B471">
            <v>1563805.83</v>
          </cell>
          <cell r="C471">
            <v>2010</v>
          </cell>
          <cell r="D471" t="str">
            <v>411810  DO NOT USE - Contract Service Providers</v>
          </cell>
          <cell r="E471" t="str">
            <v>Logistics</v>
          </cell>
          <cell r="F471" t="str">
            <v>Water</v>
          </cell>
        </row>
        <row r="472">
          <cell r="B472">
            <v>1563805.83</v>
          </cell>
          <cell r="C472">
            <v>2010</v>
          </cell>
          <cell r="D472" t="str">
            <v>411810  DO NOT USE - Contract Service Providers</v>
          </cell>
          <cell r="E472" t="e">
            <v>#N/A</v>
          </cell>
          <cell r="F472" t="e">
            <v>#VALUE!</v>
          </cell>
        </row>
        <row r="473">
          <cell r="B473">
            <v>0</v>
          </cell>
          <cell r="C473">
            <v>2010</v>
          </cell>
          <cell r="D473" t="str">
            <v>411810  DO NOT USE - Contract Service Providers</v>
          </cell>
          <cell r="E473" t="str">
            <v>District 8</v>
          </cell>
          <cell r="F473" t="str">
            <v>Water</v>
          </cell>
        </row>
        <row r="474">
          <cell r="B474">
            <v>87.5</v>
          </cell>
          <cell r="C474">
            <v>2010</v>
          </cell>
          <cell r="D474" t="str">
            <v>411810  DO NOT USE - Contract Service Providers</v>
          </cell>
          <cell r="E474" t="str">
            <v>District 8</v>
          </cell>
          <cell r="F474" t="str">
            <v>Water</v>
          </cell>
        </row>
        <row r="475">
          <cell r="B475">
            <v>700</v>
          </cell>
          <cell r="C475">
            <v>2010</v>
          </cell>
          <cell r="D475" t="str">
            <v>411810  DO NOT USE - Contract Service Providers</v>
          </cell>
          <cell r="E475" t="str">
            <v>Logistics</v>
          </cell>
          <cell r="F475" t="str">
            <v>Water</v>
          </cell>
        </row>
        <row r="476">
          <cell r="B476">
            <v>645</v>
          </cell>
          <cell r="C476">
            <v>2010</v>
          </cell>
          <cell r="D476" t="str">
            <v>411810  DO NOT USE - Contract Service Providers</v>
          </cell>
          <cell r="E476" t="str">
            <v>District 7</v>
          </cell>
          <cell r="F476" t="str">
            <v>Sewer</v>
          </cell>
        </row>
        <row r="477">
          <cell r="B477">
            <v>153820</v>
          </cell>
          <cell r="C477">
            <v>2010</v>
          </cell>
          <cell r="D477" t="str">
            <v>455100  DO NOT USE - Contracted Services</v>
          </cell>
          <cell r="E477" t="str">
            <v>District 4</v>
          </cell>
          <cell r="F477" t="str">
            <v>Water</v>
          </cell>
        </row>
        <row r="478">
          <cell r="B478">
            <v>0</v>
          </cell>
          <cell r="C478">
            <v>2010</v>
          </cell>
          <cell r="D478" t="str">
            <v>455100  DO NOT USE - Contracted Services</v>
          </cell>
          <cell r="E478" t="str">
            <v>District 3</v>
          </cell>
          <cell r="F478" t="str">
            <v>Water</v>
          </cell>
        </row>
        <row r="479">
          <cell r="B479">
            <v>2084.48</v>
          </cell>
          <cell r="C479">
            <v>2010</v>
          </cell>
          <cell r="D479" t="str">
            <v>455100  DO NOT USE - Contracted Services</v>
          </cell>
          <cell r="E479" t="str">
            <v>District 1</v>
          </cell>
          <cell r="F479" t="str">
            <v>Water</v>
          </cell>
        </row>
        <row r="480">
          <cell r="B480">
            <v>0</v>
          </cell>
          <cell r="C480">
            <v>2010</v>
          </cell>
          <cell r="D480" t="str">
            <v>455100  DO NOT USE - Contracted Services</v>
          </cell>
          <cell r="E480" t="str">
            <v>Logistics</v>
          </cell>
          <cell r="F480" t="str">
            <v>Water</v>
          </cell>
        </row>
        <row r="481">
          <cell r="B481">
            <v>773001.49</v>
          </cell>
          <cell r="C481">
            <v>2010</v>
          </cell>
          <cell r="D481" t="str">
            <v>455100  DO NOT USE - Contracted Services</v>
          </cell>
          <cell r="E481" t="str">
            <v>Logistics</v>
          </cell>
          <cell r="F481" t="str">
            <v>Water</v>
          </cell>
        </row>
        <row r="482">
          <cell r="B482">
            <v>21000</v>
          </cell>
          <cell r="C482">
            <v>2010</v>
          </cell>
          <cell r="D482" t="str">
            <v>455100  DO NOT USE - Contracted Services</v>
          </cell>
          <cell r="E482" t="str">
            <v>Logistics</v>
          </cell>
          <cell r="F482" t="str">
            <v>Water</v>
          </cell>
        </row>
        <row r="483">
          <cell r="B483">
            <v>64812.5</v>
          </cell>
          <cell r="C483">
            <v>2010</v>
          </cell>
          <cell r="D483" t="str">
            <v>455100  DO NOT USE - Contracted Services</v>
          </cell>
          <cell r="E483" t="str">
            <v>Informal Settlements</v>
          </cell>
          <cell r="F483" t="str">
            <v>Water</v>
          </cell>
        </row>
        <row r="484">
          <cell r="B484">
            <v>0</v>
          </cell>
          <cell r="C484">
            <v>2010</v>
          </cell>
          <cell r="D484" t="str">
            <v>455100  DO NOT USE - Contracted Services</v>
          </cell>
          <cell r="E484" t="e">
            <v>#N/A</v>
          </cell>
          <cell r="F484" t="str">
            <v>Sewer</v>
          </cell>
        </row>
        <row r="485">
          <cell r="B485">
            <v>610776.66</v>
          </cell>
          <cell r="C485">
            <v>2010</v>
          </cell>
          <cell r="D485" t="str">
            <v>455100  DO NOT USE - Contracted Services</v>
          </cell>
          <cell r="E485" t="str">
            <v>District 8</v>
          </cell>
          <cell r="F485" t="str">
            <v>Water</v>
          </cell>
        </row>
        <row r="486">
          <cell r="B486">
            <v>38095.730000000003</v>
          </cell>
          <cell r="C486">
            <v>2010</v>
          </cell>
          <cell r="D486" t="str">
            <v>455100  DO NOT USE - Contracted Services</v>
          </cell>
          <cell r="E486" t="str">
            <v>District 6</v>
          </cell>
          <cell r="F486" t="str">
            <v>Water</v>
          </cell>
        </row>
        <row r="487">
          <cell r="B487">
            <v>580</v>
          </cell>
          <cell r="C487">
            <v>2010</v>
          </cell>
          <cell r="D487" t="str">
            <v>455100  DO NOT USE - Contracted Services</v>
          </cell>
          <cell r="E487" t="str">
            <v>District 6</v>
          </cell>
          <cell r="F487" t="str">
            <v>Water</v>
          </cell>
        </row>
        <row r="488">
          <cell r="B488">
            <v>0</v>
          </cell>
          <cell r="C488">
            <v>2010</v>
          </cell>
          <cell r="D488" t="str">
            <v>455100  DO NOT USE - Contracted Services</v>
          </cell>
          <cell r="E488" t="str">
            <v>District 6</v>
          </cell>
          <cell r="F488" t="str">
            <v>Water</v>
          </cell>
        </row>
        <row r="489">
          <cell r="B489">
            <v>97312.98</v>
          </cell>
          <cell r="C489">
            <v>2010</v>
          </cell>
          <cell r="D489" t="str">
            <v>455100  DO NOT USE - Contracted Services</v>
          </cell>
          <cell r="E489" t="str">
            <v>District 6</v>
          </cell>
          <cell r="F489" t="str">
            <v>Water</v>
          </cell>
        </row>
        <row r="490">
          <cell r="B490">
            <v>78</v>
          </cell>
          <cell r="C490">
            <v>2010</v>
          </cell>
          <cell r="D490" t="str">
            <v>455100  DO NOT USE - Contracted Services</v>
          </cell>
          <cell r="E490" t="str">
            <v>District 6</v>
          </cell>
          <cell r="F490" t="str">
            <v>Water</v>
          </cell>
        </row>
        <row r="491">
          <cell r="B491">
            <v>0</v>
          </cell>
          <cell r="C491">
            <v>2010</v>
          </cell>
          <cell r="D491" t="str">
            <v>455100  DO NOT USE - Contracted Services</v>
          </cell>
          <cell r="E491" t="str">
            <v>Informal Settlements</v>
          </cell>
          <cell r="F491" t="str">
            <v>Water</v>
          </cell>
        </row>
        <row r="492">
          <cell r="B492">
            <v>56409.7</v>
          </cell>
          <cell r="C492">
            <v>2010</v>
          </cell>
          <cell r="D492" t="str">
            <v>455100  DO NOT USE - Contracted Services</v>
          </cell>
          <cell r="E492" t="str">
            <v>District 4</v>
          </cell>
          <cell r="F492" t="str">
            <v>Sewer</v>
          </cell>
        </row>
        <row r="493">
          <cell r="B493">
            <v>215520</v>
          </cell>
          <cell r="C493">
            <v>2010</v>
          </cell>
          <cell r="D493" t="str">
            <v>455100  DO NOT USE - Contracted Services</v>
          </cell>
          <cell r="E493" t="str">
            <v>District 3</v>
          </cell>
          <cell r="F493" t="str">
            <v>Sewer</v>
          </cell>
        </row>
        <row r="494">
          <cell r="B494">
            <v>2600</v>
          </cell>
          <cell r="C494">
            <v>2010</v>
          </cell>
          <cell r="D494" t="str">
            <v>455100  DO NOT USE - Contracted Services</v>
          </cell>
          <cell r="E494" t="str">
            <v>District 7</v>
          </cell>
          <cell r="F494" t="str">
            <v>Sewer</v>
          </cell>
        </row>
        <row r="495">
          <cell r="B495">
            <v>1061910.6399999999</v>
          </cell>
          <cell r="C495">
            <v>2010</v>
          </cell>
          <cell r="D495" t="str">
            <v>455100  DO NOT USE - Contracted Services</v>
          </cell>
          <cell r="E495" t="str">
            <v>District 1</v>
          </cell>
          <cell r="F495" t="str">
            <v>Sewer</v>
          </cell>
        </row>
        <row r="496">
          <cell r="B496">
            <v>0</v>
          </cell>
          <cell r="C496">
            <v>2010</v>
          </cell>
          <cell r="D496" t="str">
            <v>455100  DO NOT USE - Contracted Services</v>
          </cell>
          <cell r="E496" t="str">
            <v>Logistics</v>
          </cell>
          <cell r="F496" t="str">
            <v>Sewer</v>
          </cell>
        </row>
        <row r="497">
          <cell r="B497">
            <v>152932.72</v>
          </cell>
          <cell r="C497">
            <v>2010</v>
          </cell>
          <cell r="D497" t="str">
            <v>455100  DO NOT USE - Contracted Services</v>
          </cell>
          <cell r="E497" t="str">
            <v>Logistics</v>
          </cell>
          <cell r="F497" t="str">
            <v>Sewer</v>
          </cell>
        </row>
        <row r="498">
          <cell r="B498">
            <v>87465805.510000005</v>
          </cell>
          <cell r="C498">
            <v>2010</v>
          </cell>
          <cell r="D498" t="str">
            <v>455100  DO NOT USE - Contracted Services</v>
          </cell>
          <cell r="E498" t="str">
            <v>Informal Settlements</v>
          </cell>
          <cell r="F498" t="str">
            <v>Sewer</v>
          </cell>
        </row>
        <row r="499">
          <cell r="B499">
            <v>30150</v>
          </cell>
          <cell r="C499">
            <v>2010</v>
          </cell>
          <cell r="D499" t="str">
            <v>455100  DO NOT USE - Contracted Services</v>
          </cell>
          <cell r="E499" t="str">
            <v>Logistics</v>
          </cell>
          <cell r="F499" t="str">
            <v>Water</v>
          </cell>
        </row>
        <row r="500">
          <cell r="B500">
            <v>16796021.170000002</v>
          </cell>
          <cell r="C500">
            <v>2010</v>
          </cell>
          <cell r="D500" t="str">
            <v>455100  DO NOT USE - Contracted Services</v>
          </cell>
          <cell r="E500" t="str">
            <v>District 7</v>
          </cell>
          <cell r="F500" t="str">
            <v>Sewer</v>
          </cell>
        </row>
        <row r="501">
          <cell r="B501">
            <v>-579152.02</v>
          </cell>
          <cell r="C501">
            <v>2010</v>
          </cell>
          <cell r="D501" t="str">
            <v>455100  DO NOT USE - Contracted Services</v>
          </cell>
          <cell r="E501" t="str">
            <v>District 7</v>
          </cell>
          <cell r="F501" t="str">
            <v>Sewer</v>
          </cell>
        </row>
        <row r="502">
          <cell r="B502">
            <v>0</v>
          </cell>
          <cell r="C502">
            <v>2010</v>
          </cell>
          <cell r="D502" t="str">
            <v>455100  DO NOT USE - Contracted Services</v>
          </cell>
          <cell r="E502" t="str">
            <v>District 7</v>
          </cell>
          <cell r="F502" t="str">
            <v>Sewer</v>
          </cell>
        </row>
        <row r="503">
          <cell r="B503">
            <v>43615</v>
          </cell>
          <cell r="C503">
            <v>2010</v>
          </cell>
          <cell r="D503" t="str">
            <v>455100  DO NOT USE - Contracted Services</v>
          </cell>
          <cell r="E503" t="str">
            <v>District 6</v>
          </cell>
          <cell r="F503" t="str">
            <v>Sewer</v>
          </cell>
        </row>
        <row r="504">
          <cell r="B504">
            <v>0</v>
          </cell>
          <cell r="C504">
            <v>2010</v>
          </cell>
          <cell r="D504" t="str">
            <v>455100  DO NOT USE - Contracted Services</v>
          </cell>
          <cell r="E504" t="str">
            <v>District 6</v>
          </cell>
          <cell r="F504" t="str">
            <v>Sewer</v>
          </cell>
        </row>
        <row r="505">
          <cell r="B505">
            <v>10604.5</v>
          </cell>
          <cell r="C505">
            <v>2010</v>
          </cell>
          <cell r="D505" t="str">
            <v>455100  DO NOT USE - Contracted Services</v>
          </cell>
          <cell r="E505" t="str">
            <v>District 6</v>
          </cell>
          <cell r="F505" t="str">
            <v>Sewer</v>
          </cell>
        </row>
        <row r="506">
          <cell r="B506">
            <v>591564.89</v>
          </cell>
          <cell r="C506">
            <v>2010</v>
          </cell>
          <cell r="D506" t="str">
            <v>455100  DO NOT USE - Contracted Services</v>
          </cell>
          <cell r="E506" t="str">
            <v>District 6</v>
          </cell>
          <cell r="F506" t="str">
            <v>Sewer</v>
          </cell>
        </row>
        <row r="507">
          <cell r="B507">
            <v>17280</v>
          </cell>
          <cell r="C507">
            <v>2010</v>
          </cell>
          <cell r="D507" t="str">
            <v>455100  DO NOT USE - Contracted Services</v>
          </cell>
          <cell r="E507" t="str">
            <v>District 7</v>
          </cell>
          <cell r="F507" t="str">
            <v>Sewer</v>
          </cell>
        </row>
        <row r="508">
          <cell r="B508">
            <v>49996.480000000003</v>
          </cell>
          <cell r="C508">
            <v>2010</v>
          </cell>
          <cell r="D508" t="str">
            <v>455200  DO NOT USE - Labour Brokers</v>
          </cell>
          <cell r="E508" t="str">
            <v>District 4</v>
          </cell>
          <cell r="F508" t="str">
            <v>Water</v>
          </cell>
        </row>
        <row r="509">
          <cell r="B509">
            <v>60868.45</v>
          </cell>
          <cell r="C509">
            <v>2010</v>
          </cell>
          <cell r="D509" t="str">
            <v>455200  DO NOT USE - Labour Brokers</v>
          </cell>
          <cell r="E509" t="str">
            <v>District 4</v>
          </cell>
          <cell r="F509" t="str">
            <v>Water</v>
          </cell>
        </row>
        <row r="510">
          <cell r="B510">
            <v>183100.64</v>
          </cell>
          <cell r="C510">
            <v>2010</v>
          </cell>
          <cell r="D510" t="str">
            <v>455200  DO NOT USE - Labour Brokers</v>
          </cell>
          <cell r="E510" t="str">
            <v>District 6</v>
          </cell>
          <cell r="F510" t="str">
            <v>Water</v>
          </cell>
        </row>
        <row r="511">
          <cell r="B511">
            <v>-22464</v>
          </cell>
          <cell r="C511">
            <v>2010</v>
          </cell>
          <cell r="D511" t="str">
            <v>455200  DO NOT USE - Labour Brokers</v>
          </cell>
          <cell r="E511" t="str">
            <v>Logistics</v>
          </cell>
          <cell r="F511" t="str">
            <v>Water</v>
          </cell>
        </row>
        <row r="512">
          <cell r="B512">
            <v>17022.45</v>
          </cell>
          <cell r="C512">
            <v>2010</v>
          </cell>
          <cell r="D512" t="str">
            <v>455200  DO NOT USE - Labour Brokers</v>
          </cell>
          <cell r="E512" t="str">
            <v>District 8</v>
          </cell>
          <cell r="F512" t="str">
            <v>Water</v>
          </cell>
        </row>
        <row r="513">
          <cell r="B513">
            <v>53182.51</v>
          </cell>
          <cell r="C513">
            <v>2010</v>
          </cell>
          <cell r="D513" t="str">
            <v>455200  DO NOT USE - Labour Brokers</v>
          </cell>
          <cell r="E513" t="str">
            <v>District 4</v>
          </cell>
          <cell r="F513" t="str">
            <v>Sewer</v>
          </cell>
        </row>
        <row r="514">
          <cell r="B514">
            <v>26585.08</v>
          </cell>
          <cell r="C514">
            <v>2010</v>
          </cell>
          <cell r="D514" t="str">
            <v>455200  DO NOT USE - Labour Brokers</v>
          </cell>
          <cell r="E514" t="str">
            <v>District 4</v>
          </cell>
          <cell r="F514" t="str">
            <v>Sewer</v>
          </cell>
        </row>
        <row r="515">
          <cell r="B515">
            <v>183798.39999999999</v>
          </cell>
          <cell r="C515">
            <v>2010</v>
          </cell>
          <cell r="D515" t="str">
            <v>455200  DO NOT USE - Labour Brokers</v>
          </cell>
          <cell r="E515" t="str">
            <v>Logistics</v>
          </cell>
          <cell r="F515" t="str">
            <v>Sewer</v>
          </cell>
        </row>
        <row r="516">
          <cell r="B516">
            <v>246282.59</v>
          </cell>
          <cell r="C516">
            <v>2010</v>
          </cell>
          <cell r="D516" t="str">
            <v>455200  DO NOT USE - Labour Brokers</v>
          </cell>
          <cell r="E516" t="str">
            <v>Logistics</v>
          </cell>
          <cell r="F516" t="str">
            <v>Water</v>
          </cell>
        </row>
        <row r="517">
          <cell r="B517">
            <v>4648</v>
          </cell>
          <cell r="C517">
            <v>2010</v>
          </cell>
          <cell r="D517" t="str">
            <v>455200  DO NOT USE - Labour Brokers</v>
          </cell>
          <cell r="E517" t="str">
            <v>District 7</v>
          </cell>
          <cell r="F517" t="str">
            <v>Sewer</v>
          </cell>
        </row>
        <row r="518">
          <cell r="B518">
            <v>2600</v>
          </cell>
          <cell r="C518">
            <v>2010</v>
          </cell>
          <cell r="D518" t="str">
            <v>455200  DO NOT USE - Labour Brokers</v>
          </cell>
          <cell r="E518" t="str">
            <v>District 6</v>
          </cell>
          <cell r="F518" t="str">
            <v>Sewer</v>
          </cell>
        </row>
        <row r="519">
          <cell r="B519">
            <v>2055.42</v>
          </cell>
          <cell r="C519">
            <v>2010</v>
          </cell>
          <cell r="D519" t="str">
            <v>470100  Depreciation PPE</v>
          </cell>
          <cell r="E519" t="str">
            <v>Logistics</v>
          </cell>
          <cell r="F519" t="str">
            <v>Water</v>
          </cell>
        </row>
        <row r="520">
          <cell r="B520">
            <v>678447.03</v>
          </cell>
          <cell r="C520">
            <v>2010</v>
          </cell>
          <cell r="D520" t="str">
            <v>470100  Depreciation PPE</v>
          </cell>
          <cell r="E520" t="str">
            <v>Logistics</v>
          </cell>
          <cell r="F520" t="str">
            <v>Water</v>
          </cell>
        </row>
        <row r="521">
          <cell r="B521">
            <v>218678.79</v>
          </cell>
          <cell r="C521">
            <v>2010</v>
          </cell>
          <cell r="D521" t="str">
            <v>470100  Depreciation PPE</v>
          </cell>
          <cell r="E521" t="str">
            <v>District 1</v>
          </cell>
          <cell r="F521" t="str">
            <v>Water</v>
          </cell>
        </row>
        <row r="522">
          <cell r="B522">
            <v>147415.97</v>
          </cell>
          <cell r="C522">
            <v>2010</v>
          </cell>
          <cell r="D522" t="str">
            <v>470100  Depreciation PPE</v>
          </cell>
          <cell r="E522" t="str">
            <v>District 1</v>
          </cell>
          <cell r="F522" t="str">
            <v>Water</v>
          </cell>
        </row>
        <row r="523">
          <cell r="B523">
            <v>2530.1999999999998</v>
          </cell>
          <cell r="C523">
            <v>2010</v>
          </cell>
          <cell r="D523" t="str">
            <v>470100  Depreciation PPE</v>
          </cell>
          <cell r="E523" t="str">
            <v>District 1</v>
          </cell>
          <cell r="F523" t="str">
            <v>Water</v>
          </cell>
        </row>
        <row r="524">
          <cell r="B524">
            <v>83831.600000000006</v>
          </cell>
          <cell r="C524">
            <v>2010</v>
          </cell>
          <cell r="D524" t="str">
            <v>470100  Depreciation PPE</v>
          </cell>
          <cell r="E524" t="str">
            <v>District 1</v>
          </cell>
          <cell r="F524" t="str">
            <v>Water</v>
          </cell>
        </row>
        <row r="525">
          <cell r="B525">
            <v>1389</v>
          </cell>
          <cell r="C525">
            <v>2010</v>
          </cell>
          <cell r="D525" t="str">
            <v>470100  Depreciation PPE</v>
          </cell>
          <cell r="E525" t="str">
            <v>District 1</v>
          </cell>
          <cell r="F525" t="str">
            <v>Water</v>
          </cell>
        </row>
        <row r="526">
          <cell r="B526">
            <v>13547.26</v>
          </cell>
          <cell r="C526">
            <v>2010</v>
          </cell>
          <cell r="D526" t="str">
            <v>470100  Depreciation PPE</v>
          </cell>
          <cell r="E526" t="str">
            <v>TOC</v>
          </cell>
          <cell r="F526" t="str">
            <v>Water</v>
          </cell>
        </row>
        <row r="527">
          <cell r="B527">
            <v>6764.93</v>
          </cell>
          <cell r="C527">
            <v>2010</v>
          </cell>
          <cell r="D527" t="str">
            <v>470100  Depreciation PPE</v>
          </cell>
          <cell r="E527" t="str">
            <v>District 6</v>
          </cell>
          <cell r="F527" t="str">
            <v>Water</v>
          </cell>
        </row>
        <row r="528">
          <cell r="B528">
            <v>2198201.15</v>
          </cell>
          <cell r="C528">
            <v>2010</v>
          </cell>
          <cell r="D528" t="str">
            <v>470100  Depreciation PPE</v>
          </cell>
          <cell r="E528" t="str">
            <v>District 8</v>
          </cell>
          <cell r="F528" t="str">
            <v>Water</v>
          </cell>
        </row>
        <row r="529">
          <cell r="B529">
            <v>339.17</v>
          </cell>
          <cell r="C529">
            <v>2010</v>
          </cell>
          <cell r="D529" t="str">
            <v>470100  Depreciation PPE</v>
          </cell>
          <cell r="E529" t="str">
            <v>District 8</v>
          </cell>
          <cell r="F529" t="str">
            <v>Water</v>
          </cell>
        </row>
        <row r="530">
          <cell r="B530">
            <v>23415.759999999998</v>
          </cell>
          <cell r="C530">
            <v>2010</v>
          </cell>
          <cell r="D530" t="str">
            <v>470100  Depreciation PPE</v>
          </cell>
          <cell r="E530" t="str">
            <v>District 8</v>
          </cell>
          <cell r="F530" t="str">
            <v>Water</v>
          </cell>
        </row>
        <row r="531">
          <cell r="B531">
            <v>598932.6</v>
          </cell>
          <cell r="C531">
            <v>2010</v>
          </cell>
          <cell r="D531" t="str">
            <v>470100  Depreciation PPE</v>
          </cell>
          <cell r="E531" t="str">
            <v>District 6</v>
          </cell>
          <cell r="F531" t="str">
            <v>Water</v>
          </cell>
        </row>
        <row r="532">
          <cell r="B532">
            <v>35804.080000000002</v>
          </cell>
          <cell r="C532">
            <v>2010</v>
          </cell>
          <cell r="D532" t="str">
            <v>470100  Depreciation PPE</v>
          </cell>
          <cell r="E532" t="str">
            <v>District 3</v>
          </cell>
          <cell r="F532" t="str">
            <v>Water</v>
          </cell>
        </row>
        <row r="533">
          <cell r="B533">
            <v>17332.95</v>
          </cell>
          <cell r="C533">
            <v>2010</v>
          </cell>
          <cell r="D533" t="str">
            <v>470100  Depreciation PPE</v>
          </cell>
          <cell r="E533" t="str">
            <v>District 3</v>
          </cell>
          <cell r="F533" t="str">
            <v>Water</v>
          </cell>
        </row>
        <row r="534">
          <cell r="B534">
            <v>310.5</v>
          </cell>
          <cell r="C534">
            <v>2010</v>
          </cell>
          <cell r="D534" t="str">
            <v>470100  Depreciation PPE</v>
          </cell>
          <cell r="E534" t="str">
            <v>District 3</v>
          </cell>
          <cell r="F534" t="str">
            <v>Water</v>
          </cell>
        </row>
        <row r="535">
          <cell r="B535">
            <v>1978267.78</v>
          </cell>
          <cell r="C535">
            <v>2010</v>
          </cell>
          <cell r="D535" t="str">
            <v>470100  Depreciation PPE</v>
          </cell>
          <cell r="E535" t="str">
            <v>District 3</v>
          </cell>
          <cell r="F535" t="str">
            <v>Water</v>
          </cell>
        </row>
        <row r="536">
          <cell r="B536">
            <v>66125.990000000005</v>
          </cell>
          <cell r="C536">
            <v>2010</v>
          </cell>
          <cell r="D536" t="str">
            <v>470100  Depreciation PPE</v>
          </cell>
          <cell r="E536" t="str">
            <v>District 4</v>
          </cell>
          <cell r="F536" t="str">
            <v>Water</v>
          </cell>
        </row>
        <row r="537">
          <cell r="B537">
            <v>44833.02</v>
          </cell>
          <cell r="C537">
            <v>2010</v>
          </cell>
          <cell r="D537" t="str">
            <v>470100  Depreciation PPE</v>
          </cell>
          <cell r="E537" t="str">
            <v>District 4</v>
          </cell>
          <cell r="F537" t="str">
            <v>Water</v>
          </cell>
        </row>
        <row r="538">
          <cell r="B538">
            <v>2159.5</v>
          </cell>
          <cell r="C538">
            <v>2010</v>
          </cell>
          <cell r="D538" t="str">
            <v>470100  Depreciation PPE</v>
          </cell>
          <cell r="E538" t="str">
            <v>District 4</v>
          </cell>
          <cell r="F538" t="str">
            <v>Water</v>
          </cell>
        </row>
        <row r="539">
          <cell r="B539">
            <v>822633.34</v>
          </cell>
          <cell r="C539">
            <v>2010</v>
          </cell>
          <cell r="D539" t="str">
            <v>470100  Depreciation PPE</v>
          </cell>
          <cell r="E539" t="str">
            <v>District 4</v>
          </cell>
          <cell r="F539" t="str">
            <v>Water</v>
          </cell>
        </row>
        <row r="540">
          <cell r="B540">
            <v>34424.58</v>
          </cell>
          <cell r="C540">
            <v>2010</v>
          </cell>
          <cell r="D540" t="str">
            <v>470100  Depreciation PPE</v>
          </cell>
          <cell r="E540" t="str">
            <v>District 4</v>
          </cell>
          <cell r="F540" t="str">
            <v>Water</v>
          </cell>
        </row>
        <row r="541">
          <cell r="B541">
            <v>11655.44</v>
          </cell>
          <cell r="C541">
            <v>2010</v>
          </cell>
          <cell r="D541" t="str">
            <v>470100  Depreciation PPE</v>
          </cell>
          <cell r="E541" t="str">
            <v>District 4</v>
          </cell>
          <cell r="F541" t="str">
            <v>Water</v>
          </cell>
        </row>
        <row r="542">
          <cell r="B542">
            <v>1104.5999999999999</v>
          </cell>
          <cell r="C542">
            <v>2010</v>
          </cell>
          <cell r="D542" t="str">
            <v>470100  Depreciation PPE</v>
          </cell>
          <cell r="E542" t="str">
            <v>District 8</v>
          </cell>
          <cell r="F542" t="str">
            <v>Water</v>
          </cell>
        </row>
        <row r="543">
          <cell r="B543">
            <v>1903.54</v>
          </cell>
          <cell r="C543">
            <v>2010</v>
          </cell>
          <cell r="D543" t="str">
            <v>470100  Depreciation PPE</v>
          </cell>
          <cell r="E543" t="str">
            <v>District 8</v>
          </cell>
          <cell r="F543" t="str">
            <v>Water</v>
          </cell>
        </row>
        <row r="544">
          <cell r="B544">
            <v>999115.02</v>
          </cell>
          <cell r="C544">
            <v>2010</v>
          </cell>
          <cell r="D544" t="str">
            <v>470100  Depreciation PPE</v>
          </cell>
          <cell r="E544" t="str">
            <v>District 8</v>
          </cell>
          <cell r="F544" t="str">
            <v>Water</v>
          </cell>
        </row>
        <row r="545">
          <cell r="B545">
            <v>1640575.68</v>
          </cell>
          <cell r="C545">
            <v>2010</v>
          </cell>
          <cell r="D545" t="str">
            <v>470100  Depreciation PPE</v>
          </cell>
          <cell r="E545" t="str">
            <v>District 6</v>
          </cell>
          <cell r="F545" t="str">
            <v>Water</v>
          </cell>
        </row>
        <row r="546">
          <cell r="B546">
            <v>13313.2</v>
          </cell>
          <cell r="C546">
            <v>2010</v>
          </cell>
          <cell r="D546" t="str">
            <v>470100  Depreciation PPE</v>
          </cell>
          <cell r="E546" t="str">
            <v>District 6</v>
          </cell>
          <cell r="F546" t="str">
            <v>Water</v>
          </cell>
        </row>
        <row r="547">
          <cell r="B547">
            <v>15599.09</v>
          </cell>
          <cell r="C547">
            <v>2010</v>
          </cell>
          <cell r="D547" t="str">
            <v>470100  Depreciation PPE</v>
          </cell>
          <cell r="E547" t="str">
            <v>District 6</v>
          </cell>
          <cell r="F547" t="str">
            <v>Water</v>
          </cell>
        </row>
        <row r="548">
          <cell r="B548">
            <v>5445.1</v>
          </cell>
          <cell r="C548">
            <v>2010</v>
          </cell>
          <cell r="D548" t="str">
            <v>470100  Depreciation PPE</v>
          </cell>
          <cell r="E548" t="str">
            <v>District 6</v>
          </cell>
          <cell r="F548" t="str">
            <v>Water</v>
          </cell>
        </row>
        <row r="549">
          <cell r="B549">
            <v>48362.720000000001</v>
          </cell>
          <cell r="C549">
            <v>2010</v>
          </cell>
          <cell r="D549" t="str">
            <v>470100  Depreciation PPE</v>
          </cell>
          <cell r="E549" t="str">
            <v>District 6</v>
          </cell>
          <cell r="F549" t="str">
            <v>Water</v>
          </cell>
        </row>
        <row r="550">
          <cell r="B550">
            <v>9788.8700000000008</v>
          </cell>
          <cell r="C550">
            <v>2010</v>
          </cell>
          <cell r="D550" t="str">
            <v>470100  Depreciation PPE</v>
          </cell>
          <cell r="E550" t="str">
            <v>District 6</v>
          </cell>
          <cell r="F550" t="str">
            <v>Water</v>
          </cell>
        </row>
        <row r="551">
          <cell r="B551">
            <v>4457.5200000000004</v>
          </cell>
          <cell r="C551">
            <v>2010</v>
          </cell>
          <cell r="D551" t="str">
            <v>470100  Depreciation PPE</v>
          </cell>
          <cell r="E551" t="str">
            <v>District 8</v>
          </cell>
          <cell r="F551" t="str">
            <v>Water</v>
          </cell>
        </row>
        <row r="552">
          <cell r="B552">
            <v>1250</v>
          </cell>
          <cell r="C552">
            <v>2010</v>
          </cell>
          <cell r="D552" t="str">
            <v>470100  Depreciation PPE</v>
          </cell>
          <cell r="E552" t="str">
            <v>District 8</v>
          </cell>
          <cell r="F552" t="str">
            <v>Water</v>
          </cell>
        </row>
        <row r="553">
          <cell r="B553">
            <v>2000</v>
          </cell>
          <cell r="C553">
            <v>2010</v>
          </cell>
          <cell r="D553" t="str">
            <v>470100  Depreciation PPE</v>
          </cell>
          <cell r="E553" t="str">
            <v>District 8</v>
          </cell>
          <cell r="F553" t="str">
            <v>Water</v>
          </cell>
        </row>
        <row r="554">
          <cell r="B554">
            <v>75415.69</v>
          </cell>
          <cell r="C554">
            <v>2010</v>
          </cell>
          <cell r="D554" t="str">
            <v>470100  Depreciation PPE</v>
          </cell>
          <cell r="E554" t="str">
            <v>District 8</v>
          </cell>
          <cell r="F554" t="str">
            <v>Water</v>
          </cell>
        </row>
        <row r="555">
          <cell r="B555">
            <v>1037.2</v>
          </cell>
          <cell r="C555">
            <v>2010</v>
          </cell>
          <cell r="D555" t="str">
            <v>470100  Depreciation PPE</v>
          </cell>
          <cell r="E555" t="str">
            <v>District 8</v>
          </cell>
          <cell r="F555" t="str">
            <v>Water</v>
          </cell>
        </row>
        <row r="556">
          <cell r="B556">
            <v>298477.57</v>
          </cell>
          <cell r="C556">
            <v>2010</v>
          </cell>
          <cell r="D556" t="str">
            <v>470100  Depreciation PPE</v>
          </cell>
          <cell r="E556" t="str">
            <v>District 8</v>
          </cell>
          <cell r="F556" t="str">
            <v>Water</v>
          </cell>
        </row>
        <row r="557">
          <cell r="B557">
            <v>20799.78</v>
          </cell>
          <cell r="C557">
            <v>2010</v>
          </cell>
          <cell r="D557" t="str">
            <v>470100  Depreciation PPE</v>
          </cell>
          <cell r="E557" t="str">
            <v>District 8</v>
          </cell>
          <cell r="F557" t="str">
            <v>Water</v>
          </cell>
        </row>
        <row r="558">
          <cell r="B558">
            <v>8489.36</v>
          </cell>
          <cell r="C558">
            <v>2010</v>
          </cell>
          <cell r="D558" t="str">
            <v>470100  Depreciation PPE</v>
          </cell>
          <cell r="E558" t="str">
            <v>District 8</v>
          </cell>
          <cell r="F558" t="str">
            <v>Water</v>
          </cell>
        </row>
        <row r="559">
          <cell r="B559">
            <v>5700.64</v>
          </cell>
          <cell r="C559">
            <v>2010</v>
          </cell>
          <cell r="D559" t="str">
            <v>470100  Depreciation PPE</v>
          </cell>
          <cell r="E559" t="str">
            <v>District 8</v>
          </cell>
          <cell r="F559" t="str">
            <v>Water</v>
          </cell>
        </row>
        <row r="560">
          <cell r="B560">
            <v>44259.8</v>
          </cell>
          <cell r="C560">
            <v>2010</v>
          </cell>
          <cell r="D560" t="str">
            <v>470100  Depreciation PPE</v>
          </cell>
          <cell r="E560" t="str">
            <v>Logistics</v>
          </cell>
          <cell r="F560" t="str">
            <v>Water</v>
          </cell>
        </row>
        <row r="561">
          <cell r="B561">
            <v>30879.06</v>
          </cell>
          <cell r="C561">
            <v>2010</v>
          </cell>
          <cell r="D561" t="str">
            <v>470100  Depreciation PPE</v>
          </cell>
          <cell r="E561" t="str">
            <v>Informal Settlements</v>
          </cell>
          <cell r="F561" t="str">
            <v>Sewer</v>
          </cell>
        </row>
        <row r="562">
          <cell r="B562">
            <v>3759721.27</v>
          </cell>
          <cell r="C562">
            <v>2010</v>
          </cell>
          <cell r="D562" t="str">
            <v>470100  Depreciation PPE</v>
          </cell>
          <cell r="E562" t="str">
            <v>Planning &amp; Design</v>
          </cell>
          <cell r="F562" t="str">
            <v>Sewer</v>
          </cell>
        </row>
        <row r="563">
          <cell r="B563">
            <v>29447929.280000001</v>
          </cell>
          <cell r="C563">
            <v>2010</v>
          </cell>
          <cell r="D563" t="str">
            <v>470100  Depreciation PPE</v>
          </cell>
          <cell r="E563" t="str">
            <v>Planning &amp; Design</v>
          </cell>
          <cell r="F563" t="str">
            <v>Sewer</v>
          </cell>
        </row>
        <row r="564">
          <cell r="B564">
            <v>2153444.0099999998</v>
          </cell>
          <cell r="C564">
            <v>2010</v>
          </cell>
          <cell r="D564" t="str">
            <v>470100  Depreciation PPE</v>
          </cell>
          <cell r="E564" t="str">
            <v>Informal Settlements</v>
          </cell>
          <cell r="F564" t="str">
            <v>Sewer</v>
          </cell>
        </row>
        <row r="565">
          <cell r="B565">
            <v>1354397.43</v>
          </cell>
          <cell r="C565">
            <v>2010</v>
          </cell>
          <cell r="D565" t="str">
            <v>470100  Depreciation PPE</v>
          </cell>
          <cell r="E565" t="str">
            <v>Logistics</v>
          </cell>
          <cell r="F565" t="str">
            <v>Sewer</v>
          </cell>
        </row>
        <row r="566">
          <cell r="B566">
            <v>7900</v>
          </cell>
          <cell r="C566">
            <v>2010</v>
          </cell>
          <cell r="D566" t="str">
            <v>470100  Depreciation PPE</v>
          </cell>
          <cell r="E566" t="str">
            <v>Logistics</v>
          </cell>
          <cell r="F566" t="str">
            <v>Sewer</v>
          </cell>
        </row>
        <row r="567">
          <cell r="B567">
            <v>54670.720000000001</v>
          </cell>
          <cell r="C567">
            <v>2010</v>
          </cell>
          <cell r="D567" t="str">
            <v>470100  Depreciation PPE</v>
          </cell>
          <cell r="E567" t="str">
            <v>Logistics</v>
          </cell>
          <cell r="F567" t="str">
            <v>Sewer</v>
          </cell>
        </row>
        <row r="568">
          <cell r="B568">
            <v>3455.24</v>
          </cell>
          <cell r="C568">
            <v>2010</v>
          </cell>
          <cell r="D568" t="str">
            <v>470100  Depreciation PPE</v>
          </cell>
          <cell r="E568" t="str">
            <v>Logistics</v>
          </cell>
          <cell r="F568" t="str">
            <v>Sewer</v>
          </cell>
        </row>
        <row r="569">
          <cell r="B569">
            <v>62762.879999999997</v>
          </cell>
          <cell r="C569">
            <v>2010</v>
          </cell>
          <cell r="D569" t="str">
            <v>470100  Depreciation PPE</v>
          </cell>
          <cell r="E569" t="str">
            <v>District 1</v>
          </cell>
          <cell r="F569" t="str">
            <v>Sewer</v>
          </cell>
        </row>
        <row r="570">
          <cell r="B570">
            <v>73991.03</v>
          </cell>
          <cell r="C570">
            <v>2010</v>
          </cell>
          <cell r="D570" t="str">
            <v>470100  Depreciation PPE</v>
          </cell>
          <cell r="E570" t="str">
            <v>District 1</v>
          </cell>
          <cell r="F570" t="str">
            <v>Sewer</v>
          </cell>
        </row>
        <row r="571">
          <cell r="B571">
            <v>1721.24</v>
          </cell>
          <cell r="C571">
            <v>2010</v>
          </cell>
          <cell r="D571" t="str">
            <v>470100  Depreciation PPE</v>
          </cell>
          <cell r="E571" t="str">
            <v>District 7</v>
          </cell>
          <cell r="F571" t="str">
            <v>Sewer</v>
          </cell>
        </row>
        <row r="572">
          <cell r="B572">
            <v>160869.51</v>
          </cell>
          <cell r="C572">
            <v>2010</v>
          </cell>
          <cell r="D572" t="str">
            <v>470100  Depreciation PPE</v>
          </cell>
          <cell r="E572" t="str">
            <v>District 6</v>
          </cell>
          <cell r="F572" t="str">
            <v>Sewer</v>
          </cell>
        </row>
        <row r="573">
          <cell r="B573">
            <v>286846.26</v>
          </cell>
          <cell r="C573">
            <v>2010</v>
          </cell>
          <cell r="D573" t="str">
            <v>470100  Depreciation PPE</v>
          </cell>
          <cell r="E573" t="str">
            <v>District 7</v>
          </cell>
          <cell r="F573" t="str">
            <v>Sewer</v>
          </cell>
        </row>
        <row r="574">
          <cell r="B574">
            <v>329022.46000000002</v>
          </cell>
          <cell r="C574">
            <v>2010</v>
          </cell>
          <cell r="D574" t="str">
            <v>470100  Depreciation PPE</v>
          </cell>
          <cell r="E574" t="str">
            <v>District 3</v>
          </cell>
          <cell r="F574" t="str">
            <v>Sewer</v>
          </cell>
        </row>
        <row r="575">
          <cell r="B575">
            <v>4405.5</v>
          </cell>
          <cell r="C575">
            <v>2010</v>
          </cell>
          <cell r="D575" t="str">
            <v>470100  Depreciation PPE</v>
          </cell>
          <cell r="E575" t="str">
            <v>District 3</v>
          </cell>
          <cell r="F575" t="str">
            <v>Sewer</v>
          </cell>
        </row>
        <row r="576">
          <cell r="B576">
            <v>0</v>
          </cell>
          <cell r="C576">
            <v>2010</v>
          </cell>
          <cell r="D576" t="str">
            <v>470100  Depreciation PPE</v>
          </cell>
          <cell r="E576" t="str">
            <v>District 3</v>
          </cell>
          <cell r="F576" t="str">
            <v>Sewer</v>
          </cell>
        </row>
        <row r="577">
          <cell r="B577">
            <v>230508.58</v>
          </cell>
          <cell r="C577">
            <v>2010</v>
          </cell>
          <cell r="D577" t="str">
            <v>470100  Depreciation PPE</v>
          </cell>
          <cell r="E577" t="str">
            <v>District 4</v>
          </cell>
          <cell r="F577" t="str">
            <v>Sewer</v>
          </cell>
        </row>
        <row r="578">
          <cell r="B578">
            <v>17621.09</v>
          </cell>
          <cell r="C578">
            <v>2010</v>
          </cell>
          <cell r="D578" t="str">
            <v>470100  Depreciation PPE</v>
          </cell>
          <cell r="E578" t="str">
            <v>District 4</v>
          </cell>
          <cell r="F578" t="str">
            <v>Sewer</v>
          </cell>
        </row>
        <row r="579">
          <cell r="B579">
            <v>4286.67</v>
          </cell>
          <cell r="C579">
            <v>2010</v>
          </cell>
          <cell r="D579" t="str">
            <v>470100  Depreciation PPE</v>
          </cell>
          <cell r="E579" t="str">
            <v>District 4</v>
          </cell>
          <cell r="F579" t="str">
            <v>Sewer</v>
          </cell>
        </row>
        <row r="580">
          <cell r="B580">
            <v>0</v>
          </cell>
          <cell r="C580">
            <v>2010</v>
          </cell>
          <cell r="D580" t="str">
            <v>470100  Depreciation PPE</v>
          </cell>
          <cell r="E580" t="str">
            <v>District 4</v>
          </cell>
          <cell r="F580" t="str">
            <v>Sewer</v>
          </cell>
        </row>
        <row r="581">
          <cell r="B581">
            <v>4755.46</v>
          </cell>
          <cell r="C581">
            <v>2010</v>
          </cell>
          <cell r="D581" t="str">
            <v>470100  Depreciation PPE</v>
          </cell>
          <cell r="E581" t="str">
            <v>District 4</v>
          </cell>
          <cell r="F581" t="str">
            <v>Sewer</v>
          </cell>
        </row>
        <row r="582">
          <cell r="B582">
            <v>77967.75</v>
          </cell>
          <cell r="C582">
            <v>2010</v>
          </cell>
          <cell r="D582" t="str">
            <v>470100  Depreciation PPE</v>
          </cell>
          <cell r="E582" t="str">
            <v>District 7</v>
          </cell>
          <cell r="F582" t="str">
            <v>Sewer</v>
          </cell>
        </row>
        <row r="583">
          <cell r="B583">
            <v>275392.2</v>
          </cell>
          <cell r="C583">
            <v>2010</v>
          </cell>
          <cell r="D583" t="str">
            <v>470100  Depreciation PPE</v>
          </cell>
          <cell r="E583" t="str">
            <v>District 7</v>
          </cell>
          <cell r="F583" t="str">
            <v>Sewer</v>
          </cell>
        </row>
        <row r="584">
          <cell r="B584">
            <v>0</v>
          </cell>
          <cell r="C584">
            <v>2010</v>
          </cell>
          <cell r="D584" t="str">
            <v>470100  Depreciation PPE</v>
          </cell>
          <cell r="E584" t="str">
            <v>District 6</v>
          </cell>
          <cell r="F584" t="str">
            <v>Sewer</v>
          </cell>
        </row>
        <row r="585">
          <cell r="B585">
            <v>48115.43</v>
          </cell>
          <cell r="C585">
            <v>2010</v>
          </cell>
          <cell r="D585" t="str">
            <v>470100  Depreciation PPE</v>
          </cell>
          <cell r="E585" t="str">
            <v>District 6</v>
          </cell>
          <cell r="F585" t="str">
            <v>Sewer</v>
          </cell>
        </row>
        <row r="586">
          <cell r="B586">
            <v>1332074.76</v>
          </cell>
          <cell r="C586">
            <v>2010</v>
          </cell>
          <cell r="D586" t="str">
            <v>470100  Depreciation PPE</v>
          </cell>
          <cell r="E586" t="str">
            <v>District 6</v>
          </cell>
          <cell r="F586" t="str">
            <v>Sewer</v>
          </cell>
        </row>
        <row r="587">
          <cell r="B587">
            <v>28512</v>
          </cell>
          <cell r="C587">
            <v>2010</v>
          </cell>
          <cell r="D587" t="str">
            <v>470100  Depreciation PPE</v>
          </cell>
          <cell r="E587" t="str">
            <v>District 6</v>
          </cell>
          <cell r="F587" t="str">
            <v>Sewer</v>
          </cell>
        </row>
        <row r="588">
          <cell r="B588">
            <v>139299.66</v>
          </cell>
          <cell r="C588">
            <v>2010</v>
          </cell>
          <cell r="D588" t="str">
            <v>470100  Depreciation PPE</v>
          </cell>
          <cell r="E588" t="str">
            <v>District 7</v>
          </cell>
          <cell r="F588" t="str">
            <v>Sewer</v>
          </cell>
        </row>
        <row r="589">
          <cell r="B589">
            <v>0</v>
          </cell>
          <cell r="C589">
            <v>2010</v>
          </cell>
          <cell r="D589" t="str">
            <v>470100  Depreciation PPE</v>
          </cell>
          <cell r="E589" t="str">
            <v>District 7</v>
          </cell>
          <cell r="F589" t="str">
            <v>Sewer</v>
          </cell>
        </row>
        <row r="590">
          <cell r="B590">
            <v>53255.519999999997</v>
          </cell>
          <cell r="C590">
            <v>2010</v>
          </cell>
          <cell r="D590" t="str">
            <v>470100  Depreciation PPE</v>
          </cell>
          <cell r="E590" t="str">
            <v>District 7</v>
          </cell>
          <cell r="F590" t="str">
            <v>Sewer</v>
          </cell>
        </row>
        <row r="591">
          <cell r="B591">
            <v>13809.32</v>
          </cell>
          <cell r="C591">
            <v>2010</v>
          </cell>
          <cell r="D591" t="str">
            <v>470100  Depreciation PPE</v>
          </cell>
          <cell r="E591" t="str">
            <v>District 7</v>
          </cell>
          <cell r="F591" t="str">
            <v>Sewer</v>
          </cell>
        </row>
        <row r="592">
          <cell r="B592">
            <v>33420325.949999999</v>
          </cell>
          <cell r="C592">
            <v>2010</v>
          </cell>
          <cell r="D592" t="str">
            <v>470100  Depreciation PPE</v>
          </cell>
          <cell r="E592" t="str">
            <v>Logistics</v>
          </cell>
          <cell r="F592" t="str">
            <v>Water</v>
          </cell>
        </row>
        <row r="593">
          <cell r="B593">
            <v>1100</v>
          </cell>
          <cell r="C593">
            <v>2010</v>
          </cell>
          <cell r="D593" t="str">
            <v>470100  Depreciation PPE</v>
          </cell>
          <cell r="E593" t="str">
            <v>Informal Settlements</v>
          </cell>
          <cell r="F593" t="str">
            <v>Water</v>
          </cell>
        </row>
        <row r="594">
          <cell r="B594">
            <v>6632492.6200000001</v>
          </cell>
          <cell r="C594">
            <v>2010</v>
          </cell>
          <cell r="D594" t="str">
            <v>470100  Depreciation PPE</v>
          </cell>
          <cell r="E594" t="str">
            <v>Planning &amp; Design</v>
          </cell>
          <cell r="F594" t="str">
            <v>Water</v>
          </cell>
        </row>
        <row r="595">
          <cell r="B595">
            <v>97984.38</v>
          </cell>
          <cell r="C595">
            <v>2010</v>
          </cell>
          <cell r="D595" t="str">
            <v>470100  Depreciation PPE</v>
          </cell>
          <cell r="E595" t="str">
            <v>TOC</v>
          </cell>
          <cell r="F595" t="str">
            <v>Water</v>
          </cell>
        </row>
        <row r="596">
          <cell r="B596">
            <v>223751.88</v>
          </cell>
          <cell r="C596">
            <v>2010</v>
          </cell>
          <cell r="D596" t="str">
            <v>470100  Depreciation PPE</v>
          </cell>
          <cell r="E596" t="str">
            <v>Informal Settlements</v>
          </cell>
          <cell r="F596" t="str">
            <v>Water</v>
          </cell>
        </row>
        <row r="597">
          <cell r="B597">
            <v>4521</v>
          </cell>
          <cell r="C597">
            <v>2010</v>
          </cell>
          <cell r="D597" t="str">
            <v>470100  Depreciation PPE</v>
          </cell>
          <cell r="E597" t="str">
            <v>TOC</v>
          </cell>
          <cell r="F597" t="str">
            <v>Water</v>
          </cell>
        </row>
        <row r="598">
          <cell r="B598">
            <v>111337.09</v>
          </cell>
          <cell r="C598">
            <v>2010</v>
          </cell>
          <cell r="D598" t="str">
            <v>470100  Depreciation PPE</v>
          </cell>
          <cell r="E598" t="str">
            <v>Logistics</v>
          </cell>
          <cell r="F598" t="str">
            <v>Water</v>
          </cell>
        </row>
        <row r="599">
          <cell r="B599">
            <v>9376</v>
          </cell>
          <cell r="C599">
            <v>2010</v>
          </cell>
          <cell r="D599" t="str">
            <v>470100  Depreciation PPE</v>
          </cell>
          <cell r="E599" t="str">
            <v>Logistics</v>
          </cell>
          <cell r="F599" t="str">
            <v>Water</v>
          </cell>
        </row>
        <row r="600">
          <cell r="B600">
            <v>94064.27</v>
          </cell>
          <cell r="C600">
            <v>2010</v>
          </cell>
          <cell r="D600" t="str">
            <v>470100  Depreciation PPE</v>
          </cell>
          <cell r="E600" t="str">
            <v>Logistics</v>
          </cell>
          <cell r="F600" t="str">
            <v>Water</v>
          </cell>
        </row>
        <row r="601">
          <cell r="B601">
            <v>-38.35</v>
          </cell>
          <cell r="C601">
            <v>2010</v>
          </cell>
          <cell r="D601" t="str">
            <v>412970  Material Automotive (Fleet + Non Fleet)</v>
          </cell>
          <cell r="E601" t="str">
            <v>District 6</v>
          </cell>
          <cell r="F601" t="str">
            <v>Water</v>
          </cell>
        </row>
        <row r="602">
          <cell r="B602">
            <v>0</v>
          </cell>
          <cell r="C602">
            <v>2010</v>
          </cell>
          <cell r="D602" t="str">
            <v>412980  Material Building &amp; Infrastructure</v>
          </cell>
          <cell r="E602" t="str">
            <v>District 4</v>
          </cell>
          <cell r="F602" t="str">
            <v>Water</v>
          </cell>
        </row>
        <row r="603">
          <cell r="B603">
            <v>12589.33</v>
          </cell>
          <cell r="C603">
            <v>2010</v>
          </cell>
          <cell r="D603" t="str">
            <v>412980  Material Building &amp; Infrastructure</v>
          </cell>
          <cell r="E603" t="str">
            <v>District 4</v>
          </cell>
          <cell r="F603" t="str">
            <v>Water</v>
          </cell>
        </row>
        <row r="604">
          <cell r="B604">
            <v>1961.45</v>
          </cell>
          <cell r="C604">
            <v>2010</v>
          </cell>
          <cell r="D604" t="str">
            <v>412980  Material Building &amp; Infrastructure</v>
          </cell>
          <cell r="E604" t="str">
            <v>District 4</v>
          </cell>
          <cell r="F604" t="str">
            <v>Water</v>
          </cell>
        </row>
        <row r="605">
          <cell r="B605">
            <v>3925.3</v>
          </cell>
          <cell r="C605">
            <v>2010</v>
          </cell>
          <cell r="D605" t="str">
            <v>412980  Material Building &amp; Infrastructure</v>
          </cell>
          <cell r="E605" t="str">
            <v>District 3</v>
          </cell>
          <cell r="F605" t="str">
            <v>Water</v>
          </cell>
        </row>
        <row r="606">
          <cell r="B606">
            <v>51000</v>
          </cell>
          <cell r="C606">
            <v>2010</v>
          </cell>
          <cell r="D606" t="str">
            <v>412980  Material Building &amp; Infrastructure</v>
          </cell>
          <cell r="E606" t="str">
            <v>District 6</v>
          </cell>
          <cell r="F606" t="str">
            <v>Water</v>
          </cell>
        </row>
        <row r="607">
          <cell r="B607">
            <v>10180.57</v>
          </cell>
          <cell r="C607">
            <v>2010</v>
          </cell>
          <cell r="D607" t="str">
            <v>412980  Material Building &amp; Infrastructure</v>
          </cell>
          <cell r="E607" t="str">
            <v>District 8</v>
          </cell>
          <cell r="F607" t="str">
            <v>Water</v>
          </cell>
        </row>
        <row r="608">
          <cell r="B608">
            <v>312</v>
          </cell>
          <cell r="C608">
            <v>2010</v>
          </cell>
          <cell r="D608" t="str">
            <v>412980  Material Building &amp; Infrastructure</v>
          </cell>
          <cell r="E608" t="str">
            <v>District 6</v>
          </cell>
          <cell r="F608" t="str">
            <v>Water</v>
          </cell>
        </row>
        <row r="609">
          <cell r="B609">
            <v>3914.86</v>
          </cell>
          <cell r="C609">
            <v>2010</v>
          </cell>
          <cell r="D609" t="str">
            <v>412980  Material Building &amp; Infrastructure</v>
          </cell>
          <cell r="E609" t="str">
            <v>District 1</v>
          </cell>
          <cell r="F609" t="str">
            <v>Water</v>
          </cell>
        </row>
        <row r="610">
          <cell r="B610">
            <v>2345</v>
          </cell>
          <cell r="C610">
            <v>2010</v>
          </cell>
          <cell r="D610" t="str">
            <v>412980  Material Building &amp; Infrastructure</v>
          </cell>
          <cell r="E610" t="str">
            <v>District 1</v>
          </cell>
          <cell r="F610" t="str">
            <v>Water</v>
          </cell>
        </row>
        <row r="611">
          <cell r="B611">
            <v>96346.97</v>
          </cell>
          <cell r="C611">
            <v>2010</v>
          </cell>
          <cell r="D611" t="str">
            <v>412980  Material Building &amp; Infrastructure</v>
          </cell>
          <cell r="E611" t="str">
            <v>Logistics</v>
          </cell>
          <cell r="F611" t="str">
            <v>Water</v>
          </cell>
        </row>
        <row r="612">
          <cell r="B612">
            <v>247840.36</v>
          </cell>
          <cell r="C612">
            <v>2010</v>
          </cell>
          <cell r="D612" t="str">
            <v>412980  Material Building &amp; Infrastructure</v>
          </cell>
          <cell r="E612" t="str">
            <v>Logistics</v>
          </cell>
          <cell r="F612" t="str">
            <v>Water</v>
          </cell>
        </row>
        <row r="613">
          <cell r="B613">
            <v>0</v>
          </cell>
          <cell r="C613">
            <v>2010</v>
          </cell>
          <cell r="D613" t="str">
            <v>412980  Material Building &amp; Infrastructure</v>
          </cell>
          <cell r="E613" t="str">
            <v>Logistics</v>
          </cell>
          <cell r="F613" t="str">
            <v>Water</v>
          </cell>
        </row>
        <row r="614">
          <cell r="B614">
            <v>0</v>
          </cell>
          <cell r="C614">
            <v>2010</v>
          </cell>
          <cell r="D614" t="str">
            <v>412980  Material Building &amp; Infrastructure</v>
          </cell>
          <cell r="E614" t="str">
            <v>Logistics</v>
          </cell>
          <cell r="F614" t="str">
            <v>Water</v>
          </cell>
        </row>
        <row r="615">
          <cell r="B615">
            <v>3005.89</v>
          </cell>
          <cell r="C615">
            <v>2010</v>
          </cell>
          <cell r="D615" t="str">
            <v>412980  Material Building &amp; Infrastructure</v>
          </cell>
          <cell r="E615" t="str">
            <v>Informal Settlements</v>
          </cell>
          <cell r="F615" t="str">
            <v>Water</v>
          </cell>
        </row>
        <row r="616">
          <cell r="B616">
            <v>2265</v>
          </cell>
          <cell r="C616">
            <v>2010</v>
          </cell>
          <cell r="D616" t="str">
            <v>412980  Material Building &amp; Infrastructure</v>
          </cell>
          <cell r="E616" t="str">
            <v>TOC</v>
          </cell>
          <cell r="F616" t="str">
            <v>Water</v>
          </cell>
        </row>
        <row r="617">
          <cell r="B617">
            <v>0</v>
          </cell>
          <cell r="C617">
            <v>2010</v>
          </cell>
          <cell r="D617" t="str">
            <v>412980  Material Building &amp; Infrastructure</v>
          </cell>
          <cell r="E617" t="str">
            <v>District 8</v>
          </cell>
          <cell r="F617" t="str">
            <v>Water</v>
          </cell>
        </row>
        <row r="618">
          <cell r="B618">
            <v>3251648.01</v>
          </cell>
          <cell r="C618">
            <v>2010</v>
          </cell>
          <cell r="D618" t="str">
            <v>412980  Material Building &amp; Infrastructure</v>
          </cell>
          <cell r="E618" t="str">
            <v>District 8</v>
          </cell>
          <cell r="F618" t="str">
            <v>Water</v>
          </cell>
        </row>
        <row r="619">
          <cell r="B619">
            <v>0</v>
          </cell>
          <cell r="C619">
            <v>2010</v>
          </cell>
          <cell r="D619" t="str">
            <v>412980  Material Building &amp; Infrastructure</v>
          </cell>
          <cell r="E619" t="str">
            <v>District 8</v>
          </cell>
          <cell r="F619" t="str">
            <v>Water</v>
          </cell>
        </row>
        <row r="620">
          <cell r="B620">
            <v>131.12</v>
          </cell>
          <cell r="C620">
            <v>2010</v>
          </cell>
          <cell r="D620" t="str">
            <v>412980  Material Building &amp; Infrastructure</v>
          </cell>
          <cell r="E620" t="str">
            <v>District 8</v>
          </cell>
          <cell r="F620" t="str">
            <v>Water</v>
          </cell>
        </row>
        <row r="621">
          <cell r="B621">
            <v>122248.41</v>
          </cell>
          <cell r="C621">
            <v>2010</v>
          </cell>
          <cell r="D621" t="str">
            <v>412980  Material Building &amp; Infrastructure</v>
          </cell>
          <cell r="E621" t="str">
            <v>District 6</v>
          </cell>
          <cell r="F621" t="str">
            <v>Water</v>
          </cell>
        </row>
        <row r="622">
          <cell r="B622">
            <v>18560.37</v>
          </cell>
          <cell r="C622">
            <v>2010</v>
          </cell>
          <cell r="D622" t="str">
            <v>412980  Material Building &amp; Infrastructure</v>
          </cell>
          <cell r="E622" t="str">
            <v>District 6</v>
          </cell>
          <cell r="F622" t="str">
            <v>Water</v>
          </cell>
        </row>
        <row r="623">
          <cell r="B623">
            <v>21994.33</v>
          </cell>
          <cell r="C623">
            <v>2010</v>
          </cell>
          <cell r="D623" t="str">
            <v>412980  Material Building &amp; Infrastructure</v>
          </cell>
          <cell r="E623" t="str">
            <v>District 6</v>
          </cell>
          <cell r="F623" t="str">
            <v>Water</v>
          </cell>
        </row>
        <row r="624">
          <cell r="B624">
            <v>215667.21</v>
          </cell>
          <cell r="C624">
            <v>2010</v>
          </cell>
          <cell r="D624" t="str">
            <v>412980  Material Building &amp; Infrastructure</v>
          </cell>
          <cell r="E624" t="str">
            <v>District 6</v>
          </cell>
          <cell r="F624" t="str">
            <v>Water</v>
          </cell>
        </row>
        <row r="625">
          <cell r="B625">
            <v>0</v>
          </cell>
          <cell r="C625">
            <v>2010</v>
          </cell>
          <cell r="D625" t="str">
            <v>412980  Material Building &amp; Infrastructure</v>
          </cell>
          <cell r="E625" t="str">
            <v>Planning &amp; Design</v>
          </cell>
          <cell r="F625" t="str">
            <v>Water</v>
          </cell>
        </row>
        <row r="626">
          <cell r="B626">
            <v>1288.6500000000001</v>
          </cell>
          <cell r="C626">
            <v>2010</v>
          </cell>
          <cell r="D626" t="str">
            <v>412980  Material Building &amp; Infrastructure</v>
          </cell>
          <cell r="E626" t="str">
            <v>District 7</v>
          </cell>
          <cell r="F626" t="str">
            <v>Sewer</v>
          </cell>
        </row>
        <row r="627">
          <cell r="B627">
            <v>0</v>
          </cell>
          <cell r="C627">
            <v>2010</v>
          </cell>
          <cell r="D627" t="str">
            <v>412980  Material Building &amp; Infrastructure</v>
          </cell>
          <cell r="E627" t="str">
            <v>District 4</v>
          </cell>
          <cell r="F627" t="str">
            <v>Sewer</v>
          </cell>
        </row>
        <row r="628">
          <cell r="B628">
            <v>78884</v>
          </cell>
          <cell r="C628">
            <v>2010</v>
          </cell>
          <cell r="D628" t="str">
            <v>412980  Material Building &amp; Infrastructure</v>
          </cell>
          <cell r="E628" t="str">
            <v>District 4</v>
          </cell>
          <cell r="F628" t="str">
            <v>Sewer</v>
          </cell>
        </row>
        <row r="629">
          <cell r="B629">
            <v>8845.84</v>
          </cell>
          <cell r="C629">
            <v>2010</v>
          </cell>
          <cell r="D629" t="str">
            <v>412980  Material Building &amp; Infrastructure</v>
          </cell>
          <cell r="E629" t="str">
            <v>District 4</v>
          </cell>
          <cell r="F629" t="str">
            <v>Sewer</v>
          </cell>
        </row>
        <row r="630">
          <cell r="B630">
            <v>0</v>
          </cell>
          <cell r="C630">
            <v>2010</v>
          </cell>
          <cell r="D630" t="str">
            <v>412980  Material Building &amp; Infrastructure</v>
          </cell>
          <cell r="E630" t="str">
            <v>District 3</v>
          </cell>
          <cell r="F630" t="str">
            <v>Sewer</v>
          </cell>
        </row>
        <row r="631">
          <cell r="B631">
            <v>94.15</v>
          </cell>
          <cell r="C631">
            <v>2010</v>
          </cell>
          <cell r="D631" t="str">
            <v>412980  Material Building &amp; Infrastructure</v>
          </cell>
          <cell r="E631" t="str">
            <v>District 6</v>
          </cell>
          <cell r="F631" t="str">
            <v>Sewer</v>
          </cell>
        </row>
        <row r="632">
          <cell r="B632">
            <v>1851.41</v>
          </cell>
          <cell r="C632">
            <v>2010</v>
          </cell>
          <cell r="D632" t="str">
            <v>412980  Material Building &amp; Infrastructure</v>
          </cell>
          <cell r="E632" t="str">
            <v>District 7</v>
          </cell>
          <cell r="F632" t="str">
            <v>Sewer</v>
          </cell>
        </row>
        <row r="633">
          <cell r="B633">
            <v>31920.65</v>
          </cell>
          <cell r="C633">
            <v>2010</v>
          </cell>
          <cell r="D633" t="str">
            <v>412980  Material Building &amp; Infrastructure</v>
          </cell>
          <cell r="E633" t="str">
            <v>District 1</v>
          </cell>
          <cell r="F633" t="str">
            <v>Sewer</v>
          </cell>
        </row>
        <row r="634">
          <cell r="B634">
            <v>28280.31</v>
          </cell>
          <cell r="C634">
            <v>2010</v>
          </cell>
          <cell r="D634" t="str">
            <v>412980  Material Building &amp; Infrastructure</v>
          </cell>
          <cell r="E634" t="str">
            <v>Logistics</v>
          </cell>
          <cell r="F634" t="str">
            <v>Sewer</v>
          </cell>
        </row>
        <row r="635">
          <cell r="B635">
            <v>273746.06</v>
          </cell>
          <cell r="C635">
            <v>2010</v>
          </cell>
          <cell r="D635" t="str">
            <v>412980  Material Building &amp; Infrastructure</v>
          </cell>
          <cell r="E635" t="str">
            <v>Informal Settlements</v>
          </cell>
          <cell r="F635" t="str">
            <v>Sewer</v>
          </cell>
        </row>
        <row r="636">
          <cell r="B636">
            <v>0</v>
          </cell>
          <cell r="C636">
            <v>2010</v>
          </cell>
          <cell r="D636" t="str">
            <v>412980  Material Building &amp; Infrastructure</v>
          </cell>
          <cell r="E636" t="str">
            <v>Planning &amp; Design</v>
          </cell>
          <cell r="F636" t="str">
            <v>Sewer</v>
          </cell>
        </row>
        <row r="637">
          <cell r="B637">
            <v>4787.83</v>
          </cell>
          <cell r="C637">
            <v>2010</v>
          </cell>
          <cell r="D637" t="str">
            <v>412980  Material Building &amp; Infrastructure</v>
          </cell>
          <cell r="E637" t="str">
            <v>Informal Settlements</v>
          </cell>
          <cell r="F637" t="str">
            <v>Sewer</v>
          </cell>
        </row>
        <row r="638">
          <cell r="B638">
            <v>0</v>
          </cell>
          <cell r="C638">
            <v>2010</v>
          </cell>
          <cell r="D638" t="str">
            <v>412980  Material Building &amp; Infrastructure</v>
          </cell>
          <cell r="E638" t="str">
            <v>Logistics</v>
          </cell>
          <cell r="F638" t="str">
            <v>Water</v>
          </cell>
        </row>
        <row r="639">
          <cell r="B639">
            <v>0</v>
          </cell>
          <cell r="C639">
            <v>2010</v>
          </cell>
          <cell r="D639" t="str">
            <v>412980  Material Building &amp; Infrastructure</v>
          </cell>
          <cell r="E639" t="str">
            <v>District 7</v>
          </cell>
          <cell r="F639" t="str">
            <v>Sewer</v>
          </cell>
        </row>
        <row r="640">
          <cell r="B640">
            <v>16948.8</v>
          </cell>
          <cell r="C640">
            <v>2010</v>
          </cell>
          <cell r="D640" t="str">
            <v>412980  Material Building &amp; Infrastructure</v>
          </cell>
          <cell r="E640" t="str">
            <v>District 7</v>
          </cell>
          <cell r="F640" t="str">
            <v>Sewer</v>
          </cell>
        </row>
        <row r="641">
          <cell r="B641">
            <v>20513.27</v>
          </cell>
          <cell r="C641">
            <v>2010</v>
          </cell>
          <cell r="D641" t="str">
            <v>412980  Material Building &amp; Infrastructure</v>
          </cell>
          <cell r="E641" t="str">
            <v>District 7</v>
          </cell>
          <cell r="F641" t="str">
            <v>Sewer</v>
          </cell>
        </row>
        <row r="642">
          <cell r="B642">
            <v>47161.51</v>
          </cell>
          <cell r="C642">
            <v>2010</v>
          </cell>
          <cell r="D642" t="str">
            <v>412980  Material Building &amp; Infrastructure</v>
          </cell>
          <cell r="E642" t="str">
            <v>District 6</v>
          </cell>
          <cell r="F642" t="str">
            <v>Sewer</v>
          </cell>
        </row>
        <row r="643">
          <cell r="B643">
            <v>6903.91</v>
          </cell>
          <cell r="C643">
            <v>2010</v>
          </cell>
          <cell r="D643" t="str">
            <v>412980  Material Building &amp; Infrastructure</v>
          </cell>
          <cell r="E643" t="str">
            <v>District 6</v>
          </cell>
          <cell r="F643" t="str">
            <v>Sewer</v>
          </cell>
        </row>
        <row r="644">
          <cell r="B644">
            <v>9731.5499999999993</v>
          </cell>
          <cell r="C644">
            <v>2010</v>
          </cell>
          <cell r="D644" t="str">
            <v>412980  Material Building &amp; Infrastructure</v>
          </cell>
          <cell r="E644" t="str">
            <v>District 6</v>
          </cell>
          <cell r="F644" t="str">
            <v>Sewer</v>
          </cell>
        </row>
        <row r="645">
          <cell r="B645">
            <v>19555.36</v>
          </cell>
          <cell r="C645">
            <v>2010</v>
          </cell>
          <cell r="D645" t="str">
            <v>412980  Material Building &amp; Infrastructure</v>
          </cell>
          <cell r="E645" t="str">
            <v>District 6</v>
          </cell>
          <cell r="F645" t="str">
            <v>Sewer</v>
          </cell>
        </row>
        <row r="646">
          <cell r="B646">
            <v>0</v>
          </cell>
          <cell r="C646">
            <v>2010</v>
          </cell>
          <cell r="D646" t="str">
            <v>412980  Material Building &amp; Infrastructure</v>
          </cell>
          <cell r="E646" t="str">
            <v>District 7</v>
          </cell>
          <cell r="F646" t="str">
            <v>Sewer</v>
          </cell>
        </row>
        <row r="647">
          <cell r="B647">
            <v>159.72</v>
          </cell>
          <cell r="C647">
            <v>2010</v>
          </cell>
          <cell r="D647" t="str">
            <v>412990  Material Electrical &amp; Electronic</v>
          </cell>
          <cell r="E647" t="str">
            <v>District 4</v>
          </cell>
          <cell r="F647" t="str">
            <v>Water</v>
          </cell>
        </row>
        <row r="648">
          <cell r="B648">
            <v>394.68</v>
          </cell>
          <cell r="C648">
            <v>2010</v>
          </cell>
          <cell r="D648" t="str">
            <v>412990  Material Electrical &amp; Electronic</v>
          </cell>
          <cell r="E648" t="str">
            <v>District 4</v>
          </cell>
          <cell r="F648" t="str">
            <v>Water</v>
          </cell>
        </row>
        <row r="649">
          <cell r="B649">
            <v>35.1</v>
          </cell>
          <cell r="C649">
            <v>2010</v>
          </cell>
          <cell r="D649" t="str">
            <v>412990  Material Electrical &amp; Electronic</v>
          </cell>
          <cell r="E649" t="str">
            <v>District 4</v>
          </cell>
          <cell r="F649" t="str">
            <v>Water</v>
          </cell>
        </row>
        <row r="650">
          <cell r="B650">
            <v>3525</v>
          </cell>
          <cell r="C650">
            <v>2010</v>
          </cell>
          <cell r="D650" t="str">
            <v>412990  Material Electrical &amp; Electronic</v>
          </cell>
          <cell r="E650" t="str">
            <v>District 3</v>
          </cell>
          <cell r="F650" t="str">
            <v>Water</v>
          </cell>
        </row>
        <row r="651">
          <cell r="B651">
            <v>875</v>
          </cell>
          <cell r="C651">
            <v>2010</v>
          </cell>
          <cell r="D651" t="str">
            <v>412990  Material Electrical &amp; Electronic</v>
          </cell>
          <cell r="E651" t="str">
            <v>District 8</v>
          </cell>
          <cell r="F651" t="str">
            <v>Water</v>
          </cell>
        </row>
        <row r="652">
          <cell r="B652">
            <v>170.8</v>
          </cell>
          <cell r="C652">
            <v>2010</v>
          </cell>
          <cell r="D652" t="str">
            <v>412990  Material Electrical &amp; Electronic</v>
          </cell>
          <cell r="E652" t="str">
            <v>District 6</v>
          </cell>
          <cell r="F652" t="str">
            <v>Water</v>
          </cell>
        </row>
        <row r="653">
          <cell r="B653">
            <v>497.89</v>
          </cell>
          <cell r="C653">
            <v>2010</v>
          </cell>
          <cell r="D653" t="str">
            <v>412990  Material Electrical &amp; Electronic</v>
          </cell>
          <cell r="E653" t="str">
            <v>Logistics</v>
          </cell>
          <cell r="F653" t="str">
            <v>Water</v>
          </cell>
        </row>
        <row r="654">
          <cell r="B654">
            <v>971.64</v>
          </cell>
          <cell r="C654">
            <v>2010</v>
          </cell>
          <cell r="D654" t="str">
            <v>412990  Material Electrical &amp; Electronic</v>
          </cell>
          <cell r="E654" t="str">
            <v>Logistics</v>
          </cell>
          <cell r="F654" t="str">
            <v>Water</v>
          </cell>
        </row>
        <row r="655">
          <cell r="B655">
            <v>0</v>
          </cell>
          <cell r="C655">
            <v>2010</v>
          </cell>
          <cell r="D655" t="str">
            <v>412990  Material Electrical &amp; Electronic</v>
          </cell>
          <cell r="E655" t="str">
            <v>Logistics</v>
          </cell>
          <cell r="F655" t="str">
            <v>Water</v>
          </cell>
        </row>
        <row r="656">
          <cell r="B656">
            <v>2852.49</v>
          </cell>
          <cell r="C656">
            <v>2010</v>
          </cell>
          <cell r="D656" t="str">
            <v>412990  Material Electrical &amp; Electronic</v>
          </cell>
          <cell r="E656" t="str">
            <v>Logistics</v>
          </cell>
          <cell r="F656" t="str">
            <v>Water</v>
          </cell>
        </row>
        <row r="657">
          <cell r="B657">
            <v>256.06</v>
          </cell>
          <cell r="C657">
            <v>2010</v>
          </cell>
          <cell r="D657" t="str">
            <v>412990  Material Electrical &amp; Electronic</v>
          </cell>
          <cell r="E657" t="str">
            <v>TOC</v>
          </cell>
          <cell r="F657" t="str">
            <v>Water</v>
          </cell>
        </row>
        <row r="658">
          <cell r="B658">
            <v>926.11</v>
          </cell>
          <cell r="C658">
            <v>2010</v>
          </cell>
          <cell r="D658" t="str">
            <v>412990  Material Electrical &amp; Electronic</v>
          </cell>
          <cell r="E658" t="str">
            <v>Informal Settlements</v>
          </cell>
          <cell r="F658" t="str">
            <v>Water</v>
          </cell>
        </row>
        <row r="659">
          <cell r="B659">
            <v>2202.3000000000002</v>
          </cell>
          <cell r="C659">
            <v>2010</v>
          </cell>
          <cell r="D659" t="str">
            <v>412990  Material Electrical &amp; Electronic</v>
          </cell>
          <cell r="E659" t="str">
            <v>District 8</v>
          </cell>
          <cell r="F659" t="str">
            <v>Water</v>
          </cell>
        </row>
        <row r="660">
          <cell r="B660">
            <v>256.56</v>
          </cell>
          <cell r="C660">
            <v>2010</v>
          </cell>
          <cell r="D660" t="str">
            <v>412990  Material Electrical &amp; Electronic</v>
          </cell>
          <cell r="E660" t="str">
            <v>District 6</v>
          </cell>
          <cell r="F660" t="str">
            <v>Water</v>
          </cell>
        </row>
        <row r="661">
          <cell r="B661">
            <v>373.28</v>
          </cell>
          <cell r="C661">
            <v>2010</v>
          </cell>
          <cell r="D661" t="str">
            <v>412990  Material Electrical &amp; Electronic</v>
          </cell>
          <cell r="E661" t="str">
            <v>District 6</v>
          </cell>
          <cell r="F661" t="str">
            <v>Water</v>
          </cell>
        </row>
        <row r="662">
          <cell r="B662">
            <v>758.83</v>
          </cell>
          <cell r="C662">
            <v>2010</v>
          </cell>
          <cell r="D662" t="str">
            <v>412990  Material Electrical &amp; Electronic</v>
          </cell>
          <cell r="E662" t="str">
            <v>District 6</v>
          </cell>
          <cell r="F662" t="str">
            <v>Water</v>
          </cell>
        </row>
        <row r="663">
          <cell r="B663">
            <v>1696.6</v>
          </cell>
          <cell r="C663">
            <v>2010</v>
          </cell>
          <cell r="D663" t="str">
            <v>412990  Material Electrical &amp; Electronic</v>
          </cell>
          <cell r="E663" t="str">
            <v>District 6</v>
          </cell>
          <cell r="F663" t="str">
            <v>Water</v>
          </cell>
        </row>
        <row r="664">
          <cell r="B664">
            <v>501.97</v>
          </cell>
          <cell r="C664">
            <v>2010</v>
          </cell>
          <cell r="D664" t="str">
            <v>412990  Material Electrical &amp; Electronic</v>
          </cell>
          <cell r="E664" t="str">
            <v>TOC</v>
          </cell>
          <cell r="F664" t="str">
            <v>Water</v>
          </cell>
        </row>
        <row r="665">
          <cell r="B665">
            <v>13517.78</v>
          </cell>
          <cell r="C665">
            <v>2010</v>
          </cell>
          <cell r="D665" t="str">
            <v>412990  Material Electrical &amp; Electronic</v>
          </cell>
          <cell r="E665" t="str">
            <v>Logistics</v>
          </cell>
          <cell r="F665" t="str">
            <v>Sewer</v>
          </cell>
        </row>
        <row r="666">
          <cell r="B666">
            <v>0</v>
          </cell>
          <cell r="C666">
            <v>2010</v>
          </cell>
          <cell r="D666" t="str">
            <v>412990  Material Electrical &amp; Electronic</v>
          </cell>
          <cell r="E666" t="str">
            <v>Informal Settlements</v>
          </cell>
          <cell r="F666" t="str">
            <v>Sewer</v>
          </cell>
        </row>
        <row r="667">
          <cell r="B667">
            <v>98.01</v>
          </cell>
          <cell r="C667">
            <v>2010</v>
          </cell>
          <cell r="D667" t="str">
            <v>412990  Material Electrical &amp; Electronic</v>
          </cell>
          <cell r="E667" t="str">
            <v>Planning &amp; Design</v>
          </cell>
          <cell r="F667" t="str">
            <v>Water</v>
          </cell>
        </row>
        <row r="668">
          <cell r="B668">
            <v>71.209999999999994</v>
          </cell>
          <cell r="C668">
            <v>2010</v>
          </cell>
          <cell r="D668" t="str">
            <v>412990  Material Electrical &amp; Electronic</v>
          </cell>
          <cell r="E668" t="str">
            <v>Logistics</v>
          </cell>
          <cell r="F668" t="str">
            <v>Water</v>
          </cell>
        </row>
        <row r="669">
          <cell r="B669">
            <v>13308.53</v>
          </cell>
          <cell r="C669">
            <v>2010</v>
          </cell>
          <cell r="D669" t="str">
            <v>412990  Material Electrical &amp; Electronic</v>
          </cell>
          <cell r="E669" t="str">
            <v>District 7</v>
          </cell>
          <cell r="F669" t="str">
            <v>Sewer</v>
          </cell>
        </row>
        <row r="670">
          <cell r="B670">
            <v>394.82</v>
          </cell>
          <cell r="C670">
            <v>2010</v>
          </cell>
          <cell r="D670" t="str">
            <v>412990  Material Electrical &amp; Electronic</v>
          </cell>
          <cell r="E670" t="str">
            <v>District 7</v>
          </cell>
          <cell r="F670" t="str">
            <v>Sewer</v>
          </cell>
        </row>
        <row r="671">
          <cell r="B671">
            <v>97.98</v>
          </cell>
          <cell r="C671">
            <v>2010</v>
          </cell>
          <cell r="D671" t="str">
            <v>412990  Material Electrical &amp; Electronic</v>
          </cell>
          <cell r="E671" t="str">
            <v>District 6</v>
          </cell>
          <cell r="F671" t="str">
            <v>Sewer</v>
          </cell>
        </row>
        <row r="672">
          <cell r="B672">
            <v>170.8</v>
          </cell>
          <cell r="C672">
            <v>2010</v>
          </cell>
          <cell r="D672" t="str">
            <v>412990  Material Electrical &amp; Electronic</v>
          </cell>
          <cell r="E672" t="str">
            <v>District 6</v>
          </cell>
          <cell r="F672" t="str">
            <v>Sewer</v>
          </cell>
        </row>
        <row r="673">
          <cell r="B673">
            <v>8.0500000000000007</v>
          </cell>
          <cell r="C673">
            <v>2010</v>
          </cell>
          <cell r="D673" t="str">
            <v>412990  Material Electrical &amp; Electronic</v>
          </cell>
          <cell r="E673" t="str">
            <v>District 6</v>
          </cell>
          <cell r="F673" t="str">
            <v>Sewer</v>
          </cell>
        </row>
        <row r="674">
          <cell r="B674">
            <v>29.45</v>
          </cell>
          <cell r="C674">
            <v>2010</v>
          </cell>
          <cell r="D674" t="str">
            <v>412990  Material Electrical &amp; Electronic</v>
          </cell>
          <cell r="E674" t="str">
            <v>District 6</v>
          </cell>
          <cell r="F674" t="str">
            <v>Sewer</v>
          </cell>
        </row>
        <row r="675">
          <cell r="B675">
            <v>37013.199999999997</v>
          </cell>
          <cell r="C675">
            <v>2010</v>
          </cell>
          <cell r="D675" t="str">
            <v>413000  Materials General &amp; Consumables</v>
          </cell>
          <cell r="E675" t="str">
            <v>District 4</v>
          </cell>
          <cell r="F675" t="str">
            <v>Water</v>
          </cell>
        </row>
        <row r="676">
          <cell r="B676">
            <v>18133.349999999999</v>
          </cell>
          <cell r="C676">
            <v>2010</v>
          </cell>
          <cell r="D676" t="str">
            <v>413000  Materials General &amp; Consumables</v>
          </cell>
          <cell r="E676" t="str">
            <v>District 4</v>
          </cell>
          <cell r="F676" t="str">
            <v>Water</v>
          </cell>
        </row>
        <row r="677">
          <cell r="B677">
            <v>2085.9</v>
          </cell>
          <cell r="C677">
            <v>2010</v>
          </cell>
          <cell r="D677" t="str">
            <v>413000  Materials General &amp; Consumables</v>
          </cell>
          <cell r="E677" t="str">
            <v>District 4</v>
          </cell>
          <cell r="F677" t="str">
            <v>Water</v>
          </cell>
        </row>
        <row r="678">
          <cell r="B678">
            <v>377.6</v>
          </cell>
          <cell r="C678">
            <v>2010</v>
          </cell>
          <cell r="D678" t="str">
            <v>413000  Materials General &amp; Consumables</v>
          </cell>
          <cell r="E678" t="str">
            <v>District 4</v>
          </cell>
          <cell r="F678" t="str">
            <v>Water</v>
          </cell>
        </row>
        <row r="679">
          <cell r="B679">
            <v>95926.3</v>
          </cell>
          <cell r="C679">
            <v>2010</v>
          </cell>
          <cell r="D679" t="str">
            <v>413000  Materials General &amp; Consumables</v>
          </cell>
          <cell r="E679" t="str">
            <v>District 3</v>
          </cell>
          <cell r="F679" t="str">
            <v>Water</v>
          </cell>
        </row>
        <row r="680">
          <cell r="B680">
            <v>0</v>
          </cell>
          <cell r="C680">
            <v>2010</v>
          </cell>
          <cell r="D680" t="str">
            <v>413000  Materials General &amp; Consumables</v>
          </cell>
          <cell r="E680" t="str">
            <v>District 3</v>
          </cell>
          <cell r="F680" t="str">
            <v>Water</v>
          </cell>
        </row>
        <row r="681">
          <cell r="B681">
            <v>2650.41</v>
          </cell>
          <cell r="C681">
            <v>2010</v>
          </cell>
          <cell r="D681" t="str">
            <v>413000  Materials General &amp; Consumables</v>
          </cell>
          <cell r="E681" t="str">
            <v>District 6</v>
          </cell>
          <cell r="F681" t="str">
            <v>Water</v>
          </cell>
        </row>
        <row r="682">
          <cell r="B682">
            <v>9146.08</v>
          </cell>
          <cell r="C682">
            <v>2010</v>
          </cell>
          <cell r="D682" t="str">
            <v>413000  Materials General &amp; Consumables</v>
          </cell>
          <cell r="E682" t="str">
            <v>District 8</v>
          </cell>
          <cell r="F682" t="str">
            <v>Water</v>
          </cell>
        </row>
        <row r="683">
          <cell r="B683">
            <v>0</v>
          </cell>
          <cell r="C683">
            <v>2010</v>
          </cell>
          <cell r="D683" t="str">
            <v>413000  Materials General &amp; Consumables</v>
          </cell>
          <cell r="E683" t="str">
            <v>District 8</v>
          </cell>
          <cell r="F683" t="str">
            <v>Water</v>
          </cell>
        </row>
        <row r="684">
          <cell r="B684">
            <v>328.39</v>
          </cell>
          <cell r="C684">
            <v>2010</v>
          </cell>
          <cell r="D684" t="str">
            <v>413000  Materials General &amp; Consumables</v>
          </cell>
          <cell r="E684" t="str">
            <v>District 8</v>
          </cell>
          <cell r="F684" t="str">
            <v>Water</v>
          </cell>
        </row>
        <row r="685">
          <cell r="B685">
            <v>1476.87</v>
          </cell>
          <cell r="C685">
            <v>2010</v>
          </cell>
          <cell r="D685" t="str">
            <v>413000  Materials General &amp; Consumables</v>
          </cell>
          <cell r="E685" t="str">
            <v>District 6</v>
          </cell>
          <cell r="F685" t="str">
            <v>Water</v>
          </cell>
        </row>
        <row r="686">
          <cell r="B686">
            <v>0</v>
          </cell>
          <cell r="C686">
            <v>2010</v>
          </cell>
          <cell r="D686" t="str">
            <v>413000  Materials General &amp; Consumables</v>
          </cell>
          <cell r="E686" t="str">
            <v>TOC</v>
          </cell>
          <cell r="F686" t="str">
            <v>Water</v>
          </cell>
        </row>
        <row r="687">
          <cell r="B687">
            <v>196663.62</v>
          </cell>
          <cell r="C687">
            <v>2010</v>
          </cell>
          <cell r="D687" t="str">
            <v>413000  Materials General &amp; Consumables</v>
          </cell>
          <cell r="E687" t="str">
            <v>District 1</v>
          </cell>
          <cell r="F687" t="str">
            <v>Water</v>
          </cell>
        </row>
        <row r="688">
          <cell r="B688">
            <v>146.02000000000001</v>
          </cell>
          <cell r="C688">
            <v>2010</v>
          </cell>
          <cell r="D688" t="str">
            <v>413000  Materials General &amp; Consumables</v>
          </cell>
          <cell r="E688" t="str">
            <v>District 1</v>
          </cell>
          <cell r="F688" t="str">
            <v>Water</v>
          </cell>
        </row>
        <row r="689">
          <cell r="B689">
            <v>0</v>
          </cell>
          <cell r="C689">
            <v>2010</v>
          </cell>
          <cell r="D689" t="str">
            <v>413000  Materials General &amp; Consumables</v>
          </cell>
          <cell r="E689" t="str">
            <v>District 1</v>
          </cell>
          <cell r="F689" t="str">
            <v>Water</v>
          </cell>
        </row>
        <row r="690">
          <cell r="B690">
            <v>8881.31</v>
          </cell>
          <cell r="C690">
            <v>2010</v>
          </cell>
          <cell r="D690" t="str">
            <v>413000  Materials General &amp; Consumables</v>
          </cell>
          <cell r="E690" t="str">
            <v>Logistics</v>
          </cell>
          <cell r="F690" t="str">
            <v>Water</v>
          </cell>
        </row>
        <row r="691">
          <cell r="B691">
            <v>7524.93</v>
          </cell>
          <cell r="C691">
            <v>2010</v>
          </cell>
          <cell r="D691" t="str">
            <v>413000  Materials General &amp; Consumables</v>
          </cell>
          <cell r="E691" t="str">
            <v>Logistics</v>
          </cell>
          <cell r="F691" t="str">
            <v>Water</v>
          </cell>
        </row>
        <row r="692">
          <cell r="B692">
            <v>100272.15</v>
          </cell>
          <cell r="C692">
            <v>2010</v>
          </cell>
          <cell r="D692" t="str">
            <v>413000  Materials General &amp; Consumables</v>
          </cell>
          <cell r="E692" t="str">
            <v>Logistics</v>
          </cell>
          <cell r="F692" t="str">
            <v>Water</v>
          </cell>
        </row>
        <row r="693">
          <cell r="B693">
            <v>0</v>
          </cell>
          <cell r="C693">
            <v>2010</v>
          </cell>
          <cell r="D693" t="str">
            <v>413000  Materials General &amp; Consumables</v>
          </cell>
          <cell r="E693" t="str">
            <v>Logistics</v>
          </cell>
          <cell r="F693" t="str">
            <v>Water</v>
          </cell>
        </row>
        <row r="694">
          <cell r="B694">
            <v>631</v>
          </cell>
          <cell r="C694">
            <v>2010</v>
          </cell>
          <cell r="D694" t="str">
            <v>413000  Materials General &amp; Consumables</v>
          </cell>
          <cell r="E694" t="str">
            <v>Logistics</v>
          </cell>
          <cell r="F694" t="str">
            <v>Water</v>
          </cell>
        </row>
        <row r="695">
          <cell r="B695">
            <v>676.22</v>
          </cell>
          <cell r="C695">
            <v>2010</v>
          </cell>
          <cell r="D695" t="str">
            <v>413000  Materials General &amp; Consumables</v>
          </cell>
          <cell r="E695" t="str">
            <v>TOC</v>
          </cell>
          <cell r="F695" t="str">
            <v>Water</v>
          </cell>
        </row>
        <row r="696">
          <cell r="B696">
            <v>15037.91</v>
          </cell>
          <cell r="C696">
            <v>2010</v>
          </cell>
          <cell r="D696" t="str">
            <v>413000  Materials General &amp; Consumables</v>
          </cell>
          <cell r="E696" t="str">
            <v>Informal Settlements</v>
          </cell>
          <cell r="F696" t="str">
            <v>Water</v>
          </cell>
        </row>
        <row r="697">
          <cell r="B697">
            <v>2671.38</v>
          </cell>
          <cell r="C697">
            <v>2010</v>
          </cell>
          <cell r="D697" t="str">
            <v>413000  Materials General &amp; Consumables</v>
          </cell>
          <cell r="E697" t="str">
            <v>TOC</v>
          </cell>
          <cell r="F697" t="str">
            <v>Water</v>
          </cell>
        </row>
        <row r="698">
          <cell r="B698">
            <v>0</v>
          </cell>
          <cell r="C698">
            <v>2010</v>
          </cell>
          <cell r="D698" t="str">
            <v>413000  Materials General &amp; Consumables</v>
          </cell>
          <cell r="E698" t="str">
            <v>District 8</v>
          </cell>
          <cell r="F698" t="str">
            <v>Water</v>
          </cell>
        </row>
        <row r="699">
          <cell r="B699">
            <v>0</v>
          </cell>
          <cell r="C699">
            <v>2010</v>
          </cell>
          <cell r="D699" t="str">
            <v>413000  Materials General &amp; Consumables</v>
          </cell>
          <cell r="E699" t="e">
            <v>#N/A</v>
          </cell>
          <cell r="F699" t="str">
            <v>Sewer</v>
          </cell>
        </row>
        <row r="700">
          <cell r="B700">
            <v>444865.45</v>
          </cell>
          <cell r="C700">
            <v>2010</v>
          </cell>
          <cell r="D700" t="str">
            <v>413000  Materials General &amp; Consumables</v>
          </cell>
          <cell r="E700" t="str">
            <v>District 8</v>
          </cell>
          <cell r="F700" t="str">
            <v>Water</v>
          </cell>
        </row>
        <row r="701">
          <cell r="B701">
            <v>1422.3</v>
          </cell>
          <cell r="C701">
            <v>2010</v>
          </cell>
          <cell r="D701" t="str">
            <v>413000  Materials General &amp; Consumables</v>
          </cell>
          <cell r="E701" t="str">
            <v>District 8</v>
          </cell>
          <cell r="F701" t="str">
            <v>Water</v>
          </cell>
        </row>
        <row r="702">
          <cell r="B702">
            <v>52.88</v>
          </cell>
          <cell r="C702">
            <v>2010</v>
          </cell>
          <cell r="D702" t="str">
            <v>413000  Materials General &amp; Consumables</v>
          </cell>
          <cell r="E702" t="str">
            <v>District 8</v>
          </cell>
          <cell r="F702" t="str">
            <v>Water</v>
          </cell>
        </row>
        <row r="703">
          <cell r="B703">
            <v>0</v>
          </cell>
          <cell r="C703">
            <v>2010</v>
          </cell>
          <cell r="D703" t="str">
            <v>413000  Materials General &amp; Consumables</v>
          </cell>
          <cell r="E703" t="str">
            <v>District 8</v>
          </cell>
          <cell r="F703" t="str">
            <v>Water</v>
          </cell>
        </row>
        <row r="704">
          <cell r="B704">
            <v>145077.48000000001</v>
          </cell>
          <cell r="C704">
            <v>2010</v>
          </cell>
          <cell r="D704" t="str">
            <v>413000  Materials General &amp; Consumables</v>
          </cell>
          <cell r="E704" t="str">
            <v>District 6</v>
          </cell>
          <cell r="F704" t="str">
            <v>Water</v>
          </cell>
        </row>
        <row r="705">
          <cell r="B705">
            <v>10736.52</v>
          </cell>
          <cell r="C705">
            <v>2010</v>
          </cell>
          <cell r="D705" t="str">
            <v>413000  Materials General &amp; Consumables</v>
          </cell>
          <cell r="E705" t="str">
            <v>District 6</v>
          </cell>
          <cell r="F705" t="str">
            <v>Water</v>
          </cell>
        </row>
        <row r="706">
          <cell r="B706">
            <v>4808.99</v>
          </cell>
          <cell r="C706">
            <v>2010</v>
          </cell>
          <cell r="D706" t="str">
            <v>413000  Materials General &amp; Consumables</v>
          </cell>
          <cell r="E706" t="str">
            <v>District 6</v>
          </cell>
          <cell r="F706" t="str">
            <v>Water</v>
          </cell>
        </row>
        <row r="707">
          <cell r="B707">
            <v>208963.03</v>
          </cell>
          <cell r="C707">
            <v>2010</v>
          </cell>
          <cell r="D707" t="str">
            <v>413000  Materials General &amp; Consumables</v>
          </cell>
          <cell r="E707" t="str">
            <v>District 6</v>
          </cell>
          <cell r="F707" t="str">
            <v>Water</v>
          </cell>
        </row>
        <row r="708">
          <cell r="B708">
            <v>378.28</v>
          </cell>
          <cell r="C708">
            <v>2010</v>
          </cell>
          <cell r="D708" t="str">
            <v>413000  Materials General &amp; Consumables</v>
          </cell>
          <cell r="E708" t="str">
            <v>District 6</v>
          </cell>
          <cell r="F708" t="str">
            <v>Water</v>
          </cell>
        </row>
        <row r="709">
          <cell r="B709">
            <v>0</v>
          </cell>
          <cell r="C709">
            <v>2010</v>
          </cell>
          <cell r="D709" t="str">
            <v>413000  Materials General &amp; Consumables</v>
          </cell>
          <cell r="E709" t="str">
            <v>District 8</v>
          </cell>
          <cell r="F709" t="str">
            <v>Water</v>
          </cell>
        </row>
        <row r="710">
          <cell r="B710">
            <v>0</v>
          </cell>
          <cell r="C710">
            <v>2010</v>
          </cell>
          <cell r="D710" t="str">
            <v>413000  Materials General &amp; Consumables</v>
          </cell>
          <cell r="E710" t="str">
            <v>Planning &amp; Design</v>
          </cell>
          <cell r="F710" t="str">
            <v>Water</v>
          </cell>
        </row>
        <row r="711">
          <cell r="B711">
            <v>3300.95</v>
          </cell>
          <cell r="C711">
            <v>2010</v>
          </cell>
          <cell r="D711" t="str">
            <v>413000  Materials General &amp; Consumables</v>
          </cell>
          <cell r="E711" t="str">
            <v>District 4</v>
          </cell>
          <cell r="F711" t="str">
            <v>Sewer</v>
          </cell>
        </row>
        <row r="712">
          <cell r="B712">
            <v>115222.67</v>
          </cell>
          <cell r="C712">
            <v>2010</v>
          </cell>
          <cell r="D712" t="str">
            <v>413000  Materials General &amp; Consumables</v>
          </cell>
          <cell r="E712" t="str">
            <v>District 4</v>
          </cell>
          <cell r="F712" t="str">
            <v>Sewer</v>
          </cell>
        </row>
        <row r="713">
          <cell r="B713">
            <v>70120.789999999994</v>
          </cell>
          <cell r="C713">
            <v>2010</v>
          </cell>
          <cell r="D713" t="str">
            <v>413000  Materials General &amp; Consumables</v>
          </cell>
          <cell r="E713" t="str">
            <v>District 4</v>
          </cell>
          <cell r="F713" t="str">
            <v>Sewer</v>
          </cell>
        </row>
        <row r="714">
          <cell r="B714">
            <v>0</v>
          </cell>
          <cell r="C714">
            <v>2010</v>
          </cell>
          <cell r="D714" t="str">
            <v>413000  Materials General &amp; Consumables</v>
          </cell>
          <cell r="E714" t="str">
            <v>District 3</v>
          </cell>
          <cell r="F714" t="str">
            <v>Sewer</v>
          </cell>
        </row>
        <row r="715">
          <cell r="B715">
            <v>82805.69</v>
          </cell>
          <cell r="C715">
            <v>2010</v>
          </cell>
          <cell r="D715" t="str">
            <v>413000  Materials General &amp; Consumables</v>
          </cell>
          <cell r="E715" t="str">
            <v>District 3</v>
          </cell>
          <cell r="F715" t="str">
            <v>Sewer</v>
          </cell>
        </row>
        <row r="716">
          <cell r="B716">
            <v>750.45</v>
          </cell>
          <cell r="C716">
            <v>2010</v>
          </cell>
          <cell r="D716" t="str">
            <v>413000  Materials General &amp; Consumables</v>
          </cell>
          <cell r="E716" t="str">
            <v>District 6</v>
          </cell>
          <cell r="F716" t="str">
            <v>Sewer</v>
          </cell>
        </row>
        <row r="717">
          <cell r="B717">
            <v>6374.57</v>
          </cell>
          <cell r="C717">
            <v>2010</v>
          </cell>
          <cell r="D717" t="str">
            <v>413000  Materials General &amp; Consumables</v>
          </cell>
          <cell r="E717" t="str">
            <v>District 7</v>
          </cell>
          <cell r="F717" t="str">
            <v>Sewer</v>
          </cell>
        </row>
        <row r="718">
          <cell r="B718">
            <v>768.19</v>
          </cell>
          <cell r="C718">
            <v>2010</v>
          </cell>
          <cell r="D718" t="str">
            <v>413000  Materials General &amp; Consumables</v>
          </cell>
          <cell r="E718" t="str">
            <v>District 1</v>
          </cell>
          <cell r="F718" t="str">
            <v>Sewer</v>
          </cell>
        </row>
        <row r="719">
          <cell r="B719">
            <v>21339.3</v>
          </cell>
          <cell r="C719">
            <v>2010</v>
          </cell>
          <cell r="D719" t="str">
            <v>413000  Materials General &amp; Consumables</v>
          </cell>
          <cell r="E719" t="str">
            <v>District 1</v>
          </cell>
          <cell r="F719" t="str">
            <v>Sewer</v>
          </cell>
        </row>
        <row r="720">
          <cell r="B720">
            <v>0</v>
          </cell>
          <cell r="C720">
            <v>2010</v>
          </cell>
          <cell r="D720" t="str">
            <v>413000  Materials General &amp; Consumables</v>
          </cell>
          <cell r="E720" t="str">
            <v>Logistics</v>
          </cell>
          <cell r="F720" t="str">
            <v>Sewer</v>
          </cell>
        </row>
        <row r="721">
          <cell r="B721">
            <v>103477.1</v>
          </cell>
          <cell r="C721">
            <v>2010</v>
          </cell>
          <cell r="D721" t="str">
            <v>413000  Materials General &amp; Consumables</v>
          </cell>
          <cell r="E721" t="str">
            <v>Logistics</v>
          </cell>
          <cell r="F721" t="str">
            <v>Sewer</v>
          </cell>
        </row>
        <row r="722">
          <cell r="B722">
            <v>1189.49</v>
          </cell>
          <cell r="C722">
            <v>2010</v>
          </cell>
          <cell r="D722" t="str">
            <v>413000  Materials General &amp; Consumables</v>
          </cell>
          <cell r="E722" t="str">
            <v>TOC</v>
          </cell>
          <cell r="F722" t="str">
            <v>Sewer</v>
          </cell>
        </row>
        <row r="723">
          <cell r="B723">
            <v>0</v>
          </cell>
          <cell r="C723">
            <v>2010</v>
          </cell>
          <cell r="D723" t="str">
            <v>413000  Materials General &amp; Consumables</v>
          </cell>
          <cell r="E723" t="str">
            <v>Planning &amp; Design</v>
          </cell>
          <cell r="F723" t="str">
            <v>Sewer</v>
          </cell>
        </row>
        <row r="724">
          <cell r="B724">
            <v>973.25</v>
          </cell>
          <cell r="C724">
            <v>2010</v>
          </cell>
          <cell r="D724" t="str">
            <v>413000  Materials General &amp; Consumables</v>
          </cell>
          <cell r="E724" t="str">
            <v>Informal Settlements</v>
          </cell>
          <cell r="F724" t="str">
            <v>Sewer</v>
          </cell>
        </row>
        <row r="725">
          <cell r="B725">
            <v>0</v>
          </cell>
          <cell r="C725">
            <v>2010</v>
          </cell>
          <cell r="D725" t="str">
            <v>413000  Materials General &amp; Consumables</v>
          </cell>
          <cell r="E725" t="str">
            <v>District 7</v>
          </cell>
          <cell r="F725" t="str">
            <v>Sewer</v>
          </cell>
        </row>
        <row r="726">
          <cell r="B726">
            <v>2219.87</v>
          </cell>
          <cell r="C726">
            <v>2010</v>
          </cell>
          <cell r="D726" t="str">
            <v>413000  Materials General &amp; Consumables</v>
          </cell>
          <cell r="E726" t="str">
            <v>Informal Settlements</v>
          </cell>
          <cell r="F726" t="str">
            <v>Water</v>
          </cell>
        </row>
        <row r="727">
          <cell r="B727">
            <v>600.44000000000005</v>
          </cell>
          <cell r="C727">
            <v>2010</v>
          </cell>
          <cell r="D727" t="str">
            <v>413000  Materials General &amp; Consumables</v>
          </cell>
          <cell r="E727" t="str">
            <v>Logistics</v>
          </cell>
          <cell r="F727" t="str">
            <v>Water</v>
          </cell>
        </row>
        <row r="728">
          <cell r="B728">
            <v>0</v>
          </cell>
          <cell r="C728">
            <v>2010</v>
          </cell>
          <cell r="D728" t="str">
            <v>413000  Materials General &amp; Consumables</v>
          </cell>
          <cell r="E728" t="str">
            <v>District 7</v>
          </cell>
          <cell r="F728" t="str">
            <v>Sewer</v>
          </cell>
        </row>
        <row r="729">
          <cell r="B729">
            <v>28912.400000000001</v>
          </cell>
          <cell r="C729">
            <v>2010</v>
          </cell>
          <cell r="D729" t="str">
            <v>413000  Materials General &amp; Consumables</v>
          </cell>
          <cell r="E729" t="str">
            <v>District 7</v>
          </cell>
          <cell r="F729" t="str">
            <v>Sewer</v>
          </cell>
        </row>
        <row r="730">
          <cell r="B730">
            <v>0</v>
          </cell>
          <cell r="C730">
            <v>2010</v>
          </cell>
          <cell r="D730" t="str">
            <v>413000  Materials General &amp; Consumables</v>
          </cell>
          <cell r="E730" t="str">
            <v>District 7</v>
          </cell>
          <cell r="F730" t="str">
            <v>Sewer</v>
          </cell>
        </row>
        <row r="731">
          <cell r="B731">
            <v>801.4</v>
          </cell>
          <cell r="C731">
            <v>2010</v>
          </cell>
          <cell r="D731" t="str">
            <v>413000  Materials General &amp; Consumables</v>
          </cell>
          <cell r="E731" t="str">
            <v>District 7</v>
          </cell>
          <cell r="F731" t="str">
            <v>Sewer</v>
          </cell>
        </row>
        <row r="732">
          <cell r="B732">
            <v>1672.66</v>
          </cell>
          <cell r="C732">
            <v>2010</v>
          </cell>
          <cell r="D732" t="str">
            <v>413000  Materials General &amp; Consumables</v>
          </cell>
          <cell r="E732" t="str">
            <v>District 6</v>
          </cell>
          <cell r="F732" t="str">
            <v>Sewer</v>
          </cell>
        </row>
        <row r="733">
          <cell r="B733">
            <v>0</v>
          </cell>
          <cell r="C733">
            <v>2010</v>
          </cell>
          <cell r="D733" t="str">
            <v>413000  Materials General &amp; Consumables</v>
          </cell>
          <cell r="E733" t="str">
            <v>District 6</v>
          </cell>
          <cell r="F733" t="str">
            <v>Sewer</v>
          </cell>
        </row>
        <row r="734">
          <cell r="B734">
            <v>2448.66</v>
          </cell>
          <cell r="C734">
            <v>2010</v>
          </cell>
          <cell r="D734" t="str">
            <v>413000  Materials General &amp; Consumables</v>
          </cell>
          <cell r="E734" t="str">
            <v>District 6</v>
          </cell>
          <cell r="F734" t="str">
            <v>Sewer</v>
          </cell>
        </row>
        <row r="735">
          <cell r="B735">
            <v>1260.3900000000001</v>
          </cell>
          <cell r="C735">
            <v>2010</v>
          </cell>
          <cell r="D735" t="str">
            <v>413000  Materials General &amp; Consumables</v>
          </cell>
          <cell r="E735" t="str">
            <v>District 6</v>
          </cell>
          <cell r="F735" t="str">
            <v>Sewer</v>
          </cell>
        </row>
        <row r="736">
          <cell r="B736">
            <v>3611.8</v>
          </cell>
          <cell r="C736">
            <v>2010</v>
          </cell>
          <cell r="D736" t="str">
            <v>413000  Materials General &amp; Consumables</v>
          </cell>
          <cell r="E736" t="str">
            <v>District 6</v>
          </cell>
          <cell r="F736" t="str">
            <v>Sewer</v>
          </cell>
        </row>
        <row r="737">
          <cell r="B737">
            <v>0</v>
          </cell>
          <cell r="C737">
            <v>2010</v>
          </cell>
          <cell r="D737" t="str">
            <v>413000  Materials General &amp; Consumables</v>
          </cell>
          <cell r="E737" t="str">
            <v>District 7</v>
          </cell>
          <cell r="F737" t="str">
            <v>Sewer</v>
          </cell>
        </row>
        <row r="738">
          <cell r="B738">
            <v>0</v>
          </cell>
          <cell r="C738">
            <v>2010</v>
          </cell>
          <cell r="D738" t="str">
            <v>413000  Materials General &amp; Consumables</v>
          </cell>
          <cell r="E738" t="str">
            <v>District 7</v>
          </cell>
          <cell r="F738" t="str">
            <v>Sewer</v>
          </cell>
        </row>
        <row r="739">
          <cell r="B739">
            <v>315</v>
          </cell>
          <cell r="C739">
            <v>2010</v>
          </cell>
          <cell r="D739" t="str">
            <v>411450  Bursaries - Non-Employees</v>
          </cell>
          <cell r="E739" t="str">
            <v>District 4</v>
          </cell>
          <cell r="F739" t="str">
            <v>Water</v>
          </cell>
        </row>
        <row r="740">
          <cell r="B740">
            <v>2105</v>
          </cell>
          <cell r="C740">
            <v>2010</v>
          </cell>
          <cell r="D740" t="str">
            <v>411450  Bursaries - Non-Employees</v>
          </cell>
          <cell r="E740" t="str">
            <v>District 4</v>
          </cell>
          <cell r="F740" t="str">
            <v>Water</v>
          </cell>
        </row>
        <row r="741">
          <cell r="B741">
            <v>0</v>
          </cell>
          <cell r="C741">
            <v>2010</v>
          </cell>
          <cell r="D741" t="str">
            <v>414250  Training</v>
          </cell>
          <cell r="E741" t="str">
            <v>Planning &amp; Design</v>
          </cell>
          <cell r="F741" t="str">
            <v>Sewer</v>
          </cell>
        </row>
        <row r="742">
          <cell r="B742">
            <v>719879.38</v>
          </cell>
          <cell r="C742">
            <v>2010</v>
          </cell>
          <cell r="D742" t="str">
            <v>414250  Training</v>
          </cell>
          <cell r="E742" t="str">
            <v>Logistics</v>
          </cell>
          <cell r="F742" t="str">
            <v>Water</v>
          </cell>
        </row>
        <row r="743">
          <cell r="B743">
            <v>425</v>
          </cell>
          <cell r="C743">
            <v>2010</v>
          </cell>
          <cell r="D743" t="str">
            <v>414250  Training</v>
          </cell>
          <cell r="E743" t="str">
            <v>TOC</v>
          </cell>
          <cell r="F743" t="str">
            <v>Water</v>
          </cell>
        </row>
        <row r="744">
          <cell r="B744">
            <v>9950</v>
          </cell>
          <cell r="C744">
            <v>2010</v>
          </cell>
          <cell r="D744" t="str">
            <v>414250  Training</v>
          </cell>
          <cell r="E744" t="str">
            <v>District 1</v>
          </cell>
          <cell r="F744" t="str">
            <v>Water</v>
          </cell>
        </row>
        <row r="745">
          <cell r="B745">
            <v>388.92</v>
          </cell>
          <cell r="C745">
            <v>2010</v>
          </cell>
          <cell r="D745" t="str">
            <v>414250  Training</v>
          </cell>
          <cell r="E745" t="str">
            <v>District 4</v>
          </cell>
          <cell r="F745" t="str">
            <v>Water</v>
          </cell>
        </row>
        <row r="746">
          <cell r="B746">
            <v>21750</v>
          </cell>
          <cell r="C746">
            <v>2010</v>
          </cell>
          <cell r="D746" t="str">
            <v>414250  Training</v>
          </cell>
          <cell r="E746" t="str">
            <v>District 8</v>
          </cell>
          <cell r="F746" t="str">
            <v>Water</v>
          </cell>
        </row>
        <row r="747">
          <cell r="B747">
            <v>338719.85</v>
          </cell>
          <cell r="C747">
            <v>2010</v>
          </cell>
          <cell r="D747" t="str">
            <v>414270  Training - Co Op Students</v>
          </cell>
          <cell r="E747" t="str">
            <v>Planning &amp; Design</v>
          </cell>
          <cell r="F747" t="str">
            <v>Sewer</v>
          </cell>
        </row>
        <row r="748">
          <cell r="B748">
            <v>1508.32</v>
          </cell>
          <cell r="C748">
            <v>2010</v>
          </cell>
          <cell r="D748" t="str">
            <v>414270  Training - Co Op Students</v>
          </cell>
          <cell r="E748" t="str">
            <v>Logistics</v>
          </cell>
          <cell r="F748" t="str">
            <v>Water</v>
          </cell>
        </row>
        <row r="749">
          <cell r="B749">
            <v>-24.59</v>
          </cell>
          <cell r="C749">
            <v>2010</v>
          </cell>
          <cell r="D749" t="str">
            <v>414270  Training - Co Op Students</v>
          </cell>
          <cell r="E749" t="str">
            <v>Informal Settlements</v>
          </cell>
          <cell r="F749" t="str">
            <v>Water</v>
          </cell>
        </row>
        <row r="750">
          <cell r="B750">
            <v>3684.21</v>
          </cell>
          <cell r="C750">
            <v>2010</v>
          </cell>
          <cell r="D750" t="str">
            <v>414270  Training - Co Op Students</v>
          </cell>
          <cell r="E750" t="str">
            <v>District 4</v>
          </cell>
          <cell r="F750" t="str">
            <v>Water</v>
          </cell>
        </row>
        <row r="751">
          <cell r="B751">
            <v>8808.5400000000009</v>
          </cell>
          <cell r="C751">
            <v>2010</v>
          </cell>
          <cell r="D751" t="str">
            <v>411100  DO NOT USE - Advertising</v>
          </cell>
          <cell r="E751" t="str">
            <v>District 3</v>
          </cell>
          <cell r="F751" t="str">
            <v>Water</v>
          </cell>
        </row>
        <row r="752">
          <cell r="B752">
            <v>20184.009999999998</v>
          </cell>
          <cell r="C752">
            <v>2010</v>
          </cell>
          <cell r="D752" t="str">
            <v>411100  DO NOT USE - Advertising</v>
          </cell>
          <cell r="E752" t="str">
            <v>District 8</v>
          </cell>
          <cell r="F752" t="str">
            <v>Water</v>
          </cell>
        </row>
        <row r="753">
          <cell r="B753">
            <v>6543.36</v>
          </cell>
          <cell r="C753">
            <v>2010</v>
          </cell>
          <cell r="D753" t="str">
            <v>411100  DO NOT USE - Advertising</v>
          </cell>
          <cell r="E753" t="str">
            <v>Logistics</v>
          </cell>
          <cell r="F753" t="str">
            <v>Water</v>
          </cell>
        </row>
        <row r="754">
          <cell r="B754">
            <v>5210.78</v>
          </cell>
          <cell r="C754">
            <v>2010</v>
          </cell>
          <cell r="D754" t="str">
            <v>411100  DO NOT USE - Advertising</v>
          </cell>
          <cell r="E754" t="str">
            <v>Logistics</v>
          </cell>
          <cell r="F754" t="str">
            <v>Water</v>
          </cell>
        </row>
        <row r="755">
          <cell r="B755">
            <v>4844.25</v>
          </cell>
          <cell r="C755">
            <v>2010</v>
          </cell>
          <cell r="D755" t="str">
            <v>411100  DO NOT USE - Advertising</v>
          </cell>
          <cell r="E755" t="str">
            <v>TOC</v>
          </cell>
          <cell r="F755" t="str">
            <v>Water</v>
          </cell>
        </row>
        <row r="756">
          <cell r="B756">
            <v>42341.36</v>
          </cell>
          <cell r="C756">
            <v>2010</v>
          </cell>
          <cell r="D756" t="str">
            <v>411100  DO NOT USE - Advertising</v>
          </cell>
          <cell r="E756" t="str">
            <v>Informal Settlements</v>
          </cell>
          <cell r="F756" t="str">
            <v>Water</v>
          </cell>
        </row>
        <row r="757">
          <cell r="B757">
            <v>5573.81</v>
          </cell>
          <cell r="C757">
            <v>2010</v>
          </cell>
          <cell r="D757" t="str">
            <v>411100  DO NOT USE - Advertising</v>
          </cell>
          <cell r="E757" t="str">
            <v>District 6</v>
          </cell>
          <cell r="F757" t="str">
            <v>Water</v>
          </cell>
        </row>
        <row r="758">
          <cell r="B758">
            <v>19301.810000000001</v>
          </cell>
          <cell r="C758">
            <v>2010</v>
          </cell>
          <cell r="D758" t="str">
            <v>411100  DO NOT USE - Advertising</v>
          </cell>
          <cell r="E758" t="str">
            <v>District 6</v>
          </cell>
          <cell r="F758" t="str">
            <v>Water</v>
          </cell>
        </row>
        <row r="759">
          <cell r="B759">
            <v>3029.68</v>
          </cell>
          <cell r="C759">
            <v>2010</v>
          </cell>
          <cell r="D759" t="str">
            <v>411100  DO NOT USE - Advertising</v>
          </cell>
          <cell r="E759" t="str">
            <v>Logistics</v>
          </cell>
          <cell r="F759" t="str">
            <v>Sewer</v>
          </cell>
        </row>
        <row r="760">
          <cell r="B760">
            <v>4007.95</v>
          </cell>
          <cell r="C760">
            <v>2010</v>
          </cell>
          <cell r="D760" t="str">
            <v>411100  DO NOT USE - Advertising</v>
          </cell>
          <cell r="E760" t="str">
            <v>Logistics</v>
          </cell>
          <cell r="F760" t="str">
            <v>Sewer</v>
          </cell>
        </row>
        <row r="761">
          <cell r="B761">
            <v>7637.82</v>
          </cell>
          <cell r="C761">
            <v>2010</v>
          </cell>
          <cell r="D761" t="str">
            <v>411100  DO NOT USE - Advertising</v>
          </cell>
          <cell r="E761" t="str">
            <v>Informal Settlements</v>
          </cell>
          <cell r="F761" t="str">
            <v>Sewer</v>
          </cell>
        </row>
        <row r="762">
          <cell r="B762">
            <v>868.96</v>
          </cell>
          <cell r="C762">
            <v>2010</v>
          </cell>
          <cell r="D762" t="str">
            <v>411100  DO NOT USE - Advertising</v>
          </cell>
          <cell r="E762" t="str">
            <v>Planning &amp; Design</v>
          </cell>
          <cell r="F762" t="str">
            <v>Sewer</v>
          </cell>
        </row>
        <row r="763">
          <cell r="B763">
            <v>322555.71999999997</v>
          </cell>
          <cell r="C763">
            <v>2010</v>
          </cell>
          <cell r="D763" t="str">
            <v>411100  DO NOT USE - Advertising</v>
          </cell>
          <cell r="E763" t="str">
            <v>Logistics</v>
          </cell>
          <cell r="F763" t="str">
            <v>Water</v>
          </cell>
        </row>
        <row r="764">
          <cell r="B764">
            <v>676.26</v>
          </cell>
          <cell r="C764">
            <v>2010</v>
          </cell>
          <cell r="D764" t="str">
            <v>411300  Books Periodicals &amp; Subscriptions</v>
          </cell>
          <cell r="E764" t="str">
            <v>District 4</v>
          </cell>
          <cell r="F764" t="str">
            <v>Water</v>
          </cell>
        </row>
        <row r="765">
          <cell r="B765">
            <v>402.5</v>
          </cell>
          <cell r="C765">
            <v>2010</v>
          </cell>
          <cell r="D765" t="str">
            <v>411300  Books Periodicals &amp; Subscriptions</v>
          </cell>
          <cell r="E765" t="str">
            <v>District 8</v>
          </cell>
          <cell r="F765" t="str">
            <v>Water</v>
          </cell>
        </row>
        <row r="766">
          <cell r="B766">
            <v>687.5</v>
          </cell>
          <cell r="C766">
            <v>2010</v>
          </cell>
          <cell r="D766" t="str">
            <v>411300  Books Periodicals &amp; Subscriptions</v>
          </cell>
          <cell r="E766" t="str">
            <v>Logistics</v>
          </cell>
          <cell r="F766" t="str">
            <v>Water</v>
          </cell>
        </row>
        <row r="767">
          <cell r="B767">
            <v>0</v>
          </cell>
          <cell r="C767">
            <v>2010</v>
          </cell>
          <cell r="D767" t="str">
            <v>411300  Books Periodicals &amp; Subscriptions</v>
          </cell>
          <cell r="E767" t="str">
            <v>Planning &amp; Design</v>
          </cell>
          <cell r="F767" t="str">
            <v>Sewer</v>
          </cell>
        </row>
        <row r="768">
          <cell r="B768">
            <v>31190.799999999999</v>
          </cell>
          <cell r="C768">
            <v>2010</v>
          </cell>
          <cell r="D768" t="str">
            <v>411350  Chemicals</v>
          </cell>
          <cell r="E768" t="str">
            <v>District 1</v>
          </cell>
          <cell r="F768" t="str">
            <v>Water</v>
          </cell>
        </row>
        <row r="769">
          <cell r="B769">
            <v>31948.799999999999</v>
          </cell>
          <cell r="C769">
            <v>2010</v>
          </cell>
          <cell r="D769" t="str">
            <v>411350  Chemicals</v>
          </cell>
          <cell r="E769" t="str">
            <v>District 1</v>
          </cell>
          <cell r="F769" t="str">
            <v>Water</v>
          </cell>
        </row>
        <row r="770">
          <cell r="B770">
            <v>5544</v>
          </cell>
          <cell r="C770">
            <v>2010</v>
          </cell>
          <cell r="D770" t="str">
            <v>411350  Chemicals</v>
          </cell>
          <cell r="E770" t="str">
            <v>Logistics</v>
          </cell>
          <cell r="F770" t="str">
            <v>Water</v>
          </cell>
        </row>
        <row r="771">
          <cell r="B771">
            <v>0</v>
          </cell>
          <cell r="C771">
            <v>2010</v>
          </cell>
          <cell r="D771" t="str">
            <v>411350  Chemicals</v>
          </cell>
          <cell r="E771" t="str">
            <v>Logistics</v>
          </cell>
          <cell r="F771" t="str">
            <v>Water</v>
          </cell>
        </row>
        <row r="772">
          <cell r="B772">
            <v>1863.77</v>
          </cell>
          <cell r="C772">
            <v>2010</v>
          </cell>
          <cell r="D772" t="str">
            <v>411350  Chemicals</v>
          </cell>
          <cell r="E772" t="str">
            <v>District 8</v>
          </cell>
          <cell r="F772" t="str">
            <v>Water</v>
          </cell>
        </row>
        <row r="773">
          <cell r="B773">
            <v>6060.06</v>
          </cell>
          <cell r="C773">
            <v>2010</v>
          </cell>
          <cell r="D773" t="str">
            <v>411350  Chemicals</v>
          </cell>
          <cell r="E773" t="str">
            <v>District 6</v>
          </cell>
          <cell r="F773" t="str">
            <v>Water</v>
          </cell>
        </row>
        <row r="774">
          <cell r="B774">
            <v>12573.6</v>
          </cell>
          <cell r="C774">
            <v>2010</v>
          </cell>
          <cell r="D774" t="str">
            <v>411350  Chemicals</v>
          </cell>
          <cell r="E774" t="str">
            <v>District 4</v>
          </cell>
          <cell r="F774" t="str">
            <v>Sewer</v>
          </cell>
        </row>
        <row r="775">
          <cell r="B775">
            <v>112937.95</v>
          </cell>
          <cell r="C775">
            <v>2010</v>
          </cell>
          <cell r="D775" t="str">
            <v>411350  Chemicals</v>
          </cell>
          <cell r="E775" t="str">
            <v>District 3</v>
          </cell>
          <cell r="F775" t="str">
            <v>Sewer</v>
          </cell>
        </row>
        <row r="776">
          <cell r="B776">
            <v>8714.4500000000007</v>
          </cell>
          <cell r="C776">
            <v>2010</v>
          </cell>
          <cell r="D776" t="str">
            <v>411350  Chemicals</v>
          </cell>
          <cell r="E776" t="str">
            <v>District 6</v>
          </cell>
          <cell r="F776" t="str">
            <v>Sewer</v>
          </cell>
        </row>
        <row r="777">
          <cell r="B777">
            <v>4084.19</v>
          </cell>
          <cell r="C777">
            <v>2010</v>
          </cell>
          <cell r="D777" t="str">
            <v>411350  Chemicals</v>
          </cell>
          <cell r="E777" t="str">
            <v>Logistics</v>
          </cell>
          <cell r="F777" t="str">
            <v>Sewer</v>
          </cell>
        </row>
        <row r="778">
          <cell r="B778">
            <v>734.97</v>
          </cell>
          <cell r="C778">
            <v>2010</v>
          </cell>
          <cell r="D778" t="str">
            <v>411350  Chemicals</v>
          </cell>
          <cell r="E778" t="str">
            <v>Informal Settlements</v>
          </cell>
          <cell r="F778" t="str">
            <v>Sewer</v>
          </cell>
        </row>
        <row r="779">
          <cell r="B779">
            <v>5879.47</v>
          </cell>
          <cell r="C779">
            <v>2010</v>
          </cell>
          <cell r="D779" t="str">
            <v>411350  Chemicals</v>
          </cell>
          <cell r="E779" t="str">
            <v>District 7</v>
          </cell>
          <cell r="F779" t="str">
            <v>Sewer</v>
          </cell>
        </row>
        <row r="780">
          <cell r="B780">
            <v>0</v>
          </cell>
          <cell r="C780">
            <v>2010</v>
          </cell>
          <cell r="D780" t="str">
            <v>411500  Catering Services: Internal</v>
          </cell>
          <cell r="E780" t="str">
            <v>District 8</v>
          </cell>
          <cell r="F780" t="str">
            <v>Water</v>
          </cell>
        </row>
        <row r="781">
          <cell r="B781">
            <v>2942.3</v>
          </cell>
          <cell r="C781">
            <v>2010</v>
          </cell>
          <cell r="D781" t="str">
            <v>411500  Catering Services: Internal</v>
          </cell>
          <cell r="E781" t="str">
            <v>District 4</v>
          </cell>
          <cell r="F781" t="str">
            <v>Water</v>
          </cell>
        </row>
        <row r="782">
          <cell r="B782">
            <v>0</v>
          </cell>
          <cell r="C782">
            <v>2010</v>
          </cell>
          <cell r="D782" t="str">
            <v>411500  Catering Services: Internal</v>
          </cell>
          <cell r="E782" t="str">
            <v>District 3</v>
          </cell>
          <cell r="F782" t="str">
            <v>Water</v>
          </cell>
        </row>
        <row r="783">
          <cell r="B783">
            <v>816.27</v>
          </cell>
          <cell r="C783">
            <v>2010</v>
          </cell>
          <cell r="D783" t="str">
            <v>411500  Catering Services: Internal</v>
          </cell>
          <cell r="E783" t="str">
            <v>District 6</v>
          </cell>
          <cell r="F783" t="str">
            <v>Water</v>
          </cell>
        </row>
        <row r="784">
          <cell r="B784">
            <v>2618.79</v>
          </cell>
          <cell r="C784">
            <v>2010</v>
          </cell>
          <cell r="D784" t="str">
            <v>411500  Catering Services: Internal</v>
          </cell>
          <cell r="E784" t="str">
            <v>District 8</v>
          </cell>
          <cell r="F784" t="str">
            <v>Water</v>
          </cell>
        </row>
        <row r="785">
          <cell r="B785">
            <v>1995</v>
          </cell>
          <cell r="C785">
            <v>2010</v>
          </cell>
          <cell r="D785" t="str">
            <v>411500  Catering Services: Internal</v>
          </cell>
          <cell r="E785" t="str">
            <v>District 8</v>
          </cell>
          <cell r="F785" t="str">
            <v>Water</v>
          </cell>
        </row>
        <row r="786">
          <cell r="B786">
            <v>0</v>
          </cell>
          <cell r="C786">
            <v>2010</v>
          </cell>
          <cell r="D786" t="str">
            <v>411500  Catering Services: Internal</v>
          </cell>
          <cell r="E786" t="str">
            <v>District 1</v>
          </cell>
          <cell r="F786" t="str">
            <v>Water</v>
          </cell>
        </row>
        <row r="787">
          <cell r="B787">
            <v>0</v>
          </cell>
          <cell r="C787">
            <v>2010</v>
          </cell>
          <cell r="D787" t="str">
            <v>411500  Catering Services: Internal</v>
          </cell>
          <cell r="E787" t="str">
            <v>District 1</v>
          </cell>
          <cell r="F787" t="str">
            <v>Water</v>
          </cell>
        </row>
        <row r="788">
          <cell r="B788">
            <v>564.29999999999995</v>
          </cell>
          <cell r="C788">
            <v>2010</v>
          </cell>
          <cell r="D788" t="str">
            <v>411500  Catering Services: Internal</v>
          </cell>
          <cell r="E788" t="str">
            <v>TOC</v>
          </cell>
          <cell r="F788" t="str">
            <v>Water</v>
          </cell>
        </row>
        <row r="789">
          <cell r="B789">
            <v>1464.14</v>
          </cell>
          <cell r="C789">
            <v>2010</v>
          </cell>
          <cell r="D789" t="str">
            <v>411500  Catering Services: Internal</v>
          </cell>
          <cell r="E789" t="str">
            <v>District 8</v>
          </cell>
          <cell r="F789" t="str">
            <v>Water</v>
          </cell>
        </row>
        <row r="790">
          <cell r="B790">
            <v>1464.14</v>
          </cell>
          <cell r="C790">
            <v>2010</v>
          </cell>
          <cell r="D790" t="str">
            <v>411500  Catering Services: Internal</v>
          </cell>
          <cell r="E790" t="str">
            <v>District 8</v>
          </cell>
          <cell r="F790" t="str">
            <v>Water</v>
          </cell>
        </row>
        <row r="791">
          <cell r="B791">
            <v>760</v>
          </cell>
          <cell r="C791">
            <v>2010</v>
          </cell>
          <cell r="D791" t="str">
            <v>411500  Catering Services: Internal</v>
          </cell>
          <cell r="E791" t="str">
            <v>District 6</v>
          </cell>
          <cell r="F791" t="str">
            <v>Water</v>
          </cell>
        </row>
        <row r="792">
          <cell r="B792">
            <v>4340</v>
          </cell>
          <cell r="C792">
            <v>2010</v>
          </cell>
          <cell r="D792" t="str">
            <v>411500  Catering Services: Internal</v>
          </cell>
          <cell r="E792" t="str">
            <v>Logistics</v>
          </cell>
          <cell r="F792" t="str">
            <v>Water</v>
          </cell>
        </row>
        <row r="793">
          <cell r="B793">
            <v>13213.9</v>
          </cell>
          <cell r="C793">
            <v>2010</v>
          </cell>
          <cell r="D793" t="str">
            <v>411550  Cleaning Costs</v>
          </cell>
          <cell r="E793" t="str">
            <v>District 4</v>
          </cell>
          <cell r="F793" t="str">
            <v>Water</v>
          </cell>
        </row>
        <row r="794">
          <cell r="B794">
            <v>11707.68</v>
          </cell>
          <cell r="C794">
            <v>2010</v>
          </cell>
          <cell r="D794" t="str">
            <v>411550  Cleaning Costs</v>
          </cell>
          <cell r="E794" t="str">
            <v>District 4</v>
          </cell>
          <cell r="F794" t="str">
            <v>Water</v>
          </cell>
        </row>
        <row r="795">
          <cell r="B795">
            <v>10927.39</v>
          </cell>
          <cell r="C795">
            <v>2010</v>
          </cell>
          <cell r="D795" t="str">
            <v>411550  Cleaning Costs</v>
          </cell>
          <cell r="E795" t="str">
            <v>District 4</v>
          </cell>
          <cell r="F795" t="str">
            <v>Water</v>
          </cell>
        </row>
        <row r="796">
          <cell r="B796">
            <v>24604.41</v>
          </cell>
          <cell r="C796">
            <v>2010</v>
          </cell>
          <cell r="D796" t="str">
            <v>411550  Cleaning Costs</v>
          </cell>
          <cell r="E796" t="str">
            <v>District 3</v>
          </cell>
          <cell r="F796" t="str">
            <v>Water</v>
          </cell>
        </row>
        <row r="797">
          <cell r="B797">
            <v>-34.83</v>
          </cell>
          <cell r="C797">
            <v>2010</v>
          </cell>
          <cell r="D797" t="str">
            <v>411550  Cleaning Costs</v>
          </cell>
          <cell r="E797" t="str">
            <v>District 3</v>
          </cell>
          <cell r="F797" t="str">
            <v>Water</v>
          </cell>
        </row>
        <row r="798">
          <cell r="B798">
            <v>36929.160000000003</v>
          </cell>
          <cell r="C798">
            <v>2010</v>
          </cell>
          <cell r="D798" t="str">
            <v>411550  Cleaning Costs</v>
          </cell>
          <cell r="E798" t="str">
            <v>District 6</v>
          </cell>
          <cell r="F798" t="str">
            <v>Water</v>
          </cell>
        </row>
        <row r="799">
          <cell r="B799">
            <v>126712.53</v>
          </cell>
          <cell r="C799">
            <v>2010</v>
          </cell>
          <cell r="D799" t="str">
            <v>411550  Cleaning Costs</v>
          </cell>
          <cell r="E799" t="str">
            <v>District 8</v>
          </cell>
          <cell r="F799" t="str">
            <v>Water</v>
          </cell>
        </row>
        <row r="800">
          <cell r="B800">
            <v>187.92</v>
          </cell>
          <cell r="C800">
            <v>2010</v>
          </cell>
          <cell r="D800" t="str">
            <v>411550  Cleaning Costs</v>
          </cell>
          <cell r="E800" t="str">
            <v>District 8</v>
          </cell>
          <cell r="F800" t="str">
            <v>Water</v>
          </cell>
        </row>
        <row r="801">
          <cell r="B801">
            <v>3367.69</v>
          </cell>
          <cell r="C801">
            <v>2010</v>
          </cell>
          <cell r="D801" t="str">
            <v>411550  Cleaning Costs</v>
          </cell>
          <cell r="E801" t="str">
            <v>District 6</v>
          </cell>
          <cell r="F801" t="str">
            <v>Water</v>
          </cell>
        </row>
        <row r="802">
          <cell r="B802">
            <v>62595.81</v>
          </cell>
          <cell r="C802">
            <v>2010</v>
          </cell>
          <cell r="D802" t="str">
            <v>411550  Cleaning Costs</v>
          </cell>
          <cell r="E802" t="str">
            <v>District 1</v>
          </cell>
          <cell r="F802" t="str">
            <v>Water</v>
          </cell>
        </row>
        <row r="803">
          <cell r="B803">
            <v>191.91</v>
          </cell>
          <cell r="C803">
            <v>2010</v>
          </cell>
          <cell r="D803" t="str">
            <v>411550  Cleaning Costs</v>
          </cell>
          <cell r="E803" t="str">
            <v>District 1</v>
          </cell>
          <cell r="F803" t="str">
            <v>Water</v>
          </cell>
        </row>
        <row r="804">
          <cell r="B804">
            <v>260</v>
          </cell>
          <cell r="C804">
            <v>2010</v>
          </cell>
          <cell r="D804" t="str">
            <v>411550  Cleaning Costs</v>
          </cell>
          <cell r="E804" t="str">
            <v>District 1</v>
          </cell>
          <cell r="F804" t="str">
            <v>Water</v>
          </cell>
        </row>
        <row r="805">
          <cell r="B805">
            <v>94166.87</v>
          </cell>
          <cell r="C805">
            <v>2010</v>
          </cell>
          <cell r="D805" t="str">
            <v>411550  Cleaning Costs</v>
          </cell>
          <cell r="E805" t="str">
            <v>Logistics</v>
          </cell>
          <cell r="F805" t="str">
            <v>Water</v>
          </cell>
        </row>
        <row r="806">
          <cell r="B806">
            <v>33822.800000000003</v>
          </cell>
          <cell r="C806">
            <v>2010</v>
          </cell>
          <cell r="D806" t="str">
            <v>411550  Cleaning Costs</v>
          </cell>
          <cell r="E806" t="str">
            <v>Logistics</v>
          </cell>
          <cell r="F806" t="str">
            <v>Water</v>
          </cell>
        </row>
        <row r="807">
          <cell r="B807">
            <v>37265.85</v>
          </cell>
          <cell r="C807">
            <v>2010</v>
          </cell>
          <cell r="D807" t="str">
            <v>411550  Cleaning Costs</v>
          </cell>
          <cell r="E807" t="str">
            <v>Logistics</v>
          </cell>
          <cell r="F807" t="str">
            <v>Water</v>
          </cell>
        </row>
        <row r="808">
          <cell r="B808">
            <v>1806.7</v>
          </cell>
          <cell r="C808">
            <v>2010</v>
          </cell>
          <cell r="D808" t="str">
            <v>411550  Cleaning Costs</v>
          </cell>
          <cell r="E808" t="str">
            <v>Logistics</v>
          </cell>
          <cell r="F808" t="str">
            <v>Water</v>
          </cell>
        </row>
        <row r="809">
          <cell r="B809">
            <v>5.03</v>
          </cell>
          <cell r="C809">
            <v>2010</v>
          </cell>
          <cell r="D809" t="str">
            <v>411550  Cleaning Costs</v>
          </cell>
          <cell r="E809" t="str">
            <v>TOC</v>
          </cell>
          <cell r="F809" t="str">
            <v>Water</v>
          </cell>
        </row>
        <row r="810">
          <cell r="B810">
            <v>41087.32</v>
          </cell>
          <cell r="C810">
            <v>2010</v>
          </cell>
          <cell r="D810" t="str">
            <v>411550  Cleaning Costs</v>
          </cell>
          <cell r="E810" t="str">
            <v>Informal Settlements</v>
          </cell>
          <cell r="F810" t="str">
            <v>Water</v>
          </cell>
        </row>
        <row r="811">
          <cell r="B811">
            <v>13916.08</v>
          </cell>
          <cell r="C811">
            <v>2010</v>
          </cell>
          <cell r="D811" t="str">
            <v>411550  Cleaning Costs</v>
          </cell>
          <cell r="E811" t="str">
            <v>TOC</v>
          </cell>
          <cell r="F811" t="str">
            <v>Water</v>
          </cell>
        </row>
        <row r="812">
          <cell r="B812">
            <v>316211.11</v>
          </cell>
          <cell r="C812">
            <v>2010</v>
          </cell>
          <cell r="D812" t="str">
            <v>411550  Cleaning Costs</v>
          </cell>
          <cell r="E812" t="str">
            <v>District 8</v>
          </cell>
          <cell r="F812" t="str">
            <v>Water</v>
          </cell>
        </row>
        <row r="813">
          <cell r="B813">
            <v>2238.5300000000002</v>
          </cell>
          <cell r="C813">
            <v>2010</v>
          </cell>
          <cell r="D813" t="str">
            <v>411550  Cleaning Costs</v>
          </cell>
          <cell r="E813" t="str">
            <v>District 8</v>
          </cell>
          <cell r="F813" t="str">
            <v>Water</v>
          </cell>
        </row>
        <row r="814">
          <cell r="B814">
            <v>16788.669999999998</v>
          </cell>
          <cell r="C814">
            <v>2010</v>
          </cell>
          <cell r="D814" t="str">
            <v>411550  Cleaning Costs</v>
          </cell>
          <cell r="E814" t="str">
            <v>District 6</v>
          </cell>
          <cell r="F814" t="str">
            <v>Water</v>
          </cell>
        </row>
        <row r="815">
          <cell r="B815">
            <v>29203.599999999999</v>
          </cell>
          <cell r="C815">
            <v>2010</v>
          </cell>
          <cell r="D815" t="str">
            <v>411550  Cleaning Costs</v>
          </cell>
          <cell r="E815" t="str">
            <v>District 6</v>
          </cell>
          <cell r="F815" t="str">
            <v>Water</v>
          </cell>
        </row>
        <row r="816">
          <cell r="B816">
            <v>3677.55</v>
          </cell>
          <cell r="C816">
            <v>2010</v>
          </cell>
          <cell r="D816" t="str">
            <v>411550  Cleaning Costs</v>
          </cell>
          <cell r="E816" t="str">
            <v>District 6</v>
          </cell>
          <cell r="F816" t="str">
            <v>Water</v>
          </cell>
        </row>
        <row r="817">
          <cell r="B817">
            <v>13605.94</v>
          </cell>
          <cell r="C817">
            <v>2010</v>
          </cell>
          <cell r="D817" t="str">
            <v>411550  Cleaning Costs</v>
          </cell>
          <cell r="E817" t="str">
            <v>District 6</v>
          </cell>
          <cell r="F817" t="str">
            <v>Water</v>
          </cell>
        </row>
        <row r="818">
          <cell r="B818">
            <v>55.1</v>
          </cell>
          <cell r="C818">
            <v>2010</v>
          </cell>
          <cell r="D818" t="str">
            <v>411550  Cleaning Costs</v>
          </cell>
          <cell r="E818" t="str">
            <v>District 6</v>
          </cell>
          <cell r="F818" t="str">
            <v>Water</v>
          </cell>
        </row>
        <row r="819">
          <cell r="B819">
            <v>0</v>
          </cell>
          <cell r="C819">
            <v>2010</v>
          </cell>
          <cell r="D819" t="str">
            <v>411550  Cleaning Costs</v>
          </cell>
          <cell r="E819" t="str">
            <v>District 6</v>
          </cell>
          <cell r="F819" t="str">
            <v>Water</v>
          </cell>
        </row>
        <row r="820">
          <cell r="B820">
            <v>19696.95</v>
          </cell>
          <cell r="C820">
            <v>2010</v>
          </cell>
          <cell r="D820" t="str">
            <v>411550  Cleaning Costs</v>
          </cell>
          <cell r="E820" t="str">
            <v>District 4</v>
          </cell>
          <cell r="F820" t="str">
            <v>Sewer</v>
          </cell>
        </row>
        <row r="821">
          <cell r="B821">
            <v>97060.03</v>
          </cell>
          <cell r="C821">
            <v>2010</v>
          </cell>
          <cell r="D821" t="str">
            <v>411550  Cleaning Costs</v>
          </cell>
          <cell r="E821" t="str">
            <v>District 4</v>
          </cell>
          <cell r="F821" t="str">
            <v>Sewer</v>
          </cell>
        </row>
        <row r="822">
          <cell r="B822">
            <v>48846.52</v>
          </cell>
          <cell r="C822">
            <v>2010</v>
          </cell>
          <cell r="D822" t="str">
            <v>411550  Cleaning Costs</v>
          </cell>
          <cell r="E822" t="str">
            <v>District 4</v>
          </cell>
          <cell r="F822" t="str">
            <v>Sewer</v>
          </cell>
        </row>
        <row r="823">
          <cell r="B823">
            <v>9921.6200000000008</v>
          </cell>
          <cell r="C823">
            <v>2010</v>
          </cell>
          <cell r="D823" t="str">
            <v>411550  Cleaning Costs</v>
          </cell>
          <cell r="E823" t="str">
            <v>District 3</v>
          </cell>
          <cell r="F823" t="str">
            <v>Sewer</v>
          </cell>
        </row>
        <row r="824">
          <cell r="B824">
            <v>11833.79</v>
          </cell>
          <cell r="C824">
            <v>2010</v>
          </cell>
          <cell r="D824" t="str">
            <v>411550  Cleaning Costs</v>
          </cell>
          <cell r="E824" t="str">
            <v>District 6</v>
          </cell>
          <cell r="F824" t="str">
            <v>Sewer</v>
          </cell>
        </row>
        <row r="825">
          <cell r="B825">
            <v>224553.52</v>
          </cell>
          <cell r="C825">
            <v>2010</v>
          </cell>
          <cell r="D825" t="str">
            <v>411550  Cleaning Costs</v>
          </cell>
          <cell r="E825" t="str">
            <v>District 7</v>
          </cell>
          <cell r="F825" t="str">
            <v>Sewer</v>
          </cell>
        </row>
        <row r="826">
          <cell r="B826">
            <v>95726.66</v>
          </cell>
          <cell r="C826">
            <v>2010</v>
          </cell>
          <cell r="D826" t="str">
            <v>411550  Cleaning Costs</v>
          </cell>
          <cell r="E826" t="str">
            <v>District 1</v>
          </cell>
          <cell r="F826" t="str">
            <v>Sewer</v>
          </cell>
        </row>
        <row r="827">
          <cell r="B827">
            <v>84788.17</v>
          </cell>
          <cell r="C827">
            <v>2010</v>
          </cell>
          <cell r="D827" t="str">
            <v>411550  Cleaning Costs</v>
          </cell>
          <cell r="E827" t="str">
            <v>Logistics</v>
          </cell>
          <cell r="F827" t="str">
            <v>Sewer</v>
          </cell>
        </row>
        <row r="828">
          <cell r="B828">
            <v>1743.62</v>
          </cell>
          <cell r="C828">
            <v>2010</v>
          </cell>
          <cell r="D828" t="str">
            <v>411550  Cleaning Costs</v>
          </cell>
          <cell r="E828" t="str">
            <v>TOC</v>
          </cell>
          <cell r="F828" t="str">
            <v>Sewer</v>
          </cell>
        </row>
        <row r="829">
          <cell r="B829">
            <v>18136.07</v>
          </cell>
          <cell r="C829">
            <v>2010</v>
          </cell>
          <cell r="D829" t="str">
            <v>411550  Cleaning Costs</v>
          </cell>
          <cell r="E829" t="str">
            <v>Informal Settlements</v>
          </cell>
          <cell r="F829" t="str">
            <v>Sewer</v>
          </cell>
        </row>
        <row r="830">
          <cell r="B830">
            <v>350</v>
          </cell>
          <cell r="C830">
            <v>2010</v>
          </cell>
          <cell r="D830" t="str">
            <v>411550  Cleaning Costs</v>
          </cell>
          <cell r="E830" t="str">
            <v>Logistics</v>
          </cell>
          <cell r="F830" t="str">
            <v>Water</v>
          </cell>
        </row>
        <row r="831">
          <cell r="B831">
            <v>92454.96</v>
          </cell>
          <cell r="C831">
            <v>2010</v>
          </cell>
          <cell r="D831" t="str">
            <v>411550  Cleaning Costs</v>
          </cell>
          <cell r="E831" t="str">
            <v>District 7</v>
          </cell>
          <cell r="F831" t="str">
            <v>Sewer</v>
          </cell>
        </row>
        <row r="832">
          <cell r="B832">
            <v>58043.3</v>
          </cell>
          <cell r="C832">
            <v>2010</v>
          </cell>
          <cell r="D832" t="str">
            <v>411550  Cleaning Costs</v>
          </cell>
          <cell r="E832" t="str">
            <v>District 7</v>
          </cell>
          <cell r="F832" t="str">
            <v>Sewer</v>
          </cell>
        </row>
        <row r="833">
          <cell r="B833">
            <v>28707.09</v>
          </cell>
          <cell r="C833">
            <v>2010</v>
          </cell>
          <cell r="D833" t="str">
            <v>411550  Cleaning Costs</v>
          </cell>
          <cell r="E833" t="str">
            <v>District 6</v>
          </cell>
          <cell r="F833" t="str">
            <v>Sewer</v>
          </cell>
        </row>
        <row r="834">
          <cell r="B834">
            <v>38917.660000000003</v>
          </cell>
          <cell r="C834">
            <v>2010</v>
          </cell>
          <cell r="D834" t="str">
            <v>411550  Cleaning Costs</v>
          </cell>
          <cell r="E834" t="str">
            <v>District 6</v>
          </cell>
          <cell r="F834" t="str">
            <v>Sewer</v>
          </cell>
        </row>
        <row r="835">
          <cell r="B835">
            <v>4364.4799999999996</v>
          </cell>
          <cell r="C835">
            <v>2010</v>
          </cell>
          <cell r="D835" t="str">
            <v>411550  Cleaning Costs</v>
          </cell>
          <cell r="E835" t="str">
            <v>District 6</v>
          </cell>
          <cell r="F835" t="str">
            <v>Sewer</v>
          </cell>
        </row>
        <row r="836">
          <cell r="B836">
            <v>72201.679999999993</v>
          </cell>
          <cell r="C836">
            <v>2010</v>
          </cell>
          <cell r="D836" t="str">
            <v>411550  Cleaning Costs</v>
          </cell>
          <cell r="E836" t="str">
            <v>District 6</v>
          </cell>
          <cell r="F836" t="str">
            <v>Sewer</v>
          </cell>
        </row>
        <row r="837">
          <cell r="B837">
            <v>0</v>
          </cell>
          <cell r="C837">
            <v>2010</v>
          </cell>
          <cell r="D837" t="str">
            <v>411600  Cleansing Related Costs</v>
          </cell>
          <cell r="E837" t="str">
            <v>District 8</v>
          </cell>
          <cell r="F837" t="str">
            <v>Water</v>
          </cell>
        </row>
        <row r="838">
          <cell r="B838">
            <v>0</v>
          </cell>
          <cell r="C838">
            <v>2010</v>
          </cell>
          <cell r="D838" t="str">
            <v>411600  Cleansing Related Costs</v>
          </cell>
          <cell r="E838" t="str">
            <v>District 6</v>
          </cell>
          <cell r="F838" t="str">
            <v>Water</v>
          </cell>
        </row>
        <row r="839">
          <cell r="B839">
            <v>0</v>
          </cell>
          <cell r="C839">
            <v>2010</v>
          </cell>
          <cell r="D839" t="str">
            <v>411600  Cleansing Related Costs</v>
          </cell>
          <cell r="E839" t="str">
            <v>District 6</v>
          </cell>
          <cell r="F839" t="str">
            <v>Sewer</v>
          </cell>
        </row>
        <row r="840">
          <cell r="B840">
            <v>3087</v>
          </cell>
          <cell r="C840">
            <v>2010</v>
          </cell>
          <cell r="D840" t="str">
            <v>411650  DO NOT USE - Communications Publicity &amp;</v>
          </cell>
          <cell r="E840" t="str">
            <v>District 4</v>
          </cell>
          <cell r="F840" t="str">
            <v>Water</v>
          </cell>
        </row>
        <row r="841">
          <cell r="B841">
            <v>0</v>
          </cell>
          <cell r="C841">
            <v>2010</v>
          </cell>
          <cell r="D841" t="str">
            <v>411650  DO NOT USE - Communications Publicity &amp;</v>
          </cell>
          <cell r="E841" t="str">
            <v>District 1</v>
          </cell>
          <cell r="F841" t="str">
            <v>Water</v>
          </cell>
        </row>
        <row r="842">
          <cell r="B842">
            <v>77</v>
          </cell>
          <cell r="C842">
            <v>2010</v>
          </cell>
          <cell r="D842" t="str">
            <v>411650  DO NOT USE - Communications Publicity &amp;</v>
          </cell>
          <cell r="E842" t="str">
            <v>Logistics</v>
          </cell>
          <cell r="F842" t="str">
            <v>Water</v>
          </cell>
        </row>
        <row r="843">
          <cell r="B843">
            <v>5415</v>
          </cell>
          <cell r="C843">
            <v>2010</v>
          </cell>
          <cell r="D843" t="str">
            <v>411650  DO NOT USE - Communications Publicity &amp;</v>
          </cell>
          <cell r="E843" t="str">
            <v>Informal Settlements</v>
          </cell>
          <cell r="F843" t="str">
            <v>Water</v>
          </cell>
        </row>
        <row r="844">
          <cell r="B844">
            <v>652</v>
          </cell>
          <cell r="C844">
            <v>2010</v>
          </cell>
          <cell r="D844" t="str">
            <v>411650  DO NOT USE - Communications Publicity &amp;</v>
          </cell>
          <cell r="E844" t="str">
            <v>TOC</v>
          </cell>
          <cell r="F844" t="str">
            <v>Water</v>
          </cell>
        </row>
        <row r="845">
          <cell r="B845">
            <v>882</v>
          </cell>
          <cell r="C845">
            <v>2010</v>
          </cell>
          <cell r="D845" t="str">
            <v>411650  DO NOT USE - Communications Publicity &amp;</v>
          </cell>
          <cell r="E845" t="str">
            <v>District 8</v>
          </cell>
          <cell r="F845" t="str">
            <v>Water</v>
          </cell>
        </row>
        <row r="846">
          <cell r="B846">
            <v>1302</v>
          </cell>
          <cell r="C846">
            <v>2010</v>
          </cell>
          <cell r="D846" t="str">
            <v>411650  DO NOT USE - Communications Publicity &amp;</v>
          </cell>
          <cell r="E846" t="str">
            <v>District 4</v>
          </cell>
          <cell r="F846" t="str">
            <v>Sewer</v>
          </cell>
        </row>
        <row r="847">
          <cell r="B847">
            <v>2646</v>
          </cell>
          <cell r="C847">
            <v>2010</v>
          </cell>
          <cell r="D847" t="str">
            <v>411650  DO NOT USE - Communications Publicity &amp;</v>
          </cell>
          <cell r="E847" t="str">
            <v>Planning &amp; Design</v>
          </cell>
          <cell r="F847" t="str">
            <v>Sewer</v>
          </cell>
        </row>
        <row r="848">
          <cell r="B848">
            <v>440</v>
          </cell>
          <cell r="C848">
            <v>2010</v>
          </cell>
          <cell r="D848" t="str">
            <v>411650  DO NOT USE - Communications Publicity &amp;</v>
          </cell>
          <cell r="E848" t="str">
            <v>Logistics</v>
          </cell>
          <cell r="F848" t="str">
            <v>Water</v>
          </cell>
        </row>
        <row r="849">
          <cell r="B849">
            <v>1305</v>
          </cell>
          <cell r="C849">
            <v>2010</v>
          </cell>
          <cell r="D849" t="str">
            <v>411700  DO NOT USE - Computer Services &amp; Softwar</v>
          </cell>
          <cell r="E849" t="str">
            <v>District 1</v>
          </cell>
          <cell r="F849" t="str">
            <v>Water</v>
          </cell>
        </row>
        <row r="850">
          <cell r="B850">
            <v>0</v>
          </cell>
          <cell r="C850">
            <v>2010</v>
          </cell>
          <cell r="D850" t="str">
            <v>411700  DO NOT USE - Computer Services &amp; Softwar</v>
          </cell>
          <cell r="E850" t="str">
            <v>TOC</v>
          </cell>
          <cell r="F850" t="str">
            <v>Water</v>
          </cell>
        </row>
        <row r="851">
          <cell r="B851">
            <v>145929.81</v>
          </cell>
          <cell r="C851">
            <v>2010</v>
          </cell>
          <cell r="D851" t="str">
            <v>411700  DO NOT USE - Computer Services &amp; Softwar</v>
          </cell>
          <cell r="E851" t="str">
            <v>TOC</v>
          </cell>
          <cell r="F851" t="str">
            <v>Sewer</v>
          </cell>
        </row>
        <row r="852">
          <cell r="B852">
            <v>0</v>
          </cell>
          <cell r="C852">
            <v>2010</v>
          </cell>
          <cell r="D852" t="str">
            <v>411700  DO NOT USE - Computer Services &amp; Softwar</v>
          </cell>
          <cell r="E852" t="str">
            <v>Logistics</v>
          </cell>
          <cell r="F852" t="str">
            <v>Water</v>
          </cell>
        </row>
        <row r="853">
          <cell r="B853">
            <v>14561.41</v>
          </cell>
          <cell r="C853">
            <v>2010</v>
          </cell>
          <cell r="D853" t="str">
            <v>411750  Conferences &amp; Seminars - National</v>
          </cell>
          <cell r="E853" t="str">
            <v>Logistics</v>
          </cell>
          <cell r="F853" t="str">
            <v>Water</v>
          </cell>
        </row>
        <row r="854">
          <cell r="B854">
            <v>170000</v>
          </cell>
          <cell r="C854">
            <v>2010</v>
          </cell>
          <cell r="D854" t="str">
            <v>411800  DO NOT USE - Consultants</v>
          </cell>
          <cell r="E854" t="str">
            <v>District 3</v>
          </cell>
          <cell r="F854" t="str">
            <v>Water</v>
          </cell>
        </row>
        <row r="855">
          <cell r="B855">
            <v>6327.7</v>
          </cell>
          <cell r="C855">
            <v>2010</v>
          </cell>
          <cell r="D855" t="str">
            <v>411800  DO NOT USE - Consultants</v>
          </cell>
          <cell r="E855" t="str">
            <v>Logistics</v>
          </cell>
          <cell r="F855" t="str">
            <v>Water</v>
          </cell>
        </row>
        <row r="856">
          <cell r="B856">
            <v>1025</v>
          </cell>
          <cell r="C856">
            <v>2010</v>
          </cell>
          <cell r="D856" t="str">
            <v>411800  DO NOT USE - Consultants</v>
          </cell>
          <cell r="E856" t="str">
            <v>Informal Settlements</v>
          </cell>
          <cell r="F856" t="str">
            <v>Water</v>
          </cell>
        </row>
        <row r="857">
          <cell r="B857">
            <v>105</v>
          </cell>
          <cell r="C857">
            <v>2010</v>
          </cell>
          <cell r="D857" t="str">
            <v>411800  DO NOT USE - Consultants</v>
          </cell>
          <cell r="E857" t="str">
            <v>TOC</v>
          </cell>
          <cell r="F857" t="str">
            <v>Water</v>
          </cell>
        </row>
        <row r="858">
          <cell r="B858">
            <v>126105.19</v>
          </cell>
          <cell r="C858">
            <v>2010</v>
          </cell>
          <cell r="D858" t="str">
            <v>411800  DO NOT USE - Consultants</v>
          </cell>
          <cell r="E858" t="str">
            <v>District 3</v>
          </cell>
          <cell r="F858" t="str">
            <v>Sewer</v>
          </cell>
        </row>
        <row r="859">
          <cell r="B859">
            <v>10335</v>
          </cell>
          <cell r="C859">
            <v>2010</v>
          </cell>
          <cell r="D859" t="str">
            <v>411800  DO NOT USE - Consultants</v>
          </cell>
          <cell r="E859" t="str">
            <v>Planning &amp; Design</v>
          </cell>
          <cell r="F859" t="str">
            <v>Water</v>
          </cell>
        </row>
        <row r="860">
          <cell r="B860">
            <v>16375</v>
          </cell>
          <cell r="C860">
            <v>2010</v>
          </cell>
          <cell r="D860" t="str">
            <v>411800  DO NOT USE - Consultants</v>
          </cell>
          <cell r="E860" t="str">
            <v>Logistics</v>
          </cell>
          <cell r="F860" t="str">
            <v>Water</v>
          </cell>
        </row>
        <row r="861">
          <cell r="B861">
            <v>226.54</v>
          </cell>
          <cell r="C861">
            <v>2010</v>
          </cell>
          <cell r="D861" t="str">
            <v>411840  Cutlery &amp; Crockery Non VAT</v>
          </cell>
          <cell r="E861" t="str">
            <v>District 4</v>
          </cell>
          <cell r="F861" t="str">
            <v>Water</v>
          </cell>
        </row>
        <row r="862">
          <cell r="B862">
            <v>1745.34</v>
          </cell>
          <cell r="C862">
            <v>2010</v>
          </cell>
          <cell r="D862" t="str">
            <v>411840  Cutlery &amp; Crockery Non VAT</v>
          </cell>
          <cell r="E862" t="str">
            <v>District 3</v>
          </cell>
          <cell r="F862" t="str">
            <v>Water</v>
          </cell>
        </row>
        <row r="863">
          <cell r="B863">
            <v>966.9</v>
          </cell>
          <cell r="C863">
            <v>2010</v>
          </cell>
          <cell r="D863" t="str">
            <v>411840  Cutlery &amp; Crockery Non VAT</v>
          </cell>
          <cell r="E863" t="str">
            <v>District 1</v>
          </cell>
          <cell r="F863" t="str">
            <v>Water</v>
          </cell>
        </row>
        <row r="864">
          <cell r="B864">
            <v>765.15</v>
          </cell>
          <cell r="C864">
            <v>2010</v>
          </cell>
          <cell r="D864" t="str">
            <v>411840  Cutlery &amp; Crockery Non VAT</v>
          </cell>
          <cell r="E864" t="str">
            <v>Logistics</v>
          </cell>
          <cell r="F864" t="str">
            <v>Water</v>
          </cell>
        </row>
        <row r="865">
          <cell r="B865">
            <v>1639.95</v>
          </cell>
          <cell r="C865">
            <v>2010</v>
          </cell>
          <cell r="D865" t="str">
            <v>411840  Cutlery &amp; Crockery Non VAT</v>
          </cell>
          <cell r="E865" t="str">
            <v>Informal Settlements</v>
          </cell>
          <cell r="F865" t="str">
            <v>Water</v>
          </cell>
        </row>
        <row r="866">
          <cell r="B866">
            <v>1429.56</v>
          </cell>
          <cell r="C866">
            <v>2010</v>
          </cell>
          <cell r="D866" t="str">
            <v>411840  Cutlery &amp; Crockery Non VAT</v>
          </cell>
          <cell r="E866" t="str">
            <v>TOC</v>
          </cell>
          <cell r="F866" t="str">
            <v>Water</v>
          </cell>
        </row>
        <row r="867">
          <cell r="B867">
            <v>0</v>
          </cell>
          <cell r="C867">
            <v>2010</v>
          </cell>
          <cell r="D867" t="str">
            <v>411840  Cutlery &amp; Crockery Non VAT</v>
          </cell>
          <cell r="E867" t="str">
            <v>District 8</v>
          </cell>
          <cell r="F867" t="str">
            <v>Water</v>
          </cell>
        </row>
        <row r="868">
          <cell r="B868">
            <v>5783.46</v>
          </cell>
          <cell r="C868">
            <v>2010</v>
          </cell>
          <cell r="D868" t="str">
            <v>411840  Cutlery &amp; Crockery Non VAT</v>
          </cell>
          <cell r="E868" t="str">
            <v>District 4</v>
          </cell>
          <cell r="F868" t="str">
            <v>Sewer</v>
          </cell>
        </row>
        <row r="869">
          <cell r="B869">
            <v>600</v>
          </cell>
          <cell r="C869">
            <v>2010</v>
          </cell>
          <cell r="D869" t="str">
            <v>411840  Cutlery &amp; Crockery Non VAT</v>
          </cell>
          <cell r="E869" t="str">
            <v>District 3</v>
          </cell>
          <cell r="F869" t="str">
            <v>Sewer</v>
          </cell>
        </row>
        <row r="870">
          <cell r="B870">
            <v>852.16</v>
          </cell>
          <cell r="C870">
            <v>2010</v>
          </cell>
          <cell r="D870" t="str">
            <v>411840  Cutlery &amp; Crockery Non VAT</v>
          </cell>
          <cell r="E870" t="str">
            <v>District 1</v>
          </cell>
          <cell r="F870" t="str">
            <v>Sewer</v>
          </cell>
        </row>
        <row r="871">
          <cell r="B871">
            <v>2834</v>
          </cell>
          <cell r="C871">
            <v>2010</v>
          </cell>
          <cell r="D871" t="str">
            <v>411840  Cutlery &amp; Crockery Non VAT</v>
          </cell>
          <cell r="E871" t="str">
            <v>Informal Settlements</v>
          </cell>
          <cell r="F871" t="str">
            <v>Sewer</v>
          </cell>
        </row>
        <row r="872">
          <cell r="B872">
            <v>2218</v>
          </cell>
          <cell r="C872">
            <v>2010</v>
          </cell>
          <cell r="D872" t="str">
            <v>411840  Cutlery &amp; Crockery Non VAT</v>
          </cell>
          <cell r="E872" t="str">
            <v>Informal Settlements</v>
          </cell>
          <cell r="F872" t="str">
            <v>Water</v>
          </cell>
        </row>
        <row r="873">
          <cell r="B873">
            <v>0</v>
          </cell>
          <cell r="C873">
            <v>2010</v>
          </cell>
          <cell r="D873" t="str">
            <v>411840  Cutlery &amp; Crockery Non VAT</v>
          </cell>
          <cell r="E873" t="str">
            <v>Logistics</v>
          </cell>
          <cell r="F873" t="str">
            <v>Water</v>
          </cell>
        </row>
        <row r="874">
          <cell r="B874">
            <v>621.07000000000005</v>
          </cell>
          <cell r="C874">
            <v>2010</v>
          </cell>
          <cell r="D874" t="str">
            <v>411840  Cutlery &amp; Crockery Non VAT</v>
          </cell>
          <cell r="E874" t="str">
            <v>District 6</v>
          </cell>
          <cell r="F874" t="str">
            <v>Sewer</v>
          </cell>
        </row>
        <row r="875">
          <cell r="B875">
            <v>1922.25</v>
          </cell>
          <cell r="C875">
            <v>2010</v>
          </cell>
          <cell r="D875" t="str">
            <v>411850  Deeds and Transfers</v>
          </cell>
          <cell r="E875" t="str">
            <v>District 4</v>
          </cell>
          <cell r="F875" t="str">
            <v>Water</v>
          </cell>
        </row>
        <row r="876">
          <cell r="B876">
            <v>165648.51999999999</v>
          </cell>
          <cell r="C876">
            <v>2010</v>
          </cell>
          <cell r="D876" t="str">
            <v>412050  Electricity</v>
          </cell>
          <cell r="E876" t="str">
            <v>District 4</v>
          </cell>
          <cell r="F876" t="str">
            <v>Water</v>
          </cell>
        </row>
        <row r="877">
          <cell r="B877">
            <v>5480.08</v>
          </cell>
          <cell r="C877">
            <v>2010</v>
          </cell>
          <cell r="D877" t="str">
            <v>412050  Electricity</v>
          </cell>
          <cell r="E877" t="str">
            <v>District 3</v>
          </cell>
          <cell r="F877" t="str">
            <v>Water</v>
          </cell>
        </row>
        <row r="878">
          <cell r="B878">
            <v>409532.47</v>
          </cell>
          <cell r="C878">
            <v>2010</v>
          </cell>
          <cell r="D878" t="str">
            <v>412050  Electricity</v>
          </cell>
          <cell r="E878" t="str">
            <v>Logistics</v>
          </cell>
          <cell r="F878" t="str">
            <v>Water</v>
          </cell>
        </row>
        <row r="879">
          <cell r="B879">
            <v>574551.54</v>
          </cell>
          <cell r="C879">
            <v>2010</v>
          </cell>
          <cell r="D879" t="str">
            <v>412050  Electricity</v>
          </cell>
          <cell r="E879" t="str">
            <v>Logistics</v>
          </cell>
          <cell r="F879" t="str">
            <v>Water</v>
          </cell>
        </row>
        <row r="880">
          <cell r="B880">
            <v>554536.67000000004</v>
          </cell>
          <cell r="C880">
            <v>2010</v>
          </cell>
          <cell r="D880" t="str">
            <v>412050  Electricity</v>
          </cell>
          <cell r="E880" t="str">
            <v>Logistics</v>
          </cell>
          <cell r="F880" t="str">
            <v>Water</v>
          </cell>
        </row>
        <row r="881">
          <cell r="B881">
            <v>0</v>
          </cell>
          <cell r="C881">
            <v>2010</v>
          </cell>
          <cell r="D881" t="str">
            <v>412050  Electricity</v>
          </cell>
          <cell r="E881" t="str">
            <v>Logistics</v>
          </cell>
          <cell r="F881" t="str">
            <v>Water</v>
          </cell>
        </row>
        <row r="882">
          <cell r="B882">
            <v>15275.24</v>
          </cell>
          <cell r="C882">
            <v>2010</v>
          </cell>
          <cell r="D882" t="str">
            <v>412050  Electricity</v>
          </cell>
          <cell r="E882" t="str">
            <v>District 6</v>
          </cell>
          <cell r="F882" t="str">
            <v>Water</v>
          </cell>
        </row>
        <row r="883">
          <cell r="B883">
            <v>8351.7000000000007</v>
          </cell>
          <cell r="C883">
            <v>2010</v>
          </cell>
          <cell r="D883" t="str">
            <v>412050  Electricity</v>
          </cell>
          <cell r="E883" t="str">
            <v>District 6</v>
          </cell>
          <cell r="F883" t="str">
            <v>Water</v>
          </cell>
        </row>
        <row r="884">
          <cell r="B884">
            <v>812599.04</v>
          </cell>
          <cell r="C884">
            <v>2010</v>
          </cell>
          <cell r="D884" t="str">
            <v>412050  Electricity</v>
          </cell>
          <cell r="E884" t="str">
            <v>District 8</v>
          </cell>
          <cell r="F884" t="str">
            <v>Water</v>
          </cell>
        </row>
        <row r="885">
          <cell r="B885">
            <v>64143.47</v>
          </cell>
          <cell r="C885">
            <v>2010</v>
          </cell>
          <cell r="D885" t="str">
            <v>412050  Electricity</v>
          </cell>
          <cell r="E885" t="str">
            <v>District 4</v>
          </cell>
          <cell r="F885" t="str">
            <v>Sewer</v>
          </cell>
        </row>
        <row r="886">
          <cell r="B886">
            <v>662253.82999999996</v>
          </cell>
          <cell r="C886">
            <v>2010</v>
          </cell>
          <cell r="D886" t="str">
            <v>412050  Electricity</v>
          </cell>
          <cell r="E886" t="str">
            <v>Logistics</v>
          </cell>
          <cell r="F886" t="str">
            <v>Sewer</v>
          </cell>
        </row>
        <row r="887">
          <cell r="B887">
            <v>422704.95</v>
          </cell>
          <cell r="C887">
            <v>2010</v>
          </cell>
          <cell r="D887" t="str">
            <v>412050  Electricity</v>
          </cell>
          <cell r="E887" t="str">
            <v>Logistics</v>
          </cell>
          <cell r="F887" t="str">
            <v>Sewer</v>
          </cell>
        </row>
        <row r="888">
          <cell r="B888">
            <v>829795.2</v>
          </cell>
          <cell r="C888">
            <v>2010</v>
          </cell>
          <cell r="D888" t="str">
            <v>412050  Electricity</v>
          </cell>
          <cell r="E888" t="str">
            <v>Informal Settlements</v>
          </cell>
          <cell r="F888" t="str">
            <v>Sewer</v>
          </cell>
        </row>
        <row r="889">
          <cell r="B889">
            <v>50861.69</v>
          </cell>
          <cell r="C889">
            <v>2010</v>
          </cell>
          <cell r="D889" t="str">
            <v>412050  Electricity</v>
          </cell>
          <cell r="E889" t="str">
            <v>Informal Settlements</v>
          </cell>
          <cell r="F889" t="str">
            <v>Water</v>
          </cell>
        </row>
        <row r="890">
          <cell r="B890">
            <v>43350.97</v>
          </cell>
          <cell r="C890">
            <v>2010</v>
          </cell>
          <cell r="D890" t="str">
            <v>412050  Electricity</v>
          </cell>
          <cell r="E890" t="str">
            <v>District 7</v>
          </cell>
          <cell r="F890" t="str">
            <v>Sewer</v>
          </cell>
        </row>
        <row r="891">
          <cell r="B891">
            <v>22251.66</v>
          </cell>
          <cell r="C891">
            <v>2010</v>
          </cell>
          <cell r="D891" t="str">
            <v>412050  Electricity</v>
          </cell>
          <cell r="E891" t="str">
            <v>District 6</v>
          </cell>
          <cell r="F891" t="str">
            <v>Sewer</v>
          </cell>
        </row>
        <row r="892">
          <cell r="B892">
            <v>67483.83</v>
          </cell>
          <cell r="C892">
            <v>2010</v>
          </cell>
          <cell r="D892" t="str">
            <v>412200  Fire Services</v>
          </cell>
          <cell r="E892" t="str">
            <v>District 4</v>
          </cell>
          <cell r="F892" t="str">
            <v>Water</v>
          </cell>
        </row>
        <row r="893">
          <cell r="B893">
            <v>28554.49</v>
          </cell>
          <cell r="C893">
            <v>2010</v>
          </cell>
          <cell r="D893" t="str">
            <v>412220  Food &amp; Beverages</v>
          </cell>
          <cell r="E893" t="str">
            <v>District 4</v>
          </cell>
          <cell r="F893" t="str">
            <v>Water</v>
          </cell>
        </row>
        <row r="894">
          <cell r="B894">
            <v>17353.240000000002</v>
          </cell>
          <cell r="C894">
            <v>2010</v>
          </cell>
          <cell r="D894" t="str">
            <v>412220  Food &amp; Beverages</v>
          </cell>
          <cell r="E894" t="str">
            <v>District 4</v>
          </cell>
          <cell r="F894" t="str">
            <v>Water</v>
          </cell>
        </row>
        <row r="895">
          <cell r="B895">
            <v>66367.33</v>
          </cell>
          <cell r="C895">
            <v>2010</v>
          </cell>
          <cell r="D895" t="str">
            <v>412220  Food &amp; Beverages</v>
          </cell>
          <cell r="E895" t="str">
            <v>District 4</v>
          </cell>
          <cell r="F895" t="str">
            <v>Water</v>
          </cell>
        </row>
        <row r="896">
          <cell r="B896">
            <v>0</v>
          </cell>
          <cell r="C896">
            <v>2010</v>
          </cell>
          <cell r="D896" t="str">
            <v>412220  Food &amp; Beverages</v>
          </cell>
          <cell r="E896" t="str">
            <v>District 4</v>
          </cell>
          <cell r="F896" t="str">
            <v>Water</v>
          </cell>
        </row>
        <row r="897">
          <cell r="B897">
            <v>36048.980000000003</v>
          </cell>
          <cell r="C897">
            <v>2010</v>
          </cell>
          <cell r="D897" t="str">
            <v>412220  Food &amp; Beverages</v>
          </cell>
          <cell r="E897" t="str">
            <v>District 3</v>
          </cell>
          <cell r="F897" t="str">
            <v>Water</v>
          </cell>
        </row>
        <row r="898">
          <cell r="B898">
            <v>10357.290000000001</v>
          </cell>
          <cell r="C898">
            <v>2010</v>
          </cell>
          <cell r="D898" t="str">
            <v>412220  Food &amp; Beverages</v>
          </cell>
          <cell r="E898" t="str">
            <v>District 3</v>
          </cell>
          <cell r="F898" t="str">
            <v>Water</v>
          </cell>
        </row>
        <row r="899">
          <cell r="B899">
            <v>41918.129999999997</v>
          </cell>
          <cell r="C899">
            <v>2010</v>
          </cell>
          <cell r="D899" t="str">
            <v>412220  Food &amp; Beverages</v>
          </cell>
          <cell r="E899" t="str">
            <v>District 6</v>
          </cell>
          <cell r="F899" t="str">
            <v>Water</v>
          </cell>
        </row>
        <row r="900">
          <cell r="B900">
            <v>101542.64</v>
          </cell>
          <cell r="C900">
            <v>2010</v>
          </cell>
          <cell r="D900" t="str">
            <v>412220  Food &amp; Beverages</v>
          </cell>
          <cell r="E900" t="str">
            <v>District 8</v>
          </cell>
          <cell r="F900" t="str">
            <v>Water</v>
          </cell>
        </row>
        <row r="901">
          <cell r="B901">
            <v>59.27</v>
          </cell>
          <cell r="C901">
            <v>2010</v>
          </cell>
          <cell r="D901" t="str">
            <v>412220  Food &amp; Beverages</v>
          </cell>
          <cell r="E901" t="str">
            <v>District 8</v>
          </cell>
          <cell r="F901" t="str">
            <v>Water</v>
          </cell>
        </row>
        <row r="902">
          <cell r="B902">
            <v>89727.66</v>
          </cell>
          <cell r="C902">
            <v>2010</v>
          </cell>
          <cell r="D902" t="str">
            <v>412220  Food &amp; Beverages</v>
          </cell>
          <cell r="E902" t="str">
            <v>District 1</v>
          </cell>
          <cell r="F902" t="str">
            <v>Water</v>
          </cell>
        </row>
        <row r="903">
          <cell r="B903">
            <v>161649.79999999999</v>
          </cell>
          <cell r="C903">
            <v>2010</v>
          </cell>
          <cell r="D903" t="str">
            <v>412220  Food &amp; Beverages</v>
          </cell>
          <cell r="E903" t="str">
            <v>District 1</v>
          </cell>
          <cell r="F903" t="str">
            <v>Water</v>
          </cell>
        </row>
        <row r="904">
          <cell r="B904">
            <v>722.55</v>
          </cell>
          <cell r="C904">
            <v>2010</v>
          </cell>
          <cell r="D904" t="str">
            <v>412220  Food &amp; Beverages</v>
          </cell>
          <cell r="E904" t="str">
            <v>District 1</v>
          </cell>
          <cell r="F904" t="str">
            <v>Water</v>
          </cell>
        </row>
        <row r="905">
          <cell r="B905">
            <v>1789.12</v>
          </cell>
          <cell r="C905">
            <v>2010</v>
          </cell>
          <cell r="D905" t="str">
            <v>412220  Food &amp; Beverages</v>
          </cell>
          <cell r="E905" t="str">
            <v>Logistics</v>
          </cell>
          <cell r="F905" t="str">
            <v>Water</v>
          </cell>
        </row>
        <row r="906">
          <cell r="B906">
            <v>2246.96</v>
          </cell>
          <cell r="C906">
            <v>2010</v>
          </cell>
          <cell r="D906" t="str">
            <v>412220  Food &amp; Beverages</v>
          </cell>
          <cell r="E906" t="str">
            <v>Logistics</v>
          </cell>
          <cell r="F906" t="str">
            <v>Water</v>
          </cell>
        </row>
        <row r="907">
          <cell r="B907">
            <v>0</v>
          </cell>
          <cell r="C907">
            <v>2010</v>
          </cell>
          <cell r="D907" t="str">
            <v>412220  Food &amp; Beverages</v>
          </cell>
          <cell r="E907" t="str">
            <v>Logistics</v>
          </cell>
          <cell r="F907" t="str">
            <v>Water</v>
          </cell>
        </row>
        <row r="908">
          <cell r="B908">
            <v>5280.13</v>
          </cell>
          <cell r="C908">
            <v>2010</v>
          </cell>
          <cell r="D908" t="str">
            <v>412220  Food &amp; Beverages</v>
          </cell>
          <cell r="E908" t="str">
            <v>Logistics</v>
          </cell>
          <cell r="F908" t="str">
            <v>Water</v>
          </cell>
        </row>
        <row r="909">
          <cell r="B909">
            <v>138.51</v>
          </cell>
          <cell r="C909">
            <v>2010</v>
          </cell>
          <cell r="D909" t="str">
            <v>412220  Food &amp; Beverages</v>
          </cell>
          <cell r="E909" t="str">
            <v>Logistics</v>
          </cell>
          <cell r="F909" t="str">
            <v>Water</v>
          </cell>
        </row>
        <row r="910">
          <cell r="B910">
            <v>0</v>
          </cell>
          <cell r="C910">
            <v>2010</v>
          </cell>
          <cell r="D910" t="str">
            <v>412220  Food &amp; Beverages</v>
          </cell>
          <cell r="E910" t="str">
            <v>Logistics</v>
          </cell>
          <cell r="F910" t="str">
            <v>Water</v>
          </cell>
        </row>
        <row r="911">
          <cell r="B911">
            <v>48.62</v>
          </cell>
          <cell r="C911">
            <v>2010</v>
          </cell>
          <cell r="D911" t="str">
            <v>412220  Food &amp; Beverages</v>
          </cell>
          <cell r="E911" t="str">
            <v>TOC</v>
          </cell>
          <cell r="F911" t="str">
            <v>Water</v>
          </cell>
        </row>
        <row r="912">
          <cell r="B912">
            <v>0</v>
          </cell>
          <cell r="C912">
            <v>2010</v>
          </cell>
          <cell r="D912" t="str">
            <v>412220  Food &amp; Beverages</v>
          </cell>
          <cell r="E912" t="str">
            <v>District 8</v>
          </cell>
          <cell r="F912" t="str">
            <v>Water</v>
          </cell>
        </row>
        <row r="913">
          <cell r="B913">
            <v>322826.3</v>
          </cell>
          <cell r="C913">
            <v>2010</v>
          </cell>
          <cell r="D913" t="str">
            <v>412220  Food &amp; Beverages</v>
          </cell>
          <cell r="E913" t="str">
            <v>District 8</v>
          </cell>
          <cell r="F913" t="str">
            <v>Water</v>
          </cell>
        </row>
        <row r="914">
          <cell r="B914">
            <v>9119.7999999999993</v>
          </cell>
          <cell r="C914">
            <v>2010</v>
          </cell>
          <cell r="D914" t="str">
            <v>412220  Food &amp; Beverages</v>
          </cell>
          <cell r="E914" t="str">
            <v>District 8</v>
          </cell>
          <cell r="F914" t="str">
            <v>Water</v>
          </cell>
        </row>
        <row r="915">
          <cell r="B915">
            <v>0</v>
          </cell>
          <cell r="C915">
            <v>2010</v>
          </cell>
          <cell r="D915" t="str">
            <v>412220  Food &amp; Beverages</v>
          </cell>
          <cell r="E915" t="str">
            <v>District 8</v>
          </cell>
          <cell r="F915" t="str">
            <v>Water</v>
          </cell>
        </row>
        <row r="916">
          <cell r="B916">
            <v>105993.13</v>
          </cell>
          <cell r="C916">
            <v>2010</v>
          </cell>
          <cell r="D916" t="str">
            <v>412220  Food &amp; Beverages</v>
          </cell>
          <cell r="E916" t="str">
            <v>District 6</v>
          </cell>
          <cell r="F916" t="str">
            <v>Water</v>
          </cell>
        </row>
        <row r="917">
          <cell r="B917">
            <v>54948.61</v>
          </cell>
          <cell r="C917">
            <v>2010</v>
          </cell>
          <cell r="D917" t="str">
            <v>412220  Food &amp; Beverages</v>
          </cell>
          <cell r="E917" t="str">
            <v>District 6</v>
          </cell>
          <cell r="F917" t="str">
            <v>Water</v>
          </cell>
        </row>
        <row r="918">
          <cell r="B918">
            <v>13242.53</v>
          </cell>
          <cell r="C918">
            <v>2010</v>
          </cell>
          <cell r="D918" t="str">
            <v>412220  Food &amp; Beverages</v>
          </cell>
          <cell r="E918" t="str">
            <v>District 6</v>
          </cell>
          <cell r="F918" t="str">
            <v>Water</v>
          </cell>
        </row>
        <row r="919">
          <cell r="B919">
            <v>87310.03</v>
          </cell>
          <cell r="C919">
            <v>2010</v>
          </cell>
          <cell r="D919" t="str">
            <v>412220  Food &amp; Beverages</v>
          </cell>
          <cell r="E919" t="str">
            <v>District 6</v>
          </cell>
          <cell r="F919" t="str">
            <v>Water</v>
          </cell>
        </row>
        <row r="920">
          <cell r="B920">
            <v>53.45</v>
          </cell>
          <cell r="C920">
            <v>2010</v>
          </cell>
          <cell r="D920" t="str">
            <v>412220  Food &amp; Beverages</v>
          </cell>
          <cell r="E920" t="str">
            <v>District 6</v>
          </cell>
          <cell r="F920" t="str">
            <v>Water</v>
          </cell>
        </row>
        <row r="921">
          <cell r="B921">
            <v>39292.19</v>
          </cell>
          <cell r="C921">
            <v>2010</v>
          </cell>
          <cell r="D921" t="str">
            <v>412220  Food &amp; Beverages</v>
          </cell>
          <cell r="E921" t="str">
            <v>District 4</v>
          </cell>
          <cell r="F921" t="str">
            <v>Sewer</v>
          </cell>
        </row>
        <row r="922">
          <cell r="B922">
            <v>83456.36</v>
          </cell>
          <cell r="C922">
            <v>2010</v>
          </cell>
          <cell r="D922" t="str">
            <v>412220  Food &amp; Beverages</v>
          </cell>
          <cell r="E922" t="str">
            <v>District 4</v>
          </cell>
          <cell r="F922" t="str">
            <v>Sewer</v>
          </cell>
        </row>
        <row r="923">
          <cell r="B923">
            <v>127220.36</v>
          </cell>
          <cell r="C923">
            <v>2010</v>
          </cell>
          <cell r="D923" t="str">
            <v>412220  Food &amp; Beverages</v>
          </cell>
          <cell r="E923" t="str">
            <v>District 4</v>
          </cell>
          <cell r="F923" t="str">
            <v>Sewer</v>
          </cell>
        </row>
        <row r="924">
          <cell r="B924">
            <v>15840.64</v>
          </cell>
          <cell r="C924">
            <v>2010</v>
          </cell>
          <cell r="D924" t="str">
            <v>412220  Food &amp; Beverages</v>
          </cell>
          <cell r="E924" t="str">
            <v>District 3</v>
          </cell>
          <cell r="F924" t="str">
            <v>Sewer</v>
          </cell>
        </row>
        <row r="925">
          <cell r="B925">
            <v>53375.4</v>
          </cell>
          <cell r="C925">
            <v>2010</v>
          </cell>
          <cell r="D925" t="str">
            <v>412220  Food &amp; Beverages</v>
          </cell>
          <cell r="E925" t="str">
            <v>District 6</v>
          </cell>
          <cell r="F925" t="str">
            <v>Sewer</v>
          </cell>
        </row>
        <row r="926">
          <cell r="B926">
            <v>92241.15</v>
          </cell>
          <cell r="C926">
            <v>2010</v>
          </cell>
          <cell r="D926" t="str">
            <v>412220  Food &amp; Beverages</v>
          </cell>
          <cell r="E926" t="str">
            <v>District 7</v>
          </cell>
          <cell r="F926" t="str">
            <v>Sewer</v>
          </cell>
        </row>
        <row r="927">
          <cell r="B927">
            <v>19855.78</v>
          </cell>
          <cell r="C927">
            <v>2010</v>
          </cell>
          <cell r="D927" t="str">
            <v>412220  Food &amp; Beverages</v>
          </cell>
          <cell r="E927" t="str">
            <v>District 1</v>
          </cell>
          <cell r="F927" t="str">
            <v>Sewer</v>
          </cell>
        </row>
        <row r="928">
          <cell r="B928">
            <v>10289.469999999999</v>
          </cell>
          <cell r="C928">
            <v>2010</v>
          </cell>
          <cell r="D928" t="str">
            <v>412220  Food &amp; Beverages</v>
          </cell>
          <cell r="E928" t="str">
            <v>Logistics</v>
          </cell>
          <cell r="F928" t="str">
            <v>Sewer</v>
          </cell>
        </row>
        <row r="929">
          <cell r="B929">
            <v>39.770000000000003</v>
          </cell>
          <cell r="C929">
            <v>2010</v>
          </cell>
          <cell r="D929" t="str">
            <v>412220  Food &amp; Beverages</v>
          </cell>
          <cell r="E929" t="str">
            <v>TOC</v>
          </cell>
          <cell r="F929" t="str">
            <v>Sewer</v>
          </cell>
        </row>
        <row r="930">
          <cell r="B930">
            <v>8060.47</v>
          </cell>
          <cell r="C930">
            <v>2010</v>
          </cell>
          <cell r="D930" t="str">
            <v>412220  Food &amp; Beverages</v>
          </cell>
          <cell r="E930" t="str">
            <v>Informal Settlements</v>
          </cell>
          <cell r="F930" t="str">
            <v>Sewer</v>
          </cell>
        </row>
        <row r="931">
          <cell r="B931">
            <v>139215.67999999999</v>
          </cell>
          <cell r="C931">
            <v>2010</v>
          </cell>
          <cell r="D931" t="str">
            <v>412220  Food &amp; Beverages</v>
          </cell>
          <cell r="E931" t="str">
            <v>District 7</v>
          </cell>
          <cell r="F931" t="str">
            <v>Sewer</v>
          </cell>
        </row>
        <row r="932">
          <cell r="B932">
            <v>1298.92</v>
          </cell>
          <cell r="C932">
            <v>2010</v>
          </cell>
          <cell r="D932" t="str">
            <v>412220  Food &amp; Beverages</v>
          </cell>
          <cell r="E932" t="str">
            <v>District 7</v>
          </cell>
          <cell r="F932" t="str">
            <v>Sewer</v>
          </cell>
        </row>
        <row r="933">
          <cell r="B933">
            <v>51330.25</v>
          </cell>
          <cell r="C933">
            <v>2010</v>
          </cell>
          <cell r="D933" t="str">
            <v>412220  Food &amp; Beverages</v>
          </cell>
          <cell r="E933" t="str">
            <v>District 6</v>
          </cell>
          <cell r="F933" t="str">
            <v>Sewer</v>
          </cell>
        </row>
        <row r="934">
          <cell r="B934">
            <v>3313.13</v>
          </cell>
          <cell r="C934">
            <v>2010</v>
          </cell>
          <cell r="D934" t="str">
            <v>412220  Food &amp; Beverages</v>
          </cell>
          <cell r="E934" t="str">
            <v>District 6</v>
          </cell>
          <cell r="F934" t="str">
            <v>Sewer</v>
          </cell>
        </row>
        <row r="935">
          <cell r="B935">
            <v>69707.63</v>
          </cell>
          <cell r="C935">
            <v>2010</v>
          </cell>
          <cell r="D935" t="str">
            <v>412220  Food &amp; Beverages</v>
          </cell>
          <cell r="E935" t="str">
            <v>District 6</v>
          </cell>
          <cell r="F935" t="str">
            <v>Sewer</v>
          </cell>
        </row>
        <row r="936">
          <cell r="B936">
            <v>4849.3599999999997</v>
          </cell>
          <cell r="C936">
            <v>2010</v>
          </cell>
          <cell r="D936" t="str">
            <v>412220  Food &amp; Beverages</v>
          </cell>
          <cell r="E936" t="str">
            <v>District 6</v>
          </cell>
          <cell r="F936" t="str">
            <v>Sewer</v>
          </cell>
        </row>
        <row r="937">
          <cell r="B937">
            <v>85273.46</v>
          </cell>
          <cell r="C937">
            <v>2010</v>
          </cell>
          <cell r="D937" t="str">
            <v>412220  Food &amp; Beverages</v>
          </cell>
          <cell r="E937" t="str">
            <v>District 6</v>
          </cell>
          <cell r="F937" t="str">
            <v>Sewer</v>
          </cell>
        </row>
        <row r="938">
          <cell r="B938">
            <v>14691.96</v>
          </cell>
          <cell r="C938">
            <v>2010</v>
          </cell>
          <cell r="D938" t="str">
            <v>412250  Fuel (Petrol, Diesel and Fuel Oil)</v>
          </cell>
          <cell r="E938" t="str">
            <v>District 8</v>
          </cell>
          <cell r="F938" t="str">
            <v>Water</v>
          </cell>
        </row>
        <row r="939">
          <cell r="B939">
            <v>49364.42</v>
          </cell>
          <cell r="C939">
            <v>2010</v>
          </cell>
          <cell r="D939" t="str">
            <v>412250  Fuel (Petrol, Diesel and Fuel Oil)</v>
          </cell>
          <cell r="E939" t="str">
            <v>District 4</v>
          </cell>
          <cell r="F939" t="str">
            <v>Water</v>
          </cell>
        </row>
        <row r="940">
          <cell r="B940">
            <v>9086.01</v>
          </cell>
          <cell r="C940">
            <v>2010</v>
          </cell>
          <cell r="D940" t="str">
            <v>412250  Fuel (Petrol, Diesel and Fuel Oil)</v>
          </cell>
          <cell r="E940" t="str">
            <v>District 4</v>
          </cell>
          <cell r="F940" t="str">
            <v>Water</v>
          </cell>
        </row>
        <row r="941">
          <cell r="B941">
            <v>26878.79</v>
          </cell>
          <cell r="C941">
            <v>2010</v>
          </cell>
          <cell r="D941" t="str">
            <v>412250  Fuel (Petrol, Diesel and Fuel Oil)</v>
          </cell>
          <cell r="E941" t="str">
            <v>District 4</v>
          </cell>
          <cell r="F941" t="str">
            <v>Water</v>
          </cell>
        </row>
        <row r="942">
          <cell r="B942">
            <v>891.62</v>
          </cell>
          <cell r="C942">
            <v>2010</v>
          </cell>
          <cell r="D942" t="str">
            <v>412250  Fuel (Petrol, Diesel and Fuel Oil)</v>
          </cell>
          <cell r="E942" t="str">
            <v>District 4</v>
          </cell>
          <cell r="F942" t="str">
            <v>Water</v>
          </cell>
        </row>
        <row r="943">
          <cell r="B943">
            <v>0</v>
          </cell>
          <cell r="C943">
            <v>2010</v>
          </cell>
          <cell r="D943" t="str">
            <v>412250  Fuel (Petrol, Diesel and Fuel Oil)</v>
          </cell>
          <cell r="E943" t="str">
            <v>District 4</v>
          </cell>
          <cell r="F943" t="str">
            <v>Water</v>
          </cell>
        </row>
        <row r="944">
          <cell r="B944">
            <v>5848.51</v>
          </cell>
          <cell r="C944">
            <v>2010</v>
          </cell>
          <cell r="D944" t="str">
            <v>412250  Fuel (Petrol, Diesel and Fuel Oil)</v>
          </cell>
          <cell r="E944" t="str">
            <v>District 3</v>
          </cell>
          <cell r="F944" t="str">
            <v>Water</v>
          </cell>
        </row>
        <row r="945">
          <cell r="B945">
            <v>11249.48</v>
          </cell>
          <cell r="C945">
            <v>2010</v>
          </cell>
          <cell r="D945" t="str">
            <v>412250  Fuel (Petrol, Diesel and Fuel Oil)</v>
          </cell>
          <cell r="E945" t="str">
            <v>District 3</v>
          </cell>
          <cell r="F945" t="str">
            <v>Water</v>
          </cell>
        </row>
        <row r="946">
          <cell r="B946">
            <v>26598.959999999999</v>
          </cell>
          <cell r="C946">
            <v>2010</v>
          </cell>
          <cell r="D946" t="str">
            <v>412250  Fuel (Petrol, Diesel and Fuel Oil)</v>
          </cell>
          <cell r="E946" t="str">
            <v>District 3</v>
          </cell>
          <cell r="F946" t="str">
            <v>Water</v>
          </cell>
        </row>
        <row r="947">
          <cell r="B947">
            <v>32976.660000000003</v>
          </cell>
          <cell r="C947">
            <v>2010</v>
          </cell>
          <cell r="D947" t="str">
            <v>412250  Fuel (Petrol, Diesel and Fuel Oil)</v>
          </cell>
          <cell r="E947" t="str">
            <v>District 6</v>
          </cell>
          <cell r="F947" t="str">
            <v>Water</v>
          </cell>
        </row>
        <row r="948">
          <cell r="B948">
            <v>10651.52</v>
          </cell>
          <cell r="C948">
            <v>2010</v>
          </cell>
          <cell r="D948" t="str">
            <v>412250  Fuel (Petrol, Diesel and Fuel Oil)</v>
          </cell>
          <cell r="E948" t="str">
            <v>District 8</v>
          </cell>
          <cell r="F948" t="str">
            <v>Water</v>
          </cell>
        </row>
        <row r="949">
          <cell r="B949">
            <v>867.54</v>
          </cell>
          <cell r="C949">
            <v>2010</v>
          </cell>
          <cell r="D949" t="str">
            <v>412250  Fuel (Petrol, Diesel and Fuel Oil)</v>
          </cell>
          <cell r="E949" t="str">
            <v>District 8</v>
          </cell>
          <cell r="F949" t="str">
            <v>Water</v>
          </cell>
        </row>
        <row r="950">
          <cell r="B950">
            <v>0</v>
          </cell>
          <cell r="C950">
            <v>2010</v>
          </cell>
          <cell r="D950" t="str">
            <v>412250  Fuel (Petrol, Diesel and Fuel Oil)</v>
          </cell>
          <cell r="E950" t="str">
            <v>TOC</v>
          </cell>
          <cell r="F950" t="str">
            <v>Water</v>
          </cell>
        </row>
        <row r="951">
          <cell r="B951">
            <v>39483.42</v>
          </cell>
          <cell r="C951">
            <v>2010</v>
          </cell>
          <cell r="D951" t="str">
            <v>412250  Fuel (Petrol, Diesel and Fuel Oil)</v>
          </cell>
          <cell r="E951" t="str">
            <v>District 1</v>
          </cell>
          <cell r="F951" t="str">
            <v>Water</v>
          </cell>
        </row>
        <row r="952">
          <cell r="B952">
            <v>13186.36</v>
          </cell>
          <cell r="C952">
            <v>2010</v>
          </cell>
          <cell r="D952" t="str">
            <v>412250  Fuel (Petrol, Diesel and Fuel Oil)</v>
          </cell>
          <cell r="E952" t="str">
            <v>District 1</v>
          </cell>
          <cell r="F952" t="str">
            <v>Water</v>
          </cell>
        </row>
        <row r="953">
          <cell r="B953">
            <v>1237.92</v>
          </cell>
          <cell r="C953">
            <v>2010</v>
          </cell>
          <cell r="D953" t="str">
            <v>412250  Fuel (Petrol, Diesel and Fuel Oil)</v>
          </cell>
          <cell r="E953" t="str">
            <v>Logistics</v>
          </cell>
          <cell r="F953" t="str">
            <v>Water</v>
          </cell>
        </row>
        <row r="954">
          <cell r="B954">
            <v>-14281.74</v>
          </cell>
          <cell r="C954">
            <v>2010</v>
          </cell>
          <cell r="D954" t="str">
            <v>412250  Fuel (Petrol, Diesel and Fuel Oil)</v>
          </cell>
          <cell r="E954" t="str">
            <v>Logistics</v>
          </cell>
          <cell r="F954" t="str">
            <v>Water</v>
          </cell>
        </row>
        <row r="955">
          <cell r="B955">
            <v>26616.18</v>
          </cell>
          <cell r="C955">
            <v>2010</v>
          </cell>
          <cell r="D955" t="str">
            <v>412250  Fuel (Petrol, Diesel and Fuel Oil)</v>
          </cell>
          <cell r="E955" t="str">
            <v>Logistics</v>
          </cell>
          <cell r="F955" t="str">
            <v>Water</v>
          </cell>
        </row>
        <row r="956">
          <cell r="B956">
            <v>0</v>
          </cell>
          <cell r="C956">
            <v>2010</v>
          </cell>
          <cell r="D956" t="str">
            <v>412250  Fuel (Petrol, Diesel and Fuel Oil)</v>
          </cell>
          <cell r="E956" t="str">
            <v>Logistics</v>
          </cell>
          <cell r="F956" t="str">
            <v>Water</v>
          </cell>
        </row>
        <row r="957">
          <cell r="B957">
            <v>0</v>
          </cell>
          <cell r="C957">
            <v>2010</v>
          </cell>
          <cell r="D957" t="str">
            <v>412250  Fuel (Petrol, Diesel and Fuel Oil)</v>
          </cell>
          <cell r="E957" t="str">
            <v>Logistics</v>
          </cell>
          <cell r="F957" t="str">
            <v>Water</v>
          </cell>
        </row>
        <row r="958">
          <cell r="B958">
            <v>15618.36</v>
          </cell>
          <cell r="C958">
            <v>2010</v>
          </cell>
          <cell r="D958" t="str">
            <v>412250  Fuel (Petrol, Diesel and Fuel Oil)</v>
          </cell>
          <cell r="E958" t="str">
            <v>Informal Settlements</v>
          </cell>
          <cell r="F958" t="str">
            <v>Water</v>
          </cell>
        </row>
        <row r="959">
          <cell r="B959">
            <v>142.44999999999999</v>
          </cell>
          <cell r="C959">
            <v>2010</v>
          </cell>
          <cell r="D959" t="str">
            <v>412250  Fuel (Petrol, Diesel and Fuel Oil)</v>
          </cell>
          <cell r="E959" t="str">
            <v>TOC</v>
          </cell>
          <cell r="F959" t="str">
            <v>Water</v>
          </cell>
        </row>
        <row r="960">
          <cell r="B960">
            <v>169376.84</v>
          </cell>
          <cell r="C960">
            <v>2010</v>
          </cell>
          <cell r="D960" t="str">
            <v>412250  Fuel (Petrol, Diesel and Fuel Oil)</v>
          </cell>
          <cell r="E960" t="str">
            <v>District 8</v>
          </cell>
          <cell r="F960" t="str">
            <v>Water</v>
          </cell>
        </row>
        <row r="961">
          <cell r="B961">
            <v>51560.09</v>
          </cell>
          <cell r="C961">
            <v>2010</v>
          </cell>
          <cell r="D961" t="str">
            <v>412250  Fuel (Petrol, Diesel and Fuel Oil)</v>
          </cell>
          <cell r="E961" t="str">
            <v>District 8</v>
          </cell>
          <cell r="F961" t="str">
            <v>Water</v>
          </cell>
        </row>
        <row r="962">
          <cell r="B962">
            <v>0</v>
          </cell>
          <cell r="C962">
            <v>2010</v>
          </cell>
          <cell r="D962" t="str">
            <v>412250  Fuel (Petrol, Diesel and Fuel Oil)</v>
          </cell>
          <cell r="E962" t="str">
            <v>District 8</v>
          </cell>
          <cell r="F962" t="str">
            <v>Water</v>
          </cell>
        </row>
        <row r="963">
          <cell r="B963">
            <v>0</v>
          </cell>
          <cell r="C963">
            <v>2010</v>
          </cell>
          <cell r="D963" t="str">
            <v>412250  Fuel (Petrol, Diesel and Fuel Oil)</v>
          </cell>
          <cell r="E963" t="str">
            <v>District 8</v>
          </cell>
          <cell r="F963" t="str">
            <v>Water</v>
          </cell>
        </row>
        <row r="964">
          <cell r="B964">
            <v>34810.29</v>
          </cell>
          <cell r="C964">
            <v>2010</v>
          </cell>
          <cell r="D964" t="str">
            <v>412250  Fuel (Petrol, Diesel and Fuel Oil)</v>
          </cell>
          <cell r="E964" t="str">
            <v>District 6</v>
          </cell>
          <cell r="F964" t="str">
            <v>Water</v>
          </cell>
        </row>
        <row r="965">
          <cell r="B965">
            <v>62094.19</v>
          </cell>
          <cell r="C965">
            <v>2010</v>
          </cell>
          <cell r="D965" t="str">
            <v>412250  Fuel (Petrol, Diesel and Fuel Oil)</v>
          </cell>
          <cell r="E965" t="str">
            <v>District 6</v>
          </cell>
          <cell r="F965" t="str">
            <v>Water</v>
          </cell>
        </row>
        <row r="966">
          <cell r="B966">
            <v>0</v>
          </cell>
          <cell r="C966">
            <v>2010</v>
          </cell>
          <cell r="D966" t="str">
            <v>412250  Fuel (Petrol, Diesel and Fuel Oil)</v>
          </cell>
          <cell r="E966" t="str">
            <v>District 6</v>
          </cell>
          <cell r="F966" t="str">
            <v>Water</v>
          </cell>
        </row>
        <row r="967">
          <cell r="B967">
            <v>19977.41</v>
          </cell>
          <cell r="C967">
            <v>2010</v>
          </cell>
          <cell r="D967" t="str">
            <v>412250  Fuel (Petrol, Diesel and Fuel Oil)</v>
          </cell>
          <cell r="E967" t="str">
            <v>District 6</v>
          </cell>
          <cell r="F967" t="str">
            <v>Water</v>
          </cell>
        </row>
        <row r="968">
          <cell r="B968">
            <v>0</v>
          </cell>
          <cell r="C968">
            <v>2010</v>
          </cell>
          <cell r="D968" t="str">
            <v>412250  Fuel (Petrol, Diesel and Fuel Oil)</v>
          </cell>
          <cell r="E968" t="str">
            <v>District 6</v>
          </cell>
          <cell r="F968" t="str">
            <v>Water</v>
          </cell>
        </row>
        <row r="969">
          <cell r="B969">
            <v>18808.62</v>
          </cell>
          <cell r="C969">
            <v>2010</v>
          </cell>
          <cell r="D969" t="str">
            <v>412250  Fuel (Petrol, Diesel and Fuel Oil)</v>
          </cell>
          <cell r="E969" t="str">
            <v>District 4</v>
          </cell>
          <cell r="F969" t="str">
            <v>Sewer</v>
          </cell>
        </row>
        <row r="970">
          <cell r="B970">
            <v>93310.01</v>
          </cell>
          <cell r="C970">
            <v>2010</v>
          </cell>
          <cell r="D970" t="str">
            <v>412250  Fuel (Petrol, Diesel and Fuel Oil)</v>
          </cell>
          <cell r="E970" t="str">
            <v>District 4</v>
          </cell>
          <cell r="F970" t="str">
            <v>Sewer</v>
          </cell>
        </row>
        <row r="971">
          <cell r="B971">
            <v>36253.08</v>
          </cell>
          <cell r="C971">
            <v>2010</v>
          </cell>
          <cell r="D971" t="str">
            <v>412250  Fuel (Petrol, Diesel and Fuel Oil)</v>
          </cell>
          <cell r="E971" t="str">
            <v>District 4</v>
          </cell>
          <cell r="F971" t="str">
            <v>Sewer</v>
          </cell>
        </row>
        <row r="972">
          <cell r="B972">
            <v>0</v>
          </cell>
          <cell r="C972">
            <v>2010</v>
          </cell>
          <cell r="D972" t="str">
            <v>412250  Fuel (Petrol, Diesel and Fuel Oil)</v>
          </cell>
          <cell r="E972" t="str">
            <v>District 3</v>
          </cell>
          <cell r="F972" t="str">
            <v>Sewer</v>
          </cell>
        </row>
        <row r="973">
          <cell r="B973">
            <v>594.6</v>
          </cell>
          <cell r="C973">
            <v>2010</v>
          </cell>
          <cell r="D973" t="str">
            <v>412250  Fuel (Petrol, Diesel and Fuel Oil)</v>
          </cell>
          <cell r="E973" t="str">
            <v>District 3</v>
          </cell>
          <cell r="F973" t="str">
            <v>Sewer</v>
          </cell>
        </row>
        <row r="974">
          <cell r="B974">
            <v>0</v>
          </cell>
          <cell r="C974">
            <v>2010</v>
          </cell>
          <cell r="D974" t="str">
            <v>412250  Fuel (Petrol, Diesel and Fuel Oil)</v>
          </cell>
          <cell r="E974" t="str">
            <v>TOC</v>
          </cell>
          <cell r="F974" t="str">
            <v>Sewer</v>
          </cell>
        </row>
        <row r="975">
          <cell r="B975">
            <v>705.62</v>
          </cell>
          <cell r="C975">
            <v>2010</v>
          </cell>
          <cell r="D975" t="str">
            <v>412250  Fuel (Petrol, Diesel and Fuel Oil)</v>
          </cell>
          <cell r="E975" t="str">
            <v>District 6</v>
          </cell>
          <cell r="F975" t="str">
            <v>Sewer</v>
          </cell>
        </row>
        <row r="976">
          <cell r="B976">
            <v>1850.94</v>
          </cell>
          <cell r="C976">
            <v>2010</v>
          </cell>
          <cell r="D976" t="str">
            <v>412250  Fuel (Petrol, Diesel and Fuel Oil)</v>
          </cell>
          <cell r="E976" t="str">
            <v>District 7</v>
          </cell>
          <cell r="F976" t="str">
            <v>Sewer</v>
          </cell>
        </row>
        <row r="977">
          <cell r="B977">
            <v>29673.23</v>
          </cell>
          <cell r="C977">
            <v>2010</v>
          </cell>
          <cell r="D977" t="str">
            <v>412250  Fuel (Petrol, Diesel and Fuel Oil)</v>
          </cell>
          <cell r="E977" t="str">
            <v>District 1</v>
          </cell>
          <cell r="F977" t="str">
            <v>Sewer</v>
          </cell>
        </row>
        <row r="978">
          <cell r="B978">
            <v>71737.84</v>
          </cell>
          <cell r="C978">
            <v>2010</v>
          </cell>
          <cell r="D978" t="str">
            <v>412250  Fuel (Petrol, Diesel and Fuel Oil)</v>
          </cell>
          <cell r="E978" t="str">
            <v>Logistics</v>
          </cell>
          <cell r="F978" t="str">
            <v>Sewer</v>
          </cell>
        </row>
        <row r="979">
          <cell r="B979">
            <v>197.65</v>
          </cell>
          <cell r="C979">
            <v>2010</v>
          </cell>
          <cell r="D979" t="str">
            <v>412250  Fuel (Petrol, Diesel and Fuel Oil)</v>
          </cell>
          <cell r="E979" t="str">
            <v>Informal Settlements</v>
          </cell>
          <cell r="F979" t="str">
            <v>Sewer</v>
          </cell>
        </row>
        <row r="980">
          <cell r="B980">
            <v>0</v>
          </cell>
          <cell r="C980">
            <v>2010</v>
          </cell>
          <cell r="D980" t="str">
            <v>412250  Fuel (Petrol, Diesel and Fuel Oil)</v>
          </cell>
          <cell r="E980" t="str">
            <v>TOC</v>
          </cell>
          <cell r="F980" t="str">
            <v>Sewer</v>
          </cell>
        </row>
        <row r="981">
          <cell r="B981">
            <v>0</v>
          </cell>
          <cell r="C981">
            <v>2010</v>
          </cell>
          <cell r="D981" t="str">
            <v>412250  Fuel (Petrol, Diesel and Fuel Oil)</v>
          </cell>
          <cell r="E981" t="str">
            <v>Planning &amp; Design</v>
          </cell>
          <cell r="F981" t="str">
            <v>Sewer</v>
          </cell>
        </row>
        <row r="982">
          <cell r="B982">
            <v>0</v>
          </cell>
          <cell r="C982">
            <v>2010</v>
          </cell>
          <cell r="D982" t="str">
            <v>412250  Fuel (Petrol, Diesel and Fuel Oil)</v>
          </cell>
          <cell r="E982" t="str">
            <v>Informal Settlements</v>
          </cell>
          <cell r="F982" t="str">
            <v>Sewer</v>
          </cell>
        </row>
        <row r="983">
          <cell r="B983">
            <v>4234.43</v>
          </cell>
          <cell r="C983">
            <v>2010</v>
          </cell>
          <cell r="D983" t="str">
            <v>412250  Fuel (Petrol, Diesel and Fuel Oil)</v>
          </cell>
          <cell r="E983" t="str">
            <v>District 7</v>
          </cell>
          <cell r="F983" t="str">
            <v>Sewer</v>
          </cell>
        </row>
        <row r="984">
          <cell r="B984">
            <v>32486.58</v>
          </cell>
          <cell r="C984">
            <v>2010</v>
          </cell>
          <cell r="D984" t="str">
            <v>412250  Fuel (Petrol, Diesel and Fuel Oil)</v>
          </cell>
          <cell r="E984" t="str">
            <v>Informal Settlements</v>
          </cell>
          <cell r="F984" t="str">
            <v>Water</v>
          </cell>
        </row>
        <row r="985">
          <cell r="B985">
            <v>58551.34</v>
          </cell>
          <cell r="C985">
            <v>2010</v>
          </cell>
          <cell r="D985" t="str">
            <v>412250  Fuel (Petrol, Diesel and Fuel Oil)</v>
          </cell>
          <cell r="E985" t="str">
            <v>District 7</v>
          </cell>
          <cell r="F985" t="str">
            <v>Sewer</v>
          </cell>
        </row>
        <row r="986">
          <cell r="B986">
            <v>0</v>
          </cell>
          <cell r="C986">
            <v>2010</v>
          </cell>
          <cell r="D986" t="str">
            <v>412250  Fuel (Petrol, Diesel and Fuel Oil)</v>
          </cell>
          <cell r="E986" t="str">
            <v>District 7</v>
          </cell>
          <cell r="F986" t="str">
            <v>Sewer</v>
          </cell>
        </row>
        <row r="987">
          <cell r="B987">
            <v>9577.84</v>
          </cell>
          <cell r="C987">
            <v>2010</v>
          </cell>
          <cell r="D987" t="str">
            <v>412250  Fuel (Petrol, Diesel and Fuel Oil)</v>
          </cell>
          <cell r="E987" t="str">
            <v>District 6</v>
          </cell>
          <cell r="F987" t="str">
            <v>Sewer</v>
          </cell>
        </row>
        <row r="988">
          <cell r="B988">
            <v>41013.870000000003</v>
          </cell>
          <cell r="C988">
            <v>2010</v>
          </cell>
          <cell r="D988" t="str">
            <v>412250  Fuel (Petrol, Diesel and Fuel Oil)</v>
          </cell>
          <cell r="E988" t="str">
            <v>District 6</v>
          </cell>
          <cell r="F988" t="str">
            <v>Sewer</v>
          </cell>
        </row>
        <row r="989">
          <cell r="B989">
            <v>5250.82</v>
          </cell>
          <cell r="C989">
            <v>2010</v>
          </cell>
          <cell r="D989" t="str">
            <v>412250  Fuel (Petrol, Diesel and Fuel Oil)</v>
          </cell>
          <cell r="E989" t="str">
            <v>District 6</v>
          </cell>
          <cell r="F989" t="str">
            <v>Sewer</v>
          </cell>
        </row>
        <row r="990">
          <cell r="B990">
            <v>2752.31</v>
          </cell>
          <cell r="C990">
            <v>2010</v>
          </cell>
          <cell r="D990" t="str">
            <v>412250  Fuel (Petrol, Diesel and Fuel Oil)</v>
          </cell>
          <cell r="E990" t="str">
            <v>District 6</v>
          </cell>
          <cell r="F990" t="str">
            <v>Sewer</v>
          </cell>
        </row>
        <row r="991">
          <cell r="B991">
            <v>0</v>
          </cell>
          <cell r="C991">
            <v>2010</v>
          </cell>
          <cell r="D991" t="str">
            <v>412250  Fuel (Petrol, Diesel and Fuel Oil)</v>
          </cell>
          <cell r="E991" t="str">
            <v>District 7</v>
          </cell>
          <cell r="F991" t="str">
            <v>Sewer</v>
          </cell>
        </row>
        <row r="992">
          <cell r="B992">
            <v>5898.89</v>
          </cell>
          <cell r="C992">
            <v>2010</v>
          </cell>
          <cell r="D992" t="str">
            <v>412300  Furniture Fittings Tools &amp; Equipment: As</v>
          </cell>
          <cell r="E992" t="str">
            <v>District 6</v>
          </cell>
          <cell r="F992" t="str">
            <v>Water</v>
          </cell>
        </row>
        <row r="993">
          <cell r="B993">
            <v>250</v>
          </cell>
          <cell r="C993">
            <v>2010</v>
          </cell>
          <cell r="D993" t="str">
            <v>412350  Hire Charges</v>
          </cell>
          <cell r="E993" t="str">
            <v>District 4</v>
          </cell>
          <cell r="F993" t="str">
            <v>Water</v>
          </cell>
        </row>
        <row r="994">
          <cell r="B994">
            <v>500</v>
          </cell>
          <cell r="C994">
            <v>2010</v>
          </cell>
          <cell r="D994" t="str">
            <v>412350  Hire Charges</v>
          </cell>
          <cell r="E994" t="str">
            <v>District 4</v>
          </cell>
          <cell r="F994" t="str">
            <v>Water</v>
          </cell>
        </row>
        <row r="995">
          <cell r="B995">
            <v>500</v>
          </cell>
          <cell r="C995">
            <v>2010</v>
          </cell>
          <cell r="D995" t="str">
            <v>412350  Hire Charges</v>
          </cell>
          <cell r="E995" t="str">
            <v>District 4</v>
          </cell>
          <cell r="F995" t="str">
            <v>Water</v>
          </cell>
        </row>
        <row r="996">
          <cell r="B996">
            <v>979</v>
          </cell>
          <cell r="C996">
            <v>2010</v>
          </cell>
          <cell r="D996" t="str">
            <v>412350  Hire Charges</v>
          </cell>
          <cell r="E996" t="str">
            <v>District 4</v>
          </cell>
          <cell r="F996" t="str">
            <v>Water</v>
          </cell>
        </row>
        <row r="997">
          <cell r="B997">
            <v>1092.98</v>
          </cell>
          <cell r="C997">
            <v>2010</v>
          </cell>
          <cell r="D997" t="str">
            <v>412350  Hire Charges</v>
          </cell>
          <cell r="E997" t="str">
            <v>District 4</v>
          </cell>
          <cell r="F997" t="str">
            <v>Water</v>
          </cell>
        </row>
        <row r="998">
          <cell r="B998">
            <v>0</v>
          </cell>
          <cell r="C998">
            <v>2010</v>
          </cell>
          <cell r="D998" t="str">
            <v>412350  Hire Charges</v>
          </cell>
          <cell r="E998" t="str">
            <v>District 3</v>
          </cell>
          <cell r="F998" t="str">
            <v>Water</v>
          </cell>
        </row>
        <row r="999">
          <cell r="B999">
            <v>0</v>
          </cell>
          <cell r="C999">
            <v>2010</v>
          </cell>
          <cell r="D999" t="str">
            <v>412350  Hire Charges</v>
          </cell>
          <cell r="E999" t="str">
            <v>District 3</v>
          </cell>
          <cell r="F999" t="str">
            <v>Water</v>
          </cell>
        </row>
        <row r="1000">
          <cell r="B1000">
            <v>500</v>
          </cell>
          <cell r="C1000">
            <v>2010</v>
          </cell>
          <cell r="D1000" t="str">
            <v>412350  Hire Charges</v>
          </cell>
          <cell r="E1000" t="str">
            <v>District 3</v>
          </cell>
          <cell r="F1000" t="str">
            <v>Water</v>
          </cell>
        </row>
        <row r="1001">
          <cell r="B1001">
            <v>500</v>
          </cell>
          <cell r="C1001">
            <v>2010</v>
          </cell>
          <cell r="D1001" t="str">
            <v>412350  Hire Charges</v>
          </cell>
          <cell r="E1001" t="str">
            <v>District 6</v>
          </cell>
          <cell r="F1001" t="str">
            <v>Water</v>
          </cell>
        </row>
        <row r="1002">
          <cell r="B1002">
            <v>1000</v>
          </cell>
          <cell r="C1002">
            <v>2010</v>
          </cell>
          <cell r="D1002" t="str">
            <v>412350  Hire Charges</v>
          </cell>
          <cell r="E1002" t="str">
            <v>District 8</v>
          </cell>
          <cell r="F1002" t="str">
            <v>Water</v>
          </cell>
        </row>
        <row r="1003">
          <cell r="B1003">
            <v>0</v>
          </cell>
          <cell r="C1003">
            <v>2010</v>
          </cell>
          <cell r="D1003" t="str">
            <v>412350  Hire Charges</v>
          </cell>
          <cell r="E1003" t="str">
            <v>District 8</v>
          </cell>
          <cell r="F1003" t="str">
            <v>Water</v>
          </cell>
        </row>
        <row r="1004">
          <cell r="B1004">
            <v>646.24</v>
          </cell>
          <cell r="C1004">
            <v>2010</v>
          </cell>
          <cell r="D1004" t="str">
            <v>412350  Hire Charges</v>
          </cell>
          <cell r="E1004" t="str">
            <v>District 6</v>
          </cell>
          <cell r="F1004" t="str">
            <v>Water</v>
          </cell>
        </row>
        <row r="1005">
          <cell r="B1005">
            <v>750</v>
          </cell>
          <cell r="C1005">
            <v>2010</v>
          </cell>
          <cell r="D1005" t="str">
            <v>412350  Hire Charges</v>
          </cell>
          <cell r="E1005" t="str">
            <v>District 1</v>
          </cell>
          <cell r="F1005" t="str">
            <v>Water</v>
          </cell>
        </row>
        <row r="1006">
          <cell r="B1006">
            <v>3768.45</v>
          </cell>
          <cell r="C1006">
            <v>2010</v>
          </cell>
          <cell r="D1006" t="str">
            <v>412350  Hire Charges</v>
          </cell>
          <cell r="E1006" t="str">
            <v>District 1</v>
          </cell>
          <cell r="F1006" t="str">
            <v>Water</v>
          </cell>
        </row>
        <row r="1007">
          <cell r="B1007">
            <v>0</v>
          </cell>
          <cell r="C1007">
            <v>2010</v>
          </cell>
          <cell r="D1007" t="str">
            <v>412350  Hire Charges</v>
          </cell>
          <cell r="E1007" t="str">
            <v>District 1</v>
          </cell>
          <cell r="F1007" t="str">
            <v>Water</v>
          </cell>
        </row>
        <row r="1008">
          <cell r="B1008">
            <v>7102.4</v>
          </cell>
          <cell r="C1008">
            <v>2010</v>
          </cell>
          <cell r="D1008" t="str">
            <v>412350  Hire Charges</v>
          </cell>
          <cell r="E1008" t="str">
            <v>Logistics</v>
          </cell>
          <cell r="F1008" t="str">
            <v>Water</v>
          </cell>
        </row>
        <row r="1009">
          <cell r="B1009">
            <v>500</v>
          </cell>
          <cell r="C1009">
            <v>2010</v>
          </cell>
          <cell r="D1009" t="str">
            <v>412350  Hire Charges</v>
          </cell>
          <cell r="E1009" t="str">
            <v>Logistics</v>
          </cell>
          <cell r="F1009" t="str">
            <v>Water</v>
          </cell>
        </row>
        <row r="1010">
          <cell r="B1010">
            <v>2164.8000000000002</v>
          </cell>
          <cell r="C1010">
            <v>2010</v>
          </cell>
          <cell r="D1010" t="str">
            <v>412350  Hire Charges</v>
          </cell>
          <cell r="E1010" t="str">
            <v>Logistics</v>
          </cell>
          <cell r="F1010" t="str">
            <v>Water</v>
          </cell>
        </row>
        <row r="1011">
          <cell r="B1011">
            <v>250</v>
          </cell>
          <cell r="C1011">
            <v>2010</v>
          </cell>
          <cell r="D1011" t="str">
            <v>412350  Hire Charges</v>
          </cell>
          <cell r="E1011" t="str">
            <v>Informal Settlements</v>
          </cell>
          <cell r="F1011" t="str">
            <v>Water</v>
          </cell>
        </row>
        <row r="1012">
          <cell r="B1012">
            <v>904.74</v>
          </cell>
          <cell r="C1012">
            <v>2010</v>
          </cell>
          <cell r="D1012" t="str">
            <v>412350  Hire Charges</v>
          </cell>
          <cell r="E1012" t="str">
            <v>TOC</v>
          </cell>
          <cell r="F1012" t="str">
            <v>Water</v>
          </cell>
        </row>
        <row r="1013">
          <cell r="B1013">
            <v>0</v>
          </cell>
          <cell r="C1013">
            <v>2010</v>
          </cell>
          <cell r="D1013" t="str">
            <v>412350  Hire Charges</v>
          </cell>
          <cell r="E1013" t="e">
            <v>#N/A</v>
          </cell>
          <cell r="F1013" t="str">
            <v>Sewer</v>
          </cell>
        </row>
        <row r="1014">
          <cell r="B1014">
            <v>10400</v>
          </cell>
          <cell r="C1014">
            <v>2010</v>
          </cell>
          <cell r="D1014" t="str">
            <v>412350  Hire Charges</v>
          </cell>
          <cell r="E1014" t="str">
            <v>District 8</v>
          </cell>
          <cell r="F1014" t="str">
            <v>Water</v>
          </cell>
        </row>
        <row r="1015">
          <cell r="B1015">
            <v>22612.06</v>
          </cell>
          <cell r="C1015">
            <v>2010</v>
          </cell>
          <cell r="D1015" t="str">
            <v>412350  Hire Charges</v>
          </cell>
          <cell r="E1015" t="str">
            <v>District 8</v>
          </cell>
          <cell r="F1015" t="str">
            <v>Water</v>
          </cell>
        </row>
        <row r="1016">
          <cell r="B1016">
            <v>250</v>
          </cell>
          <cell r="C1016">
            <v>2010</v>
          </cell>
          <cell r="D1016" t="str">
            <v>412350  Hire Charges</v>
          </cell>
          <cell r="E1016" t="str">
            <v>District 6</v>
          </cell>
          <cell r="F1016" t="str">
            <v>Water</v>
          </cell>
        </row>
        <row r="1017">
          <cell r="B1017">
            <v>250</v>
          </cell>
          <cell r="C1017">
            <v>2010</v>
          </cell>
          <cell r="D1017" t="str">
            <v>412350  Hire Charges</v>
          </cell>
          <cell r="E1017" t="str">
            <v>District 6</v>
          </cell>
          <cell r="F1017" t="str">
            <v>Water</v>
          </cell>
        </row>
        <row r="1018">
          <cell r="B1018">
            <v>3279.08</v>
          </cell>
          <cell r="C1018">
            <v>2010</v>
          </cell>
          <cell r="D1018" t="str">
            <v>412350  Hire Charges</v>
          </cell>
          <cell r="E1018" t="str">
            <v>District 6</v>
          </cell>
          <cell r="F1018" t="str">
            <v>Water</v>
          </cell>
        </row>
        <row r="1019">
          <cell r="B1019">
            <v>6986.27</v>
          </cell>
          <cell r="C1019">
            <v>2010</v>
          </cell>
          <cell r="D1019" t="str">
            <v>412350  Hire Charges</v>
          </cell>
          <cell r="E1019" t="str">
            <v>District 6</v>
          </cell>
          <cell r="F1019" t="str">
            <v>Water</v>
          </cell>
        </row>
        <row r="1020">
          <cell r="B1020">
            <v>0</v>
          </cell>
          <cell r="C1020">
            <v>2010</v>
          </cell>
          <cell r="D1020" t="str">
            <v>412350  Hire Charges</v>
          </cell>
          <cell r="E1020" t="str">
            <v>District 8</v>
          </cell>
          <cell r="F1020" t="str">
            <v>Water</v>
          </cell>
        </row>
        <row r="1021">
          <cell r="B1021">
            <v>1886.4</v>
          </cell>
          <cell r="C1021">
            <v>2010</v>
          </cell>
          <cell r="D1021" t="str">
            <v>412350  Hire Charges</v>
          </cell>
          <cell r="E1021" t="str">
            <v>Informal Settlements</v>
          </cell>
          <cell r="F1021" t="str">
            <v>Water</v>
          </cell>
        </row>
        <row r="1022">
          <cell r="B1022">
            <v>250</v>
          </cell>
          <cell r="C1022">
            <v>2010</v>
          </cell>
          <cell r="D1022" t="str">
            <v>412350  Hire Charges</v>
          </cell>
          <cell r="E1022" t="str">
            <v>District 4</v>
          </cell>
          <cell r="F1022" t="str">
            <v>Sewer</v>
          </cell>
        </row>
        <row r="1023">
          <cell r="B1023">
            <v>500</v>
          </cell>
          <cell r="C1023">
            <v>2010</v>
          </cell>
          <cell r="D1023" t="str">
            <v>412350  Hire Charges</v>
          </cell>
          <cell r="E1023" t="str">
            <v>District 4</v>
          </cell>
          <cell r="F1023" t="str">
            <v>Sewer</v>
          </cell>
        </row>
        <row r="1024">
          <cell r="B1024">
            <v>0</v>
          </cell>
          <cell r="C1024">
            <v>2010</v>
          </cell>
          <cell r="D1024" t="str">
            <v>412350  Hire Charges</v>
          </cell>
          <cell r="E1024" t="str">
            <v>District 3</v>
          </cell>
          <cell r="F1024" t="str">
            <v>Sewer</v>
          </cell>
        </row>
        <row r="1025">
          <cell r="B1025">
            <v>0</v>
          </cell>
          <cell r="C1025">
            <v>2010</v>
          </cell>
          <cell r="D1025" t="str">
            <v>412350  Hire Charges</v>
          </cell>
          <cell r="E1025" t="str">
            <v>District 3</v>
          </cell>
          <cell r="F1025" t="str">
            <v>Sewer</v>
          </cell>
        </row>
        <row r="1026">
          <cell r="B1026">
            <v>390.33</v>
          </cell>
          <cell r="C1026">
            <v>2010</v>
          </cell>
          <cell r="D1026" t="str">
            <v>412350  Hire Charges</v>
          </cell>
          <cell r="E1026" t="str">
            <v>District 3</v>
          </cell>
          <cell r="F1026" t="str">
            <v>Sewer</v>
          </cell>
        </row>
        <row r="1027">
          <cell r="B1027">
            <v>0</v>
          </cell>
          <cell r="C1027">
            <v>2010</v>
          </cell>
          <cell r="D1027" t="str">
            <v>412350  Hire Charges</v>
          </cell>
          <cell r="E1027" t="str">
            <v>District 7</v>
          </cell>
          <cell r="F1027" t="str">
            <v>Sewer</v>
          </cell>
        </row>
        <row r="1028">
          <cell r="B1028">
            <v>0</v>
          </cell>
          <cell r="C1028">
            <v>2010</v>
          </cell>
          <cell r="D1028" t="str">
            <v>412350  Hire Charges</v>
          </cell>
          <cell r="E1028" t="str">
            <v>District 7</v>
          </cell>
          <cell r="F1028" t="str">
            <v>Sewer</v>
          </cell>
        </row>
        <row r="1029">
          <cell r="B1029">
            <v>0</v>
          </cell>
          <cell r="C1029">
            <v>2010</v>
          </cell>
          <cell r="D1029" t="str">
            <v>412350  Hire Charges</v>
          </cell>
          <cell r="E1029" t="str">
            <v>District 6</v>
          </cell>
          <cell r="F1029" t="str">
            <v>Sewer</v>
          </cell>
        </row>
        <row r="1030">
          <cell r="B1030">
            <v>1000</v>
          </cell>
          <cell r="C1030">
            <v>2010</v>
          </cell>
          <cell r="D1030" t="str">
            <v>412350  Hire Charges</v>
          </cell>
          <cell r="E1030" t="str">
            <v>District 7</v>
          </cell>
          <cell r="F1030" t="str">
            <v>Sewer</v>
          </cell>
        </row>
        <row r="1031">
          <cell r="B1031">
            <v>0</v>
          </cell>
          <cell r="C1031">
            <v>2010</v>
          </cell>
          <cell r="D1031" t="str">
            <v>412350  Hire Charges</v>
          </cell>
          <cell r="E1031" t="str">
            <v>District 1</v>
          </cell>
          <cell r="F1031" t="str">
            <v>Sewer</v>
          </cell>
        </row>
        <row r="1032">
          <cell r="B1032">
            <v>1965.4</v>
          </cell>
          <cell r="C1032">
            <v>2010</v>
          </cell>
          <cell r="D1032" t="str">
            <v>412350  Hire Charges</v>
          </cell>
          <cell r="E1032" t="str">
            <v>District 1</v>
          </cell>
          <cell r="F1032" t="str">
            <v>Sewer</v>
          </cell>
        </row>
        <row r="1033">
          <cell r="B1033">
            <v>0</v>
          </cell>
          <cell r="C1033">
            <v>2010</v>
          </cell>
          <cell r="D1033" t="str">
            <v>412350  Hire Charges</v>
          </cell>
          <cell r="E1033" t="str">
            <v>Logistics</v>
          </cell>
          <cell r="F1033" t="str">
            <v>Sewer</v>
          </cell>
        </row>
        <row r="1034">
          <cell r="B1034">
            <v>0</v>
          </cell>
          <cell r="C1034">
            <v>2010</v>
          </cell>
          <cell r="D1034" t="str">
            <v>412350  Hire Charges</v>
          </cell>
          <cell r="E1034" t="str">
            <v>Logistics</v>
          </cell>
          <cell r="F1034" t="str">
            <v>Sewer</v>
          </cell>
        </row>
        <row r="1035">
          <cell r="B1035">
            <v>6360.4</v>
          </cell>
          <cell r="C1035">
            <v>2010</v>
          </cell>
          <cell r="D1035" t="str">
            <v>412350  Hire Charges</v>
          </cell>
          <cell r="E1035" t="str">
            <v>Logistics</v>
          </cell>
          <cell r="F1035" t="str">
            <v>Sewer</v>
          </cell>
        </row>
        <row r="1036">
          <cell r="B1036">
            <v>0</v>
          </cell>
          <cell r="C1036">
            <v>2010</v>
          </cell>
          <cell r="D1036" t="str">
            <v>412350  Hire Charges</v>
          </cell>
          <cell r="E1036" t="str">
            <v>Informal Settlements</v>
          </cell>
          <cell r="F1036" t="str">
            <v>Sewer</v>
          </cell>
        </row>
        <row r="1037">
          <cell r="B1037">
            <v>0</v>
          </cell>
          <cell r="C1037">
            <v>2010</v>
          </cell>
          <cell r="D1037" t="str">
            <v>412350  Hire Charges</v>
          </cell>
          <cell r="E1037" t="str">
            <v>TOC</v>
          </cell>
          <cell r="F1037" t="str">
            <v>Sewer</v>
          </cell>
        </row>
        <row r="1038">
          <cell r="B1038">
            <v>0</v>
          </cell>
          <cell r="C1038">
            <v>2010</v>
          </cell>
          <cell r="D1038" t="str">
            <v>412350  Hire Charges</v>
          </cell>
          <cell r="E1038" t="str">
            <v>Planning &amp; Design</v>
          </cell>
          <cell r="F1038" t="str">
            <v>Sewer</v>
          </cell>
        </row>
        <row r="1039">
          <cell r="B1039">
            <v>0</v>
          </cell>
          <cell r="C1039">
            <v>2010</v>
          </cell>
          <cell r="D1039" t="str">
            <v>412350  Hire Charges</v>
          </cell>
          <cell r="E1039" t="str">
            <v>Logistics</v>
          </cell>
          <cell r="F1039" t="str">
            <v>Water</v>
          </cell>
        </row>
        <row r="1040">
          <cell r="B1040">
            <v>0</v>
          </cell>
          <cell r="C1040">
            <v>2010</v>
          </cell>
          <cell r="D1040" t="str">
            <v>412350  Hire Charges</v>
          </cell>
          <cell r="E1040" t="str">
            <v>District 7</v>
          </cell>
          <cell r="F1040" t="str">
            <v>Sewer</v>
          </cell>
        </row>
        <row r="1041">
          <cell r="B1041">
            <v>5066.09</v>
          </cell>
          <cell r="C1041">
            <v>2010</v>
          </cell>
          <cell r="D1041" t="str">
            <v>412350  Hire Charges</v>
          </cell>
          <cell r="E1041" t="str">
            <v>District 7</v>
          </cell>
          <cell r="F1041" t="str">
            <v>Sewer</v>
          </cell>
        </row>
        <row r="1042">
          <cell r="B1042">
            <v>500</v>
          </cell>
          <cell r="C1042">
            <v>2010</v>
          </cell>
          <cell r="D1042" t="str">
            <v>412350  Hire Charges</v>
          </cell>
          <cell r="E1042" t="str">
            <v>District 6</v>
          </cell>
          <cell r="F1042" t="str">
            <v>Sewer</v>
          </cell>
        </row>
        <row r="1043">
          <cell r="B1043">
            <v>500</v>
          </cell>
          <cell r="C1043">
            <v>2010</v>
          </cell>
          <cell r="D1043" t="str">
            <v>412350  Hire Charges</v>
          </cell>
          <cell r="E1043" t="str">
            <v>District 6</v>
          </cell>
          <cell r="F1043" t="str">
            <v>Sewer</v>
          </cell>
        </row>
        <row r="1044">
          <cell r="B1044">
            <v>500</v>
          </cell>
          <cell r="C1044">
            <v>2010</v>
          </cell>
          <cell r="D1044" t="str">
            <v>412350  Hire Charges</v>
          </cell>
          <cell r="E1044" t="str">
            <v>District 6</v>
          </cell>
          <cell r="F1044" t="str">
            <v>Sewer</v>
          </cell>
        </row>
        <row r="1045">
          <cell r="B1045">
            <v>500</v>
          </cell>
          <cell r="C1045">
            <v>2010</v>
          </cell>
          <cell r="D1045" t="str">
            <v>412350  Hire Charges</v>
          </cell>
          <cell r="E1045" t="str">
            <v>District 6</v>
          </cell>
          <cell r="F1045" t="str">
            <v>Sewer</v>
          </cell>
        </row>
        <row r="1046">
          <cell r="B1046">
            <v>73217.05</v>
          </cell>
          <cell r="C1046">
            <v>2010</v>
          </cell>
          <cell r="D1046" t="str">
            <v>412360  Hire of LDV, P/Van, Bus, Special Vehicle</v>
          </cell>
          <cell r="E1046" t="str">
            <v>District 8</v>
          </cell>
          <cell r="F1046" t="str">
            <v>Water</v>
          </cell>
        </row>
        <row r="1047">
          <cell r="B1047">
            <v>156380.15</v>
          </cell>
          <cell r="C1047">
            <v>2010</v>
          </cell>
          <cell r="D1047" t="str">
            <v>412360  Hire of LDV, P/Van, Bus, Special Vehicle</v>
          </cell>
          <cell r="E1047" t="str">
            <v>District 4</v>
          </cell>
          <cell r="F1047" t="str">
            <v>Water</v>
          </cell>
        </row>
        <row r="1048">
          <cell r="B1048">
            <v>29770</v>
          </cell>
          <cell r="C1048">
            <v>2010</v>
          </cell>
          <cell r="D1048" t="str">
            <v>412360  Hire of LDV, P/Van, Bus, Special Vehicle</v>
          </cell>
          <cell r="E1048" t="str">
            <v>District 4</v>
          </cell>
          <cell r="F1048" t="str">
            <v>Water</v>
          </cell>
        </row>
        <row r="1049">
          <cell r="B1049">
            <v>706804.24</v>
          </cell>
          <cell r="C1049">
            <v>2010</v>
          </cell>
          <cell r="D1049" t="str">
            <v>412360  Hire of LDV, P/Van, Bus, Special Vehicle</v>
          </cell>
          <cell r="E1049" t="str">
            <v>District 4</v>
          </cell>
          <cell r="F1049" t="str">
            <v>Water</v>
          </cell>
        </row>
        <row r="1050">
          <cell r="B1050">
            <v>0</v>
          </cell>
          <cell r="C1050">
            <v>2010</v>
          </cell>
          <cell r="D1050" t="str">
            <v>412360  Hire of LDV, P/Van, Bus, Special Vehicle</v>
          </cell>
          <cell r="E1050" t="str">
            <v>District 4</v>
          </cell>
          <cell r="F1050" t="str">
            <v>Water</v>
          </cell>
        </row>
        <row r="1051">
          <cell r="B1051">
            <v>68650.899999999994</v>
          </cell>
          <cell r="C1051">
            <v>2010</v>
          </cell>
          <cell r="D1051" t="str">
            <v>412360  Hire of LDV, P/Van, Bus, Special Vehicle</v>
          </cell>
          <cell r="E1051" t="str">
            <v>District 3</v>
          </cell>
          <cell r="F1051" t="str">
            <v>Water</v>
          </cell>
        </row>
        <row r="1052">
          <cell r="B1052">
            <v>0</v>
          </cell>
          <cell r="C1052">
            <v>2010</v>
          </cell>
          <cell r="D1052" t="str">
            <v>412360  Hire of LDV, P/Van, Bus, Special Vehicle</v>
          </cell>
          <cell r="E1052" t="str">
            <v>District 3</v>
          </cell>
          <cell r="F1052" t="str">
            <v>Water</v>
          </cell>
        </row>
        <row r="1053">
          <cell r="B1053">
            <v>48714.8</v>
          </cell>
          <cell r="C1053">
            <v>2010</v>
          </cell>
          <cell r="D1053" t="str">
            <v>412360  Hire of LDV, P/Van, Bus, Special Vehicle</v>
          </cell>
          <cell r="E1053" t="str">
            <v>District 3</v>
          </cell>
          <cell r="F1053" t="str">
            <v>Water</v>
          </cell>
        </row>
        <row r="1054">
          <cell r="B1054">
            <v>204462.28</v>
          </cell>
          <cell r="C1054">
            <v>2010</v>
          </cell>
          <cell r="D1054" t="str">
            <v>412360  Hire of LDV, P/Van, Bus, Special Vehicle</v>
          </cell>
          <cell r="E1054" t="str">
            <v>District 6</v>
          </cell>
          <cell r="F1054" t="str">
            <v>Water</v>
          </cell>
        </row>
        <row r="1055">
          <cell r="B1055">
            <v>4833.2</v>
          </cell>
          <cell r="C1055">
            <v>2010</v>
          </cell>
          <cell r="D1055" t="str">
            <v>412360  Hire of LDV, P/Van, Bus, Special Vehicle</v>
          </cell>
          <cell r="E1055" t="str">
            <v>District 8</v>
          </cell>
          <cell r="F1055" t="str">
            <v>Water</v>
          </cell>
        </row>
        <row r="1056">
          <cell r="B1056">
            <v>0</v>
          </cell>
          <cell r="C1056">
            <v>2010</v>
          </cell>
          <cell r="D1056" t="str">
            <v>412360  Hire of LDV, P/Van, Bus, Special Vehicle</v>
          </cell>
          <cell r="E1056" t="str">
            <v>District 8</v>
          </cell>
          <cell r="F1056" t="str">
            <v>Water</v>
          </cell>
        </row>
        <row r="1057">
          <cell r="B1057">
            <v>755175.64</v>
          </cell>
          <cell r="C1057">
            <v>2010</v>
          </cell>
          <cell r="D1057" t="str">
            <v>412360  Hire of LDV, P/Van, Bus, Special Vehicle</v>
          </cell>
          <cell r="E1057" t="str">
            <v>District 1</v>
          </cell>
          <cell r="F1057" t="str">
            <v>Water</v>
          </cell>
        </row>
        <row r="1058">
          <cell r="B1058">
            <v>624560.67000000004</v>
          </cell>
          <cell r="C1058">
            <v>2010</v>
          </cell>
          <cell r="D1058" t="str">
            <v>412360  Hire of LDV, P/Van, Bus, Special Vehicle</v>
          </cell>
          <cell r="E1058" t="str">
            <v>District 1</v>
          </cell>
          <cell r="F1058" t="str">
            <v>Water</v>
          </cell>
        </row>
        <row r="1059">
          <cell r="B1059">
            <v>0</v>
          </cell>
          <cell r="C1059">
            <v>2010</v>
          </cell>
          <cell r="D1059" t="str">
            <v>412360  Hire of LDV, P/Van, Bus, Special Vehicle</v>
          </cell>
          <cell r="E1059" t="str">
            <v>Logistics</v>
          </cell>
          <cell r="F1059" t="str">
            <v>Water</v>
          </cell>
        </row>
        <row r="1060">
          <cell r="B1060">
            <v>54919.1</v>
          </cell>
          <cell r="C1060">
            <v>2010</v>
          </cell>
          <cell r="D1060" t="str">
            <v>412360  Hire of LDV, P/Van, Bus, Special Vehicle</v>
          </cell>
          <cell r="E1060" t="str">
            <v>Logistics</v>
          </cell>
          <cell r="F1060" t="str">
            <v>Water</v>
          </cell>
        </row>
        <row r="1061">
          <cell r="B1061">
            <v>74823.929999999993</v>
          </cell>
          <cell r="C1061">
            <v>2010</v>
          </cell>
          <cell r="D1061" t="str">
            <v>412360  Hire of LDV, P/Van, Bus, Special Vehicle</v>
          </cell>
          <cell r="E1061" t="str">
            <v>Logistics</v>
          </cell>
          <cell r="F1061" t="str">
            <v>Water</v>
          </cell>
        </row>
        <row r="1062">
          <cell r="B1062">
            <v>505451.81</v>
          </cell>
          <cell r="C1062">
            <v>2010</v>
          </cell>
          <cell r="D1062" t="str">
            <v>412360  Hire of LDV, P/Van, Bus, Special Vehicle</v>
          </cell>
          <cell r="E1062" t="str">
            <v>Informal Settlements</v>
          </cell>
          <cell r="F1062" t="str">
            <v>Water</v>
          </cell>
        </row>
        <row r="1063">
          <cell r="B1063">
            <v>5263140.26</v>
          </cell>
          <cell r="C1063">
            <v>2010</v>
          </cell>
          <cell r="D1063" t="str">
            <v>412360  Hire of LDV, P/Van, Bus, Special Vehicle</v>
          </cell>
          <cell r="E1063" t="str">
            <v>District 8</v>
          </cell>
          <cell r="F1063" t="str">
            <v>Water</v>
          </cell>
        </row>
        <row r="1064">
          <cell r="B1064">
            <v>0</v>
          </cell>
          <cell r="C1064">
            <v>2010</v>
          </cell>
          <cell r="D1064" t="str">
            <v>412360  Hire of LDV, P/Van, Bus, Special Vehicle</v>
          </cell>
          <cell r="E1064" t="str">
            <v>District 8</v>
          </cell>
          <cell r="F1064" t="str">
            <v>Water</v>
          </cell>
        </row>
        <row r="1065">
          <cell r="B1065">
            <v>72380.55</v>
          </cell>
          <cell r="C1065">
            <v>2010</v>
          </cell>
          <cell r="D1065" t="str">
            <v>412360  Hire of LDV, P/Van, Bus, Special Vehicle</v>
          </cell>
          <cell r="E1065" t="str">
            <v>District 6</v>
          </cell>
          <cell r="F1065" t="str">
            <v>Water</v>
          </cell>
        </row>
        <row r="1066">
          <cell r="B1066">
            <v>358217.06</v>
          </cell>
          <cell r="C1066">
            <v>2010</v>
          </cell>
          <cell r="D1066" t="str">
            <v>412360  Hire of LDV, P/Van, Bus, Special Vehicle</v>
          </cell>
          <cell r="E1066" t="str">
            <v>District 6</v>
          </cell>
          <cell r="F1066" t="str">
            <v>Water</v>
          </cell>
        </row>
        <row r="1067">
          <cell r="B1067">
            <v>134847.13</v>
          </cell>
          <cell r="C1067">
            <v>2010</v>
          </cell>
          <cell r="D1067" t="str">
            <v>412360  Hire of LDV, P/Van, Bus, Special Vehicle</v>
          </cell>
          <cell r="E1067" t="str">
            <v>District 6</v>
          </cell>
          <cell r="F1067" t="str">
            <v>Water</v>
          </cell>
        </row>
        <row r="1068">
          <cell r="B1068">
            <v>214126</v>
          </cell>
          <cell r="C1068">
            <v>2010</v>
          </cell>
          <cell r="D1068" t="str">
            <v>412360  Hire of LDV, P/Van, Bus, Special Vehicle</v>
          </cell>
          <cell r="E1068" t="str">
            <v>District 8</v>
          </cell>
          <cell r="F1068" t="str">
            <v>Water</v>
          </cell>
        </row>
        <row r="1069">
          <cell r="B1069">
            <v>204599.87</v>
          </cell>
          <cell r="C1069">
            <v>2010</v>
          </cell>
          <cell r="D1069" t="str">
            <v>412360  Hire of LDV, P/Van, Bus, Special Vehicle</v>
          </cell>
          <cell r="E1069" t="str">
            <v>District 4</v>
          </cell>
          <cell r="F1069" t="str">
            <v>Sewer</v>
          </cell>
        </row>
        <row r="1070">
          <cell r="B1070">
            <v>290903.89</v>
          </cell>
          <cell r="C1070">
            <v>2010</v>
          </cell>
          <cell r="D1070" t="str">
            <v>412360  Hire of LDV, P/Van, Bus, Special Vehicle</v>
          </cell>
          <cell r="E1070" t="str">
            <v>District 4</v>
          </cell>
          <cell r="F1070" t="str">
            <v>Sewer</v>
          </cell>
        </row>
        <row r="1071">
          <cell r="B1071">
            <v>849597.49</v>
          </cell>
          <cell r="C1071">
            <v>2010</v>
          </cell>
          <cell r="D1071" t="str">
            <v>412360  Hire of LDV, P/Van, Bus, Special Vehicle</v>
          </cell>
          <cell r="E1071" t="str">
            <v>District 3</v>
          </cell>
          <cell r="F1071" t="str">
            <v>Sewer</v>
          </cell>
        </row>
        <row r="1072">
          <cell r="B1072">
            <v>16200</v>
          </cell>
          <cell r="C1072">
            <v>2010</v>
          </cell>
          <cell r="D1072" t="str">
            <v>412360  Hire of LDV, P/Van, Bus, Special Vehicle</v>
          </cell>
          <cell r="E1072" t="str">
            <v>District 6</v>
          </cell>
          <cell r="F1072" t="str">
            <v>Sewer</v>
          </cell>
        </row>
        <row r="1073">
          <cell r="B1073">
            <v>81299.25</v>
          </cell>
          <cell r="C1073">
            <v>2010</v>
          </cell>
          <cell r="D1073" t="str">
            <v>412360  Hire of LDV, P/Van, Bus, Special Vehicle</v>
          </cell>
          <cell r="E1073" t="str">
            <v>District 1</v>
          </cell>
          <cell r="F1073" t="str">
            <v>Sewer</v>
          </cell>
        </row>
        <row r="1074">
          <cell r="B1074">
            <v>0</v>
          </cell>
          <cell r="C1074">
            <v>2010</v>
          </cell>
          <cell r="D1074" t="str">
            <v>412360  Hire of LDV, P/Van, Bus, Special Vehicle</v>
          </cell>
          <cell r="E1074" t="str">
            <v>Logistics</v>
          </cell>
          <cell r="F1074" t="str">
            <v>Sewer</v>
          </cell>
        </row>
        <row r="1075">
          <cell r="B1075">
            <v>-14397.54</v>
          </cell>
          <cell r="C1075">
            <v>2010</v>
          </cell>
          <cell r="D1075" t="str">
            <v>412360  Hire of LDV, P/Van, Bus, Special Vehicle</v>
          </cell>
          <cell r="E1075" t="str">
            <v>Logistics</v>
          </cell>
          <cell r="F1075" t="str">
            <v>Sewer</v>
          </cell>
        </row>
        <row r="1076">
          <cell r="B1076">
            <v>0</v>
          </cell>
          <cell r="C1076">
            <v>2010</v>
          </cell>
          <cell r="D1076" t="str">
            <v>412360  Hire of LDV, P/Van, Bus, Special Vehicle</v>
          </cell>
          <cell r="E1076" t="str">
            <v>Planning &amp; Design</v>
          </cell>
          <cell r="F1076" t="str">
            <v>Sewer</v>
          </cell>
        </row>
        <row r="1077">
          <cell r="B1077">
            <v>16332.73</v>
          </cell>
          <cell r="C1077">
            <v>2010</v>
          </cell>
          <cell r="D1077" t="str">
            <v>412360  Hire of LDV, P/Van, Bus, Special Vehicle</v>
          </cell>
          <cell r="E1077" t="str">
            <v>Informal Settlements</v>
          </cell>
          <cell r="F1077" t="str">
            <v>Sewer</v>
          </cell>
        </row>
        <row r="1078">
          <cell r="B1078">
            <v>281266.15000000002</v>
          </cell>
          <cell r="C1078">
            <v>2010</v>
          </cell>
          <cell r="D1078" t="str">
            <v>412360  Hire of LDV, P/Van, Bus, Special Vehicle</v>
          </cell>
          <cell r="E1078" t="str">
            <v>Informal Settlements</v>
          </cell>
          <cell r="F1078" t="str">
            <v>Water</v>
          </cell>
        </row>
        <row r="1079">
          <cell r="B1079">
            <v>0</v>
          </cell>
          <cell r="C1079">
            <v>2010</v>
          </cell>
          <cell r="D1079" t="str">
            <v>412360  Hire of LDV, P/Van, Bus, Special Vehicle</v>
          </cell>
          <cell r="E1079" t="str">
            <v>Logistics</v>
          </cell>
          <cell r="F1079" t="str">
            <v>Water</v>
          </cell>
        </row>
        <row r="1080">
          <cell r="B1080">
            <v>291739.99</v>
          </cell>
          <cell r="C1080">
            <v>2010</v>
          </cell>
          <cell r="D1080" t="str">
            <v>412360  Hire of LDV, P/Van, Bus, Special Vehicle</v>
          </cell>
          <cell r="E1080" t="str">
            <v>District 7</v>
          </cell>
          <cell r="F1080" t="str">
            <v>Sewer</v>
          </cell>
        </row>
        <row r="1081">
          <cell r="B1081">
            <v>-3065.45</v>
          </cell>
          <cell r="C1081">
            <v>2010</v>
          </cell>
          <cell r="D1081" t="str">
            <v>412360  Hire of LDV, P/Van, Bus, Special Vehicle</v>
          </cell>
          <cell r="E1081" t="str">
            <v>District 6</v>
          </cell>
          <cell r="F1081" t="str">
            <v>Sewer</v>
          </cell>
        </row>
        <row r="1082">
          <cell r="B1082">
            <v>221819.45</v>
          </cell>
          <cell r="C1082">
            <v>2010</v>
          </cell>
          <cell r="D1082" t="str">
            <v>412360  Hire of LDV, P/Van, Bus, Special Vehicle</v>
          </cell>
          <cell r="E1082" t="str">
            <v>District 6</v>
          </cell>
          <cell r="F1082" t="str">
            <v>Sewer</v>
          </cell>
        </row>
        <row r="1083">
          <cell r="B1083">
            <v>170056.62</v>
          </cell>
          <cell r="C1083">
            <v>2010</v>
          </cell>
          <cell r="D1083" t="str">
            <v>412360  Hire of LDV, P/Van, Bus, Special Vehicle</v>
          </cell>
          <cell r="E1083" t="str">
            <v>District 6</v>
          </cell>
          <cell r="F1083" t="str">
            <v>Sewer</v>
          </cell>
        </row>
        <row r="1084">
          <cell r="B1084">
            <v>-14661.4</v>
          </cell>
          <cell r="C1084">
            <v>2010</v>
          </cell>
          <cell r="D1084" t="str">
            <v>412360  Hire of LDV, P/Van, Bus, Special Vehicle</v>
          </cell>
          <cell r="E1084" t="str">
            <v>District 6</v>
          </cell>
          <cell r="F1084" t="str">
            <v>Sewer</v>
          </cell>
        </row>
        <row r="1085">
          <cell r="B1085">
            <v>135718.07</v>
          </cell>
          <cell r="C1085">
            <v>2010</v>
          </cell>
          <cell r="D1085" t="str">
            <v>412370  Hire of Motor Cars - VAT Non Claim (DCab</v>
          </cell>
          <cell r="E1085" t="str">
            <v>District 4</v>
          </cell>
          <cell r="F1085" t="str">
            <v>Water</v>
          </cell>
        </row>
        <row r="1086">
          <cell r="B1086">
            <v>12231.07</v>
          </cell>
          <cell r="C1086">
            <v>2010</v>
          </cell>
          <cell r="D1086" t="str">
            <v>412370  Hire of Motor Cars - VAT Non Claim (DCab</v>
          </cell>
          <cell r="E1086" t="str">
            <v>District 4</v>
          </cell>
          <cell r="F1086" t="str">
            <v>Water</v>
          </cell>
        </row>
        <row r="1087">
          <cell r="B1087">
            <v>18638.5</v>
          </cell>
          <cell r="C1087">
            <v>2010</v>
          </cell>
          <cell r="D1087" t="str">
            <v>412370  Hire of Motor Cars - VAT Non Claim (DCab</v>
          </cell>
          <cell r="E1087" t="str">
            <v>District 4</v>
          </cell>
          <cell r="F1087" t="str">
            <v>Water</v>
          </cell>
        </row>
        <row r="1088">
          <cell r="B1088">
            <v>0</v>
          </cell>
          <cell r="C1088">
            <v>2010</v>
          </cell>
          <cell r="D1088" t="str">
            <v>412370  Hire of Motor Cars - VAT Non Claim (DCab</v>
          </cell>
          <cell r="E1088" t="str">
            <v>District 4</v>
          </cell>
          <cell r="F1088" t="str">
            <v>Water</v>
          </cell>
        </row>
        <row r="1089">
          <cell r="B1089">
            <v>77846.12</v>
          </cell>
          <cell r="C1089">
            <v>2010</v>
          </cell>
          <cell r="D1089" t="str">
            <v>412370  Hire of Motor Cars - VAT Non Claim (DCab</v>
          </cell>
          <cell r="E1089" t="str">
            <v>District 3</v>
          </cell>
          <cell r="F1089" t="str">
            <v>Water</v>
          </cell>
        </row>
        <row r="1090">
          <cell r="B1090">
            <v>58558.79</v>
          </cell>
          <cell r="C1090">
            <v>2010</v>
          </cell>
          <cell r="D1090" t="str">
            <v>412370  Hire of Motor Cars - VAT Non Claim (DCab</v>
          </cell>
          <cell r="E1090" t="str">
            <v>District 3</v>
          </cell>
          <cell r="F1090" t="str">
            <v>Water</v>
          </cell>
        </row>
        <row r="1091">
          <cell r="B1091">
            <v>88904.69</v>
          </cell>
          <cell r="C1091">
            <v>2010</v>
          </cell>
          <cell r="D1091" t="str">
            <v>412370  Hire of Motor Cars - VAT Non Claim (DCab</v>
          </cell>
          <cell r="E1091" t="str">
            <v>District 3</v>
          </cell>
          <cell r="F1091" t="str">
            <v>Water</v>
          </cell>
        </row>
        <row r="1092">
          <cell r="B1092">
            <v>55623.53</v>
          </cell>
          <cell r="C1092">
            <v>2010</v>
          </cell>
          <cell r="D1092" t="str">
            <v>412370  Hire of Motor Cars - VAT Non Claim (DCab</v>
          </cell>
          <cell r="E1092" t="str">
            <v>District 6</v>
          </cell>
          <cell r="F1092" t="str">
            <v>Water</v>
          </cell>
        </row>
        <row r="1093">
          <cell r="B1093">
            <v>905.45</v>
          </cell>
          <cell r="C1093">
            <v>2010</v>
          </cell>
          <cell r="D1093" t="str">
            <v>412370  Hire of Motor Cars - VAT Non Claim (DCab</v>
          </cell>
          <cell r="E1093" t="str">
            <v>District 8</v>
          </cell>
          <cell r="F1093" t="str">
            <v>Water</v>
          </cell>
        </row>
        <row r="1094">
          <cell r="B1094">
            <v>5522.39</v>
          </cell>
          <cell r="C1094">
            <v>2010</v>
          </cell>
          <cell r="D1094" t="str">
            <v>412370  Hire of Motor Cars - VAT Non Claim (DCab</v>
          </cell>
          <cell r="E1094" t="str">
            <v>District 8</v>
          </cell>
          <cell r="F1094" t="str">
            <v>Water</v>
          </cell>
        </row>
        <row r="1095">
          <cell r="B1095">
            <v>37913.79</v>
          </cell>
          <cell r="C1095">
            <v>2010</v>
          </cell>
          <cell r="D1095" t="str">
            <v>412370  Hire of Motor Cars - VAT Non Claim (DCab</v>
          </cell>
          <cell r="E1095" t="str">
            <v>District 1</v>
          </cell>
          <cell r="F1095" t="str">
            <v>Water</v>
          </cell>
        </row>
        <row r="1096">
          <cell r="B1096">
            <v>535.79999999999995</v>
          </cell>
          <cell r="C1096">
            <v>2010</v>
          </cell>
          <cell r="D1096" t="str">
            <v>412370  Hire of Motor Cars - VAT Non Claim (DCab</v>
          </cell>
          <cell r="E1096" t="str">
            <v>District 1</v>
          </cell>
          <cell r="F1096" t="str">
            <v>Water</v>
          </cell>
        </row>
        <row r="1097">
          <cell r="B1097">
            <v>37600.42</v>
          </cell>
          <cell r="C1097">
            <v>2010</v>
          </cell>
          <cell r="D1097" t="str">
            <v>412370  Hire of Motor Cars - VAT Non Claim (DCab</v>
          </cell>
          <cell r="E1097" t="str">
            <v>Logistics</v>
          </cell>
          <cell r="F1097" t="str">
            <v>Water</v>
          </cell>
        </row>
        <row r="1098">
          <cell r="B1098">
            <v>2847.7</v>
          </cell>
          <cell r="C1098">
            <v>2010</v>
          </cell>
          <cell r="D1098" t="str">
            <v>412370  Hire of Motor Cars - VAT Non Claim (DCab</v>
          </cell>
          <cell r="E1098" t="str">
            <v>Logistics</v>
          </cell>
          <cell r="F1098" t="str">
            <v>Water</v>
          </cell>
        </row>
        <row r="1099">
          <cell r="B1099">
            <v>19000.099999999999</v>
          </cell>
          <cell r="C1099">
            <v>2010</v>
          </cell>
          <cell r="D1099" t="str">
            <v>412370  Hire of Motor Cars - VAT Non Claim (DCab</v>
          </cell>
          <cell r="E1099" t="str">
            <v>Informal Settlements</v>
          </cell>
          <cell r="F1099" t="str">
            <v>Water</v>
          </cell>
        </row>
        <row r="1100">
          <cell r="B1100">
            <v>1351.3</v>
          </cell>
          <cell r="C1100">
            <v>2010</v>
          </cell>
          <cell r="D1100" t="str">
            <v>412370  Hire of Motor Cars - VAT Non Claim (DCab</v>
          </cell>
          <cell r="E1100" t="str">
            <v>TOC</v>
          </cell>
          <cell r="F1100" t="str">
            <v>Water</v>
          </cell>
        </row>
        <row r="1101">
          <cell r="B1101">
            <v>149761.45000000001</v>
          </cell>
          <cell r="C1101">
            <v>2010</v>
          </cell>
          <cell r="D1101" t="str">
            <v>412370  Hire of Motor Cars - VAT Non Claim (DCab</v>
          </cell>
          <cell r="E1101" t="str">
            <v>District 8</v>
          </cell>
          <cell r="F1101" t="str">
            <v>Water</v>
          </cell>
        </row>
        <row r="1102">
          <cell r="B1102">
            <v>0</v>
          </cell>
          <cell r="C1102">
            <v>2010</v>
          </cell>
          <cell r="D1102" t="str">
            <v>412370  Hire of Motor Cars - VAT Non Claim (DCab</v>
          </cell>
          <cell r="E1102" t="str">
            <v>District 8</v>
          </cell>
          <cell r="F1102" t="str">
            <v>Water</v>
          </cell>
        </row>
        <row r="1103">
          <cell r="B1103">
            <v>0</v>
          </cell>
          <cell r="C1103">
            <v>2010</v>
          </cell>
          <cell r="D1103" t="str">
            <v>412370  Hire of Motor Cars - VAT Non Claim (DCab</v>
          </cell>
          <cell r="E1103" t="str">
            <v>District 8</v>
          </cell>
          <cell r="F1103" t="str">
            <v>Water</v>
          </cell>
        </row>
        <row r="1104">
          <cell r="B1104">
            <v>299991.51</v>
          </cell>
          <cell r="C1104">
            <v>2010</v>
          </cell>
          <cell r="D1104" t="str">
            <v>412370  Hire of Motor Cars - VAT Non Claim (DCab</v>
          </cell>
          <cell r="E1104" t="str">
            <v>District 6</v>
          </cell>
          <cell r="F1104" t="str">
            <v>Water</v>
          </cell>
        </row>
        <row r="1105">
          <cell r="B1105">
            <v>90794.93</v>
          </cell>
          <cell r="C1105">
            <v>2010</v>
          </cell>
          <cell r="D1105" t="str">
            <v>412370  Hire of Motor Cars - VAT Non Claim (DCab</v>
          </cell>
          <cell r="E1105" t="str">
            <v>District 6</v>
          </cell>
          <cell r="F1105" t="str">
            <v>Water</v>
          </cell>
        </row>
        <row r="1106">
          <cell r="B1106">
            <v>120161.66</v>
          </cell>
          <cell r="C1106">
            <v>2010</v>
          </cell>
          <cell r="D1106" t="str">
            <v>412370  Hire of Motor Cars - VAT Non Claim (DCab</v>
          </cell>
          <cell r="E1106" t="str">
            <v>District 6</v>
          </cell>
          <cell r="F1106" t="str">
            <v>Water</v>
          </cell>
        </row>
        <row r="1107">
          <cell r="B1107">
            <v>46197.21</v>
          </cell>
          <cell r="C1107">
            <v>2010</v>
          </cell>
          <cell r="D1107" t="str">
            <v>412370  Hire of Motor Cars - VAT Non Claim (DCab</v>
          </cell>
          <cell r="E1107" t="str">
            <v>District 7</v>
          </cell>
          <cell r="F1107" t="str">
            <v>Sewer</v>
          </cell>
        </row>
        <row r="1108">
          <cell r="B1108">
            <v>64911.6</v>
          </cell>
          <cell r="C1108">
            <v>2010</v>
          </cell>
          <cell r="D1108" t="str">
            <v>412370  Hire of Motor Cars - VAT Non Claim (DCab</v>
          </cell>
          <cell r="E1108" t="str">
            <v>District 4</v>
          </cell>
          <cell r="F1108" t="str">
            <v>Sewer</v>
          </cell>
        </row>
        <row r="1109">
          <cell r="B1109">
            <v>382044.96</v>
          </cell>
          <cell r="C1109">
            <v>2010</v>
          </cell>
          <cell r="D1109" t="str">
            <v>412370  Hire of Motor Cars - VAT Non Claim (DCab</v>
          </cell>
          <cell r="E1109" t="str">
            <v>District 4</v>
          </cell>
          <cell r="F1109" t="str">
            <v>Sewer</v>
          </cell>
        </row>
        <row r="1110">
          <cell r="B1110">
            <v>14656.71</v>
          </cell>
          <cell r="C1110">
            <v>2010</v>
          </cell>
          <cell r="D1110" t="str">
            <v>412370  Hire of Motor Cars - VAT Non Claim (DCab</v>
          </cell>
          <cell r="E1110" t="str">
            <v>District 4</v>
          </cell>
          <cell r="F1110" t="str">
            <v>Sewer</v>
          </cell>
        </row>
        <row r="1111">
          <cell r="B1111">
            <v>6056.82</v>
          </cell>
          <cell r="C1111">
            <v>2010</v>
          </cell>
          <cell r="D1111" t="str">
            <v>412370  Hire of Motor Cars - VAT Non Claim (DCab</v>
          </cell>
          <cell r="E1111" t="str">
            <v>District 3</v>
          </cell>
          <cell r="F1111" t="str">
            <v>Sewer</v>
          </cell>
        </row>
        <row r="1112">
          <cell r="B1112">
            <v>46969.279999999999</v>
          </cell>
          <cell r="C1112">
            <v>2010</v>
          </cell>
          <cell r="D1112" t="str">
            <v>412370  Hire of Motor Cars - VAT Non Claim (DCab</v>
          </cell>
          <cell r="E1112" t="str">
            <v>District 1</v>
          </cell>
          <cell r="F1112" t="str">
            <v>Sewer</v>
          </cell>
        </row>
        <row r="1113">
          <cell r="B1113">
            <v>0</v>
          </cell>
          <cell r="C1113">
            <v>2010</v>
          </cell>
          <cell r="D1113" t="str">
            <v>412370  Hire of Motor Cars - VAT Non Claim (DCab</v>
          </cell>
          <cell r="E1113" t="str">
            <v>Logistics</v>
          </cell>
          <cell r="F1113" t="str">
            <v>Sewer</v>
          </cell>
        </row>
        <row r="1114">
          <cell r="B1114">
            <v>533650.92000000004</v>
          </cell>
          <cell r="C1114">
            <v>2010</v>
          </cell>
          <cell r="D1114" t="str">
            <v>412370  Hire of Motor Cars - VAT Non Claim (DCab</v>
          </cell>
          <cell r="E1114" t="str">
            <v>Logistics</v>
          </cell>
          <cell r="F1114" t="str">
            <v>Sewer</v>
          </cell>
        </row>
        <row r="1115">
          <cell r="B1115">
            <v>62547.92</v>
          </cell>
          <cell r="C1115">
            <v>2010</v>
          </cell>
          <cell r="D1115" t="str">
            <v>412370  Hire of Motor Cars - VAT Non Claim (DCab</v>
          </cell>
          <cell r="E1115" t="str">
            <v>Informal Settlements</v>
          </cell>
          <cell r="F1115" t="str">
            <v>Water</v>
          </cell>
        </row>
        <row r="1116">
          <cell r="B1116">
            <v>15381.63</v>
          </cell>
          <cell r="C1116">
            <v>2010</v>
          </cell>
          <cell r="D1116" t="str">
            <v>412370  Hire of Motor Cars - VAT Non Claim (DCab</v>
          </cell>
          <cell r="E1116" t="str">
            <v>District 7</v>
          </cell>
          <cell r="F1116" t="str">
            <v>Sewer</v>
          </cell>
        </row>
        <row r="1117">
          <cell r="B1117">
            <v>97427.65</v>
          </cell>
          <cell r="C1117">
            <v>2010</v>
          </cell>
          <cell r="D1117" t="str">
            <v>412370  Hire of Motor Cars - VAT Non Claim (DCab</v>
          </cell>
          <cell r="E1117" t="str">
            <v>District 6</v>
          </cell>
          <cell r="F1117" t="str">
            <v>Sewer</v>
          </cell>
        </row>
        <row r="1118">
          <cell r="B1118">
            <v>66240.89</v>
          </cell>
          <cell r="C1118">
            <v>2010</v>
          </cell>
          <cell r="D1118" t="str">
            <v>412370  Hire of Motor Cars - VAT Non Claim (DCab</v>
          </cell>
          <cell r="E1118" t="str">
            <v>District 6</v>
          </cell>
          <cell r="F1118" t="str">
            <v>Sewer</v>
          </cell>
        </row>
        <row r="1119">
          <cell r="B1119">
            <v>72655.66</v>
          </cell>
          <cell r="C1119">
            <v>2010</v>
          </cell>
          <cell r="D1119" t="str">
            <v>412370  Hire of Motor Cars - VAT Non Claim (DCab</v>
          </cell>
          <cell r="E1119" t="str">
            <v>District 6</v>
          </cell>
          <cell r="F1119" t="str">
            <v>Sewer</v>
          </cell>
        </row>
        <row r="1120">
          <cell r="B1120">
            <v>260</v>
          </cell>
          <cell r="C1120">
            <v>2010</v>
          </cell>
          <cell r="D1120" t="str">
            <v>412400  Hygiene Services</v>
          </cell>
          <cell r="E1120" t="str">
            <v>Logistics</v>
          </cell>
          <cell r="F1120" t="str">
            <v>Sewer</v>
          </cell>
        </row>
        <row r="1121">
          <cell r="B1121">
            <v>0</v>
          </cell>
          <cell r="C1121">
            <v>2010</v>
          </cell>
          <cell r="D1121" t="str">
            <v>412400  Hygiene Services</v>
          </cell>
          <cell r="E1121" t="str">
            <v>District 4</v>
          </cell>
          <cell r="F1121" t="str">
            <v>Sewer</v>
          </cell>
        </row>
        <row r="1122">
          <cell r="B1122">
            <v>130</v>
          </cell>
          <cell r="C1122">
            <v>2010</v>
          </cell>
          <cell r="D1122" t="str">
            <v>412400  Hygiene Services</v>
          </cell>
          <cell r="E1122" t="str">
            <v>District 1</v>
          </cell>
          <cell r="F1122" t="str">
            <v>Water</v>
          </cell>
        </row>
        <row r="1123">
          <cell r="B1123">
            <v>65</v>
          </cell>
          <cell r="C1123">
            <v>2010</v>
          </cell>
          <cell r="D1123" t="str">
            <v>412400  Hygiene Services</v>
          </cell>
          <cell r="E1123" t="str">
            <v>District 6</v>
          </cell>
          <cell r="F1123" t="str">
            <v>Water</v>
          </cell>
        </row>
        <row r="1124">
          <cell r="B1124">
            <v>36.49</v>
          </cell>
          <cell r="C1124">
            <v>2010</v>
          </cell>
          <cell r="D1124" t="str">
            <v>412550  Insurance : Non GIF</v>
          </cell>
          <cell r="E1124" t="str">
            <v>Logistics</v>
          </cell>
          <cell r="F1124" t="str">
            <v>Water</v>
          </cell>
        </row>
        <row r="1125">
          <cell r="B1125">
            <v>18.25</v>
          </cell>
          <cell r="C1125">
            <v>2010</v>
          </cell>
          <cell r="D1125" t="str">
            <v>412550  Insurance : Non GIF</v>
          </cell>
          <cell r="E1125" t="str">
            <v>Planning &amp; Design</v>
          </cell>
          <cell r="F1125" t="str">
            <v>Water</v>
          </cell>
        </row>
        <row r="1126">
          <cell r="B1126">
            <v>18.25</v>
          </cell>
          <cell r="C1126">
            <v>2010</v>
          </cell>
          <cell r="D1126" t="str">
            <v>412550  Insurance : Non GIF</v>
          </cell>
          <cell r="E1126" t="str">
            <v>Informal Settlements</v>
          </cell>
          <cell r="F1126" t="str">
            <v>Water</v>
          </cell>
        </row>
        <row r="1127">
          <cell r="B1127">
            <v>36.49</v>
          </cell>
          <cell r="C1127">
            <v>2010</v>
          </cell>
          <cell r="D1127" t="str">
            <v>412550  Insurance : Non GIF</v>
          </cell>
          <cell r="E1127" t="str">
            <v>District 8</v>
          </cell>
          <cell r="F1127" t="str">
            <v>Water</v>
          </cell>
        </row>
        <row r="1128">
          <cell r="B1128">
            <v>0</v>
          </cell>
          <cell r="C1128">
            <v>2010</v>
          </cell>
          <cell r="D1128" t="str">
            <v>412650  Laundry</v>
          </cell>
          <cell r="E1128" t="str">
            <v>Logistics</v>
          </cell>
          <cell r="F1128" t="str">
            <v>Water</v>
          </cell>
        </row>
        <row r="1129">
          <cell r="B1129">
            <v>0</v>
          </cell>
          <cell r="C1129">
            <v>2010</v>
          </cell>
          <cell r="D1129" t="str">
            <v>412650  Laundry</v>
          </cell>
          <cell r="E1129" t="str">
            <v>Logistics</v>
          </cell>
          <cell r="F1129" t="str">
            <v>Sewer</v>
          </cell>
        </row>
        <row r="1130">
          <cell r="B1130">
            <v>183000</v>
          </cell>
          <cell r="C1130">
            <v>2010</v>
          </cell>
          <cell r="D1130" t="str">
            <v>412700  Rental of land</v>
          </cell>
          <cell r="E1130" t="str">
            <v>Planning &amp; Design</v>
          </cell>
          <cell r="F1130" t="str">
            <v>Sewer</v>
          </cell>
        </row>
        <row r="1131">
          <cell r="B1131">
            <v>2308</v>
          </cell>
          <cell r="C1131">
            <v>2010</v>
          </cell>
          <cell r="D1131" t="str">
            <v>412750  DO NOT USE - Legal Fees &amp; Expenses</v>
          </cell>
          <cell r="E1131" t="str">
            <v>TOC</v>
          </cell>
          <cell r="F1131" t="str">
            <v>Water</v>
          </cell>
        </row>
        <row r="1132">
          <cell r="B1132">
            <v>2250</v>
          </cell>
          <cell r="C1132">
            <v>2010</v>
          </cell>
          <cell r="D1132" t="str">
            <v>412750  DO NOT USE - Legal Fees &amp; Expenses</v>
          </cell>
          <cell r="E1132" t="str">
            <v>District 8</v>
          </cell>
          <cell r="F1132" t="str">
            <v>Water</v>
          </cell>
        </row>
        <row r="1133">
          <cell r="B1133">
            <v>19500</v>
          </cell>
          <cell r="C1133">
            <v>2010</v>
          </cell>
          <cell r="D1133" t="str">
            <v>412750  DO NOT USE - Legal Fees &amp; Expenses</v>
          </cell>
          <cell r="E1133" t="str">
            <v>Logistics</v>
          </cell>
          <cell r="F1133" t="str">
            <v>Water</v>
          </cell>
        </row>
        <row r="1134">
          <cell r="B1134">
            <v>1950</v>
          </cell>
          <cell r="C1134">
            <v>2010</v>
          </cell>
          <cell r="D1134" t="str">
            <v>412850  Levy: Bargaining Council</v>
          </cell>
          <cell r="E1134" t="str">
            <v>District 8</v>
          </cell>
          <cell r="F1134" t="str">
            <v>Water</v>
          </cell>
        </row>
        <row r="1135">
          <cell r="B1135">
            <v>1260</v>
          </cell>
          <cell r="C1135">
            <v>2010</v>
          </cell>
          <cell r="D1135" t="str">
            <v>412850  Levy: Bargaining Council</v>
          </cell>
          <cell r="E1135" t="str">
            <v>District 6</v>
          </cell>
          <cell r="F1135" t="str">
            <v>Water</v>
          </cell>
        </row>
        <row r="1136">
          <cell r="B1136">
            <v>547.20000000000005</v>
          </cell>
          <cell r="C1136">
            <v>2010</v>
          </cell>
          <cell r="D1136" t="str">
            <v>412850  Levy: Bargaining Council</v>
          </cell>
          <cell r="E1136" t="str">
            <v>District 3</v>
          </cell>
          <cell r="F1136" t="str">
            <v>Water</v>
          </cell>
        </row>
        <row r="1137">
          <cell r="B1137">
            <v>382.5</v>
          </cell>
          <cell r="C1137">
            <v>2010</v>
          </cell>
          <cell r="D1137" t="str">
            <v>412850  Levy: Bargaining Council</v>
          </cell>
          <cell r="E1137" t="str">
            <v>District 3</v>
          </cell>
          <cell r="F1137" t="str">
            <v>Water</v>
          </cell>
        </row>
        <row r="1138">
          <cell r="B1138">
            <v>101.25</v>
          </cell>
          <cell r="C1138">
            <v>2010</v>
          </cell>
          <cell r="D1138" t="str">
            <v>412850  Levy: Bargaining Council</v>
          </cell>
          <cell r="E1138" t="str">
            <v>District 3</v>
          </cell>
          <cell r="F1138" t="str">
            <v>Water</v>
          </cell>
        </row>
        <row r="1139">
          <cell r="B1139">
            <v>1106.55</v>
          </cell>
          <cell r="C1139">
            <v>2010</v>
          </cell>
          <cell r="D1139" t="str">
            <v>412850  Levy: Bargaining Council</v>
          </cell>
          <cell r="E1139" t="str">
            <v>District 3</v>
          </cell>
          <cell r="F1139" t="str">
            <v>Water</v>
          </cell>
        </row>
        <row r="1140">
          <cell r="B1140">
            <v>956.25</v>
          </cell>
          <cell r="C1140">
            <v>2010</v>
          </cell>
          <cell r="D1140" t="str">
            <v>412850  Levy: Bargaining Council</v>
          </cell>
          <cell r="E1140" t="str">
            <v>District 4</v>
          </cell>
          <cell r="F1140" t="str">
            <v>Water</v>
          </cell>
        </row>
        <row r="1141">
          <cell r="B1141">
            <v>447.45</v>
          </cell>
          <cell r="C1141">
            <v>2010</v>
          </cell>
          <cell r="D1141" t="str">
            <v>412850  Levy: Bargaining Council</v>
          </cell>
          <cell r="E1141" t="str">
            <v>District 4</v>
          </cell>
          <cell r="F1141" t="str">
            <v>Water</v>
          </cell>
        </row>
        <row r="1142">
          <cell r="B1142">
            <v>45</v>
          </cell>
          <cell r="C1142">
            <v>2010</v>
          </cell>
          <cell r="D1142" t="str">
            <v>412850  Levy: Bargaining Council</v>
          </cell>
          <cell r="E1142" t="str">
            <v>District 4</v>
          </cell>
          <cell r="F1142" t="str">
            <v>Water</v>
          </cell>
        </row>
        <row r="1143">
          <cell r="B1143">
            <v>1728.15</v>
          </cell>
          <cell r="C1143">
            <v>2010</v>
          </cell>
          <cell r="D1143" t="str">
            <v>412850  Levy: Bargaining Council</v>
          </cell>
          <cell r="E1143" t="str">
            <v>District 4</v>
          </cell>
          <cell r="F1143" t="str">
            <v>Water</v>
          </cell>
        </row>
        <row r="1144">
          <cell r="B1144">
            <v>1421.25</v>
          </cell>
          <cell r="C1144">
            <v>2010</v>
          </cell>
          <cell r="D1144" t="str">
            <v>412850  Levy: Bargaining Council</v>
          </cell>
          <cell r="E1144" t="str">
            <v>District 4</v>
          </cell>
          <cell r="F1144" t="str">
            <v>Water</v>
          </cell>
        </row>
        <row r="1145">
          <cell r="B1145">
            <v>495</v>
          </cell>
          <cell r="C1145">
            <v>2010</v>
          </cell>
          <cell r="D1145" t="str">
            <v>412850  Levy: Bargaining Council</v>
          </cell>
          <cell r="E1145" t="str">
            <v>District 4</v>
          </cell>
          <cell r="F1145" t="str">
            <v>Water</v>
          </cell>
        </row>
        <row r="1146">
          <cell r="B1146">
            <v>120</v>
          </cell>
          <cell r="C1146">
            <v>2010</v>
          </cell>
          <cell r="D1146" t="str">
            <v>412850  Levy: Bargaining Council</v>
          </cell>
          <cell r="E1146" t="str">
            <v>District 8</v>
          </cell>
          <cell r="F1146" t="str">
            <v>Water</v>
          </cell>
        </row>
        <row r="1147">
          <cell r="B1147">
            <v>594.45000000000005</v>
          </cell>
          <cell r="C1147">
            <v>2010</v>
          </cell>
          <cell r="D1147" t="str">
            <v>412850  Levy: Bargaining Council</v>
          </cell>
          <cell r="E1147" t="str">
            <v>District 8</v>
          </cell>
          <cell r="F1147" t="str">
            <v>Water</v>
          </cell>
        </row>
        <row r="1148">
          <cell r="B1148">
            <v>247.5</v>
          </cell>
          <cell r="C1148">
            <v>2010</v>
          </cell>
          <cell r="D1148" t="str">
            <v>412850  Levy: Bargaining Council</v>
          </cell>
          <cell r="E1148" t="str">
            <v>District 1</v>
          </cell>
          <cell r="F1148" t="str">
            <v>Water</v>
          </cell>
        </row>
        <row r="1149">
          <cell r="B1149">
            <v>663.75</v>
          </cell>
          <cell r="C1149">
            <v>2010</v>
          </cell>
          <cell r="D1149" t="str">
            <v>412850  Levy: Bargaining Council</v>
          </cell>
          <cell r="E1149" t="str">
            <v>District 8</v>
          </cell>
          <cell r="F1149" t="str">
            <v>Water</v>
          </cell>
        </row>
        <row r="1150">
          <cell r="B1150">
            <v>217.5</v>
          </cell>
          <cell r="C1150">
            <v>2010</v>
          </cell>
          <cell r="D1150" t="str">
            <v>412850  Levy: Bargaining Council</v>
          </cell>
          <cell r="E1150" t="str">
            <v>District 6</v>
          </cell>
          <cell r="F1150" t="str">
            <v>Water</v>
          </cell>
        </row>
        <row r="1151">
          <cell r="B1151">
            <v>1248.75</v>
          </cell>
          <cell r="C1151">
            <v>2010</v>
          </cell>
          <cell r="D1151" t="str">
            <v>412850  Levy: Bargaining Council</v>
          </cell>
          <cell r="E1151" t="str">
            <v>District 6</v>
          </cell>
          <cell r="F1151" t="str">
            <v>Water</v>
          </cell>
        </row>
        <row r="1152">
          <cell r="B1152">
            <v>45</v>
          </cell>
          <cell r="C1152">
            <v>2010</v>
          </cell>
          <cell r="D1152" t="str">
            <v>412850  Levy: Bargaining Council</v>
          </cell>
          <cell r="E1152" t="str">
            <v>District 6</v>
          </cell>
          <cell r="F1152" t="str">
            <v>Water</v>
          </cell>
        </row>
        <row r="1153">
          <cell r="B1153">
            <v>667.5</v>
          </cell>
          <cell r="C1153">
            <v>2010</v>
          </cell>
          <cell r="D1153" t="str">
            <v>412850  Levy: Bargaining Council</v>
          </cell>
          <cell r="E1153" t="str">
            <v>District 6</v>
          </cell>
          <cell r="F1153" t="str">
            <v>Water</v>
          </cell>
        </row>
        <row r="1154">
          <cell r="B1154">
            <v>1428.45</v>
          </cell>
          <cell r="C1154">
            <v>2010</v>
          </cell>
          <cell r="D1154" t="str">
            <v>412850  Levy: Bargaining Council</v>
          </cell>
          <cell r="E1154" t="str">
            <v>District 6</v>
          </cell>
          <cell r="F1154" t="str">
            <v>Water</v>
          </cell>
        </row>
        <row r="1155">
          <cell r="B1155">
            <v>1890</v>
          </cell>
          <cell r="C1155">
            <v>2010</v>
          </cell>
          <cell r="D1155" t="str">
            <v>412850  Levy: Bargaining Council</v>
          </cell>
          <cell r="E1155" t="str">
            <v>District 6</v>
          </cell>
          <cell r="F1155" t="str">
            <v>Water</v>
          </cell>
        </row>
        <row r="1156">
          <cell r="B1156">
            <v>142.5</v>
          </cell>
          <cell r="C1156">
            <v>2010</v>
          </cell>
          <cell r="D1156" t="str">
            <v>412850  Levy: Bargaining Council</v>
          </cell>
          <cell r="E1156" t="str">
            <v>District 8</v>
          </cell>
          <cell r="F1156" t="str">
            <v>Water</v>
          </cell>
        </row>
        <row r="1157">
          <cell r="B1157">
            <v>1396.05</v>
          </cell>
          <cell r="C1157">
            <v>2010</v>
          </cell>
          <cell r="D1157" t="str">
            <v>412850  Levy: Bargaining Council</v>
          </cell>
          <cell r="E1157" t="str">
            <v>District 8</v>
          </cell>
          <cell r="F1157" t="str">
            <v>Water</v>
          </cell>
        </row>
        <row r="1158">
          <cell r="B1158">
            <v>205.95</v>
          </cell>
          <cell r="C1158">
            <v>2010</v>
          </cell>
          <cell r="D1158" t="str">
            <v>412850  Levy: Bargaining Council</v>
          </cell>
          <cell r="E1158" t="str">
            <v>District 8</v>
          </cell>
          <cell r="F1158" t="str">
            <v>Water</v>
          </cell>
        </row>
        <row r="1159">
          <cell r="B1159">
            <v>787.5</v>
          </cell>
          <cell r="C1159">
            <v>2010</v>
          </cell>
          <cell r="D1159" t="str">
            <v>412850  Levy: Bargaining Council</v>
          </cell>
          <cell r="E1159" t="str">
            <v>District 8</v>
          </cell>
          <cell r="F1159" t="str">
            <v>Water</v>
          </cell>
        </row>
        <row r="1160">
          <cell r="B1160">
            <v>1885.95</v>
          </cell>
          <cell r="C1160">
            <v>2010</v>
          </cell>
          <cell r="D1160" t="str">
            <v>412850  Levy: Bargaining Council</v>
          </cell>
          <cell r="E1160" t="str">
            <v>District 8</v>
          </cell>
          <cell r="F1160" t="str">
            <v>Water</v>
          </cell>
        </row>
        <row r="1161">
          <cell r="B1161">
            <v>3033.15</v>
          </cell>
          <cell r="C1161">
            <v>2010</v>
          </cell>
          <cell r="D1161" t="str">
            <v>412850  Levy: Bargaining Council</v>
          </cell>
          <cell r="E1161" t="str">
            <v>District 8</v>
          </cell>
          <cell r="F1161" t="str">
            <v>Water</v>
          </cell>
        </row>
        <row r="1162">
          <cell r="B1162">
            <v>135</v>
          </cell>
          <cell r="C1162">
            <v>2010</v>
          </cell>
          <cell r="D1162" t="str">
            <v>412850  Levy: Bargaining Council</v>
          </cell>
          <cell r="E1162" t="str">
            <v>District 8</v>
          </cell>
          <cell r="F1162" t="str">
            <v>Water</v>
          </cell>
        </row>
        <row r="1163">
          <cell r="B1163">
            <v>1804.2</v>
          </cell>
          <cell r="C1163">
            <v>2010</v>
          </cell>
          <cell r="D1163" t="str">
            <v>412850  Levy: Bargaining Council</v>
          </cell>
          <cell r="E1163" t="str">
            <v>District 8</v>
          </cell>
          <cell r="F1163" t="str">
            <v>Water</v>
          </cell>
        </row>
        <row r="1164">
          <cell r="B1164">
            <v>9188.5499999999993</v>
          </cell>
          <cell r="C1164">
            <v>2010</v>
          </cell>
          <cell r="D1164" t="str">
            <v>412850  Levy: Bargaining Council</v>
          </cell>
          <cell r="E1164" t="str">
            <v>District 8</v>
          </cell>
          <cell r="F1164" t="str">
            <v>Water</v>
          </cell>
        </row>
        <row r="1165">
          <cell r="B1165">
            <v>131.55000000000001</v>
          </cell>
          <cell r="C1165">
            <v>2010</v>
          </cell>
          <cell r="D1165" t="str">
            <v>412850  Levy: Bargaining Council</v>
          </cell>
          <cell r="E1165" t="str">
            <v>Informal Settlements</v>
          </cell>
          <cell r="F1165" t="str">
            <v>Sewer</v>
          </cell>
        </row>
        <row r="1166">
          <cell r="B1166">
            <v>135</v>
          </cell>
          <cell r="C1166">
            <v>2010</v>
          </cell>
          <cell r="D1166" t="str">
            <v>412850  Levy: Bargaining Council</v>
          </cell>
          <cell r="E1166" t="str">
            <v>Informal Settlements</v>
          </cell>
          <cell r="F1166" t="str">
            <v>Sewer</v>
          </cell>
        </row>
        <row r="1167">
          <cell r="B1167">
            <v>4412.55</v>
          </cell>
          <cell r="C1167">
            <v>2010</v>
          </cell>
          <cell r="D1167" t="str">
            <v>412850  Levy: Bargaining Council</v>
          </cell>
          <cell r="E1167" t="str">
            <v>District 1</v>
          </cell>
          <cell r="F1167" t="str">
            <v>Sewer</v>
          </cell>
        </row>
        <row r="1168">
          <cell r="B1168">
            <v>1773.45</v>
          </cell>
          <cell r="C1168">
            <v>2010</v>
          </cell>
          <cell r="D1168" t="str">
            <v>412850  Levy: Bargaining Council</v>
          </cell>
          <cell r="E1168" t="str">
            <v>District 7</v>
          </cell>
          <cell r="F1168" t="str">
            <v>Sewer</v>
          </cell>
        </row>
        <row r="1169">
          <cell r="B1169">
            <v>742.5</v>
          </cell>
          <cell r="C1169">
            <v>2010</v>
          </cell>
          <cell r="D1169" t="str">
            <v>412850  Levy: Bargaining Council</v>
          </cell>
          <cell r="E1169" t="str">
            <v>District 6</v>
          </cell>
          <cell r="F1169" t="str">
            <v>Sewer</v>
          </cell>
        </row>
        <row r="1170">
          <cell r="B1170">
            <v>135</v>
          </cell>
          <cell r="C1170">
            <v>2010</v>
          </cell>
          <cell r="D1170" t="str">
            <v>412850  Levy: Bargaining Council</v>
          </cell>
          <cell r="E1170" t="str">
            <v>TOC</v>
          </cell>
          <cell r="F1170" t="str">
            <v>Sewer</v>
          </cell>
        </row>
        <row r="1171">
          <cell r="B1171">
            <v>1263.45</v>
          </cell>
          <cell r="C1171">
            <v>2010</v>
          </cell>
          <cell r="D1171" t="str">
            <v>412850  Levy: Bargaining Council</v>
          </cell>
          <cell r="E1171" t="str">
            <v>District 3</v>
          </cell>
          <cell r="F1171" t="str">
            <v>Sewer</v>
          </cell>
        </row>
        <row r="1172">
          <cell r="B1172">
            <v>2092.5</v>
          </cell>
          <cell r="C1172">
            <v>2010</v>
          </cell>
          <cell r="D1172" t="str">
            <v>412850  Levy: Bargaining Council</v>
          </cell>
          <cell r="E1172" t="str">
            <v>District 4</v>
          </cell>
          <cell r="F1172" t="str">
            <v>Sewer</v>
          </cell>
        </row>
        <row r="1173">
          <cell r="B1173">
            <v>1241.25</v>
          </cell>
          <cell r="C1173">
            <v>2010</v>
          </cell>
          <cell r="D1173" t="str">
            <v>412850  Levy: Bargaining Council</v>
          </cell>
          <cell r="E1173" t="str">
            <v>District 4</v>
          </cell>
          <cell r="F1173" t="str">
            <v>Sewer</v>
          </cell>
        </row>
        <row r="1174">
          <cell r="B1174">
            <v>850.05</v>
          </cell>
          <cell r="C1174">
            <v>2010</v>
          </cell>
          <cell r="D1174" t="str">
            <v>412850  Levy: Bargaining Council</v>
          </cell>
          <cell r="E1174" t="str">
            <v>District 4</v>
          </cell>
          <cell r="F1174" t="str">
            <v>Sewer</v>
          </cell>
        </row>
        <row r="1175">
          <cell r="B1175">
            <v>45</v>
          </cell>
          <cell r="C1175">
            <v>2010</v>
          </cell>
          <cell r="D1175" t="str">
            <v>412850  Levy: Bargaining Council</v>
          </cell>
          <cell r="E1175" t="str">
            <v>District 7</v>
          </cell>
          <cell r="F1175" t="str">
            <v>Sewer</v>
          </cell>
        </row>
        <row r="1176">
          <cell r="B1176">
            <v>442.5</v>
          </cell>
          <cell r="C1176">
            <v>2010</v>
          </cell>
          <cell r="D1176" t="str">
            <v>412850  Levy: Bargaining Council</v>
          </cell>
          <cell r="E1176" t="str">
            <v>District 6</v>
          </cell>
          <cell r="F1176" t="str">
            <v>Sewer</v>
          </cell>
        </row>
        <row r="1177">
          <cell r="B1177">
            <v>517.5</v>
          </cell>
          <cell r="C1177">
            <v>2010</v>
          </cell>
          <cell r="D1177" t="str">
            <v>412850  Levy: Bargaining Council</v>
          </cell>
          <cell r="E1177" t="str">
            <v>District 6</v>
          </cell>
          <cell r="F1177" t="str">
            <v>Sewer</v>
          </cell>
        </row>
        <row r="1178">
          <cell r="B1178">
            <v>1245</v>
          </cell>
          <cell r="C1178">
            <v>2010</v>
          </cell>
          <cell r="D1178" t="str">
            <v>412850  Levy: Bargaining Council</v>
          </cell>
          <cell r="E1178" t="str">
            <v>District 6</v>
          </cell>
          <cell r="F1178" t="str">
            <v>Sewer</v>
          </cell>
        </row>
        <row r="1179">
          <cell r="B1179">
            <v>205.95</v>
          </cell>
          <cell r="C1179">
            <v>2010</v>
          </cell>
          <cell r="D1179" t="str">
            <v>412850  Levy: Bargaining Council</v>
          </cell>
          <cell r="E1179" t="str">
            <v>District 7</v>
          </cell>
          <cell r="F1179" t="str">
            <v>Sewer</v>
          </cell>
        </row>
        <row r="1180">
          <cell r="B1180">
            <v>347.7</v>
          </cell>
          <cell r="C1180">
            <v>2010</v>
          </cell>
          <cell r="D1180" t="str">
            <v>412850  Levy: Bargaining Council</v>
          </cell>
          <cell r="E1180" t="str">
            <v>Logistics</v>
          </cell>
          <cell r="F1180" t="str">
            <v>Water</v>
          </cell>
        </row>
        <row r="1181">
          <cell r="B1181">
            <v>225</v>
          </cell>
          <cell r="C1181">
            <v>2010</v>
          </cell>
          <cell r="D1181" t="str">
            <v>412850  Levy: Bargaining Council</v>
          </cell>
          <cell r="E1181" t="str">
            <v>Informal Settlements</v>
          </cell>
          <cell r="F1181" t="str">
            <v>Water</v>
          </cell>
        </row>
        <row r="1182">
          <cell r="B1182">
            <v>1796.55</v>
          </cell>
          <cell r="C1182">
            <v>2010</v>
          </cell>
          <cell r="D1182" t="str">
            <v>412850  Levy: Bargaining Council</v>
          </cell>
          <cell r="E1182" t="str">
            <v>TOC</v>
          </cell>
          <cell r="F1182" t="str">
            <v>Water</v>
          </cell>
        </row>
        <row r="1183">
          <cell r="B1183">
            <v>1848.75</v>
          </cell>
          <cell r="C1183">
            <v>2010</v>
          </cell>
          <cell r="D1183" t="str">
            <v>412850  Levy: Bargaining Council</v>
          </cell>
          <cell r="E1183" t="str">
            <v>Informal Settlements</v>
          </cell>
          <cell r="F1183" t="str">
            <v>Water</v>
          </cell>
        </row>
        <row r="1184">
          <cell r="B1184">
            <v>1796.25</v>
          </cell>
          <cell r="C1184">
            <v>2010</v>
          </cell>
          <cell r="D1184" t="str">
            <v>412850  Levy: Bargaining Council</v>
          </cell>
          <cell r="E1184" t="str">
            <v>TOC</v>
          </cell>
          <cell r="F1184" t="str">
            <v>Water</v>
          </cell>
        </row>
        <row r="1185">
          <cell r="B1185">
            <v>1320.6</v>
          </cell>
          <cell r="C1185">
            <v>2010</v>
          </cell>
          <cell r="D1185" t="str">
            <v>412850  Levy: Bargaining Council</v>
          </cell>
          <cell r="E1185" t="str">
            <v>Logistics</v>
          </cell>
          <cell r="F1185" t="str">
            <v>Water</v>
          </cell>
        </row>
        <row r="1186">
          <cell r="B1186">
            <v>1457.05</v>
          </cell>
          <cell r="C1186">
            <v>2010</v>
          </cell>
          <cell r="D1186" t="str">
            <v>412850  Levy: Bargaining Council</v>
          </cell>
          <cell r="E1186" t="str">
            <v>Logistics</v>
          </cell>
          <cell r="F1186" t="str">
            <v>Water</v>
          </cell>
        </row>
        <row r="1187">
          <cell r="B1187">
            <v>1466.25</v>
          </cell>
          <cell r="C1187">
            <v>2010</v>
          </cell>
          <cell r="D1187" t="str">
            <v>412850  Levy: Bargaining Council</v>
          </cell>
          <cell r="E1187" t="str">
            <v>Logistics</v>
          </cell>
          <cell r="F1187" t="str">
            <v>Water</v>
          </cell>
        </row>
        <row r="1188">
          <cell r="B1188">
            <v>1139.7</v>
          </cell>
          <cell r="C1188">
            <v>2010</v>
          </cell>
          <cell r="D1188" t="str">
            <v>412850  Levy: Bargaining Council</v>
          </cell>
          <cell r="E1188" t="str">
            <v>Logistics</v>
          </cell>
          <cell r="F1188" t="str">
            <v>Water</v>
          </cell>
        </row>
        <row r="1189">
          <cell r="B1189">
            <v>776.25</v>
          </cell>
          <cell r="C1189">
            <v>2010</v>
          </cell>
          <cell r="D1189" t="str">
            <v>412850  Levy: Bargaining Council</v>
          </cell>
          <cell r="E1189" t="str">
            <v>Logistics</v>
          </cell>
          <cell r="F1189" t="str">
            <v>Water</v>
          </cell>
        </row>
        <row r="1190">
          <cell r="B1190">
            <v>431.25</v>
          </cell>
          <cell r="C1190">
            <v>2010</v>
          </cell>
          <cell r="D1190" t="str">
            <v>412850  Levy: Bargaining Council</v>
          </cell>
          <cell r="E1190" t="str">
            <v>District 1</v>
          </cell>
          <cell r="F1190" t="str">
            <v>Water</v>
          </cell>
        </row>
        <row r="1191">
          <cell r="B1191">
            <v>745.05</v>
          </cell>
          <cell r="C1191">
            <v>2010</v>
          </cell>
          <cell r="D1191" t="str">
            <v>412850  Levy: Bargaining Council</v>
          </cell>
          <cell r="E1191" t="str">
            <v>District 1</v>
          </cell>
          <cell r="F1191" t="str">
            <v>Water</v>
          </cell>
        </row>
        <row r="1192">
          <cell r="B1192">
            <v>191.25</v>
          </cell>
          <cell r="C1192">
            <v>2010</v>
          </cell>
          <cell r="D1192" t="str">
            <v>412850  Levy: Bargaining Council</v>
          </cell>
          <cell r="E1192" t="str">
            <v>District 1</v>
          </cell>
          <cell r="F1192" t="str">
            <v>Water</v>
          </cell>
        </row>
        <row r="1193">
          <cell r="B1193">
            <v>3403.8</v>
          </cell>
          <cell r="C1193">
            <v>2010</v>
          </cell>
          <cell r="D1193" t="str">
            <v>412850  Levy: Bargaining Council</v>
          </cell>
          <cell r="E1193" t="str">
            <v>District 1</v>
          </cell>
          <cell r="F1193" t="str">
            <v>Water</v>
          </cell>
        </row>
        <row r="1194">
          <cell r="B1194">
            <v>480</v>
          </cell>
          <cell r="C1194">
            <v>2010</v>
          </cell>
          <cell r="D1194" t="str">
            <v>412850  Levy: Bargaining Council</v>
          </cell>
          <cell r="E1194" t="str">
            <v>District 6</v>
          </cell>
          <cell r="F1194" t="str">
            <v>Water</v>
          </cell>
        </row>
        <row r="1195">
          <cell r="B1195">
            <v>600</v>
          </cell>
          <cell r="C1195">
            <v>2010</v>
          </cell>
          <cell r="D1195" t="str">
            <v>412850  Levy: Bargaining Council</v>
          </cell>
          <cell r="E1195" t="str">
            <v>District 8</v>
          </cell>
          <cell r="F1195" t="str">
            <v>Water</v>
          </cell>
        </row>
        <row r="1196">
          <cell r="B1196">
            <v>48404.4</v>
          </cell>
          <cell r="C1196">
            <v>2010</v>
          </cell>
          <cell r="D1196" t="str">
            <v>412900  Levy: Skills Development</v>
          </cell>
          <cell r="E1196" t="str">
            <v>District 8</v>
          </cell>
          <cell r="F1196" t="str">
            <v>Water</v>
          </cell>
        </row>
        <row r="1197">
          <cell r="B1197">
            <v>41203.64</v>
          </cell>
          <cell r="C1197">
            <v>2010</v>
          </cell>
          <cell r="D1197" t="str">
            <v>412900  Levy: Skills Development</v>
          </cell>
          <cell r="E1197" t="str">
            <v>District 6</v>
          </cell>
          <cell r="F1197" t="str">
            <v>Water</v>
          </cell>
        </row>
        <row r="1198">
          <cell r="B1198">
            <v>15181.98</v>
          </cell>
          <cell r="C1198">
            <v>2010</v>
          </cell>
          <cell r="D1198" t="str">
            <v>412900  Levy: Skills Development</v>
          </cell>
          <cell r="E1198" t="str">
            <v>District 3</v>
          </cell>
          <cell r="F1198" t="str">
            <v>Water</v>
          </cell>
        </row>
        <row r="1199">
          <cell r="B1199">
            <v>15171.67</v>
          </cell>
          <cell r="C1199">
            <v>2010</v>
          </cell>
          <cell r="D1199" t="str">
            <v>412900  Levy: Skills Development</v>
          </cell>
          <cell r="E1199" t="str">
            <v>District 3</v>
          </cell>
          <cell r="F1199" t="str">
            <v>Water</v>
          </cell>
        </row>
        <row r="1200">
          <cell r="B1200">
            <v>1984.21</v>
          </cell>
          <cell r="C1200">
            <v>2010</v>
          </cell>
          <cell r="D1200" t="str">
            <v>412900  Levy: Skills Development</v>
          </cell>
          <cell r="E1200" t="str">
            <v>District 3</v>
          </cell>
          <cell r="F1200" t="str">
            <v>Water</v>
          </cell>
        </row>
        <row r="1201">
          <cell r="B1201">
            <v>25312.51</v>
          </cell>
          <cell r="C1201">
            <v>2010</v>
          </cell>
          <cell r="D1201" t="str">
            <v>412900  Levy: Skills Development</v>
          </cell>
          <cell r="E1201" t="str">
            <v>District 3</v>
          </cell>
          <cell r="F1201" t="str">
            <v>Water</v>
          </cell>
        </row>
        <row r="1202">
          <cell r="B1202">
            <v>30872.15</v>
          </cell>
          <cell r="C1202">
            <v>2010</v>
          </cell>
          <cell r="D1202" t="str">
            <v>412900  Levy: Skills Development</v>
          </cell>
          <cell r="E1202" t="str">
            <v>District 4</v>
          </cell>
          <cell r="F1202" t="str">
            <v>Water</v>
          </cell>
        </row>
        <row r="1203">
          <cell r="B1203">
            <v>24085.23</v>
          </cell>
          <cell r="C1203">
            <v>2010</v>
          </cell>
          <cell r="D1203" t="str">
            <v>412900  Levy: Skills Development</v>
          </cell>
          <cell r="E1203" t="str">
            <v>District 4</v>
          </cell>
          <cell r="F1203" t="str">
            <v>Water</v>
          </cell>
        </row>
        <row r="1204">
          <cell r="B1204">
            <v>814.43</v>
          </cell>
          <cell r="C1204">
            <v>2010</v>
          </cell>
          <cell r="D1204" t="str">
            <v>412900  Levy: Skills Development</v>
          </cell>
          <cell r="E1204" t="str">
            <v>District 4</v>
          </cell>
          <cell r="F1204" t="str">
            <v>Water</v>
          </cell>
        </row>
        <row r="1205">
          <cell r="B1205">
            <v>50443.22</v>
          </cell>
          <cell r="C1205">
            <v>2010</v>
          </cell>
          <cell r="D1205" t="str">
            <v>412900  Levy: Skills Development</v>
          </cell>
          <cell r="E1205" t="str">
            <v>District 4</v>
          </cell>
          <cell r="F1205" t="str">
            <v>Water</v>
          </cell>
        </row>
        <row r="1206">
          <cell r="B1206">
            <v>32424.62</v>
          </cell>
          <cell r="C1206">
            <v>2010</v>
          </cell>
          <cell r="D1206" t="str">
            <v>412900  Levy: Skills Development</v>
          </cell>
          <cell r="E1206" t="str">
            <v>District 4</v>
          </cell>
          <cell r="F1206" t="str">
            <v>Water</v>
          </cell>
        </row>
        <row r="1207">
          <cell r="B1207">
            <v>13387.99</v>
          </cell>
          <cell r="C1207">
            <v>2010</v>
          </cell>
          <cell r="D1207" t="str">
            <v>412900  Levy: Skills Development</v>
          </cell>
          <cell r="E1207" t="str">
            <v>District 4</v>
          </cell>
          <cell r="F1207" t="str">
            <v>Water</v>
          </cell>
        </row>
        <row r="1208">
          <cell r="B1208">
            <v>2824.77</v>
          </cell>
          <cell r="C1208">
            <v>2010</v>
          </cell>
          <cell r="D1208" t="str">
            <v>412900  Levy: Skills Development</v>
          </cell>
          <cell r="E1208" t="str">
            <v>District 8</v>
          </cell>
          <cell r="F1208" t="str">
            <v>Water</v>
          </cell>
        </row>
        <row r="1209">
          <cell r="B1209">
            <v>23472.080000000002</v>
          </cell>
          <cell r="C1209">
            <v>2010</v>
          </cell>
          <cell r="D1209" t="str">
            <v>412900  Levy: Skills Development</v>
          </cell>
          <cell r="E1209" t="str">
            <v>District 8</v>
          </cell>
          <cell r="F1209" t="str">
            <v>Water</v>
          </cell>
        </row>
        <row r="1210">
          <cell r="B1210">
            <v>12930.81</v>
          </cell>
          <cell r="C1210">
            <v>2010</v>
          </cell>
          <cell r="D1210" t="str">
            <v>412900  Levy: Skills Development</v>
          </cell>
          <cell r="E1210" t="str">
            <v>District 1</v>
          </cell>
          <cell r="F1210" t="str">
            <v>Water</v>
          </cell>
        </row>
        <row r="1211">
          <cell r="B1211">
            <v>22998.31</v>
          </cell>
          <cell r="C1211">
            <v>2010</v>
          </cell>
          <cell r="D1211" t="str">
            <v>412900  Levy: Skills Development</v>
          </cell>
          <cell r="E1211" t="str">
            <v>District 8</v>
          </cell>
          <cell r="F1211" t="str">
            <v>Water</v>
          </cell>
        </row>
        <row r="1212">
          <cell r="B1212">
            <v>9381.06</v>
          </cell>
          <cell r="C1212">
            <v>2010</v>
          </cell>
          <cell r="D1212" t="str">
            <v>412900  Levy: Skills Development</v>
          </cell>
          <cell r="E1212" t="str">
            <v>District 6</v>
          </cell>
          <cell r="F1212" t="str">
            <v>Water</v>
          </cell>
        </row>
        <row r="1213">
          <cell r="B1213">
            <v>54745.66</v>
          </cell>
          <cell r="C1213">
            <v>2010</v>
          </cell>
          <cell r="D1213" t="str">
            <v>412900  Levy: Skills Development</v>
          </cell>
          <cell r="E1213" t="str">
            <v>District 6</v>
          </cell>
          <cell r="F1213" t="str">
            <v>Water</v>
          </cell>
        </row>
        <row r="1214">
          <cell r="B1214">
            <v>1203.76</v>
          </cell>
          <cell r="C1214">
            <v>2010</v>
          </cell>
          <cell r="D1214" t="str">
            <v>412900  Levy: Skills Development</v>
          </cell>
          <cell r="E1214" t="str">
            <v>District 6</v>
          </cell>
          <cell r="F1214" t="str">
            <v>Water</v>
          </cell>
        </row>
        <row r="1215">
          <cell r="B1215">
            <v>19666.72</v>
          </cell>
          <cell r="C1215">
            <v>2010</v>
          </cell>
          <cell r="D1215" t="str">
            <v>412900  Levy: Skills Development</v>
          </cell>
          <cell r="E1215" t="str">
            <v>District 6</v>
          </cell>
          <cell r="F1215" t="str">
            <v>Water</v>
          </cell>
        </row>
        <row r="1216">
          <cell r="B1216">
            <v>34966.800000000003</v>
          </cell>
          <cell r="C1216">
            <v>2010</v>
          </cell>
          <cell r="D1216" t="str">
            <v>412900  Levy: Skills Development</v>
          </cell>
          <cell r="E1216" t="str">
            <v>District 6</v>
          </cell>
          <cell r="F1216" t="str">
            <v>Water</v>
          </cell>
        </row>
        <row r="1217">
          <cell r="B1217">
            <v>55671.54</v>
          </cell>
          <cell r="C1217">
            <v>2010</v>
          </cell>
          <cell r="D1217" t="str">
            <v>412900  Levy: Skills Development</v>
          </cell>
          <cell r="E1217" t="str">
            <v>District 6</v>
          </cell>
          <cell r="F1217" t="str">
            <v>Water</v>
          </cell>
        </row>
        <row r="1218">
          <cell r="B1218">
            <v>4208.8</v>
          </cell>
          <cell r="C1218">
            <v>2010</v>
          </cell>
          <cell r="D1218" t="str">
            <v>412900  Levy: Skills Development</v>
          </cell>
          <cell r="E1218" t="str">
            <v>District 8</v>
          </cell>
          <cell r="F1218" t="str">
            <v>Water</v>
          </cell>
        </row>
        <row r="1219">
          <cell r="B1219">
            <v>52665.06</v>
          </cell>
          <cell r="C1219">
            <v>2010</v>
          </cell>
          <cell r="D1219" t="str">
            <v>412900  Levy: Skills Development</v>
          </cell>
          <cell r="E1219" t="str">
            <v>District 8</v>
          </cell>
          <cell r="F1219" t="str">
            <v>Water</v>
          </cell>
        </row>
        <row r="1220">
          <cell r="B1220">
            <v>5064.24</v>
          </cell>
          <cell r="C1220">
            <v>2010</v>
          </cell>
          <cell r="D1220" t="str">
            <v>412900  Levy: Skills Development</v>
          </cell>
          <cell r="E1220" t="str">
            <v>District 8</v>
          </cell>
          <cell r="F1220" t="str">
            <v>Water</v>
          </cell>
        </row>
        <row r="1221">
          <cell r="B1221">
            <v>20580.89</v>
          </cell>
          <cell r="C1221">
            <v>2010</v>
          </cell>
          <cell r="D1221" t="str">
            <v>412900  Levy: Skills Development</v>
          </cell>
          <cell r="E1221" t="str">
            <v>District 8</v>
          </cell>
          <cell r="F1221" t="str">
            <v>Water</v>
          </cell>
        </row>
        <row r="1222">
          <cell r="B1222">
            <v>64749.96</v>
          </cell>
          <cell r="C1222">
            <v>2010</v>
          </cell>
          <cell r="D1222" t="str">
            <v>412900  Levy: Skills Development</v>
          </cell>
          <cell r="E1222" t="str">
            <v>District 8</v>
          </cell>
          <cell r="F1222" t="str">
            <v>Water</v>
          </cell>
        </row>
        <row r="1223">
          <cell r="B1223">
            <v>73998.880000000005</v>
          </cell>
          <cell r="C1223">
            <v>2010</v>
          </cell>
          <cell r="D1223" t="str">
            <v>412900  Levy: Skills Development</v>
          </cell>
          <cell r="E1223" t="str">
            <v>District 8</v>
          </cell>
          <cell r="F1223" t="str">
            <v>Water</v>
          </cell>
        </row>
        <row r="1224">
          <cell r="B1224">
            <v>3278.71</v>
          </cell>
          <cell r="C1224">
            <v>2010</v>
          </cell>
          <cell r="D1224" t="str">
            <v>412900  Levy: Skills Development</v>
          </cell>
          <cell r="E1224" t="str">
            <v>District 8</v>
          </cell>
          <cell r="F1224" t="str">
            <v>Water</v>
          </cell>
        </row>
        <row r="1225">
          <cell r="B1225">
            <v>33390.94</v>
          </cell>
          <cell r="C1225">
            <v>2010</v>
          </cell>
          <cell r="D1225" t="str">
            <v>412900  Levy: Skills Development</v>
          </cell>
          <cell r="E1225" t="str">
            <v>District 8</v>
          </cell>
          <cell r="F1225" t="str">
            <v>Water</v>
          </cell>
        </row>
        <row r="1226">
          <cell r="B1226">
            <v>186135.08</v>
          </cell>
          <cell r="C1226">
            <v>2010</v>
          </cell>
          <cell r="D1226" t="str">
            <v>412900  Levy: Skills Development</v>
          </cell>
          <cell r="E1226" t="str">
            <v>District 8</v>
          </cell>
          <cell r="F1226" t="str">
            <v>Water</v>
          </cell>
        </row>
        <row r="1227">
          <cell r="B1227">
            <v>3218.78</v>
          </cell>
          <cell r="C1227">
            <v>2010</v>
          </cell>
          <cell r="D1227" t="str">
            <v>412900  Levy: Skills Development</v>
          </cell>
          <cell r="E1227" t="str">
            <v>Informal Settlements</v>
          </cell>
          <cell r="F1227" t="str">
            <v>Sewer</v>
          </cell>
        </row>
        <row r="1228">
          <cell r="B1228">
            <v>10735.44</v>
          </cell>
          <cell r="C1228">
            <v>2010</v>
          </cell>
          <cell r="D1228" t="str">
            <v>412900  Levy: Skills Development</v>
          </cell>
          <cell r="E1228" t="str">
            <v>Informal Settlements</v>
          </cell>
          <cell r="F1228" t="str">
            <v>Sewer</v>
          </cell>
        </row>
        <row r="1229">
          <cell r="B1229">
            <v>98577.45</v>
          </cell>
          <cell r="C1229">
            <v>2010</v>
          </cell>
          <cell r="D1229" t="str">
            <v>412900  Levy: Skills Development</v>
          </cell>
          <cell r="E1229" t="str">
            <v>District 1</v>
          </cell>
          <cell r="F1229" t="str">
            <v>Sewer</v>
          </cell>
        </row>
        <row r="1230">
          <cell r="B1230">
            <v>45439.199999999997</v>
          </cell>
          <cell r="C1230">
            <v>2010</v>
          </cell>
          <cell r="D1230" t="str">
            <v>412900  Levy: Skills Development</v>
          </cell>
          <cell r="E1230" t="str">
            <v>District 7</v>
          </cell>
          <cell r="F1230" t="str">
            <v>Sewer</v>
          </cell>
        </row>
        <row r="1231">
          <cell r="B1231">
            <v>21539.69</v>
          </cell>
          <cell r="C1231">
            <v>2010</v>
          </cell>
          <cell r="D1231" t="str">
            <v>412900  Levy: Skills Development</v>
          </cell>
          <cell r="E1231" t="str">
            <v>District 6</v>
          </cell>
          <cell r="F1231" t="str">
            <v>Sewer</v>
          </cell>
        </row>
        <row r="1232">
          <cell r="B1232">
            <v>3634.43</v>
          </cell>
          <cell r="C1232">
            <v>2010</v>
          </cell>
          <cell r="D1232" t="str">
            <v>412900  Levy: Skills Development</v>
          </cell>
          <cell r="E1232" t="str">
            <v>TOC</v>
          </cell>
          <cell r="F1232" t="str">
            <v>Sewer</v>
          </cell>
        </row>
        <row r="1233">
          <cell r="B1233">
            <v>27383.37</v>
          </cell>
          <cell r="C1233">
            <v>2010</v>
          </cell>
          <cell r="D1233" t="str">
            <v>412900  Levy: Skills Development</v>
          </cell>
          <cell r="E1233" t="str">
            <v>District 3</v>
          </cell>
          <cell r="F1233" t="str">
            <v>Sewer</v>
          </cell>
        </row>
        <row r="1234">
          <cell r="B1234">
            <v>58922.31</v>
          </cell>
          <cell r="C1234">
            <v>2010</v>
          </cell>
          <cell r="D1234" t="str">
            <v>412900  Levy: Skills Development</v>
          </cell>
          <cell r="E1234" t="str">
            <v>District 4</v>
          </cell>
          <cell r="F1234" t="str">
            <v>Sewer</v>
          </cell>
        </row>
        <row r="1235">
          <cell r="B1235">
            <v>37708.550000000003</v>
          </cell>
          <cell r="C1235">
            <v>2010</v>
          </cell>
          <cell r="D1235" t="str">
            <v>412900  Levy: Skills Development</v>
          </cell>
          <cell r="E1235" t="str">
            <v>District 4</v>
          </cell>
          <cell r="F1235" t="str">
            <v>Sewer</v>
          </cell>
        </row>
        <row r="1236">
          <cell r="B1236">
            <v>24428.73</v>
          </cell>
          <cell r="C1236">
            <v>2010</v>
          </cell>
          <cell r="D1236" t="str">
            <v>412900  Levy: Skills Development</v>
          </cell>
          <cell r="E1236" t="str">
            <v>District 4</v>
          </cell>
          <cell r="F1236" t="str">
            <v>Sewer</v>
          </cell>
        </row>
        <row r="1237">
          <cell r="B1237">
            <v>1050.02</v>
          </cell>
          <cell r="C1237">
            <v>2010</v>
          </cell>
          <cell r="D1237" t="str">
            <v>412900  Levy: Skills Development</v>
          </cell>
          <cell r="E1237" t="str">
            <v>District 7</v>
          </cell>
          <cell r="F1237" t="str">
            <v>Sewer</v>
          </cell>
        </row>
        <row r="1238">
          <cell r="B1238">
            <v>10172.450000000001</v>
          </cell>
          <cell r="C1238">
            <v>2010</v>
          </cell>
          <cell r="D1238" t="str">
            <v>412900  Levy: Skills Development</v>
          </cell>
          <cell r="E1238" t="str">
            <v>District 6</v>
          </cell>
          <cell r="F1238" t="str">
            <v>Sewer</v>
          </cell>
        </row>
        <row r="1239">
          <cell r="B1239">
            <v>11015.23</v>
          </cell>
          <cell r="C1239">
            <v>2010</v>
          </cell>
          <cell r="D1239" t="str">
            <v>412900  Levy: Skills Development</v>
          </cell>
          <cell r="E1239" t="str">
            <v>District 6</v>
          </cell>
          <cell r="F1239" t="str">
            <v>Sewer</v>
          </cell>
        </row>
        <row r="1240">
          <cell r="B1240">
            <v>30150.82</v>
          </cell>
          <cell r="C1240">
            <v>2010</v>
          </cell>
          <cell r="D1240" t="str">
            <v>412900  Levy: Skills Development</v>
          </cell>
          <cell r="E1240" t="str">
            <v>District 6</v>
          </cell>
          <cell r="F1240" t="str">
            <v>Sewer</v>
          </cell>
        </row>
        <row r="1241">
          <cell r="B1241">
            <v>6513.13</v>
          </cell>
          <cell r="C1241">
            <v>2010</v>
          </cell>
          <cell r="D1241" t="str">
            <v>412900  Levy: Skills Development</v>
          </cell>
          <cell r="E1241" t="str">
            <v>District 7</v>
          </cell>
          <cell r="F1241" t="str">
            <v>Sewer</v>
          </cell>
        </row>
        <row r="1242">
          <cell r="B1242">
            <v>22483.68</v>
          </cell>
          <cell r="C1242">
            <v>2010</v>
          </cell>
          <cell r="D1242" t="str">
            <v>412900  Levy: Skills Development</v>
          </cell>
          <cell r="E1242" t="str">
            <v>Logistics</v>
          </cell>
          <cell r="F1242" t="str">
            <v>Water</v>
          </cell>
        </row>
        <row r="1243">
          <cell r="B1243">
            <v>6758.08</v>
          </cell>
          <cell r="C1243">
            <v>2010</v>
          </cell>
          <cell r="D1243" t="str">
            <v>412900  Levy: Skills Development</v>
          </cell>
          <cell r="E1243" t="str">
            <v>Informal Settlements</v>
          </cell>
          <cell r="F1243" t="str">
            <v>Water</v>
          </cell>
        </row>
        <row r="1244">
          <cell r="B1244">
            <v>71907.27</v>
          </cell>
          <cell r="C1244">
            <v>2010</v>
          </cell>
          <cell r="D1244" t="str">
            <v>412900  Levy: Skills Development</v>
          </cell>
          <cell r="E1244" t="str">
            <v>TOC</v>
          </cell>
          <cell r="F1244" t="str">
            <v>Water</v>
          </cell>
        </row>
        <row r="1245">
          <cell r="B1245">
            <v>62306.58</v>
          </cell>
          <cell r="C1245">
            <v>2010</v>
          </cell>
          <cell r="D1245" t="str">
            <v>412900  Levy: Skills Development</v>
          </cell>
          <cell r="E1245" t="str">
            <v>Informal Settlements</v>
          </cell>
          <cell r="F1245" t="str">
            <v>Water</v>
          </cell>
        </row>
        <row r="1246">
          <cell r="B1246">
            <v>61001.17</v>
          </cell>
          <cell r="C1246">
            <v>2010</v>
          </cell>
          <cell r="D1246" t="str">
            <v>412900  Levy: Skills Development</v>
          </cell>
          <cell r="E1246" t="str">
            <v>TOC</v>
          </cell>
          <cell r="F1246" t="str">
            <v>Water</v>
          </cell>
        </row>
        <row r="1247">
          <cell r="B1247">
            <v>52205.03</v>
          </cell>
          <cell r="C1247">
            <v>2010</v>
          </cell>
          <cell r="D1247" t="str">
            <v>412900  Levy: Skills Development</v>
          </cell>
          <cell r="E1247" t="str">
            <v>Logistics</v>
          </cell>
          <cell r="F1247" t="str">
            <v>Water</v>
          </cell>
        </row>
        <row r="1248">
          <cell r="B1248">
            <v>36504.31</v>
          </cell>
          <cell r="C1248">
            <v>2010</v>
          </cell>
          <cell r="D1248" t="str">
            <v>412900  Levy: Skills Development</v>
          </cell>
          <cell r="E1248" t="str">
            <v>Logistics</v>
          </cell>
          <cell r="F1248" t="str">
            <v>Water</v>
          </cell>
        </row>
        <row r="1249">
          <cell r="B1249">
            <v>37380.06</v>
          </cell>
          <cell r="C1249">
            <v>2010</v>
          </cell>
          <cell r="D1249" t="str">
            <v>412900  Levy: Skills Development</v>
          </cell>
          <cell r="E1249" t="str">
            <v>Logistics</v>
          </cell>
          <cell r="F1249" t="str">
            <v>Water</v>
          </cell>
        </row>
        <row r="1250">
          <cell r="B1250">
            <v>27127.74</v>
          </cell>
          <cell r="C1250">
            <v>2010</v>
          </cell>
          <cell r="D1250" t="str">
            <v>412900  Levy: Skills Development</v>
          </cell>
          <cell r="E1250" t="str">
            <v>Logistics</v>
          </cell>
          <cell r="F1250" t="str">
            <v>Water</v>
          </cell>
        </row>
        <row r="1251">
          <cell r="B1251">
            <v>24118.63</v>
          </cell>
          <cell r="C1251">
            <v>2010</v>
          </cell>
          <cell r="D1251" t="str">
            <v>412900  Levy: Skills Development</v>
          </cell>
          <cell r="E1251" t="str">
            <v>Logistics</v>
          </cell>
          <cell r="F1251" t="str">
            <v>Water</v>
          </cell>
        </row>
        <row r="1252">
          <cell r="B1252">
            <v>14730.01</v>
          </cell>
          <cell r="C1252">
            <v>2010</v>
          </cell>
          <cell r="D1252" t="str">
            <v>412900  Levy: Skills Development</v>
          </cell>
          <cell r="E1252" t="str">
            <v>District 1</v>
          </cell>
          <cell r="F1252" t="str">
            <v>Water</v>
          </cell>
        </row>
        <row r="1253">
          <cell r="B1253">
            <v>36761.199999999997</v>
          </cell>
          <cell r="C1253">
            <v>2010</v>
          </cell>
          <cell r="D1253" t="str">
            <v>412900  Levy: Skills Development</v>
          </cell>
          <cell r="E1253" t="str">
            <v>District 1</v>
          </cell>
          <cell r="F1253" t="str">
            <v>Water</v>
          </cell>
        </row>
        <row r="1254">
          <cell r="B1254">
            <v>5054.75</v>
          </cell>
          <cell r="C1254">
            <v>2010</v>
          </cell>
          <cell r="D1254" t="str">
            <v>412900  Levy: Skills Development</v>
          </cell>
          <cell r="E1254" t="str">
            <v>District 1</v>
          </cell>
          <cell r="F1254" t="str">
            <v>Water</v>
          </cell>
        </row>
        <row r="1255">
          <cell r="B1255">
            <v>101063.71</v>
          </cell>
          <cell r="C1255">
            <v>2010</v>
          </cell>
          <cell r="D1255" t="str">
            <v>412900  Levy: Skills Development</v>
          </cell>
          <cell r="E1255" t="str">
            <v>District 1</v>
          </cell>
          <cell r="F1255" t="str">
            <v>Water</v>
          </cell>
        </row>
        <row r="1256">
          <cell r="B1256">
            <v>17106.36</v>
          </cell>
          <cell r="C1256">
            <v>2010</v>
          </cell>
          <cell r="D1256" t="str">
            <v>412900  Levy: Skills Development</v>
          </cell>
          <cell r="E1256" t="str">
            <v>District 6</v>
          </cell>
          <cell r="F1256" t="str">
            <v>Water</v>
          </cell>
        </row>
        <row r="1257">
          <cell r="B1257">
            <v>25221.55</v>
          </cell>
          <cell r="C1257">
            <v>2010</v>
          </cell>
          <cell r="D1257" t="str">
            <v>412900  Levy: Skills Development</v>
          </cell>
          <cell r="E1257" t="str">
            <v>District 8</v>
          </cell>
          <cell r="F1257" t="str">
            <v>Water</v>
          </cell>
        </row>
        <row r="1258">
          <cell r="B1258">
            <v>1100</v>
          </cell>
          <cell r="C1258">
            <v>2010</v>
          </cell>
          <cell r="D1258" t="str">
            <v>412950  DO NOT USE - Licenses &amp; Permits</v>
          </cell>
          <cell r="E1258" t="str">
            <v>District 4</v>
          </cell>
          <cell r="F1258" t="str">
            <v>Water</v>
          </cell>
        </row>
        <row r="1259">
          <cell r="B1259">
            <v>1470</v>
          </cell>
          <cell r="C1259">
            <v>2010</v>
          </cell>
          <cell r="D1259" t="str">
            <v>412950  DO NOT USE - Licenses &amp; Permits</v>
          </cell>
          <cell r="E1259" t="str">
            <v>District 4</v>
          </cell>
          <cell r="F1259" t="str">
            <v>Water</v>
          </cell>
        </row>
        <row r="1260">
          <cell r="B1260">
            <v>0</v>
          </cell>
          <cell r="C1260">
            <v>2010</v>
          </cell>
          <cell r="D1260" t="str">
            <v>412950  DO NOT USE - Licenses &amp; Permits</v>
          </cell>
          <cell r="E1260" t="str">
            <v>District 4</v>
          </cell>
          <cell r="F1260" t="str">
            <v>Water</v>
          </cell>
        </row>
        <row r="1261">
          <cell r="B1261">
            <v>151.62</v>
          </cell>
          <cell r="C1261">
            <v>2010</v>
          </cell>
          <cell r="D1261" t="str">
            <v>412950  DO NOT USE - Licenses &amp; Permits</v>
          </cell>
          <cell r="E1261" t="str">
            <v>District 4</v>
          </cell>
          <cell r="F1261" t="str">
            <v>Water</v>
          </cell>
        </row>
        <row r="1262">
          <cell r="B1262">
            <v>0</v>
          </cell>
          <cell r="C1262">
            <v>2010</v>
          </cell>
          <cell r="D1262" t="str">
            <v>412950  DO NOT USE - Licenses &amp; Permits</v>
          </cell>
          <cell r="E1262" t="str">
            <v>District 4</v>
          </cell>
          <cell r="F1262" t="str">
            <v>Water</v>
          </cell>
        </row>
        <row r="1263">
          <cell r="B1263">
            <v>2020</v>
          </cell>
          <cell r="C1263">
            <v>2010</v>
          </cell>
          <cell r="D1263" t="str">
            <v>412950  DO NOT USE - Licenses &amp; Permits</v>
          </cell>
          <cell r="E1263" t="str">
            <v>District 3</v>
          </cell>
          <cell r="F1263" t="str">
            <v>Water</v>
          </cell>
        </row>
        <row r="1264">
          <cell r="B1264">
            <v>450</v>
          </cell>
          <cell r="C1264">
            <v>2010</v>
          </cell>
          <cell r="D1264" t="str">
            <v>412950  DO NOT USE - Licenses &amp; Permits</v>
          </cell>
          <cell r="E1264" t="str">
            <v>District 6</v>
          </cell>
          <cell r="F1264" t="str">
            <v>Water</v>
          </cell>
        </row>
        <row r="1265">
          <cell r="B1265">
            <v>770</v>
          </cell>
          <cell r="C1265">
            <v>2010</v>
          </cell>
          <cell r="D1265" t="str">
            <v>412950  DO NOT USE - Licenses &amp; Permits</v>
          </cell>
          <cell r="E1265" t="str">
            <v>District 8</v>
          </cell>
          <cell r="F1265" t="str">
            <v>Water</v>
          </cell>
        </row>
        <row r="1266">
          <cell r="B1266">
            <v>30</v>
          </cell>
          <cell r="C1266">
            <v>2010</v>
          </cell>
          <cell r="D1266" t="str">
            <v>412950  DO NOT USE - Licenses &amp; Permits</v>
          </cell>
          <cell r="E1266" t="str">
            <v>District 8</v>
          </cell>
          <cell r="F1266" t="str">
            <v>Water</v>
          </cell>
        </row>
        <row r="1267">
          <cell r="B1267">
            <v>1302</v>
          </cell>
          <cell r="C1267">
            <v>2010</v>
          </cell>
          <cell r="D1267" t="str">
            <v>412950  DO NOT USE - Licenses &amp; Permits</v>
          </cell>
          <cell r="E1267" t="str">
            <v>District 1</v>
          </cell>
          <cell r="F1267" t="str">
            <v>Water</v>
          </cell>
        </row>
        <row r="1268">
          <cell r="B1268">
            <v>0</v>
          </cell>
          <cell r="C1268">
            <v>2010</v>
          </cell>
          <cell r="D1268" t="str">
            <v>412950  DO NOT USE - Licenses &amp; Permits</v>
          </cell>
          <cell r="E1268" t="str">
            <v>District 1</v>
          </cell>
          <cell r="F1268" t="str">
            <v>Water</v>
          </cell>
        </row>
        <row r="1269">
          <cell r="B1269">
            <v>400</v>
          </cell>
          <cell r="C1269">
            <v>2010</v>
          </cell>
          <cell r="D1269" t="str">
            <v>412950  DO NOT USE - Licenses &amp; Permits</v>
          </cell>
          <cell r="E1269" t="str">
            <v>District 1</v>
          </cell>
          <cell r="F1269" t="str">
            <v>Water</v>
          </cell>
        </row>
        <row r="1270">
          <cell r="B1270">
            <v>220</v>
          </cell>
          <cell r="C1270">
            <v>2010</v>
          </cell>
          <cell r="D1270" t="str">
            <v>412950  DO NOT USE - Licenses &amp; Permits</v>
          </cell>
          <cell r="E1270" t="str">
            <v>Logistics</v>
          </cell>
          <cell r="F1270" t="str">
            <v>Water</v>
          </cell>
        </row>
        <row r="1271">
          <cell r="B1271">
            <v>0</v>
          </cell>
          <cell r="C1271">
            <v>2010</v>
          </cell>
          <cell r="D1271" t="str">
            <v>412950  DO NOT USE - Licenses &amp; Permits</v>
          </cell>
          <cell r="E1271" t="str">
            <v>Logistics</v>
          </cell>
          <cell r="F1271" t="str">
            <v>Water</v>
          </cell>
        </row>
        <row r="1272">
          <cell r="B1272">
            <v>12239.89</v>
          </cell>
          <cell r="C1272">
            <v>2010</v>
          </cell>
          <cell r="D1272" t="str">
            <v>412950  DO NOT USE - Licenses &amp; Permits</v>
          </cell>
          <cell r="E1272" t="str">
            <v>District 8</v>
          </cell>
          <cell r="F1272" t="str">
            <v>Water</v>
          </cell>
        </row>
        <row r="1273">
          <cell r="B1273">
            <v>3920</v>
          </cell>
          <cell r="C1273">
            <v>2010</v>
          </cell>
          <cell r="D1273" t="str">
            <v>412950  DO NOT USE - Licenses &amp; Permits</v>
          </cell>
          <cell r="E1273" t="str">
            <v>District 8</v>
          </cell>
          <cell r="F1273" t="str">
            <v>Water</v>
          </cell>
        </row>
        <row r="1274">
          <cell r="B1274">
            <v>807.92</v>
          </cell>
          <cell r="C1274">
            <v>2010</v>
          </cell>
          <cell r="D1274" t="str">
            <v>412950  DO NOT USE - Licenses &amp; Permits</v>
          </cell>
          <cell r="E1274" t="str">
            <v>District 8</v>
          </cell>
          <cell r="F1274" t="str">
            <v>Water</v>
          </cell>
        </row>
        <row r="1275">
          <cell r="B1275">
            <v>0</v>
          </cell>
          <cell r="C1275">
            <v>2010</v>
          </cell>
          <cell r="D1275" t="str">
            <v>412950  DO NOT USE - Licenses &amp; Permits</v>
          </cell>
          <cell r="E1275" t="str">
            <v>District 8</v>
          </cell>
          <cell r="F1275" t="str">
            <v>Water</v>
          </cell>
        </row>
        <row r="1276">
          <cell r="B1276">
            <v>440</v>
          </cell>
          <cell r="C1276">
            <v>2010</v>
          </cell>
          <cell r="D1276" t="str">
            <v>412950  DO NOT USE - Licenses &amp; Permits</v>
          </cell>
          <cell r="E1276" t="str">
            <v>District 6</v>
          </cell>
          <cell r="F1276" t="str">
            <v>Water</v>
          </cell>
        </row>
        <row r="1277">
          <cell r="B1277">
            <v>1540</v>
          </cell>
          <cell r="C1277">
            <v>2010</v>
          </cell>
          <cell r="D1277" t="str">
            <v>412950  DO NOT USE - Licenses &amp; Permits</v>
          </cell>
          <cell r="E1277" t="str">
            <v>District 6</v>
          </cell>
          <cell r="F1277" t="str">
            <v>Water</v>
          </cell>
        </row>
        <row r="1278">
          <cell r="B1278">
            <v>30</v>
          </cell>
          <cell r="C1278">
            <v>2010</v>
          </cell>
          <cell r="D1278" t="str">
            <v>412950  DO NOT USE - Licenses &amp; Permits</v>
          </cell>
          <cell r="E1278" t="str">
            <v>District 6</v>
          </cell>
          <cell r="F1278" t="str">
            <v>Water</v>
          </cell>
        </row>
        <row r="1279">
          <cell r="B1279">
            <v>0</v>
          </cell>
          <cell r="C1279">
            <v>2010</v>
          </cell>
          <cell r="D1279" t="str">
            <v>412950  DO NOT USE - Licenses &amp; Permits</v>
          </cell>
          <cell r="E1279" t="str">
            <v>District 6</v>
          </cell>
          <cell r="F1279" t="str">
            <v>Water</v>
          </cell>
        </row>
        <row r="1280">
          <cell r="B1280">
            <v>0</v>
          </cell>
          <cell r="C1280">
            <v>2010</v>
          </cell>
          <cell r="D1280" t="str">
            <v>412950  DO NOT USE - Licenses &amp; Permits</v>
          </cell>
          <cell r="E1280" t="str">
            <v>District 6</v>
          </cell>
          <cell r="F1280" t="str">
            <v>Water</v>
          </cell>
        </row>
        <row r="1281">
          <cell r="B1281">
            <v>610</v>
          </cell>
          <cell r="C1281">
            <v>2010</v>
          </cell>
          <cell r="D1281" t="str">
            <v>412950  DO NOT USE - Licenses &amp; Permits</v>
          </cell>
          <cell r="E1281" t="str">
            <v>District 4</v>
          </cell>
          <cell r="F1281" t="str">
            <v>Sewer</v>
          </cell>
        </row>
        <row r="1282">
          <cell r="B1282">
            <v>0</v>
          </cell>
          <cell r="C1282">
            <v>2010</v>
          </cell>
          <cell r="D1282" t="str">
            <v>412950  DO NOT USE - Licenses &amp; Permits</v>
          </cell>
          <cell r="E1282" t="str">
            <v>District 4</v>
          </cell>
          <cell r="F1282" t="str">
            <v>Sewer</v>
          </cell>
        </row>
        <row r="1283">
          <cell r="B1283">
            <v>3320</v>
          </cell>
          <cell r="C1283">
            <v>2010</v>
          </cell>
          <cell r="D1283" t="str">
            <v>412950  DO NOT USE - Licenses &amp; Permits</v>
          </cell>
          <cell r="E1283" t="str">
            <v>District 4</v>
          </cell>
          <cell r="F1283" t="str">
            <v>Sewer</v>
          </cell>
        </row>
        <row r="1284">
          <cell r="B1284">
            <v>0</v>
          </cell>
          <cell r="C1284">
            <v>2010</v>
          </cell>
          <cell r="D1284" t="str">
            <v>412950  DO NOT USE - Licenses &amp; Permits</v>
          </cell>
          <cell r="E1284" t="str">
            <v>District 4</v>
          </cell>
          <cell r="F1284" t="str">
            <v>Sewer</v>
          </cell>
        </row>
        <row r="1285">
          <cell r="B1285">
            <v>3120</v>
          </cell>
          <cell r="C1285">
            <v>2010</v>
          </cell>
          <cell r="D1285" t="str">
            <v>412950  DO NOT USE - Licenses &amp; Permits</v>
          </cell>
          <cell r="E1285" t="str">
            <v>District 3</v>
          </cell>
          <cell r="F1285" t="str">
            <v>Sewer</v>
          </cell>
        </row>
        <row r="1286">
          <cell r="B1286">
            <v>151.62</v>
          </cell>
          <cell r="C1286">
            <v>2010</v>
          </cell>
          <cell r="D1286" t="str">
            <v>412950  DO NOT USE - Licenses &amp; Permits</v>
          </cell>
          <cell r="E1286" t="str">
            <v>TOC</v>
          </cell>
          <cell r="F1286" t="str">
            <v>Sewer</v>
          </cell>
        </row>
        <row r="1287">
          <cell r="B1287">
            <v>0</v>
          </cell>
          <cell r="C1287">
            <v>2010</v>
          </cell>
          <cell r="D1287" t="str">
            <v>412950  DO NOT USE - Licenses &amp; Permits</v>
          </cell>
          <cell r="E1287" t="str">
            <v>District 7</v>
          </cell>
          <cell r="F1287" t="str">
            <v>Sewer</v>
          </cell>
        </row>
        <row r="1288">
          <cell r="B1288">
            <v>0</v>
          </cell>
          <cell r="C1288">
            <v>2010</v>
          </cell>
          <cell r="D1288" t="str">
            <v>412950  DO NOT USE - Licenses &amp; Permits</v>
          </cell>
          <cell r="E1288" t="str">
            <v>District 7</v>
          </cell>
          <cell r="F1288" t="str">
            <v>Sewer</v>
          </cell>
        </row>
        <row r="1289">
          <cell r="B1289">
            <v>230</v>
          </cell>
          <cell r="C1289">
            <v>2010</v>
          </cell>
          <cell r="D1289" t="str">
            <v>412950  DO NOT USE - Licenses &amp; Permits</v>
          </cell>
          <cell r="E1289" t="str">
            <v>District 6</v>
          </cell>
          <cell r="F1289" t="str">
            <v>Sewer</v>
          </cell>
        </row>
        <row r="1290">
          <cell r="B1290">
            <v>2320</v>
          </cell>
          <cell r="C1290">
            <v>2010</v>
          </cell>
          <cell r="D1290" t="str">
            <v>412950  DO NOT USE - Licenses &amp; Permits</v>
          </cell>
          <cell r="E1290" t="str">
            <v>District 7</v>
          </cell>
          <cell r="F1290" t="str">
            <v>Sewer</v>
          </cell>
        </row>
        <row r="1291">
          <cell r="B1291">
            <v>0</v>
          </cell>
          <cell r="C1291">
            <v>2010</v>
          </cell>
          <cell r="D1291" t="str">
            <v>412950  DO NOT USE - Licenses &amp; Permits</v>
          </cell>
          <cell r="E1291" t="str">
            <v>District 1</v>
          </cell>
          <cell r="F1291" t="str">
            <v>Sewer</v>
          </cell>
        </row>
        <row r="1292">
          <cell r="B1292">
            <v>1763.8</v>
          </cell>
          <cell r="C1292">
            <v>2010</v>
          </cell>
          <cell r="D1292" t="str">
            <v>412950  DO NOT USE - Licenses &amp; Permits</v>
          </cell>
          <cell r="E1292" t="str">
            <v>District 1</v>
          </cell>
          <cell r="F1292" t="str">
            <v>Sewer</v>
          </cell>
        </row>
        <row r="1293">
          <cell r="B1293">
            <v>0</v>
          </cell>
          <cell r="C1293">
            <v>2010</v>
          </cell>
          <cell r="D1293" t="str">
            <v>412950  DO NOT USE - Licenses &amp; Permits</v>
          </cell>
          <cell r="E1293" t="str">
            <v>Logistics</v>
          </cell>
          <cell r="F1293" t="str">
            <v>Sewer</v>
          </cell>
        </row>
        <row r="1294">
          <cell r="B1294">
            <v>0</v>
          </cell>
          <cell r="C1294">
            <v>2010</v>
          </cell>
          <cell r="D1294" t="str">
            <v>412950  DO NOT USE - Licenses &amp; Permits</v>
          </cell>
          <cell r="E1294" t="str">
            <v>Logistics</v>
          </cell>
          <cell r="F1294" t="str">
            <v>Sewer</v>
          </cell>
        </row>
        <row r="1295">
          <cell r="B1295">
            <v>9594.25</v>
          </cell>
          <cell r="C1295">
            <v>2010</v>
          </cell>
          <cell r="D1295" t="str">
            <v>412950  DO NOT USE - Licenses &amp; Permits</v>
          </cell>
          <cell r="E1295" t="str">
            <v>Logistics</v>
          </cell>
          <cell r="F1295" t="str">
            <v>Sewer</v>
          </cell>
        </row>
        <row r="1296">
          <cell r="B1296">
            <v>220</v>
          </cell>
          <cell r="C1296">
            <v>2010</v>
          </cell>
          <cell r="D1296" t="str">
            <v>412950  DO NOT USE - Licenses &amp; Permits</v>
          </cell>
          <cell r="E1296" t="str">
            <v>Informal Settlements</v>
          </cell>
          <cell r="F1296" t="str">
            <v>Sewer</v>
          </cell>
        </row>
        <row r="1297">
          <cell r="B1297">
            <v>1526.4</v>
          </cell>
          <cell r="C1297">
            <v>2010</v>
          </cell>
          <cell r="D1297" t="str">
            <v>412950  DO NOT USE - Licenses &amp; Permits</v>
          </cell>
          <cell r="E1297" t="str">
            <v>District 7</v>
          </cell>
          <cell r="F1297" t="str">
            <v>Sewer</v>
          </cell>
        </row>
        <row r="1298">
          <cell r="B1298">
            <v>0</v>
          </cell>
          <cell r="C1298">
            <v>2010</v>
          </cell>
          <cell r="D1298" t="str">
            <v>412950  DO NOT USE - Licenses &amp; Permits</v>
          </cell>
          <cell r="E1298" t="str">
            <v>District 7</v>
          </cell>
          <cell r="F1298" t="str">
            <v>Sewer</v>
          </cell>
        </row>
        <row r="1299">
          <cell r="B1299">
            <v>440</v>
          </cell>
          <cell r="C1299">
            <v>2010</v>
          </cell>
          <cell r="D1299" t="str">
            <v>412950  DO NOT USE - Licenses &amp; Permits</v>
          </cell>
          <cell r="E1299" t="str">
            <v>District 6</v>
          </cell>
          <cell r="F1299" t="str">
            <v>Sewer</v>
          </cell>
        </row>
        <row r="1300">
          <cell r="B1300">
            <v>0</v>
          </cell>
          <cell r="C1300">
            <v>2010</v>
          </cell>
          <cell r="D1300" t="str">
            <v>412950  DO NOT USE - Licenses &amp; Permits</v>
          </cell>
          <cell r="E1300" t="str">
            <v>District 6</v>
          </cell>
          <cell r="F1300" t="str">
            <v>Sewer</v>
          </cell>
        </row>
        <row r="1301">
          <cell r="B1301">
            <v>2410</v>
          </cell>
          <cell r="C1301">
            <v>2010</v>
          </cell>
          <cell r="D1301" t="str">
            <v>412950  DO NOT USE - Licenses &amp; Permits</v>
          </cell>
          <cell r="E1301" t="str">
            <v>District 6</v>
          </cell>
          <cell r="F1301" t="str">
            <v>Sewer</v>
          </cell>
        </row>
        <row r="1302">
          <cell r="B1302">
            <v>780</v>
          </cell>
          <cell r="C1302">
            <v>2010</v>
          </cell>
          <cell r="D1302" t="str">
            <v>412950  DO NOT USE - Licenses &amp; Permits</v>
          </cell>
          <cell r="E1302" t="str">
            <v>District 6</v>
          </cell>
          <cell r="F1302" t="str">
            <v>Sewer</v>
          </cell>
        </row>
        <row r="1303">
          <cell r="B1303">
            <v>200</v>
          </cell>
          <cell r="C1303">
            <v>2010</v>
          </cell>
          <cell r="D1303" t="str">
            <v>412950  DO NOT USE - Licenses &amp; Permits</v>
          </cell>
          <cell r="E1303" t="str">
            <v>District 6</v>
          </cell>
          <cell r="F1303" t="str">
            <v>Sewer</v>
          </cell>
        </row>
        <row r="1304">
          <cell r="B1304">
            <v>0</v>
          </cell>
          <cell r="C1304">
            <v>2010</v>
          </cell>
          <cell r="D1304" t="str">
            <v>412950  DO NOT USE - Licenses &amp; Permits</v>
          </cell>
          <cell r="E1304" t="str">
            <v>District 7</v>
          </cell>
          <cell r="F1304" t="str">
            <v>Sewer</v>
          </cell>
        </row>
        <row r="1305">
          <cell r="B1305">
            <v>2125.4499999999998</v>
          </cell>
          <cell r="C1305">
            <v>2010</v>
          </cell>
          <cell r="D1305" t="str">
            <v>413050  Medical Health Services &amp; Support</v>
          </cell>
          <cell r="E1305" t="str">
            <v>District 4</v>
          </cell>
          <cell r="F1305" t="str">
            <v>Water</v>
          </cell>
        </row>
        <row r="1306">
          <cell r="B1306">
            <v>4817.09</v>
          </cell>
          <cell r="C1306">
            <v>2010</v>
          </cell>
          <cell r="D1306" t="str">
            <v>413050  Medical Health Services &amp; Support</v>
          </cell>
          <cell r="E1306" t="str">
            <v>District 4</v>
          </cell>
          <cell r="F1306" t="str">
            <v>Water</v>
          </cell>
        </row>
        <row r="1307">
          <cell r="B1307">
            <v>6900.79</v>
          </cell>
          <cell r="C1307">
            <v>2010</v>
          </cell>
          <cell r="D1307" t="str">
            <v>413050  Medical Health Services &amp; Support</v>
          </cell>
          <cell r="E1307" t="str">
            <v>District 4</v>
          </cell>
          <cell r="F1307" t="str">
            <v>Water</v>
          </cell>
        </row>
        <row r="1308">
          <cell r="B1308">
            <v>1386.24</v>
          </cell>
          <cell r="C1308">
            <v>2010</v>
          </cell>
          <cell r="D1308" t="str">
            <v>413050  Medical Health Services &amp; Support</v>
          </cell>
          <cell r="E1308" t="str">
            <v>District 4</v>
          </cell>
          <cell r="F1308" t="str">
            <v>Water</v>
          </cell>
        </row>
        <row r="1309">
          <cell r="B1309">
            <v>0</v>
          </cell>
          <cell r="C1309">
            <v>2010</v>
          </cell>
          <cell r="D1309" t="str">
            <v>413050  Medical Health Services &amp; Support</v>
          </cell>
          <cell r="E1309" t="str">
            <v>District 3</v>
          </cell>
          <cell r="F1309" t="str">
            <v>Water</v>
          </cell>
        </row>
        <row r="1310">
          <cell r="B1310">
            <v>0</v>
          </cell>
          <cell r="C1310">
            <v>2010</v>
          </cell>
          <cell r="D1310" t="str">
            <v>413050  Medical Health Services &amp; Support</v>
          </cell>
          <cell r="E1310" t="str">
            <v>District 3</v>
          </cell>
          <cell r="F1310" t="str">
            <v>Water</v>
          </cell>
        </row>
        <row r="1311">
          <cell r="B1311">
            <v>5375.31</v>
          </cell>
          <cell r="C1311">
            <v>2010</v>
          </cell>
          <cell r="D1311" t="str">
            <v>413050  Medical Health Services &amp; Support</v>
          </cell>
          <cell r="E1311" t="str">
            <v>District 6</v>
          </cell>
          <cell r="F1311" t="str">
            <v>Water</v>
          </cell>
        </row>
        <row r="1312">
          <cell r="B1312">
            <v>14603.36</v>
          </cell>
          <cell r="C1312">
            <v>2010</v>
          </cell>
          <cell r="D1312" t="str">
            <v>413050  Medical Health Services &amp; Support</v>
          </cell>
          <cell r="E1312" t="str">
            <v>District 8</v>
          </cell>
          <cell r="F1312" t="str">
            <v>Water</v>
          </cell>
        </row>
        <row r="1313">
          <cell r="B1313">
            <v>85</v>
          </cell>
          <cell r="C1313">
            <v>2010</v>
          </cell>
          <cell r="D1313" t="str">
            <v>413050  Medical Health Services &amp; Support</v>
          </cell>
          <cell r="E1313" t="str">
            <v>District 8</v>
          </cell>
          <cell r="F1313" t="str">
            <v>Water</v>
          </cell>
        </row>
        <row r="1314">
          <cell r="B1314">
            <v>2185.89</v>
          </cell>
          <cell r="C1314">
            <v>2010</v>
          </cell>
          <cell r="D1314" t="str">
            <v>413050  Medical Health Services &amp; Support</v>
          </cell>
          <cell r="E1314" t="str">
            <v>District 6</v>
          </cell>
          <cell r="F1314" t="str">
            <v>Water</v>
          </cell>
        </row>
        <row r="1315">
          <cell r="B1315">
            <v>819.37</v>
          </cell>
          <cell r="C1315">
            <v>2010</v>
          </cell>
          <cell r="D1315" t="str">
            <v>413050  Medical Health Services &amp; Support</v>
          </cell>
          <cell r="E1315" t="str">
            <v>District 1</v>
          </cell>
          <cell r="F1315" t="str">
            <v>Water</v>
          </cell>
        </row>
        <row r="1316">
          <cell r="B1316">
            <v>1684.2</v>
          </cell>
          <cell r="C1316">
            <v>2010</v>
          </cell>
          <cell r="D1316" t="str">
            <v>413050  Medical Health Services &amp; Support</v>
          </cell>
          <cell r="E1316" t="str">
            <v>District 1</v>
          </cell>
          <cell r="F1316" t="str">
            <v>Water</v>
          </cell>
        </row>
        <row r="1317">
          <cell r="B1317">
            <v>0</v>
          </cell>
          <cell r="C1317">
            <v>2010</v>
          </cell>
          <cell r="D1317" t="str">
            <v>413050  Medical Health Services &amp; Support</v>
          </cell>
          <cell r="E1317" t="str">
            <v>District 1</v>
          </cell>
          <cell r="F1317" t="str">
            <v>Water</v>
          </cell>
        </row>
        <row r="1318">
          <cell r="B1318">
            <v>2545.88</v>
          </cell>
          <cell r="C1318">
            <v>2010</v>
          </cell>
          <cell r="D1318" t="str">
            <v>413050  Medical Health Services &amp; Support</v>
          </cell>
          <cell r="E1318" t="str">
            <v>Logistics</v>
          </cell>
          <cell r="F1318" t="str">
            <v>Water</v>
          </cell>
        </row>
        <row r="1319">
          <cell r="B1319">
            <v>9136.32</v>
          </cell>
          <cell r="C1319">
            <v>2010</v>
          </cell>
          <cell r="D1319" t="str">
            <v>413050  Medical Health Services &amp; Support</v>
          </cell>
          <cell r="E1319" t="str">
            <v>Logistics</v>
          </cell>
          <cell r="F1319" t="str">
            <v>Water</v>
          </cell>
        </row>
        <row r="1320">
          <cell r="B1320">
            <v>3400</v>
          </cell>
          <cell r="C1320">
            <v>2010</v>
          </cell>
          <cell r="D1320" t="str">
            <v>413050  Medical Health Services &amp; Support</v>
          </cell>
          <cell r="E1320" t="str">
            <v>Logistics</v>
          </cell>
          <cell r="F1320" t="str">
            <v>Water</v>
          </cell>
        </row>
        <row r="1321">
          <cell r="B1321">
            <v>563.15</v>
          </cell>
          <cell r="C1321">
            <v>2010</v>
          </cell>
          <cell r="D1321" t="str">
            <v>413050  Medical Health Services &amp; Support</v>
          </cell>
          <cell r="E1321" t="str">
            <v>Informal Settlements</v>
          </cell>
          <cell r="F1321" t="str">
            <v>Water</v>
          </cell>
        </row>
        <row r="1322">
          <cell r="B1322">
            <v>0</v>
          </cell>
          <cell r="C1322">
            <v>2010</v>
          </cell>
          <cell r="D1322" t="str">
            <v>413050  Medical Health Services &amp; Support</v>
          </cell>
          <cell r="E1322" t="str">
            <v>Planning &amp; Design</v>
          </cell>
          <cell r="F1322" t="str">
            <v>Water</v>
          </cell>
        </row>
        <row r="1323">
          <cell r="B1323">
            <v>56556.68</v>
          </cell>
          <cell r="C1323">
            <v>2010</v>
          </cell>
          <cell r="D1323" t="str">
            <v>413050  Medical Health Services &amp; Support</v>
          </cell>
          <cell r="E1323" t="str">
            <v>District 8</v>
          </cell>
          <cell r="F1323" t="str">
            <v>Water</v>
          </cell>
        </row>
        <row r="1324">
          <cell r="B1324">
            <v>510</v>
          </cell>
          <cell r="C1324">
            <v>2010</v>
          </cell>
          <cell r="D1324" t="str">
            <v>413050  Medical Health Services &amp; Support</v>
          </cell>
          <cell r="E1324" t="str">
            <v>District 8</v>
          </cell>
          <cell r="F1324" t="str">
            <v>Water</v>
          </cell>
        </row>
        <row r="1325">
          <cell r="B1325">
            <v>818.17</v>
          </cell>
          <cell r="C1325">
            <v>2010</v>
          </cell>
          <cell r="D1325" t="str">
            <v>413050  Medical Health Services &amp; Support</v>
          </cell>
          <cell r="E1325" t="str">
            <v>District 6</v>
          </cell>
          <cell r="F1325" t="str">
            <v>Water</v>
          </cell>
        </row>
        <row r="1326">
          <cell r="B1326">
            <v>431.4</v>
          </cell>
          <cell r="C1326">
            <v>2010</v>
          </cell>
          <cell r="D1326" t="str">
            <v>413050  Medical Health Services &amp; Support</v>
          </cell>
          <cell r="E1326" t="str">
            <v>District 6</v>
          </cell>
          <cell r="F1326" t="str">
            <v>Water</v>
          </cell>
        </row>
        <row r="1327">
          <cell r="B1327">
            <v>0</v>
          </cell>
          <cell r="C1327">
            <v>2010</v>
          </cell>
          <cell r="D1327" t="str">
            <v>413050  Medical Health Services &amp; Support</v>
          </cell>
          <cell r="E1327" t="str">
            <v>District 6</v>
          </cell>
          <cell r="F1327" t="str">
            <v>Water</v>
          </cell>
        </row>
        <row r="1328">
          <cell r="B1328">
            <v>0</v>
          </cell>
          <cell r="C1328">
            <v>2010</v>
          </cell>
          <cell r="D1328" t="str">
            <v>413050  Medical Health Services &amp; Support</v>
          </cell>
          <cell r="E1328" t="str">
            <v>District 6</v>
          </cell>
          <cell r="F1328" t="str">
            <v>Water</v>
          </cell>
        </row>
        <row r="1329">
          <cell r="B1329">
            <v>3782.36</v>
          </cell>
          <cell r="C1329">
            <v>2010</v>
          </cell>
          <cell r="D1329" t="str">
            <v>413050  Medical Health Services &amp; Support</v>
          </cell>
          <cell r="E1329" t="str">
            <v>District 4</v>
          </cell>
          <cell r="F1329" t="str">
            <v>Sewer</v>
          </cell>
        </row>
        <row r="1330">
          <cell r="B1330">
            <v>7446.54</v>
          </cell>
          <cell r="C1330">
            <v>2010</v>
          </cell>
          <cell r="D1330" t="str">
            <v>413050  Medical Health Services &amp; Support</v>
          </cell>
          <cell r="E1330" t="str">
            <v>District 4</v>
          </cell>
          <cell r="F1330" t="str">
            <v>Sewer</v>
          </cell>
        </row>
        <row r="1331">
          <cell r="B1331">
            <v>1487.5</v>
          </cell>
          <cell r="C1331">
            <v>2010</v>
          </cell>
          <cell r="D1331" t="str">
            <v>413050  Medical Health Services &amp; Support</v>
          </cell>
          <cell r="E1331" t="str">
            <v>District 4</v>
          </cell>
          <cell r="F1331" t="str">
            <v>Sewer</v>
          </cell>
        </row>
        <row r="1332">
          <cell r="B1332">
            <v>0</v>
          </cell>
          <cell r="C1332">
            <v>2010</v>
          </cell>
          <cell r="D1332" t="str">
            <v>413050  Medical Health Services &amp; Support</v>
          </cell>
          <cell r="E1332" t="str">
            <v>District 3</v>
          </cell>
          <cell r="F1332" t="str">
            <v>Sewer</v>
          </cell>
        </row>
        <row r="1333">
          <cell r="B1333">
            <v>0</v>
          </cell>
          <cell r="C1333">
            <v>2010</v>
          </cell>
          <cell r="D1333" t="str">
            <v>413050  Medical Health Services &amp; Support</v>
          </cell>
          <cell r="E1333" t="str">
            <v>District 3</v>
          </cell>
          <cell r="F1333" t="str">
            <v>Sewer</v>
          </cell>
        </row>
        <row r="1334">
          <cell r="B1334">
            <v>0</v>
          </cell>
          <cell r="C1334">
            <v>2010</v>
          </cell>
          <cell r="D1334" t="str">
            <v>413050  Medical Health Services &amp; Support</v>
          </cell>
          <cell r="E1334" t="str">
            <v>District 3</v>
          </cell>
          <cell r="F1334" t="str">
            <v>Sewer</v>
          </cell>
        </row>
        <row r="1335">
          <cell r="B1335">
            <v>0</v>
          </cell>
          <cell r="C1335">
            <v>2010</v>
          </cell>
          <cell r="D1335" t="str">
            <v>413050  Medical Health Services &amp; Support</v>
          </cell>
          <cell r="E1335" t="str">
            <v>District 7</v>
          </cell>
          <cell r="F1335" t="str">
            <v>Sewer</v>
          </cell>
        </row>
        <row r="1336">
          <cell r="B1336">
            <v>0</v>
          </cell>
          <cell r="C1336">
            <v>2010</v>
          </cell>
          <cell r="D1336" t="str">
            <v>413050  Medical Health Services &amp; Support</v>
          </cell>
          <cell r="E1336" t="str">
            <v>District 7</v>
          </cell>
          <cell r="F1336" t="str">
            <v>Sewer</v>
          </cell>
        </row>
        <row r="1337">
          <cell r="B1337">
            <v>3418.38</v>
          </cell>
          <cell r="C1337">
            <v>2010</v>
          </cell>
          <cell r="D1337" t="str">
            <v>413050  Medical Health Services &amp; Support</v>
          </cell>
          <cell r="E1337" t="str">
            <v>District 6</v>
          </cell>
          <cell r="F1337" t="str">
            <v>Sewer</v>
          </cell>
        </row>
        <row r="1338">
          <cell r="B1338">
            <v>9677.2800000000007</v>
          </cell>
          <cell r="C1338">
            <v>2010</v>
          </cell>
          <cell r="D1338" t="str">
            <v>413050  Medical Health Services &amp; Support</v>
          </cell>
          <cell r="E1338" t="str">
            <v>District 7</v>
          </cell>
          <cell r="F1338" t="str">
            <v>Sewer</v>
          </cell>
        </row>
        <row r="1339">
          <cell r="B1339">
            <v>7110.94</v>
          </cell>
          <cell r="C1339">
            <v>2010</v>
          </cell>
          <cell r="D1339" t="str">
            <v>413050  Medical Health Services &amp; Support</v>
          </cell>
          <cell r="E1339" t="str">
            <v>District 1</v>
          </cell>
          <cell r="F1339" t="str">
            <v>Sewer</v>
          </cell>
        </row>
        <row r="1340">
          <cell r="B1340">
            <v>0</v>
          </cell>
          <cell r="C1340">
            <v>2010</v>
          </cell>
          <cell r="D1340" t="str">
            <v>413050  Medical Health Services &amp; Support</v>
          </cell>
          <cell r="E1340" t="str">
            <v>Logistics</v>
          </cell>
          <cell r="F1340" t="str">
            <v>Sewer</v>
          </cell>
        </row>
        <row r="1341">
          <cell r="B1341">
            <v>0</v>
          </cell>
          <cell r="C1341">
            <v>2010</v>
          </cell>
          <cell r="D1341" t="str">
            <v>413050  Medical Health Services &amp; Support</v>
          </cell>
          <cell r="E1341" t="str">
            <v>Logistics</v>
          </cell>
          <cell r="F1341" t="str">
            <v>Sewer</v>
          </cell>
        </row>
        <row r="1342">
          <cell r="B1342">
            <v>0</v>
          </cell>
          <cell r="C1342">
            <v>2010</v>
          </cell>
          <cell r="D1342" t="str">
            <v>413050  Medical Health Services &amp; Support</v>
          </cell>
          <cell r="E1342" t="str">
            <v>Logistics</v>
          </cell>
          <cell r="F1342" t="str">
            <v>Sewer</v>
          </cell>
        </row>
        <row r="1343">
          <cell r="B1343">
            <v>4133.24</v>
          </cell>
          <cell r="C1343">
            <v>2010</v>
          </cell>
          <cell r="D1343" t="str">
            <v>413050  Medical Health Services &amp; Support</v>
          </cell>
          <cell r="E1343" t="str">
            <v>Logistics</v>
          </cell>
          <cell r="F1343" t="str">
            <v>Sewer</v>
          </cell>
        </row>
        <row r="1344">
          <cell r="B1344">
            <v>1401.36</v>
          </cell>
          <cell r="C1344">
            <v>2010</v>
          </cell>
          <cell r="D1344" t="str">
            <v>413050  Medical Health Services &amp; Support</v>
          </cell>
          <cell r="E1344" t="str">
            <v>Informal Settlements</v>
          </cell>
          <cell r="F1344" t="str">
            <v>Sewer</v>
          </cell>
        </row>
        <row r="1345">
          <cell r="B1345">
            <v>0</v>
          </cell>
          <cell r="C1345">
            <v>2010</v>
          </cell>
          <cell r="D1345" t="str">
            <v>413050  Medical Health Services &amp; Support</v>
          </cell>
          <cell r="E1345" t="str">
            <v>Logistics</v>
          </cell>
          <cell r="F1345" t="str">
            <v>Water</v>
          </cell>
        </row>
        <row r="1346">
          <cell r="B1346">
            <v>7580.03</v>
          </cell>
          <cell r="C1346">
            <v>2010</v>
          </cell>
          <cell r="D1346" t="str">
            <v>413050  Medical Health Services &amp; Support</v>
          </cell>
          <cell r="E1346" t="str">
            <v>District 7</v>
          </cell>
          <cell r="F1346" t="str">
            <v>Sewer</v>
          </cell>
        </row>
        <row r="1347">
          <cell r="B1347">
            <v>1653.62</v>
          </cell>
          <cell r="C1347">
            <v>2010</v>
          </cell>
          <cell r="D1347" t="str">
            <v>413050  Medical Health Services &amp; Support</v>
          </cell>
          <cell r="E1347" t="str">
            <v>District 7</v>
          </cell>
          <cell r="F1347" t="str">
            <v>Sewer</v>
          </cell>
        </row>
        <row r="1348">
          <cell r="B1348">
            <v>380</v>
          </cell>
          <cell r="C1348">
            <v>2010</v>
          </cell>
          <cell r="D1348" t="str">
            <v>413050  Medical Health Services &amp; Support</v>
          </cell>
          <cell r="E1348" t="str">
            <v>District 6</v>
          </cell>
          <cell r="F1348" t="str">
            <v>Sewer</v>
          </cell>
        </row>
        <row r="1349">
          <cell r="B1349">
            <v>0</v>
          </cell>
          <cell r="C1349">
            <v>2010</v>
          </cell>
          <cell r="D1349" t="str">
            <v>413050  Medical Health Services &amp; Support</v>
          </cell>
          <cell r="E1349" t="str">
            <v>District 6</v>
          </cell>
          <cell r="F1349" t="str">
            <v>Sewer</v>
          </cell>
        </row>
        <row r="1350">
          <cell r="B1350">
            <v>0</v>
          </cell>
          <cell r="C1350">
            <v>2010</v>
          </cell>
          <cell r="D1350" t="str">
            <v>413050  Medical Health Services &amp; Support</v>
          </cell>
          <cell r="E1350" t="str">
            <v>District 6</v>
          </cell>
          <cell r="F1350" t="str">
            <v>Sewer</v>
          </cell>
        </row>
        <row r="1351">
          <cell r="B1351">
            <v>1115.76</v>
          </cell>
          <cell r="C1351">
            <v>2010</v>
          </cell>
          <cell r="D1351" t="str">
            <v>413050  Medical Health Services &amp; Support</v>
          </cell>
          <cell r="E1351" t="str">
            <v>District 6</v>
          </cell>
          <cell r="F1351" t="str">
            <v>Sewer</v>
          </cell>
        </row>
        <row r="1352">
          <cell r="B1352">
            <v>119.7</v>
          </cell>
          <cell r="C1352">
            <v>2010</v>
          </cell>
          <cell r="D1352" t="str">
            <v>413050  Medical Health Services &amp; Support</v>
          </cell>
          <cell r="E1352" t="str">
            <v>District 6</v>
          </cell>
          <cell r="F1352" t="str">
            <v>Sewer</v>
          </cell>
        </row>
        <row r="1353">
          <cell r="B1353">
            <v>798.49</v>
          </cell>
          <cell r="C1353">
            <v>2010</v>
          </cell>
          <cell r="D1353" t="str">
            <v>413050  Medical Health Services &amp; Support</v>
          </cell>
          <cell r="E1353" t="str">
            <v>District 6</v>
          </cell>
          <cell r="F1353" t="str">
            <v>Sewer</v>
          </cell>
        </row>
        <row r="1354">
          <cell r="B1354">
            <v>3000</v>
          </cell>
          <cell r="C1354">
            <v>2010</v>
          </cell>
          <cell r="D1354" t="str">
            <v>413100  Membership Fees: Professional</v>
          </cell>
          <cell r="E1354" t="str">
            <v>Planning &amp; Design</v>
          </cell>
          <cell r="F1354" t="str">
            <v>Water</v>
          </cell>
        </row>
        <row r="1355">
          <cell r="B1355">
            <v>79966.67</v>
          </cell>
          <cell r="C1355">
            <v>2010</v>
          </cell>
          <cell r="D1355" t="str">
            <v>413150  Minor Tools , Equipment &amp; Other</v>
          </cell>
          <cell r="E1355" t="str">
            <v>District 4</v>
          </cell>
          <cell r="F1355" t="str">
            <v>Water</v>
          </cell>
        </row>
        <row r="1356">
          <cell r="B1356">
            <v>29269.54</v>
          </cell>
          <cell r="C1356">
            <v>2010</v>
          </cell>
          <cell r="D1356" t="str">
            <v>413150  Minor Tools , Equipment &amp; Other</v>
          </cell>
          <cell r="E1356" t="str">
            <v>District 4</v>
          </cell>
          <cell r="F1356" t="str">
            <v>Water</v>
          </cell>
        </row>
        <row r="1357">
          <cell r="B1357">
            <v>41853.68</v>
          </cell>
          <cell r="C1357">
            <v>2010</v>
          </cell>
          <cell r="D1357" t="str">
            <v>413150  Minor Tools , Equipment &amp; Other</v>
          </cell>
          <cell r="E1357" t="str">
            <v>District 4</v>
          </cell>
          <cell r="F1357" t="str">
            <v>Water</v>
          </cell>
        </row>
        <row r="1358">
          <cell r="B1358">
            <v>9242.2099999999991</v>
          </cell>
          <cell r="C1358">
            <v>2010</v>
          </cell>
          <cell r="D1358" t="str">
            <v>413150  Minor Tools , Equipment &amp; Other</v>
          </cell>
          <cell r="E1358" t="str">
            <v>District 4</v>
          </cell>
          <cell r="F1358" t="str">
            <v>Water</v>
          </cell>
        </row>
        <row r="1359">
          <cell r="B1359">
            <v>8712.81</v>
          </cell>
          <cell r="C1359">
            <v>2010</v>
          </cell>
          <cell r="D1359" t="str">
            <v>413150  Minor Tools , Equipment &amp; Other</v>
          </cell>
          <cell r="E1359" t="str">
            <v>District 4</v>
          </cell>
          <cell r="F1359" t="str">
            <v>Water</v>
          </cell>
        </row>
        <row r="1360">
          <cell r="B1360">
            <v>178594.92</v>
          </cell>
          <cell r="C1360">
            <v>2010</v>
          </cell>
          <cell r="D1360" t="str">
            <v>413150  Minor Tools , Equipment &amp; Other</v>
          </cell>
          <cell r="E1360" t="str">
            <v>District 3</v>
          </cell>
          <cell r="F1360" t="str">
            <v>Water</v>
          </cell>
        </row>
        <row r="1361">
          <cell r="B1361">
            <v>272.98</v>
          </cell>
          <cell r="C1361">
            <v>2010</v>
          </cell>
          <cell r="D1361" t="str">
            <v>413150  Minor Tools , Equipment &amp; Other</v>
          </cell>
          <cell r="E1361" t="str">
            <v>District 3</v>
          </cell>
          <cell r="F1361" t="str">
            <v>Water</v>
          </cell>
        </row>
        <row r="1362">
          <cell r="B1362">
            <v>483.48</v>
          </cell>
          <cell r="C1362">
            <v>2010</v>
          </cell>
          <cell r="D1362" t="str">
            <v>413150  Minor Tools , Equipment &amp; Other</v>
          </cell>
          <cell r="E1362" t="str">
            <v>District 3</v>
          </cell>
          <cell r="F1362" t="str">
            <v>Water</v>
          </cell>
        </row>
        <row r="1363">
          <cell r="B1363">
            <v>14180.02</v>
          </cell>
          <cell r="C1363">
            <v>2010</v>
          </cell>
          <cell r="D1363" t="str">
            <v>413150  Minor Tools , Equipment &amp; Other</v>
          </cell>
          <cell r="E1363" t="str">
            <v>District 6</v>
          </cell>
          <cell r="F1363" t="str">
            <v>Water</v>
          </cell>
        </row>
        <row r="1364">
          <cell r="B1364">
            <v>51823.42</v>
          </cell>
          <cell r="C1364">
            <v>2010</v>
          </cell>
          <cell r="D1364" t="str">
            <v>413150  Minor Tools , Equipment &amp; Other</v>
          </cell>
          <cell r="E1364" t="str">
            <v>District 8</v>
          </cell>
          <cell r="F1364" t="str">
            <v>Water</v>
          </cell>
        </row>
        <row r="1365">
          <cell r="B1365">
            <v>1294.77</v>
          </cell>
          <cell r="C1365">
            <v>2010</v>
          </cell>
          <cell r="D1365" t="str">
            <v>413150  Minor Tools , Equipment &amp; Other</v>
          </cell>
          <cell r="E1365" t="str">
            <v>District 8</v>
          </cell>
          <cell r="F1365" t="str">
            <v>Water</v>
          </cell>
        </row>
        <row r="1366">
          <cell r="B1366">
            <v>408.14</v>
          </cell>
          <cell r="C1366">
            <v>2010</v>
          </cell>
          <cell r="D1366" t="str">
            <v>413150  Minor Tools , Equipment &amp; Other</v>
          </cell>
          <cell r="E1366" t="str">
            <v>District 6</v>
          </cell>
          <cell r="F1366" t="str">
            <v>Water</v>
          </cell>
        </row>
        <row r="1367">
          <cell r="B1367">
            <v>48575.68</v>
          </cell>
          <cell r="C1367">
            <v>2010</v>
          </cell>
          <cell r="D1367" t="str">
            <v>413150  Minor Tools , Equipment &amp; Other</v>
          </cell>
          <cell r="E1367" t="str">
            <v>District 1</v>
          </cell>
          <cell r="F1367" t="str">
            <v>Water</v>
          </cell>
        </row>
        <row r="1368">
          <cell r="B1368">
            <v>51951.3</v>
          </cell>
          <cell r="C1368">
            <v>2010</v>
          </cell>
          <cell r="D1368" t="str">
            <v>413150  Minor Tools , Equipment &amp; Other</v>
          </cell>
          <cell r="E1368" t="str">
            <v>District 1</v>
          </cell>
          <cell r="F1368" t="str">
            <v>Water</v>
          </cell>
        </row>
        <row r="1369">
          <cell r="B1369">
            <v>39816.550000000003</v>
          </cell>
          <cell r="C1369">
            <v>2010</v>
          </cell>
          <cell r="D1369" t="str">
            <v>413150  Minor Tools , Equipment &amp; Other</v>
          </cell>
          <cell r="E1369" t="str">
            <v>District 1</v>
          </cell>
          <cell r="F1369" t="str">
            <v>Water</v>
          </cell>
        </row>
        <row r="1370">
          <cell r="B1370">
            <v>24584.42</v>
          </cell>
          <cell r="C1370">
            <v>2010</v>
          </cell>
          <cell r="D1370" t="str">
            <v>413150  Minor Tools , Equipment &amp; Other</v>
          </cell>
          <cell r="E1370" t="str">
            <v>Logistics</v>
          </cell>
          <cell r="F1370" t="str">
            <v>Water</v>
          </cell>
        </row>
        <row r="1371">
          <cell r="B1371">
            <v>8219.73</v>
          </cell>
          <cell r="C1371">
            <v>2010</v>
          </cell>
          <cell r="D1371" t="str">
            <v>413150  Minor Tools , Equipment &amp; Other</v>
          </cell>
          <cell r="E1371" t="str">
            <v>Logistics</v>
          </cell>
          <cell r="F1371" t="str">
            <v>Water</v>
          </cell>
        </row>
        <row r="1372">
          <cell r="B1372">
            <v>250811.41</v>
          </cell>
          <cell r="C1372">
            <v>2010</v>
          </cell>
          <cell r="D1372" t="str">
            <v>413150  Minor Tools , Equipment &amp; Other</v>
          </cell>
          <cell r="E1372" t="str">
            <v>Logistics</v>
          </cell>
          <cell r="F1372" t="str">
            <v>Water</v>
          </cell>
        </row>
        <row r="1373">
          <cell r="B1373">
            <v>59214.8</v>
          </cell>
          <cell r="C1373">
            <v>2010</v>
          </cell>
          <cell r="D1373" t="str">
            <v>413150  Minor Tools , Equipment &amp; Other</v>
          </cell>
          <cell r="E1373" t="str">
            <v>Informal Settlements</v>
          </cell>
          <cell r="F1373" t="str">
            <v>Water</v>
          </cell>
        </row>
        <row r="1374">
          <cell r="B1374">
            <v>19371.52</v>
          </cell>
          <cell r="C1374">
            <v>2010</v>
          </cell>
          <cell r="D1374" t="str">
            <v>413150  Minor Tools , Equipment &amp; Other</v>
          </cell>
          <cell r="E1374" t="str">
            <v>TOC</v>
          </cell>
          <cell r="F1374" t="str">
            <v>Water</v>
          </cell>
        </row>
        <row r="1375">
          <cell r="B1375">
            <v>0</v>
          </cell>
          <cell r="C1375">
            <v>2010</v>
          </cell>
          <cell r="D1375" t="str">
            <v>413150  Minor Tools , Equipment &amp; Other</v>
          </cell>
          <cell r="E1375" t="str">
            <v>District 8</v>
          </cell>
          <cell r="F1375" t="str">
            <v>Water</v>
          </cell>
        </row>
        <row r="1376">
          <cell r="B1376">
            <v>0</v>
          </cell>
          <cell r="C1376">
            <v>2010</v>
          </cell>
          <cell r="D1376" t="str">
            <v>413150  Minor Tools , Equipment &amp; Other</v>
          </cell>
          <cell r="E1376" t="e">
            <v>#N/A</v>
          </cell>
          <cell r="F1376" t="str">
            <v>Sewer</v>
          </cell>
        </row>
        <row r="1377">
          <cell r="B1377">
            <v>445308.81</v>
          </cell>
          <cell r="C1377">
            <v>2010</v>
          </cell>
          <cell r="D1377" t="str">
            <v>413150  Minor Tools , Equipment &amp; Other</v>
          </cell>
          <cell r="E1377" t="str">
            <v>District 8</v>
          </cell>
          <cell r="F1377" t="str">
            <v>Water</v>
          </cell>
        </row>
        <row r="1378">
          <cell r="B1378">
            <v>15165.99</v>
          </cell>
          <cell r="C1378">
            <v>2010</v>
          </cell>
          <cell r="D1378" t="str">
            <v>413150  Minor Tools , Equipment &amp; Other</v>
          </cell>
          <cell r="E1378" t="str">
            <v>District 8</v>
          </cell>
          <cell r="F1378" t="str">
            <v>Water</v>
          </cell>
        </row>
        <row r="1379">
          <cell r="B1379">
            <v>8148</v>
          </cell>
          <cell r="C1379">
            <v>2010</v>
          </cell>
          <cell r="D1379" t="str">
            <v>413150  Minor Tools , Equipment &amp; Other</v>
          </cell>
          <cell r="E1379" t="str">
            <v>District 8</v>
          </cell>
          <cell r="F1379" t="str">
            <v>Water</v>
          </cell>
        </row>
        <row r="1380">
          <cell r="B1380">
            <v>895.64</v>
          </cell>
          <cell r="C1380">
            <v>2010</v>
          </cell>
          <cell r="D1380" t="str">
            <v>413150  Minor Tools , Equipment &amp; Other</v>
          </cell>
          <cell r="E1380" t="str">
            <v>District 8</v>
          </cell>
          <cell r="F1380" t="str">
            <v>Water</v>
          </cell>
        </row>
        <row r="1381">
          <cell r="B1381">
            <v>28672.07</v>
          </cell>
          <cell r="C1381">
            <v>2010</v>
          </cell>
          <cell r="D1381" t="str">
            <v>413150  Minor Tools , Equipment &amp; Other</v>
          </cell>
          <cell r="E1381" t="str">
            <v>District 6</v>
          </cell>
          <cell r="F1381" t="str">
            <v>Water</v>
          </cell>
        </row>
        <row r="1382">
          <cell r="B1382">
            <v>96458.46</v>
          </cell>
          <cell r="C1382">
            <v>2010</v>
          </cell>
          <cell r="D1382" t="str">
            <v>413150  Minor Tools , Equipment &amp; Other</v>
          </cell>
          <cell r="E1382" t="str">
            <v>District 6</v>
          </cell>
          <cell r="F1382" t="str">
            <v>Water</v>
          </cell>
        </row>
        <row r="1383">
          <cell r="B1383">
            <v>46335.38</v>
          </cell>
          <cell r="C1383">
            <v>2010</v>
          </cell>
          <cell r="D1383" t="str">
            <v>413150  Minor Tools , Equipment &amp; Other</v>
          </cell>
          <cell r="E1383" t="str">
            <v>District 6</v>
          </cell>
          <cell r="F1383" t="str">
            <v>Water</v>
          </cell>
        </row>
        <row r="1384">
          <cell r="B1384">
            <v>26558.49</v>
          </cell>
          <cell r="C1384">
            <v>2010</v>
          </cell>
          <cell r="D1384" t="str">
            <v>413150  Minor Tools , Equipment &amp; Other</v>
          </cell>
          <cell r="E1384" t="str">
            <v>District 6</v>
          </cell>
          <cell r="F1384" t="str">
            <v>Water</v>
          </cell>
        </row>
        <row r="1385">
          <cell r="B1385">
            <v>39714.379999999997</v>
          </cell>
          <cell r="C1385">
            <v>2010</v>
          </cell>
          <cell r="D1385" t="str">
            <v>413150  Minor Tools , Equipment &amp; Other</v>
          </cell>
          <cell r="E1385" t="str">
            <v>District 6</v>
          </cell>
          <cell r="F1385" t="str">
            <v>Water</v>
          </cell>
        </row>
        <row r="1386">
          <cell r="B1386">
            <v>14361.51</v>
          </cell>
          <cell r="C1386">
            <v>2010</v>
          </cell>
          <cell r="D1386" t="str">
            <v>413150  Minor Tools , Equipment &amp; Other</v>
          </cell>
          <cell r="E1386" t="str">
            <v>District 4</v>
          </cell>
          <cell r="F1386" t="str">
            <v>Sewer</v>
          </cell>
        </row>
        <row r="1387">
          <cell r="B1387">
            <v>72954.929999999993</v>
          </cell>
          <cell r="C1387">
            <v>2010</v>
          </cell>
          <cell r="D1387" t="str">
            <v>413150  Minor Tools , Equipment &amp; Other</v>
          </cell>
          <cell r="E1387" t="str">
            <v>District 4</v>
          </cell>
          <cell r="F1387" t="str">
            <v>Sewer</v>
          </cell>
        </row>
        <row r="1388">
          <cell r="B1388">
            <v>78389.87</v>
          </cell>
          <cell r="C1388">
            <v>2010</v>
          </cell>
          <cell r="D1388" t="str">
            <v>413150  Minor Tools , Equipment &amp; Other</v>
          </cell>
          <cell r="E1388" t="str">
            <v>District 4</v>
          </cell>
          <cell r="F1388" t="str">
            <v>Sewer</v>
          </cell>
        </row>
        <row r="1389">
          <cell r="B1389">
            <v>27034</v>
          </cell>
          <cell r="C1389">
            <v>2010</v>
          </cell>
          <cell r="D1389" t="str">
            <v>413150  Minor Tools , Equipment &amp; Other</v>
          </cell>
          <cell r="E1389" t="str">
            <v>District 3</v>
          </cell>
          <cell r="F1389" t="str">
            <v>Sewer</v>
          </cell>
        </row>
        <row r="1390">
          <cell r="B1390">
            <v>0</v>
          </cell>
          <cell r="C1390">
            <v>2010</v>
          </cell>
          <cell r="D1390" t="str">
            <v>413150  Minor Tools , Equipment &amp; Other</v>
          </cell>
          <cell r="E1390" t="str">
            <v>TOC</v>
          </cell>
          <cell r="F1390" t="str">
            <v>Sewer</v>
          </cell>
        </row>
        <row r="1391">
          <cell r="B1391">
            <v>11029.75</v>
          </cell>
          <cell r="C1391">
            <v>2010</v>
          </cell>
          <cell r="D1391" t="str">
            <v>413150  Minor Tools , Equipment &amp; Other</v>
          </cell>
          <cell r="E1391" t="str">
            <v>District 6</v>
          </cell>
          <cell r="F1391" t="str">
            <v>Sewer</v>
          </cell>
        </row>
        <row r="1392">
          <cell r="B1392">
            <v>36606.300000000003</v>
          </cell>
          <cell r="C1392">
            <v>2010</v>
          </cell>
          <cell r="D1392" t="str">
            <v>413150  Minor Tools , Equipment &amp; Other</v>
          </cell>
          <cell r="E1392" t="str">
            <v>District 7</v>
          </cell>
          <cell r="F1392" t="str">
            <v>Sewer</v>
          </cell>
        </row>
        <row r="1393">
          <cell r="B1393">
            <v>6404.44</v>
          </cell>
          <cell r="C1393">
            <v>2010</v>
          </cell>
          <cell r="D1393" t="str">
            <v>413150  Minor Tools , Equipment &amp; Other</v>
          </cell>
          <cell r="E1393" t="str">
            <v>District 1</v>
          </cell>
          <cell r="F1393" t="str">
            <v>Sewer</v>
          </cell>
        </row>
        <row r="1394">
          <cell r="B1394">
            <v>20957.3</v>
          </cell>
          <cell r="C1394">
            <v>2010</v>
          </cell>
          <cell r="D1394" t="str">
            <v>413150  Minor Tools , Equipment &amp; Other</v>
          </cell>
          <cell r="E1394" t="str">
            <v>District 1</v>
          </cell>
          <cell r="F1394" t="str">
            <v>Sewer</v>
          </cell>
        </row>
        <row r="1395">
          <cell r="B1395">
            <v>12278.79</v>
          </cell>
          <cell r="C1395">
            <v>2010</v>
          </cell>
          <cell r="D1395" t="str">
            <v>413150  Minor Tools , Equipment &amp; Other</v>
          </cell>
          <cell r="E1395" t="str">
            <v>Logistics</v>
          </cell>
          <cell r="F1395" t="str">
            <v>Sewer</v>
          </cell>
        </row>
        <row r="1396">
          <cell r="B1396">
            <v>272000</v>
          </cell>
          <cell r="C1396">
            <v>2010</v>
          </cell>
          <cell r="D1396" t="str">
            <v>413150  Minor Tools , Equipment &amp; Other</v>
          </cell>
          <cell r="E1396" t="str">
            <v>Informal Settlements</v>
          </cell>
          <cell r="F1396" t="str">
            <v>Sewer</v>
          </cell>
        </row>
        <row r="1397">
          <cell r="B1397">
            <v>29535.19</v>
          </cell>
          <cell r="C1397">
            <v>2010</v>
          </cell>
          <cell r="D1397" t="str">
            <v>413150  Minor Tools , Equipment &amp; Other</v>
          </cell>
          <cell r="E1397" t="str">
            <v>Informal Settlements</v>
          </cell>
          <cell r="F1397" t="str">
            <v>Sewer</v>
          </cell>
        </row>
        <row r="1398">
          <cell r="B1398">
            <v>4520.3</v>
          </cell>
          <cell r="C1398">
            <v>2010</v>
          </cell>
          <cell r="D1398" t="str">
            <v>413150  Minor Tools , Equipment &amp; Other</v>
          </cell>
          <cell r="E1398" t="str">
            <v>Informal Settlements</v>
          </cell>
          <cell r="F1398" t="str">
            <v>Water</v>
          </cell>
        </row>
        <row r="1399">
          <cell r="B1399">
            <v>5848.47</v>
          </cell>
          <cell r="C1399">
            <v>2010</v>
          </cell>
          <cell r="D1399" t="str">
            <v>413150  Minor Tools , Equipment &amp; Other</v>
          </cell>
          <cell r="E1399" t="str">
            <v>Logistics</v>
          </cell>
          <cell r="F1399" t="str">
            <v>Water</v>
          </cell>
        </row>
        <row r="1400">
          <cell r="B1400">
            <v>32182.6</v>
          </cell>
          <cell r="C1400">
            <v>2010</v>
          </cell>
          <cell r="D1400" t="str">
            <v>413150  Minor Tools , Equipment &amp; Other</v>
          </cell>
          <cell r="E1400" t="str">
            <v>District 7</v>
          </cell>
          <cell r="F1400" t="str">
            <v>Sewer</v>
          </cell>
        </row>
        <row r="1401">
          <cell r="B1401">
            <v>1302.58</v>
          </cell>
          <cell r="C1401">
            <v>2010</v>
          </cell>
          <cell r="D1401" t="str">
            <v>413150  Minor Tools , Equipment &amp; Other</v>
          </cell>
          <cell r="E1401" t="str">
            <v>District 7</v>
          </cell>
          <cell r="F1401" t="str">
            <v>Sewer</v>
          </cell>
        </row>
        <row r="1402">
          <cell r="B1402">
            <v>2175.1999999999998</v>
          </cell>
          <cell r="C1402">
            <v>2010</v>
          </cell>
          <cell r="D1402" t="str">
            <v>413150  Minor Tools , Equipment &amp; Other</v>
          </cell>
          <cell r="E1402" t="str">
            <v>District 6</v>
          </cell>
          <cell r="F1402" t="str">
            <v>Sewer</v>
          </cell>
        </row>
        <row r="1403">
          <cell r="B1403">
            <v>27291.919999999998</v>
          </cell>
          <cell r="C1403">
            <v>2010</v>
          </cell>
          <cell r="D1403" t="str">
            <v>413150  Minor Tools , Equipment &amp; Other</v>
          </cell>
          <cell r="E1403" t="str">
            <v>District 6</v>
          </cell>
          <cell r="F1403" t="str">
            <v>Sewer</v>
          </cell>
        </row>
        <row r="1404">
          <cell r="B1404">
            <v>4745.67</v>
          </cell>
          <cell r="C1404">
            <v>2010</v>
          </cell>
          <cell r="D1404" t="str">
            <v>413150  Minor Tools , Equipment &amp; Other</v>
          </cell>
          <cell r="E1404" t="str">
            <v>District 6</v>
          </cell>
          <cell r="F1404" t="str">
            <v>Sewer</v>
          </cell>
        </row>
        <row r="1405">
          <cell r="B1405">
            <v>26290.61</v>
          </cell>
          <cell r="C1405">
            <v>2010</v>
          </cell>
          <cell r="D1405" t="str">
            <v>413150  Minor Tools , Equipment &amp; Other</v>
          </cell>
          <cell r="E1405" t="str">
            <v>District 6</v>
          </cell>
          <cell r="F1405" t="str">
            <v>Sewer</v>
          </cell>
        </row>
        <row r="1406">
          <cell r="B1406">
            <v>508.46</v>
          </cell>
          <cell r="C1406">
            <v>2010</v>
          </cell>
          <cell r="D1406" t="str">
            <v>413200  DO NOT USE - Occupational Health &amp; Safet</v>
          </cell>
          <cell r="E1406" t="str">
            <v>District 4</v>
          </cell>
          <cell r="F1406" t="str">
            <v>Water</v>
          </cell>
        </row>
        <row r="1407">
          <cell r="B1407">
            <v>4466</v>
          </cell>
          <cell r="C1407">
            <v>2010</v>
          </cell>
          <cell r="D1407" t="str">
            <v>413200  DO NOT USE - Occupational Health &amp; Safet</v>
          </cell>
          <cell r="E1407" t="str">
            <v>District 4</v>
          </cell>
          <cell r="F1407" t="str">
            <v>Water</v>
          </cell>
        </row>
        <row r="1408">
          <cell r="B1408">
            <v>0</v>
          </cell>
          <cell r="C1408">
            <v>2010</v>
          </cell>
          <cell r="D1408" t="str">
            <v>413200  DO NOT USE - Occupational Health &amp; Safet</v>
          </cell>
          <cell r="E1408" t="str">
            <v>District 4</v>
          </cell>
          <cell r="F1408" t="str">
            <v>Water</v>
          </cell>
        </row>
        <row r="1409">
          <cell r="B1409">
            <v>623</v>
          </cell>
          <cell r="C1409">
            <v>2010</v>
          </cell>
          <cell r="D1409" t="str">
            <v>413200  DO NOT USE - Occupational Health &amp; Safet</v>
          </cell>
          <cell r="E1409" t="str">
            <v>District 8</v>
          </cell>
          <cell r="F1409" t="str">
            <v>Water</v>
          </cell>
        </row>
        <row r="1410">
          <cell r="B1410">
            <v>578.34</v>
          </cell>
          <cell r="C1410">
            <v>2010</v>
          </cell>
          <cell r="D1410" t="str">
            <v>413200  DO NOT USE - Occupational Health &amp; Safet</v>
          </cell>
          <cell r="E1410" t="str">
            <v>District 1</v>
          </cell>
          <cell r="F1410" t="str">
            <v>Water</v>
          </cell>
        </row>
        <row r="1411">
          <cell r="B1411">
            <v>0</v>
          </cell>
          <cell r="C1411">
            <v>2010</v>
          </cell>
          <cell r="D1411" t="str">
            <v>413200  DO NOT USE - Occupational Health &amp; Safet</v>
          </cell>
          <cell r="E1411" t="str">
            <v>Logistics</v>
          </cell>
          <cell r="F1411" t="str">
            <v>Water</v>
          </cell>
        </row>
        <row r="1412">
          <cell r="B1412">
            <v>888</v>
          </cell>
          <cell r="C1412">
            <v>2010</v>
          </cell>
          <cell r="D1412" t="str">
            <v>413200  DO NOT USE - Occupational Health &amp; Safet</v>
          </cell>
          <cell r="E1412" t="str">
            <v>Informal Settlements</v>
          </cell>
          <cell r="F1412" t="str">
            <v>Water</v>
          </cell>
        </row>
        <row r="1413">
          <cell r="B1413">
            <v>640</v>
          </cell>
          <cell r="C1413">
            <v>2010</v>
          </cell>
          <cell r="D1413" t="str">
            <v>413200  DO NOT USE - Occupational Health &amp; Safet</v>
          </cell>
          <cell r="E1413" t="str">
            <v>District 6</v>
          </cell>
          <cell r="F1413" t="str">
            <v>Water</v>
          </cell>
        </row>
        <row r="1414">
          <cell r="B1414">
            <v>0</v>
          </cell>
          <cell r="C1414">
            <v>2010</v>
          </cell>
          <cell r="D1414" t="str">
            <v>413200  DO NOT USE - Occupational Health &amp; Safet</v>
          </cell>
          <cell r="E1414" t="str">
            <v>District 6</v>
          </cell>
          <cell r="F1414" t="str">
            <v>Water</v>
          </cell>
        </row>
        <row r="1415">
          <cell r="B1415">
            <v>0</v>
          </cell>
          <cell r="C1415">
            <v>2010</v>
          </cell>
          <cell r="D1415" t="str">
            <v>413200  DO NOT USE - Occupational Health &amp; Safet</v>
          </cell>
          <cell r="E1415" t="str">
            <v>District 6</v>
          </cell>
          <cell r="F1415" t="str">
            <v>Water</v>
          </cell>
        </row>
        <row r="1416">
          <cell r="B1416">
            <v>0</v>
          </cell>
          <cell r="C1416">
            <v>2010</v>
          </cell>
          <cell r="D1416" t="str">
            <v>413200  DO NOT USE - Occupational Health &amp; Safet</v>
          </cell>
          <cell r="E1416" t="str">
            <v>District 4</v>
          </cell>
          <cell r="F1416" t="str">
            <v>Sewer</v>
          </cell>
        </row>
        <row r="1417">
          <cell r="B1417">
            <v>1118.48</v>
          </cell>
          <cell r="C1417">
            <v>2010</v>
          </cell>
          <cell r="D1417" t="str">
            <v>413200  DO NOT USE - Occupational Health &amp; Safet</v>
          </cell>
          <cell r="E1417" t="str">
            <v>District 4</v>
          </cell>
          <cell r="F1417" t="str">
            <v>Sewer</v>
          </cell>
        </row>
        <row r="1418">
          <cell r="B1418">
            <v>8466</v>
          </cell>
          <cell r="C1418">
            <v>2010</v>
          </cell>
          <cell r="D1418" t="str">
            <v>413200  DO NOT USE - Occupational Health &amp; Safet</v>
          </cell>
          <cell r="E1418" t="str">
            <v>District 4</v>
          </cell>
          <cell r="F1418" t="str">
            <v>Sewer</v>
          </cell>
        </row>
        <row r="1419">
          <cell r="B1419">
            <v>0</v>
          </cell>
          <cell r="C1419">
            <v>2010</v>
          </cell>
          <cell r="D1419" t="str">
            <v>413200  DO NOT USE - Occupational Health &amp; Safet</v>
          </cell>
          <cell r="E1419" t="str">
            <v>Logistics</v>
          </cell>
          <cell r="F1419" t="str">
            <v>Sewer</v>
          </cell>
        </row>
        <row r="1420">
          <cell r="B1420">
            <v>0</v>
          </cell>
          <cell r="C1420">
            <v>2010</v>
          </cell>
          <cell r="D1420" t="str">
            <v>413200  DO NOT USE - Occupational Health &amp; Safet</v>
          </cell>
          <cell r="E1420" t="str">
            <v>Logistics</v>
          </cell>
          <cell r="F1420" t="str">
            <v>Sewer</v>
          </cell>
        </row>
        <row r="1421">
          <cell r="B1421">
            <v>1639.67</v>
          </cell>
          <cell r="C1421">
            <v>2010</v>
          </cell>
          <cell r="D1421" t="str">
            <v>413200  DO NOT USE - Occupational Health &amp; Safet</v>
          </cell>
          <cell r="E1421" t="str">
            <v>Informal Settlements</v>
          </cell>
          <cell r="F1421" t="str">
            <v>Sewer</v>
          </cell>
        </row>
        <row r="1422">
          <cell r="B1422">
            <v>0</v>
          </cell>
          <cell r="C1422">
            <v>2010</v>
          </cell>
          <cell r="D1422" t="str">
            <v>413200  DO NOT USE - Occupational Health &amp; Safet</v>
          </cell>
          <cell r="E1422" t="str">
            <v>District 6</v>
          </cell>
          <cell r="F1422" t="str">
            <v>Sewer</v>
          </cell>
        </row>
        <row r="1423">
          <cell r="B1423">
            <v>0</v>
          </cell>
          <cell r="C1423">
            <v>2010</v>
          </cell>
          <cell r="D1423" t="str">
            <v>413200  DO NOT USE - Occupational Health &amp; Safet</v>
          </cell>
          <cell r="E1423" t="str">
            <v>District 6</v>
          </cell>
          <cell r="F1423" t="str">
            <v>Sewer</v>
          </cell>
        </row>
        <row r="1424">
          <cell r="B1424">
            <v>1625.04</v>
          </cell>
          <cell r="C1424">
            <v>2010</v>
          </cell>
          <cell r="D1424" t="str">
            <v>413220  Oil, Gas, Lubricants and Coal</v>
          </cell>
          <cell r="E1424" t="str">
            <v>District 4</v>
          </cell>
          <cell r="F1424" t="str">
            <v>Water</v>
          </cell>
        </row>
        <row r="1425">
          <cell r="B1425">
            <v>260.61</v>
          </cell>
          <cell r="C1425">
            <v>2010</v>
          </cell>
          <cell r="D1425" t="str">
            <v>413220  Oil, Gas, Lubricants and Coal</v>
          </cell>
          <cell r="E1425" t="str">
            <v>District 4</v>
          </cell>
          <cell r="F1425" t="str">
            <v>Water</v>
          </cell>
        </row>
        <row r="1426">
          <cell r="B1426">
            <v>3653.79</v>
          </cell>
          <cell r="C1426">
            <v>2010</v>
          </cell>
          <cell r="D1426" t="str">
            <v>413220  Oil, Gas, Lubricants and Coal</v>
          </cell>
          <cell r="E1426" t="str">
            <v>District 4</v>
          </cell>
          <cell r="F1426" t="str">
            <v>Water</v>
          </cell>
        </row>
        <row r="1427">
          <cell r="B1427">
            <v>0</v>
          </cell>
          <cell r="C1427">
            <v>2010</v>
          </cell>
          <cell r="D1427" t="str">
            <v>413220  Oil, Gas, Lubricants and Coal</v>
          </cell>
          <cell r="E1427" t="str">
            <v>District 3</v>
          </cell>
          <cell r="F1427" t="str">
            <v>Water</v>
          </cell>
        </row>
        <row r="1428">
          <cell r="B1428">
            <v>0</v>
          </cell>
          <cell r="C1428">
            <v>2010</v>
          </cell>
          <cell r="D1428" t="str">
            <v>413220  Oil, Gas, Lubricants and Coal</v>
          </cell>
          <cell r="E1428" t="str">
            <v>District 6</v>
          </cell>
          <cell r="F1428" t="str">
            <v>Water</v>
          </cell>
        </row>
        <row r="1429">
          <cell r="B1429">
            <v>2731.47</v>
          </cell>
          <cell r="C1429">
            <v>2010</v>
          </cell>
          <cell r="D1429" t="str">
            <v>413220  Oil, Gas, Lubricants and Coal</v>
          </cell>
          <cell r="E1429" t="str">
            <v>District 8</v>
          </cell>
          <cell r="F1429" t="str">
            <v>Water</v>
          </cell>
        </row>
        <row r="1430">
          <cell r="B1430">
            <v>0</v>
          </cell>
          <cell r="C1430">
            <v>2010</v>
          </cell>
          <cell r="D1430" t="str">
            <v>413220  Oil, Gas, Lubricants and Coal</v>
          </cell>
          <cell r="E1430" t="str">
            <v>District 6</v>
          </cell>
          <cell r="F1430" t="str">
            <v>Water</v>
          </cell>
        </row>
        <row r="1431">
          <cell r="B1431">
            <v>13187.01</v>
          </cell>
          <cell r="C1431">
            <v>2010</v>
          </cell>
          <cell r="D1431" t="str">
            <v>413220  Oil, Gas, Lubricants and Coal</v>
          </cell>
          <cell r="E1431" t="str">
            <v>District 1</v>
          </cell>
          <cell r="F1431" t="str">
            <v>Water</v>
          </cell>
        </row>
        <row r="1432">
          <cell r="B1432">
            <v>3031.86</v>
          </cell>
          <cell r="C1432">
            <v>2010</v>
          </cell>
          <cell r="D1432" t="str">
            <v>413220  Oil, Gas, Lubricants and Coal</v>
          </cell>
          <cell r="E1432" t="str">
            <v>Logistics</v>
          </cell>
          <cell r="F1432" t="str">
            <v>Water</v>
          </cell>
        </row>
        <row r="1433">
          <cell r="B1433">
            <v>555.41999999999996</v>
          </cell>
          <cell r="C1433">
            <v>2010</v>
          </cell>
          <cell r="D1433" t="str">
            <v>413220  Oil, Gas, Lubricants and Coal</v>
          </cell>
          <cell r="E1433" t="str">
            <v>Logistics</v>
          </cell>
          <cell r="F1433" t="str">
            <v>Water</v>
          </cell>
        </row>
        <row r="1434">
          <cell r="B1434">
            <v>7537.97</v>
          </cell>
          <cell r="C1434">
            <v>2010</v>
          </cell>
          <cell r="D1434" t="str">
            <v>413220  Oil, Gas, Lubricants and Coal</v>
          </cell>
          <cell r="E1434" t="str">
            <v>Logistics</v>
          </cell>
          <cell r="F1434" t="str">
            <v>Water</v>
          </cell>
        </row>
        <row r="1435">
          <cell r="B1435">
            <v>0</v>
          </cell>
          <cell r="C1435">
            <v>2010</v>
          </cell>
          <cell r="D1435" t="str">
            <v>413220  Oil, Gas, Lubricants and Coal</v>
          </cell>
          <cell r="E1435" t="str">
            <v>Logistics</v>
          </cell>
          <cell r="F1435" t="str">
            <v>Water</v>
          </cell>
        </row>
        <row r="1436">
          <cell r="B1436">
            <v>110.34</v>
          </cell>
          <cell r="C1436">
            <v>2010</v>
          </cell>
          <cell r="D1436" t="str">
            <v>413220  Oil, Gas, Lubricants and Coal</v>
          </cell>
          <cell r="E1436" t="str">
            <v>Informal Settlements</v>
          </cell>
          <cell r="F1436" t="str">
            <v>Water</v>
          </cell>
        </row>
        <row r="1437">
          <cell r="B1437">
            <v>0</v>
          </cell>
          <cell r="C1437">
            <v>2010</v>
          </cell>
          <cell r="D1437" t="str">
            <v>413220  Oil, Gas, Lubricants and Coal</v>
          </cell>
          <cell r="E1437" t="str">
            <v>TOC</v>
          </cell>
          <cell r="F1437" t="str">
            <v>Water</v>
          </cell>
        </row>
        <row r="1438">
          <cell r="B1438">
            <v>31090.48</v>
          </cell>
          <cell r="C1438">
            <v>2010</v>
          </cell>
          <cell r="D1438" t="str">
            <v>413220  Oil, Gas, Lubricants and Coal</v>
          </cell>
          <cell r="E1438" t="str">
            <v>District 8</v>
          </cell>
          <cell r="F1438" t="str">
            <v>Water</v>
          </cell>
        </row>
        <row r="1439">
          <cell r="B1439">
            <v>0</v>
          </cell>
          <cell r="C1439">
            <v>2010</v>
          </cell>
          <cell r="D1439" t="str">
            <v>413220  Oil, Gas, Lubricants and Coal</v>
          </cell>
          <cell r="E1439" t="str">
            <v>District 8</v>
          </cell>
          <cell r="F1439" t="str">
            <v>Water</v>
          </cell>
        </row>
        <row r="1440">
          <cell r="B1440">
            <v>5325.11</v>
          </cell>
          <cell r="C1440">
            <v>2010</v>
          </cell>
          <cell r="D1440" t="str">
            <v>413220  Oil, Gas, Lubricants and Coal</v>
          </cell>
          <cell r="E1440" t="str">
            <v>District 6</v>
          </cell>
          <cell r="F1440" t="str">
            <v>Water</v>
          </cell>
        </row>
        <row r="1441">
          <cell r="B1441">
            <v>5676.88</v>
          </cell>
          <cell r="C1441">
            <v>2010</v>
          </cell>
          <cell r="D1441" t="str">
            <v>413220  Oil, Gas, Lubricants and Coal</v>
          </cell>
          <cell r="E1441" t="str">
            <v>District 6</v>
          </cell>
          <cell r="F1441" t="str">
            <v>Water</v>
          </cell>
        </row>
        <row r="1442">
          <cell r="B1442">
            <v>194.58</v>
          </cell>
          <cell r="C1442">
            <v>2010</v>
          </cell>
          <cell r="D1442" t="str">
            <v>413220  Oil, Gas, Lubricants and Coal</v>
          </cell>
          <cell r="E1442" t="str">
            <v>District 6</v>
          </cell>
          <cell r="F1442" t="str">
            <v>Water</v>
          </cell>
        </row>
        <row r="1443">
          <cell r="B1443">
            <v>9958.0499999999993</v>
          </cell>
          <cell r="C1443">
            <v>2010</v>
          </cell>
          <cell r="D1443" t="str">
            <v>413220  Oil, Gas, Lubricants and Coal</v>
          </cell>
          <cell r="E1443" t="str">
            <v>District 6</v>
          </cell>
          <cell r="F1443" t="str">
            <v>Water</v>
          </cell>
        </row>
        <row r="1444">
          <cell r="B1444">
            <v>0</v>
          </cell>
          <cell r="C1444">
            <v>2010</v>
          </cell>
          <cell r="D1444" t="str">
            <v>413220  Oil, Gas, Lubricants and Coal</v>
          </cell>
          <cell r="E1444" t="str">
            <v>District 6</v>
          </cell>
          <cell r="F1444" t="str">
            <v>Water</v>
          </cell>
        </row>
        <row r="1445">
          <cell r="B1445">
            <v>777.07</v>
          </cell>
          <cell r="C1445">
            <v>2010</v>
          </cell>
          <cell r="D1445" t="str">
            <v>413220  Oil, Gas, Lubricants and Coal</v>
          </cell>
          <cell r="E1445" t="str">
            <v>District 4</v>
          </cell>
          <cell r="F1445" t="str">
            <v>Sewer</v>
          </cell>
        </row>
        <row r="1446">
          <cell r="B1446">
            <v>22107.51</v>
          </cell>
          <cell r="C1446">
            <v>2010</v>
          </cell>
          <cell r="D1446" t="str">
            <v>413220  Oil, Gas, Lubricants and Coal</v>
          </cell>
          <cell r="E1446" t="str">
            <v>District 4</v>
          </cell>
          <cell r="F1446" t="str">
            <v>Sewer</v>
          </cell>
        </row>
        <row r="1447">
          <cell r="B1447">
            <v>1593.39</v>
          </cell>
          <cell r="C1447">
            <v>2010</v>
          </cell>
          <cell r="D1447" t="str">
            <v>413220  Oil, Gas, Lubricants and Coal</v>
          </cell>
          <cell r="E1447" t="str">
            <v>District 4</v>
          </cell>
          <cell r="F1447" t="str">
            <v>Sewer</v>
          </cell>
        </row>
        <row r="1448">
          <cell r="B1448">
            <v>0</v>
          </cell>
          <cell r="C1448">
            <v>2010</v>
          </cell>
          <cell r="D1448" t="str">
            <v>413220  Oil, Gas, Lubricants and Coal</v>
          </cell>
          <cell r="E1448" t="str">
            <v>District 3</v>
          </cell>
          <cell r="F1448" t="str">
            <v>Sewer</v>
          </cell>
        </row>
        <row r="1449">
          <cell r="B1449">
            <v>73583.55</v>
          </cell>
          <cell r="C1449">
            <v>2010</v>
          </cell>
          <cell r="D1449" t="str">
            <v>413220  Oil, Gas, Lubricants and Coal</v>
          </cell>
          <cell r="E1449" t="str">
            <v>District 7</v>
          </cell>
          <cell r="F1449" t="str">
            <v>Sewer</v>
          </cell>
        </row>
        <row r="1450">
          <cell r="B1450">
            <v>538.17999999999995</v>
          </cell>
          <cell r="C1450">
            <v>2010</v>
          </cell>
          <cell r="D1450" t="str">
            <v>413220  Oil, Gas, Lubricants and Coal</v>
          </cell>
          <cell r="E1450" t="str">
            <v>District 1</v>
          </cell>
          <cell r="F1450" t="str">
            <v>Sewer</v>
          </cell>
        </row>
        <row r="1451">
          <cell r="B1451">
            <v>3682.03</v>
          </cell>
          <cell r="C1451">
            <v>2010</v>
          </cell>
          <cell r="D1451" t="str">
            <v>413220  Oil, Gas, Lubricants and Coal</v>
          </cell>
          <cell r="E1451" t="str">
            <v>Logistics</v>
          </cell>
          <cell r="F1451" t="str">
            <v>Sewer</v>
          </cell>
        </row>
        <row r="1452">
          <cell r="B1452">
            <v>0</v>
          </cell>
          <cell r="C1452">
            <v>2010</v>
          </cell>
          <cell r="D1452" t="str">
            <v>413220  Oil, Gas, Lubricants and Coal</v>
          </cell>
          <cell r="E1452" t="str">
            <v>Planning &amp; Design</v>
          </cell>
          <cell r="F1452" t="str">
            <v>Sewer</v>
          </cell>
        </row>
        <row r="1453">
          <cell r="B1453">
            <v>0</v>
          </cell>
          <cell r="C1453">
            <v>2010</v>
          </cell>
          <cell r="D1453" t="str">
            <v>413220  Oil, Gas, Lubricants and Coal</v>
          </cell>
          <cell r="E1453" t="str">
            <v>Informal Settlements</v>
          </cell>
          <cell r="F1453" t="str">
            <v>Sewer</v>
          </cell>
        </row>
        <row r="1454">
          <cell r="B1454">
            <v>4860.97</v>
          </cell>
          <cell r="C1454">
            <v>2010</v>
          </cell>
          <cell r="D1454" t="str">
            <v>413220  Oil, Gas, Lubricants and Coal</v>
          </cell>
          <cell r="E1454" t="str">
            <v>District 7</v>
          </cell>
          <cell r="F1454" t="str">
            <v>Sewer</v>
          </cell>
        </row>
        <row r="1455">
          <cell r="B1455">
            <v>0</v>
          </cell>
          <cell r="C1455">
            <v>2010</v>
          </cell>
          <cell r="D1455" t="str">
            <v>413220  Oil, Gas, Lubricants and Coal</v>
          </cell>
          <cell r="E1455" t="str">
            <v>District 7</v>
          </cell>
          <cell r="F1455" t="str">
            <v>Sewer</v>
          </cell>
        </row>
        <row r="1456">
          <cell r="B1456">
            <v>599.17999999999995</v>
          </cell>
          <cell r="C1456">
            <v>2010</v>
          </cell>
          <cell r="D1456" t="str">
            <v>413220  Oil, Gas, Lubricants and Coal</v>
          </cell>
          <cell r="E1456" t="str">
            <v>District 7</v>
          </cell>
          <cell r="F1456" t="str">
            <v>Sewer</v>
          </cell>
        </row>
        <row r="1457">
          <cell r="B1457">
            <v>52184.65</v>
          </cell>
          <cell r="C1457">
            <v>2010</v>
          </cell>
          <cell r="D1457" t="str">
            <v>413220  Oil, Gas, Lubricants and Coal</v>
          </cell>
          <cell r="E1457" t="str">
            <v>District 6</v>
          </cell>
          <cell r="F1457" t="str">
            <v>Sewer</v>
          </cell>
        </row>
        <row r="1458">
          <cell r="B1458">
            <v>0</v>
          </cell>
          <cell r="C1458">
            <v>2010</v>
          </cell>
          <cell r="D1458" t="str">
            <v>413220  Oil, Gas, Lubricants and Coal</v>
          </cell>
          <cell r="E1458" t="str">
            <v>District 6</v>
          </cell>
          <cell r="F1458" t="str">
            <v>Sewer</v>
          </cell>
        </row>
        <row r="1459">
          <cell r="B1459">
            <v>1519.82</v>
          </cell>
          <cell r="C1459">
            <v>2010</v>
          </cell>
          <cell r="D1459" t="str">
            <v>413220  Oil, Gas, Lubricants and Coal</v>
          </cell>
          <cell r="E1459" t="str">
            <v>District 6</v>
          </cell>
          <cell r="F1459" t="str">
            <v>Sewer</v>
          </cell>
        </row>
        <row r="1460">
          <cell r="B1460">
            <v>0</v>
          </cell>
          <cell r="C1460">
            <v>2010</v>
          </cell>
          <cell r="D1460" t="str">
            <v>413220  Oil, Gas, Lubricants and Coal</v>
          </cell>
          <cell r="E1460" t="str">
            <v>District 6</v>
          </cell>
          <cell r="F1460" t="str">
            <v>Sewer</v>
          </cell>
        </row>
        <row r="1461">
          <cell r="B1461">
            <v>139447.07999999999</v>
          </cell>
          <cell r="C1461">
            <v>2010</v>
          </cell>
          <cell r="D1461" t="str">
            <v>413220  Oil, Gas, Lubricants and Coal</v>
          </cell>
          <cell r="E1461" t="str">
            <v>District 6</v>
          </cell>
          <cell r="F1461" t="str">
            <v>Sewer</v>
          </cell>
        </row>
        <row r="1462">
          <cell r="B1462">
            <v>0</v>
          </cell>
          <cell r="C1462">
            <v>2010</v>
          </cell>
          <cell r="D1462" t="str">
            <v>413220  Oil, Gas, Lubricants and Coal</v>
          </cell>
          <cell r="E1462" t="str">
            <v>District 7</v>
          </cell>
          <cell r="F1462" t="str">
            <v>Sewer</v>
          </cell>
        </row>
        <row r="1463">
          <cell r="B1463">
            <v>-4408.5</v>
          </cell>
          <cell r="C1463">
            <v>2010</v>
          </cell>
          <cell r="D1463" t="str">
            <v>413240  Plant / Equipment (Capex)</v>
          </cell>
          <cell r="E1463" t="str">
            <v>District 6</v>
          </cell>
          <cell r="F1463" t="str">
            <v>Water</v>
          </cell>
        </row>
        <row r="1464">
          <cell r="B1464">
            <v>3901.76</v>
          </cell>
          <cell r="C1464">
            <v>2010</v>
          </cell>
          <cell r="D1464" t="str">
            <v>413250  Personnel Recruitment Costs VAT</v>
          </cell>
          <cell r="E1464" t="str">
            <v>Informal Settlements</v>
          </cell>
          <cell r="F1464" t="str">
            <v>Water</v>
          </cell>
        </row>
        <row r="1465">
          <cell r="B1465">
            <v>918.42</v>
          </cell>
          <cell r="C1465">
            <v>2010</v>
          </cell>
          <cell r="D1465" t="str">
            <v>413250  Personnel Recruitment Costs VAT</v>
          </cell>
          <cell r="E1465" t="str">
            <v>Logistics</v>
          </cell>
          <cell r="F1465" t="str">
            <v>Water</v>
          </cell>
        </row>
        <row r="1466">
          <cell r="B1466">
            <v>40.72</v>
          </cell>
          <cell r="C1466">
            <v>2010</v>
          </cell>
          <cell r="D1466" t="str">
            <v>413300  Pest Control</v>
          </cell>
          <cell r="E1466" t="str">
            <v>District 4</v>
          </cell>
          <cell r="F1466" t="str">
            <v>Water</v>
          </cell>
        </row>
        <row r="1467">
          <cell r="B1467">
            <v>160.71</v>
          </cell>
          <cell r="C1467">
            <v>2010</v>
          </cell>
          <cell r="D1467" t="str">
            <v>413300  Pest Control</v>
          </cell>
          <cell r="E1467" t="str">
            <v>District 4</v>
          </cell>
          <cell r="F1467" t="str">
            <v>Water</v>
          </cell>
        </row>
        <row r="1468">
          <cell r="B1468">
            <v>37.799999999999997</v>
          </cell>
          <cell r="C1468">
            <v>2010</v>
          </cell>
          <cell r="D1468" t="str">
            <v>413300  Pest Control</v>
          </cell>
          <cell r="E1468" t="str">
            <v>District 4</v>
          </cell>
          <cell r="F1468" t="str">
            <v>Water</v>
          </cell>
        </row>
        <row r="1469">
          <cell r="B1469">
            <v>0</v>
          </cell>
          <cell r="C1469">
            <v>2010</v>
          </cell>
          <cell r="D1469" t="str">
            <v>413300  Pest Control</v>
          </cell>
          <cell r="E1469" t="str">
            <v>District 4</v>
          </cell>
          <cell r="F1469" t="str">
            <v>Water</v>
          </cell>
        </row>
        <row r="1470">
          <cell r="B1470">
            <v>360.94</v>
          </cell>
          <cell r="C1470">
            <v>2010</v>
          </cell>
          <cell r="D1470" t="str">
            <v>413300  Pest Control</v>
          </cell>
          <cell r="E1470" t="str">
            <v>District 3</v>
          </cell>
          <cell r="F1470" t="str">
            <v>Water</v>
          </cell>
        </row>
        <row r="1471">
          <cell r="B1471">
            <v>116</v>
          </cell>
          <cell r="C1471">
            <v>2010</v>
          </cell>
          <cell r="D1471" t="str">
            <v>413300  Pest Control</v>
          </cell>
          <cell r="E1471" t="str">
            <v>District 6</v>
          </cell>
          <cell r="F1471" t="str">
            <v>Water</v>
          </cell>
        </row>
        <row r="1472">
          <cell r="B1472">
            <v>96.64</v>
          </cell>
          <cell r="C1472">
            <v>2010</v>
          </cell>
          <cell r="D1472" t="str">
            <v>413300  Pest Control</v>
          </cell>
          <cell r="E1472" t="str">
            <v>District 8</v>
          </cell>
          <cell r="F1472" t="str">
            <v>Water</v>
          </cell>
        </row>
        <row r="1473">
          <cell r="B1473">
            <v>3650</v>
          </cell>
          <cell r="C1473">
            <v>2010</v>
          </cell>
          <cell r="D1473" t="str">
            <v>413300  Pest Control</v>
          </cell>
          <cell r="E1473" t="str">
            <v>District 6</v>
          </cell>
          <cell r="F1473" t="str">
            <v>Water</v>
          </cell>
        </row>
        <row r="1474">
          <cell r="B1474">
            <v>770.51</v>
          </cell>
          <cell r="C1474">
            <v>2010</v>
          </cell>
          <cell r="D1474" t="str">
            <v>413300  Pest Control</v>
          </cell>
          <cell r="E1474" t="str">
            <v>District 1</v>
          </cell>
          <cell r="F1474" t="str">
            <v>Water</v>
          </cell>
        </row>
        <row r="1475">
          <cell r="B1475">
            <v>2641.42</v>
          </cell>
          <cell r="C1475">
            <v>2010</v>
          </cell>
          <cell r="D1475" t="str">
            <v>413300  Pest Control</v>
          </cell>
          <cell r="E1475" t="str">
            <v>Logistics</v>
          </cell>
          <cell r="F1475" t="str">
            <v>Water</v>
          </cell>
        </row>
        <row r="1476">
          <cell r="B1476">
            <v>427.52</v>
          </cell>
          <cell r="C1476">
            <v>2010</v>
          </cell>
          <cell r="D1476" t="str">
            <v>413300  Pest Control</v>
          </cell>
          <cell r="E1476" t="str">
            <v>Logistics</v>
          </cell>
          <cell r="F1476" t="str">
            <v>Water</v>
          </cell>
        </row>
        <row r="1477">
          <cell r="B1477">
            <v>74159.14</v>
          </cell>
          <cell r="C1477">
            <v>2010</v>
          </cell>
          <cell r="D1477" t="str">
            <v>413300  Pest Control</v>
          </cell>
          <cell r="E1477" t="str">
            <v>Logistics</v>
          </cell>
          <cell r="F1477" t="str">
            <v>Water</v>
          </cell>
        </row>
        <row r="1478">
          <cell r="B1478">
            <v>89.87</v>
          </cell>
          <cell r="C1478">
            <v>2010</v>
          </cell>
          <cell r="D1478" t="str">
            <v>413300  Pest Control</v>
          </cell>
          <cell r="E1478" t="str">
            <v>Informal Settlements</v>
          </cell>
          <cell r="F1478" t="str">
            <v>Water</v>
          </cell>
        </row>
        <row r="1479">
          <cell r="B1479">
            <v>19622.669999999998</v>
          </cell>
          <cell r="C1479">
            <v>2010</v>
          </cell>
          <cell r="D1479" t="str">
            <v>413300  Pest Control</v>
          </cell>
          <cell r="E1479" t="str">
            <v>District 8</v>
          </cell>
          <cell r="F1479" t="str">
            <v>Water</v>
          </cell>
        </row>
        <row r="1480">
          <cell r="B1480">
            <v>521.9</v>
          </cell>
          <cell r="C1480">
            <v>2010</v>
          </cell>
          <cell r="D1480" t="str">
            <v>413300  Pest Control</v>
          </cell>
          <cell r="E1480" t="str">
            <v>District 8</v>
          </cell>
          <cell r="F1480" t="str">
            <v>Water</v>
          </cell>
        </row>
        <row r="1481">
          <cell r="B1481">
            <v>169.63</v>
          </cell>
          <cell r="C1481">
            <v>2010</v>
          </cell>
          <cell r="D1481" t="str">
            <v>413300  Pest Control</v>
          </cell>
          <cell r="E1481" t="str">
            <v>District 6</v>
          </cell>
          <cell r="F1481" t="str">
            <v>Water</v>
          </cell>
        </row>
        <row r="1482">
          <cell r="B1482">
            <v>145.87</v>
          </cell>
          <cell r="C1482">
            <v>2010</v>
          </cell>
          <cell r="D1482" t="str">
            <v>413300  Pest Control</v>
          </cell>
          <cell r="E1482" t="str">
            <v>District 6</v>
          </cell>
          <cell r="F1482" t="str">
            <v>Water</v>
          </cell>
        </row>
        <row r="1483">
          <cell r="B1483">
            <v>0</v>
          </cell>
          <cell r="C1483">
            <v>2010</v>
          </cell>
          <cell r="D1483" t="str">
            <v>413300  Pest Control</v>
          </cell>
          <cell r="E1483" t="str">
            <v>District 6</v>
          </cell>
          <cell r="F1483" t="str">
            <v>Water</v>
          </cell>
        </row>
        <row r="1484">
          <cell r="B1484">
            <v>115.48</v>
          </cell>
          <cell r="C1484">
            <v>2010</v>
          </cell>
          <cell r="D1484" t="str">
            <v>413300  Pest Control</v>
          </cell>
          <cell r="E1484" t="str">
            <v>District 6</v>
          </cell>
          <cell r="F1484" t="str">
            <v>Water</v>
          </cell>
        </row>
        <row r="1485">
          <cell r="B1485">
            <v>0</v>
          </cell>
          <cell r="C1485">
            <v>2010</v>
          </cell>
          <cell r="D1485" t="str">
            <v>413300  Pest Control</v>
          </cell>
          <cell r="E1485" t="str">
            <v>District 4</v>
          </cell>
          <cell r="F1485" t="str">
            <v>Sewer</v>
          </cell>
        </row>
        <row r="1486">
          <cell r="B1486">
            <v>233.4</v>
          </cell>
          <cell r="C1486">
            <v>2010</v>
          </cell>
          <cell r="D1486" t="str">
            <v>413300  Pest Control</v>
          </cell>
          <cell r="E1486" t="str">
            <v>District 4</v>
          </cell>
          <cell r="F1486" t="str">
            <v>Sewer</v>
          </cell>
        </row>
        <row r="1487">
          <cell r="B1487">
            <v>819.39</v>
          </cell>
          <cell r="C1487">
            <v>2010</v>
          </cell>
          <cell r="D1487" t="str">
            <v>413300  Pest Control</v>
          </cell>
          <cell r="E1487" t="str">
            <v>District 4</v>
          </cell>
          <cell r="F1487" t="str">
            <v>Sewer</v>
          </cell>
        </row>
        <row r="1488">
          <cell r="B1488">
            <v>104.1</v>
          </cell>
          <cell r="C1488">
            <v>2010</v>
          </cell>
          <cell r="D1488" t="str">
            <v>413300  Pest Control</v>
          </cell>
          <cell r="E1488" t="str">
            <v>District 6</v>
          </cell>
          <cell r="F1488" t="str">
            <v>Sewer</v>
          </cell>
        </row>
        <row r="1489">
          <cell r="B1489">
            <v>6404.7</v>
          </cell>
          <cell r="C1489">
            <v>2010</v>
          </cell>
          <cell r="D1489" t="str">
            <v>413300  Pest Control</v>
          </cell>
          <cell r="E1489" t="str">
            <v>District 7</v>
          </cell>
          <cell r="F1489" t="str">
            <v>Sewer</v>
          </cell>
        </row>
        <row r="1490">
          <cell r="B1490">
            <v>363.59</v>
          </cell>
          <cell r="C1490">
            <v>2010</v>
          </cell>
          <cell r="D1490" t="str">
            <v>413300  Pest Control</v>
          </cell>
          <cell r="E1490" t="str">
            <v>District 1</v>
          </cell>
          <cell r="F1490" t="str">
            <v>Sewer</v>
          </cell>
        </row>
        <row r="1491">
          <cell r="B1491">
            <v>0</v>
          </cell>
          <cell r="C1491">
            <v>2010</v>
          </cell>
          <cell r="D1491" t="str">
            <v>413300  Pest Control</v>
          </cell>
          <cell r="E1491" t="str">
            <v>Logistics</v>
          </cell>
          <cell r="F1491" t="str">
            <v>Sewer</v>
          </cell>
        </row>
        <row r="1492">
          <cell r="B1492">
            <v>2563.13</v>
          </cell>
          <cell r="C1492">
            <v>2010</v>
          </cell>
          <cell r="D1492" t="str">
            <v>413300  Pest Control</v>
          </cell>
          <cell r="E1492" t="str">
            <v>Logistics</v>
          </cell>
          <cell r="F1492" t="str">
            <v>Sewer</v>
          </cell>
        </row>
        <row r="1493">
          <cell r="B1493">
            <v>44.7</v>
          </cell>
          <cell r="C1493">
            <v>2010</v>
          </cell>
          <cell r="D1493" t="str">
            <v>413300  Pest Control</v>
          </cell>
          <cell r="E1493" t="str">
            <v>Informal Settlements</v>
          </cell>
          <cell r="F1493" t="str">
            <v>Sewer</v>
          </cell>
        </row>
        <row r="1494">
          <cell r="B1494">
            <v>590.53</v>
          </cell>
          <cell r="C1494">
            <v>2010</v>
          </cell>
          <cell r="D1494" t="str">
            <v>413300  Pest Control</v>
          </cell>
          <cell r="E1494" t="str">
            <v>District 7</v>
          </cell>
          <cell r="F1494" t="str">
            <v>Sewer</v>
          </cell>
        </row>
        <row r="1495">
          <cell r="B1495">
            <v>8603.4500000000007</v>
          </cell>
          <cell r="C1495">
            <v>2010</v>
          </cell>
          <cell r="D1495" t="str">
            <v>413300  Pest Control</v>
          </cell>
          <cell r="E1495" t="str">
            <v>District 6</v>
          </cell>
          <cell r="F1495" t="str">
            <v>Sewer</v>
          </cell>
        </row>
        <row r="1496">
          <cell r="B1496">
            <v>0</v>
          </cell>
          <cell r="C1496">
            <v>2010</v>
          </cell>
          <cell r="D1496" t="str">
            <v>413300  Pest Control</v>
          </cell>
          <cell r="E1496" t="str">
            <v>District 6</v>
          </cell>
          <cell r="F1496" t="str">
            <v>Sewer</v>
          </cell>
        </row>
        <row r="1497">
          <cell r="B1497">
            <v>6283.65</v>
          </cell>
          <cell r="C1497">
            <v>2010</v>
          </cell>
          <cell r="D1497" t="str">
            <v>413300  Pest Control</v>
          </cell>
          <cell r="E1497" t="str">
            <v>District 6</v>
          </cell>
          <cell r="F1497" t="str">
            <v>Sewer</v>
          </cell>
        </row>
        <row r="1498">
          <cell r="B1498">
            <v>29734.26</v>
          </cell>
          <cell r="C1498">
            <v>2010</v>
          </cell>
          <cell r="D1498" t="str">
            <v>413300  Pest Control</v>
          </cell>
          <cell r="E1498" t="str">
            <v>District 6</v>
          </cell>
          <cell r="F1498" t="str">
            <v>Sewer</v>
          </cell>
        </row>
        <row r="1499">
          <cell r="B1499">
            <v>715.54</v>
          </cell>
          <cell r="C1499">
            <v>2010</v>
          </cell>
          <cell r="D1499" t="str">
            <v>413320  Pharmaceutical Supplies</v>
          </cell>
          <cell r="E1499" t="str">
            <v>District 1</v>
          </cell>
          <cell r="F1499" t="str">
            <v>Sewer</v>
          </cell>
        </row>
        <row r="1500">
          <cell r="B1500">
            <v>2165.08</v>
          </cell>
          <cell r="C1500">
            <v>2010</v>
          </cell>
          <cell r="D1500" t="str">
            <v>413350  Plants/Greenery/Vegetation &amp; Gardening S</v>
          </cell>
          <cell r="E1500" t="str">
            <v>Logistics</v>
          </cell>
          <cell r="F1500" t="str">
            <v>Water</v>
          </cell>
        </row>
        <row r="1501">
          <cell r="B1501">
            <v>62.46</v>
          </cell>
          <cell r="C1501">
            <v>2010</v>
          </cell>
          <cell r="D1501" t="str">
            <v>413350  Plants/Greenery/Vegetation &amp; Gardening S</v>
          </cell>
          <cell r="E1501" t="str">
            <v>TOC</v>
          </cell>
          <cell r="F1501" t="str">
            <v>Water</v>
          </cell>
        </row>
        <row r="1502">
          <cell r="B1502">
            <v>26.19</v>
          </cell>
          <cell r="C1502">
            <v>2010</v>
          </cell>
          <cell r="D1502" t="str">
            <v>413350  Plants/Greenery/Vegetation &amp; Gardening S</v>
          </cell>
          <cell r="E1502" t="str">
            <v>District 8</v>
          </cell>
          <cell r="F1502" t="str">
            <v>Water</v>
          </cell>
        </row>
        <row r="1503">
          <cell r="B1503">
            <v>0</v>
          </cell>
          <cell r="C1503">
            <v>2010</v>
          </cell>
          <cell r="D1503" t="str">
            <v>413350  Plants/Greenery/Vegetation &amp; Gardening S</v>
          </cell>
          <cell r="E1503" t="str">
            <v>District 6</v>
          </cell>
          <cell r="F1503" t="str">
            <v>Water</v>
          </cell>
        </row>
        <row r="1504">
          <cell r="B1504">
            <v>0</v>
          </cell>
          <cell r="C1504">
            <v>2010</v>
          </cell>
          <cell r="D1504" t="str">
            <v>413350  Plants/Greenery/Vegetation &amp; Gardening S</v>
          </cell>
          <cell r="E1504" t="str">
            <v>Logistics</v>
          </cell>
          <cell r="F1504" t="str">
            <v>Water</v>
          </cell>
        </row>
        <row r="1505">
          <cell r="B1505">
            <v>24349.22</v>
          </cell>
          <cell r="C1505">
            <v>2010</v>
          </cell>
          <cell r="D1505" t="str">
            <v>413450  Printing Stationery &amp; Photographic</v>
          </cell>
          <cell r="E1505" t="str">
            <v>District 4</v>
          </cell>
          <cell r="F1505" t="str">
            <v>Water</v>
          </cell>
        </row>
        <row r="1506">
          <cell r="B1506">
            <v>7780.03</v>
          </cell>
          <cell r="C1506">
            <v>2010</v>
          </cell>
          <cell r="D1506" t="str">
            <v>413450  Printing Stationery &amp; Photographic</v>
          </cell>
          <cell r="E1506" t="str">
            <v>District 4</v>
          </cell>
          <cell r="F1506" t="str">
            <v>Water</v>
          </cell>
        </row>
        <row r="1507">
          <cell r="B1507">
            <v>7883.45</v>
          </cell>
          <cell r="C1507">
            <v>2010</v>
          </cell>
          <cell r="D1507" t="str">
            <v>413450  Printing Stationery &amp; Photographic</v>
          </cell>
          <cell r="E1507" t="str">
            <v>District 4</v>
          </cell>
          <cell r="F1507" t="str">
            <v>Water</v>
          </cell>
        </row>
        <row r="1508">
          <cell r="B1508">
            <v>33152.29</v>
          </cell>
          <cell r="C1508">
            <v>2010</v>
          </cell>
          <cell r="D1508" t="str">
            <v>413450  Printing Stationery &amp; Photographic</v>
          </cell>
          <cell r="E1508" t="str">
            <v>District 4</v>
          </cell>
          <cell r="F1508" t="str">
            <v>Water</v>
          </cell>
        </row>
        <row r="1509">
          <cell r="B1509">
            <v>7465.74</v>
          </cell>
          <cell r="C1509">
            <v>2010</v>
          </cell>
          <cell r="D1509" t="str">
            <v>413450  Printing Stationery &amp; Photographic</v>
          </cell>
          <cell r="E1509" t="str">
            <v>District 4</v>
          </cell>
          <cell r="F1509" t="str">
            <v>Water</v>
          </cell>
        </row>
        <row r="1510">
          <cell r="B1510">
            <v>13501.72</v>
          </cell>
          <cell r="C1510">
            <v>2010</v>
          </cell>
          <cell r="D1510" t="str">
            <v>413450  Printing Stationery &amp; Photographic</v>
          </cell>
          <cell r="E1510" t="str">
            <v>District 3</v>
          </cell>
          <cell r="F1510" t="str">
            <v>Water</v>
          </cell>
        </row>
        <row r="1511">
          <cell r="B1511">
            <v>5555.86</v>
          </cell>
          <cell r="C1511">
            <v>2010</v>
          </cell>
          <cell r="D1511" t="str">
            <v>413450  Printing Stationery &amp; Photographic</v>
          </cell>
          <cell r="E1511" t="str">
            <v>District 3</v>
          </cell>
          <cell r="F1511" t="str">
            <v>Water</v>
          </cell>
        </row>
        <row r="1512">
          <cell r="B1512">
            <v>490</v>
          </cell>
          <cell r="C1512">
            <v>2010</v>
          </cell>
          <cell r="D1512" t="str">
            <v>413450  Printing Stationery &amp; Photographic</v>
          </cell>
          <cell r="E1512" t="str">
            <v>District 3</v>
          </cell>
          <cell r="F1512" t="str">
            <v>Water</v>
          </cell>
        </row>
        <row r="1513">
          <cell r="B1513">
            <v>8910.86</v>
          </cell>
          <cell r="C1513">
            <v>2010</v>
          </cell>
          <cell r="D1513" t="str">
            <v>413450  Printing Stationery &amp; Photographic</v>
          </cell>
          <cell r="E1513" t="str">
            <v>District 6</v>
          </cell>
          <cell r="F1513" t="str">
            <v>Water</v>
          </cell>
        </row>
        <row r="1514">
          <cell r="B1514">
            <v>21950.35</v>
          </cell>
          <cell r="C1514">
            <v>2010</v>
          </cell>
          <cell r="D1514" t="str">
            <v>413450  Printing Stationery &amp; Photographic</v>
          </cell>
          <cell r="E1514" t="str">
            <v>District 8</v>
          </cell>
          <cell r="F1514" t="str">
            <v>Water</v>
          </cell>
        </row>
        <row r="1515">
          <cell r="B1515">
            <v>0</v>
          </cell>
          <cell r="C1515">
            <v>2010</v>
          </cell>
          <cell r="D1515" t="str">
            <v>413450  Printing Stationery &amp; Photographic</v>
          </cell>
          <cell r="E1515" t="str">
            <v>District 8</v>
          </cell>
          <cell r="F1515" t="str">
            <v>Water</v>
          </cell>
        </row>
        <row r="1516">
          <cell r="B1516">
            <v>24023.71</v>
          </cell>
          <cell r="C1516">
            <v>2010</v>
          </cell>
          <cell r="D1516" t="str">
            <v>413450  Printing Stationery &amp; Photographic</v>
          </cell>
          <cell r="E1516" t="str">
            <v>District 8</v>
          </cell>
          <cell r="F1516" t="str">
            <v>Water</v>
          </cell>
        </row>
        <row r="1517">
          <cell r="B1517">
            <v>20266.45</v>
          </cell>
          <cell r="C1517">
            <v>2010</v>
          </cell>
          <cell r="D1517" t="str">
            <v>413450  Printing Stationery &amp; Photographic</v>
          </cell>
          <cell r="E1517" t="str">
            <v>District 6</v>
          </cell>
          <cell r="F1517" t="str">
            <v>Water</v>
          </cell>
        </row>
        <row r="1518">
          <cell r="B1518">
            <v>0</v>
          </cell>
          <cell r="C1518">
            <v>2010</v>
          </cell>
          <cell r="D1518" t="str">
            <v>413450  Printing Stationery &amp; Photographic</v>
          </cell>
          <cell r="E1518" t="str">
            <v>TOC</v>
          </cell>
          <cell r="F1518" t="str">
            <v>Water</v>
          </cell>
        </row>
        <row r="1519">
          <cell r="B1519">
            <v>6847.17</v>
          </cell>
          <cell r="C1519">
            <v>2010</v>
          </cell>
          <cell r="D1519" t="str">
            <v>413450  Printing Stationery &amp; Photographic</v>
          </cell>
          <cell r="E1519" t="str">
            <v>District 1</v>
          </cell>
          <cell r="F1519" t="str">
            <v>Water</v>
          </cell>
        </row>
        <row r="1520">
          <cell r="B1520">
            <v>86530.37</v>
          </cell>
          <cell r="C1520">
            <v>2010</v>
          </cell>
          <cell r="D1520" t="str">
            <v>413450  Printing Stationery &amp; Photographic</v>
          </cell>
          <cell r="E1520" t="str">
            <v>District 1</v>
          </cell>
          <cell r="F1520" t="str">
            <v>Water</v>
          </cell>
        </row>
        <row r="1521">
          <cell r="B1521">
            <v>1771.37</v>
          </cell>
          <cell r="C1521">
            <v>2010</v>
          </cell>
          <cell r="D1521" t="str">
            <v>413450  Printing Stationery &amp; Photographic</v>
          </cell>
          <cell r="E1521" t="str">
            <v>District 1</v>
          </cell>
          <cell r="F1521" t="str">
            <v>Water</v>
          </cell>
        </row>
        <row r="1522">
          <cell r="B1522">
            <v>18000.54</v>
          </cell>
          <cell r="C1522">
            <v>2010</v>
          </cell>
          <cell r="D1522" t="str">
            <v>413450  Printing Stationery &amp; Photographic</v>
          </cell>
          <cell r="E1522" t="str">
            <v>Logistics</v>
          </cell>
          <cell r="F1522" t="str">
            <v>Water</v>
          </cell>
        </row>
        <row r="1523">
          <cell r="B1523">
            <v>3896.24</v>
          </cell>
          <cell r="C1523">
            <v>2010</v>
          </cell>
          <cell r="D1523" t="str">
            <v>413450  Printing Stationery &amp; Photographic</v>
          </cell>
          <cell r="E1523" t="str">
            <v>Logistics</v>
          </cell>
          <cell r="F1523" t="str">
            <v>Water</v>
          </cell>
        </row>
        <row r="1524">
          <cell r="B1524">
            <v>13666.68</v>
          </cell>
          <cell r="C1524">
            <v>2010</v>
          </cell>
          <cell r="D1524" t="str">
            <v>413450  Printing Stationery &amp; Photographic</v>
          </cell>
          <cell r="E1524" t="str">
            <v>Logistics</v>
          </cell>
          <cell r="F1524" t="str">
            <v>Water</v>
          </cell>
        </row>
        <row r="1525">
          <cell r="B1525">
            <v>3175.64</v>
          </cell>
          <cell r="C1525">
            <v>2010</v>
          </cell>
          <cell r="D1525" t="str">
            <v>413450  Printing Stationery &amp; Photographic</v>
          </cell>
          <cell r="E1525" t="str">
            <v>TOC</v>
          </cell>
          <cell r="F1525" t="str">
            <v>Water</v>
          </cell>
        </row>
        <row r="1526">
          <cell r="B1526">
            <v>29275.57</v>
          </cell>
          <cell r="C1526">
            <v>2010</v>
          </cell>
          <cell r="D1526" t="str">
            <v>413450  Printing Stationery &amp; Photographic</v>
          </cell>
          <cell r="E1526" t="str">
            <v>Informal Settlements</v>
          </cell>
          <cell r="F1526" t="str">
            <v>Water</v>
          </cell>
        </row>
        <row r="1527">
          <cell r="B1527">
            <v>25014.06</v>
          </cell>
          <cell r="C1527">
            <v>2010</v>
          </cell>
          <cell r="D1527" t="str">
            <v>413450  Printing Stationery &amp; Photographic</v>
          </cell>
          <cell r="E1527" t="str">
            <v>TOC</v>
          </cell>
          <cell r="F1527" t="str">
            <v>Water</v>
          </cell>
        </row>
        <row r="1528">
          <cell r="B1528">
            <v>0</v>
          </cell>
          <cell r="C1528">
            <v>2010</v>
          </cell>
          <cell r="D1528" t="str">
            <v>413450  Printing Stationery &amp; Photographic</v>
          </cell>
          <cell r="E1528" t="str">
            <v>Planning &amp; Design</v>
          </cell>
          <cell r="F1528" t="str">
            <v>Water</v>
          </cell>
        </row>
        <row r="1529">
          <cell r="B1529">
            <v>1825.33</v>
          </cell>
          <cell r="C1529">
            <v>2010</v>
          </cell>
          <cell r="D1529" t="str">
            <v>413450  Printing Stationery &amp; Photographic</v>
          </cell>
          <cell r="E1529" t="e">
            <v>#N/A</v>
          </cell>
          <cell r="F1529" t="str">
            <v>Sewer</v>
          </cell>
        </row>
        <row r="1530">
          <cell r="B1530">
            <v>0</v>
          </cell>
          <cell r="C1530">
            <v>2010</v>
          </cell>
          <cell r="D1530" t="str">
            <v>413450  Printing Stationery &amp; Photographic</v>
          </cell>
          <cell r="E1530" t="e">
            <v>#N/A</v>
          </cell>
          <cell r="F1530" t="str">
            <v>Sewer</v>
          </cell>
        </row>
        <row r="1531">
          <cell r="B1531">
            <v>195052.55</v>
          </cell>
          <cell r="C1531">
            <v>2010</v>
          </cell>
          <cell r="D1531" t="str">
            <v>413450  Printing Stationery &amp; Photographic</v>
          </cell>
          <cell r="E1531" t="str">
            <v>District 8</v>
          </cell>
          <cell r="F1531" t="str">
            <v>Water</v>
          </cell>
        </row>
        <row r="1532">
          <cell r="B1532">
            <v>85848.03</v>
          </cell>
          <cell r="C1532">
            <v>2010</v>
          </cell>
          <cell r="D1532" t="str">
            <v>413450  Printing Stationery &amp; Photographic</v>
          </cell>
          <cell r="E1532" t="str">
            <v>District 8</v>
          </cell>
          <cell r="F1532" t="str">
            <v>Water</v>
          </cell>
        </row>
        <row r="1533">
          <cell r="B1533">
            <v>34329.019999999997</v>
          </cell>
          <cell r="C1533">
            <v>2010</v>
          </cell>
          <cell r="D1533" t="str">
            <v>413450  Printing Stationery &amp; Photographic</v>
          </cell>
          <cell r="E1533" t="str">
            <v>District 8</v>
          </cell>
          <cell r="F1533" t="str">
            <v>Water</v>
          </cell>
        </row>
        <row r="1534">
          <cell r="B1534">
            <v>11909.78</v>
          </cell>
          <cell r="C1534">
            <v>2010</v>
          </cell>
          <cell r="D1534" t="str">
            <v>413450  Printing Stationery &amp; Photographic</v>
          </cell>
          <cell r="E1534" t="str">
            <v>District 6</v>
          </cell>
          <cell r="F1534" t="str">
            <v>Water</v>
          </cell>
        </row>
        <row r="1535">
          <cell r="B1535">
            <v>10116.530000000001</v>
          </cell>
          <cell r="C1535">
            <v>2010</v>
          </cell>
          <cell r="D1535" t="str">
            <v>413450  Printing Stationery &amp; Photographic</v>
          </cell>
          <cell r="E1535" t="str">
            <v>District 6</v>
          </cell>
          <cell r="F1535" t="str">
            <v>Water</v>
          </cell>
        </row>
        <row r="1536">
          <cell r="B1536">
            <v>22887.94</v>
          </cell>
          <cell r="C1536">
            <v>2010</v>
          </cell>
          <cell r="D1536" t="str">
            <v>413450  Printing Stationery &amp; Photographic</v>
          </cell>
          <cell r="E1536" t="str">
            <v>District 6</v>
          </cell>
          <cell r="F1536" t="str">
            <v>Water</v>
          </cell>
        </row>
        <row r="1537">
          <cell r="B1537">
            <v>8891.85</v>
          </cell>
          <cell r="C1537">
            <v>2010</v>
          </cell>
          <cell r="D1537" t="str">
            <v>413450  Printing Stationery &amp; Photographic</v>
          </cell>
          <cell r="E1537" t="str">
            <v>District 6</v>
          </cell>
          <cell r="F1537" t="str">
            <v>Water</v>
          </cell>
        </row>
        <row r="1538">
          <cell r="B1538">
            <v>7705.81</v>
          </cell>
          <cell r="C1538">
            <v>2010</v>
          </cell>
          <cell r="D1538" t="str">
            <v>413450  Printing Stationery &amp; Photographic</v>
          </cell>
          <cell r="E1538" t="str">
            <v>District 6</v>
          </cell>
          <cell r="F1538" t="str">
            <v>Water</v>
          </cell>
        </row>
        <row r="1539">
          <cell r="B1539">
            <v>22883.7</v>
          </cell>
          <cell r="C1539">
            <v>2010</v>
          </cell>
          <cell r="D1539" t="str">
            <v>413450  Printing Stationery &amp; Photographic</v>
          </cell>
          <cell r="E1539" t="str">
            <v>District 6</v>
          </cell>
          <cell r="F1539" t="str">
            <v>Water</v>
          </cell>
        </row>
        <row r="1540">
          <cell r="B1540">
            <v>2978.02</v>
          </cell>
          <cell r="C1540">
            <v>2010</v>
          </cell>
          <cell r="D1540" t="str">
            <v>413450  Printing Stationery &amp; Photographic</v>
          </cell>
          <cell r="E1540" t="str">
            <v>District 6</v>
          </cell>
          <cell r="F1540" t="str">
            <v>Water</v>
          </cell>
        </row>
        <row r="1541">
          <cell r="B1541">
            <v>0</v>
          </cell>
          <cell r="C1541">
            <v>2010</v>
          </cell>
          <cell r="D1541" t="str">
            <v>413450  Printing Stationery &amp; Photographic</v>
          </cell>
          <cell r="E1541" t="str">
            <v>District 8</v>
          </cell>
          <cell r="F1541" t="str">
            <v>Water</v>
          </cell>
        </row>
        <row r="1542">
          <cell r="B1542">
            <v>4063.36</v>
          </cell>
          <cell r="C1542">
            <v>2010</v>
          </cell>
          <cell r="D1542" t="str">
            <v>413450  Printing Stationery &amp; Photographic</v>
          </cell>
          <cell r="E1542" t="str">
            <v>District 4</v>
          </cell>
          <cell r="F1542" t="str">
            <v>Sewer</v>
          </cell>
        </row>
        <row r="1543">
          <cell r="B1543">
            <v>36726.589999999997</v>
          </cell>
          <cell r="C1543">
            <v>2010</v>
          </cell>
          <cell r="D1543" t="str">
            <v>413450  Printing Stationery &amp; Photographic</v>
          </cell>
          <cell r="E1543" t="str">
            <v>District 4</v>
          </cell>
          <cell r="F1543" t="str">
            <v>Sewer</v>
          </cell>
        </row>
        <row r="1544">
          <cell r="B1544">
            <v>16006.49</v>
          </cell>
          <cell r="C1544">
            <v>2010</v>
          </cell>
          <cell r="D1544" t="str">
            <v>413450  Printing Stationery &amp; Photographic</v>
          </cell>
          <cell r="E1544" t="str">
            <v>District 4</v>
          </cell>
          <cell r="F1544" t="str">
            <v>Sewer</v>
          </cell>
        </row>
        <row r="1545">
          <cell r="B1545">
            <v>0</v>
          </cell>
          <cell r="C1545">
            <v>2010</v>
          </cell>
          <cell r="D1545" t="str">
            <v>413450  Printing Stationery &amp; Photographic</v>
          </cell>
          <cell r="E1545" t="str">
            <v>District 3</v>
          </cell>
          <cell r="F1545" t="str">
            <v>Sewer</v>
          </cell>
        </row>
        <row r="1546">
          <cell r="B1546">
            <v>0</v>
          </cell>
          <cell r="C1546">
            <v>2010</v>
          </cell>
          <cell r="D1546" t="str">
            <v>413450  Printing Stationery &amp; Photographic</v>
          </cell>
          <cell r="E1546" t="str">
            <v>District 3</v>
          </cell>
          <cell r="F1546" t="str">
            <v>Sewer</v>
          </cell>
        </row>
        <row r="1547">
          <cell r="B1547">
            <v>0</v>
          </cell>
          <cell r="C1547">
            <v>2010</v>
          </cell>
          <cell r="D1547" t="str">
            <v>413450  Printing Stationery &amp; Photographic</v>
          </cell>
          <cell r="E1547" t="str">
            <v>District 3</v>
          </cell>
          <cell r="F1547" t="str">
            <v>Sewer</v>
          </cell>
        </row>
        <row r="1548">
          <cell r="B1548">
            <v>0</v>
          </cell>
          <cell r="C1548">
            <v>2010</v>
          </cell>
          <cell r="D1548" t="str">
            <v>413450  Printing Stationery &amp; Photographic</v>
          </cell>
          <cell r="E1548" t="str">
            <v>TOC</v>
          </cell>
          <cell r="F1548" t="str">
            <v>Sewer</v>
          </cell>
        </row>
        <row r="1549">
          <cell r="B1549">
            <v>9691.24</v>
          </cell>
          <cell r="C1549">
            <v>2010</v>
          </cell>
          <cell r="D1549" t="str">
            <v>413450  Printing Stationery &amp; Photographic</v>
          </cell>
          <cell r="E1549" t="str">
            <v>District 7</v>
          </cell>
          <cell r="F1549" t="str">
            <v>Sewer</v>
          </cell>
        </row>
        <row r="1550">
          <cell r="B1550">
            <v>0</v>
          </cell>
          <cell r="C1550">
            <v>2010</v>
          </cell>
          <cell r="D1550" t="str">
            <v>413450  Printing Stationery &amp; Photographic</v>
          </cell>
          <cell r="E1550" t="str">
            <v>District 7</v>
          </cell>
          <cell r="F1550" t="str">
            <v>Sewer</v>
          </cell>
        </row>
        <row r="1551">
          <cell r="B1551">
            <v>330.89</v>
          </cell>
          <cell r="C1551">
            <v>2010</v>
          </cell>
          <cell r="D1551" t="str">
            <v>413450  Printing Stationery &amp; Photographic</v>
          </cell>
          <cell r="E1551" t="str">
            <v>District 6</v>
          </cell>
          <cell r="F1551" t="str">
            <v>Sewer</v>
          </cell>
        </row>
        <row r="1552">
          <cell r="B1552">
            <v>8609.56</v>
          </cell>
          <cell r="C1552">
            <v>2010</v>
          </cell>
          <cell r="D1552" t="str">
            <v>413450  Printing Stationery &amp; Photographic</v>
          </cell>
          <cell r="E1552" t="str">
            <v>District 7</v>
          </cell>
          <cell r="F1552" t="str">
            <v>Sewer</v>
          </cell>
        </row>
        <row r="1553">
          <cell r="B1553">
            <v>2456.7399999999998</v>
          </cell>
          <cell r="C1553">
            <v>2010</v>
          </cell>
          <cell r="D1553" t="str">
            <v>413450  Printing Stationery &amp; Photographic</v>
          </cell>
          <cell r="E1553" t="str">
            <v>District 1</v>
          </cell>
          <cell r="F1553" t="str">
            <v>Sewer</v>
          </cell>
        </row>
        <row r="1554">
          <cell r="B1554">
            <v>0</v>
          </cell>
          <cell r="C1554">
            <v>2010</v>
          </cell>
          <cell r="D1554" t="str">
            <v>413450  Printing Stationery &amp; Photographic</v>
          </cell>
          <cell r="E1554" t="str">
            <v>Logistics</v>
          </cell>
          <cell r="F1554" t="str">
            <v>Sewer</v>
          </cell>
        </row>
        <row r="1555">
          <cell r="B1555">
            <v>0</v>
          </cell>
          <cell r="C1555">
            <v>2010</v>
          </cell>
          <cell r="D1555" t="str">
            <v>413450  Printing Stationery &amp; Photographic</v>
          </cell>
          <cell r="E1555" t="str">
            <v>Logistics</v>
          </cell>
          <cell r="F1555" t="str">
            <v>Sewer</v>
          </cell>
        </row>
        <row r="1556">
          <cell r="B1556">
            <v>0</v>
          </cell>
          <cell r="C1556">
            <v>2010</v>
          </cell>
          <cell r="D1556" t="str">
            <v>413450  Printing Stationery &amp; Photographic</v>
          </cell>
          <cell r="E1556" t="str">
            <v>Logistics</v>
          </cell>
          <cell r="F1556" t="str">
            <v>Sewer</v>
          </cell>
        </row>
        <row r="1557">
          <cell r="B1557">
            <v>0</v>
          </cell>
          <cell r="C1557">
            <v>2010</v>
          </cell>
          <cell r="D1557" t="str">
            <v>413450  Printing Stationery &amp; Photographic</v>
          </cell>
          <cell r="E1557" t="str">
            <v>Logistics</v>
          </cell>
          <cell r="F1557" t="str">
            <v>Sewer</v>
          </cell>
        </row>
        <row r="1558">
          <cell r="B1558">
            <v>20024.560000000001</v>
          </cell>
          <cell r="C1558">
            <v>2010</v>
          </cell>
          <cell r="D1558" t="str">
            <v>413450  Printing Stationery &amp; Photographic</v>
          </cell>
          <cell r="E1558" t="str">
            <v>Logistics</v>
          </cell>
          <cell r="F1558" t="str">
            <v>Sewer</v>
          </cell>
        </row>
        <row r="1559">
          <cell r="B1559">
            <v>5675.16</v>
          </cell>
          <cell r="C1559">
            <v>2010</v>
          </cell>
          <cell r="D1559" t="str">
            <v>413450  Printing Stationery &amp; Photographic</v>
          </cell>
          <cell r="E1559" t="str">
            <v>TOC</v>
          </cell>
          <cell r="F1559" t="str">
            <v>Sewer</v>
          </cell>
        </row>
        <row r="1560">
          <cell r="B1560">
            <v>0</v>
          </cell>
          <cell r="C1560">
            <v>2010</v>
          </cell>
          <cell r="D1560" t="str">
            <v>413450  Printing Stationery &amp; Photographic</v>
          </cell>
          <cell r="E1560" t="str">
            <v>Planning &amp; Design</v>
          </cell>
          <cell r="F1560" t="str">
            <v>Sewer</v>
          </cell>
        </row>
        <row r="1561">
          <cell r="B1561">
            <v>4167.55</v>
          </cell>
          <cell r="C1561">
            <v>2010</v>
          </cell>
          <cell r="D1561" t="str">
            <v>413450  Printing Stationery &amp; Photographic</v>
          </cell>
          <cell r="E1561" t="str">
            <v>Informal Settlements</v>
          </cell>
          <cell r="F1561" t="str">
            <v>Sewer</v>
          </cell>
        </row>
        <row r="1562">
          <cell r="B1562">
            <v>372.34</v>
          </cell>
          <cell r="C1562">
            <v>2010</v>
          </cell>
          <cell r="D1562" t="str">
            <v>413450  Printing Stationery &amp; Photographic</v>
          </cell>
          <cell r="E1562" t="str">
            <v>Informal Settlements</v>
          </cell>
          <cell r="F1562" t="str">
            <v>Water</v>
          </cell>
        </row>
        <row r="1563">
          <cell r="B1563">
            <v>35255.01</v>
          </cell>
          <cell r="C1563">
            <v>2010</v>
          </cell>
          <cell r="D1563" t="str">
            <v>413450  Printing Stationery &amp; Photographic</v>
          </cell>
          <cell r="E1563" t="str">
            <v>Logistics</v>
          </cell>
          <cell r="F1563" t="str">
            <v>Water</v>
          </cell>
        </row>
        <row r="1564">
          <cell r="B1564">
            <v>2067.3200000000002</v>
          </cell>
          <cell r="C1564">
            <v>2010</v>
          </cell>
          <cell r="D1564" t="str">
            <v>413450  Printing Stationery &amp; Photographic</v>
          </cell>
          <cell r="E1564" t="str">
            <v>District 7</v>
          </cell>
          <cell r="F1564" t="str">
            <v>Sewer</v>
          </cell>
        </row>
        <row r="1565">
          <cell r="B1565">
            <v>18055.009999999998</v>
          </cell>
          <cell r="C1565">
            <v>2010</v>
          </cell>
          <cell r="D1565" t="str">
            <v>413450  Printing Stationery &amp; Photographic</v>
          </cell>
          <cell r="E1565" t="str">
            <v>District 7</v>
          </cell>
          <cell r="F1565" t="str">
            <v>Sewer</v>
          </cell>
        </row>
        <row r="1566">
          <cell r="B1566">
            <v>0</v>
          </cell>
          <cell r="C1566">
            <v>2010</v>
          </cell>
          <cell r="D1566" t="str">
            <v>413450  Printing Stationery &amp; Photographic</v>
          </cell>
          <cell r="E1566" t="str">
            <v>District 7</v>
          </cell>
          <cell r="F1566" t="str">
            <v>Sewer</v>
          </cell>
        </row>
        <row r="1567">
          <cell r="B1567">
            <v>8708.14</v>
          </cell>
          <cell r="C1567">
            <v>2010</v>
          </cell>
          <cell r="D1567" t="str">
            <v>413450  Printing Stationery &amp; Photographic</v>
          </cell>
          <cell r="E1567" t="str">
            <v>District 6</v>
          </cell>
          <cell r="F1567" t="str">
            <v>Sewer</v>
          </cell>
        </row>
        <row r="1568">
          <cell r="B1568">
            <v>12902.78</v>
          </cell>
          <cell r="C1568">
            <v>2010</v>
          </cell>
          <cell r="D1568" t="str">
            <v>413450  Printing Stationery &amp; Photographic</v>
          </cell>
          <cell r="E1568" t="str">
            <v>District 6</v>
          </cell>
          <cell r="F1568" t="str">
            <v>Sewer</v>
          </cell>
        </row>
        <row r="1569">
          <cell r="B1569">
            <v>0</v>
          </cell>
          <cell r="C1569">
            <v>2010</v>
          </cell>
          <cell r="D1569" t="str">
            <v>413450  Printing Stationery &amp; Photographic</v>
          </cell>
          <cell r="E1569" t="str">
            <v>District 6</v>
          </cell>
          <cell r="F1569" t="str">
            <v>Sewer</v>
          </cell>
        </row>
        <row r="1570">
          <cell r="B1570">
            <v>3727.15</v>
          </cell>
          <cell r="C1570">
            <v>2010</v>
          </cell>
          <cell r="D1570" t="str">
            <v>413450  Printing Stationery &amp; Photographic</v>
          </cell>
          <cell r="E1570" t="str">
            <v>District 6</v>
          </cell>
          <cell r="F1570" t="str">
            <v>Sewer</v>
          </cell>
        </row>
        <row r="1571">
          <cell r="B1571">
            <v>2869.8</v>
          </cell>
          <cell r="C1571">
            <v>2010</v>
          </cell>
          <cell r="D1571" t="str">
            <v>413450  Printing Stationery &amp; Photographic</v>
          </cell>
          <cell r="E1571" t="str">
            <v>District 6</v>
          </cell>
          <cell r="F1571" t="str">
            <v>Sewer</v>
          </cell>
        </row>
        <row r="1572">
          <cell r="B1572">
            <v>13173.98</v>
          </cell>
          <cell r="C1572">
            <v>2010</v>
          </cell>
          <cell r="D1572" t="str">
            <v>413450  Printing Stationery &amp; Photographic</v>
          </cell>
          <cell r="E1572" t="str">
            <v>District 6</v>
          </cell>
          <cell r="F1572" t="str">
            <v>Sewer</v>
          </cell>
        </row>
        <row r="1573">
          <cell r="B1573">
            <v>0</v>
          </cell>
          <cell r="C1573">
            <v>2010</v>
          </cell>
          <cell r="D1573" t="str">
            <v>413450  Printing Stationery &amp; Photographic</v>
          </cell>
          <cell r="E1573" t="str">
            <v>District 7</v>
          </cell>
          <cell r="F1573" t="str">
            <v>Sewer</v>
          </cell>
        </row>
        <row r="1574">
          <cell r="B1574">
            <v>22.03</v>
          </cell>
          <cell r="C1574">
            <v>2010</v>
          </cell>
          <cell r="D1574" t="str">
            <v>413600  Rates</v>
          </cell>
          <cell r="E1574" t="str">
            <v>District 6</v>
          </cell>
          <cell r="F1574" t="str">
            <v>Water</v>
          </cell>
        </row>
        <row r="1575">
          <cell r="B1575">
            <v>10501.26</v>
          </cell>
          <cell r="C1575">
            <v>2010</v>
          </cell>
          <cell r="D1575" t="str">
            <v>413670  Refreshments &amp; Teas</v>
          </cell>
          <cell r="E1575" t="str">
            <v>District 4</v>
          </cell>
          <cell r="F1575" t="str">
            <v>Water</v>
          </cell>
        </row>
        <row r="1576">
          <cell r="B1576">
            <v>22384.84</v>
          </cell>
          <cell r="C1576">
            <v>2010</v>
          </cell>
          <cell r="D1576" t="str">
            <v>413670  Refreshments &amp; Teas</v>
          </cell>
          <cell r="E1576" t="str">
            <v>District 4</v>
          </cell>
          <cell r="F1576" t="str">
            <v>Water</v>
          </cell>
        </row>
        <row r="1577">
          <cell r="B1577">
            <v>35213.72</v>
          </cell>
          <cell r="C1577">
            <v>2010</v>
          </cell>
          <cell r="D1577" t="str">
            <v>413670  Refreshments &amp; Teas</v>
          </cell>
          <cell r="E1577" t="str">
            <v>District 4</v>
          </cell>
          <cell r="F1577" t="str">
            <v>Water</v>
          </cell>
        </row>
        <row r="1578">
          <cell r="B1578">
            <v>8768.85</v>
          </cell>
          <cell r="C1578">
            <v>2010</v>
          </cell>
          <cell r="D1578" t="str">
            <v>413670  Refreshments &amp; Teas</v>
          </cell>
          <cell r="E1578" t="str">
            <v>District 4</v>
          </cell>
          <cell r="F1578" t="str">
            <v>Water</v>
          </cell>
        </row>
        <row r="1579">
          <cell r="B1579">
            <v>35153.67</v>
          </cell>
          <cell r="C1579">
            <v>2010</v>
          </cell>
          <cell r="D1579" t="str">
            <v>413670  Refreshments &amp; Teas</v>
          </cell>
          <cell r="E1579" t="str">
            <v>District 3</v>
          </cell>
          <cell r="F1579" t="str">
            <v>Water</v>
          </cell>
        </row>
        <row r="1580">
          <cell r="B1580">
            <v>1366.28</v>
          </cell>
          <cell r="C1580">
            <v>2010</v>
          </cell>
          <cell r="D1580" t="str">
            <v>413670  Refreshments &amp; Teas</v>
          </cell>
          <cell r="E1580" t="str">
            <v>District 3</v>
          </cell>
          <cell r="F1580" t="str">
            <v>Water</v>
          </cell>
        </row>
        <row r="1581">
          <cell r="B1581">
            <v>115.52</v>
          </cell>
          <cell r="C1581">
            <v>2010</v>
          </cell>
          <cell r="D1581" t="str">
            <v>413670  Refreshments &amp; Teas</v>
          </cell>
          <cell r="E1581" t="str">
            <v>District 3</v>
          </cell>
          <cell r="F1581" t="str">
            <v>Water</v>
          </cell>
        </row>
        <row r="1582">
          <cell r="B1582">
            <v>12760.37</v>
          </cell>
          <cell r="C1582">
            <v>2010</v>
          </cell>
          <cell r="D1582" t="str">
            <v>413670  Refreshments &amp; Teas</v>
          </cell>
          <cell r="E1582" t="str">
            <v>District 6</v>
          </cell>
          <cell r="F1582" t="str">
            <v>Water</v>
          </cell>
        </row>
        <row r="1583">
          <cell r="B1583">
            <v>21302.77</v>
          </cell>
          <cell r="C1583">
            <v>2010</v>
          </cell>
          <cell r="D1583" t="str">
            <v>413670  Refreshments &amp; Teas</v>
          </cell>
          <cell r="E1583" t="str">
            <v>District 8</v>
          </cell>
          <cell r="F1583" t="str">
            <v>Water</v>
          </cell>
        </row>
        <row r="1584">
          <cell r="B1584">
            <v>172.24</v>
          </cell>
          <cell r="C1584">
            <v>2010</v>
          </cell>
          <cell r="D1584" t="str">
            <v>413670  Refreshments &amp; Teas</v>
          </cell>
          <cell r="E1584" t="str">
            <v>District 8</v>
          </cell>
          <cell r="F1584" t="str">
            <v>Water</v>
          </cell>
        </row>
        <row r="1585">
          <cell r="B1585">
            <v>3184.68</v>
          </cell>
          <cell r="C1585">
            <v>2010</v>
          </cell>
          <cell r="D1585" t="str">
            <v>413670  Refreshments &amp; Teas</v>
          </cell>
          <cell r="E1585" t="str">
            <v>District 6</v>
          </cell>
          <cell r="F1585" t="str">
            <v>Water</v>
          </cell>
        </row>
        <row r="1586">
          <cell r="B1586">
            <v>0</v>
          </cell>
          <cell r="C1586">
            <v>2010</v>
          </cell>
          <cell r="D1586" t="str">
            <v>413670  Refreshments &amp; Teas</v>
          </cell>
          <cell r="E1586" t="str">
            <v>TOC</v>
          </cell>
          <cell r="F1586" t="str">
            <v>Water</v>
          </cell>
        </row>
        <row r="1587">
          <cell r="B1587">
            <v>25428.21</v>
          </cell>
          <cell r="C1587">
            <v>2010</v>
          </cell>
          <cell r="D1587" t="str">
            <v>413670  Refreshments &amp; Teas</v>
          </cell>
          <cell r="E1587" t="str">
            <v>District 1</v>
          </cell>
          <cell r="F1587" t="str">
            <v>Water</v>
          </cell>
        </row>
        <row r="1588">
          <cell r="B1588">
            <v>58377.37</v>
          </cell>
          <cell r="C1588">
            <v>2010</v>
          </cell>
          <cell r="D1588" t="str">
            <v>413670  Refreshments &amp; Teas</v>
          </cell>
          <cell r="E1588" t="str">
            <v>District 1</v>
          </cell>
          <cell r="F1588" t="str">
            <v>Water</v>
          </cell>
        </row>
        <row r="1589">
          <cell r="B1589">
            <v>0</v>
          </cell>
          <cell r="C1589">
            <v>2010</v>
          </cell>
          <cell r="D1589" t="str">
            <v>413670  Refreshments &amp; Teas</v>
          </cell>
          <cell r="E1589" t="str">
            <v>District 1</v>
          </cell>
          <cell r="F1589" t="str">
            <v>Water</v>
          </cell>
        </row>
        <row r="1590">
          <cell r="B1590">
            <v>34688.29</v>
          </cell>
          <cell r="C1590">
            <v>2010</v>
          </cell>
          <cell r="D1590" t="str">
            <v>413670  Refreshments &amp; Teas</v>
          </cell>
          <cell r="E1590" t="str">
            <v>Logistics</v>
          </cell>
          <cell r="F1590" t="str">
            <v>Water</v>
          </cell>
        </row>
        <row r="1591">
          <cell r="B1591">
            <v>14245.48</v>
          </cell>
          <cell r="C1591">
            <v>2010</v>
          </cell>
          <cell r="D1591" t="str">
            <v>413670  Refreshments &amp; Teas</v>
          </cell>
          <cell r="E1591" t="str">
            <v>Logistics</v>
          </cell>
          <cell r="F1591" t="str">
            <v>Water</v>
          </cell>
        </row>
        <row r="1592">
          <cell r="B1592">
            <v>16811.88</v>
          </cell>
          <cell r="C1592">
            <v>2010</v>
          </cell>
          <cell r="D1592" t="str">
            <v>413670  Refreshments &amp; Teas</v>
          </cell>
          <cell r="E1592" t="str">
            <v>Logistics</v>
          </cell>
          <cell r="F1592" t="str">
            <v>Water</v>
          </cell>
        </row>
        <row r="1593">
          <cell r="B1593">
            <v>0</v>
          </cell>
          <cell r="C1593">
            <v>2010</v>
          </cell>
          <cell r="D1593" t="str">
            <v>413670  Refreshments &amp; Teas</v>
          </cell>
          <cell r="E1593" t="str">
            <v>Logistics</v>
          </cell>
          <cell r="F1593" t="str">
            <v>Water</v>
          </cell>
        </row>
        <row r="1594">
          <cell r="B1594">
            <v>1959.33</v>
          </cell>
          <cell r="C1594">
            <v>2010</v>
          </cell>
          <cell r="D1594" t="str">
            <v>413670  Refreshments &amp; Teas</v>
          </cell>
          <cell r="E1594" t="str">
            <v>Logistics</v>
          </cell>
          <cell r="F1594" t="str">
            <v>Water</v>
          </cell>
        </row>
        <row r="1595">
          <cell r="B1595">
            <v>7813.89</v>
          </cell>
          <cell r="C1595">
            <v>2010</v>
          </cell>
          <cell r="D1595" t="str">
            <v>413670  Refreshments &amp; Teas</v>
          </cell>
          <cell r="E1595" t="str">
            <v>Informal Settlements</v>
          </cell>
          <cell r="F1595" t="str">
            <v>Water</v>
          </cell>
        </row>
        <row r="1596">
          <cell r="B1596">
            <v>17119.150000000001</v>
          </cell>
          <cell r="C1596">
            <v>2010</v>
          </cell>
          <cell r="D1596" t="str">
            <v>413670  Refreshments &amp; Teas</v>
          </cell>
          <cell r="E1596" t="str">
            <v>TOC</v>
          </cell>
          <cell r="F1596" t="str">
            <v>Water</v>
          </cell>
        </row>
        <row r="1597">
          <cell r="B1597">
            <v>164325.35999999999</v>
          </cell>
          <cell r="C1597">
            <v>2010</v>
          </cell>
          <cell r="D1597" t="str">
            <v>413670  Refreshments &amp; Teas</v>
          </cell>
          <cell r="E1597" t="str">
            <v>District 8</v>
          </cell>
          <cell r="F1597" t="str">
            <v>Water</v>
          </cell>
        </row>
        <row r="1598">
          <cell r="B1598">
            <v>26333.759999999998</v>
          </cell>
          <cell r="C1598">
            <v>2010</v>
          </cell>
          <cell r="D1598" t="str">
            <v>413670  Refreshments &amp; Teas</v>
          </cell>
          <cell r="E1598" t="str">
            <v>District 8</v>
          </cell>
          <cell r="F1598" t="str">
            <v>Water</v>
          </cell>
        </row>
        <row r="1599">
          <cell r="B1599">
            <v>6270.39</v>
          </cell>
          <cell r="C1599">
            <v>2010</v>
          </cell>
          <cell r="D1599" t="str">
            <v>413670  Refreshments &amp; Teas</v>
          </cell>
          <cell r="E1599" t="str">
            <v>District 8</v>
          </cell>
          <cell r="F1599" t="str">
            <v>Water</v>
          </cell>
        </row>
        <row r="1600">
          <cell r="B1600">
            <v>33831.699999999997</v>
          </cell>
          <cell r="C1600">
            <v>2010</v>
          </cell>
          <cell r="D1600" t="str">
            <v>413670  Refreshments &amp; Teas</v>
          </cell>
          <cell r="E1600" t="str">
            <v>District 6</v>
          </cell>
          <cell r="F1600" t="str">
            <v>Water</v>
          </cell>
        </row>
        <row r="1601">
          <cell r="B1601">
            <v>17904.53</v>
          </cell>
          <cell r="C1601">
            <v>2010</v>
          </cell>
          <cell r="D1601" t="str">
            <v>413670  Refreshments &amp; Teas</v>
          </cell>
          <cell r="E1601" t="str">
            <v>District 6</v>
          </cell>
          <cell r="F1601" t="str">
            <v>Water</v>
          </cell>
        </row>
        <row r="1602">
          <cell r="B1602">
            <v>8342.94</v>
          </cell>
          <cell r="C1602">
            <v>2010</v>
          </cell>
          <cell r="D1602" t="str">
            <v>413670  Refreshments &amp; Teas</v>
          </cell>
          <cell r="E1602" t="str">
            <v>District 6</v>
          </cell>
          <cell r="F1602" t="str">
            <v>Water</v>
          </cell>
        </row>
        <row r="1603">
          <cell r="B1603">
            <v>32383.29</v>
          </cell>
          <cell r="C1603">
            <v>2010</v>
          </cell>
          <cell r="D1603" t="str">
            <v>413670  Refreshments &amp; Teas</v>
          </cell>
          <cell r="E1603" t="str">
            <v>District 6</v>
          </cell>
          <cell r="F1603" t="str">
            <v>Water</v>
          </cell>
        </row>
        <row r="1604">
          <cell r="B1604">
            <v>460.55</v>
          </cell>
          <cell r="C1604">
            <v>2010</v>
          </cell>
          <cell r="D1604" t="str">
            <v>413670  Refreshments &amp; Teas</v>
          </cell>
          <cell r="E1604" t="str">
            <v>District 6</v>
          </cell>
          <cell r="F1604" t="str">
            <v>Water</v>
          </cell>
        </row>
        <row r="1605">
          <cell r="B1605">
            <v>133.69</v>
          </cell>
          <cell r="C1605">
            <v>2010</v>
          </cell>
          <cell r="D1605" t="str">
            <v>413670  Refreshments &amp; Teas</v>
          </cell>
          <cell r="E1605" t="str">
            <v>District 6</v>
          </cell>
          <cell r="F1605" t="str">
            <v>Water</v>
          </cell>
        </row>
        <row r="1606">
          <cell r="B1606">
            <v>11336.78</v>
          </cell>
          <cell r="C1606">
            <v>2010</v>
          </cell>
          <cell r="D1606" t="str">
            <v>413670  Refreshments &amp; Teas</v>
          </cell>
          <cell r="E1606" t="str">
            <v>District 4</v>
          </cell>
          <cell r="F1606" t="str">
            <v>Sewer</v>
          </cell>
        </row>
        <row r="1607">
          <cell r="B1607">
            <v>21837.38</v>
          </cell>
          <cell r="C1607">
            <v>2010</v>
          </cell>
          <cell r="D1607" t="str">
            <v>413670  Refreshments &amp; Teas</v>
          </cell>
          <cell r="E1607" t="str">
            <v>District 4</v>
          </cell>
          <cell r="F1607" t="str">
            <v>Sewer</v>
          </cell>
        </row>
        <row r="1608">
          <cell r="B1608">
            <v>26331.97</v>
          </cell>
          <cell r="C1608">
            <v>2010</v>
          </cell>
          <cell r="D1608" t="str">
            <v>413670  Refreshments &amp; Teas</v>
          </cell>
          <cell r="E1608" t="str">
            <v>District 4</v>
          </cell>
          <cell r="F1608" t="str">
            <v>Sewer</v>
          </cell>
        </row>
        <row r="1609">
          <cell r="B1609">
            <v>4869.16</v>
          </cell>
          <cell r="C1609">
            <v>2010</v>
          </cell>
          <cell r="D1609" t="str">
            <v>413670  Refreshments &amp; Teas</v>
          </cell>
          <cell r="E1609" t="str">
            <v>District 3</v>
          </cell>
          <cell r="F1609" t="str">
            <v>Sewer</v>
          </cell>
        </row>
        <row r="1610">
          <cell r="B1610">
            <v>118.02</v>
          </cell>
          <cell r="C1610">
            <v>2010</v>
          </cell>
          <cell r="D1610" t="str">
            <v>413670  Refreshments &amp; Teas</v>
          </cell>
          <cell r="E1610" t="str">
            <v>District 7</v>
          </cell>
          <cell r="F1610" t="str">
            <v>Sewer</v>
          </cell>
        </row>
        <row r="1611">
          <cell r="B1611">
            <v>7495.52</v>
          </cell>
          <cell r="C1611">
            <v>2010</v>
          </cell>
          <cell r="D1611" t="str">
            <v>413670  Refreshments &amp; Teas</v>
          </cell>
          <cell r="E1611" t="str">
            <v>District 6</v>
          </cell>
          <cell r="F1611" t="str">
            <v>Sewer</v>
          </cell>
        </row>
        <row r="1612">
          <cell r="B1612">
            <v>12705.27</v>
          </cell>
          <cell r="C1612">
            <v>2010</v>
          </cell>
          <cell r="D1612" t="str">
            <v>413670  Refreshments &amp; Teas</v>
          </cell>
          <cell r="E1612" t="str">
            <v>District 7</v>
          </cell>
          <cell r="F1612" t="str">
            <v>Sewer</v>
          </cell>
        </row>
        <row r="1613">
          <cell r="B1613">
            <v>13056.61</v>
          </cell>
          <cell r="C1613">
            <v>2010</v>
          </cell>
          <cell r="D1613" t="str">
            <v>413670  Refreshments &amp; Teas</v>
          </cell>
          <cell r="E1613" t="str">
            <v>District 1</v>
          </cell>
          <cell r="F1613" t="str">
            <v>Sewer</v>
          </cell>
        </row>
        <row r="1614">
          <cell r="B1614">
            <v>26494.76</v>
          </cell>
          <cell r="C1614">
            <v>2010</v>
          </cell>
          <cell r="D1614" t="str">
            <v>413670  Refreshments &amp; Teas</v>
          </cell>
          <cell r="E1614" t="str">
            <v>Logistics</v>
          </cell>
          <cell r="F1614" t="str">
            <v>Sewer</v>
          </cell>
        </row>
        <row r="1615">
          <cell r="B1615">
            <v>8564.61</v>
          </cell>
          <cell r="C1615">
            <v>2010</v>
          </cell>
          <cell r="D1615" t="str">
            <v>413670  Refreshments &amp; Teas</v>
          </cell>
          <cell r="E1615" t="str">
            <v>TOC</v>
          </cell>
          <cell r="F1615" t="str">
            <v>Sewer</v>
          </cell>
        </row>
        <row r="1616">
          <cell r="B1616">
            <v>8211.76</v>
          </cell>
          <cell r="C1616">
            <v>2010</v>
          </cell>
          <cell r="D1616" t="str">
            <v>413670  Refreshments &amp; Teas</v>
          </cell>
          <cell r="E1616" t="str">
            <v>Informal Settlements</v>
          </cell>
          <cell r="F1616" t="str">
            <v>Sewer</v>
          </cell>
        </row>
        <row r="1617">
          <cell r="B1617">
            <v>0</v>
          </cell>
          <cell r="C1617">
            <v>2010</v>
          </cell>
          <cell r="D1617" t="str">
            <v>413670  Refreshments &amp; Teas</v>
          </cell>
          <cell r="E1617" t="str">
            <v>Informal Settlements</v>
          </cell>
          <cell r="F1617" t="str">
            <v>Water</v>
          </cell>
        </row>
        <row r="1618">
          <cell r="B1618">
            <v>855.11</v>
          </cell>
          <cell r="C1618">
            <v>2010</v>
          </cell>
          <cell r="D1618" t="str">
            <v>413670  Refreshments &amp; Teas</v>
          </cell>
          <cell r="E1618" t="str">
            <v>Logistics</v>
          </cell>
          <cell r="F1618" t="str">
            <v>Water</v>
          </cell>
        </row>
        <row r="1619">
          <cell r="B1619">
            <v>26461.21</v>
          </cell>
          <cell r="C1619">
            <v>2010</v>
          </cell>
          <cell r="D1619" t="str">
            <v>413670  Refreshments &amp; Teas</v>
          </cell>
          <cell r="E1619" t="str">
            <v>District 7</v>
          </cell>
          <cell r="F1619" t="str">
            <v>Sewer</v>
          </cell>
        </row>
        <row r="1620">
          <cell r="B1620">
            <v>3490.81</v>
          </cell>
          <cell r="C1620">
            <v>2010</v>
          </cell>
          <cell r="D1620" t="str">
            <v>413670  Refreshments &amp; Teas</v>
          </cell>
          <cell r="E1620" t="str">
            <v>District 7</v>
          </cell>
          <cell r="F1620" t="str">
            <v>Sewer</v>
          </cell>
        </row>
        <row r="1621">
          <cell r="B1621">
            <v>13995.93</v>
          </cell>
          <cell r="C1621">
            <v>2010</v>
          </cell>
          <cell r="D1621" t="str">
            <v>413670  Refreshments &amp; Teas</v>
          </cell>
          <cell r="E1621" t="str">
            <v>District 6</v>
          </cell>
          <cell r="F1621" t="str">
            <v>Sewer</v>
          </cell>
        </row>
        <row r="1622">
          <cell r="B1622">
            <v>17638.53</v>
          </cell>
          <cell r="C1622">
            <v>2010</v>
          </cell>
          <cell r="D1622" t="str">
            <v>413670  Refreshments &amp; Teas</v>
          </cell>
          <cell r="E1622" t="str">
            <v>District 6</v>
          </cell>
          <cell r="F1622" t="str">
            <v>Sewer</v>
          </cell>
        </row>
        <row r="1623">
          <cell r="B1623">
            <v>4332.12</v>
          </cell>
          <cell r="C1623">
            <v>2010</v>
          </cell>
          <cell r="D1623" t="str">
            <v>413670  Refreshments &amp; Teas</v>
          </cell>
          <cell r="E1623" t="str">
            <v>District 6</v>
          </cell>
          <cell r="F1623" t="str">
            <v>Sewer</v>
          </cell>
        </row>
        <row r="1624">
          <cell r="B1624">
            <v>12570.87</v>
          </cell>
          <cell r="C1624">
            <v>2010</v>
          </cell>
          <cell r="D1624" t="str">
            <v>413670  Refreshments &amp; Teas</v>
          </cell>
          <cell r="E1624" t="str">
            <v>District 6</v>
          </cell>
          <cell r="F1624" t="str">
            <v>Sewer</v>
          </cell>
        </row>
        <row r="1625">
          <cell r="B1625">
            <v>1370</v>
          </cell>
          <cell r="C1625">
            <v>2010</v>
          </cell>
          <cell r="D1625" t="str">
            <v>413700  Relocation Costs</v>
          </cell>
          <cell r="E1625" t="str">
            <v>Informal Settlements</v>
          </cell>
          <cell r="F1625" t="str">
            <v>Water</v>
          </cell>
        </row>
        <row r="1626">
          <cell r="B1626">
            <v>376.6</v>
          </cell>
          <cell r="C1626">
            <v>2010</v>
          </cell>
          <cell r="D1626" t="str">
            <v>413700  Relocation Costs</v>
          </cell>
          <cell r="E1626" t="str">
            <v>District 6</v>
          </cell>
          <cell r="F1626" t="str">
            <v>Water</v>
          </cell>
        </row>
        <row r="1627">
          <cell r="B1627">
            <v>0</v>
          </cell>
          <cell r="C1627">
            <v>2010</v>
          </cell>
          <cell r="D1627" t="str">
            <v>413700  Relocation Costs</v>
          </cell>
          <cell r="E1627" t="str">
            <v>District 1</v>
          </cell>
          <cell r="F1627" t="str">
            <v>Sewer</v>
          </cell>
        </row>
        <row r="1628">
          <cell r="B1628">
            <v>16758</v>
          </cell>
          <cell r="C1628">
            <v>2010</v>
          </cell>
          <cell r="D1628" t="str">
            <v>413700  Relocation Costs</v>
          </cell>
          <cell r="E1628" t="str">
            <v>Logistics</v>
          </cell>
          <cell r="F1628" t="str">
            <v>Water</v>
          </cell>
        </row>
        <row r="1629">
          <cell r="B1629">
            <v>0</v>
          </cell>
          <cell r="C1629">
            <v>2010</v>
          </cell>
          <cell r="D1629" t="str">
            <v>413750  Operating Leases</v>
          </cell>
          <cell r="E1629" t="str">
            <v>District 4</v>
          </cell>
          <cell r="F1629" t="str">
            <v>Water</v>
          </cell>
        </row>
        <row r="1630">
          <cell r="B1630">
            <v>0</v>
          </cell>
          <cell r="C1630">
            <v>2010</v>
          </cell>
          <cell r="D1630" t="str">
            <v>413750  Operating Leases</v>
          </cell>
          <cell r="E1630" t="str">
            <v>District 8</v>
          </cell>
          <cell r="F1630" t="str">
            <v>Water</v>
          </cell>
        </row>
        <row r="1631">
          <cell r="B1631">
            <v>0</v>
          </cell>
          <cell r="C1631">
            <v>2010</v>
          </cell>
          <cell r="D1631" t="str">
            <v>413750  Operating Leases</v>
          </cell>
          <cell r="E1631" t="str">
            <v>District 6</v>
          </cell>
          <cell r="F1631" t="str">
            <v>Water</v>
          </cell>
        </row>
        <row r="1632">
          <cell r="B1632">
            <v>1151.45</v>
          </cell>
          <cell r="C1632">
            <v>2010</v>
          </cell>
          <cell r="D1632" t="str">
            <v>413750  Operating Leases</v>
          </cell>
          <cell r="E1632" t="str">
            <v>Logistics</v>
          </cell>
          <cell r="F1632" t="str">
            <v>Water</v>
          </cell>
        </row>
        <row r="1633">
          <cell r="B1633">
            <v>1147.22</v>
          </cell>
          <cell r="C1633">
            <v>2010</v>
          </cell>
          <cell r="D1633" t="str">
            <v>413750  Operating Leases</v>
          </cell>
          <cell r="E1633" t="str">
            <v>Logistics</v>
          </cell>
          <cell r="F1633" t="str">
            <v>Water</v>
          </cell>
        </row>
        <row r="1634">
          <cell r="B1634">
            <v>0</v>
          </cell>
          <cell r="C1634">
            <v>2010</v>
          </cell>
          <cell r="D1634" t="str">
            <v>413750  Operating Leases</v>
          </cell>
          <cell r="E1634" t="str">
            <v>TOC</v>
          </cell>
          <cell r="F1634" t="str">
            <v>Water</v>
          </cell>
        </row>
        <row r="1635">
          <cell r="B1635">
            <v>0</v>
          </cell>
          <cell r="C1635">
            <v>2010</v>
          </cell>
          <cell r="D1635" t="str">
            <v>413750  Operating Leases</v>
          </cell>
          <cell r="E1635" t="str">
            <v>District 6</v>
          </cell>
          <cell r="F1635" t="str">
            <v>Water</v>
          </cell>
        </row>
        <row r="1636">
          <cell r="B1636">
            <v>0</v>
          </cell>
          <cell r="C1636">
            <v>2010</v>
          </cell>
          <cell r="D1636" t="str">
            <v>413750  Operating Leases</v>
          </cell>
          <cell r="E1636" t="str">
            <v>District 4</v>
          </cell>
          <cell r="F1636" t="str">
            <v>Sewer</v>
          </cell>
        </row>
        <row r="1637">
          <cell r="B1637">
            <v>73654.7</v>
          </cell>
          <cell r="C1637">
            <v>2010</v>
          </cell>
          <cell r="D1637" t="str">
            <v>413750  Operating Leases</v>
          </cell>
          <cell r="E1637" t="str">
            <v>Logistics</v>
          </cell>
          <cell r="F1637" t="str">
            <v>Water</v>
          </cell>
        </row>
        <row r="1638">
          <cell r="B1638">
            <v>4550</v>
          </cell>
          <cell r="C1638">
            <v>2010</v>
          </cell>
          <cell r="D1638" t="str">
            <v>413750  Operating Leases</v>
          </cell>
          <cell r="E1638" t="str">
            <v>District 7</v>
          </cell>
          <cell r="F1638" t="str">
            <v>Sewer</v>
          </cell>
        </row>
        <row r="1639">
          <cell r="B1639">
            <v>0</v>
          </cell>
          <cell r="C1639">
            <v>2010</v>
          </cell>
          <cell r="D1639" t="str">
            <v>413760  Reward Incentives</v>
          </cell>
          <cell r="E1639" t="str">
            <v>District 6</v>
          </cell>
          <cell r="F1639" t="str">
            <v>Water</v>
          </cell>
        </row>
        <row r="1640">
          <cell r="B1640">
            <v>964.82</v>
          </cell>
          <cell r="C1640">
            <v>2010</v>
          </cell>
          <cell r="D1640" t="str">
            <v>413800  Security Services &amp; Charges</v>
          </cell>
          <cell r="E1640" t="str">
            <v>District 4</v>
          </cell>
          <cell r="F1640" t="str">
            <v>Water</v>
          </cell>
        </row>
        <row r="1641">
          <cell r="B1641">
            <v>517555.14</v>
          </cell>
          <cell r="C1641">
            <v>2010</v>
          </cell>
          <cell r="D1641" t="str">
            <v>413800  Security Services &amp; Charges</v>
          </cell>
          <cell r="E1641" t="str">
            <v>District 4</v>
          </cell>
          <cell r="F1641" t="str">
            <v>Water</v>
          </cell>
        </row>
        <row r="1642">
          <cell r="B1642">
            <v>0</v>
          </cell>
          <cell r="C1642">
            <v>2010</v>
          </cell>
          <cell r="D1642" t="str">
            <v>413800  Security Services &amp; Charges</v>
          </cell>
          <cell r="E1642" t="str">
            <v>District 4</v>
          </cell>
          <cell r="F1642" t="str">
            <v>Water</v>
          </cell>
        </row>
        <row r="1643">
          <cell r="B1643">
            <v>0</v>
          </cell>
          <cell r="C1643">
            <v>2010</v>
          </cell>
          <cell r="D1643" t="str">
            <v>413800  Security Services &amp; Charges</v>
          </cell>
          <cell r="E1643" t="str">
            <v>District 6</v>
          </cell>
          <cell r="F1643" t="str">
            <v>Water</v>
          </cell>
        </row>
        <row r="1644">
          <cell r="B1644">
            <v>0</v>
          </cell>
          <cell r="C1644">
            <v>2010</v>
          </cell>
          <cell r="D1644" t="str">
            <v>413800  Security Services &amp; Charges</v>
          </cell>
          <cell r="E1644" t="str">
            <v>District 8</v>
          </cell>
          <cell r="F1644" t="str">
            <v>Water</v>
          </cell>
        </row>
        <row r="1645">
          <cell r="B1645">
            <v>15065</v>
          </cell>
          <cell r="C1645">
            <v>2010</v>
          </cell>
          <cell r="D1645" t="str">
            <v>413800  Security Services &amp; Charges</v>
          </cell>
          <cell r="E1645" t="str">
            <v>District 6</v>
          </cell>
          <cell r="F1645" t="str">
            <v>Water</v>
          </cell>
        </row>
        <row r="1646">
          <cell r="B1646">
            <v>0</v>
          </cell>
          <cell r="C1646">
            <v>2010</v>
          </cell>
          <cell r="D1646" t="str">
            <v>413800  Security Services &amp; Charges</v>
          </cell>
          <cell r="E1646" t="str">
            <v>District 1</v>
          </cell>
          <cell r="F1646" t="str">
            <v>Water</v>
          </cell>
        </row>
        <row r="1647">
          <cell r="B1647">
            <v>104719.6</v>
          </cell>
          <cell r="C1647">
            <v>2010</v>
          </cell>
          <cell r="D1647" t="str">
            <v>413800  Security Services &amp; Charges</v>
          </cell>
          <cell r="E1647" t="str">
            <v>District 1</v>
          </cell>
          <cell r="F1647" t="str">
            <v>Water</v>
          </cell>
        </row>
        <row r="1648">
          <cell r="B1648">
            <v>1562114.38</v>
          </cell>
          <cell r="C1648">
            <v>2010</v>
          </cell>
          <cell r="D1648" t="str">
            <v>413800  Security Services &amp; Charges</v>
          </cell>
          <cell r="E1648" t="str">
            <v>Logistics</v>
          </cell>
          <cell r="F1648" t="str">
            <v>Water</v>
          </cell>
        </row>
        <row r="1649">
          <cell r="B1649">
            <v>1003426.54</v>
          </cell>
          <cell r="C1649">
            <v>2010</v>
          </cell>
          <cell r="D1649" t="str">
            <v>413800  Security Services &amp; Charges</v>
          </cell>
          <cell r="E1649" t="str">
            <v>Logistics</v>
          </cell>
          <cell r="F1649" t="str">
            <v>Water</v>
          </cell>
        </row>
        <row r="1650">
          <cell r="B1650">
            <v>2858454.98</v>
          </cell>
          <cell r="C1650">
            <v>2010</v>
          </cell>
          <cell r="D1650" t="str">
            <v>413800  Security Services &amp; Charges</v>
          </cell>
          <cell r="E1650" t="str">
            <v>Logistics</v>
          </cell>
          <cell r="F1650" t="str">
            <v>Water</v>
          </cell>
        </row>
        <row r="1651">
          <cell r="B1651">
            <v>0</v>
          </cell>
          <cell r="C1651">
            <v>2010</v>
          </cell>
          <cell r="D1651" t="str">
            <v>413800  Security Services &amp; Charges</v>
          </cell>
          <cell r="E1651" t="str">
            <v>TOC</v>
          </cell>
          <cell r="F1651" t="str">
            <v>Water</v>
          </cell>
        </row>
        <row r="1652">
          <cell r="B1652">
            <v>4271139.84</v>
          </cell>
          <cell r="C1652">
            <v>2010</v>
          </cell>
          <cell r="D1652" t="str">
            <v>413800  Security Services &amp; Charges</v>
          </cell>
          <cell r="E1652" t="str">
            <v>District 8</v>
          </cell>
          <cell r="F1652" t="str">
            <v>Water</v>
          </cell>
        </row>
        <row r="1653">
          <cell r="B1653">
            <v>2046615.03</v>
          </cell>
          <cell r="C1653">
            <v>2010</v>
          </cell>
          <cell r="D1653" t="str">
            <v>413800  Security Services &amp; Charges</v>
          </cell>
          <cell r="E1653" t="str">
            <v>District 8</v>
          </cell>
          <cell r="F1653" t="str">
            <v>Water</v>
          </cell>
        </row>
        <row r="1654">
          <cell r="B1654">
            <v>0</v>
          </cell>
          <cell r="C1654">
            <v>2010</v>
          </cell>
          <cell r="D1654" t="str">
            <v>413800  Security Services &amp; Charges</v>
          </cell>
          <cell r="E1654" t="str">
            <v>District 8</v>
          </cell>
          <cell r="F1654" t="str">
            <v>Water</v>
          </cell>
        </row>
        <row r="1655">
          <cell r="B1655">
            <v>403617.02</v>
          </cell>
          <cell r="C1655">
            <v>2010</v>
          </cell>
          <cell r="D1655" t="str">
            <v>413800  Security Services &amp; Charges</v>
          </cell>
          <cell r="E1655" t="str">
            <v>District 8</v>
          </cell>
          <cell r="F1655" t="str">
            <v>Water</v>
          </cell>
        </row>
        <row r="1656">
          <cell r="B1656">
            <v>455.58</v>
          </cell>
          <cell r="C1656">
            <v>2010</v>
          </cell>
          <cell r="D1656" t="str">
            <v>413800  Security Services &amp; Charges</v>
          </cell>
          <cell r="E1656" t="str">
            <v>District 6</v>
          </cell>
          <cell r="F1656" t="str">
            <v>Water</v>
          </cell>
        </row>
        <row r="1657">
          <cell r="B1657">
            <v>254796</v>
          </cell>
          <cell r="C1657">
            <v>2010</v>
          </cell>
          <cell r="D1657" t="str">
            <v>413800  Security Services &amp; Charges</v>
          </cell>
          <cell r="E1657" t="str">
            <v>District 6</v>
          </cell>
          <cell r="F1657" t="str">
            <v>Water</v>
          </cell>
        </row>
        <row r="1658">
          <cell r="B1658">
            <v>0</v>
          </cell>
          <cell r="C1658">
            <v>2010</v>
          </cell>
          <cell r="D1658" t="str">
            <v>413800  Security Services &amp; Charges</v>
          </cell>
          <cell r="E1658" t="str">
            <v>District 6</v>
          </cell>
          <cell r="F1658" t="str">
            <v>Water</v>
          </cell>
        </row>
        <row r="1659">
          <cell r="B1659">
            <v>270882.76</v>
          </cell>
          <cell r="C1659">
            <v>2010</v>
          </cell>
          <cell r="D1659" t="str">
            <v>413800  Security Services &amp; Charges</v>
          </cell>
          <cell r="E1659" t="str">
            <v>District 8</v>
          </cell>
          <cell r="F1659" t="str">
            <v>Water</v>
          </cell>
        </row>
        <row r="1660">
          <cell r="B1660">
            <v>0</v>
          </cell>
          <cell r="C1660">
            <v>2010</v>
          </cell>
          <cell r="D1660" t="str">
            <v>413800  Security Services &amp; Charges</v>
          </cell>
          <cell r="E1660" t="str">
            <v>District 4</v>
          </cell>
          <cell r="F1660" t="str">
            <v>Sewer</v>
          </cell>
        </row>
        <row r="1661">
          <cell r="B1661">
            <v>1103038.51</v>
          </cell>
          <cell r="C1661">
            <v>2010</v>
          </cell>
          <cell r="D1661" t="str">
            <v>413800  Security Services &amp; Charges</v>
          </cell>
          <cell r="E1661" t="str">
            <v>District 4</v>
          </cell>
          <cell r="F1661" t="str">
            <v>Sewer</v>
          </cell>
        </row>
        <row r="1662">
          <cell r="B1662">
            <v>0</v>
          </cell>
          <cell r="C1662">
            <v>2010</v>
          </cell>
          <cell r="D1662" t="str">
            <v>413800  Security Services &amp; Charges</v>
          </cell>
          <cell r="E1662" t="str">
            <v>District 6</v>
          </cell>
          <cell r="F1662" t="str">
            <v>Sewer</v>
          </cell>
        </row>
        <row r="1663">
          <cell r="B1663">
            <v>0</v>
          </cell>
          <cell r="C1663">
            <v>2010</v>
          </cell>
          <cell r="D1663" t="str">
            <v>413800  Security Services &amp; Charges</v>
          </cell>
          <cell r="E1663" t="str">
            <v>Logistics</v>
          </cell>
          <cell r="F1663" t="str">
            <v>Sewer</v>
          </cell>
        </row>
        <row r="1664">
          <cell r="B1664">
            <v>4647517.6399999997</v>
          </cell>
          <cell r="C1664">
            <v>2010</v>
          </cell>
          <cell r="D1664" t="str">
            <v>413800  Security Services &amp; Charges</v>
          </cell>
          <cell r="E1664" t="str">
            <v>Logistics</v>
          </cell>
          <cell r="F1664" t="str">
            <v>Sewer</v>
          </cell>
        </row>
        <row r="1665">
          <cell r="B1665">
            <v>564541.19999999995</v>
          </cell>
          <cell r="C1665">
            <v>2010</v>
          </cell>
          <cell r="D1665" t="str">
            <v>413800  Security Services &amp; Charges</v>
          </cell>
          <cell r="E1665" t="str">
            <v>TOC</v>
          </cell>
          <cell r="F1665" t="str">
            <v>Sewer</v>
          </cell>
        </row>
        <row r="1666">
          <cell r="B1666">
            <v>0</v>
          </cell>
          <cell r="C1666">
            <v>2010</v>
          </cell>
          <cell r="D1666" t="str">
            <v>413800  Security Services &amp; Charges</v>
          </cell>
          <cell r="E1666" t="str">
            <v>District 7</v>
          </cell>
          <cell r="F1666" t="str">
            <v>Sewer</v>
          </cell>
        </row>
        <row r="1667">
          <cell r="B1667">
            <v>0</v>
          </cell>
          <cell r="C1667">
            <v>2010</v>
          </cell>
          <cell r="D1667" t="str">
            <v>413800  Security Services &amp; Charges</v>
          </cell>
          <cell r="E1667" t="str">
            <v>District 6</v>
          </cell>
          <cell r="F1667" t="str">
            <v>Sewer</v>
          </cell>
        </row>
        <row r="1668">
          <cell r="B1668">
            <v>0</v>
          </cell>
          <cell r="C1668">
            <v>2010</v>
          </cell>
          <cell r="D1668" t="str">
            <v>413800  Security Services &amp; Charges</v>
          </cell>
          <cell r="E1668" t="str">
            <v>District 6</v>
          </cell>
          <cell r="F1668" t="str">
            <v>Sewer</v>
          </cell>
        </row>
        <row r="1669">
          <cell r="B1669">
            <v>0</v>
          </cell>
          <cell r="C1669">
            <v>2010</v>
          </cell>
          <cell r="D1669" t="str">
            <v>413850  Service Connections</v>
          </cell>
          <cell r="E1669" t="str">
            <v>District 4</v>
          </cell>
          <cell r="F1669" t="str">
            <v>Water</v>
          </cell>
        </row>
        <row r="1670">
          <cell r="B1670">
            <v>1519.04</v>
          </cell>
          <cell r="C1670">
            <v>2010</v>
          </cell>
          <cell r="D1670" t="str">
            <v>413850  Service Connections</v>
          </cell>
          <cell r="E1670" t="str">
            <v>District 4</v>
          </cell>
          <cell r="F1670" t="str">
            <v>Water</v>
          </cell>
        </row>
        <row r="1671">
          <cell r="B1671">
            <v>321.04000000000002</v>
          </cell>
          <cell r="C1671">
            <v>2010</v>
          </cell>
          <cell r="D1671" t="str">
            <v>413850  Service Connections</v>
          </cell>
          <cell r="E1671" t="str">
            <v>District 6</v>
          </cell>
          <cell r="F1671" t="str">
            <v>Water</v>
          </cell>
        </row>
        <row r="1672">
          <cell r="B1672">
            <v>981.73</v>
          </cell>
          <cell r="C1672">
            <v>2010</v>
          </cell>
          <cell r="D1672" t="str">
            <v>413850  Service Connections</v>
          </cell>
          <cell r="E1672" t="str">
            <v>District 8</v>
          </cell>
          <cell r="F1672" t="str">
            <v>Water</v>
          </cell>
        </row>
        <row r="1673">
          <cell r="B1673">
            <v>0</v>
          </cell>
          <cell r="C1673">
            <v>2010</v>
          </cell>
          <cell r="D1673" t="str">
            <v>413850  Service Connections</v>
          </cell>
          <cell r="E1673" t="str">
            <v>District 1</v>
          </cell>
          <cell r="F1673" t="str">
            <v>Water</v>
          </cell>
        </row>
        <row r="1674">
          <cell r="B1674">
            <v>0</v>
          </cell>
          <cell r="C1674">
            <v>2010</v>
          </cell>
          <cell r="D1674" t="str">
            <v>413850  Service Connections</v>
          </cell>
          <cell r="E1674" t="str">
            <v>Informal Settlements</v>
          </cell>
          <cell r="F1674" t="str">
            <v>Water</v>
          </cell>
        </row>
        <row r="1675">
          <cell r="B1675">
            <v>0</v>
          </cell>
          <cell r="C1675">
            <v>2010</v>
          </cell>
          <cell r="D1675" t="str">
            <v>413850  Service Connections</v>
          </cell>
          <cell r="E1675" t="str">
            <v>District 8</v>
          </cell>
          <cell r="F1675" t="str">
            <v>Water</v>
          </cell>
        </row>
        <row r="1676">
          <cell r="B1676">
            <v>17191.96</v>
          </cell>
          <cell r="C1676">
            <v>2010</v>
          </cell>
          <cell r="D1676" t="str">
            <v>413850  Service Connections</v>
          </cell>
          <cell r="E1676" t="str">
            <v>District 6</v>
          </cell>
          <cell r="F1676" t="str">
            <v>Water</v>
          </cell>
        </row>
        <row r="1677">
          <cell r="B1677">
            <v>4152.1400000000003</v>
          </cell>
          <cell r="C1677">
            <v>2010</v>
          </cell>
          <cell r="D1677" t="str">
            <v>413850  Service Connections</v>
          </cell>
          <cell r="E1677" t="str">
            <v>District 6</v>
          </cell>
          <cell r="F1677" t="str">
            <v>Water</v>
          </cell>
        </row>
        <row r="1678">
          <cell r="B1678">
            <v>88201.55</v>
          </cell>
          <cell r="C1678">
            <v>2010</v>
          </cell>
          <cell r="D1678" t="str">
            <v>413850  Service Connections</v>
          </cell>
          <cell r="E1678" t="str">
            <v>District 6</v>
          </cell>
          <cell r="F1678" t="str">
            <v>Water</v>
          </cell>
        </row>
        <row r="1679">
          <cell r="B1679">
            <v>0</v>
          </cell>
          <cell r="C1679">
            <v>2010</v>
          </cell>
          <cell r="D1679" t="str">
            <v>413850  Service Connections</v>
          </cell>
          <cell r="E1679" t="str">
            <v>District 6</v>
          </cell>
          <cell r="F1679" t="str">
            <v>Water</v>
          </cell>
        </row>
        <row r="1680">
          <cell r="B1680">
            <v>639.32000000000005</v>
          </cell>
          <cell r="C1680">
            <v>2010</v>
          </cell>
          <cell r="D1680" t="str">
            <v>413850  Service Connections</v>
          </cell>
          <cell r="E1680" t="str">
            <v>District 7</v>
          </cell>
          <cell r="F1680" t="str">
            <v>Sewer</v>
          </cell>
        </row>
        <row r="1681">
          <cell r="B1681">
            <v>4958.34</v>
          </cell>
          <cell r="C1681">
            <v>2010</v>
          </cell>
          <cell r="D1681" t="str">
            <v>413850  Service Connections</v>
          </cell>
          <cell r="E1681" t="str">
            <v>District 4</v>
          </cell>
          <cell r="F1681" t="str">
            <v>Sewer</v>
          </cell>
        </row>
        <row r="1682">
          <cell r="B1682">
            <v>-444.98</v>
          </cell>
          <cell r="C1682">
            <v>2010</v>
          </cell>
          <cell r="D1682" t="str">
            <v>413850  Service Connections</v>
          </cell>
          <cell r="E1682" t="str">
            <v>District 3</v>
          </cell>
          <cell r="F1682" t="str">
            <v>Sewer</v>
          </cell>
        </row>
        <row r="1683">
          <cell r="B1683">
            <v>0</v>
          </cell>
          <cell r="C1683">
            <v>2010</v>
          </cell>
          <cell r="D1683" t="str">
            <v>413850  Service Connections</v>
          </cell>
          <cell r="E1683" t="str">
            <v>District 6</v>
          </cell>
          <cell r="F1683" t="str">
            <v>Sewer</v>
          </cell>
        </row>
        <row r="1684">
          <cell r="B1684">
            <v>190.01</v>
          </cell>
          <cell r="C1684">
            <v>2010</v>
          </cell>
          <cell r="D1684" t="str">
            <v>413850  Service Connections</v>
          </cell>
          <cell r="E1684" t="str">
            <v>District 7</v>
          </cell>
          <cell r="F1684" t="str">
            <v>Sewer</v>
          </cell>
        </row>
        <row r="1685">
          <cell r="B1685">
            <v>48640.36</v>
          </cell>
          <cell r="C1685">
            <v>2010</v>
          </cell>
          <cell r="D1685" t="str">
            <v>413850  Service Connections</v>
          </cell>
          <cell r="E1685" t="str">
            <v>District 1</v>
          </cell>
          <cell r="F1685" t="str">
            <v>Sewer</v>
          </cell>
        </row>
        <row r="1686">
          <cell r="B1686">
            <v>14657.34</v>
          </cell>
          <cell r="C1686">
            <v>2010</v>
          </cell>
          <cell r="D1686" t="str">
            <v>413850  Service Connections</v>
          </cell>
          <cell r="E1686" t="str">
            <v>District 7</v>
          </cell>
          <cell r="F1686" t="str">
            <v>Sewer</v>
          </cell>
        </row>
        <row r="1687">
          <cell r="B1687">
            <v>49014.43</v>
          </cell>
          <cell r="C1687">
            <v>2010</v>
          </cell>
          <cell r="D1687" t="str">
            <v>413850  Service Connections</v>
          </cell>
          <cell r="E1687" t="str">
            <v>District 7</v>
          </cell>
          <cell r="F1687" t="str">
            <v>Sewer</v>
          </cell>
        </row>
        <row r="1688">
          <cell r="B1688">
            <v>2459.5</v>
          </cell>
          <cell r="C1688">
            <v>2010</v>
          </cell>
          <cell r="D1688" t="str">
            <v>413850  Service Connections</v>
          </cell>
          <cell r="E1688" t="str">
            <v>District 6</v>
          </cell>
          <cell r="F1688" t="str">
            <v>Sewer</v>
          </cell>
        </row>
        <row r="1689">
          <cell r="B1689">
            <v>5234.62</v>
          </cell>
          <cell r="C1689">
            <v>2010</v>
          </cell>
          <cell r="D1689" t="str">
            <v>413850  Service Connections</v>
          </cell>
          <cell r="E1689" t="str">
            <v>District 6</v>
          </cell>
          <cell r="F1689" t="str">
            <v>Sewer</v>
          </cell>
        </row>
        <row r="1690">
          <cell r="B1690">
            <v>0</v>
          </cell>
          <cell r="C1690">
            <v>2010</v>
          </cell>
          <cell r="D1690" t="str">
            <v>413900  Sewerage Services</v>
          </cell>
          <cell r="E1690" t="str">
            <v>District 3</v>
          </cell>
          <cell r="F1690" t="str">
            <v>Water</v>
          </cell>
        </row>
        <row r="1691">
          <cell r="B1691">
            <v>0</v>
          </cell>
          <cell r="C1691">
            <v>2010</v>
          </cell>
          <cell r="D1691" t="str">
            <v>413900  Sewerage Services</v>
          </cell>
          <cell r="E1691" t="str">
            <v>Logistics</v>
          </cell>
          <cell r="F1691" t="str">
            <v>Water</v>
          </cell>
        </row>
        <row r="1692">
          <cell r="B1692">
            <v>3450</v>
          </cell>
          <cell r="C1692">
            <v>2010</v>
          </cell>
          <cell r="D1692" t="str">
            <v>413900  Sewerage Services</v>
          </cell>
          <cell r="E1692" t="str">
            <v>District 8</v>
          </cell>
          <cell r="F1692" t="str">
            <v>Water</v>
          </cell>
        </row>
        <row r="1693">
          <cell r="B1693">
            <v>12820.68</v>
          </cell>
          <cell r="C1693">
            <v>2010</v>
          </cell>
          <cell r="D1693" t="str">
            <v>413900  Sewerage Services</v>
          </cell>
          <cell r="E1693" t="str">
            <v>District 6</v>
          </cell>
          <cell r="F1693" t="str">
            <v>Water</v>
          </cell>
        </row>
        <row r="1694">
          <cell r="B1694">
            <v>0</v>
          </cell>
          <cell r="C1694">
            <v>2010</v>
          </cell>
          <cell r="D1694" t="str">
            <v>413900  Sewerage Services</v>
          </cell>
          <cell r="E1694" t="str">
            <v>Logistics</v>
          </cell>
          <cell r="F1694" t="str">
            <v>Sewer</v>
          </cell>
        </row>
        <row r="1695">
          <cell r="B1695">
            <v>95750</v>
          </cell>
          <cell r="C1695">
            <v>2010</v>
          </cell>
          <cell r="D1695" t="str">
            <v>413900  Sewerage Services</v>
          </cell>
          <cell r="E1695" t="str">
            <v>District 7</v>
          </cell>
          <cell r="F1695" t="str">
            <v>Sewer</v>
          </cell>
        </row>
        <row r="1696">
          <cell r="B1696">
            <v>2849.04</v>
          </cell>
          <cell r="C1696">
            <v>2010</v>
          </cell>
          <cell r="D1696" t="str">
            <v>413900  Sewerage Services</v>
          </cell>
          <cell r="E1696" t="str">
            <v>District 6</v>
          </cell>
          <cell r="F1696" t="str">
            <v>Sewer</v>
          </cell>
        </row>
        <row r="1697">
          <cell r="B1697">
            <v>7268.42</v>
          </cell>
          <cell r="C1697">
            <v>2010</v>
          </cell>
          <cell r="D1697" t="str">
            <v>413900  Sewerage Services</v>
          </cell>
          <cell r="E1697" t="str">
            <v>District 6</v>
          </cell>
          <cell r="F1697" t="str">
            <v>Sewer</v>
          </cell>
        </row>
        <row r="1698">
          <cell r="B1698">
            <v>2849.04</v>
          </cell>
          <cell r="C1698">
            <v>2010</v>
          </cell>
          <cell r="D1698" t="str">
            <v>413900  Sewerage Services</v>
          </cell>
          <cell r="E1698" t="str">
            <v>District 6</v>
          </cell>
          <cell r="F1698" t="str">
            <v>Sewer</v>
          </cell>
        </row>
        <row r="1699">
          <cell r="B1699">
            <v>1600</v>
          </cell>
          <cell r="C1699">
            <v>2010</v>
          </cell>
          <cell r="D1699" t="str">
            <v>413950  Signage</v>
          </cell>
          <cell r="E1699" t="str">
            <v>Logistics</v>
          </cell>
          <cell r="F1699" t="str">
            <v>Water</v>
          </cell>
        </row>
        <row r="1700">
          <cell r="B1700">
            <v>225</v>
          </cell>
          <cell r="C1700">
            <v>2010</v>
          </cell>
          <cell r="D1700" t="str">
            <v>413950  Signage</v>
          </cell>
          <cell r="E1700" t="str">
            <v>Informal Settlements</v>
          </cell>
          <cell r="F1700" t="str">
            <v>Water</v>
          </cell>
        </row>
        <row r="1701">
          <cell r="B1701">
            <v>125</v>
          </cell>
          <cell r="C1701">
            <v>2010</v>
          </cell>
          <cell r="D1701" t="str">
            <v>413950  Signage</v>
          </cell>
          <cell r="E1701" t="str">
            <v>District 8</v>
          </cell>
          <cell r="F1701" t="str">
            <v>Water</v>
          </cell>
        </row>
        <row r="1702">
          <cell r="B1702">
            <v>987</v>
          </cell>
          <cell r="C1702">
            <v>2010</v>
          </cell>
          <cell r="D1702" t="str">
            <v>413950  Signage</v>
          </cell>
          <cell r="E1702" t="str">
            <v>District 8</v>
          </cell>
          <cell r="F1702" t="str">
            <v>Water</v>
          </cell>
        </row>
        <row r="1703">
          <cell r="B1703">
            <v>1914.5</v>
          </cell>
          <cell r="C1703">
            <v>2010</v>
          </cell>
          <cell r="D1703" t="str">
            <v>413950  Signage</v>
          </cell>
          <cell r="E1703" t="str">
            <v>District 6</v>
          </cell>
          <cell r="F1703" t="str">
            <v>Water</v>
          </cell>
        </row>
        <row r="1704">
          <cell r="B1704">
            <v>2895</v>
          </cell>
          <cell r="C1704">
            <v>2010</v>
          </cell>
          <cell r="D1704" t="str">
            <v>413950  Signage</v>
          </cell>
          <cell r="E1704" t="str">
            <v>District 4</v>
          </cell>
          <cell r="F1704" t="str">
            <v>Sewer</v>
          </cell>
        </row>
        <row r="1705">
          <cell r="B1705">
            <v>0</v>
          </cell>
          <cell r="C1705">
            <v>2010</v>
          </cell>
          <cell r="D1705" t="str">
            <v>413950  Signage</v>
          </cell>
          <cell r="E1705" t="str">
            <v>District 7</v>
          </cell>
          <cell r="F1705" t="str">
            <v>Sewer</v>
          </cell>
        </row>
        <row r="1706">
          <cell r="B1706">
            <v>585</v>
          </cell>
          <cell r="C1706">
            <v>2010</v>
          </cell>
          <cell r="D1706" t="str">
            <v>413950  Signage</v>
          </cell>
          <cell r="E1706" t="str">
            <v>Informal Settlements</v>
          </cell>
          <cell r="F1706" t="str">
            <v>Sewer</v>
          </cell>
        </row>
        <row r="1707">
          <cell r="B1707">
            <v>450</v>
          </cell>
          <cell r="C1707">
            <v>2010</v>
          </cell>
          <cell r="D1707" t="str">
            <v>413950  Signage</v>
          </cell>
          <cell r="E1707" t="str">
            <v>District 7</v>
          </cell>
          <cell r="F1707" t="str">
            <v>Sewer</v>
          </cell>
        </row>
        <row r="1708">
          <cell r="B1708">
            <v>23495.46</v>
          </cell>
          <cell r="C1708">
            <v>2010</v>
          </cell>
          <cell r="D1708" t="str">
            <v>414000  Small Differences / Tolerance</v>
          </cell>
          <cell r="E1708" t="str">
            <v>District 1</v>
          </cell>
          <cell r="F1708" t="str">
            <v>Water</v>
          </cell>
        </row>
        <row r="1709">
          <cell r="B1709">
            <v>22856.92</v>
          </cell>
          <cell r="C1709">
            <v>2010</v>
          </cell>
          <cell r="D1709" t="str">
            <v>414100  Telecommunication Services</v>
          </cell>
          <cell r="E1709" t="str">
            <v>District 4</v>
          </cell>
          <cell r="F1709" t="str">
            <v>Water</v>
          </cell>
        </row>
        <row r="1710">
          <cell r="B1710">
            <v>7544.06</v>
          </cell>
          <cell r="C1710">
            <v>2010</v>
          </cell>
          <cell r="D1710" t="str">
            <v>414100  Telecommunication Services</v>
          </cell>
          <cell r="E1710" t="str">
            <v>District 4</v>
          </cell>
          <cell r="F1710" t="str">
            <v>Water</v>
          </cell>
        </row>
        <row r="1711">
          <cell r="B1711">
            <v>37785.050000000003</v>
          </cell>
          <cell r="C1711">
            <v>2010</v>
          </cell>
          <cell r="D1711" t="str">
            <v>414100  Telecommunication Services</v>
          </cell>
          <cell r="E1711" t="str">
            <v>District 4</v>
          </cell>
          <cell r="F1711" t="str">
            <v>Water</v>
          </cell>
        </row>
        <row r="1712">
          <cell r="B1712">
            <v>0.98</v>
          </cell>
          <cell r="C1712">
            <v>2010</v>
          </cell>
          <cell r="D1712" t="str">
            <v>414100  Telecommunication Services</v>
          </cell>
          <cell r="E1712" t="str">
            <v>District 4</v>
          </cell>
          <cell r="F1712" t="str">
            <v>Water</v>
          </cell>
        </row>
        <row r="1713">
          <cell r="B1713">
            <v>3251.63</v>
          </cell>
          <cell r="C1713">
            <v>2010</v>
          </cell>
          <cell r="D1713" t="str">
            <v>414100  Telecommunication Services</v>
          </cell>
          <cell r="E1713" t="str">
            <v>District 4</v>
          </cell>
          <cell r="F1713" t="str">
            <v>Water</v>
          </cell>
        </row>
        <row r="1714">
          <cell r="B1714">
            <v>499.86</v>
          </cell>
          <cell r="C1714">
            <v>2010</v>
          </cell>
          <cell r="D1714" t="str">
            <v>414100  Telecommunication Services</v>
          </cell>
          <cell r="E1714" t="str">
            <v>District 4</v>
          </cell>
          <cell r="F1714" t="str">
            <v>Water</v>
          </cell>
        </row>
        <row r="1715">
          <cell r="B1715">
            <v>23298.95</v>
          </cell>
          <cell r="C1715">
            <v>2010</v>
          </cell>
          <cell r="D1715" t="str">
            <v>414100  Telecommunication Services</v>
          </cell>
          <cell r="E1715" t="str">
            <v>District 3</v>
          </cell>
          <cell r="F1715" t="str">
            <v>Water</v>
          </cell>
        </row>
        <row r="1716">
          <cell r="B1716">
            <v>73.17</v>
          </cell>
          <cell r="C1716">
            <v>2010</v>
          </cell>
          <cell r="D1716" t="str">
            <v>414100  Telecommunication Services</v>
          </cell>
          <cell r="E1716" t="str">
            <v>District 3</v>
          </cell>
          <cell r="F1716" t="str">
            <v>Water</v>
          </cell>
        </row>
        <row r="1717">
          <cell r="B1717">
            <v>0</v>
          </cell>
          <cell r="C1717">
            <v>2010</v>
          </cell>
          <cell r="D1717" t="str">
            <v>414100  Telecommunication Services</v>
          </cell>
          <cell r="E1717" t="str">
            <v>District 3</v>
          </cell>
          <cell r="F1717" t="str">
            <v>Water</v>
          </cell>
        </row>
        <row r="1718">
          <cell r="B1718">
            <v>427.89</v>
          </cell>
          <cell r="C1718">
            <v>2010</v>
          </cell>
          <cell r="D1718" t="str">
            <v>414100  Telecommunication Services</v>
          </cell>
          <cell r="E1718" t="str">
            <v>District 6</v>
          </cell>
          <cell r="F1718" t="str">
            <v>Water</v>
          </cell>
        </row>
        <row r="1719">
          <cell r="B1719">
            <v>6406</v>
          </cell>
          <cell r="C1719">
            <v>2010</v>
          </cell>
          <cell r="D1719" t="str">
            <v>414100  Telecommunication Services</v>
          </cell>
          <cell r="E1719" t="str">
            <v>District 8</v>
          </cell>
          <cell r="F1719" t="str">
            <v>Water</v>
          </cell>
        </row>
        <row r="1720">
          <cell r="B1720">
            <v>1841.05</v>
          </cell>
          <cell r="C1720">
            <v>2010</v>
          </cell>
          <cell r="D1720" t="str">
            <v>414100  Telecommunication Services</v>
          </cell>
          <cell r="E1720" t="str">
            <v>District 8</v>
          </cell>
          <cell r="F1720" t="str">
            <v>Water</v>
          </cell>
        </row>
        <row r="1721">
          <cell r="B1721">
            <v>43141.78</v>
          </cell>
          <cell r="C1721">
            <v>2010</v>
          </cell>
          <cell r="D1721" t="str">
            <v>414100  Telecommunication Services</v>
          </cell>
          <cell r="E1721" t="str">
            <v>District 6</v>
          </cell>
          <cell r="F1721" t="str">
            <v>Water</v>
          </cell>
        </row>
        <row r="1722">
          <cell r="B1722">
            <v>0</v>
          </cell>
          <cell r="C1722">
            <v>2010</v>
          </cell>
          <cell r="D1722" t="str">
            <v>414100  Telecommunication Services</v>
          </cell>
          <cell r="E1722" t="str">
            <v>TOC</v>
          </cell>
          <cell r="F1722" t="str">
            <v>Water</v>
          </cell>
        </row>
        <row r="1723">
          <cell r="B1723">
            <v>6858.46</v>
          </cell>
          <cell r="C1723">
            <v>2010</v>
          </cell>
          <cell r="D1723" t="str">
            <v>414100  Telecommunication Services</v>
          </cell>
          <cell r="E1723" t="str">
            <v>District 1</v>
          </cell>
          <cell r="F1723" t="str">
            <v>Water</v>
          </cell>
        </row>
        <row r="1724">
          <cell r="B1724">
            <v>78.599999999999994</v>
          </cell>
          <cell r="C1724">
            <v>2010</v>
          </cell>
          <cell r="D1724" t="str">
            <v>414100  Telecommunication Services</v>
          </cell>
          <cell r="E1724" t="str">
            <v>District 1</v>
          </cell>
          <cell r="F1724" t="str">
            <v>Water</v>
          </cell>
        </row>
        <row r="1725">
          <cell r="B1725">
            <v>0</v>
          </cell>
          <cell r="C1725">
            <v>2010</v>
          </cell>
          <cell r="D1725" t="str">
            <v>414100  Telecommunication Services</v>
          </cell>
          <cell r="E1725" t="str">
            <v>District 1</v>
          </cell>
          <cell r="F1725" t="str">
            <v>Water</v>
          </cell>
        </row>
        <row r="1726">
          <cell r="B1726">
            <v>1483.26</v>
          </cell>
          <cell r="C1726">
            <v>2010</v>
          </cell>
          <cell r="D1726" t="str">
            <v>414100  Telecommunication Services</v>
          </cell>
          <cell r="E1726" t="str">
            <v>District 1</v>
          </cell>
          <cell r="F1726" t="str">
            <v>Water</v>
          </cell>
        </row>
        <row r="1727">
          <cell r="B1727">
            <v>50285.14</v>
          </cell>
          <cell r="C1727">
            <v>2010</v>
          </cell>
          <cell r="D1727" t="str">
            <v>414100  Telecommunication Services</v>
          </cell>
          <cell r="E1727" t="str">
            <v>Logistics</v>
          </cell>
          <cell r="F1727" t="str">
            <v>Water</v>
          </cell>
        </row>
        <row r="1728">
          <cell r="B1728">
            <v>23886.91</v>
          </cell>
          <cell r="C1728">
            <v>2010</v>
          </cell>
          <cell r="D1728" t="str">
            <v>414100  Telecommunication Services</v>
          </cell>
          <cell r="E1728" t="str">
            <v>Logistics</v>
          </cell>
          <cell r="F1728" t="str">
            <v>Water</v>
          </cell>
        </row>
        <row r="1729">
          <cell r="B1729">
            <v>99603.61</v>
          </cell>
          <cell r="C1729">
            <v>2010</v>
          </cell>
          <cell r="D1729" t="str">
            <v>414100  Telecommunication Services</v>
          </cell>
          <cell r="E1729" t="str">
            <v>Logistics</v>
          </cell>
          <cell r="F1729" t="str">
            <v>Water</v>
          </cell>
        </row>
        <row r="1730">
          <cell r="B1730">
            <v>2448.58</v>
          </cell>
          <cell r="C1730">
            <v>2010</v>
          </cell>
          <cell r="D1730" t="str">
            <v>414100  Telecommunication Services</v>
          </cell>
          <cell r="E1730" t="str">
            <v>TOC</v>
          </cell>
          <cell r="F1730" t="str">
            <v>Water</v>
          </cell>
        </row>
        <row r="1731">
          <cell r="B1731">
            <v>1027.53</v>
          </cell>
          <cell r="C1731">
            <v>2010</v>
          </cell>
          <cell r="D1731" t="str">
            <v>414100  Telecommunication Services</v>
          </cell>
          <cell r="E1731" t="str">
            <v>Informal Settlements</v>
          </cell>
          <cell r="F1731" t="str">
            <v>Water</v>
          </cell>
        </row>
        <row r="1732">
          <cell r="B1732">
            <v>135122.41</v>
          </cell>
          <cell r="C1732">
            <v>2010</v>
          </cell>
          <cell r="D1732" t="str">
            <v>414100  Telecommunication Services</v>
          </cell>
          <cell r="E1732" t="str">
            <v>TOC</v>
          </cell>
          <cell r="F1732" t="str">
            <v>Water</v>
          </cell>
        </row>
        <row r="1733">
          <cell r="B1733">
            <v>0</v>
          </cell>
          <cell r="C1733">
            <v>2010</v>
          </cell>
          <cell r="D1733" t="str">
            <v>414100  Telecommunication Services</v>
          </cell>
          <cell r="E1733" t="e">
            <v>#N/A</v>
          </cell>
          <cell r="F1733" t="str">
            <v>Sewer</v>
          </cell>
        </row>
        <row r="1734">
          <cell r="B1734">
            <v>0</v>
          </cell>
          <cell r="C1734">
            <v>2010</v>
          </cell>
          <cell r="D1734" t="str">
            <v>414100  Telecommunication Services</v>
          </cell>
          <cell r="E1734" t="e">
            <v>#N/A</v>
          </cell>
          <cell r="F1734" t="str">
            <v>Sewer</v>
          </cell>
        </row>
        <row r="1735">
          <cell r="B1735">
            <v>518838.34</v>
          </cell>
          <cell r="C1735">
            <v>2010</v>
          </cell>
          <cell r="D1735" t="str">
            <v>414100  Telecommunication Services</v>
          </cell>
          <cell r="E1735" t="str">
            <v>District 8</v>
          </cell>
          <cell r="F1735" t="str">
            <v>Water</v>
          </cell>
        </row>
        <row r="1736">
          <cell r="B1736">
            <v>82374.53</v>
          </cell>
          <cell r="C1736">
            <v>2010</v>
          </cell>
          <cell r="D1736" t="str">
            <v>414100  Telecommunication Services</v>
          </cell>
          <cell r="E1736" t="str">
            <v>District 8</v>
          </cell>
          <cell r="F1736" t="str">
            <v>Water</v>
          </cell>
        </row>
        <row r="1737">
          <cell r="B1737">
            <v>0</v>
          </cell>
          <cell r="C1737">
            <v>2010</v>
          </cell>
          <cell r="D1737" t="str">
            <v>414100  Telecommunication Services</v>
          </cell>
          <cell r="E1737" t="str">
            <v>District 8</v>
          </cell>
          <cell r="F1737" t="str">
            <v>Water</v>
          </cell>
        </row>
        <row r="1738">
          <cell r="B1738">
            <v>13342.48</v>
          </cell>
          <cell r="C1738">
            <v>2010</v>
          </cell>
          <cell r="D1738" t="str">
            <v>414100  Telecommunication Services</v>
          </cell>
          <cell r="E1738" t="str">
            <v>District 8</v>
          </cell>
          <cell r="F1738" t="str">
            <v>Water</v>
          </cell>
        </row>
        <row r="1739">
          <cell r="B1739">
            <v>23080.9</v>
          </cell>
          <cell r="C1739">
            <v>2010</v>
          </cell>
          <cell r="D1739" t="str">
            <v>414100  Telecommunication Services</v>
          </cell>
          <cell r="E1739" t="str">
            <v>District 6</v>
          </cell>
          <cell r="F1739" t="str">
            <v>Water</v>
          </cell>
        </row>
        <row r="1740">
          <cell r="B1740">
            <v>10283.620000000001</v>
          </cell>
          <cell r="C1740">
            <v>2010</v>
          </cell>
          <cell r="D1740" t="str">
            <v>414100  Telecommunication Services</v>
          </cell>
          <cell r="E1740" t="str">
            <v>District 6</v>
          </cell>
          <cell r="F1740" t="str">
            <v>Water</v>
          </cell>
        </row>
        <row r="1741">
          <cell r="B1741">
            <v>4506.3999999999996</v>
          </cell>
          <cell r="C1741">
            <v>2010</v>
          </cell>
          <cell r="D1741" t="str">
            <v>414100  Telecommunication Services</v>
          </cell>
          <cell r="E1741" t="str">
            <v>District 6</v>
          </cell>
          <cell r="F1741" t="str">
            <v>Water</v>
          </cell>
        </row>
        <row r="1742">
          <cell r="B1742">
            <v>1950.29</v>
          </cell>
          <cell r="C1742">
            <v>2010</v>
          </cell>
          <cell r="D1742" t="str">
            <v>414100  Telecommunication Services</v>
          </cell>
          <cell r="E1742" t="str">
            <v>District 6</v>
          </cell>
          <cell r="F1742" t="str">
            <v>Water</v>
          </cell>
        </row>
        <row r="1743">
          <cell r="B1743">
            <v>2093.5</v>
          </cell>
          <cell r="C1743">
            <v>2010</v>
          </cell>
          <cell r="D1743" t="str">
            <v>414100  Telecommunication Services</v>
          </cell>
          <cell r="E1743" t="str">
            <v>District 6</v>
          </cell>
          <cell r="F1743" t="str">
            <v>Water</v>
          </cell>
        </row>
        <row r="1744">
          <cell r="B1744">
            <v>4221.21</v>
          </cell>
          <cell r="C1744">
            <v>2010</v>
          </cell>
          <cell r="D1744" t="str">
            <v>414100  Telecommunication Services</v>
          </cell>
          <cell r="E1744" t="str">
            <v>District 6</v>
          </cell>
          <cell r="F1744" t="str">
            <v>Water</v>
          </cell>
        </row>
        <row r="1745">
          <cell r="B1745">
            <v>949.73</v>
          </cell>
          <cell r="C1745">
            <v>2010</v>
          </cell>
          <cell r="D1745" t="str">
            <v>414100  Telecommunication Services</v>
          </cell>
          <cell r="E1745" t="str">
            <v>District 8</v>
          </cell>
          <cell r="F1745" t="str">
            <v>Water</v>
          </cell>
        </row>
        <row r="1746">
          <cell r="B1746">
            <v>5768.04</v>
          </cell>
          <cell r="C1746">
            <v>2010</v>
          </cell>
          <cell r="D1746" t="str">
            <v>414100  Telecommunication Services</v>
          </cell>
          <cell r="E1746" t="str">
            <v>District 4</v>
          </cell>
          <cell r="F1746" t="str">
            <v>Sewer</v>
          </cell>
        </row>
        <row r="1747">
          <cell r="B1747">
            <v>0</v>
          </cell>
          <cell r="C1747">
            <v>2010</v>
          </cell>
          <cell r="D1747" t="str">
            <v>414100  Telecommunication Services</v>
          </cell>
          <cell r="E1747" t="str">
            <v>District 4</v>
          </cell>
          <cell r="F1747" t="str">
            <v>Sewer</v>
          </cell>
        </row>
        <row r="1748">
          <cell r="B1748">
            <v>0</v>
          </cell>
          <cell r="C1748">
            <v>2010</v>
          </cell>
          <cell r="D1748" t="str">
            <v>414100  Telecommunication Services</v>
          </cell>
          <cell r="E1748" t="str">
            <v>District 4</v>
          </cell>
          <cell r="F1748" t="str">
            <v>Sewer</v>
          </cell>
        </row>
        <row r="1749">
          <cell r="B1749">
            <v>29081.78</v>
          </cell>
          <cell r="C1749">
            <v>2010</v>
          </cell>
          <cell r="D1749" t="str">
            <v>414100  Telecommunication Services</v>
          </cell>
          <cell r="E1749" t="str">
            <v>District 4</v>
          </cell>
          <cell r="F1749" t="str">
            <v>Sewer</v>
          </cell>
        </row>
        <row r="1750">
          <cell r="B1750">
            <v>76170.259999999995</v>
          </cell>
          <cell r="C1750">
            <v>2010</v>
          </cell>
          <cell r="D1750" t="str">
            <v>414100  Telecommunication Services</v>
          </cell>
          <cell r="E1750" t="str">
            <v>District 4</v>
          </cell>
          <cell r="F1750" t="str">
            <v>Sewer</v>
          </cell>
        </row>
        <row r="1751">
          <cell r="B1751">
            <v>0</v>
          </cell>
          <cell r="C1751">
            <v>2010</v>
          </cell>
          <cell r="D1751" t="str">
            <v>414100  Telecommunication Services</v>
          </cell>
          <cell r="E1751" t="str">
            <v>District 3</v>
          </cell>
          <cell r="F1751" t="str">
            <v>Sewer</v>
          </cell>
        </row>
        <row r="1752">
          <cell r="B1752">
            <v>0</v>
          </cell>
          <cell r="C1752">
            <v>2010</v>
          </cell>
          <cell r="D1752" t="str">
            <v>414100  Telecommunication Services</v>
          </cell>
          <cell r="E1752" t="str">
            <v>District 3</v>
          </cell>
          <cell r="F1752" t="str">
            <v>Sewer</v>
          </cell>
        </row>
        <row r="1753">
          <cell r="B1753">
            <v>3139.53</v>
          </cell>
          <cell r="C1753">
            <v>2010</v>
          </cell>
          <cell r="D1753" t="str">
            <v>414100  Telecommunication Services</v>
          </cell>
          <cell r="E1753" t="str">
            <v>District 3</v>
          </cell>
          <cell r="F1753" t="str">
            <v>Sewer</v>
          </cell>
        </row>
        <row r="1754">
          <cell r="B1754">
            <v>0</v>
          </cell>
          <cell r="C1754">
            <v>2010</v>
          </cell>
          <cell r="D1754" t="str">
            <v>414100  Telecommunication Services</v>
          </cell>
          <cell r="E1754" t="str">
            <v>TOC</v>
          </cell>
          <cell r="F1754" t="str">
            <v>Sewer</v>
          </cell>
        </row>
        <row r="1755">
          <cell r="B1755">
            <v>0</v>
          </cell>
          <cell r="C1755">
            <v>2010</v>
          </cell>
          <cell r="D1755" t="str">
            <v>414100  Telecommunication Services</v>
          </cell>
          <cell r="E1755" t="str">
            <v>District 7</v>
          </cell>
          <cell r="F1755" t="str">
            <v>Sewer</v>
          </cell>
        </row>
        <row r="1756">
          <cell r="B1756">
            <v>0</v>
          </cell>
          <cell r="C1756">
            <v>2010</v>
          </cell>
          <cell r="D1756" t="str">
            <v>414100  Telecommunication Services</v>
          </cell>
          <cell r="E1756" t="str">
            <v>District 7</v>
          </cell>
          <cell r="F1756" t="str">
            <v>Sewer</v>
          </cell>
        </row>
        <row r="1757">
          <cell r="B1757">
            <v>9303.34</v>
          </cell>
          <cell r="C1757">
            <v>2010</v>
          </cell>
          <cell r="D1757" t="str">
            <v>414100  Telecommunication Services</v>
          </cell>
          <cell r="E1757" t="str">
            <v>District 6</v>
          </cell>
          <cell r="F1757" t="str">
            <v>Sewer</v>
          </cell>
        </row>
        <row r="1758">
          <cell r="B1758">
            <v>11318.92</v>
          </cell>
          <cell r="C1758">
            <v>2010</v>
          </cell>
          <cell r="D1758" t="str">
            <v>414100  Telecommunication Services</v>
          </cell>
          <cell r="E1758" t="str">
            <v>District 7</v>
          </cell>
          <cell r="F1758" t="str">
            <v>Sewer</v>
          </cell>
        </row>
        <row r="1759">
          <cell r="B1759">
            <v>0</v>
          </cell>
          <cell r="C1759">
            <v>2010</v>
          </cell>
          <cell r="D1759" t="str">
            <v>414100  Telecommunication Services</v>
          </cell>
          <cell r="E1759" t="str">
            <v>District 1</v>
          </cell>
          <cell r="F1759" t="str">
            <v>Sewer</v>
          </cell>
        </row>
        <row r="1760">
          <cell r="B1760">
            <v>158.93</v>
          </cell>
          <cell r="C1760">
            <v>2010</v>
          </cell>
          <cell r="D1760" t="str">
            <v>414100  Telecommunication Services</v>
          </cell>
          <cell r="E1760" t="str">
            <v>District 1</v>
          </cell>
          <cell r="F1760" t="str">
            <v>Sewer</v>
          </cell>
        </row>
        <row r="1761">
          <cell r="B1761">
            <v>0</v>
          </cell>
          <cell r="C1761">
            <v>2010</v>
          </cell>
          <cell r="D1761" t="str">
            <v>414100  Telecommunication Services</v>
          </cell>
          <cell r="E1761" t="str">
            <v>Logistics</v>
          </cell>
          <cell r="F1761" t="str">
            <v>Sewer</v>
          </cell>
        </row>
        <row r="1762">
          <cell r="B1762">
            <v>66.56</v>
          </cell>
          <cell r="C1762">
            <v>2010</v>
          </cell>
          <cell r="D1762" t="str">
            <v>414100  Telecommunication Services</v>
          </cell>
          <cell r="E1762" t="str">
            <v>Logistics</v>
          </cell>
          <cell r="F1762" t="str">
            <v>Sewer</v>
          </cell>
        </row>
        <row r="1763">
          <cell r="B1763">
            <v>432.2</v>
          </cell>
          <cell r="C1763">
            <v>2010</v>
          </cell>
          <cell r="D1763" t="str">
            <v>414100  Telecommunication Services</v>
          </cell>
          <cell r="E1763" t="str">
            <v>Logistics</v>
          </cell>
          <cell r="F1763" t="str">
            <v>Sewer</v>
          </cell>
        </row>
        <row r="1764">
          <cell r="B1764">
            <v>0</v>
          </cell>
          <cell r="C1764">
            <v>2010</v>
          </cell>
          <cell r="D1764" t="str">
            <v>414100  Telecommunication Services</v>
          </cell>
          <cell r="E1764" t="str">
            <v>Logistics</v>
          </cell>
          <cell r="F1764" t="str">
            <v>Sewer</v>
          </cell>
        </row>
        <row r="1765">
          <cell r="B1765">
            <v>0</v>
          </cell>
          <cell r="C1765">
            <v>2010</v>
          </cell>
          <cell r="D1765" t="str">
            <v>414100  Telecommunication Services</v>
          </cell>
          <cell r="E1765" t="str">
            <v>Logistics</v>
          </cell>
          <cell r="F1765" t="str">
            <v>Sewer</v>
          </cell>
        </row>
        <row r="1766">
          <cell r="B1766">
            <v>8301.49</v>
          </cell>
          <cell r="C1766">
            <v>2010</v>
          </cell>
          <cell r="D1766" t="str">
            <v>414100  Telecommunication Services</v>
          </cell>
          <cell r="E1766" t="str">
            <v>Logistics</v>
          </cell>
          <cell r="F1766" t="str">
            <v>Sewer</v>
          </cell>
        </row>
        <row r="1767">
          <cell r="B1767">
            <v>0</v>
          </cell>
          <cell r="C1767">
            <v>2010</v>
          </cell>
          <cell r="D1767" t="str">
            <v>414100  Telecommunication Services</v>
          </cell>
          <cell r="E1767" t="str">
            <v>Planning &amp; Design</v>
          </cell>
          <cell r="F1767" t="str">
            <v>Sewer</v>
          </cell>
        </row>
        <row r="1768">
          <cell r="B1768">
            <v>461.8</v>
          </cell>
          <cell r="C1768">
            <v>2010</v>
          </cell>
          <cell r="D1768" t="str">
            <v>414100  Telecommunication Services</v>
          </cell>
          <cell r="E1768" t="str">
            <v>Planning &amp; Design</v>
          </cell>
          <cell r="F1768" t="str">
            <v>Sewer</v>
          </cell>
        </row>
        <row r="1769">
          <cell r="B1769">
            <v>1597.07</v>
          </cell>
          <cell r="C1769">
            <v>2010</v>
          </cell>
          <cell r="D1769" t="str">
            <v>414100  Telecommunication Services</v>
          </cell>
          <cell r="E1769" t="str">
            <v>Informal Settlements</v>
          </cell>
          <cell r="F1769" t="str">
            <v>Sewer</v>
          </cell>
        </row>
        <row r="1770">
          <cell r="B1770">
            <v>0</v>
          </cell>
          <cell r="C1770">
            <v>2010</v>
          </cell>
          <cell r="D1770" t="str">
            <v>414100  Telecommunication Services</v>
          </cell>
          <cell r="E1770" t="str">
            <v>Planning &amp; Design</v>
          </cell>
          <cell r="F1770" t="str">
            <v>Water</v>
          </cell>
        </row>
        <row r="1771">
          <cell r="B1771">
            <v>2741.2</v>
          </cell>
          <cell r="C1771">
            <v>2010</v>
          </cell>
          <cell r="D1771" t="str">
            <v>414100  Telecommunication Services</v>
          </cell>
          <cell r="E1771" t="str">
            <v>Informal Settlements</v>
          </cell>
          <cell r="F1771" t="str">
            <v>Water</v>
          </cell>
        </row>
        <row r="1772">
          <cell r="B1772">
            <v>5.98</v>
          </cell>
          <cell r="C1772">
            <v>2010</v>
          </cell>
          <cell r="D1772" t="str">
            <v>414100  Telecommunication Services</v>
          </cell>
          <cell r="E1772" t="str">
            <v>Logistics</v>
          </cell>
          <cell r="F1772" t="str">
            <v>Water</v>
          </cell>
        </row>
        <row r="1773">
          <cell r="B1773">
            <v>3000.6</v>
          </cell>
          <cell r="C1773">
            <v>2010</v>
          </cell>
          <cell r="D1773" t="str">
            <v>414100  Telecommunication Services</v>
          </cell>
          <cell r="E1773" t="str">
            <v>District 7</v>
          </cell>
          <cell r="F1773" t="str">
            <v>Sewer</v>
          </cell>
        </row>
        <row r="1774">
          <cell r="B1774">
            <v>4110.8100000000004</v>
          </cell>
          <cell r="C1774">
            <v>2010</v>
          </cell>
          <cell r="D1774" t="str">
            <v>414100  Telecommunication Services</v>
          </cell>
          <cell r="E1774" t="str">
            <v>District 7</v>
          </cell>
          <cell r="F1774" t="str">
            <v>Sewer</v>
          </cell>
        </row>
        <row r="1775">
          <cell r="B1775">
            <v>0</v>
          </cell>
          <cell r="C1775">
            <v>2010</v>
          </cell>
          <cell r="D1775" t="str">
            <v>414100  Telecommunication Services</v>
          </cell>
          <cell r="E1775" t="str">
            <v>District 7</v>
          </cell>
          <cell r="F1775" t="str">
            <v>Sewer</v>
          </cell>
        </row>
        <row r="1776">
          <cell r="B1776">
            <v>20546.11</v>
          </cell>
          <cell r="C1776">
            <v>2010</v>
          </cell>
          <cell r="D1776" t="str">
            <v>414100  Telecommunication Services</v>
          </cell>
          <cell r="E1776" t="str">
            <v>District 6</v>
          </cell>
          <cell r="F1776" t="str">
            <v>Sewer</v>
          </cell>
        </row>
        <row r="1777">
          <cell r="B1777">
            <v>0</v>
          </cell>
          <cell r="C1777">
            <v>2010</v>
          </cell>
          <cell r="D1777" t="str">
            <v>414100  Telecommunication Services</v>
          </cell>
          <cell r="E1777" t="str">
            <v>District 6</v>
          </cell>
          <cell r="F1777" t="str">
            <v>Sewer</v>
          </cell>
        </row>
        <row r="1778">
          <cell r="B1778">
            <v>0</v>
          </cell>
          <cell r="C1778">
            <v>2010</v>
          </cell>
          <cell r="D1778" t="str">
            <v>414100  Telecommunication Services</v>
          </cell>
          <cell r="E1778" t="str">
            <v>District 6</v>
          </cell>
          <cell r="F1778" t="str">
            <v>Sewer</v>
          </cell>
        </row>
        <row r="1779">
          <cell r="B1779">
            <v>8504.4</v>
          </cell>
          <cell r="C1779">
            <v>2010</v>
          </cell>
          <cell r="D1779" t="str">
            <v>414100  Telecommunication Services</v>
          </cell>
          <cell r="E1779" t="str">
            <v>District 6</v>
          </cell>
          <cell r="F1779" t="str">
            <v>Sewer</v>
          </cell>
        </row>
        <row r="1780">
          <cell r="B1780">
            <v>2247.2199999999998</v>
          </cell>
          <cell r="C1780">
            <v>2010</v>
          </cell>
          <cell r="D1780" t="str">
            <v>414100  Telecommunication Services</v>
          </cell>
          <cell r="E1780" t="str">
            <v>District 6</v>
          </cell>
          <cell r="F1780" t="str">
            <v>Sewer</v>
          </cell>
        </row>
        <row r="1781">
          <cell r="B1781">
            <v>3254.1</v>
          </cell>
          <cell r="C1781">
            <v>2010</v>
          </cell>
          <cell r="D1781" t="str">
            <v>414100  Telecommunication Services</v>
          </cell>
          <cell r="E1781" t="str">
            <v>District 6</v>
          </cell>
          <cell r="F1781" t="str">
            <v>Sewer</v>
          </cell>
        </row>
        <row r="1782">
          <cell r="B1782">
            <v>0</v>
          </cell>
          <cell r="C1782">
            <v>2010</v>
          </cell>
          <cell r="D1782" t="str">
            <v>414100  Telecommunication Services</v>
          </cell>
          <cell r="E1782" t="str">
            <v>District 7</v>
          </cell>
          <cell r="F1782" t="str">
            <v>Sewer</v>
          </cell>
        </row>
        <row r="1783">
          <cell r="B1783">
            <v>0</v>
          </cell>
          <cell r="C1783">
            <v>2010</v>
          </cell>
          <cell r="D1783" t="str">
            <v>414105  Telecomm : Cell Phone additional Call Ch</v>
          </cell>
          <cell r="E1783" t="str">
            <v>Informal Settlements</v>
          </cell>
          <cell r="F1783" t="str">
            <v>Sewer</v>
          </cell>
        </row>
        <row r="1784">
          <cell r="B1784">
            <v>0</v>
          </cell>
          <cell r="C1784">
            <v>2010</v>
          </cell>
          <cell r="D1784" t="str">
            <v>414105  Telecomm : Cell Phone additional Call Ch</v>
          </cell>
          <cell r="E1784" t="str">
            <v>Logistics</v>
          </cell>
          <cell r="F1784" t="str">
            <v>Sewer</v>
          </cell>
        </row>
        <row r="1785">
          <cell r="B1785">
            <v>0</v>
          </cell>
          <cell r="C1785">
            <v>2010</v>
          </cell>
          <cell r="D1785" t="str">
            <v>414105  Telecomm : Cell Phone additional Call Ch</v>
          </cell>
          <cell r="E1785" t="str">
            <v>District 4</v>
          </cell>
          <cell r="F1785" t="str">
            <v>Sewer</v>
          </cell>
        </row>
        <row r="1786">
          <cell r="B1786">
            <v>0</v>
          </cell>
          <cell r="C1786">
            <v>2010</v>
          </cell>
          <cell r="D1786" t="str">
            <v>414105  Telecomm : Cell Phone additional Call Ch</v>
          </cell>
          <cell r="E1786" t="str">
            <v>District 6</v>
          </cell>
          <cell r="F1786" t="str">
            <v>Sewer</v>
          </cell>
        </row>
        <row r="1787">
          <cell r="B1787">
            <v>2947.58</v>
          </cell>
          <cell r="C1787">
            <v>2010</v>
          </cell>
          <cell r="D1787" t="str">
            <v>414105  Telecomm : Cell Phone additional Call Ch</v>
          </cell>
          <cell r="E1787" t="str">
            <v>District 6</v>
          </cell>
          <cell r="F1787" t="str">
            <v>Sewer</v>
          </cell>
        </row>
        <row r="1788">
          <cell r="B1788">
            <v>13315.07</v>
          </cell>
          <cell r="C1788">
            <v>2010</v>
          </cell>
          <cell r="D1788" t="str">
            <v>414105  Telecomm : Cell Phone additional Call Ch</v>
          </cell>
          <cell r="E1788" t="str">
            <v>District 7</v>
          </cell>
          <cell r="F1788" t="str">
            <v>Sewer</v>
          </cell>
        </row>
        <row r="1789">
          <cell r="B1789">
            <v>8096.72</v>
          </cell>
          <cell r="C1789">
            <v>2010</v>
          </cell>
          <cell r="D1789" t="str">
            <v>414105  Telecomm : Cell Phone additional Call Ch</v>
          </cell>
          <cell r="E1789" t="str">
            <v>TOC</v>
          </cell>
          <cell r="F1789" t="str">
            <v>Water</v>
          </cell>
        </row>
        <row r="1790">
          <cell r="B1790">
            <v>1113.8</v>
          </cell>
          <cell r="C1790">
            <v>2010</v>
          </cell>
          <cell r="D1790" t="str">
            <v>414105  Telecomm : Cell Phone additional Call Ch</v>
          </cell>
          <cell r="E1790" t="str">
            <v>Informal Settlements</v>
          </cell>
          <cell r="F1790" t="str">
            <v>Water</v>
          </cell>
        </row>
        <row r="1791">
          <cell r="B1791">
            <v>0</v>
          </cell>
          <cell r="C1791">
            <v>2010</v>
          </cell>
          <cell r="D1791" t="str">
            <v>414105  Telecomm : Cell Phone additional Call Ch</v>
          </cell>
          <cell r="E1791" t="str">
            <v>Logistics</v>
          </cell>
          <cell r="F1791" t="str">
            <v>Water</v>
          </cell>
        </row>
        <row r="1792">
          <cell r="B1792">
            <v>22137.42</v>
          </cell>
          <cell r="C1792">
            <v>2010</v>
          </cell>
          <cell r="D1792" t="str">
            <v>414105  Telecomm : Cell Phone additional Call Ch</v>
          </cell>
          <cell r="E1792" t="str">
            <v>Logistics</v>
          </cell>
          <cell r="F1792" t="str">
            <v>Water</v>
          </cell>
        </row>
        <row r="1793">
          <cell r="B1793">
            <v>0</v>
          </cell>
          <cell r="C1793">
            <v>2010</v>
          </cell>
          <cell r="D1793" t="str">
            <v>414105  Telecomm : Cell Phone additional Call Ch</v>
          </cell>
          <cell r="E1793" t="str">
            <v>District 1</v>
          </cell>
          <cell r="F1793" t="str">
            <v>Water</v>
          </cell>
        </row>
        <row r="1794">
          <cell r="B1794">
            <v>0</v>
          </cell>
          <cell r="C1794">
            <v>2010</v>
          </cell>
          <cell r="D1794" t="str">
            <v>414105  Telecomm : Cell Phone additional Call Ch</v>
          </cell>
          <cell r="E1794" t="str">
            <v>District 8</v>
          </cell>
          <cell r="F1794" t="str">
            <v>Water</v>
          </cell>
        </row>
        <row r="1795">
          <cell r="B1795">
            <v>0</v>
          </cell>
          <cell r="C1795">
            <v>2010</v>
          </cell>
          <cell r="D1795" t="str">
            <v>414105  Telecomm : Cell Phone additional Call Ch</v>
          </cell>
          <cell r="E1795" t="str">
            <v>District 6</v>
          </cell>
          <cell r="F1795" t="str">
            <v>Water</v>
          </cell>
        </row>
        <row r="1796">
          <cell r="B1796">
            <v>2770.38</v>
          </cell>
          <cell r="C1796">
            <v>2010</v>
          </cell>
          <cell r="D1796" t="str">
            <v>414105  Telecomm : Cell Phone additional Call Ch</v>
          </cell>
          <cell r="E1796" t="str">
            <v>District 3</v>
          </cell>
          <cell r="F1796" t="str">
            <v>Water</v>
          </cell>
        </row>
        <row r="1797">
          <cell r="B1797">
            <v>145.99</v>
          </cell>
          <cell r="C1797">
            <v>2010</v>
          </cell>
          <cell r="D1797" t="str">
            <v>414105  Telecomm : Cell Phone additional Call Ch</v>
          </cell>
          <cell r="E1797" t="str">
            <v>District 4</v>
          </cell>
          <cell r="F1797" t="str">
            <v>Water</v>
          </cell>
        </row>
        <row r="1798">
          <cell r="B1798">
            <v>56.98</v>
          </cell>
          <cell r="C1798">
            <v>2010</v>
          </cell>
          <cell r="D1798" t="str">
            <v>414105  Telecomm : Cell Phone additional Call Ch</v>
          </cell>
          <cell r="E1798" t="str">
            <v>District 8</v>
          </cell>
          <cell r="F1798" t="str">
            <v>Water</v>
          </cell>
        </row>
        <row r="1799">
          <cell r="B1799">
            <v>0</v>
          </cell>
          <cell r="C1799">
            <v>2010</v>
          </cell>
          <cell r="D1799" t="str">
            <v>414105  Telecomm : Cell Phone additional Call Ch</v>
          </cell>
          <cell r="E1799" t="str">
            <v>District 6</v>
          </cell>
          <cell r="F1799" t="str">
            <v>Water</v>
          </cell>
        </row>
        <row r="1800">
          <cell r="B1800">
            <v>108.34</v>
          </cell>
          <cell r="C1800">
            <v>2010</v>
          </cell>
          <cell r="D1800" t="str">
            <v>414105  Telecomm : Cell Phone additional Call Ch</v>
          </cell>
          <cell r="E1800" t="str">
            <v>District 8</v>
          </cell>
          <cell r="F1800" t="str">
            <v>Water</v>
          </cell>
        </row>
        <row r="1801">
          <cell r="B1801">
            <v>0</v>
          </cell>
          <cell r="C1801">
            <v>2010</v>
          </cell>
          <cell r="D1801" t="str">
            <v>414105  Telecomm : Cell Phone additional Call Ch</v>
          </cell>
          <cell r="E1801" t="str">
            <v>District 8</v>
          </cell>
          <cell r="F1801" t="str">
            <v>Water</v>
          </cell>
        </row>
        <row r="1802">
          <cell r="B1802">
            <v>41332.43</v>
          </cell>
          <cell r="C1802">
            <v>2010</v>
          </cell>
          <cell r="D1802" t="str">
            <v>414110  DO NOT USE - Telecommunication Equipment</v>
          </cell>
          <cell r="E1802" t="str">
            <v>District 8</v>
          </cell>
          <cell r="F1802" t="str">
            <v>Water</v>
          </cell>
        </row>
        <row r="1803">
          <cell r="B1803">
            <v>1822.4</v>
          </cell>
          <cell r="C1803">
            <v>2010</v>
          </cell>
          <cell r="D1803" t="str">
            <v>414110  DO NOT USE - Telecommunication Equipment</v>
          </cell>
          <cell r="E1803" t="str">
            <v>District 4</v>
          </cell>
          <cell r="F1803" t="str">
            <v>Water</v>
          </cell>
        </row>
        <row r="1804">
          <cell r="B1804">
            <v>4403.0200000000004</v>
          </cell>
          <cell r="C1804">
            <v>2010</v>
          </cell>
          <cell r="D1804" t="str">
            <v>414110  DO NOT USE - Telecommunication Equipment</v>
          </cell>
          <cell r="E1804" t="str">
            <v>District 4</v>
          </cell>
          <cell r="F1804" t="str">
            <v>Water</v>
          </cell>
        </row>
        <row r="1805">
          <cell r="B1805">
            <v>8063.38</v>
          </cell>
          <cell r="C1805">
            <v>2010</v>
          </cell>
          <cell r="D1805" t="str">
            <v>414110  DO NOT USE - Telecommunication Equipment</v>
          </cell>
          <cell r="E1805" t="str">
            <v>District 3</v>
          </cell>
          <cell r="F1805" t="str">
            <v>Water</v>
          </cell>
        </row>
        <row r="1806">
          <cell r="B1806">
            <v>0</v>
          </cell>
          <cell r="C1806">
            <v>2010</v>
          </cell>
          <cell r="D1806" t="str">
            <v>414110  DO NOT USE - Telecommunication Equipment</v>
          </cell>
          <cell r="E1806" t="str">
            <v>District 3</v>
          </cell>
          <cell r="F1806" t="str">
            <v>Water</v>
          </cell>
        </row>
        <row r="1807">
          <cell r="B1807">
            <v>3644.8</v>
          </cell>
          <cell r="C1807">
            <v>2010</v>
          </cell>
          <cell r="D1807" t="str">
            <v>414110  DO NOT USE - Telecommunication Equipment</v>
          </cell>
          <cell r="E1807" t="str">
            <v>District 6</v>
          </cell>
          <cell r="F1807" t="str">
            <v>Water</v>
          </cell>
        </row>
        <row r="1808">
          <cell r="B1808">
            <v>3644.8</v>
          </cell>
          <cell r="C1808">
            <v>2010</v>
          </cell>
          <cell r="D1808" t="str">
            <v>414110  DO NOT USE - Telecommunication Equipment</v>
          </cell>
          <cell r="E1808" t="str">
            <v>District 8</v>
          </cell>
          <cell r="F1808" t="str">
            <v>Water</v>
          </cell>
        </row>
        <row r="1809">
          <cell r="B1809">
            <v>45409.98</v>
          </cell>
          <cell r="C1809">
            <v>2010</v>
          </cell>
          <cell r="D1809" t="str">
            <v>414110  DO NOT USE - Telecommunication Equipment</v>
          </cell>
          <cell r="E1809" t="str">
            <v>District 6</v>
          </cell>
          <cell r="F1809" t="str">
            <v>Water</v>
          </cell>
        </row>
        <row r="1810">
          <cell r="B1810">
            <v>5579.92</v>
          </cell>
          <cell r="C1810">
            <v>2010</v>
          </cell>
          <cell r="D1810" t="str">
            <v>414110  DO NOT USE - Telecommunication Equipment</v>
          </cell>
          <cell r="E1810" t="str">
            <v>District 1</v>
          </cell>
          <cell r="F1810" t="str">
            <v>Water</v>
          </cell>
        </row>
        <row r="1811">
          <cell r="B1811">
            <v>32678.240000000002</v>
          </cell>
          <cell r="C1811">
            <v>2010</v>
          </cell>
          <cell r="D1811" t="str">
            <v>414110  DO NOT USE - Telecommunication Equipment</v>
          </cell>
          <cell r="E1811" t="str">
            <v>District 1</v>
          </cell>
          <cell r="F1811" t="str">
            <v>Water</v>
          </cell>
        </row>
        <row r="1812">
          <cell r="B1812">
            <v>67368.12</v>
          </cell>
          <cell r="C1812">
            <v>2010</v>
          </cell>
          <cell r="D1812" t="str">
            <v>414110  DO NOT USE - Telecommunication Equipment</v>
          </cell>
          <cell r="E1812" t="str">
            <v>Logistics</v>
          </cell>
          <cell r="F1812" t="str">
            <v>Water</v>
          </cell>
        </row>
        <row r="1813">
          <cell r="B1813">
            <v>12828.32</v>
          </cell>
          <cell r="C1813">
            <v>2010</v>
          </cell>
          <cell r="D1813" t="str">
            <v>414110  DO NOT USE - Telecommunication Equipment</v>
          </cell>
          <cell r="E1813" t="str">
            <v>Logistics</v>
          </cell>
          <cell r="F1813" t="str">
            <v>Water</v>
          </cell>
        </row>
        <row r="1814">
          <cell r="B1814">
            <v>40508.46</v>
          </cell>
          <cell r="C1814">
            <v>2010</v>
          </cell>
          <cell r="D1814" t="str">
            <v>414110  DO NOT USE - Telecommunication Equipment</v>
          </cell>
          <cell r="E1814" t="str">
            <v>Logistics</v>
          </cell>
          <cell r="F1814" t="str">
            <v>Water</v>
          </cell>
        </row>
        <row r="1815">
          <cell r="B1815">
            <v>9.42</v>
          </cell>
          <cell r="C1815">
            <v>2010</v>
          </cell>
          <cell r="D1815" t="str">
            <v>414110  DO NOT USE - Telecommunication Equipment</v>
          </cell>
          <cell r="E1815" t="str">
            <v>Informal Settlements</v>
          </cell>
          <cell r="F1815" t="str">
            <v>Water</v>
          </cell>
        </row>
        <row r="1816">
          <cell r="B1816">
            <v>3912.72</v>
          </cell>
          <cell r="C1816">
            <v>2010</v>
          </cell>
          <cell r="D1816" t="str">
            <v>414110  DO NOT USE - Telecommunication Equipment</v>
          </cell>
          <cell r="E1816" t="str">
            <v>TOC</v>
          </cell>
          <cell r="F1816" t="str">
            <v>Water</v>
          </cell>
        </row>
        <row r="1817">
          <cell r="B1817">
            <v>0</v>
          </cell>
          <cell r="C1817">
            <v>2010</v>
          </cell>
          <cell r="D1817" t="str">
            <v>414110  DO NOT USE - Telecommunication Equipment</v>
          </cell>
          <cell r="E1817" t="e">
            <v>#N/A</v>
          </cell>
          <cell r="F1817" t="str">
            <v>Sewer</v>
          </cell>
        </row>
        <row r="1818">
          <cell r="B1818">
            <v>35187.08</v>
          </cell>
          <cell r="C1818">
            <v>2010</v>
          </cell>
          <cell r="D1818" t="str">
            <v>414110  DO NOT USE - Telecommunication Equipment</v>
          </cell>
          <cell r="E1818" t="str">
            <v>District 8</v>
          </cell>
          <cell r="F1818" t="str">
            <v>Water</v>
          </cell>
        </row>
        <row r="1819">
          <cell r="B1819">
            <v>20417.79</v>
          </cell>
          <cell r="C1819">
            <v>2010</v>
          </cell>
          <cell r="D1819" t="str">
            <v>414110  DO NOT USE - Telecommunication Equipment</v>
          </cell>
          <cell r="E1819" t="str">
            <v>District 8</v>
          </cell>
          <cell r="F1819" t="str">
            <v>Water</v>
          </cell>
        </row>
        <row r="1820">
          <cell r="B1820">
            <v>3644.8</v>
          </cell>
          <cell r="C1820">
            <v>2010</v>
          </cell>
          <cell r="D1820" t="str">
            <v>414110  DO NOT USE - Telecommunication Equipment</v>
          </cell>
          <cell r="E1820" t="str">
            <v>District 8</v>
          </cell>
          <cell r="F1820" t="str">
            <v>Water</v>
          </cell>
        </row>
        <row r="1821">
          <cell r="B1821">
            <v>1822.4</v>
          </cell>
          <cell r="C1821">
            <v>2010</v>
          </cell>
          <cell r="D1821" t="str">
            <v>414110  DO NOT USE - Telecommunication Equipment</v>
          </cell>
          <cell r="E1821" t="str">
            <v>District 6</v>
          </cell>
          <cell r="F1821" t="str">
            <v>Water</v>
          </cell>
        </row>
        <row r="1822">
          <cell r="B1822">
            <v>136.49</v>
          </cell>
          <cell r="C1822">
            <v>2010</v>
          </cell>
          <cell r="D1822" t="str">
            <v>414110  DO NOT USE - Telecommunication Equipment</v>
          </cell>
          <cell r="E1822" t="str">
            <v>District 6</v>
          </cell>
          <cell r="F1822" t="str">
            <v>Water</v>
          </cell>
        </row>
        <row r="1823">
          <cell r="B1823">
            <v>1822.4</v>
          </cell>
          <cell r="C1823">
            <v>2010</v>
          </cell>
          <cell r="D1823" t="str">
            <v>414110  DO NOT USE - Telecommunication Equipment</v>
          </cell>
          <cell r="E1823" t="str">
            <v>District 8</v>
          </cell>
          <cell r="F1823" t="str">
            <v>Water</v>
          </cell>
        </row>
        <row r="1824">
          <cell r="B1824">
            <v>3697.48</v>
          </cell>
          <cell r="C1824">
            <v>2010</v>
          </cell>
          <cell r="D1824" t="str">
            <v>414110  DO NOT USE - Telecommunication Equipment</v>
          </cell>
          <cell r="E1824" t="str">
            <v>District 4</v>
          </cell>
          <cell r="F1824" t="str">
            <v>Sewer</v>
          </cell>
        </row>
        <row r="1825">
          <cell r="B1825">
            <v>517.14</v>
          </cell>
          <cell r="C1825">
            <v>2010</v>
          </cell>
          <cell r="D1825" t="str">
            <v>414110  DO NOT USE - Telecommunication Equipment</v>
          </cell>
          <cell r="E1825" t="str">
            <v>District 3</v>
          </cell>
          <cell r="F1825" t="str">
            <v>Sewer</v>
          </cell>
        </row>
        <row r="1826">
          <cell r="B1826">
            <v>3644.8</v>
          </cell>
          <cell r="C1826">
            <v>2010</v>
          </cell>
          <cell r="D1826" t="str">
            <v>414110  DO NOT USE - Telecommunication Equipment</v>
          </cell>
          <cell r="E1826" t="str">
            <v>District 6</v>
          </cell>
          <cell r="F1826" t="str">
            <v>Sewer</v>
          </cell>
        </row>
        <row r="1827">
          <cell r="B1827">
            <v>2189.2399999999998</v>
          </cell>
          <cell r="C1827">
            <v>2010</v>
          </cell>
          <cell r="D1827" t="str">
            <v>414110  DO NOT USE - Telecommunication Equipment</v>
          </cell>
          <cell r="E1827" t="str">
            <v>District 7</v>
          </cell>
          <cell r="F1827" t="str">
            <v>Sewer</v>
          </cell>
        </row>
        <row r="1828">
          <cell r="B1828">
            <v>0</v>
          </cell>
          <cell r="C1828">
            <v>2010</v>
          </cell>
          <cell r="D1828" t="str">
            <v>414110  DO NOT USE - Telecommunication Equipment</v>
          </cell>
          <cell r="E1828" t="str">
            <v>District 1</v>
          </cell>
          <cell r="F1828" t="str">
            <v>Sewer</v>
          </cell>
        </row>
        <row r="1829">
          <cell r="B1829">
            <v>1822.4</v>
          </cell>
          <cell r="C1829">
            <v>2010</v>
          </cell>
          <cell r="D1829" t="str">
            <v>414110  DO NOT USE - Telecommunication Equipment</v>
          </cell>
          <cell r="E1829" t="str">
            <v>Planning &amp; Design</v>
          </cell>
          <cell r="F1829" t="str">
            <v>Sewer</v>
          </cell>
        </row>
        <row r="1830">
          <cell r="B1830">
            <v>1822.4</v>
          </cell>
          <cell r="C1830">
            <v>2010</v>
          </cell>
          <cell r="D1830" t="str">
            <v>414110  DO NOT USE - Telecommunication Equipment</v>
          </cell>
          <cell r="E1830" t="str">
            <v>District 7</v>
          </cell>
          <cell r="F1830" t="str">
            <v>Sewer</v>
          </cell>
        </row>
        <row r="1831">
          <cell r="B1831">
            <v>99024.2</v>
          </cell>
          <cell r="C1831">
            <v>2010</v>
          </cell>
          <cell r="D1831" t="str">
            <v>414110  DO NOT USE - Telecommunication Equipment</v>
          </cell>
          <cell r="E1831" t="str">
            <v>District 7</v>
          </cell>
          <cell r="F1831" t="str">
            <v>Sewer</v>
          </cell>
        </row>
        <row r="1832">
          <cell r="B1832">
            <v>21708.66</v>
          </cell>
          <cell r="C1832">
            <v>2010</v>
          </cell>
          <cell r="D1832" t="str">
            <v>414110  DO NOT USE - Telecommunication Equipment</v>
          </cell>
          <cell r="E1832" t="str">
            <v>District 7</v>
          </cell>
          <cell r="F1832" t="str">
            <v>Sewer</v>
          </cell>
        </row>
        <row r="1833">
          <cell r="B1833">
            <v>0</v>
          </cell>
          <cell r="C1833">
            <v>2010</v>
          </cell>
          <cell r="D1833" t="str">
            <v>414115  Telecommunication : Cell Phone Subscript</v>
          </cell>
          <cell r="E1833" t="str">
            <v>District 1</v>
          </cell>
          <cell r="F1833" t="str">
            <v>Water</v>
          </cell>
        </row>
        <row r="1834">
          <cell r="B1834">
            <v>0</v>
          </cell>
          <cell r="C1834">
            <v>2010</v>
          </cell>
          <cell r="D1834" t="str">
            <v>414115  Telecommunication : Cell Phone Subscript</v>
          </cell>
          <cell r="E1834" t="str">
            <v>TOC</v>
          </cell>
          <cell r="F1834" t="str">
            <v>Water</v>
          </cell>
        </row>
        <row r="1835">
          <cell r="B1835">
            <v>0</v>
          </cell>
          <cell r="C1835">
            <v>2010</v>
          </cell>
          <cell r="D1835" t="str">
            <v>414115  Telecommunication : Cell Phone Subscript</v>
          </cell>
          <cell r="E1835" t="str">
            <v>District 6</v>
          </cell>
          <cell r="F1835" t="str">
            <v>Water</v>
          </cell>
        </row>
        <row r="1836">
          <cell r="B1836">
            <v>0</v>
          </cell>
          <cell r="C1836">
            <v>2010</v>
          </cell>
          <cell r="D1836" t="str">
            <v>414115  Telecommunication : Cell Phone Subscript</v>
          </cell>
          <cell r="E1836" t="str">
            <v>District 8</v>
          </cell>
          <cell r="F1836" t="str">
            <v>Water</v>
          </cell>
        </row>
        <row r="1837">
          <cell r="B1837">
            <v>17329.77</v>
          </cell>
          <cell r="C1837">
            <v>2010</v>
          </cell>
          <cell r="D1837" t="str">
            <v>414115  Telecommunication : Cell Phone Subscript</v>
          </cell>
          <cell r="E1837" t="str">
            <v>District 8</v>
          </cell>
          <cell r="F1837" t="str">
            <v>Water</v>
          </cell>
        </row>
        <row r="1838">
          <cell r="B1838">
            <v>313.08</v>
          </cell>
          <cell r="C1838">
            <v>2010</v>
          </cell>
          <cell r="D1838" t="str">
            <v>414115  Telecommunication : Cell Phone Subscript</v>
          </cell>
          <cell r="E1838" t="str">
            <v>District 6</v>
          </cell>
          <cell r="F1838" t="str">
            <v>Water</v>
          </cell>
        </row>
        <row r="1839">
          <cell r="B1839">
            <v>31736</v>
          </cell>
          <cell r="C1839">
            <v>2010</v>
          </cell>
          <cell r="D1839" t="str">
            <v>414115  Telecommunication : Cell Phone Subscript</v>
          </cell>
          <cell r="E1839" t="str">
            <v>District 3</v>
          </cell>
          <cell r="F1839" t="str">
            <v>Water</v>
          </cell>
        </row>
        <row r="1840">
          <cell r="B1840">
            <v>0</v>
          </cell>
          <cell r="C1840">
            <v>2010</v>
          </cell>
          <cell r="D1840" t="str">
            <v>414115  Telecommunication : Cell Phone Subscript</v>
          </cell>
          <cell r="E1840" t="str">
            <v>District 3</v>
          </cell>
          <cell r="F1840" t="str">
            <v>Water</v>
          </cell>
        </row>
        <row r="1841">
          <cell r="B1841">
            <v>0</v>
          </cell>
          <cell r="C1841">
            <v>2010</v>
          </cell>
          <cell r="D1841" t="str">
            <v>414115  Telecommunication : Cell Phone Subscript</v>
          </cell>
          <cell r="E1841" t="str">
            <v>District 4</v>
          </cell>
          <cell r="F1841" t="str">
            <v>Water</v>
          </cell>
        </row>
        <row r="1842">
          <cell r="B1842">
            <v>0</v>
          </cell>
          <cell r="C1842">
            <v>2010</v>
          </cell>
          <cell r="D1842" t="str">
            <v>414115  Telecommunication : Cell Phone Subscript</v>
          </cell>
          <cell r="E1842" t="str">
            <v>District 4</v>
          </cell>
          <cell r="F1842" t="str">
            <v>Water</v>
          </cell>
        </row>
        <row r="1843">
          <cell r="B1843">
            <v>424.6</v>
          </cell>
          <cell r="C1843">
            <v>2010</v>
          </cell>
          <cell r="D1843" t="str">
            <v>414115  Telecommunication : Cell Phone Subscript</v>
          </cell>
          <cell r="E1843" t="str">
            <v>District 4</v>
          </cell>
          <cell r="F1843" t="str">
            <v>Water</v>
          </cell>
        </row>
        <row r="1844">
          <cell r="B1844">
            <v>0</v>
          </cell>
          <cell r="C1844">
            <v>2010</v>
          </cell>
          <cell r="D1844" t="str">
            <v>414115  Telecommunication : Cell Phone Subscript</v>
          </cell>
          <cell r="E1844" t="str">
            <v>District 4</v>
          </cell>
          <cell r="F1844" t="str">
            <v>Water</v>
          </cell>
        </row>
        <row r="1845">
          <cell r="B1845">
            <v>0</v>
          </cell>
          <cell r="C1845">
            <v>2010</v>
          </cell>
          <cell r="D1845" t="str">
            <v>414115  Telecommunication : Cell Phone Subscript</v>
          </cell>
          <cell r="E1845" t="str">
            <v>District 8</v>
          </cell>
          <cell r="F1845" t="str">
            <v>Water</v>
          </cell>
        </row>
        <row r="1846">
          <cell r="B1846">
            <v>417.96</v>
          </cell>
          <cell r="C1846">
            <v>2010</v>
          </cell>
          <cell r="D1846" t="str">
            <v>414115  Telecommunication : Cell Phone Subscript</v>
          </cell>
          <cell r="E1846" t="str">
            <v>District 8</v>
          </cell>
          <cell r="F1846" t="str">
            <v>Water</v>
          </cell>
        </row>
        <row r="1847">
          <cell r="B1847">
            <v>0</v>
          </cell>
          <cell r="C1847">
            <v>2010</v>
          </cell>
          <cell r="D1847" t="str">
            <v>414115  Telecommunication : Cell Phone Subscript</v>
          </cell>
          <cell r="E1847" t="str">
            <v>District 6</v>
          </cell>
          <cell r="F1847" t="str">
            <v>Water</v>
          </cell>
        </row>
        <row r="1848">
          <cell r="B1848">
            <v>0</v>
          </cell>
          <cell r="C1848">
            <v>2010</v>
          </cell>
          <cell r="D1848" t="str">
            <v>414115  Telecommunication : Cell Phone Subscript</v>
          </cell>
          <cell r="E1848" t="str">
            <v>District 6</v>
          </cell>
          <cell r="F1848" t="str">
            <v>Water</v>
          </cell>
        </row>
        <row r="1849">
          <cell r="B1849">
            <v>0</v>
          </cell>
          <cell r="C1849">
            <v>2010</v>
          </cell>
          <cell r="D1849" t="str">
            <v>414115  Telecommunication : Cell Phone Subscript</v>
          </cell>
          <cell r="E1849" t="str">
            <v>District 6</v>
          </cell>
          <cell r="F1849" t="str">
            <v>Water</v>
          </cell>
        </row>
        <row r="1850">
          <cell r="B1850">
            <v>0</v>
          </cell>
          <cell r="C1850">
            <v>2010</v>
          </cell>
          <cell r="D1850" t="str">
            <v>414115  Telecommunication : Cell Phone Subscript</v>
          </cell>
          <cell r="E1850" t="str">
            <v>District 6</v>
          </cell>
          <cell r="F1850" t="str">
            <v>Water</v>
          </cell>
        </row>
        <row r="1851">
          <cell r="B1851">
            <v>0</v>
          </cell>
          <cell r="C1851">
            <v>2010</v>
          </cell>
          <cell r="D1851" t="str">
            <v>414115  Telecommunication : Cell Phone Subscript</v>
          </cell>
          <cell r="E1851" t="str">
            <v>District 6</v>
          </cell>
          <cell r="F1851" t="str">
            <v>Water</v>
          </cell>
        </row>
        <row r="1852">
          <cell r="B1852">
            <v>0</v>
          </cell>
          <cell r="C1852">
            <v>2010</v>
          </cell>
          <cell r="D1852" t="str">
            <v>414115  Telecommunication : Cell Phone Subscript</v>
          </cell>
          <cell r="E1852" t="str">
            <v>District 8</v>
          </cell>
          <cell r="F1852" t="str">
            <v>Water</v>
          </cell>
        </row>
        <row r="1853">
          <cell r="B1853">
            <v>0</v>
          </cell>
          <cell r="C1853">
            <v>2010</v>
          </cell>
          <cell r="D1853" t="str">
            <v>414115  Telecommunication : Cell Phone Subscript</v>
          </cell>
          <cell r="E1853" t="str">
            <v>District 8</v>
          </cell>
          <cell r="F1853" t="str">
            <v>Water</v>
          </cell>
        </row>
        <row r="1854">
          <cell r="B1854">
            <v>390.6</v>
          </cell>
          <cell r="C1854">
            <v>2010</v>
          </cell>
          <cell r="D1854" t="str">
            <v>414115  Telecommunication : Cell Phone Subscript</v>
          </cell>
          <cell r="E1854" t="str">
            <v>District 8</v>
          </cell>
          <cell r="F1854" t="str">
            <v>Water</v>
          </cell>
        </row>
        <row r="1855">
          <cell r="B1855">
            <v>0</v>
          </cell>
          <cell r="C1855">
            <v>2010</v>
          </cell>
          <cell r="D1855" t="str">
            <v>414115  Telecommunication : Cell Phone Subscript</v>
          </cell>
          <cell r="E1855" t="str">
            <v>District 8</v>
          </cell>
          <cell r="F1855" t="str">
            <v>Water</v>
          </cell>
        </row>
        <row r="1856">
          <cell r="B1856">
            <v>0</v>
          </cell>
          <cell r="C1856">
            <v>2010</v>
          </cell>
          <cell r="D1856" t="str">
            <v>414115  Telecommunication : Cell Phone Subscript</v>
          </cell>
          <cell r="E1856" t="str">
            <v>District 8</v>
          </cell>
          <cell r="F1856" t="str">
            <v>Water</v>
          </cell>
        </row>
        <row r="1857">
          <cell r="B1857">
            <v>0</v>
          </cell>
          <cell r="C1857">
            <v>2010</v>
          </cell>
          <cell r="D1857" t="str">
            <v>414115  Telecommunication : Cell Phone Subscript</v>
          </cell>
          <cell r="E1857" t="str">
            <v>Informal Settlements</v>
          </cell>
          <cell r="F1857" t="str">
            <v>Sewer</v>
          </cell>
        </row>
        <row r="1858">
          <cell r="B1858">
            <v>0</v>
          </cell>
          <cell r="C1858">
            <v>2010</v>
          </cell>
          <cell r="D1858" t="str">
            <v>414115  Telecommunication : Cell Phone Subscript</v>
          </cell>
          <cell r="E1858" t="str">
            <v>Planning &amp; Design</v>
          </cell>
          <cell r="F1858" t="str">
            <v>Sewer</v>
          </cell>
        </row>
        <row r="1859">
          <cell r="B1859">
            <v>0</v>
          </cell>
          <cell r="C1859">
            <v>2010</v>
          </cell>
          <cell r="D1859" t="str">
            <v>414115  Telecommunication : Cell Phone Subscript</v>
          </cell>
          <cell r="E1859" t="str">
            <v>Logistics</v>
          </cell>
          <cell r="F1859" t="str">
            <v>Sewer</v>
          </cell>
        </row>
        <row r="1860">
          <cell r="B1860">
            <v>0</v>
          </cell>
          <cell r="C1860">
            <v>2010</v>
          </cell>
          <cell r="D1860" t="str">
            <v>414115  Telecommunication : Cell Phone Subscript</v>
          </cell>
          <cell r="E1860" t="str">
            <v>Logistics</v>
          </cell>
          <cell r="F1860" t="str">
            <v>Sewer</v>
          </cell>
        </row>
        <row r="1861">
          <cell r="B1861">
            <v>0</v>
          </cell>
          <cell r="C1861">
            <v>2010</v>
          </cell>
          <cell r="D1861" t="str">
            <v>414115  Telecommunication : Cell Phone Subscript</v>
          </cell>
          <cell r="E1861" t="str">
            <v>District 7</v>
          </cell>
          <cell r="F1861" t="str">
            <v>Sewer</v>
          </cell>
        </row>
        <row r="1862">
          <cell r="B1862">
            <v>0</v>
          </cell>
          <cell r="C1862">
            <v>2010</v>
          </cell>
          <cell r="D1862" t="str">
            <v>414115  Telecommunication : Cell Phone Subscript</v>
          </cell>
          <cell r="E1862" t="str">
            <v>District 6</v>
          </cell>
          <cell r="F1862" t="str">
            <v>Sewer</v>
          </cell>
        </row>
        <row r="1863">
          <cell r="B1863">
            <v>0</v>
          </cell>
          <cell r="C1863">
            <v>2010</v>
          </cell>
          <cell r="D1863" t="str">
            <v>414115  Telecommunication : Cell Phone Subscript</v>
          </cell>
          <cell r="E1863" t="str">
            <v>District 3</v>
          </cell>
          <cell r="F1863" t="str">
            <v>Sewer</v>
          </cell>
        </row>
        <row r="1864">
          <cell r="B1864">
            <v>0</v>
          </cell>
          <cell r="C1864">
            <v>2010</v>
          </cell>
          <cell r="D1864" t="str">
            <v>414115  Telecommunication : Cell Phone Subscript</v>
          </cell>
          <cell r="E1864" t="str">
            <v>District 4</v>
          </cell>
          <cell r="F1864" t="str">
            <v>Sewer</v>
          </cell>
        </row>
        <row r="1865">
          <cell r="B1865">
            <v>0</v>
          </cell>
          <cell r="C1865">
            <v>2010</v>
          </cell>
          <cell r="D1865" t="str">
            <v>414115  Telecommunication : Cell Phone Subscript</v>
          </cell>
          <cell r="E1865" t="str">
            <v>District 4</v>
          </cell>
          <cell r="F1865" t="str">
            <v>Sewer</v>
          </cell>
        </row>
        <row r="1866">
          <cell r="B1866">
            <v>0</v>
          </cell>
          <cell r="C1866">
            <v>2010</v>
          </cell>
          <cell r="D1866" t="str">
            <v>414115  Telecommunication : Cell Phone Subscript</v>
          </cell>
          <cell r="E1866" t="str">
            <v>District 7</v>
          </cell>
          <cell r="F1866" t="str">
            <v>Sewer</v>
          </cell>
        </row>
        <row r="1867">
          <cell r="B1867">
            <v>0</v>
          </cell>
          <cell r="C1867">
            <v>2010</v>
          </cell>
          <cell r="D1867" t="str">
            <v>414115  Telecommunication : Cell Phone Subscript</v>
          </cell>
          <cell r="E1867" t="str">
            <v>District 6</v>
          </cell>
          <cell r="F1867" t="str">
            <v>Sewer</v>
          </cell>
        </row>
        <row r="1868">
          <cell r="B1868">
            <v>0</v>
          </cell>
          <cell r="C1868">
            <v>2010</v>
          </cell>
          <cell r="D1868" t="str">
            <v>414115  Telecommunication : Cell Phone Subscript</v>
          </cell>
          <cell r="E1868" t="str">
            <v>District 6</v>
          </cell>
          <cell r="F1868" t="str">
            <v>Sewer</v>
          </cell>
        </row>
        <row r="1869">
          <cell r="B1869">
            <v>0</v>
          </cell>
          <cell r="C1869">
            <v>2010</v>
          </cell>
          <cell r="D1869" t="str">
            <v>414115  Telecommunication : Cell Phone Subscript</v>
          </cell>
          <cell r="E1869" t="str">
            <v>District 6</v>
          </cell>
          <cell r="F1869" t="str">
            <v>Sewer</v>
          </cell>
        </row>
        <row r="1870">
          <cell r="B1870">
            <v>0</v>
          </cell>
          <cell r="C1870">
            <v>2010</v>
          </cell>
          <cell r="D1870" t="str">
            <v>414115  Telecommunication : Cell Phone Subscript</v>
          </cell>
          <cell r="E1870" t="str">
            <v>District 7</v>
          </cell>
          <cell r="F1870" t="str">
            <v>Sewer</v>
          </cell>
        </row>
        <row r="1871">
          <cell r="B1871">
            <v>5935.72</v>
          </cell>
          <cell r="C1871">
            <v>2010</v>
          </cell>
          <cell r="D1871" t="str">
            <v>414115  Telecommunication : Cell Phone Subscript</v>
          </cell>
          <cell r="E1871" t="str">
            <v>District 7</v>
          </cell>
          <cell r="F1871" t="str">
            <v>Sewer</v>
          </cell>
        </row>
        <row r="1872">
          <cell r="B1872">
            <v>0</v>
          </cell>
          <cell r="C1872">
            <v>2010</v>
          </cell>
          <cell r="D1872" t="str">
            <v>414115  Telecommunication : Cell Phone Subscript</v>
          </cell>
          <cell r="E1872" t="str">
            <v>Logistics</v>
          </cell>
          <cell r="F1872" t="str">
            <v>Water</v>
          </cell>
        </row>
        <row r="1873">
          <cell r="B1873">
            <v>0</v>
          </cell>
          <cell r="C1873">
            <v>2010</v>
          </cell>
          <cell r="D1873" t="str">
            <v>414115  Telecommunication : Cell Phone Subscript</v>
          </cell>
          <cell r="E1873" t="str">
            <v>Planning &amp; Design</v>
          </cell>
          <cell r="F1873" t="str">
            <v>Water</v>
          </cell>
        </row>
        <row r="1874">
          <cell r="B1874">
            <v>3500</v>
          </cell>
          <cell r="C1874">
            <v>2010</v>
          </cell>
          <cell r="D1874" t="str">
            <v>414115  Telecommunication : Cell Phone Subscript</v>
          </cell>
          <cell r="E1874" t="str">
            <v>TOC</v>
          </cell>
          <cell r="F1874" t="str">
            <v>Water</v>
          </cell>
        </row>
        <row r="1875">
          <cell r="B1875">
            <v>1178.3599999999999</v>
          </cell>
          <cell r="C1875">
            <v>2010</v>
          </cell>
          <cell r="D1875" t="str">
            <v>414115  Telecommunication : Cell Phone Subscript</v>
          </cell>
          <cell r="E1875" t="str">
            <v>Informal Settlements</v>
          </cell>
          <cell r="F1875" t="str">
            <v>Water</v>
          </cell>
        </row>
        <row r="1876">
          <cell r="B1876">
            <v>0</v>
          </cell>
          <cell r="C1876">
            <v>2010</v>
          </cell>
          <cell r="D1876" t="str">
            <v>414115  Telecommunication : Cell Phone Subscript</v>
          </cell>
          <cell r="E1876" t="str">
            <v>Logistics</v>
          </cell>
          <cell r="F1876" t="str">
            <v>Water</v>
          </cell>
        </row>
        <row r="1877">
          <cell r="B1877">
            <v>424.6</v>
          </cell>
          <cell r="C1877">
            <v>2010</v>
          </cell>
          <cell r="D1877" t="str">
            <v>414115  Telecommunication : Cell Phone Subscript</v>
          </cell>
          <cell r="E1877" t="str">
            <v>Logistics</v>
          </cell>
          <cell r="F1877" t="str">
            <v>Water</v>
          </cell>
        </row>
        <row r="1878">
          <cell r="B1878">
            <v>8110.08</v>
          </cell>
          <cell r="C1878">
            <v>2010</v>
          </cell>
          <cell r="D1878" t="str">
            <v>414115  Telecommunication : Cell Phone Subscript</v>
          </cell>
          <cell r="E1878" t="str">
            <v>Logistics</v>
          </cell>
          <cell r="F1878" t="str">
            <v>Water</v>
          </cell>
        </row>
        <row r="1879">
          <cell r="B1879">
            <v>0</v>
          </cell>
          <cell r="C1879">
            <v>2010</v>
          </cell>
          <cell r="D1879" t="str">
            <v>414115  Telecommunication : Cell Phone Subscript</v>
          </cell>
          <cell r="E1879" t="str">
            <v>Logistics</v>
          </cell>
          <cell r="F1879" t="str">
            <v>Water</v>
          </cell>
        </row>
        <row r="1880">
          <cell r="B1880">
            <v>0</v>
          </cell>
          <cell r="C1880">
            <v>2010</v>
          </cell>
          <cell r="D1880" t="str">
            <v>414115  Telecommunication : Cell Phone Subscript</v>
          </cell>
          <cell r="E1880" t="str">
            <v>District 1</v>
          </cell>
          <cell r="F1880" t="str">
            <v>Water</v>
          </cell>
        </row>
        <row r="1881">
          <cell r="B1881">
            <v>0</v>
          </cell>
          <cell r="C1881">
            <v>2010</v>
          </cell>
          <cell r="D1881" t="str">
            <v>414115  Telecommunication : Cell Phone Subscript</v>
          </cell>
          <cell r="E1881" t="str">
            <v>District 1</v>
          </cell>
          <cell r="F1881" t="str">
            <v>Water</v>
          </cell>
        </row>
        <row r="1882">
          <cell r="B1882">
            <v>15922.24</v>
          </cell>
          <cell r="C1882">
            <v>2010</v>
          </cell>
          <cell r="D1882" t="str">
            <v>414120  Telecomm : Cellphone Auxiliary Services</v>
          </cell>
          <cell r="E1882" t="str">
            <v>District 4</v>
          </cell>
          <cell r="F1882" t="str">
            <v>Water</v>
          </cell>
        </row>
        <row r="1883">
          <cell r="B1883">
            <v>0</v>
          </cell>
          <cell r="C1883">
            <v>2010</v>
          </cell>
          <cell r="D1883" t="str">
            <v>414150  Testing, Sampling and Monitoring</v>
          </cell>
          <cell r="E1883" t="str">
            <v>District 3</v>
          </cell>
          <cell r="F1883" t="str">
            <v>Water</v>
          </cell>
        </row>
        <row r="1884">
          <cell r="B1884">
            <v>0</v>
          </cell>
          <cell r="C1884">
            <v>2010</v>
          </cell>
          <cell r="D1884" t="str">
            <v>414150  Testing, Sampling and Monitoring</v>
          </cell>
          <cell r="E1884" t="str">
            <v>District 6</v>
          </cell>
          <cell r="F1884" t="str">
            <v>Water</v>
          </cell>
        </row>
        <row r="1885">
          <cell r="B1885">
            <v>0</v>
          </cell>
          <cell r="C1885">
            <v>2010</v>
          </cell>
          <cell r="D1885" t="str">
            <v>414150  Testing, Sampling and Monitoring</v>
          </cell>
          <cell r="E1885" t="str">
            <v>District 6</v>
          </cell>
          <cell r="F1885" t="str">
            <v>Water</v>
          </cell>
        </row>
        <row r="1886">
          <cell r="B1886">
            <v>0</v>
          </cell>
          <cell r="C1886">
            <v>2010</v>
          </cell>
          <cell r="D1886" t="str">
            <v>414150  Testing, Sampling and Monitoring</v>
          </cell>
          <cell r="E1886" t="str">
            <v>District 6</v>
          </cell>
          <cell r="F1886" t="str">
            <v>Water</v>
          </cell>
        </row>
        <row r="1887">
          <cell r="B1887">
            <v>0</v>
          </cell>
          <cell r="C1887">
            <v>2010</v>
          </cell>
          <cell r="D1887" t="str">
            <v>414150  Testing, Sampling and Monitoring</v>
          </cell>
          <cell r="E1887" t="str">
            <v>District 3</v>
          </cell>
          <cell r="F1887" t="str">
            <v>Sewer</v>
          </cell>
        </row>
        <row r="1888">
          <cell r="B1888">
            <v>0</v>
          </cell>
          <cell r="C1888">
            <v>2010</v>
          </cell>
          <cell r="D1888" t="str">
            <v>414150  Testing, Sampling and Monitoring</v>
          </cell>
          <cell r="E1888" t="str">
            <v>District 7</v>
          </cell>
          <cell r="F1888" t="str">
            <v>Sewer</v>
          </cell>
        </row>
        <row r="1889">
          <cell r="B1889">
            <v>0</v>
          </cell>
          <cell r="C1889">
            <v>2010</v>
          </cell>
          <cell r="D1889" t="str">
            <v>414150  Testing, Sampling and Monitoring</v>
          </cell>
          <cell r="E1889" t="str">
            <v>Logistics</v>
          </cell>
          <cell r="F1889" t="str">
            <v>Sewer</v>
          </cell>
        </row>
        <row r="1890">
          <cell r="B1890">
            <v>0</v>
          </cell>
          <cell r="C1890">
            <v>2010</v>
          </cell>
          <cell r="D1890" t="str">
            <v>414150  Testing, Sampling and Monitoring</v>
          </cell>
          <cell r="E1890" t="str">
            <v>District 6</v>
          </cell>
          <cell r="F1890" t="str">
            <v>Sewer</v>
          </cell>
        </row>
        <row r="1891">
          <cell r="B1891">
            <v>28.07</v>
          </cell>
          <cell r="C1891">
            <v>2010</v>
          </cell>
          <cell r="D1891" t="str">
            <v>414350  DO NOT USE - Travelling &amp; Subsistence :</v>
          </cell>
          <cell r="E1891" t="str">
            <v>District 8</v>
          </cell>
          <cell r="F1891" t="str">
            <v>Water</v>
          </cell>
        </row>
        <row r="1892">
          <cell r="B1892">
            <v>8384.91</v>
          </cell>
          <cell r="C1892">
            <v>2010</v>
          </cell>
          <cell r="D1892" t="str">
            <v>414350  DO NOT USE - Travelling &amp; Subsistence :</v>
          </cell>
          <cell r="E1892" t="str">
            <v>District 4</v>
          </cell>
          <cell r="F1892" t="str">
            <v>Water</v>
          </cell>
        </row>
        <row r="1893">
          <cell r="B1893">
            <v>0</v>
          </cell>
          <cell r="C1893">
            <v>2010</v>
          </cell>
          <cell r="D1893" t="str">
            <v>414350  DO NOT USE - Travelling &amp; Subsistence :</v>
          </cell>
          <cell r="E1893" t="str">
            <v>District 4</v>
          </cell>
          <cell r="F1893" t="str">
            <v>Water</v>
          </cell>
        </row>
        <row r="1894">
          <cell r="B1894">
            <v>0</v>
          </cell>
          <cell r="C1894">
            <v>2010</v>
          </cell>
          <cell r="D1894" t="str">
            <v>414350  DO NOT USE - Travelling &amp; Subsistence :</v>
          </cell>
          <cell r="E1894" t="str">
            <v>District 3</v>
          </cell>
          <cell r="F1894" t="str">
            <v>Water</v>
          </cell>
        </row>
        <row r="1895">
          <cell r="B1895">
            <v>1308.02</v>
          </cell>
          <cell r="C1895">
            <v>2010</v>
          </cell>
          <cell r="D1895" t="str">
            <v>414350  DO NOT USE - Travelling &amp; Subsistence :</v>
          </cell>
          <cell r="E1895" t="str">
            <v>District 6</v>
          </cell>
          <cell r="F1895" t="str">
            <v>Water</v>
          </cell>
        </row>
        <row r="1896">
          <cell r="B1896">
            <v>-2128.6799999999998</v>
          </cell>
          <cell r="C1896">
            <v>2010</v>
          </cell>
          <cell r="D1896" t="str">
            <v>414350  DO NOT USE - Travelling &amp; Subsistence :</v>
          </cell>
          <cell r="E1896" t="str">
            <v>District 8</v>
          </cell>
          <cell r="F1896" t="str">
            <v>Water</v>
          </cell>
        </row>
        <row r="1897">
          <cell r="B1897">
            <v>14.04</v>
          </cell>
          <cell r="C1897">
            <v>2010</v>
          </cell>
          <cell r="D1897" t="str">
            <v>414350  DO NOT USE - Travelling &amp; Subsistence :</v>
          </cell>
          <cell r="E1897" t="str">
            <v>District 8</v>
          </cell>
          <cell r="F1897" t="str">
            <v>Water</v>
          </cell>
        </row>
        <row r="1898">
          <cell r="B1898">
            <v>376.68</v>
          </cell>
          <cell r="C1898">
            <v>2010</v>
          </cell>
          <cell r="D1898" t="str">
            <v>414350  DO NOT USE - Travelling &amp; Subsistence :</v>
          </cell>
          <cell r="E1898" t="str">
            <v>District 6</v>
          </cell>
          <cell r="F1898" t="str">
            <v>Water</v>
          </cell>
        </row>
        <row r="1899">
          <cell r="B1899">
            <v>4803.3999999999996</v>
          </cell>
          <cell r="C1899">
            <v>2010</v>
          </cell>
          <cell r="D1899" t="str">
            <v>414350  DO NOT USE - Travelling &amp; Subsistence :</v>
          </cell>
          <cell r="E1899" t="str">
            <v>District 1</v>
          </cell>
          <cell r="F1899" t="str">
            <v>Water</v>
          </cell>
        </row>
        <row r="1900">
          <cell r="B1900">
            <v>8552.1200000000008</v>
          </cell>
          <cell r="C1900">
            <v>2010</v>
          </cell>
          <cell r="D1900" t="str">
            <v>414350  DO NOT USE - Travelling &amp; Subsistence :</v>
          </cell>
          <cell r="E1900" t="str">
            <v>District 1</v>
          </cell>
          <cell r="F1900" t="str">
            <v>Water</v>
          </cell>
        </row>
        <row r="1901">
          <cell r="B1901">
            <v>4407.91</v>
          </cell>
          <cell r="C1901">
            <v>2010</v>
          </cell>
          <cell r="D1901" t="str">
            <v>414350  DO NOT USE - Travelling &amp; Subsistence :</v>
          </cell>
          <cell r="E1901" t="str">
            <v>District 1</v>
          </cell>
          <cell r="F1901" t="str">
            <v>Water</v>
          </cell>
        </row>
        <row r="1902">
          <cell r="B1902">
            <v>764.48</v>
          </cell>
          <cell r="C1902">
            <v>2010</v>
          </cell>
          <cell r="D1902" t="str">
            <v>414350  DO NOT USE - Travelling &amp; Subsistence :</v>
          </cell>
          <cell r="E1902" t="str">
            <v>Logistics</v>
          </cell>
          <cell r="F1902" t="str">
            <v>Water</v>
          </cell>
        </row>
        <row r="1903">
          <cell r="B1903">
            <v>24052.63</v>
          </cell>
          <cell r="C1903">
            <v>2010</v>
          </cell>
          <cell r="D1903" t="str">
            <v>414350  DO NOT USE - Travelling &amp; Subsistence :</v>
          </cell>
          <cell r="E1903" t="str">
            <v>Logistics</v>
          </cell>
          <cell r="F1903" t="str">
            <v>Water</v>
          </cell>
        </row>
        <row r="1904">
          <cell r="B1904">
            <v>13096.22</v>
          </cell>
          <cell r="C1904">
            <v>2010</v>
          </cell>
          <cell r="D1904" t="str">
            <v>414350  DO NOT USE - Travelling &amp; Subsistence :</v>
          </cell>
          <cell r="E1904" t="str">
            <v>Logistics</v>
          </cell>
          <cell r="F1904" t="str">
            <v>Water</v>
          </cell>
        </row>
        <row r="1905">
          <cell r="B1905">
            <v>6833.61</v>
          </cell>
          <cell r="C1905">
            <v>2010</v>
          </cell>
          <cell r="D1905" t="str">
            <v>414350  DO NOT USE - Travelling &amp; Subsistence :</v>
          </cell>
          <cell r="E1905" t="str">
            <v>Logistics</v>
          </cell>
          <cell r="F1905" t="str">
            <v>Water</v>
          </cell>
        </row>
        <row r="1906">
          <cell r="B1906">
            <v>137.26</v>
          </cell>
          <cell r="C1906">
            <v>2010</v>
          </cell>
          <cell r="D1906" t="str">
            <v>414350  DO NOT USE - Travelling &amp; Subsistence :</v>
          </cell>
          <cell r="E1906" t="str">
            <v>Logistics</v>
          </cell>
          <cell r="F1906" t="str">
            <v>Water</v>
          </cell>
        </row>
        <row r="1907">
          <cell r="B1907">
            <v>54437.56</v>
          </cell>
          <cell r="C1907">
            <v>2010</v>
          </cell>
          <cell r="D1907" t="str">
            <v>414350  DO NOT USE - Travelling &amp; Subsistence :</v>
          </cell>
          <cell r="E1907" t="str">
            <v>TOC</v>
          </cell>
          <cell r="F1907" t="str">
            <v>Water</v>
          </cell>
        </row>
        <row r="1908">
          <cell r="B1908">
            <v>86789.27</v>
          </cell>
          <cell r="C1908">
            <v>2010</v>
          </cell>
          <cell r="D1908" t="str">
            <v>414350  DO NOT USE - Travelling &amp; Subsistence :</v>
          </cell>
          <cell r="E1908" t="str">
            <v>Informal Settlements</v>
          </cell>
          <cell r="F1908" t="str">
            <v>Water</v>
          </cell>
        </row>
        <row r="1909">
          <cell r="B1909">
            <v>9986.4</v>
          </cell>
          <cell r="C1909">
            <v>2010</v>
          </cell>
          <cell r="D1909" t="str">
            <v>414350  DO NOT USE - Travelling &amp; Subsistence :</v>
          </cell>
          <cell r="E1909" t="str">
            <v>TOC</v>
          </cell>
          <cell r="F1909" t="str">
            <v>Water</v>
          </cell>
        </row>
        <row r="1910">
          <cell r="B1910">
            <v>28.07</v>
          </cell>
          <cell r="C1910">
            <v>2010</v>
          </cell>
          <cell r="D1910" t="str">
            <v>414350  DO NOT USE - Travelling &amp; Subsistence :</v>
          </cell>
          <cell r="E1910" t="e">
            <v>#N/A</v>
          </cell>
          <cell r="F1910" t="str">
            <v>Water</v>
          </cell>
        </row>
        <row r="1911">
          <cell r="B1911">
            <v>2136.15</v>
          </cell>
          <cell r="C1911">
            <v>2010</v>
          </cell>
          <cell r="D1911" t="str">
            <v>414350  DO NOT USE - Travelling &amp; Subsistence :</v>
          </cell>
          <cell r="E1911" t="str">
            <v>District 8</v>
          </cell>
          <cell r="F1911" t="str">
            <v>Water</v>
          </cell>
        </row>
        <row r="1912">
          <cell r="B1912">
            <v>214130.18</v>
          </cell>
          <cell r="C1912">
            <v>2010</v>
          </cell>
          <cell r="D1912" t="str">
            <v>414350  DO NOT USE - Travelling &amp; Subsistence :</v>
          </cell>
          <cell r="E1912" t="str">
            <v>District 8</v>
          </cell>
          <cell r="F1912" t="str">
            <v>Water</v>
          </cell>
        </row>
        <row r="1913">
          <cell r="B1913">
            <v>27005.29</v>
          </cell>
          <cell r="C1913">
            <v>2010</v>
          </cell>
          <cell r="D1913" t="str">
            <v>414350  DO NOT USE - Travelling &amp; Subsistence :</v>
          </cell>
          <cell r="E1913" t="str">
            <v>District 8</v>
          </cell>
          <cell r="F1913" t="str">
            <v>Water</v>
          </cell>
        </row>
        <row r="1914">
          <cell r="B1914">
            <v>53681.29</v>
          </cell>
          <cell r="C1914">
            <v>2010</v>
          </cell>
          <cell r="D1914" t="str">
            <v>414350  DO NOT USE - Travelling &amp; Subsistence :</v>
          </cell>
          <cell r="E1914" t="str">
            <v>District 8</v>
          </cell>
          <cell r="F1914" t="str">
            <v>Water</v>
          </cell>
        </row>
        <row r="1915">
          <cell r="B1915">
            <v>126.32</v>
          </cell>
          <cell r="C1915">
            <v>2010</v>
          </cell>
          <cell r="D1915" t="str">
            <v>414350  DO NOT USE - Travelling &amp; Subsistence :</v>
          </cell>
          <cell r="E1915" t="str">
            <v>District 6</v>
          </cell>
          <cell r="F1915" t="str">
            <v>Water</v>
          </cell>
        </row>
        <row r="1916">
          <cell r="B1916">
            <v>21158.97</v>
          </cell>
          <cell r="C1916">
            <v>2010</v>
          </cell>
          <cell r="D1916" t="str">
            <v>414350  DO NOT USE - Travelling &amp; Subsistence :</v>
          </cell>
          <cell r="E1916" t="str">
            <v>District 6</v>
          </cell>
          <cell r="F1916" t="str">
            <v>Water</v>
          </cell>
        </row>
        <row r="1917">
          <cell r="B1917">
            <v>133.74</v>
          </cell>
          <cell r="C1917">
            <v>2010</v>
          </cell>
          <cell r="D1917" t="str">
            <v>414350  DO NOT USE - Travelling &amp; Subsistence :</v>
          </cell>
          <cell r="E1917" t="str">
            <v>District 8</v>
          </cell>
          <cell r="F1917" t="str">
            <v>Water</v>
          </cell>
        </row>
        <row r="1918">
          <cell r="B1918">
            <v>2573.56</v>
          </cell>
          <cell r="C1918">
            <v>2010</v>
          </cell>
          <cell r="D1918" t="str">
            <v>414350  DO NOT USE - Travelling &amp; Subsistence :</v>
          </cell>
          <cell r="E1918" t="str">
            <v>Planning &amp; Design</v>
          </cell>
          <cell r="F1918" t="str">
            <v>Water</v>
          </cell>
        </row>
        <row r="1919">
          <cell r="B1919">
            <v>10641.85</v>
          </cell>
          <cell r="C1919">
            <v>2010</v>
          </cell>
          <cell r="D1919" t="str">
            <v>414350  DO NOT USE - Travelling &amp; Subsistence :</v>
          </cell>
          <cell r="E1919" t="str">
            <v>District 1</v>
          </cell>
          <cell r="F1919" t="str">
            <v>Sewer</v>
          </cell>
        </row>
        <row r="1920">
          <cell r="B1920">
            <v>0</v>
          </cell>
          <cell r="C1920">
            <v>2010</v>
          </cell>
          <cell r="D1920" t="str">
            <v>414350  DO NOT USE - Travelling &amp; Subsistence :</v>
          </cell>
          <cell r="E1920" t="str">
            <v>Logistics</v>
          </cell>
          <cell r="F1920" t="str">
            <v>Sewer</v>
          </cell>
        </row>
        <row r="1921">
          <cell r="B1921">
            <v>3144</v>
          </cell>
          <cell r="C1921">
            <v>2010</v>
          </cell>
          <cell r="D1921" t="str">
            <v>414350  DO NOT USE - Travelling &amp; Subsistence :</v>
          </cell>
          <cell r="E1921" t="str">
            <v>Informal Settlements</v>
          </cell>
          <cell r="F1921" t="str">
            <v>Sewer</v>
          </cell>
        </row>
        <row r="1922">
          <cell r="B1922">
            <v>0</v>
          </cell>
          <cell r="C1922">
            <v>2010</v>
          </cell>
          <cell r="D1922" t="str">
            <v>414350  DO NOT USE - Travelling &amp; Subsistence :</v>
          </cell>
          <cell r="E1922" t="str">
            <v>TOC</v>
          </cell>
          <cell r="F1922" t="str">
            <v>Sewer</v>
          </cell>
        </row>
        <row r="1923">
          <cell r="B1923">
            <v>1200</v>
          </cell>
          <cell r="C1923">
            <v>2010</v>
          </cell>
          <cell r="D1923" t="str">
            <v>414350  DO NOT USE - Travelling &amp; Subsistence :</v>
          </cell>
          <cell r="E1923" t="str">
            <v>Planning &amp; Design</v>
          </cell>
          <cell r="F1923" t="str">
            <v>Sewer</v>
          </cell>
        </row>
        <row r="1924">
          <cell r="B1924">
            <v>45007.45</v>
          </cell>
          <cell r="C1924">
            <v>2010</v>
          </cell>
          <cell r="D1924" t="str">
            <v>414350  DO NOT USE - Travelling &amp; Subsistence :</v>
          </cell>
          <cell r="E1924" t="str">
            <v>Logistics</v>
          </cell>
          <cell r="F1924" t="str">
            <v>Water</v>
          </cell>
        </row>
        <row r="1925">
          <cell r="B1925">
            <v>21.05</v>
          </cell>
          <cell r="C1925">
            <v>2010</v>
          </cell>
          <cell r="D1925" t="str">
            <v>414350  DO NOT USE - Travelling &amp; Subsistence :</v>
          </cell>
          <cell r="E1925" t="str">
            <v>District 7</v>
          </cell>
          <cell r="F1925" t="str">
            <v>Sewer</v>
          </cell>
        </row>
        <row r="1926">
          <cell r="B1926">
            <v>3137</v>
          </cell>
          <cell r="C1926">
            <v>2010</v>
          </cell>
          <cell r="D1926" t="str">
            <v>414360  DO NOT USE - Travelling &amp; Subsistence :</v>
          </cell>
          <cell r="E1926" t="str">
            <v>Informal Settlements</v>
          </cell>
          <cell r="F1926" t="str">
            <v>Water</v>
          </cell>
        </row>
        <row r="1927">
          <cell r="B1927">
            <v>1135.4000000000001</v>
          </cell>
          <cell r="C1927">
            <v>2010</v>
          </cell>
          <cell r="D1927" t="str">
            <v>414360  DO NOT USE - Travelling &amp; Subsistence :</v>
          </cell>
          <cell r="E1927" t="str">
            <v>Planning &amp; Design</v>
          </cell>
          <cell r="F1927" t="str">
            <v>Water</v>
          </cell>
        </row>
        <row r="1928">
          <cell r="B1928">
            <v>214.1</v>
          </cell>
          <cell r="C1928">
            <v>2010</v>
          </cell>
          <cell r="D1928" t="str">
            <v>414360  DO NOT USE - Travelling &amp; Subsistence :</v>
          </cell>
          <cell r="E1928" t="str">
            <v>District 8</v>
          </cell>
          <cell r="F1928" t="str">
            <v>Water</v>
          </cell>
        </row>
        <row r="1929">
          <cell r="B1929">
            <v>0</v>
          </cell>
          <cell r="C1929">
            <v>2010</v>
          </cell>
          <cell r="D1929" t="str">
            <v>414360  DO NOT USE - Travelling &amp; Subsistence :</v>
          </cell>
          <cell r="E1929" t="str">
            <v>District 8</v>
          </cell>
          <cell r="F1929" t="str">
            <v>Water</v>
          </cell>
        </row>
        <row r="1930">
          <cell r="B1930">
            <v>1535.26</v>
          </cell>
          <cell r="C1930">
            <v>2010</v>
          </cell>
          <cell r="D1930" t="str">
            <v>414360  DO NOT USE - Travelling &amp; Subsistence :</v>
          </cell>
          <cell r="E1930" t="str">
            <v>District 8</v>
          </cell>
          <cell r="F1930" t="str">
            <v>Water</v>
          </cell>
        </row>
        <row r="1931">
          <cell r="B1931">
            <v>0</v>
          </cell>
          <cell r="C1931">
            <v>2010</v>
          </cell>
          <cell r="D1931" t="str">
            <v>414360  DO NOT USE - Travelling &amp; Subsistence :</v>
          </cell>
          <cell r="E1931" t="str">
            <v>District 6</v>
          </cell>
          <cell r="F1931" t="str">
            <v>Water</v>
          </cell>
        </row>
        <row r="1932">
          <cell r="B1932">
            <v>0</v>
          </cell>
          <cell r="C1932">
            <v>2010</v>
          </cell>
          <cell r="D1932" t="str">
            <v>414360  DO NOT USE - Travelling &amp; Subsistence :</v>
          </cell>
          <cell r="E1932" t="str">
            <v>District 6</v>
          </cell>
          <cell r="F1932" t="str">
            <v>Water</v>
          </cell>
        </row>
        <row r="1933">
          <cell r="B1933">
            <v>0</v>
          </cell>
          <cell r="C1933">
            <v>2010</v>
          </cell>
          <cell r="D1933" t="str">
            <v>414360  DO NOT USE - Travelling &amp; Subsistence :</v>
          </cell>
          <cell r="E1933" t="str">
            <v>Logistics</v>
          </cell>
          <cell r="F1933" t="str">
            <v>Sewer</v>
          </cell>
        </row>
        <row r="1934">
          <cell r="B1934">
            <v>1050.82</v>
          </cell>
          <cell r="C1934">
            <v>2010</v>
          </cell>
          <cell r="D1934" t="str">
            <v>414360  DO NOT USE - Travelling &amp; Subsistence :</v>
          </cell>
          <cell r="E1934" t="str">
            <v>Logistics</v>
          </cell>
          <cell r="F1934" t="str">
            <v>Water</v>
          </cell>
        </row>
        <row r="1935">
          <cell r="B1935">
            <v>0</v>
          </cell>
          <cell r="C1935">
            <v>2010</v>
          </cell>
          <cell r="D1935" t="str">
            <v>414400  Uniform &amp; Protective Clothing</v>
          </cell>
          <cell r="E1935" t="str">
            <v>District 8</v>
          </cell>
          <cell r="F1935" t="str">
            <v>Water</v>
          </cell>
        </row>
        <row r="1936">
          <cell r="B1936">
            <v>138789.51999999999</v>
          </cell>
          <cell r="C1936">
            <v>2010</v>
          </cell>
          <cell r="D1936" t="str">
            <v>414400  Uniform &amp; Protective Clothing</v>
          </cell>
          <cell r="E1936" t="str">
            <v>District 4</v>
          </cell>
          <cell r="F1936" t="str">
            <v>Water</v>
          </cell>
        </row>
        <row r="1937">
          <cell r="B1937">
            <v>53636.08</v>
          </cell>
          <cell r="C1937">
            <v>2010</v>
          </cell>
          <cell r="D1937" t="str">
            <v>414400  Uniform &amp; Protective Clothing</v>
          </cell>
          <cell r="E1937" t="str">
            <v>District 4</v>
          </cell>
          <cell r="F1937" t="str">
            <v>Water</v>
          </cell>
        </row>
        <row r="1938">
          <cell r="B1938">
            <v>100353.5</v>
          </cell>
          <cell r="C1938">
            <v>2010</v>
          </cell>
          <cell r="D1938" t="str">
            <v>414400  Uniform &amp; Protective Clothing</v>
          </cell>
          <cell r="E1938" t="str">
            <v>District 4</v>
          </cell>
          <cell r="F1938" t="str">
            <v>Water</v>
          </cell>
        </row>
        <row r="1939">
          <cell r="B1939">
            <v>1984</v>
          </cell>
          <cell r="C1939">
            <v>2010</v>
          </cell>
          <cell r="D1939" t="str">
            <v>414400  Uniform &amp; Protective Clothing</v>
          </cell>
          <cell r="E1939" t="str">
            <v>District 4</v>
          </cell>
          <cell r="F1939" t="str">
            <v>Water</v>
          </cell>
        </row>
        <row r="1940">
          <cell r="B1940">
            <v>70608.63</v>
          </cell>
          <cell r="C1940">
            <v>2010</v>
          </cell>
          <cell r="D1940" t="str">
            <v>414400  Uniform &amp; Protective Clothing</v>
          </cell>
          <cell r="E1940" t="str">
            <v>District 3</v>
          </cell>
          <cell r="F1940" t="str">
            <v>Water</v>
          </cell>
        </row>
        <row r="1941">
          <cell r="B1941">
            <v>834</v>
          </cell>
          <cell r="C1941">
            <v>2010</v>
          </cell>
          <cell r="D1941" t="str">
            <v>414400  Uniform &amp; Protective Clothing</v>
          </cell>
          <cell r="E1941" t="str">
            <v>District 3</v>
          </cell>
          <cell r="F1941" t="str">
            <v>Water</v>
          </cell>
        </row>
        <row r="1942">
          <cell r="B1942">
            <v>0</v>
          </cell>
          <cell r="C1942">
            <v>2010</v>
          </cell>
          <cell r="D1942" t="str">
            <v>414400  Uniform &amp; Protective Clothing</v>
          </cell>
          <cell r="E1942" t="str">
            <v>District 3</v>
          </cell>
          <cell r="F1942" t="str">
            <v>Water</v>
          </cell>
        </row>
        <row r="1943">
          <cell r="B1943">
            <v>54362.559999999998</v>
          </cell>
          <cell r="C1943">
            <v>2010</v>
          </cell>
          <cell r="D1943" t="str">
            <v>414400  Uniform &amp; Protective Clothing</v>
          </cell>
          <cell r="E1943" t="str">
            <v>District 6</v>
          </cell>
          <cell r="F1943" t="str">
            <v>Water</v>
          </cell>
        </row>
        <row r="1944">
          <cell r="B1944">
            <v>102620.17</v>
          </cell>
          <cell r="C1944">
            <v>2010</v>
          </cell>
          <cell r="D1944" t="str">
            <v>414400  Uniform &amp; Protective Clothing</v>
          </cell>
          <cell r="E1944" t="str">
            <v>District 8</v>
          </cell>
          <cell r="F1944" t="str">
            <v>Water</v>
          </cell>
        </row>
        <row r="1945">
          <cell r="B1945">
            <v>1232.7</v>
          </cell>
          <cell r="C1945">
            <v>2010</v>
          </cell>
          <cell r="D1945" t="str">
            <v>414400  Uniform &amp; Protective Clothing</v>
          </cell>
          <cell r="E1945" t="str">
            <v>District 8</v>
          </cell>
          <cell r="F1945" t="str">
            <v>Water</v>
          </cell>
        </row>
        <row r="1946">
          <cell r="B1946">
            <v>0</v>
          </cell>
          <cell r="C1946">
            <v>2010</v>
          </cell>
          <cell r="D1946" t="str">
            <v>414400  Uniform &amp; Protective Clothing</v>
          </cell>
          <cell r="E1946" t="str">
            <v>TOC</v>
          </cell>
          <cell r="F1946" t="str">
            <v>Water</v>
          </cell>
        </row>
        <row r="1947">
          <cell r="B1947">
            <v>287638.03000000003</v>
          </cell>
          <cell r="C1947">
            <v>2010</v>
          </cell>
          <cell r="D1947" t="str">
            <v>414400  Uniform &amp; Protective Clothing</v>
          </cell>
          <cell r="E1947" t="str">
            <v>District 1</v>
          </cell>
          <cell r="F1947" t="str">
            <v>Water</v>
          </cell>
        </row>
        <row r="1948">
          <cell r="B1948">
            <v>126.21</v>
          </cell>
          <cell r="C1948">
            <v>2010</v>
          </cell>
          <cell r="D1948" t="str">
            <v>414400  Uniform &amp; Protective Clothing</v>
          </cell>
          <cell r="E1948" t="str">
            <v>District 1</v>
          </cell>
          <cell r="F1948" t="str">
            <v>Water</v>
          </cell>
        </row>
        <row r="1949">
          <cell r="B1949">
            <v>108437.19</v>
          </cell>
          <cell r="C1949">
            <v>2010</v>
          </cell>
          <cell r="D1949" t="str">
            <v>414400  Uniform &amp; Protective Clothing</v>
          </cell>
          <cell r="E1949" t="str">
            <v>Logistics</v>
          </cell>
          <cell r="F1949" t="str">
            <v>Water</v>
          </cell>
        </row>
        <row r="1950">
          <cell r="B1950">
            <v>14562.95</v>
          </cell>
          <cell r="C1950">
            <v>2010</v>
          </cell>
          <cell r="D1950" t="str">
            <v>414400  Uniform &amp; Protective Clothing</v>
          </cell>
          <cell r="E1950" t="str">
            <v>Logistics</v>
          </cell>
          <cell r="F1950" t="str">
            <v>Water</v>
          </cell>
        </row>
        <row r="1951">
          <cell r="B1951">
            <v>70822.86</v>
          </cell>
          <cell r="C1951">
            <v>2010</v>
          </cell>
          <cell r="D1951" t="str">
            <v>414400  Uniform &amp; Protective Clothing</v>
          </cell>
          <cell r="E1951" t="str">
            <v>Logistics</v>
          </cell>
          <cell r="F1951" t="str">
            <v>Water</v>
          </cell>
        </row>
        <row r="1952">
          <cell r="B1952">
            <v>53823.26</v>
          </cell>
          <cell r="C1952">
            <v>2010</v>
          </cell>
          <cell r="D1952" t="str">
            <v>414400  Uniform &amp; Protective Clothing</v>
          </cell>
          <cell r="E1952" t="str">
            <v>Informal Settlements</v>
          </cell>
          <cell r="F1952" t="str">
            <v>Water</v>
          </cell>
        </row>
        <row r="1953">
          <cell r="B1953">
            <v>30495.91</v>
          </cell>
          <cell r="C1953">
            <v>2010</v>
          </cell>
          <cell r="D1953" t="str">
            <v>414400  Uniform &amp; Protective Clothing</v>
          </cell>
          <cell r="E1953" t="str">
            <v>TOC</v>
          </cell>
          <cell r="F1953" t="str">
            <v>Water</v>
          </cell>
        </row>
        <row r="1954">
          <cell r="B1954">
            <v>0</v>
          </cell>
          <cell r="C1954">
            <v>2010</v>
          </cell>
          <cell r="D1954" t="str">
            <v>414400  Uniform &amp; Protective Clothing</v>
          </cell>
          <cell r="E1954" t="str">
            <v>District 8</v>
          </cell>
          <cell r="F1954" t="str">
            <v>Water</v>
          </cell>
        </row>
        <row r="1955">
          <cell r="B1955">
            <v>720621.17</v>
          </cell>
          <cell r="C1955">
            <v>2010</v>
          </cell>
          <cell r="D1955" t="str">
            <v>414400  Uniform &amp; Protective Clothing</v>
          </cell>
          <cell r="E1955" t="str">
            <v>District 8</v>
          </cell>
          <cell r="F1955" t="str">
            <v>Water</v>
          </cell>
        </row>
        <row r="1956">
          <cell r="B1956">
            <v>150269.13</v>
          </cell>
          <cell r="C1956">
            <v>2010</v>
          </cell>
          <cell r="D1956" t="str">
            <v>414400  Uniform &amp; Protective Clothing</v>
          </cell>
          <cell r="E1956" t="str">
            <v>District 8</v>
          </cell>
          <cell r="F1956" t="str">
            <v>Water</v>
          </cell>
        </row>
        <row r="1957">
          <cell r="B1957">
            <v>1361.15</v>
          </cell>
          <cell r="C1957">
            <v>2010</v>
          </cell>
          <cell r="D1957" t="str">
            <v>414400  Uniform &amp; Protective Clothing</v>
          </cell>
          <cell r="E1957" t="str">
            <v>District 8</v>
          </cell>
          <cell r="F1957" t="str">
            <v>Water</v>
          </cell>
        </row>
        <row r="1958">
          <cell r="B1958">
            <v>2795.13</v>
          </cell>
          <cell r="C1958">
            <v>2010</v>
          </cell>
          <cell r="D1958" t="str">
            <v>414400  Uniform &amp; Protective Clothing</v>
          </cell>
          <cell r="E1958" t="str">
            <v>District 8</v>
          </cell>
          <cell r="F1958" t="str">
            <v>Water</v>
          </cell>
        </row>
        <row r="1959">
          <cell r="B1959">
            <v>0</v>
          </cell>
          <cell r="C1959">
            <v>2010</v>
          </cell>
          <cell r="D1959" t="str">
            <v>414400  Uniform &amp; Protective Clothing</v>
          </cell>
          <cell r="E1959" t="str">
            <v>District 8</v>
          </cell>
          <cell r="F1959" t="str">
            <v>Water</v>
          </cell>
        </row>
        <row r="1960">
          <cell r="B1960">
            <v>59193.19</v>
          </cell>
          <cell r="C1960">
            <v>2010</v>
          </cell>
          <cell r="D1960" t="str">
            <v>414400  Uniform &amp; Protective Clothing</v>
          </cell>
          <cell r="E1960" t="str">
            <v>District 6</v>
          </cell>
          <cell r="F1960" t="str">
            <v>Water</v>
          </cell>
        </row>
        <row r="1961">
          <cell r="B1961">
            <v>26687.02</v>
          </cell>
          <cell r="C1961">
            <v>2010</v>
          </cell>
          <cell r="D1961" t="str">
            <v>414400  Uniform &amp; Protective Clothing</v>
          </cell>
          <cell r="E1961" t="str">
            <v>District 6</v>
          </cell>
          <cell r="F1961" t="str">
            <v>Water</v>
          </cell>
        </row>
        <row r="1962">
          <cell r="B1962">
            <v>17042.77</v>
          </cell>
          <cell r="C1962">
            <v>2010</v>
          </cell>
          <cell r="D1962" t="str">
            <v>414400  Uniform &amp; Protective Clothing</v>
          </cell>
          <cell r="E1962" t="str">
            <v>District 6</v>
          </cell>
          <cell r="F1962" t="str">
            <v>Water</v>
          </cell>
        </row>
        <row r="1963">
          <cell r="B1963">
            <v>37297.58</v>
          </cell>
          <cell r="C1963">
            <v>2010</v>
          </cell>
          <cell r="D1963" t="str">
            <v>414400  Uniform &amp; Protective Clothing</v>
          </cell>
          <cell r="E1963" t="str">
            <v>District 6</v>
          </cell>
          <cell r="F1963" t="str">
            <v>Water</v>
          </cell>
        </row>
        <row r="1964">
          <cell r="B1964">
            <v>0</v>
          </cell>
          <cell r="C1964">
            <v>2010</v>
          </cell>
          <cell r="D1964" t="str">
            <v>414400  Uniform &amp; Protective Clothing</v>
          </cell>
          <cell r="E1964" t="str">
            <v>District 6</v>
          </cell>
          <cell r="F1964" t="str">
            <v>Water</v>
          </cell>
        </row>
        <row r="1965">
          <cell r="B1965">
            <v>8895.5400000000009</v>
          </cell>
          <cell r="C1965">
            <v>2010</v>
          </cell>
          <cell r="D1965" t="str">
            <v>414400  Uniform &amp; Protective Clothing</v>
          </cell>
          <cell r="E1965" t="str">
            <v>District 7</v>
          </cell>
          <cell r="F1965" t="str">
            <v>Sewer</v>
          </cell>
        </row>
        <row r="1966">
          <cell r="B1966">
            <v>33708.050000000003</v>
          </cell>
          <cell r="C1966">
            <v>2010</v>
          </cell>
          <cell r="D1966" t="str">
            <v>414400  Uniform &amp; Protective Clothing</v>
          </cell>
          <cell r="E1966" t="str">
            <v>District 4</v>
          </cell>
          <cell r="F1966" t="str">
            <v>Sewer</v>
          </cell>
        </row>
        <row r="1967">
          <cell r="B1967">
            <v>67168.03</v>
          </cell>
          <cell r="C1967">
            <v>2010</v>
          </cell>
          <cell r="D1967" t="str">
            <v>414400  Uniform &amp; Protective Clothing</v>
          </cell>
          <cell r="E1967" t="str">
            <v>District 4</v>
          </cell>
          <cell r="F1967" t="str">
            <v>Sewer</v>
          </cell>
        </row>
        <row r="1968">
          <cell r="B1968">
            <v>117651.18</v>
          </cell>
          <cell r="C1968">
            <v>2010</v>
          </cell>
          <cell r="D1968" t="str">
            <v>414400  Uniform &amp; Protective Clothing</v>
          </cell>
          <cell r="E1968" t="str">
            <v>District 4</v>
          </cell>
          <cell r="F1968" t="str">
            <v>Sewer</v>
          </cell>
        </row>
        <row r="1969">
          <cell r="B1969">
            <v>0</v>
          </cell>
          <cell r="C1969">
            <v>2010</v>
          </cell>
          <cell r="D1969" t="str">
            <v>414400  Uniform &amp; Protective Clothing</v>
          </cell>
          <cell r="E1969" t="str">
            <v>District 3</v>
          </cell>
          <cell r="F1969" t="str">
            <v>Sewer</v>
          </cell>
        </row>
        <row r="1970">
          <cell r="B1970">
            <v>0</v>
          </cell>
          <cell r="C1970">
            <v>2010</v>
          </cell>
          <cell r="D1970" t="str">
            <v>414400  Uniform &amp; Protective Clothing</v>
          </cell>
          <cell r="E1970" t="str">
            <v>District 3</v>
          </cell>
          <cell r="F1970" t="str">
            <v>Sewer</v>
          </cell>
        </row>
        <row r="1971">
          <cell r="B1971">
            <v>56330.16</v>
          </cell>
          <cell r="C1971">
            <v>2010</v>
          </cell>
          <cell r="D1971" t="str">
            <v>414400  Uniform &amp; Protective Clothing</v>
          </cell>
          <cell r="E1971" t="str">
            <v>District 3</v>
          </cell>
          <cell r="F1971" t="str">
            <v>Sewer</v>
          </cell>
        </row>
        <row r="1972">
          <cell r="B1972">
            <v>0</v>
          </cell>
          <cell r="C1972">
            <v>2010</v>
          </cell>
          <cell r="D1972" t="str">
            <v>414400  Uniform &amp; Protective Clothing</v>
          </cell>
          <cell r="E1972" t="str">
            <v>TOC</v>
          </cell>
          <cell r="F1972" t="str">
            <v>Sewer</v>
          </cell>
        </row>
        <row r="1973">
          <cell r="B1973">
            <v>45322.81</v>
          </cell>
          <cell r="C1973">
            <v>2010</v>
          </cell>
          <cell r="D1973" t="str">
            <v>414400  Uniform &amp; Protective Clothing</v>
          </cell>
          <cell r="E1973" t="str">
            <v>District 6</v>
          </cell>
          <cell r="F1973" t="str">
            <v>Sewer</v>
          </cell>
        </row>
        <row r="1974">
          <cell r="B1974">
            <v>71814.100000000006</v>
          </cell>
          <cell r="C1974">
            <v>2010</v>
          </cell>
          <cell r="D1974" t="str">
            <v>414400  Uniform &amp; Protective Clothing</v>
          </cell>
          <cell r="E1974" t="str">
            <v>District 7</v>
          </cell>
          <cell r="F1974" t="str">
            <v>Sewer</v>
          </cell>
        </row>
        <row r="1975">
          <cell r="B1975">
            <v>59558.87</v>
          </cell>
          <cell r="C1975">
            <v>2010</v>
          </cell>
          <cell r="D1975" t="str">
            <v>414400  Uniform &amp; Protective Clothing</v>
          </cell>
          <cell r="E1975" t="str">
            <v>District 1</v>
          </cell>
          <cell r="F1975" t="str">
            <v>Sewer</v>
          </cell>
        </row>
        <row r="1976">
          <cell r="B1976">
            <v>118596.42</v>
          </cell>
          <cell r="C1976">
            <v>2010</v>
          </cell>
          <cell r="D1976" t="str">
            <v>414400  Uniform &amp; Protective Clothing</v>
          </cell>
          <cell r="E1976" t="str">
            <v>Logistics</v>
          </cell>
          <cell r="F1976" t="str">
            <v>Sewer</v>
          </cell>
        </row>
        <row r="1977">
          <cell r="B1977">
            <v>227.43</v>
          </cell>
          <cell r="C1977">
            <v>2010</v>
          </cell>
          <cell r="D1977" t="str">
            <v>414400  Uniform &amp; Protective Clothing</v>
          </cell>
          <cell r="E1977" t="str">
            <v>Informal Settlements</v>
          </cell>
          <cell r="F1977" t="str">
            <v>Sewer</v>
          </cell>
        </row>
        <row r="1978">
          <cell r="B1978">
            <v>21730.93</v>
          </cell>
          <cell r="C1978">
            <v>2010</v>
          </cell>
          <cell r="D1978" t="str">
            <v>414400  Uniform &amp; Protective Clothing</v>
          </cell>
          <cell r="E1978" t="str">
            <v>Planning &amp; Design</v>
          </cell>
          <cell r="F1978" t="str">
            <v>Sewer</v>
          </cell>
        </row>
        <row r="1979">
          <cell r="B1979">
            <v>24258.61</v>
          </cell>
          <cell r="C1979">
            <v>2010</v>
          </cell>
          <cell r="D1979" t="str">
            <v>414400  Uniform &amp; Protective Clothing</v>
          </cell>
          <cell r="E1979" t="str">
            <v>Informal Settlements</v>
          </cell>
          <cell r="F1979" t="str">
            <v>Sewer</v>
          </cell>
        </row>
        <row r="1980">
          <cell r="B1980">
            <v>6108.66</v>
          </cell>
          <cell r="C1980">
            <v>2010</v>
          </cell>
          <cell r="D1980" t="str">
            <v>414400  Uniform &amp; Protective Clothing</v>
          </cell>
          <cell r="E1980" t="str">
            <v>Informal Settlements</v>
          </cell>
          <cell r="F1980" t="str">
            <v>Water</v>
          </cell>
        </row>
        <row r="1981">
          <cell r="B1981">
            <v>614.84</v>
          </cell>
          <cell r="C1981">
            <v>2010</v>
          </cell>
          <cell r="D1981" t="str">
            <v>414400  Uniform &amp; Protective Clothing</v>
          </cell>
          <cell r="E1981" t="str">
            <v>Logistics</v>
          </cell>
          <cell r="F1981" t="str">
            <v>Water</v>
          </cell>
        </row>
        <row r="1982">
          <cell r="B1982">
            <v>90514.86</v>
          </cell>
          <cell r="C1982">
            <v>2010</v>
          </cell>
          <cell r="D1982" t="str">
            <v>414400  Uniform &amp; Protective Clothing</v>
          </cell>
          <cell r="E1982" t="str">
            <v>District 7</v>
          </cell>
          <cell r="F1982" t="str">
            <v>Sewer</v>
          </cell>
        </row>
        <row r="1983">
          <cell r="B1983">
            <v>0</v>
          </cell>
          <cell r="C1983">
            <v>2010</v>
          </cell>
          <cell r="D1983" t="str">
            <v>414400  Uniform &amp; Protective Clothing</v>
          </cell>
          <cell r="E1983" t="str">
            <v>District 7</v>
          </cell>
          <cell r="F1983" t="str">
            <v>Sewer</v>
          </cell>
        </row>
        <row r="1984">
          <cell r="B1984">
            <v>34351.879999999997</v>
          </cell>
          <cell r="C1984">
            <v>2010</v>
          </cell>
          <cell r="D1984" t="str">
            <v>414400  Uniform &amp; Protective Clothing</v>
          </cell>
          <cell r="E1984" t="str">
            <v>District 7</v>
          </cell>
          <cell r="F1984" t="str">
            <v>Sewer</v>
          </cell>
        </row>
        <row r="1985">
          <cell r="B1985">
            <v>39625.5</v>
          </cell>
          <cell r="C1985">
            <v>2010</v>
          </cell>
          <cell r="D1985" t="str">
            <v>414400  Uniform &amp; Protective Clothing</v>
          </cell>
          <cell r="E1985" t="str">
            <v>District 6</v>
          </cell>
          <cell r="F1985" t="str">
            <v>Sewer</v>
          </cell>
        </row>
        <row r="1986">
          <cell r="B1986">
            <v>37296.92</v>
          </cell>
          <cell r="C1986">
            <v>2010</v>
          </cell>
          <cell r="D1986" t="str">
            <v>414400  Uniform &amp; Protective Clothing</v>
          </cell>
          <cell r="E1986" t="str">
            <v>District 6</v>
          </cell>
          <cell r="F1986" t="str">
            <v>Sewer</v>
          </cell>
        </row>
        <row r="1987">
          <cell r="B1987">
            <v>10910.01</v>
          </cell>
          <cell r="C1987">
            <v>2010</v>
          </cell>
          <cell r="D1987" t="str">
            <v>414400  Uniform &amp; Protective Clothing</v>
          </cell>
          <cell r="E1987" t="str">
            <v>District 6</v>
          </cell>
          <cell r="F1987" t="str">
            <v>Sewer</v>
          </cell>
        </row>
        <row r="1988">
          <cell r="B1988">
            <v>36916.44</v>
          </cell>
          <cell r="C1988">
            <v>2010</v>
          </cell>
          <cell r="D1988" t="str">
            <v>414400  Uniform &amp; Protective Clothing</v>
          </cell>
          <cell r="E1988" t="str">
            <v>District 6</v>
          </cell>
          <cell r="F1988" t="str">
            <v>Sewer</v>
          </cell>
        </row>
        <row r="1989">
          <cell r="B1989">
            <v>0</v>
          </cell>
          <cell r="C1989">
            <v>2010</v>
          </cell>
          <cell r="D1989" t="str">
            <v>414400  Uniform &amp; Protective Clothing</v>
          </cell>
          <cell r="E1989" t="str">
            <v>District 7</v>
          </cell>
          <cell r="F1989" t="str">
            <v>Sewer</v>
          </cell>
        </row>
        <row r="1990">
          <cell r="B1990">
            <v>4056.48</v>
          </cell>
          <cell r="C1990">
            <v>2010</v>
          </cell>
          <cell r="D1990" t="str">
            <v>414500  Veterinary Services</v>
          </cell>
          <cell r="E1990" t="str">
            <v>Logistics</v>
          </cell>
          <cell r="F1990" t="str">
            <v>Sewer</v>
          </cell>
        </row>
        <row r="1991">
          <cell r="B1991">
            <v>537876.44999999995</v>
          </cell>
          <cell r="C1991">
            <v>2010</v>
          </cell>
          <cell r="D1991" t="str">
            <v>414550  Water Purchases</v>
          </cell>
          <cell r="E1991" t="str">
            <v>District 4</v>
          </cell>
          <cell r="F1991" t="str">
            <v>Water</v>
          </cell>
        </row>
        <row r="1992">
          <cell r="B1992">
            <v>2435.27</v>
          </cell>
          <cell r="C1992">
            <v>2010</v>
          </cell>
          <cell r="D1992" t="str">
            <v>612011  Coida Insurance : Primary Cost</v>
          </cell>
          <cell r="E1992" t="str">
            <v>Logistics</v>
          </cell>
          <cell r="F1992" t="str">
            <v>Sewer</v>
          </cell>
        </row>
        <row r="1993">
          <cell r="B1993">
            <v>239.47</v>
          </cell>
          <cell r="C1993">
            <v>2010</v>
          </cell>
          <cell r="D1993" t="str">
            <v>612011  Coida Insurance : Primary Cost</v>
          </cell>
          <cell r="E1993" t="str">
            <v>District 7</v>
          </cell>
          <cell r="F1993" t="str">
            <v>Sewer</v>
          </cell>
        </row>
        <row r="1994">
          <cell r="B1994">
            <v>1043.72</v>
          </cell>
          <cell r="C1994">
            <v>2010</v>
          </cell>
          <cell r="D1994" t="str">
            <v>612011  Coida Insurance : Primary Cost</v>
          </cell>
          <cell r="E1994" t="str">
            <v>District 7</v>
          </cell>
          <cell r="F1994" t="str">
            <v>Sewer</v>
          </cell>
        </row>
        <row r="1995">
          <cell r="B1995">
            <v>1491.69</v>
          </cell>
          <cell r="C1995">
            <v>2010</v>
          </cell>
          <cell r="D1995" t="str">
            <v>612011  Coida Insurance : Primary Cost</v>
          </cell>
          <cell r="E1995" t="str">
            <v>District 1</v>
          </cell>
          <cell r="F1995" t="str">
            <v>Water</v>
          </cell>
        </row>
        <row r="1996">
          <cell r="B1996">
            <v>263.77</v>
          </cell>
          <cell r="C1996">
            <v>2010</v>
          </cell>
          <cell r="D1996" t="str">
            <v>612011  Coida Insurance : Primary Cost</v>
          </cell>
          <cell r="E1996" t="str">
            <v>District 8</v>
          </cell>
          <cell r="F1996" t="str">
            <v>Water</v>
          </cell>
        </row>
        <row r="1997">
          <cell r="B1997">
            <v>229.88</v>
          </cell>
          <cell r="C1997">
            <v>2010</v>
          </cell>
          <cell r="D1997" t="str">
            <v>612011  Coida Insurance : Primary Cost</v>
          </cell>
          <cell r="E1997" t="str">
            <v>District 4</v>
          </cell>
          <cell r="F1997" t="str">
            <v>Water</v>
          </cell>
        </row>
        <row r="1998">
          <cell r="B1998">
            <v>227.54</v>
          </cell>
          <cell r="C1998">
            <v>2010</v>
          </cell>
          <cell r="D1998" t="str">
            <v>612011  Coida Insurance : Primary Cost</v>
          </cell>
          <cell r="E1998" t="str">
            <v>District 8</v>
          </cell>
          <cell r="F1998" t="str">
            <v>Water</v>
          </cell>
        </row>
        <row r="1999">
          <cell r="B1999">
            <v>3105.61</v>
          </cell>
          <cell r="C1999">
            <v>2010</v>
          </cell>
          <cell r="D1999" t="str">
            <v>612011  Coida Insurance : Primary Cost</v>
          </cell>
          <cell r="E1999" t="str">
            <v>District 8</v>
          </cell>
          <cell r="F1999" t="str">
            <v>Water</v>
          </cell>
        </row>
        <row r="2000">
          <cell r="B2000">
            <v>1338.19</v>
          </cell>
          <cell r="C2000">
            <v>2010</v>
          </cell>
          <cell r="D2000" t="str">
            <v>612011  Coida Insurance : Primary Cost</v>
          </cell>
          <cell r="E2000" t="str">
            <v>District 8</v>
          </cell>
          <cell r="F2000" t="str">
            <v>Water</v>
          </cell>
        </row>
        <row r="2001">
          <cell r="B2001">
            <v>272.93</v>
          </cell>
          <cell r="C2001">
            <v>2010</v>
          </cell>
          <cell r="D2001" t="str">
            <v>415130  Fire &amp; Allied Peril Claims</v>
          </cell>
          <cell r="E2001" t="str">
            <v>District 1</v>
          </cell>
          <cell r="F2001" t="str">
            <v>Sewer</v>
          </cell>
        </row>
        <row r="2002">
          <cell r="B2002">
            <v>0</v>
          </cell>
          <cell r="C2002">
            <v>2010</v>
          </cell>
          <cell r="D2002" t="str">
            <v>415190  Public Liability Claims</v>
          </cell>
          <cell r="E2002" t="str">
            <v>Informal Settlements</v>
          </cell>
          <cell r="F2002" t="str">
            <v>Sewer</v>
          </cell>
        </row>
        <row r="2003">
          <cell r="B2003">
            <v>24117.85</v>
          </cell>
          <cell r="C2003">
            <v>2010</v>
          </cell>
          <cell r="D2003" t="str">
            <v>415190  Public Liability Claims</v>
          </cell>
          <cell r="E2003" t="str">
            <v>District 6</v>
          </cell>
          <cell r="F2003" t="str">
            <v>Sewer</v>
          </cell>
        </row>
        <row r="2004">
          <cell r="B2004">
            <v>402581.95</v>
          </cell>
          <cell r="C2004">
            <v>2010</v>
          </cell>
          <cell r="D2004" t="str">
            <v>420000  Loss on Sale of Assets</v>
          </cell>
          <cell r="E2004" t="str">
            <v>Logistics</v>
          </cell>
          <cell r="F2004" t="str">
            <v>Water</v>
          </cell>
        </row>
        <row r="2005">
          <cell r="B2005">
            <v>1428.32</v>
          </cell>
          <cell r="C2005">
            <v>2010</v>
          </cell>
          <cell r="D2005" t="str">
            <v>420000  Loss on Sale of Assets</v>
          </cell>
          <cell r="E2005" t="str">
            <v>District 1</v>
          </cell>
          <cell r="F2005" t="str">
            <v>Water</v>
          </cell>
        </row>
        <row r="2006">
          <cell r="B2006">
            <v>35452.71</v>
          </cell>
          <cell r="C2006">
            <v>2010</v>
          </cell>
          <cell r="D2006" t="str">
            <v>420000  Loss on Sale of Assets</v>
          </cell>
          <cell r="E2006" t="str">
            <v>District 1</v>
          </cell>
          <cell r="F2006" t="str">
            <v>Water</v>
          </cell>
        </row>
        <row r="2007">
          <cell r="B2007">
            <v>149.34</v>
          </cell>
          <cell r="C2007">
            <v>2010</v>
          </cell>
          <cell r="D2007" t="str">
            <v>420000  Loss on Sale of Assets</v>
          </cell>
          <cell r="E2007" t="str">
            <v>District 1</v>
          </cell>
          <cell r="F2007" t="str">
            <v>Water</v>
          </cell>
        </row>
        <row r="2008">
          <cell r="B2008">
            <v>277318.99</v>
          </cell>
          <cell r="C2008">
            <v>2010</v>
          </cell>
          <cell r="D2008" t="str">
            <v>420000  Loss on Sale of Assets</v>
          </cell>
          <cell r="E2008" t="str">
            <v>District 1</v>
          </cell>
          <cell r="F2008" t="str">
            <v>Water</v>
          </cell>
        </row>
        <row r="2009">
          <cell r="B2009">
            <v>45387.95</v>
          </cell>
          <cell r="C2009">
            <v>2010</v>
          </cell>
          <cell r="D2009" t="str">
            <v>420000  Loss on Sale of Assets</v>
          </cell>
          <cell r="E2009" t="str">
            <v>TOC</v>
          </cell>
          <cell r="F2009" t="str">
            <v>Water</v>
          </cell>
        </row>
        <row r="2010">
          <cell r="B2010">
            <v>13032.99</v>
          </cell>
          <cell r="C2010">
            <v>2010</v>
          </cell>
          <cell r="D2010" t="str">
            <v>420000  Loss on Sale of Assets</v>
          </cell>
          <cell r="E2010" t="str">
            <v>District 6</v>
          </cell>
          <cell r="F2010" t="str">
            <v>Water</v>
          </cell>
        </row>
        <row r="2011">
          <cell r="B2011">
            <v>4679.99</v>
          </cell>
          <cell r="C2011">
            <v>2010</v>
          </cell>
          <cell r="D2011" t="str">
            <v>420000  Loss on Sale of Assets</v>
          </cell>
          <cell r="E2011" t="str">
            <v>District 8</v>
          </cell>
          <cell r="F2011" t="str">
            <v>Water</v>
          </cell>
        </row>
        <row r="2012">
          <cell r="B2012">
            <v>115.5</v>
          </cell>
          <cell r="C2012">
            <v>2010</v>
          </cell>
          <cell r="D2012" t="str">
            <v>420000  Loss on Sale of Assets</v>
          </cell>
          <cell r="E2012" t="str">
            <v>District 8</v>
          </cell>
          <cell r="F2012" t="str">
            <v>Water</v>
          </cell>
        </row>
        <row r="2013">
          <cell r="B2013">
            <v>51933.85</v>
          </cell>
          <cell r="C2013">
            <v>2010</v>
          </cell>
          <cell r="D2013" t="str">
            <v>420000  Loss on Sale of Assets</v>
          </cell>
          <cell r="E2013" t="str">
            <v>District 8</v>
          </cell>
          <cell r="F2013" t="str">
            <v>Water</v>
          </cell>
        </row>
        <row r="2014">
          <cell r="B2014">
            <v>66682.97</v>
          </cell>
          <cell r="C2014">
            <v>2010</v>
          </cell>
          <cell r="D2014" t="str">
            <v>420000  Loss on Sale of Assets</v>
          </cell>
          <cell r="E2014" t="str">
            <v>District 6</v>
          </cell>
          <cell r="F2014" t="str">
            <v>Water</v>
          </cell>
        </row>
        <row r="2015">
          <cell r="B2015">
            <v>2134.56</v>
          </cell>
          <cell r="C2015">
            <v>2010</v>
          </cell>
          <cell r="D2015" t="str">
            <v>420000  Loss on Sale of Assets</v>
          </cell>
          <cell r="E2015" t="str">
            <v>District 3</v>
          </cell>
          <cell r="F2015" t="str">
            <v>Water</v>
          </cell>
        </row>
        <row r="2016">
          <cell r="B2016">
            <v>1532.27</v>
          </cell>
          <cell r="C2016">
            <v>2010</v>
          </cell>
          <cell r="D2016" t="str">
            <v>420000  Loss on Sale of Assets</v>
          </cell>
          <cell r="E2016" t="str">
            <v>District 3</v>
          </cell>
          <cell r="F2016" t="str">
            <v>Water</v>
          </cell>
        </row>
        <row r="2017">
          <cell r="B2017">
            <v>340.44</v>
          </cell>
          <cell r="C2017">
            <v>2010</v>
          </cell>
          <cell r="D2017" t="str">
            <v>420000  Loss on Sale of Assets</v>
          </cell>
          <cell r="E2017" t="str">
            <v>District 3</v>
          </cell>
          <cell r="F2017" t="str">
            <v>Water</v>
          </cell>
        </row>
        <row r="2018">
          <cell r="B2018">
            <v>11311.4</v>
          </cell>
          <cell r="C2018">
            <v>2010</v>
          </cell>
          <cell r="D2018" t="str">
            <v>420000  Loss on Sale of Assets</v>
          </cell>
          <cell r="E2018" t="str">
            <v>District 3</v>
          </cell>
          <cell r="F2018" t="str">
            <v>Water</v>
          </cell>
        </row>
        <row r="2019">
          <cell r="B2019">
            <v>167.86</v>
          </cell>
          <cell r="C2019">
            <v>2010</v>
          </cell>
          <cell r="D2019" t="str">
            <v>420000  Loss on Sale of Assets</v>
          </cell>
          <cell r="E2019" t="str">
            <v>District 4</v>
          </cell>
          <cell r="F2019" t="str">
            <v>Water</v>
          </cell>
        </row>
        <row r="2020">
          <cell r="B2020">
            <v>136042.31</v>
          </cell>
          <cell r="C2020">
            <v>2010</v>
          </cell>
          <cell r="D2020" t="str">
            <v>420000  Loss on Sale of Assets</v>
          </cell>
          <cell r="E2020" t="str">
            <v>District 4</v>
          </cell>
          <cell r="F2020" t="str">
            <v>Water</v>
          </cell>
        </row>
        <row r="2021">
          <cell r="B2021">
            <v>510.05</v>
          </cell>
          <cell r="C2021">
            <v>2010</v>
          </cell>
          <cell r="D2021" t="str">
            <v>420000  Loss on Sale of Assets</v>
          </cell>
          <cell r="E2021" t="str">
            <v>District 4</v>
          </cell>
          <cell r="F2021" t="str">
            <v>Water</v>
          </cell>
        </row>
        <row r="2022">
          <cell r="B2022">
            <v>59577.4</v>
          </cell>
          <cell r="C2022">
            <v>2010</v>
          </cell>
          <cell r="D2022" t="str">
            <v>420000  Loss on Sale of Assets</v>
          </cell>
          <cell r="E2022" t="str">
            <v>District 4</v>
          </cell>
          <cell r="F2022" t="str">
            <v>Water</v>
          </cell>
        </row>
        <row r="2023">
          <cell r="B2023">
            <v>1330.49</v>
          </cell>
          <cell r="C2023">
            <v>2010</v>
          </cell>
          <cell r="D2023" t="str">
            <v>420000  Loss on Sale of Assets</v>
          </cell>
          <cell r="E2023" t="str">
            <v>District 4</v>
          </cell>
          <cell r="F2023" t="str">
            <v>Water</v>
          </cell>
        </row>
        <row r="2024">
          <cell r="B2024">
            <v>961.47</v>
          </cell>
          <cell r="C2024">
            <v>2010</v>
          </cell>
          <cell r="D2024" t="str">
            <v>420000  Loss on Sale of Assets</v>
          </cell>
          <cell r="E2024" t="str">
            <v>District 4</v>
          </cell>
          <cell r="F2024" t="str">
            <v>Water</v>
          </cell>
        </row>
        <row r="2025">
          <cell r="B2025">
            <v>1.55</v>
          </cell>
          <cell r="C2025">
            <v>2010</v>
          </cell>
          <cell r="D2025" t="str">
            <v>420000  Loss on Sale of Assets</v>
          </cell>
          <cell r="E2025" t="str">
            <v>District 8</v>
          </cell>
          <cell r="F2025" t="str">
            <v>Water</v>
          </cell>
        </row>
        <row r="2026">
          <cell r="B2026">
            <v>67.13</v>
          </cell>
          <cell r="C2026">
            <v>2010</v>
          </cell>
          <cell r="D2026" t="str">
            <v>420000  Loss on Sale of Assets</v>
          </cell>
          <cell r="E2026" t="str">
            <v>District 8</v>
          </cell>
          <cell r="F2026" t="str">
            <v>Water</v>
          </cell>
        </row>
        <row r="2027">
          <cell r="B2027">
            <v>544.26</v>
          </cell>
          <cell r="C2027">
            <v>2010</v>
          </cell>
          <cell r="D2027" t="str">
            <v>420000  Loss on Sale of Assets</v>
          </cell>
          <cell r="E2027" t="str">
            <v>District 8</v>
          </cell>
          <cell r="F2027" t="str">
            <v>Water</v>
          </cell>
        </row>
        <row r="2028">
          <cell r="B2028">
            <v>9077.09</v>
          </cell>
          <cell r="C2028">
            <v>2010</v>
          </cell>
          <cell r="D2028" t="str">
            <v>420000  Loss on Sale of Assets</v>
          </cell>
          <cell r="E2028" t="str">
            <v>District 6</v>
          </cell>
          <cell r="F2028" t="str">
            <v>Water</v>
          </cell>
        </row>
        <row r="2029">
          <cell r="B2029">
            <v>1648.59</v>
          </cell>
          <cell r="C2029">
            <v>2010</v>
          </cell>
          <cell r="D2029" t="str">
            <v>420000  Loss on Sale of Assets</v>
          </cell>
          <cell r="E2029" t="str">
            <v>District 6</v>
          </cell>
          <cell r="F2029" t="str">
            <v>Water</v>
          </cell>
        </row>
        <row r="2030">
          <cell r="B2030">
            <v>896.5</v>
          </cell>
          <cell r="C2030">
            <v>2010</v>
          </cell>
          <cell r="D2030" t="str">
            <v>420000  Loss on Sale of Assets</v>
          </cell>
          <cell r="E2030" t="str">
            <v>District 6</v>
          </cell>
          <cell r="F2030" t="str">
            <v>Water</v>
          </cell>
        </row>
        <row r="2031">
          <cell r="B2031">
            <v>325.45999999999998</v>
          </cell>
          <cell r="C2031">
            <v>2010</v>
          </cell>
          <cell r="D2031" t="str">
            <v>420000  Loss on Sale of Assets</v>
          </cell>
          <cell r="E2031" t="str">
            <v>District 6</v>
          </cell>
          <cell r="F2031" t="str">
            <v>Water</v>
          </cell>
        </row>
        <row r="2032">
          <cell r="B2032">
            <v>1408.83</v>
          </cell>
          <cell r="C2032">
            <v>2010</v>
          </cell>
          <cell r="D2032" t="str">
            <v>420000  Loss on Sale of Assets</v>
          </cell>
          <cell r="E2032" t="str">
            <v>District 6</v>
          </cell>
          <cell r="F2032" t="str">
            <v>Water</v>
          </cell>
        </row>
        <row r="2033">
          <cell r="B2033">
            <v>2723.34</v>
          </cell>
          <cell r="C2033">
            <v>2010</v>
          </cell>
          <cell r="D2033" t="str">
            <v>420000  Loss on Sale of Assets</v>
          </cell>
          <cell r="E2033" t="str">
            <v>District 6</v>
          </cell>
          <cell r="F2033" t="str">
            <v>Water</v>
          </cell>
        </row>
        <row r="2034">
          <cell r="B2034">
            <v>487.3</v>
          </cell>
          <cell r="C2034">
            <v>2010</v>
          </cell>
          <cell r="D2034" t="str">
            <v>420000  Loss on Sale of Assets</v>
          </cell>
          <cell r="E2034" t="str">
            <v>District 6</v>
          </cell>
          <cell r="F2034" t="str">
            <v>Water</v>
          </cell>
        </row>
        <row r="2035">
          <cell r="B2035">
            <v>203.79</v>
          </cell>
          <cell r="C2035">
            <v>2010</v>
          </cell>
          <cell r="D2035" t="str">
            <v>420000  Loss on Sale of Assets</v>
          </cell>
          <cell r="E2035" t="str">
            <v>District 8</v>
          </cell>
          <cell r="F2035" t="str">
            <v>Water</v>
          </cell>
        </row>
        <row r="2036">
          <cell r="B2036">
            <v>168.85</v>
          </cell>
          <cell r="C2036">
            <v>2010</v>
          </cell>
          <cell r="D2036" t="str">
            <v>420000  Loss on Sale of Assets</v>
          </cell>
          <cell r="E2036" t="str">
            <v>District 8</v>
          </cell>
          <cell r="F2036" t="str">
            <v>Water</v>
          </cell>
        </row>
        <row r="2037">
          <cell r="B2037">
            <v>19927.009999999998</v>
          </cell>
          <cell r="C2037">
            <v>2010</v>
          </cell>
          <cell r="D2037" t="str">
            <v>420000  Loss on Sale of Assets</v>
          </cell>
          <cell r="E2037" t="str">
            <v>District 8</v>
          </cell>
          <cell r="F2037" t="str">
            <v>Water</v>
          </cell>
        </row>
        <row r="2038">
          <cell r="B2038">
            <v>90996.63</v>
          </cell>
          <cell r="C2038">
            <v>2010</v>
          </cell>
          <cell r="D2038" t="str">
            <v>420000  Loss on Sale of Assets</v>
          </cell>
          <cell r="E2038" t="str">
            <v>District 8</v>
          </cell>
          <cell r="F2038" t="str">
            <v>Water</v>
          </cell>
        </row>
        <row r="2039">
          <cell r="B2039">
            <v>64.03</v>
          </cell>
          <cell r="C2039">
            <v>2010</v>
          </cell>
          <cell r="D2039" t="str">
            <v>420000  Loss on Sale of Assets</v>
          </cell>
          <cell r="E2039" t="str">
            <v>District 8</v>
          </cell>
          <cell r="F2039" t="str">
            <v>Water</v>
          </cell>
        </row>
        <row r="2040">
          <cell r="B2040">
            <v>8561.5</v>
          </cell>
          <cell r="C2040">
            <v>2010</v>
          </cell>
          <cell r="D2040" t="str">
            <v>420000  Loss on Sale of Assets</v>
          </cell>
          <cell r="E2040" t="str">
            <v>District 8</v>
          </cell>
          <cell r="F2040" t="str">
            <v>Water</v>
          </cell>
        </row>
        <row r="2041">
          <cell r="B2041">
            <v>616.97</v>
          </cell>
          <cell r="C2041">
            <v>2010</v>
          </cell>
          <cell r="D2041" t="str">
            <v>420000  Loss on Sale of Assets</v>
          </cell>
          <cell r="E2041" t="str">
            <v>District 8</v>
          </cell>
          <cell r="F2041" t="str">
            <v>Water</v>
          </cell>
        </row>
        <row r="2042">
          <cell r="B2042">
            <v>272.47000000000003</v>
          </cell>
          <cell r="C2042">
            <v>2010</v>
          </cell>
          <cell r="D2042" t="str">
            <v>420000  Loss on Sale of Assets</v>
          </cell>
          <cell r="E2042" t="str">
            <v>District 8</v>
          </cell>
          <cell r="F2042" t="str">
            <v>Water</v>
          </cell>
        </row>
        <row r="2043">
          <cell r="B2043">
            <v>13.41</v>
          </cell>
          <cell r="C2043">
            <v>2010</v>
          </cell>
          <cell r="D2043" t="str">
            <v>420000  Loss on Sale of Assets</v>
          </cell>
          <cell r="E2043" t="e">
            <v>#N/A</v>
          </cell>
          <cell r="F2043" t="str">
            <v>Sewer</v>
          </cell>
        </row>
        <row r="2044">
          <cell r="B2044">
            <v>159427.01</v>
          </cell>
          <cell r="C2044">
            <v>2010</v>
          </cell>
          <cell r="D2044" t="str">
            <v>420000  Loss on Sale of Assets</v>
          </cell>
          <cell r="E2044" t="str">
            <v>Informal Settlements</v>
          </cell>
          <cell r="F2044" t="str">
            <v>Sewer</v>
          </cell>
        </row>
        <row r="2045">
          <cell r="B2045">
            <v>81.489999999999995</v>
          </cell>
          <cell r="C2045">
            <v>2010</v>
          </cell>
          <cell r="D2045" t="str">
            <v>420000  Loss on Sale of Assets</v>
          </cell>
          <cell r="E2045" t="str">
            <v>Planning &amp; Design</v>
          </cell>
          <cell r="F2045" t="str">
            <v>Sewer</v>
          </cell>
        </row>
        <row r="2046">
          <cell r="B2046">
            <v>991.84</v>
          </cell>
          <cell r="C2046">
            <v>2010</v>
          </cell>
          <cell r="D2046" t="str">
            <v>420000  Loss on Sale of Assets</v>
          </cell>
          <cell r="E2046" t="str">
            <v>Planning &amp; Design</v>
          </cell>
          <cell r="F2046" t="str">
            <v>Sewer</v>
          </cell>
        </row>
        <row r="2047">
          <cell r="B2047">
            <v>1117.2</v>
          </cell>
          <cell r="C2047">
            <v>2010</v>
          </cell>
          <cell r="D2047" t="str">
            <v>420000  Loss on Sale of Assets</v>
          </cell>
          <cell r="E2047" t="str">
            <v>TOC</v>
          </cell>
          <cell r="F2047" t="str">
            <v>Sewer</v>
          </cell>
        </row>
        <row r="2048">
          <cell r="B2048">
            <v>47.69</v>
          </cell>
          <cell r="C2048">
            <v>2010</v>
          </cell>
          <cell r="D2048" t="str">
            <v>420000  Loss on Sale of Assets</v>
          </cell>
          <cell r="E2048" t="str">
            <v>Informal Settlements</v>
          </cell>
          <cell r="F2048" t="str">
            <v>Sewer</v>
          </cell>
        </row>
        <row r="2049">
          <cell r="B2049">
            <v>59902.28</v>
          </cell>
          <cell r="C2049">
            <v>2010</v>
          </cell>
          <cell r="D2049" t="str">
            <v>420000  Loss on Sale of Assets</v>
          </cell>
          <cell r="E2049" t="str">
            <v>Logistics</v>
          </cell>
          <cell r="F2049" t="str">
            <v>Sewer</v>
          </cell>
        </row>
        <row r="2050">
          <cell r="B2050">
            <v>76.77</v>
          </cell>
          <cell r="C2050">
            <v>2010</v>
          </cell>
          <cell r="D2050" t="str">
            <v>420000  Loss on Sale of Assets</v>
          </cell>
          <cell r="E2050" t="str">
            <v>Logistics</v>
          </cell>
          <cell r="F2050" t="str">
            <v>Sewer</v>
          </cell>
        </row>
        <row r="2051">
          <cell r="B2051">
            <v>359.43</v>
          </cell>
          <cell r="C2051">
            <v>2010</v>
          </cell>
          <cell r="D2051" t="str">
            <v>420000  Loss on Sale of Assets</v>
          </cell>
          <cell r="E2051" t="str">
            <v>Logistics</v>
          </cell>
          <cell r="F2051" t="str">
            <v>Sewer</v>
          </cell>
        </row>
        <row r="2052">
          <cell r="B2052">
            <v>216.38</v>
          </cell>
          <cell r="C2052">
            <v>2010</v>
          </cell>
          <cell r="D2052" t="str">
            <v>420000  Loss on Sale of Assets</v>
          </cell>
          <cell r="E2052" t="str">
            <v>Logistics</v>
          </cell>
          <cell r="F2052" t="str">
            <v>Sewer</v>
          </cell>
        </row>
        <row r="2053">
          <cell r="B2053">
            <v>371.88</v>
          </cell>
          <cell r="C2053">
            <v>2010</v>
          </cell>
          <cell r="D2053" t="str">
            <v>420000  Loss on Sale of Assets</v>
          </cell>
          <cell r="E2053" t="str">
            <v>District 1</v>
          </cell>
          <cell r="F2053" t="str">
            <v>Sewer</v>
          </cell>
        </row>
        <row r="2054">
          <cell r="B2054">
            <v>12353.78</v>
          </cell>
          <cell r="C2054">
            <v>2010</v>
          </cell>
          <cell r="D2054" t="str">
            <v>420000  Loss on Sale of Assets</v>
          </cell>
          <cell r="E2054" t="str">
            <v>District 7</v>
          </cell>
          <cell r="F2054" t="str">
            <v>Sewer</v>
          </cell>
        </row>
        <row r="2055">
          <cell r="B2055">
            <v>11519.35</v>
          </cell>
          <cell r="C2055">
            <v>2010</v>
          </cell>
          <cell r="D2055" t="str">
            <v>420000  Loss on Sale of Assets</v>
          </cell>
          <cell r="E2055" t="str">
            <v>District 6</v>
          </cell>
          <cell r="F2055" t="str">
            <v>Sewer</v>
          </cell>
        </row>
        <row r="2056">
          <cell r="B2056">
            <v>888.86</v>
          </cell>
          <cell r="C2056">
            <v>2010</v>
          </cell>
          <cell r="D2056" t="str">
            <v>420000  Loss on Sale of Assets</v>
          </cell>
          <cell r="E2056" t="str">
            <v>District 7</v>
          </cell>
          <cell r="F2056" t="str">
            <v>Sewer</v>
          </cell>
        </row>
        <row r="2057">
          <cell r="B2057">
            <v>30.19</v>
          </cell>
          <cell r="C2057">
            <v>2010</v>
          </cell>
          <cell r="D2057" t="str">
            <v>420000  Loss on Sale of Assets</v>
          </cell>
          <cell r="E2057" t="str">
            <v>TOC</v>
          </cell>
          <cell r="F2057" t="str">
            <v>Sewer</v>
          </cell>
        </row>
        <row r="2058">
          <cell r="B2058">
            <v>26367.02</v>
          </cell>
          <cell r="C2058">
            <v>2010</v>
          </cell>
          <cell r="D2058" t="str">
            <v>420000  Loss on Sale of Assets</v>
          </cell>
          <cell r="E2058" t="str">
            <v>District 3</v>
          </cell>
          <cell r="F2058" t="str">
            <v>Sewer</v>
          </cell>
        </row>
        <row r="2059">
          <cell r="B2059">
            <v>314.45999999999998</v>
          </cell>
          <cell r="C2059">
            <v>2010</v>
          </cell>
          <cell r="D2059" t="str">
            <v>420000  Loss on Sale of Assets</v>
          </cell>
          <cell r="E2059" t="str">
            <v>District 3</v>
          </cell>
          <cell r="F2059" t="str">
            <v>Sewer</v>
          </cell>
        </row>
        <row r="2060">
          <cell r="B2060">
            <v>58255.53</v>
          </cell>
          <cell r="C2060">
            <v>2010</v>
          </cell>
          <cell r="D2060" t="str">
            <v>420000  Loss on Sale of Assets</v>
          </cell>
          <cell r="E2060" t="str">
            <v>District 4</v>
          </cell>
          <cell r="F2060" t="str">
            <v>Sewer</v>
          </cell>
        </row>
        <row r="2061">
          <cell r="B2061">
            <v>1470.32</v>
          </cell>
          <cell r="C2061">
            <v>2010</v>
          </cell>
          <cell r="D2061" t="str">
            <v>420000  Loss on Sale of Assets</v>
          </cell>
          <cell r="E2061" t="str">
            <v>District 4</v>
          </cell>
          <cell r="F2061" t="str">
            <v>Sewer</v>
          </cell>
        </row>
        <row r="2062">
          <cell r="B2062">
            <v>1263.7</v>
          </cell>
          <cell r="C2062">
            <v>2010</v>
          </cell>
          <cell r="D2062" t="str">
            <v>420000  Loss on Sale of Assets</v>
          </cell>
          <cell r="E2062" t="str">
            <v>District 4</v>
          </cell>
          <cell r="F2062" t="str">
            <v>Sewer</v>
          </cell>
        </row>
        <row r="2063">
          <cell r="B2063">
            <v>2343.25</v>
          </cell>
          <cell r="C2063">
            <v>2010</v>
          </cell>
          <cell r="D2063" t="str">
            <v>420000  Loss on Sale of Assets</v>
          </cell>
          <cell r="E2063" t="str">
            <v>District 6</v>
          </cell>
          <cell r="F2063" t="str">
            <v>Sewer</v>
          </cell>
        </row>
        <row r="2064">
          <cell r="B2064">
            <v>1089.48</v>
          </cell>
          <cell r="C2064">
            <v>2010</v>
          </cell>
          <cell r="D2064" t="str">
            <v>420000  Loss on Sale of Assets</v>
          </cell>
          <cell r="E2064" t="str">
            <v>District 6</v>
          </cell>
          <cell r="F2064" t="str">
            <v>Sewer</v>
          </cell>
        </row>
        <row r="2065">
          <cell r="B2065">
            <v>3909.68</v>
          </cell>
          <cell r="C2065">
            <v>2010</v>
          </cell>
          <cell r="D2065" t="str">
            <v>420000  Loss on Sale of Assets</v>
          </cell>
          <cell r="E2065" t="str">
            <v>District 6</v>
          </cell>
          <cell r="F2065" t="str">
            <v>Sewer</v>
          </cell>
        </row>
        <row r="2066">
          <cell r="B2066">
            <v>32.49</v>
          </cell>
          <cell r="C2066">
            <v>2010</v>
          </cell>
          <cell r="D2066" t="str">
            <v>420000  Loss on Sale of Assets</v>
          </cell>
          <cell r="E2066" t="str">
            <v>District 6</v>
          </cell>
          <cell r="F2066" t="str">
            <v>Sewer</v>
          </cell>
        </row>
        <row r="2067">
          <cell r="B2067">
            <v>85.58</v>
          </cell>
          <cell r="C2067">
            <v>2010</v>
          </cell>
          <cell r="D2067" t="str">
            <v>420000  Loss on Sale of Assets</v>
          </cell>
          <cell r="E2067" t="str">
            <v>District 6</v>
          </cell>
          <cell r="F2067" t="str">
            <v>Sewer</v>
          </cell>
        </row>
        <row r="2068">
          <cell r="B2068">
            <v>2321.5</v>
          </cell>
          <cell r="C2068">
            <v>2010</v>
          </cell>
          <cell r="D2068" t="str">
            <v>420000  Loss on Sale of Assets</v>
          </cell>
          <cell r="E2068" t="str">
            <v>District 6</v>
          </cell>
          <cell r="F2068" t="str">
            <v>Sewer</v>
          </cell>
        </row>
        <row r="2069">
          <cell r="B2069">
            <v>148.27000000000001</v>
          </cell>
          <cell r="C2069">
            <v>2010</v>
          </cell>
          <cell r="D2069" t="str">
            <v>420000  Loss on Sale of Assets</v>
          </cell>
          <cell r="E2069" t="str">
            <v>District 7</v>
          </cell>
          <cell r="F2069" t="str">
            <v>Sewer</v>
          </cell>
        </row>
        <row r="2070">
          <cell r="B2070">
            <v>261192.41</v>
          </cell>
          <cell r="C2070">
            <v>2010</v>
          </cell>
          <cell r="D2070" t="str">
            <v>420000  Loss on Sale of Assets</v>
          </cell>
          <cell r="E2070" t="str">
            <v>District 7</v>
          </cell>
          <cell r="F2070" t="str">
            <v>Sewer</v>
          </cell>
        </row>
        <row r="2071">
          <cell r="B2071">
            <v>201.39</v>
          </cell>
          <cell r="C2071">
            <v>2010</v>
          </cell>
          <cell r="D2071" t="str">
            <v>420000  Loss on Sale of Assets</v>
          </cell>
          <cell r="E2071" t="str">
            <v>District 7</v>
          </cell>
          <cell r="F2071" t="str">
            <v>Sewer</v>
          </cell>
        </row>
        <row r="2072">
          <cell r="B2072">
            <v>15877.48</v>
          </cell>
          <cell r="C2072">
            <v>2010</v>
          </cell>
          <cell r="D2072" t="str">
            <v>420000  Loss on Sale of Assets</v>
          </cell>
          <cell r="E2072" t="str">
            <v>Logistics</v>
          </cell>
          <cell r="F2072" t="str">
            <v>Water</v>
          </cell>
        </row>
        <row r="2073">
          <cell r="B2073">
            <v>176177.16</v>
          </cell>
          <cell r="C2073">
            <v>2010</v>
          </cell>
          <cell r="D2073" t="str">
            <v>420000  Loss on Sale of Assets</v>
          </cell>
          <cell r="E2073" t="str">
            <v>Informal Settlements</v>
          </cell>
          <cell r="F2073" t="str">
            <v>Water</v>
          </cell>
        </row>
        <row r="2074">
          <cell r="B2074">
            <v>9426.91</v>
          </cell>
          <cell r="C2074">
            <v>2010</v>
          </cell>
          <cell r="D2074" t="str">
            <v>420000  Loss on Sale of Assets</v>
          </cell>
          <cell r="E2074" t="str">
            <v>Planning &amp; Design</v>
          </cell>
          <cell r="F2074" t="str">
            <v>Water</v>
          </cell>
        </row>
        <row r="2075">
          <cell r="B2075">
            <v>6036.83</v>
          </cell>
          <cell r="C2075">
            <v>2010</v>
          </cell>
          <cell r="D2075" t="str">
            <v>420000  Loss on Sale of Assets</v>
          </cell>
          <cell r="E2075" t="str">
            <v>TOC</v>
          </cell>
          <cell r="F2075" t="str">
            <v>Water</v>
          </cell>
        </row>
        <row r="2076">
          <cell r="B2076">
            <v>5382.6</v>
          </cell>
          <cell r="C2076">
            <v>2010</v>
          </cell>
          <cell r="D2076" t="str">
            <v>420000  Loss on Sale of Assets</v>
          </cell>
          <cell r="E2076" t="str">
            <v>Informal Settlements</v>
          </cell>
          <cell r="F2076" t="str">
            <v>Water</v>
          </cell>
        </row>
        <row r="2077">
          <cell r="B2077">
            <v>279.18</v>
          </cell>
          <cell r="C2077">
            <v>2010</v>
          </cell>
          <cell r="D2077" t="str">
            <v>420000  Loss on Sale of Assets</v>
          </cell>
          <cell r="E2077" t="str">
            <v>TOC</v>
          </cell>
          <cell r="F2077" t="str">
            <v>Water</v>
          </cell>
        </row>
        <row r="2078">
          <cell r="B2078">
            <v>52.91</v>
          </cell>
          <cell r="C2078">
            <v>2010</v>
          </cell>
          <cell r="D2078" t="str">
            <v>420000  Loss on Sale of Assets</v>
          </cell>
          <cell r="E2078" t="str">
            <v>Logistics</v>
          </cell>
          <cell r="F2078" t="str">
            <v>Water</v>
          </cell>
        </row>
        <row r="2079">
          <cell r="B2079">
            <v>77744.899999999994</v>
          </cell>
          <cell r="C2079">
            <v>2010</v>
          </cell>
          <cell r="D2079" t="str">
            <v>420000  Loss on Sale of Assets</v>
          </cell>
          <cell r="E2079" t="str">
            <v>Logistics</v>
          </cell>
          <cell r="F2079" t="str">
            <v>Water</v>
          </cell>
        </row>
        <row r="2080">
          <cell r="B2080">
            <v>8298.76</v>
          </cell>
          <cell r="C2080">
            <v>2010</v>
          </cell>
          <cell r="D2080" t="str">
            <v>420000  Loss on Sale of Assets</v>
          </cell>
          <cell r="E2080" t="str">
            <v>Logistics</v>
          </cell>
          <cell r="F2080" t="str">
            <v>Water</v>
          </cell>
        </row>
        <row r="2081">
          <cell r="B2081">
            <v>288008.87</v>
          </cell>
          <cell r="C2081">
            <v>2010</v>
          </cell>
          <cell r="D2081" t="str">
            <v>420000  Loss on Sale of Assets</v>
          </cell>
          <cell r="E2081" t="str">
            <v>Logistics</v>
          </cell>
          <cell r="F2081" t="str">
            <v>Water</v>
          </cell>
        </row>
        <row r="2082">
          <cell r="B2082">
            <v>1797.83</v>
          </cell>
          <cell r="C2082">
            <v>2010</v>
          </cell>
          <cell r="D2082" t="str">
            <v>420000  Loss on Sale of Assets</v>
          </cell>
          <cell r="E2082" t="str">
            <v>Logistics</v>
          </cell>
          <cell r="F2082" t="str">
            <v>Water</v>
          </cell>
        </row>
        <row r="2083">
          <cell r="B2083">
            <v>6055.94</v>
          </cell>
          <cell r="C2083">
            <v>2010</v>
          </cell>
          <cell r="D2083" t="str">
            <v>420000  Loss on Sale of Assets</v>
          </cell>
          <cell r="E2083" t="str">
            <v>Logistics</v>
          </cell>
          <cell r="F2083" t="str">
            <v>Water</v>
          </cell>
        </row>
        <row r="2084">
          <cell r="B2084">
            <v>2452196.12</v>
          </cell>
          <cell r="C2084">
            <v>2010</v>
          </cell>
          <cell r="D2084" t="str">
            <v>420000  Loss on Sale of Assets</v>
          </cell>
          <cell r="E2084" t="e">
            <v>#N/A</v>
          </cell>
          <cell r="F2084" t="e">
            <v>#VALUE!</v>
          </cell>
        </row>
        <row r="2085">
          <cell r="B2085">
            <v>138.32</v>
          </cell>
          <cell r="C2085">
            <v>2010</v>
          </cell>
          <cell r="D2085" t="str">
            <v>420000  Loss on Sale of Assets</v>
          </cell>
          <cell r="E2085" t="str">
            <v>Logistics</v>
          </cell>
          <cell r="F2085" t="str">
            <v>Water</v>
          </cell>
        </row>
        <row r="2086">
          <cell r="B2086">
            <v>143929.70000000001</v>
          </cell>
          <cell r="C2086">
            <v>2010</v>
          </cell>
          <cell r="D2086" t="str">
            <v>420000  Loss on Sale of Assets</v>
          </cell>
          <cell r="E2086" t="str">
            <v>Logistics</v>
          </cell>
          <cell r="F2086" t="str">
            <v>Water</v>
          </cell>
        </row>
        <row r="2087">
          <cell r="B2087">
            <v>198489.02</v>
          </cell>
          <cell r="C2087">
            <v>2010</v>
          </cell>
          <cell r="D2087" t="str">
            <v>420000  Loss on Sale of Assets</v>
          </cell>
          <cell r="E2087" t="str">
            <v>District 1</v>
          </cell>
          <cell r="F2087" t="str">
            <v>Water</v>
          </cell>
        </row>
        <row r="2088">
          <cell r="B2088">
            <v>2893140.07</v>
          </cell>
          <cell r="C2088">
            <v>2010</v>
          </cell>
          <cell r="D2088" t="str">
            <v>420000  Loss on Sale of Assets</v>
          </cell>
          <cell r="E2088" t="str">
            <v>District 1</v>
          </cell>
          <cell r="F2088" t="str">
            <v>Water</v>
          </cell>
        </row>
        <row r="2089">
          <cell r="B2089">
            <v>1068.78</v>
          </cell>
          <cell r="C2089">
            <v>2010</v>
          </cell>
          <cell r="D2089" t="str">
            <v>420000  Loss on Sale of Assets</v>
          </cell>
          <cell r="E2089" t="str">
            <v>District 1</v>
          </cell>
          <cell r="F2089" t="str">
            <v>Water</v>
          </cell>
        </row>
        <row r="2090">
          <cell r="B2090">
            <v>25438.23</v>
          </cell>
          <cell r="C2090">
            <v>2010</v>
          </cell>
          <cell r="D2090" t="str">
            <v>420000  Loss on Sale of Assets</v>
          </cell>
          <cell r="E2090" t="str">
            <v>District 1</v>
          </cell>
          <cell r="F2090" t="str">
            <v>Water</v>
          </cell>
        </row>
        <row r="2091">
          <cell r="B2091">
            <v>429.9</v>
          </cell>
          <cell r="C2091">
            <v>2010</v>
          </cell>
          <cell r="D2091" t="str">
            <v>420000  Loss on Sale of Assets</v>
          </cell>
          <cell r="E2091" t="str">
            <v>District 1</v>
          </cell>
          <cell r="F2091" t="str">
            <v>Water</v>
          </cell>
        </row>
        <row r="2092">
          <cell r="B2092">
            <v>839.07</v>
          </cell>
          <cell r="C2092">
            <v>2010</v>
          </cell>
          <cell r="D2092" t="str">
            <v>420000  Loss on Sale of Assets</v>
          </cell>
          <cell r="E2092" t="str">
            <v>TOC</v>
          </cell>
          <cell r="F2092" t="str">
            <v>Water</v>
          </cell>
        </row>
        <row r="2093">
          <cell r="B2093">
            <v>1204.75</v>
          </cell>
          <cell r="C2093">
            <v>2010</v>
          </cell>
          <cell r="D2093" t="str">
            <v>420000  Loss on Sale of Assets</v>
          </cell>
          <cell r="E2093" t="str">
            <v>District 6</v>
          </cell>
          <cell r="F2093" t="str">
            <v>Water</v>
          </cell>
        </row>
        <row r="2094">
          <cell r="B2094">
            <v>1010544.1</v>
          </cell>
          <cell r="C2094">
            <v>2010</v>
          </cell>
          <cell r="D2094" t="str">
            <v>420000  Loss on Sale of Assets</v>
          </cell>
          <cell r="E2094" t="str">
            <v>District 8</v>
          </cell>
          <cell r="F2094" t="str">
            <v>Water</v>
          </cell>
        </row>
        <row r="2095">
          <cell r="B2095">
            <v>5375.83</v>
          </cell>
          <cell r="C2095">
            <v>2010</v>
          </cell>
          <cell r="D2095" t="str">
            <v>420000  Loss on Sale of Assets</v>
          </cell>
          <cell r="E2095" t="str">
            <v>District 8</v>
          </cell>
          <cell r="F2095" t="str">
            <v>Water</v>
          </cell>
        </row>
        <row r="2096">
          <cell r="B2096">
            <v>769030.93</v>
          </cell>
          <cell r="C2096">
            <v>2010</v>
          </cell>
          <cell r="D2096" t="str">
            <v>420000  Loss on Sale of Assets</v>
          </cell>
          <cell r="E2096" t="str">
            <v>District 6</v>
          </cell>
          <cell r="F2096" t="str">
            <v>Water</v>
          </cell>
        </row>
        <row r="2097">
          <cell r="B2097">
            <v>3333.55</v>
          </cell>
          <cell r="C2097">
            <v>2010</v>
          </cell>
          <cell r="D2097" t="str">
            <v>420000  Loss on Sale of Assets</v>
          </cell>
          <cell r="E2097" t="str">
            <v>District 3</v>
          </cell>
          <cell r="F2097" t="str">
            <v>Water</v>
          </cell>
        </row>
        <row r="2098">
          <cell r="B2098">
            <v>16930.91</v>
          </cell>
          <cell r="C2098">
            <v>2010</v>
          </cell>
          <cell r="D2098" t="str">
            <v>420000  Loss on Sale of Assets</v>
          </cell>
          <cell r="E2098" t="str">
            <v>District 3</v>
          </cell>
          <cell r="F2098" t="str">
            <v>Water</v>
          </cell>
        </row>
        <row r="2099">
          <cell r="B2099">
            <v>257.04000000000002</v>
          </cell>
          <cell r="C2099">
            <v>2010</v>
          </cell>
          <cell r="D2099" t="str">
            <v>420000  Loss on Sale of Assets</v>
          </cell>
          <cell r="E2099" t="str">
            <v>District 3</v>
          </cell>
          <cell r="F2099" t="str">
            <v>Water</v>
          </cell>
        </row>
        <row r="2100">
          <cell r="B2100">
            <v>109622.3</v>
          </cell>
          <cell r="C2100">
            <v>2010</v>
          </cell>
          <cell r="D2100" t="str">
            <v>420000  Loss on Sale of Assets</v>
          </cell>
          <cell r="E2100" t="str">
            <v>District 3</v>
          </cell>
          <cell r="F2100" t="str">
            <v>Water</v>
          </cell>
        </row>
        <row r="2101">
          <cell r="B2101">
            <v>200785.77</v>
          </cell>
          <cell r="C2101">
            <v>2010</v>
          </cell>
          <cell r="D2101" t="str">
            <v>420000  Loss on Sale of Assets</v>
          </cell>
          <cell r="E2101" t="str">
            <v>District 4</v>
          </cell>
          <cell r="F2101" t="str">
            <v>Water</v>
          </cell>
        </row>
        <row r="2102">
          <cell r="B2102">
            <v>536758.30000000005</v>
          </cell>
          <cell r="C2102">
            <v>2010</v>
          </cell>
          <cell r="D2102" t="str">
            <v>420000  Loss on Sale of Assets</v>
          </cell>
          <cell r="E2102" t="str">
            <v>District 4</v>
          </cell>
          <cell r="F2102" t="str">
            <v>Water</v>
          </cell>
        </row>
        <row r="2103">
          <cell r="B2103">
            <v>627511.68999999994</v>
          </cell>
          <cell r="C2103">
            <v>2010</v>
          </cell>
          <cell r="D2103" t="str">
            <v>420000  Loss on Sale of Assets</v>
          </cell>
          <cell r="E2103" t="str">
            <v>District 4</v>
          </cell>
          <cell r="F2103" t="str">
            <v>Water</v>
          </cell>
        </row>
        <row r="2104">
          <cell r="B2104">
            <v>28900.71</v>
          </cell>
          <cell r="C2104">
            <v>2010</v>
          </cell>
          <cell r="D2104" t="str">
            <v>420000  Loss on Sale of Assets</v>
          </cell>
          <cell r="E2104" t="str">
            <v>District 4</v>
          </cell>
          <cell r="F2104" t="str">
            <v>Water</v>
          </cell>
        </row>
        <row r="2105">
          <cell r="B2105">
            <v>4791.25</v>
          </cell>
          <cell r="C2105">
            <v>2010</v>
          </cell>
          <cell r="D2105" t="str">
            <v>420000  Loss on Sale of Assets</v>
          </cell>
          <cell r="E2105" t="str">
            <v>District 4</v>
          </cell>
          <cell r="F2105" t="str">
            <v>Water</v>
          </cell>
        </row>
        <row r="2106">
          <cell r="B2106">
            <v>401.37</v>
          </cell>
          <cell r="C2106">
            <v>2010</v>
          </cell>
          <cell r="D2106" t="str">
            <v>420000  Loss on Sale of Assets</v>
          </cell>
          <cell r="E2106" t="str">
            <v>District 8</v>
          </cell>
          <cell r="F2106" t="str">
            <v>Water</v>
          </cell>
        </row>
        <row r="2107">
          <cell r="B2107">
            <v>504007.69</v>
          </cell>
          <cell r="C2107">
            <v>2010</v>
          </cell>
          <cell r="D2107" t="str">
            <v>420000  Loss on Sale of Assets</v>
          </cell>
          <cell r="E2107" t="str">
            <v>District 8</v>
          </cell>
          <cell r="F2107" t="str">
            <v>Water</v>
          </cell>
        </row>
        <row r="2108">
          <cell r="B2108">
            <v>0</v>
          </cell>
          <cell r="C2108">
            <v>2010</v>
          </cell>
          <cell r="D2108" t="str">
            <v>420000  Loss on Sale of Assets</v>
          </cell>
          <cell r="E2108" t="str">
            <v>District 6</v>
          </cell>
          <cell r="F2108" t="str">
            <v>Water</v>
          </cell>
        </row>
        <row r="2109">
          <cell r="B2109">
            <v>11354221.880000001</v>
          </cell>
          <cell r="C2109">
            <v>2010</v>
          </cell>
          <cell r="D2109" t="str">
            <v>420000  Loss on Sale of Assets</v>
          </cell>
          <cell r="E2109" t="str">
            <v>District 6</v>
          </cell>
          <cell r="F2109" t="str">
            <v>Water</v>
          </cell>
        </row>
        <row r="2110">
          <cell r="B2110">
            <v>5781.47</v>
          </cell>
          <cell r="C2110">
            <v>2010</v>
          </cell>
          <cell r="D2110" t="str">
            <v>420000  Loss on Sale of Assets</v>
          </cell>
          <cell r="E2110" t="str">
            <v>District 6</v>
          </cell>
          <cell r="F2110" t="str">
            <v>Water</v>
          </cell>
        </row>
        <row r="2111">
          <cell r="B2111">
            <v>18367.39</v>
          </cell>
          <cell r="C2111">
            <v>2010</v>
          </cell>
          <cell r="D2111" t="str">
            <v>420000  Loss on Sale of Assets</v>
          </cell>
          <cell r="E2111" t="str">
            <v>District 6</v>
          </cell>
          <cell r="F2111" t="str">
            <v>Water</v>
          </cell>
        </row>
        <row r="2112">
          <cell r="B2112">
            <v>1336.35</v>
          </cell>
          <cell r="C2112">
            <v>2010</v>
          </cell>
          <cell r="D2112" t="str">
            <v>420000  Loss on Sale of Assets</v>
          </cell>
          <cell r="E2112" t="str">
            <v>District 6</v>
          </cell>
          <cell r="F2112" t="str">
            <v>Water</v>
          </cell>
        </row>
        <row r="2113">
          <cell r="B2113">
            <v>21083.62</v>
          </cell>
          <cell r="C2113">
            <v>2010</v>
          </cell>
          <cell r="D2113" t="str">
            <v>420000  Loss on Sale of Assets</v>
          </cell>
          <cell r="E2113" t="str">
            <v>District 6</v>
          </cell>
          <cell r="F2113" t="str">
            <v>Water</v>
          </cell>
        </row>
        <row r="2114">
          <cell r="B2114">
            <v>2578.3000000000002</v>
          </cell>
          <cell r="C2114">
            <v>2010</v>
          </cell>
          <cell r="D2114" t="str">
            <v>420000  Loss on Sale of Assets</v>
          </cell>
          <cell r="E2114" t="str">
            <v>District 6</v>
          </cell>
          <cell r="F2114" t="str">
            <v>Water</v>
          </cell>
        </row>
        <row r="2115">
          <cell r="B2115">
            <v>0</v>
          </cell>
          <cell r="C2115">
            <v>2010</v>
          </cell>
          <cell r="D2115" t="str">
            <v>420000  Loss on Sale of Assets</v>
          </cell>
          <cell r="E2115" t="e">
            <v>#N/A</v>
          </cell>
          <cell r="F2115" t="str">
            <v>Water</v>
          </cell>
        </row>
        <row r="2116">
          <cell r="B2116">
            <v>812.87</v>
          </cell>
          <cell r="C2116">
            <v>2010</v>
          </cell>
          <cell r="D2116" t="str">
            <v>420000  Loss on Sale of Assets</v>
          </cell>
          <cell r="E2116" t="str">
            <v>District 8</v>
          </cell>
          <cell r="F2116" t="str">
            <v>Water</v>
          </cell>
        </row>
        <row r="2117">
          <cell r="B2117">
            <v>543.73</v>
          </cell>
          <cell r="C2117">
            <v>2010</v>
          </cell>
          <cell r="D2117" t="str">
            <v>420000  Loss on Sale of Assets</v>
          </cell>
          <cell r="E2117" t="str">
            <v>District 8</v>
          </cell>
          <cell r="F2117" t="str">
            <v>Water</v>
          </cell>
        </row>
        <row r="2118">
          <cell r="B2118">
            <v>583.41</v>
          </cell>
          <cell r="C2118">
            <v>2010</v>
          </cell>
          <cell r="D2118" t="str">
            <v>420000  Loss on Sale of Assets</v>
          </cell>
          <cell r="E2118" t="str">
            <v>District 8</v>
          </cell>
          <cell r="F2118" t="str">
            <v>Water</v>
          </cell>
        </row>
        <row r="2119">
          <cell r="B2119">
            <v>26069.119999999999</v>
          </cell>
          <cell r="C2119">
            <v>2010</v>
          </cell>
          <cell r="D2119" t="str">
            <v>420000  Loss on Sale of Assets</v>
          </cell>
          <cell r="E2119" t="str">
            <v>District 8</v>
          </cell>
          <cell r="F2119" t="str">
            <v>Water</v>
          </cell>
        </row>
        <row r="2120">
          <cell r="B2120">
            <v>419.34</v>
          </cell>
          <cell r="C2120">
            <v>2010</v>
          </cell>
          <cell r="D2120" t="str">
            <v>420000  Loss on Sale of Assets</v>
          </cell>
          <cell r="E2120" t="str">
            <v>District 8</v>
          </cell>
          <cell r="F2120" t="str">
            <v>Water</v>
          </cell>
        </row>
        <row r="2121">
          <cell r="B2121">
            <v>273600.27</v>
          </cell>
          <cell r="C2121">
            <v>2010</v>
          </cell>
          <cell r="D2121" t="str">
            <v>420000  Loss on Sale of Assets</v>
          </cell>
          <cell r="E2121" t="str">
            <v>District 8</v>
          </cell>
          <cell r="F2121" t="str">
            <v>Water</v>
          </cell>
        </row>
        <row r="2122">
          <cell r="B2122">
            <v>3583.38</v>
          </cell>
          <cell r="C2122">
            <v>2010</v>
          </cell>
          <cell r="D2122" t="str">
            <v>420000  Loss on Sale of Assets</v>
          </cell>
          <cell r="E2122" t="str">
            <v>District 8</v>
          </cell>
          <cell r="F2122" t="str">
            <v>Water</v>
          </cell>
        </row>
        <row r="2123">
          <cell r="B2123">
            <v>105403.87</v>
          </cell>
          <cell r="C2123">
            <v>2010</v>
          </cell>
          <cell r="D2123" t="str">
            <v>420000  Loss on Sale of Assets</v>
          </cell>
          <cell r="E2123" t="str">
            <v>Logistics</v>
          </cell>
          <cell r="F2123" t="str">
            <v>Water</v>
          </cell>
        </row>
        <row r="2124">
          <cell r="B2124">
            <v>17657.25</v>
          </cell>
          <cell r="C2124">
            <v>2010</v>
          </cell>
          <cell r="D2124" t="str">
            <v>420000  Loss on Sale of Assets</v>
          </cell>
          <cell r="E2124" t="str">
            <v>Informal Settlements</v>
          </cell>
          <cell r="F2124" t="str">
            <v>Sewer</v>
          </cell>
        </row>
        <row r="2125">
          <cell r="B2125">
            <v>1937128.08</v>
          </cell>
          <cell r="C2125">
            <v>2010</v>
          </cell>
          <cell r="D2125" t="str">
            <v>420000  Loss on Sale of Assets</v>
          </cell>
          <cell r="E2125" t="str">
            <v>Planning &amp; Design</v>
          </cell>
          <cell r="F2125" t="str">
            <v>Sewer</v>
          </cell>
        </row>
        <row r="2126">
          <cell r="B2126">
            <v>27978793.870000001</v>
          </cell>
          <cell r="C2126">
            <v>2010</v>
          </cell>
          <cell r="D2126" t="str">
            <v>420000  Loss on Sale of Assets</v>
          </cell>
          <cell r="E2126" t="str">
            <v>Planning &amp; Design</v>
          </cell>
          <cell r="F2126" t="str">
            <v>Sewer</v>
          </cell>
        </row>
        <row r="2127">
          <cell r="B2127">
            <v>4071737.29</v>
          </cell>
          <cell r="C2127">
            <v>2010</v>
          </cell>
          <cell r="D2127" t="str">
            <v>420000  Loss on Sale of Assets</v>
          </cell>
          <cell r="E2127" t="str">
            <v>Informal Settlements</v>
          </cell>
          <cell r="F2127" t="str">
            <v>Sewer</v>
          </cell>
        </row>
        <row r="2128">
          <cell r="B2128">
            <v>3563821.11</v>
          </cell>
          <cell r="C2128">
            <v>2010</v>
          </cell>
          <cell r="D2128" t="str">
            <v>420000  Loss on Sale of Assets</v>
          </cell>
          <cell r="E2128" t="str">
            <v>Logistics</v>
          </cell>
          <cell r="F2128" t="str">
            <v>Sewer</v>
          </cell>
        </row>
        <row r="2129">
          <cell r="B2129">
            <v>5740.45</v>
          </cell>
          <cell r="C2129">
            <v>2010</v>
          </cell>
          <cell r="D2129" t="str">
            <v>420000  Loss on Sale of Assets</v>
          </cell>
          <cell r="E2129" t="str">
            <v>District 1</v>
          </cell>
          <cell r="F2129" t="str">
            <v>Sewer</v>
          </cell>
        </row>
        <row r="2130">
          <cell r="B2130">
            <v>20967.72</v>
          </cell>
          <cell r="C2130">
            <v>2010</v>
          </cell>
          <cell r="D2130" t="str">
            <v>420000  Loss on Sale of Assets</v>
          </cell>
          <cell r="E2130" t="str">
            <v>District 1</v>
          </cell>
          <cell r="F2130" t="str">
            <v>Sewer</v>
          </cell>
        </row>
        <row r="2131">
          <cell r="B2131">
            <v>0</v>
          </cell>
          <cell r="C2131">
            <v>2010</v>
          </cell>
          <cell r="D2131" t="str">
            <v>420000  Loss on Sale of Assets</v>
          </cell>
          <cell r="E2131" t="e">
            <v>#N/A</v>
          </cell>
          <cell r="F2131" t="str">
            <v>Sewer</v>
          </cell>
        </row>
        <row r="2132">
          <cell r="B2132">
            <v>2413.56</v>
          </cell>
          <cell r="C2132">
            <v>2010</v>
          </cell>
          <cell r="D2132" t="str">
            <v>420000  Loss on Sale of Assets</v>
          </cell>
          <cell r="E2132" t="str">
            <v>District 7</v>
          </cell>
          <cell r="F2132" t="str">
            <v>Sewer</v>
          </cell>
        </row>
        <row r="2133">
          <cell r="B2133">
            <v>685950.83</v>
          </cell>
          <cell r="C2133">
            <v>2010</v>
          </cell>
          <cell r="D2133" t="str">
            <v>420000  Loss on Sale of Assets</v>
          </cell>
          <cell r="E2133" t="str">
            <v>District 6</v>
          </cell>
          <cell r="F2133" t="str">
            <v>Sewer</v>
          </cell>
        </row>
        <row r="2134">
          <cell r="B2134">
            <v>552246.48</v>
          </cell>
          <cell r="C2134">
            <v>2010</v>
          </cell>
          <cell r="D2134" t="str">
            <v>420000  Loss on Sale of Assets</v>
          </cell>
          <cell r="E2134" t="str">
            <v>District 7</v>
          </cell>
          <cell r="F2134" t="str">
            <v>Sewer</v>
          </cell>
        </row>
        <row r="2135">
          <cell r="B2135">
            <v>1111924.44</v>
          </cell>
          <cell r="C2135">
            <v>2010</v>
          </cell>
          <cell r="D2135" t="str">
            <v>420000  Loss on Sale of Assets</v>
          </cell>
          <cell r="E2135" t="str">
            <v>District 3</v>
          </cell>
          <cell r="F2135" t="str">
            <v>Sewer</v>
          </cell>
        </row>
        <row r="2136">
          <cell r="B2136">
            <v>934.11</v>
          </cell>
          <cell r="C2136">
            <v>2010</v>
          </cell>
          <cell r="D2136" t="str">
            <v>420000  Loss on Sale of Assets</v>
          </cell>
          <cell r="E2136" t="str">
            <v>District 3</v>
          </cell>
          <cell r="F2136" t="str">
            <v>Sewer</v>
          </cell>
        </row>
        <row r="2137">
          <cell r="B2137">
            <v>26546.52</v>
          </cell>
          <cell r="C2137">
            <v>2010</v>
          </cell>
          <cell r="D2137" t="str">
            <v>420000  Loss on Sale of Assets</v>
          </cell>
          <cell r="E2137" t="str">
            <v>District 3</v>
          </cell>
          <cell r="F2137" t="str">
            <v>Sewer</v>
          </cell>
        </row>
        <row r="2138">
          <cell r="B2138">
            <v>6140.7</v>
          </cell>
          <cell r="C2138">
            <v>2010</v>
          </cell>
          <cell r="D2138" t="str">
            <v>420000  Loss on Sale of Assets</v>
          </cell>
          <cell r="E2138" t="e">
            <v>#N/A</v>
          </cell>
          <cell r="F2138" t="str">
            <v>Sewer</v>
          </cell>
        </row>
        <row r="2139">
          <cell r="B2139">
            <v>203456.91</v>
          </cell>
          <cell r="C2139">
            <v>2010</v>
          </cell>
          <cell r="D2139" t="str">
            <v>420000  Loss on Sale of Assets</v>
          </cell>
          <cell r="E2139" t="str">
            <v>District 4</v>
          </cell>
          <cell r="F2139" t="str">
            <v>Sewer</v>
          </cell>
        </row>
        <row r="2140">
          <cell r="B2140">
            <v>5981.72</v>
          </cell>
          <cell r="C2140">
            <v>2010</v>
          </cell>
          <cell r="D2140" t="str">
            <v>420000  Loss on Sale of Assets</v>
          </cell>
          <cell r="E2140" t="str">
            <v>District 4</v>
          </cell>
          <cell r="F2140" t="str">
            <v>Sewer</v>
          </cell>
        </row>
        <row r="2141">
          <cell r="B2141">
            <v>991738.97</v>
          </cell>
          <cell r="C2141">
            <v>2010</v>
          </cell>
          <cell r="D2141" t="str">
            <v>420000  Loss on Sale of Assets</v>
          </cell>
          <cell r="E2141" t="str">
            <v>District 4</v>
          </cell>
          <cell r="F2141" t="str">
            <v>Sewer</v>
          </cell>
        </row>
        <row r="2142">
          <cell r="B2142">
            <v>1234.26</v>
          </cell>
          <cell r="C2142">
            <v>2010</v>
          </cell>
          <cell r="D2142" t="str">
            <v>420000  Loss on Sale of Assets</v>
          </cell>
          <cell r="E2142" t="str">
            <v>District 4</v>
          </cell>
          <cell r="F2142" t="str">
            <v>Sewer</v>
          </cell>
        </row>
        <row r="2143">
          <cell r="B2143">
            <v>1296937.82</v>
          </cell>
          <cell r="C2143">
            <v>2010</v>
          </cell>
          <cell r="D2143" t="str">
            <v>420000  Loss on Sale of Assets</v>
          </cell>
          <cell r="E2143" t="str">
            <v>District 7</v>
          </cell>
          <cell r="F2143" t="str">
            <v>Sewer</v>
          </cell>
        </row>
        <row r="2144">
          <cell r="B2144">
            <v>37518.06</v>
          </cell>
          <cell r="C2144">
            <v>2010</v>
          </cell>
          <cell r="D2144" t="str">
            <v>420000  Loss on Sale of Assets</v>
          </cell>
          <cell r="E2144" t="str">
            <v>District 7</v>
          </cell>
          <cell r="F2144" t="str">
            <v>Sewer</v>
          </cell>
        </row>
        <row r="2145">
          <cell r="B2145">
            <v>0</v>
          </cell>
          <cell r="C2145">
            <v>2010</v>
          </cell>
          <cell r="D2145" t="str">
            <v>420000  Loss on Sale of Assets</v>
          </cell>
          <cell r="E2145" t="str">
            <v>District 6</v>
          </cell>
          <cell r="F2145" t="str">
            <v>Sewer</v>
          </cell>
        </row>
        <row r="2146">
          <cell r="B2146">
            <v>16096.06</v>
          </cell>
          <cell r="C2146">
            <v>2010</v>
          </cell>
          <cell r="D2146" t="str">
            <v>420000  Loss on Sale of Assets</v>
          </cell>
          <cell r="E2146" t="str">
            <v>District 6</v>
          </cell>
          <cell r="F2146" t="str">
            <v>Sewer</v>
          </cell>
        </row>
        <row r="2147">
          <cell r="B2147">
            <v>1904489.09</v>
          </cell>
          <cell r="C2147">
            <v>2010</v>
          </cell>
          <cell r="D2147" t="str">
            <v>420000  Loss on Sale of Assets</v>
          </cell>
          <cell r="E2147" t="str">
            <v>District 6</v>
          </cell>
          <cell r="F2147" t="str">
            <v>Sewer</v>
          </cell>
        </row>
        <row r="2148">
          <cell r="B2148">
            <v>11646.45</v>
          </cell>
          <cell r="C2148">
            <v>2010</v>
          </cell>
          <cell r="D2148" t="str">
            <v>420000  Loss on Sale of Assets</v>
          </cell>
          <cell r="E2148" t="str">
            <v>District 6</v>
          </cell>
          <cell r="F2148" t="str">
            <v>Sewer</v>
          </cell>
        </row>
        <row r="2149">
          <cell r="B2149">
            <v>0</v>
          </cell>
          <cell r="C2149">
            <v>2010</v>
          </cell>
          <cell r="D2149" t="str">
            <v>420000  Loss on Sale of Assets</v>
          </cell>
          <cell r="E2149" t="e">
            <v>#N/A</v>
          </cell>
          <cell r="F2149" t="str">
            <v>Sewer</v>
          </cell>
        </row>
        <row r="2150">
          <cell r="B2150">
            <v>251567.21</v>
          </cell>
          <cell r="C2150">
            <v>2010</v>
          </cell>
          <cell r="D2150" t="str">
            <v>420000  Loss on Sale of Assets</v>
          </cell>
          <cell r="E2150" t="str">
            <v>District 7</v>
          </cell>
          <cell r="F2150" t="str">
            <v>Sewer</v>
          </cell>
        </row>
        <row r="2151">
          <cell r="B2151">
            <v>933679.45</v>
          </cell>
          <cell r="C2151">
            <v>2010</v>
          </cell>
          <cell r="D2151" t="str">
            <v>420000  Loss on Sale of Assets</v>
          </cell>
          <cell r="E2151" t="str">
            <v>District 7</v>
          </cell>
          <cell r="F2151" t="str">
            <v>Sewer</v>
          </cell>
        </row>
        <row r="2152">
          <cell r="B2152">
            <v>58783.37</v>
          </cell>
          <cell r="C2152">
            <v>2010</v>
          </cell>
          <cell r="D2152" t="str">
            <v>420000  Loss on Sale of Assets</v>
          </cell>
          <cell r="E2152" t="str">
            <v>District 7</v>
          </cell>
          <cell r="F2152" t="str">
            <v>Sewer</v>
          </cell>
        </row>
        <row r="2153">
          <cell r="B2153">
            <v>170671.71</v>
          </cell>
          <cell r="C2153">
            <v>2010</v>
          </cell>
          <cell r="D2153" t="str">
            <v>420000  Loss on Sale of Assets</v>
          </cell>
          <cell r="E2153" t="str">
            <v>District 7</v>
          </cell>
          <cell r="F2153" t="str">
            <v>Sewer</v>
          </cell>
        </row>
        <row r="2154">
          <cell r="B2154">
            <v>13813854.4</v>
          </cell>
          <cell r="C2154">
            <v>2010</v>
          </cell>
          <cell r="D2154" t="str">
            <v>420000  Loss on Sale of Assets</v>
          </cell>
          <cell r="E2154" t="str">
            <v>Logistics</v>
          </cell>
          <cell r="F2154" t="str">
            <v>Water</v>
          </cell>
        </row>
        <row r="2155">
          <cell r="B2155">
            <v>534.76</v>
          </cell>
          <cell r="C2155">
            <v>2010</v>
          </cell>
          <cell r="D2155" t="str">
            <v>420000  Loss on Sale of Assets</v>
          </cell>
          <cell r="E2155" t="str">
            <v>Informal Settlements</v>
          </cell>
          <cell r="F2155" t="str">
            <v>Water</v>
          </cell>
        </row>
        <row r="2156">
          <cell r="B2156">
            <v>9977975.4499999993</v>
          </cell>
          <cell r="C2156">
            <v>2010</v>
          </cell>
          <cell r="D2156" t="str">
            <v>420000  Loss on Sale of Assets</v>
          </cell>
          <cell r="E2156" t="str">
            <v>Planning &amp; Design</v>
          </cell>
          <cell r="F2156" t="str">
            <v>Water</v>
          </cell>
        </row>
        <row r="2157">
          <cell r="B2157">
            <v>260152.84</v>
          </cell>
          <cell r="C2157">
            <v>2010</v>
          </cell>
          <cell r="D2157" t="str">
            <v>420000  Loss on Sale of Assets</v>
          </cell>
          <cell r="E2157" t="str">
            <v>TOC</v>
          </cell>
          <cell r="F2157" t="str">
            <v>Water</v>
          </cell>
        </row>
        <row r="2158">
          <cell r="B2158">
            <v>508563.02</v>
          </cell>
          <cell r="C2158">
            <v>2010</v>
          </cell>
          <cell r="D2158" t="str">
            <v>420000  Loss on Sale of Assets</v>
          </cell>
          <cell r="E2158" t="str">
            <v>Informal Settlements</v>
          </cell>
          <cell r="F2158" t="str">
            <v>Water</v>
          </cell>
        </row>
        <row r="2159">
          <cell r="B2159">
            <v>2142.5100000000002</v>
          </cell>
          <cell r="C2159">
            <v>2010</v>
          </cell>
          <cell r="D2159" t="str">
            <v>420000  Loss on Sale of Assets</v>
          </cell>
          <cell r="E2159" t="str">
            <v>TOC</v>
          </cell>
          <cell r="F2159" t="str">
            <v>Water</v>
          </cell>
        </row>
        <row r="2160">
          <cell r="B2160">
            <v>37761.760000000002</v>
          </cell>
          <cell r="C2160">
            <v>2010</v>
          </cell>
          <cell r="D2160" t="str">
            <v>420000  Loss on Sale of Assets</v>
          </cell>
          <cell r="E2160" t="str">
            <v>Logistics</v>
          </cell>
          <cell r="F2160" t="str">
            <v>Water</v>
          </cell>
        </row>
        <row r="2161">
          <cell r="B2161">
            <v>12558.21</v>
          </cell>
          <cell r="C2161">
            <v>2010</v>
          </cell>
          <cell r="D2161" t="str">
            <v>420000  Loss on Sale of Assets</v>
          </cell>
          <cell r="E2161" t="str">
            <v>Logistics</v>
          </cell>
          <cell r="F2161" t="str">
            <v>Water</v>
          </cell>
        </row>
        <row r="2162">
          <cell r="B2162">
            <v>89376660.719999999</v>
          </cell>
          <cell r="C2162">
            <v>2010</v>
          </cell>
          <cell r="D2162" t="str">
            <v>420000  Loss on Sale of Assets</v>
          </cell>
          <cell r="E2162" t="e">
            <v>#N/A</v>
          </cell>
          <cell r="F2162" t="e">
            <v>#VALUE!</v>
          </cell>
        </row>
        <row r="2163">
          <cell r="B2163">
            <v>34339.82</v>
          </cell>
          <cell r="C2163">
            <v>2010</v>
          </cell>
          <cell r="D2163" t="str">
            <v>420000  Loss on Sale of Assets</v>
          </cell>
          <cell r="E2163" t="str">
            <v>Logistics</v>
          </cell>
          <cell r="F2163" t="str">
            <v>Sewer</v>
          </cell>
        </row>
        <row r="2164">
          <cell r="B2164">
            <v>900936.98</v>
          </cell>
          <cell r="C2164">
            <v>2010</v>
          </cell>
          <cell r="D2164" t="str">
            <v>420000  Loss on Sale of Assets</v>
          </cell>
          <cell r="E2164" t="str">
            <v>Logistics</v>
          </cell>
          <cell r="F2164" t="str">
            <v>Sewer</v>
          </cell>
        </row>
        <row r="2165">
          <cell r="B2165">
            <v>8008.57</v>
          </cell>
          <cell r="C2165">
            <v>2010</v>
          </cell>
          <cell r="D2165" t="str">
            <v>420000  Loss on Sale of Assets</v>
          </cell>
          <cell r="E2165" t="str">
            <v>Logistics</v>
          </cell>
          <cell r="F2165" t="str">
            <v>Sewer</v>
          </cell>
        </row>
        <row r="2166">
          <cell r="B2166">
            <v>551245.88</v>
          </cell>
          <cell r="C2166">
            <v>2010</v>
          </cell>
          <cell r="D2166" t="str">
            <v>420000  Loss on Sale of Assets</v>
          </cell>
          <cell r="E2166" t="str">
            <v>District 1</v>
          </cell>
          <cell r="F2166" t="str">
            <v>Sewer</v>
          </cell>
        </row>
        <row r="2167">
          <cell r="B2167">
            <v>44.35</v>
          </cell>
          <cell r="C2167">
            <v>2010</v>
          </cell>
          <cell r="D2167" t="str">
            <v>420000  Loss on Sale of Assets</v>
          </cell>
          <cell r="E2167" t="str">
            <v>District 4</v>
          </cell>
          <cell r="F2167" t="str">
            <v>Sewer</v>
          </cell>
        </row>
        <row r="2168">
          <cell r="B2168">
            <v>0</v>
          </cell>
          <cell r="C2168">
            <v>2010</v>
          </cell>
          <cell r="D2168" t="str">
            <v>420000  Loss on Sale of Assets</v>
          </cell>
          <cell r="E2168" t="str">
            <v>District 6</v>
          </cell>
          <cell r="F2168" t="str">
            <v>Sewer</v>
          </cell>
        </row>
        <row r="2169">
          <cell r="B2169">
            <v>3756458.63</v>
          </cell>
          <cell r="C2169">
            <v>2010</v>
          </cell>
          <cell r="D2169" t="str">
            <v>420000  Loss on Sale of Assets</v>
          </cell>
          <cell r="E2169" t="str">
            <v>Logistics</v>
          </cell>
          <cell r="F2169" t="str">
            <v>Water</v>
          </cell>
        </row>
        <row r="2170">
          <cell r="B2170">
            <v>651709.15</v>
          </cell>
          <cell r="C2170">
            <v>2010</v>
          </cell>
          <cell r="D2170" t="str">
            <v>420000  Loss on Sale of Assets</v>
          </cell>
          <cell r="E2170" t="str">
            <v>Logistics</v>
          </cell>
          <cell r="F2170" t="str">
            <v>Water</v>
          </cell>
        </row>
        <row r="2171">
          <cell r="B2171">
            <v>529569.51</v>
          </cell>
          <cell r="C2171">
            <v>2010</v>
          </cell>
          <cell r="D2171" t="str">
            <v>420000  Loss on Sale of Assets</v>
          </cell>
          <cell r="E2171" t="str">
            <v>Logistics</v>
          </cell>
          <cell r="F2171" t="str">
            <v>Water</v>
          </cell>
        </row>
        <row r="2172">
          <cell r="B2172">
            <v>73461.539999999994</v>
          </cell>
          <cell r="C2172">
            <v>2010</v>
          </cell>
          <cell r="D2172" t="str">
            <v>420000  Loss on Sale of Assets</v>
          </cell>
          <cell r="E2172" t="str">
            <v>Logistics</v>
          </cell>
          <cell r="F2172" t="str">
            <v>Water</v>
          </cell>
        </row>
        <row r="2173">
          <cell r="B2173">
            <v>919787.4</v>
          </cell>
          <cell r="C2173">
            <v>2010</v>
          </cell>
          <cell r="D2173" t="str">
            <v>420000  Loss on Sale of Assets</v>
          </cell>
          <cell r="E2173" t="str">
            <v>District 4</v>
          </cell>
          <cell r="F2173" t="str">
            <v>Water</v>
          </cell>
        </row>
        <row r="2174">
          <cell r="B2174">
            <v>129938.81</v>
          </cell>
          <cell r="C2174">
            <v>2010</v>
          </cell>
          <cell r="D2174" t="str">
            <v>420000  Loss on Sale of Assets</v>
          </cell>
          <cell r="E2174" t="str">
            <v>District 8</v>
          </cell>
          <cell r="F2174" t="str">
            <v>Water</v>
          </cell>
        </row>
        <row r="2175">
          <cell r="B2175">
            <v>299719.17</v>
          </cell>
          <cell r="C2175">
            <v>2010</v>
          </cell>
          <cell r="D2175" t="str">
            <v>420000  Loss on Sale of Assets</v>
          </cell>
          <cell r="E2175" t="str">
            <v>District 8</v>
          </cell>
          <cell r="F2175" t="str">
            <v>Water</v>
          </cell>
        </row>
        <row r="2176">
          <cell r="B2176">
            <v>78417.210000000006</v>
          </cell>
          <cell r="C2176">
            <v>2010</v>
          </cell>
          <cell r="D2176" t="str">
            <v>420000  Loss on Sale of Assets</v>
          </cell>
          <cell r="E2176" t="str">
            <v>District 6</v>
          </cell>
          <cell r="F2176" t="str">
            <v>Water</v>
          </cell>
        </row>
        <row r="2177">
          <cell r="B2177">
            <v>7933637.0199999996</v>
          </cell>
          <cell r="C2177">
            <v>2010</v>
          </cell>
          <cell r="D2177" t="str">
            <v>420000  Loss on Sale of Assets</v>
          </cell>
          <cell r="E2177" t="e">
            <v>#N/A</v>
          </cell>
          <cell r="F2177" t="e">
            <v>#VALUE!</v>
          </cell>
        </row>
        <row r="2178">
          <cell r="B2178">
            <v>0</v>
          </cell>
          <cell r="C2178">
            <v>2010</v>
          </cell>
          <cell r="D2178" t="str">
            <v>420000  Loss on Sale of Assets</v>
          </cell>
          <cell r="E2178" t="str">
            <v>District 6</v>
          </cell>
          <cell r="F2178" t="str">
            <v>Sewer</v>
          </cell>
        </row>
        <row r="2179">
          <cell r="B2179">
            <v>15258.24</v>
          </cell>
          <cell r="C2179">
            <v>2010</v>
          </cell>
          <cell r="D2179" t="str">
            <v>420000  Loss on Sale of Assets</v>
          </cell>
          <cell r="E2179" t="str">
            <v>Logistics</v>
          </cell>
          <cell r="F2179" t="str">
            <v>Water</v>
          </cell>
        </row>
        <row r="2180">
          <cell r="B2180">
            <v>10.73</v>
          </cell>
          <cell r="C2180">
            <v>2010</v>
          </cell>
          <cell r="D2180" t="str">
            <v>420000  Loss on Sale of Assets</v>
          </cell>
          <cell r="E2180" t="str">
            <v>Logistics</v>
          </cell>
          <cell r="F2180" t="str">
            <v>Water</v>
          </cell>
        </row>
        <row r="2181">
          <cell r="B2181">
            <v>16308.79</v>
          </cell>
          <cell r="C2181">
            <v>2010</v>
          </cell>
          <cell r="D2181" t="str">
            <v>420000  Loss on Sale of Assets</v>
          </cell>
          <cell r="E2181" t="str">
            <v>District 4</v>
          </cell>
          <cell r="F2181" t="str">
            <v>Water</v>
          </cell>
        </row>
        <row r="2182">
          <cell r="B2182">
            <v>16044</v>
          </cell>
          <cell r="C2182">
            <v>2010</v>
          </cell>
          <cell r="D2182" t="str">
            <v>420000  Loss on Sale of Assets</v>
          </cell>
          <cell r="E2182" t="str">
            <v>District 8</v>
          </cell>
          <cell r="F2182" t="str">
            <v>Water</v>
          </cell>
        </row>
        <row r="2183">
          <cell r="B2183">
            <v>861.33</v>
          </cell>
          <cell r="C2183">
            <v>2010</v>
          </cell>
          <cell r="D2183" t="str">
            <v>420000  Loss on Sale of Assets</v>
          </cell>
          <cell r="E2183" t="str">
            <v>District 6</v>
          </cell>
          <cell r="F2183" t="str">
            <v>Water</v>
          </cell>
        </row>
        <row r="2184">
          <cell r="B2184">
            <v>13.76</v>
          </cell>
          <cell r="C2184">
            <v>2010</v>
          </cell>
          <cell r="D2184" t="str">
            <v>420000  Loss on Sale of Assets</v>
          </cell>
          <cell r="E2184" t="str">
            <v>District 6</v>
          </cell>
          <cell r="F2184" t="str">
            <v>Water</v>
          </cell>
        </row>
        <row r="2185">
          <cell r="B2185">
            <v>48496.85</v>
          </cell>
          <cell r="C2185">
            <v>2010</v>
          </cell>
          <cell r="D2185" t="str">
            <v>420000  Loss on Sale of Assets</v>
          </cell>
          <cell r="E2185" t="e">
            <v>#N/A</v>
          </cell>
          <cell r="F2185" t="e">
            <v>#VALUE!</v>
          </cell>
        </row>
        <row r="2186">
          <cell r="B2186">
            <v>2750.4</v>
          </cell>
          <cell r="C2186">
            <v>2010</v>
          </cell>
          <cell r="D2186" t="str">
            <v>420000  Loss on Sale of Assets</v>
          </cell>
          <cell r="E2186" t="str">
            <v>Informal Settlements</v>
          </cell>
          <cell r="F2186" t="str">
            <v>Sewer</v>
          </cell>
        </row>
        <row r="2187">
          <cell r="B2187">
            <v>2750.4</v>
          </cell>
          <cell r="C2187">
            <v>2010</v>
          </cell>
          <cell r="D2187" t="str">
            <v>420000  Loss on Sale of Assets</v>
          </cell>
          <cell r="E2187" t="str">
            <v>Logistics</v>
          </cell>
          <cell r="F2187" t="str">
            <v>Water</v>
          </cell>
        </row>
        <row r="2188">
          <cell r="B2188">
            <v>3820</v>
          </cell>
          <cell r="C2188">
            <v>2010</v>
          </cell>
          <cell r="D2188" t="str">
            <v>420000  Loss on Sale of Assets</v>
          </cell>
          <cell r="E2188" t="str">
            <v>District 1</v>
          </cell>
          <cell r="F2188" t="str">
            <v>Water</v>
          </cell>
        </row>
        <row r="2189">
          <cell r="B2189">
            <v>305.60000000000002</v>
          </cell>
          <cell r="C2189">
            <v>2010</v>
          </cell>
          <cell r="D2189" t="str">
            <v>420000  Loss on Sale of Assets</v>
          </cell>
          <cell r="E2189" t="str">
            <v>District 4</v>
          </cell>
          <cell r="F2189" t="str">
            <v>Water</v>
          </cell>
        </row>
        <row r="2190">
          <cell r="B2190">
            <v>0</v>
          </cell>
          <cell r="C2190">
            <v>2010</v>
          </cell>
          <cell r="D2190" t="str">
            <v>420000  Loss on Sale of Assets</v>
          </cell>
          <cell r="E2190" t="str">
            <v>District 6</v>
          </cell>
          <cell r="F2190" t="str">
            <v>Water</v>
          </cell>
        </row>
        <row r="2191">
          <cell r="B2191">
            <v>36823.68</v>
          </cell>
          <cell r="C2191">
            <v>2010</v>
          </cell>
          <cell r="D2191" t="str">
            <v>420000  Loss on Sale of Assets</v>
          </cell>
          <cell r="E2191" t="str">
            <v>District 8</v>
          </cell>
          <cell r="F2191" t="str">
            <v>Water</v>
          </cell>
        </row>
        <row r="2192">
          <cell r="B2192">
            <v>46450.080000000002</v>
          </cell>
          <cell r="C2192">
            <v>2010</v>
          </cell>
          <cell r="D2192" t="str">
            <v>420000  Loss on Sale of Assets</v>
          </cell>
          <cell r="E2192" t="e">
            <v>#N/A</v>
          </cell>
          <cell r="F2192" t="e">
            <v>#VALUE!</v>
          </cell>
        </row>
        <row r="2193">
          <cell r="B2193">
            <v>2176.08</v>
          </cell>
          <cell r="C2193">
            <v>2010</v>
          </cell>
          <cell r="D2193" t="str">
            <v>420000  Loss on Sale of Assets</v>
          </cell>
          <cell r="E2193" t="str">
            <v>Informal Settlements</v>
          </cell>
          <cell r="F2193" t="str">
            <v>Sewer</v>
          </cell>
        </row>
        <row r="2194">
          <cell r="B2194">
            <v>1383</v>
          </cell>
          <cell r="C2194">
            <v>2010</v>
          </cell>
          <cell r="D2194" t="str">
            <v>420000  Loss on Sale of Assets</v>
          </cell>
          <cell r="E2194" t="str">
            <v>District 6</v>
          </cell>
          <cell r="F2194" t="str">
            <v>Sewer</v>
          </cell>
        </row>
        <row r="2195">
          <cell r="B2195">
            <v>0</v>
          </cell>
          <cell r="C2195">
            <v>2010</v>
          </cell>
          <cell r="D2195" t="str">
            <v>420000  Loss on Sale of Assets</v>
          </cell>
          <cell r="E2195" t="str">
            <v>District 6</v>
          </cell>
          <cell r="F2195" t="str">
            <v>Sewer</v>
          </cell>
        </row>
        <row r="2196">
          <cell r="B2196">
            <v>252376.53</v>
          </cell>
          <cell r="C2196">
            <v>2010</v>
          </cell>
          <cell r="D2196" t="str">
            <v>420000  Loss on Sale of Assets</v>
          </cell>
          <cell r="E2196" t="str">
            <v>Logistics</v>
          </cell>
          <cell r="F2196" t="str">
            <v>Water</v>
          </cell>
        </row>
        <row r="2197">
          <cell r="B2197">
            <v>430.37</v>
          </cell>
          <cell r="C2197">
            <v>2010</v>
          </cell>
          <cell r="D2197" t="str">
            <v>420000  Loss on Sale of Assets</v>
          </cell>
          <cell r="E2197" t="str">
            <v>Logistics</v>
          </cell>
          <cell r="F2197" t="str">
            <v>Water</v>
          </cell>
        </row>
        <row r="2198">
          <cell r="B2198">
            <v>1178.51</v>
          </cell>
          <cell r="C2198">
            <v>2010</v>
          </cell>
          <cell r="D2198" t="str">
            <v>420000  Loss on Sale of Assets</v>
          </cell>
          <cell r="E2198" t="str">
            <v>District 6</v>
          </cell>
          <cell r="F2198" t="str">
            <v>Water</v>
          </cell>
        </row>
        <row r="2199">
          <cell r="B2199">
            <v>257544.49</v>
          </cell>
          <cell r="C2199">
            <v>2010</v>
          </cell>
          <cell r="D2199" t="str">
            <v>420000  Loss on Sale of Assets</v>
          </cell>
          <cell r="E2199" t="e">
            <v>#N/A</v>
          </cell>
          <cell r="F2199" t="e">
            <v>#VALUE!</v>
          </cell>
        </row>
        <row r="2200">
          <cell r="B2200">
            <v>14652.82</v>
          </cell>
          <cell r="C2200">
            <v>2010</v>
          </cell>
          <cell r="D2200" t="str">
            <v>420000  Loss on Sale of Assets</v>
          </cell>
          <cell r="E2200" t="str">
            <v>Informal Settlements</v>
          </cell>
          <cell r="F2200" t="str">
            <v>Sewer</v>
          </cell>
        </row>
        <row r="2201">
          <cell r="B2201">
            <v>3920.01</v>
          </cell>
          <cell r="C2201">
            <v>2010</v>
          </cell>
          <cell r="D2201" t="str">
            <v>420000  Loss on Sale of Assets</v>
          </cell>
          <cell r="E2201" t="str">
            <v>Logistics</v>
          </cell>
          <cell r="F2201" t="str">
            <v>Sewer</v>
          </cell>
        </row>
        <row r="2202">
          <cell r="B2202">
            <v>2697.49</v>
          </cell>
          <cell r="C2202">
            <v>2010</v>
          </cell>
          <cell r="D2202" t="str">
            <v>420000  Loss on Sale of Assets</v>
          </cell>
          <cell r="E2202" t="str">
            <v>District 6</v>
          </cell>
          <cell r="F2202" t="str">
            <v>Sewer</v>
          </cell>
        </row>
        <row r="2203">
          <cell r="B2203">
            <v>508.51</v>
          </cell>
          <cell r="C2203">
            <v>2010</v>
          </cell>
          <cell r="D2203" t="str">
            <v>420000  Loss on Sale of Assets</v>
          </cell>
          <cell r="E2203" t="str">
            <v>District 6</v>
          </cell>
          <cell r="F2203" t="str">
            <v>Sewer</v>
          </cell>
        </row>
        <row r="2204">
          <cell r="B2204">
            <v>-2124322.7000000002</v>
          </cell>
          <cell r="C2204">
            <v>2010</v>
          </cell>
          <cell r="D2204" t="str">
            <v>420000  Loss on Sale of Assets</v>
          </cell>
          <cell r="E2204" t="str">
            <v>Logistics</v>
          </cell>
          <cell r="F2204" t="str">
            <v>Water</v>
          </cell>
        </row>
        <row r="2205">
          <cell r="B2205">
            <v>696.05</v>
          </cell>
          <cell r="C2205">
            <v>2010</v>
          </cell>
          <cell r="D2205" t="str">
            <v>420000  Loss on Sale of Assets</v>
          </cell>
          <cell r="E2205" t="str">
            <v>Logistics</v>
          </cell>
          <cell r="F2205" t="str">
            <v>Water</v>
          </cell>
        </row>
        <row r="2206">
          <cell r="B2206">
            <v>1284</v>
          </cell>
          <cell r="C2206">
            <v>2010</v>
          </cell>
          <cell r="D2206" t="str">
            <v>420000  Loss on Sale of Assets</v>
          </cell>
          <cell r="E2206" t="str">
            <v>Logistics</v>
          </cell>
          <cell r="F2206" t="str">
            <v>Water</v>
          </cell>
        </row>
        <row r="2207">
          <cell r="B2207">
            <v>2474.25</v>
          </cell>
          <cell r="C2207">
            <v>2010</v>
          </cell>
          <cell r="D2207" t="str">
            <v>420000  Loss on Sale of Assets</v>
          </cell>
          <cell r="E2207" t="str">
            <v>District 6</v>
          </cell>
          <cell r="F2207" t="str">
            <v>Water</v>
          </cell>
        </row>
        <row r="2208">
          <cell r="B2208">
            <v>776764.27</v>
          </cell>
          <cell r="C2208">
            <v>2010</v>
          </cell>
          <cell r="D2208" t="str">
            <v>420000  Loss on Sale of Assets</v>
          </cell>
          <cell r="E2208" t="str">
            <v>District 8</v>
          </cell>
          <cell r="F2208" t="str">
            <v>Water</v>
          </cell>
        </row>
        <row r="2209">
          <cell r="B2209">
            <v>1851.57</v>
          </cell>
          <cell r="C2209">
            <v>2010</v>
          </cell>
          <cell r="D2209" t="str">
            <v>420000  Loss on Sale of Assets</v>
          </cell>
          <cell r="E2209" t="str">
            <v>District 6</v>
          </cell>
          <cell r="F2209" t="str">
            <v>Water</v>
          </cell>
        </row>
        <row r="2210">
          <cell r="B2210">
            <v>-1319473.73</v>
          </cell>
          <cell r="C2210">
            <v>2010</v>
          </cell>
          <cell r="D2210" t="str">
            <v>420000  Loss on Sale of Assets</v>
          </cell>
          <cell r="E2210" t="e">
            <v>#N/A</v>
          </cell>
          <cell r="F2210" t="e">
            <v>#VALUE!</v>
          </cell>
        </row>
        <row r="2211">
          <cell r="B2211">
            <v>46831.12</v>
          </cell>
          <cell r="C2211">
            <v>2010</v>
          </cell>
          <cell r="D2211" t="str">
            <v>420000  Loss on Sale of Assets</v>
          </cell>
          <cell r="E2211" t="str">
            <v>District 7</v>
          </cell>
          <cell r="F2211" t="str">
            <v>Sewer</v>
          </cell>
        </row>
        <row r="2212">
          <cell r="B2212">
            <v>14416</v>
          </cell>
          <cell r="C2212">
            <v>2010</v>
          </cell>
          <cell r="D2212" t="str">
            <v>420000  Loss on Sale of Assets</v>
          </cell>
          <cell r="E2212" t="str">
            <v>Informal Settlements</v>
          </cell>
          <cell r="F2212" t="str">
            <v>Water</v>
          </cell>
        </row>
        <row r="2213">
          <cell r="B2213">
            <v>61247.12</v>
          </cell>
          <cell r="C2213">
            <v>2010</v>
          </cell>
          <cell r="D2213" t="str">
            <v>420000  Loss on Sale of Assets</v>
          </cell>
          <cell r="E2213" t="e">
            <v>#N/A</v>
          </cell>
          <cell r="F2213" t="e">
            <v>#VALUE!</v>
          </cell>
        </row>
        <row r="2214">
          <cell r="B2214">
            <v>1841.84</v>
          </cell>
          <cell r="C2214">
            <v>2010</v>
          </cell>
          <cell r="D2214" t="str">
            <v>420000  Loss on Sale of Assets</v>
          </cell>
          <cell r="E2214" t="str">
            <v>District 1</v>
          </cell>
          <cell r="F2214" t="str">
            <v>Sewer</v>
          </cell>
        </row>
        <row r="2215">
          <cell r="B2215">
            <v>2696.32</v>
          </cell>
          <cell r="C2215">
            <v>2010</v>
          </cell>
          <cell r="D2215" t="str">
            <v>420000  Loss on Sale of Assets</v>
          </cell>
          <cell r="E2215" t="str">
            <v>District 7</v>
          </cell>
          <cell r="F2215" t="str">
            <v>Sewer</v>
          </cell>
        </row>
        <row r="2216">
          <cell r="B2216">
            <v>4538.16</v>
          </cell>
          <cell r="C2216">
            <v>2010</v>
          </cell>
          <cell r="D2216" t="str">
            <v>420000  Loss on Sale of Assets</v>
          </cell>
          <cell r="E2216" t="e">
            <v>#N/A</v>
          </cell>
          <cell r="F2216" t="e">
            <v>#VALUE!</v>
          </cell>
        </row>
        <row r="2217">
          <cell r="B2217">
            <v>3423.89</v>
          </cell>
          <cell r="C2217">
            <v>2010</v>
          </cell>
          <cell r="D2217" t="str">
            <v>420000  Loss on Sale of Assets</v>
          </cell>
          <cell r="E2217" t="str">
            <v>Planning &amp; Design</v>
          </cell>
          <cell r="F2217" t="str">
            <v>Water</v>
          </cell>
        </row>
        <row r="2218">
          <cell r="B2218">
            <v>4604.7299999999996</v>
          </cell>
          <cell r="C2218">
            <v>2010</v>
          </cell>
          <cell r="D2218" t="str">
            <v>420000  Loss on Sale of Assets</v>
          </cell>
          <cell r="E2218" t="str">
            <v>District 1</v>
          </cell>
          <cell r="F2218" t="str">
            <v>Water</v>
          </cell>
        </row>
        <row r="2219">
          <cell r="B2219">
            <v>2255.75</v>
          </cell>
          <cell r="C2219">
            <v>2010</v>
          </cell>
          <cell r="D2219" t="str">
            <v>420000  Loss on Sale of Assets</v>
          </cell>
          <cell r="E2219" t="str">
            <v>District 8</v>
          </cell>
          <cell r="F2219" t="str">
            <v>Water</v>
          </cell>
        </row>
        <row r="2220">
          <cell r="B2220">
            <v>2198257.85</v>
          </cell>
          <cell r="C2220">
            <v>2010</v>
          </cell>
          <cell r="D2220" t="str">
            <v>401100  Salaries and Wages</v>
          </cell>
          <cell r="E2220" t="str">
            <v>District 8</v>
          </cell>
          <cell r="F2220" t="str">
            <v>Water</v>
          </cell>
        </row>
        <row r="2221">
          <cell r="B2221">
            <v>3112810.3</v>
          </cell>
          <cell r="C2221">
            <v>2010</v>
          </cell>
          <cell r="D2221" t="str">
            <v>401100  Salaries and Wages</v>
          </cell>
          <cell r="E2221" t="str">
            <v>District 8</v>
          </cell>
          <cell r="F2221" t="str">
            <v>Water</v>
          </cell>
        </row>
        <row r="2222">
          <cell r="B2222">
            <v>2641517.2599999998</v>
          </cell>
          <cell r="C2222">
            <v>2010</v>
          </cell>
          <cell r="D2222" t="str">
            <v>401100  Salaries and Wages</v>
          </cell>
          <cell r="E2222" t="str">
            <v>District 6</v>
          </cell>
          <cell r="F2222" t="str">
            <v>Water</v>
          </cell>
        </row>
        <row r="2223">
          <cell r="B2223">
            <v>1327749.92</v>
          </cell>
          <cell r="C2223">
            <v>2010</v>
          </cell>
          <cell r="D2223" t="str">
            <v>401100  Salaries and Wages</v>
          </cell>
          <cell r="E2223" t="str">
            <v>District 3</v>
          </cell>
          <cell r="F2223" t="str">
            <v>Water</v>
          </cell>
        </row>
        <row r="2224">
          <cell r="B2224">
            <v>1308935.56</v>
          </cell>
          <cell r="C2224">
            <v>2010</v>
          </cell>
          <cell r="D2224" t="str">
            <v>401100  Salaries and Wages</v>
          </cell>
          <cell r="E2224" t="str">
            <v>District 3</v>
          </cell>
          <cell r="F2224" t="str">
            <v>Water</v>
          </cell>
        </row>
        <row r="2225">
          <cell r="B2225">
            <v>184015.38</v>
          </cell>
          <cell r="C2225">
            <v>2010</v>
          </cell>
          <cell r="D2225" t="str">
            <v>401100  Salaries and Wages</v>
          </cell>
          <cell r="E2225" t="str">
            <v>District 3</v>
          </cell>
          <cell r="F2225" t="str">
            <v>Water</v>
          </cell>
        </row>
        <row r="2226">
          <cell r="B2226">
            <v>2176149.04</v>
          </cell>
          <cell r="C2226">
            <v>2010</v>
          </cell>
          <cell r="D2226" t="str">
            <v>401100  Salaries and Wages</v>
          </cell>
          <cell r="E2226" t="str">
            <v>District 3</v>
          </cell>
          <cell r="F2226" t="str">
            <v>Water</v>
          </cell>
        </row>
        <row r="2227">
          <cell r="B2227">
            <v>2456043.94</v>
          </cell>
          <cell r="C2227">
            <v>2010</v>
          </cell>
          <cell r="D2227" t="str">
            <v>401100  Salaries and Wages</v>
          </cell>
          <cell r="E2227" t="str">
            <v>District 4</v>
          </cell>
          <cell r="F2227" t="str">
            <v>Water</v>
          </cell>
        </row>
        <row r="2228">
          <cell r="B2228">
            <v>2150155.9700000002</v>
          </cell>
          <cell r="C2228">
            <v>2010</v>
          </cell>
          <cell r="D2228" t="str">
            <v>401100  Salaries and Wages</v>
          </cell>
          <cell r="E2228" t="str">
            <v>District 4</v>
          </cell>
          <cell r="F2228" t="str">
            <v>Water</v>
          </cell>
        </row>
        <row r="2229">
          <cell r="B2229">
            <v>84142.85</v>
          </cell>
          <cell r="C2229">
            <v>2010</v>
          </cell>
          <cell r="D2229" t="str">
            <v>401100  Salaries and Wages</v>
          </cell>
          <cell r="E2229" t="str">
            <v>District 4</v>
          </cell>
          <cell r="F2229" t="str">
            <v>Water</v>
          </cell>
        </row>
        <row r="2230">
          <cell r="B2230">
            <v>3125314.64</v>
          </cell>
          <cell r="C2230">
            <v>2010</v>
          </cell>
          <cell r="D2230" t="str">
            <v>401100  Salaries and Wages</v>
          </cell>
          <cell r="E2230" t="str">
            <v>District 4</v>
          </cell>
          <cell r="F2230" t="str">
            <v>Water</v>
          </cell>
        </row>
        <row r="2231">
          <cell r="B2231">
            <v>2539462.34</v>
          </cell>
          <cell r="C2231">
            <v>2010</v>
          </cell>
          <cell r="D2231" t="str">
            <v>401100  Salaries and Wages</v>
          </cell>
          <cell r="E2231" t="str">
            <v>District 4</v>
          </cell>
          <cell r="F2231" t="str">
            <v>Water</v>
          </cell>
        </row>
        <row r="2232">
          <cell r="B2232">
            <v>967654.88</v>
          </cell>
          <cell r="C2232">
            <v>2010</v>
          </cell>
          <cell r="D2232" t="str">
            <v>401100  Salaries and Wages</v>
          </cell>
          <cell r="E2232" t="str">
            <v>District 4</v>
          </cell>
          <cell r="F2232" t="str">
            <v>Water</v>
          </cell>
        </row>
        <row r="2233">
          <cell r="B2233">
            <v>231846.86</v>
          </cell>
          <cell r="C2233">
            <v>2010</v>
          </cell>
          <cell r="D2233" t="str">
            <v>401100  Salaries and Wages</v>
          </cell>
          <cell r="E2233" t="str">
            <v>District 8</v>
          </cell>
          <cell r="F2233" t="str">
            <v>Water</v>
          </cell>
        </row>
        <row r="2234">
          <cell r="B2234">
            <v>2047561.51</v>
          </cell>
          <cell r="C2234">
            <v>2010</v>
          </cell>
          <cell r="D2234" t="str">
            <v>401100  Salaries and Wages</v>
          </cell>
          <cell r="E2234" t="str">
            <v>District 8</v>
          </cell>
          <cell r="F2234" t="str">
            <v>Water</v>
          </cell>
        </row>
        <row r="2235">
          <cell r="B2235">
            <v>1081384.82</v>
          </cell>
          <cell r="C2235">
            <v>2010</v>
          </cell>
          <cell r="D2235" t="str">
            <v>401100  Salaries and Wages</v>
          </cell>
          <cell r="E2235" t="str">
            <v>District 1</v>
          </cell>
          <cell r="F2235" t="str">
            <v>Water</v>
          </cell>
        </row>
        <row r="2236">
          <cell r="B2236">
            <v>1453157.66</v>
          </cell>
          <cell r="C2236">
            <v>2010</v>
          </cell>
          <cell r="D2236" t="str">
            <v>401100  Salaries and Wages</v>
          </cell>
          <cell r="E2236" t="str">
            <v>District 8</v>
          </cell>
          <cell r="F2236" t="str">
            <v>Water</v>
          </cell>
        </row>
        <row r="2237">
          <cell r="B2237">
            <v>755336.05</v>
          </cell>
          <cell r="C2237">
            <v>2010</v>
          </cell>
          <cell r="D2237" t="str">
            <v>401100  Salaries and Wages</v>
          </cell>
          <cell r="E2237" t="str">
            <v>District 6</v>
          </cell>
          <cell r="F2237" t="str">
            <v>Water</v>
          </cell>
        </row>
        <row r="2238">
          <cell r="B2238">
            <v>4655092</v>
          </cell>
          <cell r="C2238">
            <v>2010</v>
          </cell>
          <cell r="D2238" t="str">
            <v>401100  Salaries and Wages</v>
          </cell>
          <cell r="E2238" t="str">
            <v>District 6</v>
          </cell>
          <cell r="F2238" t="str">
            <v>Water</v>
          </cell>
        </row>
        <row r="2239">
          <cell r="B2239">
            <v>99627.72</v>
          </cell>
          <cell r="C2239">
            <v>2010</v>
          </cell>
          <cell r="D2239" t="str">
            <v>401100  Salaries and Wages</v>
          </cell>
          <cell r="E2239" t="str">
            <v>District 6</v>
          </cell>
          <cell r="F2239" t="str">
            <v>Water</v>
          </cell>
        </row>
        <row r="2240">
          <cell r="B2240">
            <v>1356375.83</v>
          </cell>
          <cell r="C2240">
            <v>2010</v>
          </cell>
          <cell r="D2240" t="str">
            <v>401100  Salaries and Wages</v>
          </cell>
          <cell r="E2240" t="str">
            <v>District 6</v>
          </cell>
          <cell r="F2240" t="str">
            <v>Water</v>
          </cell>
        </row>
        <row r="2241">
          <cell r="B2241">
            <v>2365555.2000000002</v>
          </cell>
          <cell r="C2241">
            <v>2010</v>
          </cell>
          <cell r="D2241" t="str">
            <v>401100  Salaries and Wages</v>
          </cell>
          <cell r="E2241" t="str">
            <v>District 6</v>
          </cell>
          <cell r="F2241" t="str">
            <v>Water</v>
          </cell>
        </row>
        <row r="2242">
          <cell r="B2242">
            <v>3389471.65</v>
          </cell>
          <cell r="C2242">
            <v>2010</v>
          </cell>
          <cell r="D2242" t="str">
            <v>401100  Salaries and Wages</v>
          </cell>
          <cell r="E2242" t="str">
            <v>District 6</v>
          </cell>
          <cell r="F2242" t="str">
            <v>Water</v>
          </cell>
        </row>
        <row r="2243">
          <cell r="B2243">
            <v>328196.93</v>
          </cell>
          <cell r="C2243">
            <v>2010</v>
          </cell>
          <cell r="D2243" t="str">
            <v>401100  Salaries and Wages</v>
          </cell>
          <cell r="E2243" t="str">
            <v>District 8</v>
          </cell>
          <cell r="F2243" t="str">
            <v>Water</v>
          </cell>
        </row>
        <row r="2244">
          <cell r="B2244">
            <v>3984708.41</v>
          </cell>
          <cell r="C2244">
            <v>2010</v>
          </cell>
          <cell r="D2244" t="str">
            <v>401100  Salaries and Wages</v>
          </cell>
          <cell r="E2244" t="str">
            <v>District 8</v>
          </cell>
          <cell r="F2244" t="str">
            <v>Water</v>
          </cell>
        </row>
        <row r="2245">
          <cell r="B2245">
            <v>418038.52</v>
          </cell>
          <cell r="C2245">
            <v>2010</v>
          </cell>
          <cell r="D2245" t="str">
            <v>401100  Salaries and Wages</v>
          </cell>
          <cell r="E2245" t="str">
            <v>District 8</v>
          </cell>
          <cell r="F2245" t="str">
            <v>Water</v>
          </cell>
        </row>
        <row r="2246">
          <cell r="B2246">
            <v>1498998.55</v>
          </cell>
          <cell r="C2246">
            <v>2010</v>
          </cell>
          <cell r="D2246" t="str">
            <v>401100  Salaries and Wages</v>
          </cell>
          <cell r="E2246" t="str">
            <v>District 8</v>
          </cell>
          <cell r="F2246" t="str">
            <v>Water</v>
          </cell>
        </row>
        <row r="2247">
          <cell r="B2247">
            <v>4357538.84</v>
          </cell>
          <cell r="C2247">
            <v>2010</v>
          </cell>
          <cell r="D2247" t="str">
            <v>401100  Salaries and Wages</v>
          </cell>
          <cell r="E2247" t="str">
            <v>District 8</v>
          </cell>
          <cell r="F2247" t="str">
            <v>Water</v>
          </cell>
        </row>
        <row r="2248">
          <cell r="B2248">
            <v>6038972.6900000004</v>
          </cell>
          <cell r="C2248">
            <v>2010</v>
          </cell>
          <cell r="D2248" t="str">
            <v>401100  Salaries and Wages</v>
          </cell>
          <cell r="E2248" t="str">
            <v>District 8</v>
          </cell>
          <cell r="F2248" t="str">
            <v>Water</v>
          </cell>
        </row>
        <row r="2249">
          <cell r="B2249">
            <v>296454.18</v>
          </cell>
          <cell r="C2249">
            <v>2010</v>
          </cell>
          <cell r="D2249" t="str">
            <v>401100  Salaries and Wages</v>
          </cell>
          <cell r="E2249" t="str">
            <v>District 8</v>
          </cell>
          <cell r="F2249" t="str">
            <v>Water</v>
          </cell>
        </row>
        <row r="2250">
          <cell r="B2250">
            <v>2670848.12</v>
          </cell>
          <cell r="C2250">
            <v>2010</v>
          </cell>
          <cell r="D2250" t="str">
            <v>401100  Salaries and Wages</v>
          </cell>
          <cell r="E2250" t="str">
            <v>District 8</v>
          </cell>
          <cell r="F2250" t="str">
            <v>Water</v>
          </cell>
        </row>
        <row r="2251">
          <cell r="B2251">
            <v>14723485.91</v>
          </cell>
          <cell r="C2251">
            <v>2010</v>
          </cell>
          <cell r="D2251" t="str">
            <v>401100  Salaries and Wages</v>
          </cell>
          <cell r="E2251" t="str">
            <v>District 8</v>
          </cell>
          <cell r="F2251" t="str">
            <v>Water</v>
          </cell>
        </row>
        <row r="2252">
          <cell r="B2252">
            <v>219811.23</v>
          </cell>
          <cell r="C2252">
            <v>2010</v>
          </cell>
          <cell r="D2252" t="str">
            <v>401100  Salaries and Wages</v>
          </cell>
          <cell r="E2252" t="str">
            <v>Informal Settlements</v>
          </cell>
          <cell r="F2252" t="str">
            <v>Sewer</v>
          </cell>
        </row>
        <row r="2253">
          <cell r="B2253">
            <v>938603.69</v>
          </cell>
          <cell r="C2253">
            <v>2010</v>
          </cell>
          <cell r="D2253" t="str">
            <v>401100  Salaries and Wages</v>
          </cell>
          <cell r="E2253" t="str">
            <v>Informal Settlements</v>
          </cell>
          <cell r="F2253" t="str">
            <v>Sewer</v>
          </cell>
        </row>
        <row r="2254">
          <cell r="B2254">
            <v>7871982.8300000001</v>
          </cell>
          <cell r="C2254">
            <v>2010</v>
          </cell>
          <cell r="D2254" t="str">
            <v>401100  Salaries and Wages</v>
          </cell>
          <cell r="E2254" t="str">
            <v>District 1</v>
          </cell>
          <cell r="F2254" t="str">
            <v>Sewer</v>
          </cell>
        </row>
        <row r="2255">
          <cell r="B2255">
            <v>2936260.72</v>
          </cell>
          <cell r="C2255">
            <v>2010</v>
          </cell>
          <cell r="D2255" t="str">
            <v>401100  Salaries and Wages</v>
          </cell>
          <cell r="E2255" t="str">
            <v>District 7</v>
          </cell>
          <cell r="F2255" t="str">
            <v>Sewer</v>
          </cell>
        </row>
        <row r="2256">
          <cell r="B2256">
            <v>1361641.38</v>
          </cell>
          <cell r="C2256">
            <v>2010</v>
          </cell>
          <cell r="D2256" t="str">
            <v>401100  Salaries and Wages</v>
          </cell>
          <cell r="E2256" t="str">
            <v>District 6</v>
          </cell>
          <cell r="F2256" t="str">
            <v>Sewer</v>
          </cell>
        </row>
        <row r="2257">
          <cell r="B2257">
            <v>249976.34</v>
          </cell>
          <cell r="C2257">
            <v>2010</v>
          </cell>
          <cell r="D2257" t="str">
            <v>401100  Salaries and Wages</v>
          </cell>
          <cell r="E2257" t="str">
            <v>TOC</v>
          </cell>
          <cell r="F2257" t="str">
            <v>Sewer</v>
          </cell>
        </row>
        <row r="2258">
          <cell r="B2258">
            <v>2161063.27</v>
          </cell>
          <cell r="C2258">
            <v>2010</v>
          </cell>
          <cell r="D2258" t="str">
            <v>401100  Salaries and Wages</v>
          </cell>
          <cell r="E2258" t="str">
            <v>District 3</v>
          </cell>
          <cell r="F2258" t="str">
            <v>Sewer</v>
          </cell>
        </row>
        <row r="2259">
          <cell r="B2259">
            <v>3644312.81</v>
          </cell>
          <cell r="C2259">
            <v>2010</v>
          </cell>
          <cell r="D2259" t="str">
            <v>401100  Salaries and Wages</v>
          </cell>
          <cell r="E2259" t="str">
            <v>District 4</v>
          </cell>
          <cell r="F2259" t="str">
            <v>Sewer</v>
          </cell>
        </row>
        <row r="2260">
          <cell r="B2260">
            <v>2282622.3199999998</v>
          </cell>
          <cell r="C2260">
            <v>2010</v>
          </cell>
          <cell r="D2260" t="str">
            <v>401100  Salaries and Wages</v>
          </cell>
          <cell r="E2260" t="str">
            <v>District 4</v>
          </cell>
          <cell r="F2260" t="str">
            <v>Sewer</v>
          </cell>
        </row>
        <row r="2261">
          <cell r="B2261">
            <v>1572215.87</v>
          </cell>
          <cell r="C2261">
            <v>2010</v>
          </cell>
          <cell r="D2261" t="str">
            <v>401100  Salaries and Wages</v>
          </cell>
          <cell r="E2261" t="str">
            <v>District 4</v>
          </cell>
          <cell r="F2261" t="str">
            <v>Sewer</v>
          </cell>
        </row>
        <row r="2262">
          <cell r="B2262">
            <v>84180.36</v>
          </cell>
          <cell r="C2262">
            <v>2010</v>
          </cell>
          <cell r="D2262" t="str">
            <v>401100  Salaries and Wages</v>
          </cell>
          <cell r="E2262" t="str">
            <v>District 7</v>
          </cell>
          <cell r="F2262" t="str">
            <v>Sewer</v>
          </cell>
        </row>
        <row r="2263">
          <cell r="B2263">
            <v>678041.85</v>
          </cell>
          <cell r="C2263">
            <v>2010</v>
          </cell>
          <cell r="D2263" t="str">
            <v>401100  Salaries and Wages</v>
          </cell>
          <cell r="E2263" t="str">
            <v>District 6</v>
          </cell>
          <cell r="F2263" t="str">
            <v>Sewer</v>
          </cell>
        </row>
        <row r="2264">
          <cell r="B2264">
            <v>813549.57</v>
          </cell>
          <cell r="C2264">
            <v>2010</v>
          </cell>
          <cell r="D2264" t="str">
            <v>401100  Salaries and Wages</v>
          </cell>
          <cell r="E2264" t="str">
            <v>District 6</v>
          </cell>
          <cell r="F2264" t="str">
            <v>Sewer</v>
          </cell>
        </row>
        <row r="2265">
          <cell r="B2265">
            <v>1998551.53</v>
          </cell>
          <cell r="C2265">
            <v>2010</v>
          </cell>
          <cell r="D2265" t="str">
            <v>401100  Salaries and Wages</v>
          </cell>
          <cell r="E2265" t="str">
            <v>District 6</v>
          </cell>
          <cell r="F2265" t="str">
            <v>Sewer</v>
          </cell>
        </row>
        <row r="2266">
          <cell r="B2266">
            <v>539880.68999999994</v>
          </cell>
          <cell r="C2266">
            <v>2010</v>
          </cell>
          <cell r="D2266" t="str">
            <v>401100  Salaries and Wages</v>
          </cell>
          <cell r="E2266" t="str">
            <v>District 7</v>
          </cell>
          <cell r="F2266" t="str">
            <v>Sewer</v>
          </cell>
        </row>
        <row r="2267">
          <cell r="B2267">
            <v>8983.18</v>
          </cell>
          <cell r="C2267">
            <v>2010</v>
          </cell>
          <cell r="D2267" t="str">
            <v>401100  Salaries and Wages</v>
          </cell>
          <cell r="E2267" t="str">
            <v>District 7</v>
          </cell>
          <cell r="F2267" t="str">
            <v>Sewer</v>
          </cell>
        </row>
        <row r="2268">
          <cell r="B2268">
            <v>0</v>
          </cell>
          <cell r="C2268">
            <v>2010</v>
          </cell>
          <cell r="D2268" t="str">
            <v>401100  Salaries and Wages</v>
          </cell>
          <cell r="E2268" t="str">
            <v>District 7</v>
          </cell>
          <cell r="F2268" t="str">
            <v>Sewer</v>
          </cell>
        </row>
        <row r="2269">
          <cell r="B2269">
            <v>1971715.55</v>
          </cell>
          <cell r="C2269">
            <v>2010</v>
          </cell>
          <cell r="D2269" t="str">
            <v>401100  Salaries and Wages</v>
          </cell>
          <cell r="E2269" t="str">
            <v>Logistics</v>
          </cell>
          <cell r="F2269" t="str">
            <v>Water</v>
          </cell>
        </row>
        <row r="2270">
          <cell r="B2270">
            <v>542095.5</v>
          </cell>
          <cell r="C2270">
            <v>2010</v>
          </cell>
          <cell r="D2270" t="str">
            <v>401100  Salaries and Wages</v>
          </cell>
          <cell r="E2270" t="str">
            <v>Informal Settlements</v>
          </cell>
          <cell r="F2270" t="str">
            <v>Water</v>
          </cell>
        </row>
        <row r="2271">
          <cell r="B2271">
            <v>6013154.7599999998</v>
          </cell>
          <cell r="C2271">
            <v>2010</v>
          </cell>
          <cell r="D2271" t="str">
            <v>401100  Salaries and Wages</v>
          </cell>
          <cell r="E2271" t="str">
            <v>TOC</v>
          </cell>
          <cell r="F2271" t="str">
            <v>Water</v>
          </cell>
        </row>
        <row r="2272">
          <cell r="B2272">
            <v>5605413.9900000002</v>
          </cell>
          <cell r="C2272">
            <v>2010</v>
          </cell>
          <cell r="D2272" t="str">
            <v>401100  Salaries and Wages</v>
          </cell>
          <cell r="E2272" t="str">
            <v>Informal Settlements</v>
          </cell>
          <cell r="F2272" t="str">
            <v>Water</v>
          </cell>
        </row>
        <row r="2273">
          <cell r="B2273">
            <v>5363300.99</v>
          </cell>
          <cell r="C2273">
            <v>2010</v>
          </cell>
          <cell r="D2273" t="str">
            <v>401100  Salaries and Wages</v>
          </cell>
          <cell r="E2273" t="str">
            <v>TOC</v>
          </cell>
          <cell r="F2273" t="str">
            <v>Water</v>
          </cell>
        </row>
        <row r="2274">
          <cell r="B2274">
            <v>4446560.72</v>
          </cell>
          <cell r="C2274">
            <v>2010</v>
          </cell>
          <cell r="D2274" t="str">
            <v>401100  Salaries and Wages</v>
          </cell>
          <cell r="E2274" t="str">
            <v>Logistics</v>
          </cell>
          <cell r="F2274" t="str">
            <v>Water</v>
          </cell>
        </row>
        <row r="2275">
          <cell r="B2275">
            <v>2844216.1</v>
          </cell>
          <cell r="C2275">
            <v>2010</v>
          </cell>
          <cell r="D2275" t="str">
            <v>401100  Salaries and Wages</v>
          </cell>
          <cell r="E2275" t="str">
            <v>Logistics</v>
          </cell>
          <cell r="F2275" t="str">
            <v>Water</v>
          </cell>
        </row>
        <row r="2276">
          <cell r="B2276">
            <v>3266941.75</v>
          </cell>
          <cell r="C2276">
            <v>2010</v>
          </cell>
          <cell r="D2276" t="str">
            <v>401100  Salaries and Wages</v>
          </cell>
          <cell r="E2276" t="str">
            <v>Logistics</v>
          </cell>
          <cell r="F2276" t="str">
            <v>Water</v>
          </cell>
        </row>
        <row r="2277">
          <cell r="B2277">
            <v>2338012.2000000002</v>
          </cell>
          <cell r="C2277">
            <v>2010</v>
          </cell>
          <cell r="D2277" t="str">
            <v>401100  Salaries and Wages</v>
          </cell>
          <cell r="E2277" t="str">
            <v>Logistics</v>
          </cell>
          <cell r="F2277" t="str">
            <v>Water</v>
          </cell>
        </row>
        <row r="2278">
          <cell r="B2278">
            <v>1961666.62</v>
          </cell>
          <cell r="C2278">
            <v>2010</v>
          </cell>
          <cell r="D2278" t="str">
            <v>401100  Salaries and Wages</v>
          </cell>
          <cell r="E2278" t="str">
            <v>Logistics</v>
          </cell>
          <cell r="F2278" t="str">
            <v>Water</v>
          </cell>
        </row>
        <row r="2279">
          <cell r="B2279">
            <v>1219762.27</v>
          </cell>
          <cell r="C2279">
            <v>2010</v>
          </cell>
          <cell r="D2279" t="str">
            <v>401100  Salaries and Wages</v>
          </cell>
          <cell r="E2279" t="str">
            <v>District 1</v>
          </cell>
          <cell r="F2279" t="str">
            <v>Water</v>
          </cell>
        </row>
        <row r="2280">
          <cell r="B2280">
            <v>3162271.99</v>
          </cell>
          <cell r="C2280">
            <v>2010</v>
          </cell>
          <cell r="D2280" t="str">
            <v>401100  Salaries and Wages</v>
          </cell>
          <cell r="E2280" t="str">
            <v>District 1</v>
          </cell>
          <cell r="F2280" t="str">
            <v>Water</v>
          </cell>
        </row>
        <row r="2281">
          <cell r="B2281">
            <v>430429.73</v>
          </cell>
          <cell r="C2281">
            <v>2010</v>
          </cell>
          <cell r="D2281" t="str">
            <v>401100  Salaries and Wages</v>
          </cell>
          <cell r="E2281" t="str">
            <v>District 1</v>
          </cell>
          <cell r="F2281" t="str">
            <v>Water</v>
          </cell>
        </row>
        <row r="2282">
          <cell r="B2282">
            <v>7006007.3300000001</v>
          </cell>
          <cell r="C2282">
            <v>2010</v>
          </cell>
          <cell r="D2282" t="str">
            <v>401100  Salaries and Wages</v>
          </cell>
          <cell r="E2282" t="str">
            <v>District 1</v>
          </cell>
          <cell r="F2282" t="str">
            <v>Water</v>
          </cell>
        </row>
        <row r="2283">
          <cell r="B2283">
            <v>1338366.1599999999</v>
          </cell>
          <cell r="C2283">
            <v>2010</v>
          </cell>
          <cell r="D2283" t="str">
            <v>401100  Salaries and Wages</v>
          </cell>
          <cell r="E2283" t="str">
            <v>District 6</v>
          </cell>
          <cell r="F2283" t="str">
            <v>Water</v>
          </cell>
        </row>
        <row r="2284">
          <cell r="B2284">
            <v>-21222</v>
          </cell>
          <cell r="C2284">
            <v>2010</v>
          </cell>
          <cell r="D2284" t="str">
            <v>401200  Non Permanent Staff</v>
          </cell>
          <cell r="E2284" t="str">
            <v>Logistics</v>
          </cell>
          <cell r="F2284" t="str">
            <v>Water</v>
          </cell>
        </row>
        <row r="2285">
          <cell r="B2285">
            <v>27883</v>
          </cell>
          <cell r="C2285">
            <v>2010</v>
          </cell>
          <cell r="D2285" t="str">
            <v>401200  Non Permanent Staff</v>
          </cell>
          <cell r="E2285" t="str">
            <v>District 8</v>
          </cell>
          <cell r="F2285" t="str">
            <v>Water</v>
          </cell>
        </row>
        <row r="2286">
          <cell r="B2286">
            <v>252128.7</v>
          </cell>
          <cell r="C2286">
            <v>2010</v>
          </cell>
          <cell r="D2286" t="str">
            <v>401300  Bonuses</v>
          </cell>
          <cell r="E2286" t="str">
            <v>District 8</v>
          </cell>
          <cell r="F2286" t="str">
            <v>Water</v>
          </cell>
        </row>
        <row r="2287">
          <cell r="B2287">
            <v>225641.8</v>
          </cell>
          <cell r="C2287">
            <v>2010</v>
          </cell>
          <cell r="D2287" t="str">
            <v>401300  Bonuses</v>
          </cell>
          <cell r="E2287" t="str">
            <v>District 6</v>
          </cell>
          <cell r="F2287" t="str">
            <v>Water</v>
          </cell>
        </row>
        <row r="2288">
          <cell r="B2288">
            <v>111301.63</v>
          </cell>
          <cell r="C2288">
            <v>2010</v>
          </cell>
          <cell r="D2288" t="str">
            <v>401300  Bonuses</v>
          </cell>
          <cell r="E2288" t="str">
            <v>District 3</v>
          </cell>
          <cell r="F2288" t="str">
            <v>Water</v>
          </cell>
        </row>
        <row r="2289">
          <cell r="B2289">
            <v>99051</v>
          </cell>
          <cell r="C2289">
            <v>2010</v>
          </cell>
          <cell r="D2289" t="str">
            <v>401300  Bonuses</v>
          </cell>
          <cell r="E2289" t="str">
            <v>District 3</v>
          </cell>
          <cell r="F2289" t="str">
            <v>Water</v>
          </cell>
        </row>
        <row r="2290">
          <cell r="B2290">
            <v>15417.79</v>
          </cell>
          <cell r="C2290">
            <v>2010</v>
          </cell>
          <cell r="D2290" t="str">
            <v>401300  Bonuses</v>
          </cell>
          <cell r="E2290" t="str">
            <v>District 3</v>
          </cell>
          <cell r="F2290" t="str">
            <v>Water</v>
          </cell>
        </row>
        <row r="2291">
          <cell r="B2291">
            <v>170308.05</v>
          </cell>
          <cell r="C2291">
            <v>2010</v>
          </cell>
          <cell r="D2291" t="str">
            <v>401300  Bonuses</v>
          </cell>
          <cell r="E2291" t="str">
            <v>District 3</v>
          </cell>
          <cell r="F2291" t="str">
            <v>Water</v>
          </cell>
        </row>
        <row r="2292">
          <cell r="B2292">
            <v>165878.57999999999</v>
          </cell>
          <cell r="C2292">
            <v>2010</v>
          </cell>
          <cell r="D2292" t="str">
            <v>401300  Bonuses</v>
          </cell>
          <cell r="E2292" t="str">
            <v>District 4</v>
          </cell>
          <cell r="F2292" t="str">
            <v>Water</v>
          </cell>
        </row>
        <row r="2293">
          <cell r="B2293">
            <v>106975.33</v>
          </cell>
          <cell r="C2293">
            <v>2010</v>
          </cell>
          <cell r="D2293" t="str">
            <v>401300  Bonuses</v>
          </cell>
          <cell r="E2293" t="str">
            <v>District 4</v>
          </cell>
          <cell r="F2293" t="str">
            <v>Water</v>
          </cell>
        </row>
        <row r="2294">
          <cell r="B2294">
            <v>6851</v>
          </cell>
          <cell r="C2294">
            <v>2010</v>
          </cell>
          <cell r="D2294" t="str">
            <v>401300  Bonuses</v>
          </cell>
          <cell r="E2294" t="str">
            <v>District 4</v>
          </cell>
          <cell r="F2294" t="str">
            <v>Water</v>
          </cell>
        </row>
        <row r="2295">
          <cell r="B2295">
            <v>251700.36</v>
          </cell>
          <cell r="C2295">
            <v>2010</v>
          </cell>
          <cell r="D2295" t="str">
            <v>401300  Bonuses</v>
          </cell>
          <cell r="E2295" t="str">
            <v>District 4</v>
          </cell>
          <cell r="F2295" t="str">
            <v>Water</v>
          </cell>
        </row>
        <row r="2296">
          <cell r="B2296">
            <v>197670.21</v>
          </cell>
          <cell r="C2296">
            <v>2010</v>
          </cell>
          <cell r="D2296" t="str">
            <v>401300  Bonuses</v>
          </cell>
          <cell r="E2296" t="str">
            <v>District 4</v>
          </cell>
          <cell r="F2296" t="str">
            <v>Water</v>
          </cell>
        </row>
        <row r="2297">
          <cell r="B2297">
            <v>79043.14</v>
          </cell>
          <cell r="C2297">
            <v>2010</v>
          </cell>
          <cell r="D2297" t="str">
            <v>401300  Bonuses</v>
          </cell>
          <cell r="E2297" t="str">
            <v>District 4</v>
          </cell>
          <cell r="F2297" t="str">
            <v>Water</v>
          </cell>
        </row>
        <row r="2298">
          <cell r="B2298">
            <v>16171.85</v>
          </cell>
          <cell r="C2298">
            <v>2010</v>
          </cell>
          <cell r="D2298" t="str">
            <v>401300  Bonuses</v>
          </cell>
          <cell r="E2298" t="str">
            <v>District 8</v>
          </cell>
          <cell r="F2298" t="str">
            <v>Water</v>
          </cell>
        </row>
        <row r="2299">
          <cell r="B2299">
            <v>147285.32</v>
          </cell>
          <cell r="C2299">
            <v>2010</v>
          </cell>
          <cell r="D2299" t="str">
            <v>401300  Bonuses</v>
          </cell>
          <cell r="E2299" t="str">
            <v>District 8</v>
          </cell>
          <cell r="F2299" t="str">
            <v>Water</v>
          </cell>
        </row>
        <row r="2300">
          <cell r="B2300">
            <v>59821.21</v>
          </cell>
          <cell r="C2300">
            <v>2010</v>
          </cell>
          <cell r="D2300" t="str">
            <v>401300  Bonuses</v>
          </cell>
          <cell r="E2300" t="str">
            <v>District 1</v>
          </cell>
          <cell r="F2300" t="str">
            <v>Water</v>
          </cell>
        </row>
        <row r="2301">
          <cell r="B2301">
            <v>122622.57</v>
          </cell>
          <cell r="C2301">
            <v>2010</v>
          </cell>
          <cell r="D2301" t="str">
            <v>401300  Bonuses</v>
          </cell>
          <cell r="E2301" t="str">
            <v>District 8</v>
          </cell>
          <cell r="F2301" t="str">
            <v>Water</v>
          </cell>
        </row>
        <row r="2302">
          <cell r="B2302">
            <v>43727.59</v>
          </cell>
          <cell r="C2302">
            <v>2010</v>
          </cell>
          <cell r="D2302" t="str">
            <v>401300  Bonuses</v>
          </cell>
          <cell r="E2302" t="str">
            <v>District 6</v>
          </cell>
          <cell r="F2302" t="str">
            <v>Water</v>
          </cell>
        </row>
        <row r="2303">
          <cell r="B2303">
            <v>285128.67</v>
          </cell>
          <cell r="C2303">
            <v>2010</v>
          </cell>
          <cell r="D2303" t="str">
            <v>401300  Bonuses</v>
          </cell>
          <cell r="E2303" t="str">
            <v>District 6</v>
          </cell>
          <cell r="F2303" t="str">
            <v>Water</v>
          </cell>
        </row>
        <row r="2304">
          <cell r="B2304">
            <v>16295</v>
          </cell>
          <cell r="C2304">
            <v>2010</v>
          </cell>
          <cell r="D2304" t="str">
            <v>401300  Bonuses</v>
          </cell>
          <cell r="E2304" t="str">
            <v>District 6</v>
          </cell>
          <cell r="F2304" t="str">
            <v>Water</v>
          </cell>
        </row>
        <row r="2305">
          <cell r="B2305">
            <v>121173.41</v>
          </cell>
          <cell r="C2305">
            <v>2010</v>
          </cell>
          <cell r="D2305" t="str">
            <v>401300  Bonuses</v>
          </cell>
          <cell r="E2305" t="str">
            <v>District 6</v>
          </cell>
          <cell r="F2305" t="str">
            <v>Water</v>
          </cell>
        </row>
        <row r="2306">
          <cell r="B2306">
            <v>188076.18</v>
          </cell>
          <cell r="C2306">
            <v>2010</v>
          </cell>
          <cell r="D2306" t="str">
            <v>401300  Bonuses</v>
          </cell>
          <cell r="E2306" t="str">
            <v>District 6</v>
          </cell>
          <cell r="F2306" t="str">
            <v>Water</v>
          </cell>
        </row>
        <row r="2307">
          <cell r="B2307">
            <v>281334.76</v>
          </cell>
          <cell r="C2307">
            <v>2010</v>
          </cell>
          <cell r="D2307" t="str">
            <v>401300  Bonuses</v>
          </cell>
          <cell r="E2307" t="str">
            <v>District 6</v>
          </cell>
          <cell r="F2307" t="str">
            <v>Water</v>
          </cell>
        </row>
        <row r="2308">
          <cell r="B2308">
            <v>26385.59</v>
          </cell>
          <cell r="C2308">
            <v>2010</v>
          </cell>
          <cell r="D2308" t="str">
            <v>401300  Bonuses</v>
          </cell>
          <cell r="E2308" t="str">
            <v>District 8</v>
          </cell>
          <cell r="F2308" t="str">
            <v>Water</v>
          </cell>
        </row>
        <row r="2309">
          <cell r="B2309">
            <v>388145.24</v>
          </cell>
          <cell r="C2309">
            <v>2010</v>
          </cell>
          <cell r="D2309" t="str">
            <v>401300  Bonuses</v>
          </cell>
          <cell r="E2309" t="str">
            <v>District 8</v>
          </cell>
          <cell r="F2309" t="str">
            <v>Water</v>
          </cell>
        </row>
        <row r="2310">
          <cell r="B2310">
            <v>38532.5</v>
          </cell>
          <cell r="C2310">
            <v>2010</v>
          </cell>
          <cell r="D2310" t="str">
            <v>401300  Bonuses</v>
          </cell>
          <cell r="E2310" t="str">
            <v>District 8</v>
          </cell>
          <cell r="F2310" t="str">
            <v>Water</v>
          </cell>
        </row>
        <row r="2311">
          <cell r="B2311">
            <v>125305.44</v>
          </cell>
          <cell r="C2311">
            <v>2010</v>
          </cell>
          <cell r="D2311" t="str">
            <v>401300  Bonuses</v>
          </cell>
          <cell r="E2311" t="str">
            <v>District 8</v>
          </cell>
          <cell r="F2311" t="str">
            <v>Water</v>
          </cell>
        </row>
        <row r="2312">
          <cell r="B2312">
            <v>395377.94</v>
          </cell>
          <cell r="C2312">
            <v>2010</v>
          </cell>
          <cell r="D2312" t="str">
            <v>401300  Bonuses</v>
          </cell>
          <cell r="E2312" t="str">
            <v>District 8</v>
          </cell>
          <cell r="F2312" t="str">
            <v>Water</v>
          </cell>
        </row>
        <row r="2313">
          <cell r="B2313">
            <v>446951.07</v>
          </cell>
          <cell r="C2313">
            <v>2010</v>
          </cell>
          <cell r="D2313" t="str">
            <v>401300  Bonuses</v>
          </cell>
          <cell r="E2313" t="str">
            <v>District 8</v>
          </cell>
          <cell r="F2313" t="str">
            <v>Water</v>
          </cell>
        </row>
        <row r="2314">
          <cell r="B2314">
            <v>41228.97</v>
          </cell>
          <cell r="C2314">
            <v>2010</v>
          </cell>
          <cell r="D2314" t="str">
            <v>401300  Bonuses</v>
          </cell>
          <cell r="E2314" t="str">
            <v>District 8</v>
          </cell>
          <cell r="F2314" t="str">
            <v>Water</v>
          </cell>
        </row>
        <row r="2315">
          <cell r="B2315">
            <v>234209.72</v>
          </cell>
          <cell r="C2315">
            <v>2010</v>
          </cell>
          <cell r="D2315" t="str">
            <v>401300  Bonuses</v>
          </cell>
          <cell r="E2315" t="str">
            <v>District 8</v>
          </cell>
          <cell r="F2315" t="str">
            <v>Water</v>
          </cell>
        </row>
        <row r="2316">
          <cell r="B2316">
            <v>1214936.49</v>
          </cell>
          <cell r="C2316">
            <v>2010</v>
          </cell>
          <cell r="D2316" t="str">
            <v>401300  Bonuses</v>
          </cell>
          <cell r="E2316" t="str">
            <v>District 8</v>
          </cell>
          <cell r="F2316" t="str">
            <v>Water</v>
          </cell>
        </row>
        <row r="2317">
          <cell r="B2317">
            <v>103723.2</v>
          </cell>
          <cell r="C2317">
            <v>2010</v>
          </cell>
          <cell r="D2317" t="str">
            <v>401300  Bonuses</v>
          </cell>
          <cell r="E2317" t="str">
            <v>District 8</v>
          </cell>
          <cell r="F2317" t="str">
            <v>Water</v>
          </cell>
        </row>
        <row r="2318">
          <cell r="B2318">
            <v>26195.74</v>
          </cell>
          <cell r="C2318">
            <v>2010</v>
          </cell>
          <cell r="D2318" t="str">
            <v>401300  Bonuses</v>
          </cell>
          <cell r="E2318" t="str">
            <v>Informal Settlements</v>
          </cell>
          <cell r="F2318" t="str">
            <v>Sewer</v>
          </cell>
        </row>
        <row r="2319">
          <cell r="B2319">
            <v>42675.76</v>
          </cell>
          <cell r="C2319">
            <v>2010</v>
          </cell>
          <cell r="D2319" t="str">
            <v>401300  Bonuses</v>
          </cell>
          <cell r="E2319" t="str">
            <v>Informal Settlements</v>
          </cell>
          <cell r="F2319" t="str">
            <v>Sewer</v>
          </cell>
        </row>
        <row r="2320">
          <cell r="B2320">
            <v>549685.21</v>
          </cell>
          <cell r="C2320">
            <v>2010</v>
          </cell>
          <cell r="D2320" t="str">
            <v>401300  Bonuses</v>
          </cell>
          <cell r="E2320" t="str">
            <v>District 1</v>
          </cell>
          <cell r="F2320" t="str">
            <v>Sewer</v>
          </cell>
        </row>
        <row r="2321">
          <cell r="B2321">
            <v>262748.74</v>
          </cell>
          <cell r="C2321">
            <v>2010</v>
          </cell>
          <cell r="D2321" t="str">
            <v>401300  Bonuses</v>
          </cell>
          <cell r="E2321" t="str">
            <v>District 7</v>
          </cell>
          <cell r="F2321" t="str">
            <v>Sewer</v>
          </cell>
        </row>
        <row r="2322">
          <cell r="B2322">
            <v>116912.67</v>
          </cell>
          <cell r="C2322">
            <v>2010</v>
          </cell>
          <cell r="D2322" t="str">
            <v>401300  Bonuses</v>
          </cell>
          <cell r="E2322" t="str">
            <v>District 6</v>
          </cell>
          <cell r="F2322" t="str">
            <v>Sewer</v>
          </cell>
        </row>
        <row r="2323">
          <cell r="B2323">
            <v>21379.84</v>
          </cell>
          <cell r="C2323">
            <v>2010</v>
          </cell>
          <cell r="D2323" t="str">
            <v>401300  Bonuses</v>
          </cell>
          <cell r="E2323" t="str">
            <v>TOC</v>
          </cell>
          <cell r="F2323" t="str">
            <v>Sewer</v>
          </cell>
        </row>
        <row r="2324">
          <cell r="B2324">
            <v>182529.18</v>
          </cell>
          <cell r="C2324">
            <v>2010</v>
          </cell>
          <cell r="D2324" t="str">
            <v>401300  Bonuses</v>
          </cell>
          <cell r="E2324" t="str">
            <v>District 3</v>
          </cell>
          <cell r="F2324" t="str">
            <v>Sewer</v>
          </cell>
        </row>
        <row r="2325">
          <cell r="B2325">
            <v>306591.59999999998</v>
          </cell>
          <cell r="C2325">
            <v>2010</v>
          </cell>
          <cell r="D2325" t="str">
            <v>401300  Bonuses</v>
          </cell>
          <cell r="E2325" t="str">
            <v>District 4</v>
          </cell>
          <cell r="F2325" t="str">
            <v>Sewer</v>
          </cell>
        </row>
        <row r="2326">
          <cell r="B2326">
            <v>178363.95</v>
          </cell>
          <cell r="C2326">
            <v>2010</v>
          </cell>
          <cell r="D2326" t="str">
            <v>401300  Bonuses</v>
          </cell>
          <cell r="E2326" t="str">
            <v>District 4</v>
          </cell>
          <cell r="F2326" t="str">
            <v>Sewer</v>
          </cell>
        </row>
        <row r="2327">
          <cell r="B2327">
            <v>127561.15</v>
          </cell>
          <cell r="C2327">
            <v>2010</v>
          </cell>
          <cell r="D2327" t="str">
            <v>401300  Bonuses</v>
          </cell>
          <cell r="E2327" t="str">
            <v>District 4</v>
          </cell>
          <cell r="F2327" t="str">
            <v>Sewer</v>
          </cell>
        </row>
        <row r="2328">
          <cell r="B2328">
            <v>7524.16</v>
          </cell>
          <cell r="C2328">
            <v>2010</v>
          </cell>
          <cell r="D2328" t="str">
            <v>401300  Bonuses</v>
          </cell>
          <cell r="E2328" t="str">
            <v>District 7</v>
          </cell>
          <cell r="F2328" t="str">
            <v>Sewer</v>
          </cell>
        </row>
        <row r="2329">
          <cell r="B2329">
            <v>56368.42</v>
          </cell>
          <cell r="C2329">
            <v>2010</v>
          </cell>
          <cell r="D2329" t="str">
            <v>401300  Bonuses</v>
          </cell>
          <cell r="E2329" t="str">
            <v>District 6</v>
          </cell>
          <cell r="F2329" t="str">
            <v>Sewer</v>
          </cell>
        </row>
        <row r="2330">
          <cell r="B2330">
            <v>69689.429999999993</v>
          </cell>
          <cell r="C2330">
            <v>2010</v>
          </cell>
          <cell r="D2330" t="str">
            <v>401300  Bonuses</v>
          </cell>
          <cell r="E2330" t="str">
            <v>District 6</v>
          </cell>
          <cell r="F2330" t="str">
            <v>Sewer</v>
          </cell>
        </row>
        <row r="2331">
          <cell r="B2331">
            <v>167535.74</v>
          </cell>
          <cell r="C2331">
            <v>2010</v>
          </cell>
          <cell r="D2331" t="str">
            <v>401300  Bonuses</v>
          </cell>
          <cell r="E2331" t="str">
            <v>District 6</v>
          </cell>
          <cell r="F2331" t="str">
            <v>Sewer</v>
          </cell>
        </row>
        <row r="2332">
          <cell r="B2332">
            <v>37873.519999999997</v>
          </cell>
          <cell r="C2332">
            <v>2010</v>
          </cell>
          <cell r="D2332" t="str">
            <v>401300  Bonuses</v>
          </cell>
          <cell r="E2332" t="str">
            <v>District 7</v>
          </cell>
          <cell r="F2332" t="str">
            <v>Sewer</v>
          </cell>
        </row>
        <row r="2333">
          <cell r="B2333">
            <v>104003.35</v>
          </cell>
          <cell r="C2333">
            <v>2010</v>
          </cell>
          <cell r="D2333" t="str">
            <v>401300  Bonuses</v>
          </cell>
          <cell r="E2333" t="str">
            <v>Logistics</v>
          </cell>
          <cell r="F2333" t="str">
            <v>Water</v>
          </cell>
        </row>
        <row r="2334">
          <cell r="B2334">
            <v>44045.51</v>
          </cell>
          <cell r="C2334">
            <v>2010</v>
          </cell>
          <cell r="D2334" t="str">
            <v>401300  Bonuses</v>
          </cell>
          <cell r="E2334" t="str">
            <v>Informal Settlements</v>
          </cell>
          <cell r="F2334" t="str">
            <v>Water</v>
          </cell>
        </row>
        <row r="2335">
          <cell r="B2335">
            <v>465451.39</v>
          </cell>
          <cell r="C2335">
            <v>2010</v>
          </cell>
          <cell r="D2335" t="str">
            <v>401300  Bonuses</v>
          </cell>
          <cell r="E2335" t="str">
            <v>TOC</v>
          </cell>
          <cell r="F2335" t="str">
            <v>Water</v>
          </cell>
        </row>
        <row r="2336">
          <cell r="B2336">
            <v>327989.15000000002</v>
          </cell>
          <cell r="C2336">
            <v>2010</v>
          </cell>
          <cell r="D2336" t="str">
            <v>401300  Bonuses</v>
          </cell>
          <cell r="E2336" t="str">
            <v>Informal Settlements</v>
          </cell>
          <cell r="F2336" t="str">
            <v>Water</v>
          </cell>
        </row>
        <row r="2337">
          <cell r="B2337">
            <v>430981.61</v>
          </cell>
          <cell r="C2337">
            <v>2010</v>
          </cell>
          <cell r="D2337" t="str">
            <v>401300  Bonuses</v>
          </cell>
          <cell r="E2337" t="str">
            <v>TOC</v>
          </cell>
          <cell r="F2337" t="str">
            <v>Water</v>
          </cell>
        </row>
        <row r="2338">
          <cell r="B2338">
            <v>184054.32</v>
          </cell>
          <cell r="C2338">
            <v>2010</v>
          </cell>
          <cell r="D2338" t="str">
            <v>401300  Bonuses</v>
          </cell>
          <cell r="E2338" t="str">
            <v>Logistics</v>
          </cell>
          <cell r="F2338" t="str">
            <v>Water</v>
          </cell>
        </row>
        <row r="2339">
          <cell r="B2339">
            <v>205119.04</v>
          </cell>
          <cell r="C2339">
            <v>2010</v>
          </cell>
          <cell r="D2339" t="str">
            <v>401300  Bonuses</v>
          </cell>
          <cell r="E2339" t="str">
            <v>Logistics</v>
          </cell>
          <cell r="F2339" t="str">
            <v>Water</v>
          </cell>
        </row>
        <row r="2340">
          <cell r="B2340">
            <v>261698.99</v>
          </cell>
          <cell r="C2340">
            <v>2010</v>
          </cell>
          <cell r="D2340" t="str">
            <v>401300  Bonuses</v>
          </cell>
          <cell r="E2340" t="str">
            <v>Logistics</v>
          </cell>
          <cell r="F2340" t="str">
            <v>Water</v>
          </cell>
        </row>
        <row r="2341">
          <cell r="B2341">
            <v>162556.49</v>
          </cell>
          <cell r="C2341">
            <v>2010</v>
          </cell>
          <cell r="D2341" t="str">
            <v>401300  Bonuses</v>
          </cell>
          <cell r="E2341" t="str">
            <v>Logistics</v>
          </cell>
          <cell r="F2341" t="str">
            <v>Water</v>
          </cell>
        </row>
        <row r="2342">
          <cell r="B2342">
            <v>150521.54</v>
          </cell>
          <cell r="C2342">
            <v>2010</v>
          </cell>
          <cell r="D2342" t="str">
            <v>401300  Bonuses</v>
          </cell>
          <cell r="E2342" t="str">
            <v>Logistics</v>
          </cell>
          <cell r="F2342" t="str">
            <v>Water</v>
          </cell>
        </row>
        <row r="2343">
          <cell r="B2343">
            <v>99968.68</v>
          </cell>
          <cell r="C2343">
            <v>2010</v>
          </cell>
          <cell r="D2343" t="str">
            <v>401300  Bonuses</v>
          </cell>
          <cell r="E2343" t="str">
            <v>District 1</v>
          </cell>
          <cell r="F2343" t="str">
            <v>Water</v>
          </cell>
        </row>
        <row r="2344">
          <cell r="B2344">
            <v>183498.6</v>
          </cell>
          <cell r="C2344">
            <v>2010</v>
          </cell>
          <cell r="D2344" t="str">
            <v>401300  Bonuses</v>
          </cell>
          <cell r="E2344" t="str">
            <v>District 1</v>
          </cell>
          <cell r="F2344" t="str">
            <v>Water</v>
          </cell>
        </row>
        <row r="2345">
          <cell r="B2345">
            <v>39980.410000000003</v>
          </cell>
          <cell r="C2345">
            <v>2010</v>
          </cell>
          <cell r="D2345" t="str">
            <v>401300  Bonuses</v>
          </cell>
          <cell r="E2345" t="str">
            <v>District 1</v>
          </cell>
          <cell r="F2345" t="str">
            <v>Water</v>
          </cell>
        </row>
        <row r="2346">
          <cell r="B2346">
            <v>581989.65</v>
          </cell>
          <cell r="C2346">
            <v>2010</v>
          </cell>
          <cell r="D2346" t="str">
            <v>401300  Bonuses</v>
          </cell>
          <cell r="E2346" t="str">
            <v>District 1</v>
          </cell>
          <cell r="F2346" t="str">
            <v>Water</v>
          </cell>
        </row>
        <row r="2347">
          <cell r="B2347">
            <v>123581.47</v>
          </cell>
          <cell r="C2347">
            <v>2010</v>
          </cell>
          <cell r="D2347" t="str">
            <v>401300  Bonuses</v>
          </cell>
          <cell r="E2347" t="str">
            <v>District 6</v>
          </cell>
          <cell r="F2347" t="str">
            <v>Water</v>
          </cell>
        </row>
        <row r="2348">
          <cell r="B2348">
            <v>49376.61</v>
          </cell>
          <cell r="C2348">
            <v>2010</v>
          </cell>
          <cell r="D2348" t="str">
            <v>401400  Leave Pay</v>
          </cell>
          <cell r="E2348" t="str">
            <v>District 8</v>
          </cell>
          <cell r="F2348" t="str">
            <v>Water</v>
          </cell>
        </row>
        <row r="2349">
          <cell r="B2349">
            <v>107600.54</v>
          </cell>
          <cell r="C2349">
            <v>2010</v>
          </cell>
          <cell r="D2349" t="str">
            <v>401400  Leave Pay</v>
          </cell>
          <cell r="E2349" t="str">
            <v>District 6</v>
          </cell>
          <cell r="F2349" t="str">
            <v>Water</v>
          </cell>
        </row>
        <row r="2350">
          <cell r="B2350">
            <v>27144.3</v>
          </cell>
          <cell r="C2350">
            <v>2010</v>
          </cell>
          <cell r="D2350" t="str">
            <v>401400  Leave Pay</v>
          </cell>
          <cell r="E2350" t="str">
            <v>District 3</v>
          </cell>
          <cell r="F2350" t="str">
            <v>Water</v>
          </cell>
        </row>
        <row r="2351">
          <cell r="B2351">
            <v>10491</v>
          </cell>
          <cell r="C2351">
            <v>2010</v>
          </cell>
          <cell r="D2351" t="str">
            <v>401400  Leave Pay</v>
          </cell>
          <cell r="E2351" t="str">
            <v>District 3</v>
          </cell>
          <cell r="F2351" t="str">
            <v>Water</v>
          </cell>
        </row>
        <row r="2352">
          <cell r="B2352">
            <v>0</v>
          </cell>
          <cell r="C2352">
            <v>2010</v>
          </cell>
          <cell r="D2352" t="str">
            <v>401400  Leave Pay</v>
          </cell>
          <cell r="E2352" t="str">
            <v>District 3</v>
          </cell>
          <cell r="F2352" t="str">
            <v>Water</v>
          </cell>
        </row>
        <row r="2353">
          <cell r="B2353">
            <v>14154.8</v>
          </cell>
          <cell r="C2353">
            <v>2010</v>
          </cell>
          <cell r="D2353" t="str">
            <v>401400  Leave Pay</v>
          </cell>
          <cell r="E2353" t="str">
            <v>District 3</v>
          </cell>
          <cell r="F2353" t="str">
            <v>Water</v>
          </cell>
        </row>
        <row r="2354">
          <cell r="B2354">
            <v>18389.240000000002</v>
          </cell>
          <cell r="C2354">
            <v>2010</v>
          </cell>
          <cell r="D2354" t="str">
            <v>401400  Leave Pay</v>
          </cell>
          <cell r="E2354" t="str">
            <v>District 4</v>
          </cell>
          <cell r="F2354" t="str">
            <v>Water</v>
          </cell>
        </row>
        <row r="2355">
          <cell r="B2355">
            <v>20929.43</v>
          </cell>
          <cell r="C2355">
            <v>2010</v>
          </cell>
          <cell r="D2355" t="str">
            <v>401400  Leave Pay</v>
          </cell>
          <cell r="E2355" t="str">
            <v>District 4</v>
          </cell>
          <cell r="F2355" t="str">
            <v>Water</v>
          </cell>
        </row>
        <row r="2356">
          <cell r="B2356">
            <v>0</v>
          </cell>
          <cell r="C2356">
            <v>2010</v>
          </cell>
          <cell r="D2356" t="str">
            <v>401400  Leave Pay</v>
          </cell>
          <cell r="E2356" t="str">
            <v>District 4</v>
          </cell>
          <cell r="F2356" t="str">
            <v>Water</v>
          </cell>
        </row>
        <row r="2357">
          <cell r="B2357">
            <v>72931.03</v>
          </cell>
          <cell r="C2357">
            <v>2010</v>
          </cell>
          <cell r="D2357" t="str">
            <v>401400  Leave Pay</v>
          </cell>
          <cell r="E2357" t="str">
            <v>District 4</v>
          </cell>
          <cell r="F2357" t="str">
            <v>Water</v>
          </cell>
        </row>
        <row r="2358">
          <cell r="B2358">
            <v>35416.080000000002</v>
          </cell>
          <cell r="C2358">
            <v>2010</v>
          </cell>
          <cell r="D2358" t="str">
            <v>401400  Leave Pay</v>
          </cell>
          <cell r="E2358" t="str">
            <v>District 4</v>
          </cell>
          <cell r="F2358" t="str">
            <v>Water</v>
          </cell>
        </row>
        <row r="2359">
          <cell r="B2359">
            <v>7544.2</v>
          </cell>
          <cell r="C2359">
            <v>2010</v>
          </cell>
          <cell r="D2359" t="str">
            <v>401400  Leave Pay</v>
          </cell>
          <cell r="E2359" t="str">
            <v>District 4</v>
          </cell>
          <cell r="F2359" t="str">
            <v>Water</v>
          </cell>
        </row>
        <row r="2360">
          <cell r="B2360">
            <v>0</v>
          </cell>
          <cell r="C2360">
            <v>2010</v>
          </cell>
          <cell r="D2360" t="str">
            <v>401400  Leave Pay</v>
          </cell>
          <cell r="E2360" t="str">
            <v>District 8</v>
          </cell>
          <cell r="F2360" t="str">
            <v>Water</v>
          </cell>
        </row>
        <row r="2361">
          <cell r="B2361">
            <v>62773</v>
          </cell>
          <cell r="C2361">
            <v>2010</v>
          </cell>
          <cell r="D2361" t="str">
            <v>401400  Leave Pay</v>
          </cell>
          <cell r="E2361" t="str">
            <v>District 8</v>
          </cell>
          <cell r="F2361" t="str">
            <v>Water</v>
          </cell>
        </row>
        <row r="2362">
          <cell r="B2362">
            <v>22475.4</v>
          </cell>
          <cell r="C2362">
            <v>2010</v>
          </cell>
          <cell r="D2362" t="str">
            <v>401400  Leave Pay</v>
          </cell>
          <cell r="E2362" t="str">
            <v>District 1</v>
          </cell>
          <cell r="F2362" t="str">
            <v>Water</v>
          </cell>
        </row>
        <row r="2363">
          <cell r="B2363">
            <v>34848.39</v>
          </cell>
          <cell r="C2363">
            <v>2010</v>
          </cell>
          <cell r="D2363" t="str">
            <v>401400  Leave Pay</v>
          </cell>
          <cell r="E2363" t="str">
            <v>District 8</v>
          </cell>
          <cell r="F2363" t="str">
            <v>Water</v>
          </cell>
        </row>
        <row r="2364">
          <cell r="B2364">
            <v>14940.9</v>
          </cell>
          <cell r="C2364">
            <v>2010</v>
          </cell>
          <cell r="D2364" t="str">
            <v>401400  Leave Pay</v>
          </cell>
          <cell r="E2364" t="str">
            <v>District 6</v>
          </cell>
          <cell r="F2364" t="str">
            <v>Water</v>
          </cell>
        </row>
        <row r="2365">
          <cell r="B2365">
            <v>108196.69</v>
          </cell>
          <cell r="C2365">
            <v>2010</v>
          </cell>
          <cell r="D2365" t="str">
            <v>401400  Leave Pay</v>
          </cell>
          <cell r="E2365" t="str">
            <v>District 6</v>
          </cell>
          <cell r="F2365" t="str">
            <v>Water</v>
          </cell>
        </row>
        <row r="2366">
          <cell r="B2366">
            <v>3403</v>
          </cell>
          <cell r="C2366">
            <v>2010</v>
          </cell>
          <cell r="D2366" t="str">
            <v>401400  Leave Pay</v>
          </cell>
          <cell r="E2366" t="str">
            <v>District 6</v>
          </cell>
          <cell r="F2366" t="str">
            <v>Water</v>
          </cell>
        </row>
        <row r="2367">
          <cell r="B2367">
            <v>51947.24</v>
          </cell>
          <cell r="C2367">
            <v>2010</v>
          </cell>
          <cell r="D2367" t="str">
            <v>401400  Leave Pay</v>
          </cell>
          <cell r="E2367" t="str">
            <v>District 6</v>
          </cell>
          <cell r="F2367" t="str">
            <v>Water</v>
          </cell>
        </row>
        <row r="2368">
          <cell r="B2368">
            <v>34267.14</v>
          </cell>
          <cell r="C2368">
            <v>2010</v>
          </cell>
          <cell r="D2368" t="str">
            <v>401400  Leave Pay</v>
          </cell>
          <cell r="E2368" t="str">
            <v>District 6</v>
          </cell>
          <cell r="F2368" t="str">
            <v>Water</v>
          </cell>
        </row>
        <row r="2369">
          <cell r="B2369">
            <v>115455.24</v>
          </cell>
          <cell r="C2369">
            <v>2010</v>
          </cell>
          <cell r="D2369" t="str">
            <v>401400  Leave Pay</v>
          </cell>
          <cell r="E2369" t="str">
            <v>District 6</v>
          </cell>
          <cell r="F2369" t="str">
            <v>Water</v>
          </cell>
        </row>
        <row r="2370">
          <cell r="B2370">
            <v>10881</v>
          </cell>
          <cell r="C2370">
            <v>2010</v>
          </cell>
          <cell r="D2370" t="str">
            <v>401400  Leave Pay</v>
          </cell>
          <cell r="E2370" t="str">
            <v>District 8</v>
          </cell>
          <cell r="F2370" t="str">
            <v>Water</v>
          </cell>
        </row>
        <row r="2371">
          <cell r="B2371">
            <v>84364.95</v>
          </cell>
          <cell r="C2371">
            <v>2010</v>
          </cell>
          <cell r="D2371" t="str">
            <v>401400  Leave Pay</v>
          </cell>
          <cell r="E2371" t="str">
            <v>District 8</v>
          </cell>
          <cell r="F2371" t="str">
            <v>Water</v>
          </cell>
        </row>
        <row r="2372">
          <cell r="B2372">
            <v>21963.17</v>
          </cell>
          <cell r="C2372">
            <v>2010</v>
          </cell>
          <cell r="D2372" t="str">
            <v>401400  Leave Pay</v>
          </cell>
          <cell r="E2372" t="str">
            <v>District 8</v>
          </cell>
          <cell r="F2372" t="str">
            <v>Water</v>
          </cell>
        </row>
        <row r="2373">
          <cell r="B2373">
            <v>5410.85</v>
          </cell>
          <cell r="C2373">
            <v>2010</v>
          </cell>
          <cell r="D2373" t="str">
            <v>401400  Leave Pay</v>
          </cell>
          <cell r="E2373" t="str">
            <v>District 8</v>
          </cell>
          <cell r="F2373" t="str">
            <v>Water</v>
          </cell>
        </row>
        <row r="2374">
          <cell r="B2374">
            <v>183783.12</v>
          </cell>
          <cell r="C2374">
            <v>2010</v>
          </cell>
          <cell r="D2374" t="str">
            <v>401400  Leave Pay</v>
          </cell>
          <cell r="E2374" t="str">
            <v>District 8</v>
          </cell>
          <cell r="F2374" t="str">
            <v>Water</v>
          </cell>
        </row>
        <row r="2375">
          <cell r="B2375">
            <v>5410.17</v>
          </cell>
          <cell r="C2375">
            <v>2010</v>
          </cell>
          <cell r="D2375" t="str">
            <v>401400  Leave Pay</v>
          </cell>
          <cell r="E2375" t="str">
            <v>District 8</v>
          </cell>
          <cell r="F2375" t="str">
            <v>Water</v>
          </cell>
        </row>
        <row r="2376">
          <cell r="B2376">
            <v>11281.2</v>
          </cell>
          <cell r="C2376">
            <v>2010</v>
          </cell>
          <cell r="D2376" t="str">
            <v>401400  Leave Pay</v>
          </cell>
          <cell r="E2376" t="str">
            <v>District 8</v>
          </cell>
          <cell r="F2376" t="str">
            <v>Water</v>
          </cell>
        </row>
        <row r="2377">
          <cell r="B2377">
            <v>14258.34</v>
          </cell>
          <cell r="C2377">
            <v>2010</v>
          </cell>
          <cell r="D2377" t="str">
            <v>401400  Leave Pay</v>
          </cell>
          <cell r="E2377" t="str">
            <v>District 8</v>
          </cell>
          <cell r="F2377" t="str">
            <v>Water</v>
          </cell>
        </row>
        <row r="2378">
          <cell r="B2378">
            <v>125513.93</v>
          </cell>
          <cell r="C2378">
            <v>2010</v>
          </cell>
          <cell r="D2378" t="str">
            <v>401400  Leave Pay</v>
          </cell>
          <cell r="E2378" t="str">
            <v>District 8</v>
          </cell>
          <cell r="F2378" t="str">
            <v>Water</v>
          </cell>
        </row>
        <row r="2379">
          <cell r="B2379">
            <v>5227.8599999999997</v>
          </cell>
          <cell r="C2379">
            <v>2010</v>
          </cell>
          <cell r="D2379" t="str">
            <v>401400  Leave Pay</v>
          </cell>
          <cell r="E2379" t="str">
            <v>Informal Settlements</v>
          </cell>
          <cell r="F2379" t="str">
            <v>Sewer</v>
          </cell>
        </row>
        <row r="2380">
          <cell r="B2380">
            <v>9468.4</v>
          </cell>
          <cell r="C2380">
            <v>2010</v>
          </cell>
          <cell r="D2380" t="str">
            <v>401400  Leave Pay</v>
          </cell>
          <cell r="E2380" t="str">
            <v>Informal Settlements</v>
          </cell>
          <cell r="F2380" t="str">
            <v>Sewer</v>
          </cell>
        </row>
        <row r="2381">
          <cell r="B2381">
            <v>143286.70000000001</v>
          </cell>
          <cell r="C2381">
            <v>2010</v>
          </cell>
          <cell r="D2381" t="str">
            <v>401400  Leave Pay</v>
          </cell>
          <cell r="E2381" t="str">
            <v>District 1</v>
          </cell>
          <cell r="F2381" t="str">
            <v>Sewer</v>
          </cell>
        </row>
        <row r="2382">
          <cell r="B2382">
            <v>98340.9</v>
          </cell>
          <cell r="C2382">
            <v>2010</v>
          </cell>
          <cell r="D2382" t="str">
            <v>401400  Leave Pay</v>
          </cell>
          <cell r="E2382" t="str">
            <v>District 7</v>
          </cell>
          <cell r="F2382" t="str">
            <v>Sewer</v>
          </cell>
        </row>
        <row r="2383">
          <cell r="B2383">
            <v>20013.05</v>
          </cell>
          <cell r="C2383">
            <v>2010</v>
          </cell>
          <cell r="D2383" t="str">
            <v>401400  Leave Pay</v>
          </cell>
          <cell r="E2383" t="str">
            <v>District 6</v>
          </cell>
          <cell r="F2383" t="str">
            <v>Sewer</v>
          </cell>
        </row>
        <row r="2384">
          <cell r="B2384">
            <v>6876.8</v>
          </cell>
          <cell r="C2384">
            <v>2010</v>
          </cell>
          <cell r="D2384" t="str">
            <v>401400  Leave Pay</v>
          </cell>
          <cell r="E2384" t="str">
            <v>TOC</v>
          </cell>
          <cell r="F2384" t="str">
            <v>Sewer</v>
          </cell>
        </row>
        <row r="2385">
          <cell r="B2385">
            <v>18651.28</v>
          </cell>
          <cell r="C2385">
            <v>2010</v>
          </cell>
          <cell r="D2385" t="str">
            <v>401400  Leave Pay</v>
          </cell>
          <cell r="E2385" t="str">
            <v>District 3</v>
          </cell>
          <cell r="F2385" t="str">
            <v>Sewer</v>
          </cell>
        </row>
        <row r="2386">
          <cell r="B2386">
            <v>78894.55</v>
          </cell>
          <cell r="C2386">
            <v>2010</v>
          </cell>
          <cell r="D2386" t="str">
            <v>401400  Leave Pay</v>
          </cell>
          <cell r="E2386" t="str">
            <v>District 4</v>
          </cell>
          <cell r="F2386" t="str">
            <v>Sewer</v>
          </cell>
        </row>
        <row r="2387">
          <cell r="B2387">
            <v>23866.21</v>
          </cell>
          <cell r="C2387">
            <v>2010</v>
          </cell>
          <cell r="D2387" t="str">
            <v>401400  Leave Pay</v>
          </cell>
          <cell r="E2387" t="str">
            <v>District 4</v>
          </cell>
          <cell r="F2387" t="str">
            <v>Sewer</v>
          </cell>
        </row>
        <row r="2388">
          <cell r="B2388">
            <v>28493.9</v>
          </cell>
          <cell r="C2388">
            <v>2010</v>
          </cell>
          <cell r="D2388" t="str">
            <v>401400  Leave Pay</v>
          </cell>
          <cell r="E2388" t="str">
            <v>District 4</v>
          </cell>
          <cell r="F2388" t="str">
            <v>Sewer</v>
          </cell>
        </row>
        <row r="2389">
          <cell r="B2389">
            <v>2427.77</v>
          </cell>
          <cell r="C2389">
            <v>2010</v>
          </cell>
          <cell r="D2389" t="str">
            <v>401400  Leave Pay</v>
          </cell>
          <cell r="E2389" t="str">
            <v>District 7</v>
          </cell>
          <cell r="F2389" t="str">
            <v>Sewer</v>
          </cell>
        </row>
        <row r="2390">
          <cell r="B2390">
            <v>6707.4</v>
          </cell>
          <cell r="C2390">
            <v>2010</v>
          </cell>
          <cell r="D2390" t="str">
            <v>401400  Leave Pay</v>
          </cell>
          <cell r="E2390" t="str">
            <v>District 6</v>
          </cell>
          <cell r="F2390" t="str">
            <v>Sewer</v>
          </cell>
        </row>
        <row r="2391">
          <cell r="B2391">
            <v>16633.84</v>
          </cell>
          <cell r="C2391">
            <v>2010</v>
          </cell>
          <cell r="D2391" t="str">
            <v>401400  Leave Pay</v>
          </cell>
          <cell r="E2391" t="str">
            <v>District 6</v>
          </cell>
          <cell r="F2391" t="str">
            <v>Sewer</v>
          </cell>
        </row>
        <row r="2392">
          <cell r="B2392">
            <v>46210.7</v>
          </cell>
          <cell r="C2392">
            <v>2010</v>
          </cell>
          <cell r="D2392" t="str">
            <v>401400  Leave Pay</v>
          </cell>
          <cell r="E2392" t="str">
            <v>District 6</v>
          </cell>
          <cell r="F2392" t="str">
            <v>Sewer</v>
          </cell>
        </row>
        <row r="2393">
          <cell r="B2393">
            <v>0</v>
          </cell>
          <cell r="C2393">
            <v>2010</v>
          </cell>
          <cell r="D2393" t="str">
            <v>401400  Leave Pay</v>
          </cell>
          <cell r="E2393" t="str">
            <v>District 7</v>
          </cell>
          <cell r="F2393" t="str">
            <v>Sewer</v>
          </cell>
        </row>
        <row r="2394">
          <cell r="B2394">
            <v>31716.799999999999</v>
          </cell>
          <cell r="C2394">
            <v>2010</v>
          </cell>
          <cell r="D2394" t="str">
            <v>401400  Leave Pay</v>
          </cell>
          <cell r="E2394" t="str">
            <v>Logistics</v>
          </cell>
          <cell r="F2394" t="str">
            <v>Water</v>
          </cell>
        </row>
        <row r="2395">
          <cell r="B2395">
            <v>0</v>
          </cell>
          <cell r="C2395">
            <v>2010</v>
          </cell>
          <cell r="D2395" t="str">
            <v>401400  Leave Pay</v>
          </cell>
          <cell r="E2395" t="str">
            <v>Informal Settlements</v>
          </cell>
          <cell r="F2395" t="str">
            <v>Water</v>
          </cell>
        </row>
        <row r="2396">
          <cell r="B2396">
            <v>50945.26</v>
          </cell>
          <cell r="C2396">
            <v>2010</v>
          </cell>
          <cell r="D2396" t="str">
            <v>401400  Leave Pay</v>
          </cell>
          <cell r="E2396" t="str">
            <v>TOC</v>
          </cell>
          <cell r="F2396" t="str">
            <v>Water</v>
          </cell>
        </row>
        <row r="2397">
          <cell r="B2397">
            <v>14966.33</v>
          </cell>
          <cell r="C2397">
            <v>2010</v>
          </cell>
          <cell r="D2397" t="str">
            <v>401400  Leave Pay</v>
          </cell>
          <cell r="E2397" t="str">
            <v>Informal Settlements</v>
          </cell>
          <cell r="F2397" t="str">
            <v>Water</v>
          </cell>
        </row>
        <row r="2398">
          <cell r="B2398">
            <v>44123.38</v>
          </cell>
          <cell r="C2398">
            <v>2010</v>
          </cell>
          <cell r="D2398" t="str">
            <v>401400  Leave Pay</v>
          </cell>
          <cell r="E2398" t="str">
            <v>TOC</v>
          </cell>
          <cell r="F2398" t="str">
            <v>Water</v>
          </cell>
        </row>
        <row r="2399">
          <cell r="B2399">
            <v>117450.1</v>
          </cell>
          <cell r="C2399">
            <v>2010</v>
          </cell>
          <cell r="D2399" t="str">
            <v>401400  Leave Pay</v>
          </cell>
          <cell r="E2399" t="str">
            <v>Logistics</v>
          </cell>
          <cell r="F2399" t="str">
            <v>Water</v>
          </cell>
        </row>
        <row r="2400">
          <cell r="B2400">
            <v>42449.09</v>
          </cell>
          <cell r="C2400">
            <v>2010</v>
          </cell>
          <cell r="D2400" t="str">
            <v>401400  Leave Pay</v>
          </cell>
          <cell r="E2400" t="str">
            <v>Logistics</v>
          </cell>
          <cell r="F2400" t="str">
            <v>Water</v>
          </cell>
        </row>
        <row r="2401">
          <cell r="B2401">
            <v>19599.53</v>
          </cell>
          <cell r="C2401">
            <v>2010</v>
          </cell>
          <cell r="D2401" t="str">
            <v>401400  Leave Pay</v>
          </cell>
          <cell r="E2401" t="str">
            <v>Logistics</v>
          </cell>
          <cell r="F2401" t="str">
            <v>Water</v>
          </cell>
        </row>
        <row r="2402">
          <cell r="B2402">
            <v>21313.57</v>
          </cell>
          <cell r="C2402">
            <v>2010</v>
          </cell>
          <cell r="D2402" t="str">
            <v>401400  Leave Pay</v>
          </cell>
          <cell r="E2402" t="str">
            <v>Logistics</v>
          </cell>
          <cell r="F2402" t="str">
            <v>Water</v>
          </cell>
        </row>
        <row r="2403">
          <cell r="B2403">
            <v>38237</v>
          </cell>
          <cell r="C2403">
            <v>2010</v>
          </cell>
          <cell r="D2403" t="str">
            <v>401400  Leave Pay</v>
          </cell>
          <cell r="E2403" t="str">
            <v>Logistics</v>
          </cell>
          <cell r="F2403" t="str">
            <v>Water</v>
          </cell>
        </row>
        <row r="2404">
          <cell r="B2404">
            <v>17326.2</v>
          </cell>
          <cell r="C2404">
            <v>2010</v>
          </cell>
          <cell r="D2404" t="str">
            <v>401400  Leave Pay</v>
          </cell>
          <cell r="E2404" t="str">
            <v>District 1</v>
          </cell>
          <cell r="F2404" t="str">
            <v>Water</v>
          </cell>
        </row>
        <row r="2405">
          <cell r="B2405">
            <v>82937.55</v>
          </cell>
          <cell r="C2405">
            <v>2010</v>
          </cell>
          <cell r="D2405" t="str">
            <v>401400  Leave Pay</v>
          </cell>
          <cell r="E2405" t="str">
            <v>District 1</v>
          </cell>
          <cell r="F2405" t="str">
            <v>Water</v>
          </cell>
        </row>
        <row r="2406">
          <cell r="B2406">
            <v>0</v>
          </cell>
          <cell r="C2406">
            <v>2010</v>
          </cell>
          <cell r="D2406" t="str">
            <v>401400  Leave Pay</v>
          </cell>
          <cell r="E2406" t="str">
            <v>District 1</v>
          </cell>
          <cell r="F2406" t="str">
            <v>Water</v>
          </cell>
        </row>
        <row r="2407">
          <cell r="B2407">
            <v>220466.49</v>
          </cell>
          <cell r="C2407">
            <v>2010</v>
          </cell>
          <cell r="D2407" t="str">
            <v>401400  Leave Pay</v>
          </cell>
          <cell r="E2407" t="str">
            <v>District 1</v>
          </cell>
          <cell r="F2407" t="str">
            <v>Water</v>
          </cell>
        </row>
        <row r="2408">
          <cell r="B2408">
            <v>44203.28</v>
          </cell>
          <cell r="C2408">
            <v>2010</v>
          </cell>
          <cell r="D2408" t="str">
            <v>401400  Leave Pay</v>
          </cell>
          <cell r="E2408" t="str">
            <v>District 6</v>
          </cell>
          <cell r="F2408" t="str">
            <v>Water</v>
          </cell>
        </row>
        <row r="2409">
          <cell r="B2409">
            <v>55159.57</v>
          </cell>
          <cell r="C2409">
            <v>2010</v>
          </cell>
          <cell r="D2409" t="str">
            <v>401400  Leave Pay</v>
          </cell>
          <cell r="E2409" t="str">
            <v>District 8</v>
          </cell>
          <cell r="F2409" t="str">
            <v>Water</v>
          </cell>
        </row>
        <row r="2410">
          <cell r="B2410">
            <v>0</v>
          </cell>
          <cell r="C2410">
            <v>2010</v>
          </cell>
          <cell r="D2410" t="str">
            <v>401410  Long Service Award</v>
          </cell>
          <cell r="E2410" t="str">
            <v>District 6</v>
          </cell>
          <cell r="F2410" t="str">
            <v>Water</v>
          </cell>
        </row>
        <row r="2411">
          <cell r="B2411">
            <v>0</v>
          </cell>
          <cell r="C2411">
            <v>2010</v>
          </cell>
          <cell r="D2411" t="str">
            <v>401410  Long Service Award</v>
          </cell>
          <cell r="E2411" t="str">
            <v>District 8</v>
          </cell>
          <cell r="F2411" t="str">
            <v>Water</v>
          </cell>
        </row>
        <row r="2412">
          <cell r="B2412">
            <v>0</v>
          </cell>
          <cell r="C2412">
            <v>2010</v>
          </cell>
          <cell r="D2412" t="str">
            <v>401410  Long Service Award</v>
          </cell>
          <cell r="E2412" t="str">
            <v>District 8</v>
          </cell>
          <cell r="F2412" t="str">
            <v>Water</v>
          </cell>
        </row>
        <row r="2413">
          <cell r="B2413">
            <v>0</v>
          </cell>
          <cell r="C2413">
            <v>2010</v>
          </cell>
          <cell r="D2413" t="str">
            <v>401410  Long Service Award</v>
          </cell>
          <cell r="E2413" t="str">
            <v>District 6</v>
          </cell>
          <cell r="F2413" t="str">
            <v>Water</v>
          </cell>
        </row>
        <row r="2414">
          <cell r="B2414">
            <v>0</v>
          </cell>
          <cell r="C2414">
            <v>2010</v>
          </cell>
          <cell r="D2414" t="str">
            <v>401410  Long Service Award</v>
          </cell>
          <cell r="E2414" t="str">
            <v>District 3</v>
          </cell>
          <cell r="F2414" t="str">
            <v>Water</v>
          </cell>
        </row>
        <row r="2415">
          <cell r="B2415">
            <v>0</v>
          </cell>
          <cell r="C2415">
            <v>2010</v>
          </cell>
          <cell r="D2415" t="str">
            <v>401410  Long Service Award</v>
          </cell>
          <cell r="E2415" t="str">
            <v>District 3</v>
          </cell>
          <cell r="F2415" t="str">
            <v>Water</v>
          </cell>
        </row>
        <row r="2416">
          <cell r="B2416">
            <v>0</v>
          </cell>
          <cell r="C2416">
            <v>2010</v>
          </cell>
          <cell r="D2416" t="str">
            <v>401410  Long Service Award</v>
          </cell>
          <cell r="E2416" t="str">
            <v>District 3</v>
          </cell>
          <cell r="F2416" t="str">
            <v>Water</v>
          </cell>
        </row>
        <row r="2417">
          <cell r="B2417">
            <v>0</v>
          </cell>
          <cell r="C2417">
            <v>2010</v>
          </cell>
          <cell r="D2417" t="str">
            <v>401410  Long Service Award</v>
          </cell>
          <cell r="E2417" t="str">
            <v>District 4</v>
          </cell>
          <cell r="F2417" t="str">
            <v>Water</v>
          </cell>
        </row>
        <row r="2418">
          <cell r="B2418">
            <v>0</v>
          </cell>
          <cell r="C2418">
            <v>2010</v>
          </cell>
          <cell r="D2418" t="str">
            <v>401410  Long Service Award</v>
          </cell>
          <cell r="E2418" t="str">
            <v>District 4</v>
          </cell>
          <cell r="F2418" t="str">
            <v>Water</v>
          </cell>
        </row>
        <row r="2419">
          <cell r="B2419">
            <v>0</v>
          </cell>
          <cell r="C2419">
            <v>2010</v>
          </cell>
          <cell r="D2419" t="str">
            <v>401410  Long Service Award</v>
          </cell>
          <cell r="E2419" t="str">
            <v>District 4</v>
          </cell>
          <cell r="F2419" t="str">
            <v>Water</v>
          </cell>
        </row>
        <row r="2420">
          <cell r="B2420">
            <v>0</v>
          </cell>
          <cell r="C2420">
            <v>2010</v>
          </cell>
          <cell r="D2420" t="str">
            <v>401410  Long Service Award</v>
          </cell>
          <cell r="E2420" t="str">
            <v>District 4</v>
          </cell>
          <cell r="F2420" t="str">
            <v>Water</v>
          </cell>
        </row>
        <row r="2421">
          <cell r="B2421">
            <v>0</v>
          </cell>
          <cell r="C2421">
            <v>2010</v>
          </cell>
          <cell r="D2421" t="str">
            <v>401410  Long Service Award</v>
          </cell>
          <cell r="E2421" t="str">
            <v>District 4</v>
          </cell>
          <cell r="F2421" t="str">
            <v>Water</v>
          </cell>
        </row>
        <row r="2422">
          <cell r="B2422">
            <v>0</v>
          </cell>
          <cell r="C2422">
            <v>2010</v>
          </cell>
          <cell r="D2422" t="str">
            <v>401410  Long Service Award</v>
          </cell>
          <cell r="E2422" t="str">
            <v>District 8</v>
          </cell>
          <cell r="F2422" t="str">
            <v>Water</v>
          </cell>
        </row>
        <row r="2423">
          <cell r="B2423">
            <v>0</v>
          </cell>
          <cell r="C2423">
            <v>2010</v>
          </cell>
          <cell r="D2423" t="str">
            <v>401410  Long Service Award</v>
          </cell>
          <cell r="E2423" t="str">
            <v>District 1</v>
          </cell>
          <cell r="F2423" t="str">
            <v>Water</v>
          </cell>
        </row>
        <row r="2424">
          <cell r="B2424">
            <v>0</v>
          </cell>
          <cell r="C2424">
            <v>2010</v>
          </cell>
          <cell r="D2424" t="str">
            <v>401410  Long Service Award</v>
          </cell>
          <cell r="E2424" t="str">
            <v>District 8</v>
          </cell>
          <cell r="F2424" t="str">
            <v>Water</v>
          </cell>
        </row>
        <row r="2425">
          <cell r="B2425">
            <v>0</v>
          </cell>
          <cell r="C2425">
            <v>2010</v>
          </cell>
          <cell r="D2425" t="str">
            <v>401410  Long Service Award</v>
          </cell>
          <cell r="E2425" t="str">
            <v>District 6</v>
          </cell>
          <cell r="F2425" t="str">
            <v>Water</v>
          </cell>
        </row>
        <row r="2426">
          <cell r="B2426">
            <v>0</v>
          </cell>
          <cell r="C2426">
            <v>2010</v>
          </cell>
          <cell r="D2426" t="str">
            <v>401410  Long Service Award</v>
          </cell>
          <cell r="E2426" t="str">
            <v>District 6</v>
          </cell>
          <cell r="F2426" t="str">
            <v>Water</v>
          </cell>
        </row>
        <row r="2427">
          <cell r="B2427">
            <v>0</v>
          </cell>
          <cell r="C2427">
            <v>2010</v>
          </cell>
          <cell r="D2427" t="str">
            <v>401410  Long Service Award</v>
          </cell>
          <cell r="E2427" t="str">
            <v>District 6</v>
          </cell>
          <cell r="F2427" t="str">
            <v>Water</v>
          </cell>
        </row>
        <row r="2428">
          <cell r="B2428">
            <v>0</v>
          </cell>
          <cell r="C2428">
            <v>2010</v>
          </cell>
          <cell r="D2428" t="str">
            <v>401410  Long Service Award</v>
          </cell>
          <cell r="E2428" t="str">
            <v>District 6</v>
          </cell>
          <cell r="F2428" t="str">
            <v>Water</v>
          </cell>
        </row>
        <row r="2429">
          <cell r="B2429">
            <v>0</v>
          </cell>
          <cell r="C2429">
            <v>2010</v>
          </cell>
          <cell r="D2429" t="str">
            <v>401410  Long Service Award</v>
          </cell>
          <cell r="E2429" t="str">
            <v>District 8</v>
          </cell>
          <cell r="F2429" t="str">
            <v>Water</v>
          </cell>
        </row>
        <row r="2430">
          <cell r="B2430">
            <v>0</v>
          </cell>
          <cell r="C2430">
            <v>2010</v>
          </cell>
          <cell r="D2430" t="str">
            <v>401410  Long Service Award</v>
          </cell>
          <cell r="E2430" t="str">
            <v>District 8</v>
          </cell>
          <cell r="F2430" t="str">
            <v>Water</v>
          </cell>
        </row>
        <row r="2431">
          <cell r="B2431">
            <v>0</v>
          </cell>
          <cell r="C2431">
            <v>2010</v>
          </cell>
          <cell r="D2431" t="str">
            <v>401410  Long Service Award</v>
          </cell>
          <cell r="E2431" t="str">
            <v>District 8</v>
          </cell>
          <cell r="F2431" t="str">
            <v>Water</v>
          </cell>
        </row>
        <row r="2432">
          <cell r="B2432">
            <v>0</v>
          </cell>
          <cell r="C2432">
            <v>2010</v>
          </cell>
          <cell r="D2432" t="str">
            <v>401410  Long Service Award</v>
          </cell>
          <cell r="E2432" t="str">
            <v>District 8</v>
          </cell>
          <cell r="F2432" t="str">
            <v>Water</v>
          </cell>
        </row>
        <row r="2433">
          <cell r="B2433">
            <v>0</v>
          </cell>
          <cell r="C2433">
            <v>2010</v>
          </cell>
          <cell r="D2433" t="str">
            <v>401410  Long Service Award</v>
          </cell>
          <cell r="E2433" t="str">
            <v>District 8</v>
          </cell>
          <cell r="F2433" t="str">
            <v>Water</v>
          </cell>
        </row>
        <row r="2434">
          <cell r="B2434">
            <v>0</v>
          </cell>
          <cell r="C2434">
            <v>2010</v>
          </cell>
          <cell r="D2434" t="str">
            <v>401410  Long Service Award</v>
          </cell>
          <cell r="E2434" t="str">
            <v>Informal Settlements</v>
          </cell>
          <cell r="F2434" t="str">
            <v>Sewer</v>
          </cell>
        </row>
        <row r="2435">
          <cell r="B2435">
            <v>0</v>
          </cell>
          <cell r="C2435">
            <v>2010</v>
          </cell>
          <cell r="D2435" t="str">
            <v>401410  Long Service Award</v>
          </cell>
          <cell r="E2435" t="str">
            <v>District 1</v>
          </cell>
          <cell r="F2435" t="str">
            <v>Sewer</v>
          </cell>
        </row>
        <row r="2436">
          <cell r="B2436">
            <v>0</v>
          </cell>
          <cell r="C2436">
            <v>2010</v>
          </cell>
          <cell r="D2436" t="str">
            <v>401410  Long Service Award</v>
          </cell>
          <cell r="E2436" t="str">
            <v>District 7</v>
          </cell>
          <cell r="F2436" t="str">
            <v>Sewer</v>
          </cell>
        </row>
        <row r="2437">
          <cell r="B2437">
            <v>0</v>
          </cell>
          <cell r="C2437">
            <v>2010</v>
          </cell>
          <cell r="D2437" t="str">
            <v>401410  Long Service Award</v>
          </cell>
          <cell r="E2437" t="str">
            <v>District 6</v>
          </cell>
          <cell r="F2437" t="str">
            <v>Sewer</v>
          </cell>
        </row>
        <row r="2438">
          <cell r="B2438">
            <v>0</v>
          </cell>
          <cell r="C2438">
            <v>2010</v>
          </cell>
          <cell r="D2438" t="str">
            <v>401410  Long Service Award</v>
          </cell>
          <cell r="E2438" t="str">
            <v>TOC</v>
          </cell>
          <cell r="F2438" t="str">
            <v>Sewer</v>
          </cell>
        </row>
        <row r="2439">
          <cell r="B2439">
            <v>0</v>
          </cell>
          <cell r="C2439">
            <v>2010</v>
          </cell>
          <cell r="D2439" t="str">
            <v>401410  Long Service Award</v>
          </cell>
          <cell r="E2439" t="str">
            <v>District 3</v>
          </cell>
          <cell r="F2439" t="str">
            <v>Sewer</v>
          </cell>
        </row>
        <row r="2440">
          <cell r="B2440">
            <v>0</v>
          </cell>
          <cell r="C2440">
            <v>2010</v>
          </cell>
          <cell r="D2440" t="str">
            <v>401410  Long Service Award</v>
          </cell>
          <cell r="E2440" t="str">
            <v>District 4</v>
          </cell>
          <cell r="F2440" t="str">
            <v>Sewer</v>
          </cell>
        </row>
        <row r="2441">
          <cell r="B2441">
            <v>0</v>
          </cell>
          <cell r="C2441">
            <v>2010</v>
          </cell>
          <cell r="D2441" t="str">
            <v>401410  Long Service Award</v>
          </cell>
          <cell r="E2441" t="str">
            <v>District 4</v>
          </cell>
          <cell r="F2441" t="str">
            <v>Sewer</v>
          </cell>
        </row>
        <row r="2442">
          <cell r="B2442">
            <v>0</v>
          </cell>
          <cell r="C2442">
            <v>2010</v>
          </cell>
          <cell r="D2442" t="str">
            <v>401410  Long Service Award</v>
          </cell>
          <cell r="E2442" t="str">
            <v>District 4</v>
          </cell>
          <cell r="F2442" t="str">
            <v>Sewer</v>
          </cell>
        </row>
        <row r="2443">
          <cell r="B2443">
            <v>0</v>
          </cell>
          <cell r="C2443">
            <v>2010</v>
          </cell>
          <cell r="D2443" t="str">
            <v>401410  Long Service Award</v>
          </cell>
          <cell r="E2443" t="str">
            <v>District 6</v>
          </cell>
          <cell r="F2443" t="str">
            <v>Sewer</v>
          </cell>
        </row>
        <row r="2444">
          <cell r="B2444">
            <v>0</v>
          </cell>
          <cell r="C2444">
            <v>2010</v>
          </cell>
          <cell r="D2444" t="str">
            <v>401410  Long Service Award</v>
          </cell>
          <cell r="E2444" t="str">
            <v>District 6</v>
          </cell>
          <cell r="F2444" t="str">
            <v>Sewer</v>
          </cell>
        </row>
        <row r="2445">
          <cell r="B2445">
            <v>0</v>
          </cell>
          <cell r="C2445">
            <v>2010</v>
          </cell>
          <cell r="D2445" t="str">
            <v>401410  Long Service Award</v>
          </cell>
          <cell r="E2445" t="str">
            <v>District 6</v>
          </cell>
          <cell r="F2445" t="str">
            <v>Sewer</v>
          </cell>
        </row>
        <row r="2446">
          <cell r="B2446">
            <v>0</v>
          </cell>
          <cell r="C2446">
            <v>2010</v>
          </cell>
          <cell r="D2446" t="str">
            <v>401410  Long Service Award</v>
          </cell>
          <cell r="E2446" t="str">
            <v>Logistics</v>
          </cell>
          <cell r="F2446" t="str">
            <v>Water</v>
          </cell>
        </row>
        <row r="2447">
          <cell r="B2447">
            <v>0</v>
          </cell>
          <cell r="C2447">
            <v>2010</v>
          </cell>
          <cell r="D2447" t="str">
            <v>401410  Long Service Award</v>
          </cell>
          <cell r="E2447" t="str">
            <v>TOC</v>
          </cell>
          <cell r="F2447" t="str">
            <v>Water</v>
          </cell>
        </row>
        <row r="2448">
          <cell r="B2448">
            <v>0</v>
          </cell>
          <cell r="C2448">
            <v>2010</v>
          </cell>
          <cell r="D2448" t="str">
            <v>401410  Long Service Award</v>
          </cell>
          <cell r="E2448" t="str">
            <v>Informal Settlements</v>
          </cell>
          <cell r="F2448" t="str">
            <v>Water</v>
          </cell>
        </row>
        <row r="2449">
          <cell r="B2449">
            <v>0</v>
          </cell>
          <cell r="C2449">
            <v>2010</v>
          </cell>
          <cell r="D2449" t="str">
            <v>401410  Long Service Award</v>
          </cell>
          <cell r="E2449" t="str">
            <v>TOC</v>
          </cell>
          <cell r="F2449" t="str">
            <v>Water</v>
          </cell>
        </row>
        <row r="2450">
          <cell r="B2450">
            <v>0</v>
          </cell>
          <cell r="C2450">
            <v>2010</v>
          </cell>
          <cell r="D2450" t="str">
            <v>401410  Long Service Award</v>
          </cell>
          <cell r="E2450" t="str">
            <v>Logistics</v>
          </cell>
          <cell r="F2450" t="str">
            <v>Water</v>
          </cell>
        </row>
        <row r="2451">
          <cell r="B2451">
            <v>0</v>
          </cell>
          <cell r="C2451">
            <v>2010</v>
          </cell>
          <cell r="D2451" t="str">
            <v>401410  Long Service Award</v>
          </cell>
          <cell r="E2451" t="str">
            <v>Logistics</v>
          </cell>
          <cell r="F2451" t="str">
            <v>Water</v>
          </cell>
        </row>
        <row r="2452">
          <cell r="B2452">
            <v>0</v>
          </cell>
          <cell r="C2452">
            <v>2010</v>
          </cell>
          <cell r="D2452" t="str">
            <v>401410  Long Service Award</v>
          </cell>
          <cell r="E2452" t="str">
            <v>Logistics</v>
          </cell>
          <cell r="F2452" t="str">
            <v>Water</v>
          </cell>
        </row>
        <row r="2453">
          <cell r="B2453">
            <v>0</v>
          </cell>
          <cell r="C2453">
            <v>2010</v>
          </cell>
          <cell r="D2453" t="str">
            <v>401410  Long Service Award</v>
          </cell>
          <cell r="E2453" t="str">
            <v>Logistics</v>
          </cell>
          <cell r="F2453" t="str">
            <v>Water</v>
          </cell>
        </row>
        <row r="2454">
          <cell r="B2454">
            <v>0</v>
          </cell>
          <cell r="C2454">
            <v>2010</v>
          </cell>
          <cell r="D2454" t="str">
            <v>401410  Long Service Award</v>
          </cell>
          <cell r="E2454" t="str">
            <v>Logistics</v>
          </cell>
          <cell r="F2454" t="str">
            <v>Water</v>
          </cell>
        </row>
        <row r="2455">
          <cell r="B2455">
            <v>0</v>
          </cell>
          <cell r="C2455">
            <v>2010</v>
          </cell>
          <cell r="D2455" t="str">
            <v>401410  Long Service Award</v>
          </cell>
          <cell r="E2455" t="str">
            <v>District 1</v>
          </cell>
          <cell r="F2455" t="str">
            <v>Water</v>
          </cell>
        </row>
        <row r="2456">
          <cell r="B2456">
            <v>0</v>
          </cell>
          <cell r="C2456">
            <v>2010</v>
          </cell>
          <cell r="D2456" t="str">
            <v>401410  Long Service Award</v>
          </cell>
          <cell r="E2456" t="str">
            <v>District 1</v>
          </cell>
          <cell r="F2456" t="str">
            <v>Water</v>
          </cell>
        </row>
        <row r="2457">
          <cell r="B2457">
            <v>0</v>
          </cell>
          <cell r="C2457">
            <v>2010</v>
          </cell>
          <cell r="D2457" t="str">
            <v>401410  Long Service Award</v>
          </cell>
          <cell r="E2457" t="str">
            <v>District 1</v>
          </cell>
          <cell r="F2457" t="str">
            <v>Water</v>
          </cell>
        </row>
        <row r="2458">
          <cell r="B2458">
            <v>1050114.22</v>
          </cell>
          <cell r="C2458">
            <v>2010</v>
          </cell>
          <cell r="D2458" t="str">
            <v>401500  Non Structured Overtime</v>
          </cell>
          <cell r="E2458" t="str">
            <v>District 6</v>
          </cell>
          <cell r="F2458" t="str">
            <v>Water</v>
          </cell>
        </row>
        <row r="2459">
          <cell r="B2459">
            <v>71375.039999999994</v>
          </cell>
          <cell r="C2459">
            <v>2010</v>
          </cell>
          <cell r="D2459" t="str">
            <v>401500  Non Structured Overtime</v>
          </cell>
          <cell r="E2459" t="str">
            <v>District 3</v>
          </cell>
          <cell r="F2459" t="str">
            <v>Water</v>
          </cell>
        </row>
        <row r="2460">
          <cell r="B2460">
            <v>61412.57</v>
          </cell>
          <cell r="C2460">
            <v>2010</v>
          </cell>
          <cell r="D2460" t="str">
            <v>401500  Non Structured Overtime</v>
          </cell>
          <cell r="E2460" t="str">
            <v>District 3</v>
          </cell>
          <cell r="F2460" t="str">
            <v>Water</v>
          </cell>
        </row>
        <row r="2461">
          <cell r="B2461">
            <v>8973.5</v>
          </cell>
          <cell r="C2461">
            <v>2010</v>
          </cell>
          <cell r="D2461" t="str">
            <v>401500  Non Structured Overtime</v>
          </cell>
          <cell r="E2461" t="str">
            <v>District 3</v>
          </cell>
          <cell r="F2461" t="str">
            <v>Water</v>
          </cell>
        </row>
        <row r="2462">
          <cell r="B2462">
            <v>242558.21</v>
          </cell>
          <cell r="C2462">
            <v>2010</v>
          </cell>
          <cell r="D2462" t="str">
            <v>401500  Non Structured Overtime</v>
          </cell>
          <cell r="E2462" t="str">
            <v>District 3</v>
          </cell>
          <cell r="F2462" t="str">
            <v>Water</v>
          </cell>
        </row>
        <row r="2463">
          <cell r="B2463">
            <v>460244.01</v>
          </cell>
          <cell r="C2463">
            <v>2010</v>
          </cell>
          <cell r="D2463" t="str">
            <v>401500  Non Structured Overtime</v>
          </cell>
          <cell r="E2463" t="str">
            <v>District 4</v>
          </cell>
          <cell r="F2463" t="str">
            <v>Water</v>
          </cell>
        </row>
        <row r="2464">
          <cell r="B2464">
            <v>-10536.92</v>
          </cell>
          <cell r="C2464">
            <v>2010</v>
          </cell>
          <cell r="D2464" t="str">
            <v>401500  Non Structured Overtime</v>
          </cell>
          <cell r="E2464" t="str">
            <v>District 4</v>
          </cell>
          <cell r="F2464" t="str">
            <v>Water</v>
          </cell>
        </row>
        <row r="2465">
          <cell r="B2465">
            <v>711.47</v>
          </cell>
          <cell r="C2465">
            <v>2010</v>
          </cell>
          <cell r="D2465" t="str">
            <v>401500  Non Structured Overtime</v>
          </cell>
          <cell r="E2465" t="str">
            <v>District 4</v>
          </cell>
          <cell r="F2465" t="str">
            <v>Water</v>
          </cell>
        </row>
        <row r="2466">
          <cell r="B2466">
            <v>1363792.28</v>
          </cell>
          <cell r="C2466">
            <v>2010</v>
          </cell>
          <cell r="D2466" t="str">
            <v>401500  Non Structured Overtime</v>
          </cell>
          <cell r="E2466" t="str">
            <v>District 4</v>
          </cell>
          <cell r="F2466" t="str">
            <v>Water</v>
          </cell>
        </row>
        <row r="2467">
          <cell r="B2467">
            <v>398523.81</v>
          </cell>
          <cell r="C2467">
            <v>2010</v>
          </cell>
          <cell r="D2467" t="str">
            <v>401500  Non Structured Overtime</v>
          </cell>
          <cell r="E2467" t="str">
            <v>District 4</v>
          </cell>
          <cell r="F2467" t="str">
            <v>Water</v>
          </cell>
        </row>
        <row r="2468">
          <cell r="B2468">
            <v>234706.08</v>
          </cell>
          <cell r="C2468">
            <v>2010</v>
          </cell>
          <cell r="D2468" t="str">
            <v>401500  Non Structured Overtime</v>
          </cell>
          <cell r="E2468" t="str">
            <v>District 4</v>
          </cell>
          <cell r="F2468" t="str">
            <v>Water</v>
          </cell>
        </row>
        <row r="2469">
          <cell r="B2469">
            <v>44027.96</v>
          </cell>
          <cell r="C2469">
            <v>2010</v>
          </cell>
          <cell r="D2469" t="str">
            <v>401500  Non Structured Overtime</v>
          </cell>
          <cell r="E2469" t="str">
            <v>District 8</v>
          </cell>
          <cell r="F2469" t="str">
            <v>Water</v>
          </cell>
        </row>
        <row r="2470">
          <cell r="B2470">
            <v>71414.710000000006</v>
          </cell>
          <cell r="C2470">
            <v>2010</v>
          </cell>
          <cell r="D2470" t="str">
            <v>401500  Non Structured Overtime</v>
          </cell>
          <cell r="E2470" t="str">
            <v>District 8</v>
          </cell>
          <cell r="F2470" t="str">
            <v>Water</v>
          </cell>
        </row>
        <row r="2471">
          <cell r="B2471">
            <v>103999.05</v>
          </cell>
          <cell r="C2471">
            <v>2010</v>
          </cell>
          <cell r="D2471" t="str">
            <v>401500  Non Structured Overtime</v>
          </cell>
          <cell r="E2471" t="str">
            <v>District 1</v>
          </cell>
          <cell r="F2471" t="str">
            <v>Water</v>
          </cell>
        </row>
        <row r="2472">
          <cell r="B2472">
            <v>658282.18000000005</v>
          </cell>
          <cell r="C2472">
            <v>2010</v>
          </cell>
          <cell r="D2472" t="str">
            <v>401500  Non Structured Overtime</v>
          </cell>
          <cell r="E2472" t="str">
            <v>District 8</v>
          </cell>
          <cell r="F2472" t="str">
            <v>Water</v>
          </cell>
        </row>
        <row r="2473">
          <cell r="B2473">
            <v>88924.89</v>
          </cell>
          <cell r="C2473">
            <v>2010</v>
          </cell>
          <cell r="D2473" t="str">
            <v>401500  Non Structured Overtime</v>
          </cell>
          <cell r="E2473" t="str">
            <v>District 6</v>
          </cell>
          <cell r="F2473" t="str">
            <v>Water</v>
          </cell>
        </row>
        <row r="2474">
          <cell r="B2474">
            <v>295468.27</v>
          </cell>
          <cell r="C2474">
            <v>2010</v>
          </cell>
          <cell r="D2474" t="str">
            <v>401500  Non Structured Overtime</v>
          </cell>
          <cell r="E2474" t="str">
            <v>District 6</v>
          </cell>
          <cell r="F2474" t="str">
            <v>Water</v>
          </cell>
        </row>
        <row r="2475">
          <cell r="B2475">
            <v>12268.48</v>
          </cell>
          <cell r="C2475">
            <v>2010</v>
          </cell>
          <cell r="D2475" t="str">
            <v>401500  Non Structured Overtime</v>
          </cell>
          <cell r="E2475" t="str">
            <v>District 6</v>
          </cell>
          <cell r="F2475" t="str">
            <v>Water</v>
          </cell>
        </row>
        <row r="2476">
          <cell r="B2476">
            <v>6690.27</v>
          </cell>
          <cell r="C2476">
            <v>2010</v>
          </cell>
          <cell r="D2476" t="str">
            <v>401500  Non Structured Overtime</v>
          </cell>
          <cell r="E2476" t="str">
            <v>District 6</v>
          </cell>
          <cell r="F2476" t="str">
            <v>Water</v>
          </cell>
        </row>
        <row r="2477">
          <cell r="B2477">
            <v>428753.93</v>
          </cell>
          <cell r="C2477">
            <v>2010</v>
          </cell>
          <cell r="D2477" t="str">
            <v>401500  Non Structured Overtime</v>
          </cell>
          <cell r="E2477" t="str">
            <v>District 6</v>
          </cell>
          <cell r="F2477" t="str">
            <v>Water</v>
          </cell>
        </row>
        <row r="2478">
          <cell r="B2478">
            <v>825399.15</v>
          </cell>
          <cell r="C2478">
            <v>2010</v>
          </cell>
          <cell r="D2478" t="str">
            <v>401500  Non Structured Overtime</v>
          </cell>
          <cell r="E2478" t="str">
            <v>District 6</v>
          </cell>
          <cell r="F2478" t="str">
            <v>Water</v>
          </cell>
        </row>
        <row r="2479">
          <cell r="B2479">
            <v>1606277.31</v>
          </cell>
          <cell r="C2479">
            <v>2010</v>
          </cell>
          <cell r="D2479" t="str">
            <v>401500  Non Structured Overtime</v>
          </cell>
          <cell r="E2479" t="str">
            <v>District 6</v>
          </cell>
          <cell r="F2479" t="str">
            <v>Water</v>
          </cell>
        </row>
        <row r="2480">
          <cell r="B2480">
            <v>57139.4</v>
          </cell>
          <cell r="C2480">
            <v>2010</v>
          </cell>
          <cell r="D2480" t="str">
            <v>401500  Non Structured Overtime</v>
          </cell>
          <cell r="E2480" t="str">
            <v>District 8</v>
          </cell>
          <cell r="F2480" t="str">
            <v>Water</v>
          </cell>
        </row>
        <row r="2481">
          <cell r="B2481">
            <v>803386.82</v>
          </cell>
          <cell r="C2481">
            <v>2010</v>
          </cell>
          <cell r="D2481" t="str">
            <v>401500  Non Structured Overtime</v>
          </cell>
          <cell r="E2481" t="str">
            <v>District 8</v>
          </cell>
          <cell r="F2481" t="str">
            <v>Water</v>
          </cell>
        </row>
        <row r="2482">
          <cell r="B2482">
            <v>43532.18</v>
          </cell>
          <cell r="C2482">
            <v>2010</v>
          </cell>
          <cell r="D2482" t="str">
            <v>401500  Non Structured Overtime</v>
          </cell>
          <cell r="E2482" t="str">
            <v>District 8</v>
          </cell>
          <cell r="F2482" t="str">
            <v>Water</v>
          </cell>
        </row>
        <row r="2483">
          <cell r="B2483">
            <v>452598.82</v>
          </cell>
          <cell r="C2483">
            <v>2010</v>
          </cell>
          <cell r="D2483" t="str">
            <v>401500  Non Structured Overtime</v>
          </cell>
          <cell r="E2483" t="str">
            <v>District 8</v>
          </cell>
          <cell r="F2483" t="str">
            <v>Water</v>
          </cell>
        </row>
        <row r="2484">
          <cell r="B2484">
            <v>1362240.74</v>
          </cell>
          <cell r="C2484">
            <v>2010</v>
          </cell>
          <cell r="D2484" t="str">
            <v>401500  Non Structured Overtime</v>
          </cell>
          <cell r="E2484" t="str">
            <v>District 8</v>
          </cell>
          <cell r="F2484" t="str">
            <v>Water</v>
          </cell>
        </row>
        <row r="2485">
          <cell r="B2485">
            <v>958082.27</v>
          </cell>
          <cell r="C2485">
            <v>2010</v>
          </cell>
          <cell r="D2485" t="str">
            <v>401500  Non Structured Overtime</v>
          </cell>
          <cell r="E2485" t="str">
            <v>District 8</v>
          </cell>
          <cell r="F2485" t="str">
            <v>Water</v>
          </cell>
        </row>
        <row r="2486">
          <cell r="B2486">
            <v>664.9</v>
          </cell>
          <cell r="C2486">
            <v>2010</v>
          </cell>
          <cell r="D2486" t="str">
            <v>401500  Non Structured Overtime</v>
          </cell>
          <cell r="E2486" t="str">
            <v>District 8</v>
          </cell>
          <cell r="F2486" t="str">
            <v>Water</v>
          </cell>
        </row>
        <row r="2487">
          <cell r="B2487">
            <v>599528.06999999995</v>
          </cell>
          <cell r="C2487">
            <v>2010</v>
          </cell>
          <cell r="D2487" t="str">
            <v>401500  Non Structured Overtime</v>
          </cell>
          <cell r="E2487" t="str">
            <v>District 8</v>
          </cell>
          <cell r="F2487" t="str">
            <v>Water</v>
          </cell>
        </row>
        <row r="2488">
          <cell r="B2488">
            <v>3173436.19</v>
          </cell>
          <cell r="C2488">
            <v>2010</v>
          </cell>
          <cell r="D2488" t="str">
            <v>401500  Non Structured Overtime</v>
          </cell>
          <cell r="E2488" t="str">
            <v>District 8</v>
          </cell>
          <cell r="F2488" t="str">
            <v>Water</v>
          </cell>
        </row>
        <row r="2489">
          <cell r="B2489">
            <v>1232523.8400000001</v>
          </cell>
          <cell r="C2489">
            <v>2010</v>
          </cell>
          <cell r="D2489" t="str">
            <v>401500  Non Structured Overtime</v>
          </cell>
          <cell r="E2489" t="str">
            <v>District 8</v>
          </cell>
          <cell r="F2489" t="str">
            <v>Water</v>
          </cell>
        </row>
        <row r="2490">
          <cell r="B2490">
            <v>82894.509999999995</v>
          </cell>
          <cell r="C2490">
            <v>2010</v>
          </cell>
          <cell r="D2490" t="str">
            <v>401500  Non Structured Overtime</v>
          </cell>
          <cell r="E2490" t="str">
            <v>Informal Settlements</v>
          </cell>
          <cell r="F2490" t="str">
            <v>Sewer</v>
          </cell>
        </row>
        <row r="2491">
          <cell r="B2491">
            <v>1451787.77</v>
          </cell>
          <cell r="C2491">
            <v>2010</v>
          </cell>
          <cell r="D2491" t="str">
            <v>401500  Non Structured Overtime</v>
          </cell>
          <cell r="E2491" t="str">
            <v>District 1</v>
          </cell>
          <cell r="F2491" t="str">
            <v>Sewer</v>
          </cell>
        </row>
        <row r="2492">
          <cell r="B2492">
            <v>1233042.22</v>
          </cell>
          <cell r="C2492">
            <v>2010</v>
          </cell>
          <cell r="D2492" t="str">
            <v>401500  Non Structured Overtime</v>
          </cell>
          <cell r="E2492" t="str">
            <v>District 7</v>
          </cell>
          <cell r="F2492" t="str">
            <v>Sewer</v>
          </cell>
        </row>
        <row r="2493">
          <cell r="B2493">
            <v>566132.54</v>
          </cell>
          <cell r="C2493">
            <v>2010</v>
          </cell>
          <cell r="D2493" t="str">
            <v>401500  Non Structured Overtime</v>
          </cell>
          <cell r="E2493" t="str">
            <v>District 6</v>
          </cell>
          <cell r="F2493" t="str">
            <v>Sewer</v>
          </cell>
        </row>
        <row r="2494">
          <cell r="B2494">
            <v>85838.49</v>
          </cell>
          <cell r="C2494">
            <v>2010</v>
          </cell>
          <cell r="D2494" t="str">
            <v>401500  Non Structured Overtime</v>
          </cell>
          <cell r="E2494" t="str">
            <v>TOC</v>
          </cell>
          <cell r="F2494" t="str">
            <v>Sewer</v>
          </cell>
        </row>
        <row r="2495">
          <cell r="B2495">
            <v>404961.83</v>
          </cell>
          <cell r="C2495">
            <v>2010</v>
          </cell>
          <cell r="D2495" t="str">
            <v>401500  Non Structured Overtime</v>
          </cell>
          <cell r="E2495" t="str">
            <v>District 3</v>
          </cell>
          <cell r="F2495" t="str">
            <v>Sewer</v>
          </cell>
        </row>
        <row r="2496">
          <cell r="B2496">
            <v>1676087.3</v>
          </cell>
          <cell r="C2496">
            <v>2010</v>
          </cell>
          <cell r="D2496" t="str">
            <v>401500  Non Structured Overtime</v>
          </cell>
          <cell r="E2496" t="str">
            <v>District 4</v>
          </cell>
          <cell r="F2496" t="str">
            <v>Sewer</v>
          </cell>
        </row>
        <row r="2497">
          <cell r="B2497">
            <v>1073451.1000000001</v>
          </cell>
          <cell r="C2497">
            <v>2010</v>
          </cell>
          <cell r="D2497" t="str">
            <v>401500  Non Structured Overtime</v>
          </cell>
          <cell r="E2497" t="str">
            <v>District 4</v>
          </cell>
          <cell r="F2497" t="str">
            <v>Sewer</v>
          </cell>
        </row>
        <row r="2498">
          <cell r="B2498">
            <v>664396.35</v>
          </cell>
          <cell r="C2498">
            <v>2010</v>
          </cell>
          <cell r="D2498" t="str">
            <v>401500  Non Structured Overtime</v>
          </cell>
          <cell r="E2498" t="str">
            <v>District 4</v>
          </cell>
          <cell r="F2498" t="str">
            <v>Sewer</v>
          </cell>
        </row>
        <row r="2499">
          <cell r="B2499">
            <v>14964.79</v>
          </cell>
          <cell r="C2499">
            <v>2010</v>
          </cell>
          <cell r="D2499" t="str">
            <v>401500  Non Structured Overtime</v>
          </cell>
          <cell r="E2499" t="str">
            <v>District 7</v>
          </cell>
          <cell r="F2499" t="str">
            <v>Sewer</v>
          </cell>
        </row>
        <row r="2500">
          <cell r="B2500">
            <v>275247.11</v>
          </cell>
          <cell r="C2500">
            <v>2010</v>
          </cell>
          <cell r="D2500" t="str">
            <v>401500  Non Structured Overtime</v>
          </cell>
          <cell r="E2500" t="str">
            <v>District 6</v>
          </cell>
          <cell r="F2500" t="str">
            <v>Sewer</v>
          </cell>
        </row>
        <row r="2501">
          <cell r="B2501">
            <v>198419.20000000001</v>
          </cell>
          <cell r="C2501">
            <v>2010</v>
          </cell>
          <cell r="D2501" t="str">
            <v>401500  Non Structured Overtime</v>
          </cell>
          <cell r="E2501" t="str">
            <v>District 6</v>
          </cell>
          <cell r="F2501" t="str">
            <v>Sewer</v>
          </cell>
        </row>
        <row r="2502">
          <cell r="B2502">
            <v>751699.21</v>
          </cell>
          <cell r="C2502">
            <v>2010</v>
          </cell>
          <cell r="D2502" t="str">
            <v>401500  Non Structured Overtime</v>
          </cell>
          <cell r="E2502" t="str">
            <v>District 6</v>
          </cell>
          <cell r="F2502" t="str">
            <v>Sewer</v>
          </cell>
        </row>
        <row r="2503">
          <cell r="B2503">
            <v>85988.59</v>
          </cell>
          <cell r="C2503">
            <v>2010</v>
          </cell>
          <cell r="D2503" t="str">
            <v>401500  Non Structured Overtime</v>
          </cell>
          <cell r="E2503" t="str">
            <v>District 7</v>
          </cell>
          <cell r="F2503" t="str">
            <v>Sewer</v>
          </cell>
        </row>
        <row r="2504">
          <cell r="B2504">
            <v>0</v>
          </cell>
          <cell r="C2504">
            <v>2010</v>
          </cell>
          <cell r="D2504" t="str">
            <v>401500  Non Structured Overtime</v>
          </cell>
          <cell r="E2504" t="str">
            <v>District 7</v>
          </cell>
          <cell r="F2504" t="str">
            <v>Sewer</v>
          </cell>
        </row>
        <row r="2505">
          <cell r="B2505">
            <v>11528.43</v>
          </cell>
          <cell r="C2505">
            <v>2010</v>
          </cell>
          <cell r="D2505" t="str">
            <v>401500  Non Structured Overtime</v>
          </cell>
          <cell r="E2505" t="str">
            <v>Logistics</v>
          </cell>
          <cell r="F2505" t="str">
            <v>Water</v>
          </cell>
        </row>
        <row r="2506">
          <cell r="B2506">
            <v>55088.61</v>
          </cell>
          <cell r="C2506">
            <v>2010</v>
          </cell>
          <cell r="D2506" t="str">
            <v>401500  Non Structured Overtime</v>
          </cell>
          <cell r="E2506" t="str">
            <v>Informal Settlements</v>
          </cell>
          <cell r="F2506" t="str">
            <v>Water</v>
          </cell>
        </row>
        <row r="2507">
          <cell r="B2507">
            <v>268551.37</v>
          </cell>
          <cell r="C2507">
            <v>2010</v>
          </cell>
          <cell r="D2507" t="str">
            <v>401500  Non Structured Overtime</v>
          </cell>
          <cell r="E2507" t="str">
            <v>TOC</v>
          </cell>
          <cell r="F2507" t="str">
            <v>Water</v>
          </cell>
        </row>
        <row r="2508">
          <cell r="B2508">
            <v>300525.67</v>
          </cell>
          <cell r="C2508">
            <v>2010</v>
          </cell>
          <cell r="D2508" t="str">
            <v>401500  Non Structured Overtime</v>
          </cell>
          <cell r="E2508" t="str">
            <v>Informal Settlements</v>
          </cell>
          <cell r="F2508" t="str">
            <v>Water</v>
          </cell>
        </row>
        <row r="2509">
          <cell r="B2509">
            <v>41046.67</v>
          </cell>
          <cell r="C2509">
            <v>2010</v>
          </cell>
          <cell r="D2509" t="str">
            <v>401500  Non Structured Overtime</v>
          </cell>
          <cell r="E2509" t="str">
            <v>TOC</v>
          </cell>
          <cell r="F2509" t="str">
            <v>Water</v>
          </cell>
        </row>
        <row r="2510">
          <cell r="B2510">
            <v>269262.69</v>
          </cell>
          <cell r="C2510">
            <v>2010</v>
          </cell>
          <cell r="D2510" t="str">
            <v>401500  Non Structured Overtime</v>
          </cell>
          <cell r="E2510" t="str">
            <v>Logistics</v>
          </cell>
          <cell r="F2510" t="str">
            <v>Water</v>
          </cell>
        </row>
        <row r="2511">
          <cell r="B2511">
            <v>521987.68</v>
          </cell>
          <cell r="C2511">
            <v>2010</v>
          </cell>
          <cell r="D2511" t="str">
            <v>401500  Non Structured Overtime</v>
          </cell>
          <cell r="E2511" t="str">
            <v>Logistics</v>
          </cell>
          <cell r="F2511" t="str">
            <v>Water</v>
          </cell>
        </row>
        <row r="2512">
          <cell r="B2512">
            <v>295793.71000000002</v>
          </cell>
          <cell r="C2512">
            <v>2010</v>
          </cell>
          <cell r="D2512" t="str">
            <v>401500  Non Structured Overtime</v>
          </cell>
          <cell r="E2512" t="str">
            <v>Logistics</v>
          </cell>
          <cell r="F2512" t="str">
            <v>Water</v>
          </cell>
        </row>
        <row r="2513">
          <cell r="B2513">
            <v>159482.21</v>
          </cell>
          <cell r="C2513">
            <v>2010</v>
          </cell>
          <cell r="D2513" t="str">
            <v>401500  Non Structured Overtime</v>
          </cell>
          <cell r="E2513" t="str">
            <v>Logistics</v>
          </cell>
          <cell r="F2513" t="str">
            <v>Water</v>
          </cell>
        </row>
        <row r="2514">
          <cell r="B2514">
            <v>177494.07</v>
          </cell>
          <cell r="C2514">
            <v>2010</v>
          </cell>
          <cell r="D2514" t="str">
            <v>401500  Non Structured Overtime</v>
          </cell>
          <cell r="E2514" t="str">
            <v>Logistics</v>
          </cell>
          <cell r="F2514" t="str">
            <v>Water</v>
          </cell>
        </row>
        <row r="2515">
          <cell r="B2515">
            <v>269515.27</v>
          </cell>
          <cell r="C2515">
            <v>2010</v>
          </cell>
          <cell r="D2515" t="str">
            <v>401500  Non Structured Overtime</v>
          </cell>
          <cell r="E2515" t="str">
            <v>District 1</v>
          </cell>
          <cell r="F2515" t="str">
            <v>Water</v>
          </cell>
        </row>
        <row r="2516">
          <cell r="B2516">
            <v>114507.77</v>
          </cell>
          <cell r="C2516">
            <v>2010</v>
          </cell>
          <cell r="D2516" t="str">
            <v>401500  Non Structured Overtime</v>
          </cell>
          <cell r="E2516" t="str">
            <v>District 1</v>
          </cell>
          <cell r="F2516" t="str">
            <v>Water</v>
          </cell>
        </row>
        <row r="2517">
          <cell r="B2517">
            <v>53566.49</v>
          </cell>
          <cell r="C2517">
            <v>2010</v>
          </cell>
          <cell r="D2517" t="str">
            <v>401500  Non Structured Overtime</v>
          </cell>
          <cell r="E2517" t="str">
            <v>District 1</v>
          </cell>
          <cell r="F2517" t="str">
            <v>Water</v>
          </cell>
        </row>
        <row r="2518">
          <cell r="B2518">
            <v>2295958.06</v>
          </cell>
          <cell r="C2518">
            <v>2010</v>
          </cell>
          <cell r="D2518" t="str">
            <v>401500  Non Structured Overtime</v>
          </cell>
          <cell r="E2518" t="str">
            <v>District 1</v>
          </cell>
          <cell r="F2518" t="str">
            <v>Water</v>
          </cell>
        </row>
        <row r="2519">
          <cell r="B2519">
            <v>198508.29</v>
          </cell>
          <cell r="C2519">
            <v>2010</v>
          </cell>
          <cell r="D2519" t="str">
            <v>401500  Non Structured Overtime</v>
          </cell>
          <cell r="E2519" t="str">
            <v>District 6</v>
          </cell>
          <cell r="F2519" t="str">
            <v>Water</v>
          </cell>
        </row>
        <row r="2520">
          <cell r="B2520">
            <v>169678.79</v>
          </cell>
          <cell r="C2520">
            <v>2010</v>
          </cell>
          <cell r="D2520" t="str">
            <v>401500  Non Structured Overtime</v>
          </cell>
          <cell r="E2520" t="str">
            <v>District 8</v>
          </cell>
          <cell r="F2520" t="str">
            <v>Water</v>
          </cell>
        </row>
        <row r="2521">
          <cell r="B2521">
            <v>3702.34</v>
          </cell>
          <cell r="C2521">
            <v>2010</v>
          </cell>
          <cell r="D2521" t="str">
            <v>401510  Structured Overtime</v>
          </cell>
          <cell r="E2521" t="str">
            <v>District 8</v>
          </cell>
          <cell r="F2521" t="str">
            <v>Water</v>
          </cell>
        </row>
        <row r="2522">
          <cell r="B2522">
            <v>46760.38</v>
          </cell>
          <cell r="C2522">
            <v>2010</v>
          </cell>
          <cell r="D2522" t="str">
            <v>401510  Structured Overtime</v>
          </cell>
          <cell r="E2522" t="str">
            <v>District 8</v>
          </cell>
          <cell r="F2522" t="str">
            <v>Water</v>
          </cell>
        </row>
        <row r="2523">
          <cell r="B2523">
            <v>23170.83</v>
          </cell>
          <cell r="C2523">
            <v>2010</v>
          </cell>
          <cell r="D2523" t="str">
            <v>401510  Structured Overtime</v>
          </cell>
          <cell r="E2523" t="str">
            <v>District 8</v>
          </cell>
          <cell r="F2523" t="str">
            <v>Water</v>
          </cell>
        </row>
        <row r="2524">
          <cell r="B2524">
            <v>1526.66</v>
          </cell>
          <cell r="C2524">
            <v>2010</v>
          </cell>
          <cell r="D2524" t="str">
            <v>401510  Structured Overtime</v>
          </cell>
          <cell r="E2524" t="str">
            <v>District 6</v>
          </cell>
          <cell r="F2524" t="str">
            <v>Water</v>
          </cell>
        </row>
        <row r="2525">
          <cell r="B2525">
            <v>1138.01</v>
          </cell>
          <cell r="C2525">
            <v>2010</v>
          </cell>
          <cell r="D2525" t="str">
            <v>401510  Structured Overtime</v>
          </cell>
          <cell r="E2525" t="str">
            <v>District 6</v>
          </cell>
          <cell r="F2525" t="str">
            <v>Water</v>
          </cell>
        </row>
        <row r="2526">
          <cell r="B2526">
            <v>0</v>
          </cell>
          <cell r="C2526">
            <v>2010</v>
          </cell>
          <cell r="D2526" t="str">
            <v>401510  Structured Overtime</v>
          </cell>
          <cell r="E2526" t="str">
            <v>District 3</v>
          </cell>
          <cell r="F2526" t="str">
            <v>Water</v>
          </cell>
        </row>
        <row r="2527">
          <cell r="B2527">
            <v>0</v>
          </cell>
          <cell r="C2527">
            <v>2010</v>
          </cell>
          <cell r="D2527" t="str">
            <v>401510  Structured Overtime</v>
          </cell>
          <cell r="E2527" t="str">
            <v>District 3</v>
          </cell>
          <cell r="F2527" t="str">
            <v>Water</v>
          </cell>
        </row>
        <row r="2528">
          <cell r="B2528">
            <v>4824.93</v>
          </cell>
          <cell r="C2528">
            <v>2010</v>
          </cell>
          <cell r="D2528" t="str">
            <v>401510  Structured Overtime</v>
          </cell>
          <cell r="E2528" t="str">
            <v>District 6</v>
          </cell>
          <cell r="F2528" t="str">
            <v>Water</v>
          </cell>
        </row>
        <row r="2529">
          <cell r="B2529">
            <v>730.69</v>
          </cell>
          <cell r="C2529">
            <v>2010</v>
          </cell>
          <cell r="D2529" t="str">
            <v>401510  Structured Overtime</v>
          </cell>
          <cell r="E2529" t="str">
            <v>District 1</v>
          </cell>
          <cell r="F2529" t="str">
            <v>Water</v>
          </cell>
        </row>
        <row r="2530">
          <cell r="B2530">
            <v>702.11</v>
          </cell>
          <cell r="C2530">
            <v>2010</v>
          </cell>
          <cell r="D2530" t="str">
            <v>401510  Structured Overtime</v>
          </cell>
          <cell r="E2530" t="str">
            <v>District 1</v>
          </cell>
          <cell r="F2530" t="str">
            <v>Water</v>
          </cell>
        </row>
        <row r="2531">
          <cell r="B2531">
            <v>3256.64</v>
          </cell>
          <cell r="C2531">
            <v>2010</v>
          </cell>
          <cell r="D2531" t="str">
            <v>401510  Structured Overtime</v>
          </cell>
          <cell r="E2531" t="str">
            <v>Logistics</v>
          </cell>
          <cell r="F2531" t="str">
            <v>Water</v>
          </cell>
        </row>
        <row r="2532">
          <cell r="B2532">
            <v>6179.06</v>
          </cell>
          <cell r="C2532">
            <v>2010</v>
          </cell>
          <cell r="D2532" t="str">
            <v>401510  Structured Overtime</v>
          </cell>
          <cell r="E2532" t="str">
            <v>Logistics</v>
          </cell>
          <cell r="F2532" t="str">
            <v>Water</v>
          </cell>
        </row>
        <row r="2533">
          <cell r="B2533">
            <v>50.23</v>
          </cell>
          <cell r="C2533">
            <v>2010</v>
          </cell>
          <cell r="D2533" t="str">
            <v>401510  Structured Overtime</v>
          </cell>
          <cell r="E2533" t="str">
            <v>Logistics</v>
          </cell>
          <cell r="F2533" t="str">
            <v>Water</v>
          </cell>
        </row>
        <row r="2534">
          <cell r="B2534">
            <v>0</v>
          </cell>
          <cell r="C2534">
            <v>2010</v>
          </cell>
          <cell r="D2534" t="str">
            <v>401510  Structured Overtime</v>
          </cell>
          <cell r="E2534" t="str">
            <v>Informal Settlements</v>
          </cell>
          <cell r="F2534" t="str">
            <v>Water</v>
          </cell>
        </row>
        <row r="2535">
          <cell r="B2535">
            <v>181670.1</v>
          </cell>
          <cell r="C2535">
            <v>2010</v>
          </cell>
          <cell r="D2535" t="str">
            <v>401510  Structured Overtime</v>
          </cell>
          <cell r="E2535" t="str">
            <v>TOC</v>
          </cell>
          <cell r="F2535" t="str">
            <v>Water</v>
          </cell>
        </row>
        <row r="2536">
          <cell r="B2536">
            <v>17700.810000000001</v>
          </cell>
          <cell r="C2536">
            <v>2010</v>
          </cell>
          <cell r="D2536" t="str">
            <v>401510  Structured Overtime</v>
          </cell>
          <cell r="E2536" t="str">
            <v>District 4</v>
          </cell>
          <cell r="F2536" t="str">
            <v>Sewer</v>
          </cell>
        </row>
        <row r="2537">
          <cell r="B2537">
            <v>0</v>
          </cell>
          <cell r="C2537">
            <v>2010</v>
          </cell>
          <cell r="D2537" t="str">
            <v>401510  Structured Overtime</v>
          </cell>
          <cell r="E2537" t="str">
            <v>District 3</v>
          </cell>
          <cell r="F2537" t="str">
            <v>Sewer</v>
          </cell>
        </row>
        <row r="2538">
          <cell r="B2538">
            <v>23365.74</v>
          </cell>
          <cell r="C2538">
            <v>2010</v>
          </cell>
          <cell r="D2538" t="str">
            <v>401510  Structured Overtime</v>
          </cell>
          <cell r="E2538" t="str">
            <v>District 1</v>
          </cell>
          <cell r="F2538" t="str">
            <v>Sewer</v>
          </cell>
        </row>
        <row r="2539">
          <cell r="B2539">
            <v>41352</v>
          </cell>
          <cell r="C2539">
            <v>2010</v>
          </cell>
          <cell r="D2539" t="str">
            <v>401600  Allowances: Housing</v>
          </cell>
          <cell r="E2539" t="str">
            <v>District 8</v>
          </cell>
          <cell r="F2539" t="str">
            <v>Water</v>
          </cell>
        </row>
        <row r="2540">
          <cell r="B2540">
            <v>27023</v>
          </cell>
          <cell r="C2540">
            <v>2010</v>
          </cell>
          <cell r="D2540" t="str">
            <v>401600  Allowances: Housing</v>
          </cell>
          <cell r="E2540" t="str">
            <v>District 6</v>
          </cell>
          <cell r="F2540" t="str">
            <v>Water</v>
          </cell>
        </row>
        <row r="2541">
          <cell r="B2541">
            <v>7356</v>
          </cell>
          <cell r="C2541">
            <v>2010</v>
          </cell>
          <cell r="D2541" t="str">
            <v>401600  Allowances: Housing</v>
          </cell>
          <cell r="E2541" t="str">
            <v>District 3</v>
          </cell>
          <cell r="F2541" t="str">
            <v>Water</v>
          </cell>
        </row>
        <row r="2542">
          <cell r="B2542">
            <v>18270</v>
          </cell>
          <cell r="C2542">
            <v>2010</v>
          </cell>
          <cell r="D2542" t="str">
            <v>401600  Allowances: Housing</v>
          </cell>
          <cell r="E2542" t="str">
            <v>District 3</v>
          </cell>
          <cell r="F2542" t="str">
            <v>Water</v>
          </cell>
        </row>
        <row r="2543">
          <cell r="B2543">
            <v>40441</v>
          </cell>
          <cell r="C2543">
            <v>2010</v>
          </cell>
          <cell r="D2543" t="str">
            <v>401600  Allowances: Housing</v>
          </cell>
          <cell r="E2543" t="str">
            <v>District 4</v>
          </cell>
          <cell r="F2543" t="str">
            <v>Water</v>
          </cell>
        </row>
        <row r="2544">
          <cell r="B2544">
            <v>11390</v>
          </cell>
          <cell r="C2544">
            <v>2010</v>
          </cell>
          <cell r="D2544" t="str">
            <v>401600  Allowances: Housing</v>
          </cell>
          <cell r="E2544" t="str">
            <v>District 4</v>
          </cell>
          <cell r="F2544" t="str">
            <v>Water</v>
          </cell>
        </row>
        <row r="2545">
          <cell r="B2545">
            <v>65591</v>
          </cell>
          <cell r="C2545">
            <v>2010</v>
          </cell>
          <cell r="D2545" t="str">
            <v>401600  Allowances: Housing</v>
          </cell>
          <cell r="E2545" t="str">
            <v>District 4</v>
          </cell>
          <cell r="F2545" t="str">
            <v>Water</v>
          </cell>
        </row>
        <row r="2546">
          <cell r="B2546">
            <v>55417</v>
          </cell>
          <cell r="C2546">
            <v>2010</v>
          </cell>
          <cell r="D2546" t="str">
            <v>401600  Allowances: Housing</v>
          </cell>
          <cell r="E2546" t="str">
            <v>District 4</v>
          </cell>
          <cell r="F2546" t="str">
            <v>Water</v>
          </cell>
        </row>
        <row r="2547">
          <cell r="B2547">
            <v>20034</v>
          </cell>
          <cell r="C2547">
            <v>2010</v>
          </cell>
          <cell r="D2547" t="str">
            <v>401600  Allowances: Housing</v>
          </cell>
          <cell r="E2547" t="str">
            <v>District 4</v>
          </cell>
          <cell r="F2547" t="str">
            <v>Water</v>
          </cell>
        </row>
        <row r="2548">
          <cell r="B2548">
            <v>13172</v>
          </cell>
          <cell r="C2548">
            <v>2010</v>
          </cell>
          <cell r="D2548" t="str">
            <v>401600  Allowances: Housing</v>
          </cell>
          <cell r="E2548" t="str">
            <v>District 8</v>
          </cell>
          <cell r="F2548" t="str">
            <v>Water</v>
          </cell>
        </row>
        <row r="2549">
          <cell r="B2549">
            <v>15531</v>
          </cell>
          <cell r="C2549">
            <v>2010</v>
          </cell>
          <cell r="D2549" t="str">
            <v>401600  Allowances: Housing</v>
          </cell>
          <cell r="E2549" t="str">
            <v>District 1</v>
          </cell>
          <cell r="F2549" t="str">
            <v>Water</v>
          </cell>
        </row>
        <row r="2550">
          <cell r="B2550">
            <v>30365</v>
          </cell>
          <cell r="C2550">
            <v>2010</v>
          </cell>
          <cell r="D2550" t="str">
            <v>401600  Allowances: Housing</v>
          </cell>
          <cell r="E2550" t="str">
            <v>District 8</v>
          </cell>
          <cell r="F2550" t="str">
            <v>Water</v>
          </cell>
        </row>
        <row r="2551">
          <cell r="B2551">
            <v>4843</v>
          </cell>
          <cell r="C2551">
            <v>2010</v>
          </cell>
          <cell r="D2551" t="str">
            <v>401600  Allowances: Housing</v>
          </cell>
          <cell r="E2551" t="str">
            <v>District 6</v>
          </cell>
          <cell r="F2551" t="str">
            <v>Water</v>
          </cell>
        </row>
        <row r="2552">
          <cell r="B2552">
            <v>46218</v>
          </cell>
          <cell r="C2552">
            <v>2010</v>
          </cell>
          <cell r="D2552" t="str">
            <v>401600  Allowances: Housing</v>
          </cell>
          <cell r="E2552" t="str">
            <v>District 6</v>
          </cell>
          <cell r="F2552" t="str">
            <v>Water</v>
          </cell>
        </row>
        <row r="2553">
          <cell r="B2553">
            <v>3842</v>
          </cell>
          <cell r="C2553">
            <v>2010</v>
          </cell>
          <cell r="D2553" t="str">
            <v>401600  Allowances: Housing</v>
          </cell>
          <cell r="E2553" t="str">
            <v>District 6</v>
          </cell>
          <cell r="F2553" t="str">
            <v>Water</v>
          </cell>
        </row>
        <row r="2554">
          <cell r="B2554">
            <v>13174</v>
          </cell>
          <cell r="C2554">
            <v>2010</v>
          </cell>
          <cell r="D2554" t="str">
            <v>401600  Allowances: Housing</v>
          </cell>
          <cell r="E2554" t="str">
            <v>District 6</v>
          </cell>
          <cell r="F2554" t="str">
            <v>Water</v>
          </cell>
        </row>
        <row r="2555">
          <cell r="B2555">
            <v>27500</v>
          </cell>
          <cell r="C2555">
            <v>2010</v>
          </cell>
          <cell r="D2555" t="str">
            <v>401600  Allowances: Housing</v>
          </cell>
          <cell r="E2555" t="str">
            <v>District 6</v>
          </cell>
          <cell r="F2555" t="str">
            <v>Water</v>
          </cell>
        </row>
        <row r="2556">
          <cell r="B2556">
            <v>79109.55</v>
          </cell>
          <cell r="C2556">
            <v>2010</v>
          </cell>
          <cell r="D2556" t="str">
            <v>401600  Allowances: Housing</v>
          </cell>
          <cell r="E2556" t="str">
            <v>District 6</v>
          </cell>
          <cell r="F2556" t="str">
            <v>Water</v>
          </cell>
        </row>
        <row r="2557">
          <cell r="B2557">
            <v>14370</v>
          </cell>
          <cell r="C2557">
            <v>2010</v>
          </cell>
          <cell r="D2557" t="str">
            <v>401600  Allowances: Housing</v>
          </cell>
          <cell r="E2557" t="str">
            <v>District 8</v>
          </cell>
          <cell r="F2557" t="str">
            <v>Water</v>
          </cell>
        </row>
        <row r="2558">
          <cell r="B2558">
            <v>66387</v>
          </cell>
          <cell r="C2558">
            <v>2010</v>
          </cell>
          <cell r="D2558" t="str">
            <v>401600  Allowances: Housing</v>
          </cell>
          <cell r="E2558" t="str">
            <v>District 8</v>
          </cell>
          <cell r="F2558" t="str">
            <v>Water</v>
          </cell>
        </row>
        <row r="2559">
          <cell r="B2559">
            <v>7205</v>
          </cell>
          <cell r="C2559">
            <v>2010</v>
          </cell>
          <cell r="D2559" t="str">
            <v>401600  Allowances: Housing</v>
          </cell>
          <cell r="E2559" t="str">
            <v>District 8</v>
          </cell>
          <cell r="F2559" t="str">
            <v>Water</v>
          </cell>
        </row>
        <row r="2560">
          <cell r="B2560">
            <v>19907</v>
          </cell>
          <cell r="C2560">
            <v>2010</v>
          </cell>
          <cell r="D2560" t="str">
            <v>401600  Allowances: Housing</v>
          </cell>
          <cell r="E2560" t="str">
            <v>District 8</v>
          </cell>
          <cell r="F2560" t="str">
            <v>Water</v>
          </cell>
        </row>
        <row r="2561">
          <cell r="B2561">
            <v>55844</v>
          </cell>
          <cell r="C2561">
            <v>2010</v>
          </cell>
          <cell r="D2561" t="str">
            <v>401600  Allowances: Housing</v>
          </cell>
          <cell r="E2561" t="str">
            <v>District 8</v>
          </cell>
          <cell r="F2561" t="str">
            <v>Water</v>
          </cell>
        </row>
        <row r="2562">
          <cell r="B2562">
            <v>64979</v>
          </cell>
          <cell r="C2562">
            <v>2010</v>
          </cell>
          <cell r="D2562" t="str">
            <v>401600  Allowances: Housing</v>
          </cell>
          <cell r="E2562" t="str">
            <v>District 8</v>
          </cell>
          <cell r="F2562" t="str">
            <v>Water</v>
          </cell>
        </row>
        <row r="2563">
          <cell r="B2563">
            <v>4254</v>
          </cell>
          <cell r="C2563">
            <v>2010</v>
          </cell>
          <cell r="D2563" t="str">
            <v>401600  Allowances: Housing</v>
          </cell>
          <cell r="E2563" t="str">
            <v>District 8</v>
          </cell>
          <cell r="F2563" t="str">
            <v>Water</v>
          </cell>
        </row>
        <row r="2564">
          <cell r="B2564">
            <v>17516</v>
          </cell>
          <cell r="C2564">
            <v>2010</v>
          </cell>
          <cell r="D2564" t="str">
            <v>401600  Allowances: Housing</v>
          </cell>
          <cell r="E2564" t="str">
            <v>District 8</v>
          </cell>
          <cell r="F2564" t="str">
            <v>Water</v>
          </cell>
        </row>
        <row r="2565">
          <cell r="B2565">
            <v>91662</v>
          </cell>
          <cell r="C2565">
            <v>2010</v>
          </cell>
          <cell r="D2565" t="str">
            <v>401600  Allowances: Housing</v>
          </cell>
          <cell r="E2565" t="str">
            <v>District 8</v>
          </cell>
          <cell r="F2565" t="str">
            <v>Water</v>
          </cell>
        </row>
        <row r="2566">
          <cell r="B2566">
            <v>322</v>
          </cell>
          <cell r="C2566">
            <v>2010</v>
          </cell>
          <cell r="D2566" t="str">
            <v>401600  Allowances: Housing</v>
          </cell>
          <cell r="E2566" t="str">
            <v>Informal Settlements</v>
          </cell>
          <cell r="F2566" t="str">
            <v>Sewer</v>
          </cell>
        </row>
        <row r="2567">
          <cell r="B2567">
            <v>175972</v>
          </cell>
          <cell r="C2567">
            <v>2010</v>
          </cell>
          <cell r="D2567" t="str">
            <v>401600  Allowances: Housing</v>
          </cell>
          <cell r="E2567" t="str">
            <v>District 1</v>
          </cell>
          <cell r="F2567" t="str">
            <v>Sewer</v>
          </cell>
        </row>
        <row r="2568">
          <cell r="B2568">
            <v>59833</v>
          </cell>
          <cell r="C2568">
            <v>2010</v>
          </cell>
          <cell r="D2568" t="str">
            <v>401600  Allowances: Housing</v>
          </cell>
          <cell r="E2568" t="str">
            <v>District 7</v>
          </cell>
          <cell r="F2568" t="str">
            <v>Sewer</v>
          </cell>
        </row>
        <row r="2569">
          <cell r="B2569">
            <v>61213</v>
          </cell>
          <cell r="C2569">
            <v>2010</v>
          </cell>
          <cell r="D2569" t="str">
            <v>401600  Allowances: Housing</v>
          </cell>
          <cell r="E2569" t="str">
            <v>District 6</v>
          </cell>
          <cell r="F2569" t="str">
            <v>Sewer</v>
          </cell>
        </row>
        <row r="2570">
          <cell r="B2570">
            <v>5254</v>
          </cell>
          <cell r="C2570">
            <v>2010</v>
          </cell>
          <cell r="D2570" t="str">
            <v>401600  Allowances: Housing</v>
          </cell>
          <cell r="E2570" t="str">
            <v>TOC</v>
          </cell>
          <cell r="F2570" t="str">
            <v>Sewer</v>
          </cell>
        </row>
        <row r="2571">
          <cell r="B2571">
            <v>15805</v>
          </cell>
          <cell r="C2571">
            <v>2010</v>
          </cell>
          <cell r="D2571" t="str">
            <v>401600  Allowances: Housing</v>
          </cell>
          <cell r="E2571" t="str">
            <v>District 3</v>
          </cell>
          <cell r="F2571" t="str">
            <v>Sewer</v>
          </cell>
        </row>
        <row r="2572">
          <cell r="B2572">
            <v>30232</v>
          </cell>
          <cell r="C2572">
            <v>2010</v>
          </cell>
          <cell r="D2572" t="str">
            <v>401600  Allowances: Housing</v>
          </cell>
          <cell r="E2572" t="str">
            <v>District 4</v>
          </cell>
          <cell r="F2572" t="str">
            <v>Sewer</v>
          </cell>
        </row>
        <row r="2573">
          <cell r="B2573">
            <v>65677</v>
          </cell>
          <cell r="C2573">
            <v>2010</v>
          </cell>
          <cell r="D2573" t="str">
            <v>401600  Allowances: Housing</v>
          </cell>
          <cell r="E2573" t="str">
            <v>District 4</v>
          </cell>
          <cell r="F2573" t="str">
            <v>Sewer</v>
          </cell>
        </row>
        <row r="2574">
          <cell r="B2574">
            <v>37475</v>
          </cell>
          <cell r="C2574">
            <v>2010</v>
          </cell>
          <cell r="D2574" t="str">
            <v>401600  Allowances: Housing</v>
          </cell>
          <cell r="E2574" t="str">
            <v>District 4</v>
          </cell>
          <cell r="F2574" t="str">
            <v>Sewer</v>
          </cell>
        </row>
        <row r="2575">
          <cell r="B2575">
            <v>11636</v>
          </cell>
          <cell r="C2575">
            <v>2010</v>
          </cell>
          <cell r="D2575" t="str">
            <v>401600  Allowances: Housing</v>
          </cell>
          <cell r="E2575" t="str">
            <v>District 6</v>
          </cell>
          <cell r="F2575" t="str">
            <v>Sewer</v>
          </cell>
        </row>
        <row r="2576">
          <cell r="B2576">
            <v>12326</v>
          </cell>
          <cell r="C2576">
            <v>2010</v>
          </cell>
          <cell r="D2576" t="str">
            <v>401600  Allowances: Housing</v>
          </cell>
          <cell r="E2576" t="str">
            <v>District 6</v>
          </cell>
          <cell r="F2576" t="str">
            <v>Sewer</v>
          </cell>
        </row>
        <row r="2577">
          <cell r="B2577">
            <v>51121</v>
          </cell>
          <cell r="C2577">
            <v>2010</v>
          </cell>
          <cell r="D2577" t="str">
            <v>401600  Allowances: Housing</v>
          </cell>
          <cell r="E2577" t="str">
            <v>District 6</v>
          </cell>
          <cell r="F2577" t="str">
            <v>Sewer</v>
          </cell>
        </row>
        <row r="2578">
          <cell r="B2578">
            <v>6422</v>
          </cell>
          <cell r="C2578">
            <v>2010</v>
          </cell>
          <cell r="D2578" t="str">
            <v>401600  Allowances: Housing</v>
          </cell>
          <cell r="E2578" t="str">
            <v>District 7</v>
          </cell>
          <cell r="F2578" t="str">
            <v>Sewer</v>
          </cell>
        </row>
        <row r="2579">
          <cell r="B2579">
            <v>19074</v>
          </cell>
          <cell r="C2579">
            <v>2010</v>
          </cell>
          <cell r="D2579" t="str">
            <v>401600  Allowances: Housing</v>
          </cell>
          <cell r="E2579" t="str">
            <v>Logistics</v>
          </cell>
          <cell r="F2579" t="str">
            <v>Water</v>
          </cell>
        </row>
        <row r="2580">
          <cell r="B2580">
            <v>69637</v>
          </cell>
          <cell r="C2580">
            <v>2010</v>
          </cell>
          <cell r="D2580" t="str">
            <v>401600  Allowances: Housing</v>
          </cell>
          <cell r="E2580" t="str">
            <v>TOC</v>
          </cell>
          <cell r="F2580" t="str">
            <v>Water</v>
          </cell>
        </row>
        <row r="2581">
          <cell r="B2581">
            <v>46812</v>
          </cell>
          <cell r="C2581">
            <v>2010</v>
          </cell>
          <cell r="D2581" t="str">
            <v>401600  Allowances: Housing</v>
          </cell>
          <cell r="E2581" t="str">
            <v>Informal Settlements</v>
          </cell>
          <cell r="F2581" t="str">
            <v>Water</v>
          </cell>
        </row>
        <row r="2582">
          <cell r="B2582">
            <v>125809</v>
          </cell>
          <cell r="C2582">
            <v>2010</v>
          </cell>
          <cell r="D2582" t="str">
            <v>401600  Allowances: Housing</v>
          </cell>
          <cell r="E2582" t="str">
            <v>TOC</v>
          </cell>
          <cell r="F2582" t="str">
            <v>Water</v>
          </cell>
        </row>
        <row r="2583">
          <cell r="B2583">
            <v>46208</v>
          </cell>
          <cell r="C2583">
            <v>2010</v>
          </cell>
          <cell r="D2583" t="str">
            <v>401600  Allowances: Housing</v>
          </cell>
          <cell r="E2583" t="str">
            <v>Logistics</v>
          </cell>
          <cell r="F2583" t="str">
            <v>Water</v>
          </cell>
        </row>
        <row r="2584">
          <cell r="B2584">
            <v>24230</v>
          </cell>
          <cell r="C2584">
            <v>2010</v>
          </cell>
          <cell r="D2584" t="str">
            <v>401600  Allowances: Housing</v>
          </cell>
          <cell r="E2584" t="str">
            <v>Logistics</v>
          </cell>
          <cell r="F2584" t="str">
            <v>Water</v>
          </cell>
        </row>
        <row r="2585">
          <cell r="B2585">
            <v>29590</v>
          </cell>
          <cell r="C2585">
            <v>2010</v>
          </cell>
          <cell r="D2585" t="str">
            <v>401600  Allowances: Housing</v>
          </cell>
          <cell r="E2585" t="str">
            <v>Logistics</v>
          </cell>
          <cell r="F2585" t="str">
            <v>Water</v>
          </cell>
        </row>
        <row r="2586">
          <cell r="B2586">
            <v>7410</v>
          </cell>
          <cell r="C2586">
            <v>2010</v>
          </cell>
          <cell r="D2586" t="str">
            <v>401600  Allowances: Housing</v>
          </cell>
          <cell r="E2586" t="str">
            <v>Logistics</v>
          </cell>
          <cell r="F2586" t="str">
            <v>Water</v>
          </cell>
        </row>
        <row r="2587">
          <cell r="B2587">
            <v>43477</v>
          </cell>
          <cell r="C2587">
            <v>2010</v>
          </cell>
          <cell r="D2587" t="str">
            <v>401600  Allowances: Housing</v>
          </cell>
          <cell r="E2587" t="str">
            <v>Logistics</v>
          </cell>
          <cell r="F2587" t="str">
            <v>Water</v>
          </cell>
        </row>
        <row r="2588">
          <cell r="B2588">
            <v>16996</v>
          </cell>
          <cell r="C2588">
            <v>2010</v>
          </cell>
          <cell r="D2588" t="str">
            <v>401600  Allowances: Housing</v>
          </cell>
          <cell r="E2588" t="str">
            <v>District 1</v>
          </cell>
          <cell r="F2588" t="str">
            <v>Water</v>
          </cell>
        </row>
        <row r="2589">
          <cell r="B2589">
            <v>61702</v>
          </cell>
          <cell r="C2589">
            <v>2010</v>
          </cell>
          <cell r="D2589" t="str">
            <v>401600  Allowances: Housing</v>
          </cell>
          <cell r="E2589" t="str">
            <v>District 1</v>
          </cell>
          <cell r="F2589" t="str">
            <v>Water</v>
          </cell>
        </row>
        <row r="2590">
          <cell r="B2590">
            <v>131834</v>
          </cell>
          <cell r="C2590">
            <v>2010</v>
          </cell>
          <cell r="D2590" t="str">
            <v>401600  Allowances: Housing</v>
          </cell>
          <cell r="E2590" t="str">
            <v>District 1</v>
          </cell>
          <cell r="F2590" t="str">
            <v>Water</v>
          </cell>
        </row>
        <row r="2591">
          <cell r="B2591">
            <v>22270</v>
          </cell>
          <cell r="C2591">
            <v>2010</v>
          </cell>
          <cell r="D2591" t="str">
            <v>401600  Allowances: Housing</v>
          </cell>
          <cell r="E2591" t="str">
            <v>District 6</v>
          </cell>
          <cell r="F2591" t="str">
            <v>Water</v>
          </cell>
        </row>
        <row r="2592">
          <cell r="B2592">
            <v>11129</v>
          </cell>
          <cell r="C2592">
            <v>2010</v>
          </cell>
          <cell r="D2592" t="str">
            <v>401600  Allowances: Housing</v>
          </cell>
          <cell r="E2592" t="str">
            <v>District 8</v>
          </cell>
          <cell r="F2592" t="str">
            <v>Water</v>
          </cell>
        </row>
        <row r="2593">
          <cell r="B2593">
            <v>123543.03999999999</v>
          </cell>
          <cell r="C2593">
            <v>2010</v>
          </cell>
          <cell r="D2593" t="str">
            <v>401700  Allowances: Locomotion</v>
          </cell>
          <cell r="E2593" t="str">
            <v>District 8</v>
          </cell>
          <cell r="F2593" t="str">
            <v>Water</v>
          </cell>
        </row>
        <row r="2594">
          <cell r="B2594">
            <v>59305.64</v>
          </cell>
          <cell r="C2594">
            <v>2010</v>
          </cell>
          <cell r="D2594" t="str">
            <v>401700  Allowances: Locomotion</v>
          </cell>
          <cell r="E2594" t="str">
            <v>District 8</v>
          </cell>
          <cell r="F2594" t="str">
            <v>Water</v>
          </cell>
        </row>
        <row r="2595">
          <cell r="B2595">
            <v>-12019.94</v>
          </cell>
          <cell r="C2595">
            <v>2010</v>
          </cell>
          <cell r="D2595" t="str">
            <v>401700  Allowances: Locomotion</v>
          </cell>
          <cell r="E2595" t="str">
            <v>District 8</v>
          </cell>
          <cell r="F2595" t="str">
            <v>Water</v>
          </cell>
        </row>
        <row r="2596">
          <cell r="B2596">
            <v>22702.69</v>
          </cell>
          <cell r="C2596">
            <v>2010</v>
          </cell>
          <cell r="D2596" t="str">
            <v>401700  Allowances: Locomotion</v>
          </cell>
          <cell r="E2596" t="str">
            <v>District 6</v>
          </cell>
          <cell r="F2596" t="str">
            <v>Water</v>
          </cell>
        </row>
        <row r="2597">
          <cell r="B2597">
            <v>14701.45</v>
          </cell>
          <cell r="C2597">
            <v>2010</v>
          </cell>
          <cell r="D2597" t="str">
            <v>401700  Allowances: Locomotion</v>
          </cell>
          <cell r="E2597" t="str">
            <v>District 6</v>
          </cell>
          <cell r="F2597" t="str">
            <v>Water</v>
          </cell>
        </row>
        <row r="2598">
          <cell r="B2598">
            <v>26500.5</v>
          </cell>
          <cell r="C2598">
            <v>2010</v>
          </cell>
          <cell r="D2598" t="str">
            <v>401700  Allowances: Locomotion</v>
          </cell>
          <cell r="E2598" t="str">
            <v>District 6</v>
          </cell>
          <cell r="F2598" t="str">
            <v>Water</v>
          </cell>
        </row>
        <row r="2599">
          <cell r="B2599">
            <v>308026.03999999998</v>
          </cell>
          <cell r="C2599">
            <v>2010</v>
          </cell>
          <cell r="D2599" t="str">
            <v>401700  Allowances: Locomotion</v>
          </cell>
          <cell r="E2599" t="str">
            <v>District 6</v>
          </cell>
          <cell r="F2599" t="str">
            <v>Water</v>
          </cell>
        </row>
        <row r="2600">
          <cell r="B2600">
            <v>48000</v>
          </cell>
          <cell r="C2600">
            <v>2010</v>
          </cell>
          <cell r="D2600" t="str">
            <v>401700  Allowances: Locomotion</v>
          </cell>
          <cell r="E2600" t="str">
            <v>District 6</v>
          </cell>
          <cell r="F2600" t="str">
            <v>Water</v>
          </cell>
        </row>
        <row r="2601">
          <cell r="B2601">
            <v>48747.4</v>
          </cell>
          <cell r="C2601">
            <v>2010</v>
          </cell>
          <cell r="D2601" t="str">
            <v>401700  Allowances: Locomotion</v>
          </cell>
          <cell r="E2601" t="str">
            <v>District 1</v>
          </cell>
          <cell r="F2601" t="str">
            <v>Water</v>
          </cell>
        </row>
        <row r="2602">
          <cell r="B2602">
            <v>117424.5</v>
          </cell>
          <cell r="C2602">
            <v>2010</v>
          </cell>
          <cell r="D2602" t="str">
            <v>401700  Allowances: Locomotion</v>
          </cell>
          <cell r="E2602" t="str">
            <v>District 8</v>
          </cell>
          <cell r="F2602" t="str">
            <v>Water</v>
          </cell>
        </row>
        <row r="2603">
          <cell r="B2603">
            <v>19418.39</v>
          </cell>
          <cell r="C2603">
            <v>2010</v>
          </cell>
          <cell r="D2603" t="str">
            <v>401700  Allowances: Locomotion</v>
          </cell>
          <cell r="E2603" t="str">
            <v>District 4</v>
          </cell>
          <cell r="F2603" t="str">
            <v>Water</v>
          </cell>
        </row>
        <row r="2604">
          <cell r="B2604">
            <v>16550.189999999999</v>
          </cell>
          <cell r="C2604">
            <v>2010</v>
          </cell>
          <cell r="D2604" t="str">
            <v>401700  Allowances: Locomotion</v>
          </cell>
          <cell r="E2604" t="str">
            <v>District 4</v>
          </cell>
          <cell r="F2604" t="str">
            <v>Water</v>
          </cell>
        </row>
        <row r="2605">
          <cell r="B2605">
            <v>0</v>
          </cell>
          <cell r="C2605">
            <v>2010</v>
          </cell>
          <cell r="D2605" t="str">
            <v>401700  Allowances: Locomotion</v>
          </cell>
          <cell r="E2605" t="str">
            <v>District 4</v>
          </cell>
          <cell r="F2605" t="str">
            <v>Water</v>
          </cell>
        </row>
        <row r="2606">
          <cell r="B2606">
            <v>300927.06</v>
          </cell>
          <cell r="C2606">
            <v>2010</v>
          </cell>
          <cell r="D2606" t="str">
            <v>401700  Allowances: Locomotion</v>
          </cell>
          <cell r="E2606" t="str">
            <v>District 4</v>
          </cell>
          <cell r="F2606" t="str">
            <v>Water</v>
          </cell>
        </row>
        <row r="2607">
          <cell r="B2607">
            <v>41740.92</v>
          </cell>
          <cell r="C2607">
            <v>2010</v>
          </cell>
          <cell r="D2607" t="str">
            <v>401700  Allowances: Locomotion</v>
          </cell>
          <cell r="E2607" t="str">
            <v>District 4</v>
          </cell>
          <cell r="F2607" t="str">
            <v>Water</v>
          </cell>
        </row>
        <row r="2608">
          <cell r="B2608">
            <v>73820.92</v>
          </cell>
          <cell r="C2608">
            <v>2010</v>
          </cell>
          <cell r="D2608" t="str">
            <v>401700  Allowances: Locomotion</v>
          </cell>
          <cell r="E2608" t="str">
            <v>District 3</v>
          </cell>
          <cell r="F2608" t="str">
            <v>Water</v>
          </cell>
        </row>
        <row r="2609">
          <cell r="B2609">
            <v>31031</v>
          </cell>
          <cell r="C2609">
            <v>2010</v>
          </cell>
          <cell r="D2609" t="str">
            <v>401700  Allowances: Locomotion</v>
          </cell>
          <cell r="E2609" t="str">
            <v>District 6</v>
          </cell>
          <cell r="F2609" t="str">
            <v>Water</v>
          </cell>
        </row>
        <row r="2610">
          <cell r="B2610">
            <v>11418.94</v>
          </cell>
          <cell r="C2610">
            <v>2010</v>
          </cell>
          <cell r="D2610" t="str">
            <v>401700  Allowances: Locomotion</v>
          </cell>
          <cell r="E2610" t="str">
            <v>District 8</v>
          </cell>
          <cell r="F2610" t="str">
            <v>Water</v>
          </cell>
        </row>
        <row r="2611">
          <cell r="B2611">
            <v>119950.84</v>
          </cell>
          <cell r="C2611">
            <v>2010</v>
          </cell>
          <cell r="D2611" t="str">
            <v>401700  Allowances: Locomotion</v>
          </cell>
          <cell r="E2611" t="str">
            <v>District 8</v>
          </cell>
          <cell r="F2611" t="str">
            <v>Water</v>
          </cell>
        </row>
        <row r="2612">
          <cell r="B2612">
            <v>6535.4</v>
          </cell>
          <cell r="C2612">
            <v>2010</v>
          </cell>
          <cell r="D2612" t="str">
            <v>401700  Allowances: Locomotion</v>
          </cell>
          <cell r="E2612" t="str">
            <v>District 6</v>
          </cell>
          <cell r="F2612" t="str">
            <v>Water</v>
          </cell>
        </row>
        <row r="2613">
          <cell r="B2613">
            <v>24113.59</v>
          </cell>
          <cell r="C2613">
            <v>2010</v>
          </cell>
          <cell r="D2613" t="str">
            <v>401700  Allowances: Locomotion</v>
          </cell>
          <cell r="E2613" t="str">
            <v>District 1</v>
          </cell>
          <cell r="F2613" t="str">
            <v>Water</v>
          </cell>
        </row>
        <row r="2614">
          <cell r="B2614">
            <v>867.24</v>
          </cell>
          <cell r="C2614">
            <v>2010</v>
          </cell>
          <cell r="D2614" t="str">
            <v>401700  Allowances: Locomotion</v>
          </cell>
          <cell r="E2614" t="str">
            <v>District 1</v>
          </cell>
          <cell r="F2614" t="str">
            <v>Water</v>
          </cell>
        </row>
        <row r="2615">
          <cell r="B2615">
            <v>158287.63</v>
          </cell>
          <cell r="C2615">
            <v>2010</v>
          </cell>
          <cell r="D2615" t="str">
            <v>401700  Allowances: Locomotion</v>
          </cell>
          <cell r="E2615" t="str">
            <v>District 1</v>
          </cell>
          <cell r="F2615" t="str">
            <v>Water</v>
          </cell>
        </row>
        <row r="2616">
          <cell r="B2616">
            <v>88995.96</v>
          </cell>
          <cell r="C2616">
            <v>2010</v>
          </cell>
          <cell r="D2616" t="str">
            <v>401700  Allowances: Locomotion</v>
          </cell>
          <cell r="E2616" t="str">
            <v>District 1</v>
          </cell>
          <cell r="F2616" t="str">
            <v>Water</v>
          </cell>
        </row>
        <row r="2617">
          <cell r="B2617">
            <v>87665.04</v>
          </cell>
          <cell r="C2617">
            <v>2010</v>
          </cell>
          <cell r="D2617" t="str">
            <v>401700  Allowances: Locomotion</v>
          </cell>
          <cell r="E2617" t="str">
            <v>Logistics</v>
          </cell>
          <cell r="F2617" t="str">
            <v>Water</v>
          </cell>
        </row>
        <row r="2618">
          <cell r="B2618">
            <v>58759.88</v>
          </cell>
          <cell r="C2618">
            <v>2010</v>
          </cell>
          <cell r="D2618" t="str">
            <v>401700  Allowances: Locomotion</v>
          </cell>
          <cell r="E2618" t="str">
            <v>Logistics</v>
          </cell>
          <cell r="F2618" t="str">
            <v>Water</v>
          </cell>
        </row>
        <row r="2619">
          <cell r="B2619">
            <v>73064.320000000007</v>
          </cell>
          <cell r="C2619">
            <v>2010</v>
          </cell>
          <cell r="D2619" t="str">
            <v>401700  Allowances: Locomotion</v>
          </cell>
          <cell r="E2619" t="str">
            <v>Logistics</v>
          </cell>
          <cell r="F2619" t="str">
            <v>Water</v>
          </cell>
        </row>
        <row r="2620">
          <cell r="B2620">
            <v>65684.03</v>
          </cell>
          <cell r="C2620">
            <v>2010</v>
          </cell>
          <cell r="D2620" t="str">
            <v>401700  Allowances: Locomotion</v>
          </cell>
          <cell r="E2620" t="str">
            <v>Logistics</v>
          </cell>
          <cell r="F2620" t="str">
            <v>Water</v>
          </cell>
        </row>
        <row r="2621">
          <cell r="B2621">
            <v>495812.8</v>
          </cell>
          <cell r="C2621">
            <v>2010</v>
          </cell>
          <cell r="D2621" t="str">
            <v>401700  Allowances: Locomotion</v>
          </cell>
          <cell r="E2621" t="str">
            <v>Logistics</v>
          </cell>
          <cell r="F2621" t="str">
            <v>Water</v>
          </cell>
        </row>
        <row r="2622">
          <cell r="B2622">
            <v>194565.03</v>
          </cell>
          <cell r="C2622">
            <v>2010</v>
          </cell>
          <cell r="D2622" t="str">
            <v>401700  Allowances: Locomotion</v>
          </cell>
          <cell r="E2622" t="str">
            <v>TOC</v>
          </cell>
          <cell r="F2622" t="str">
            <v>Water</v>
          </cell>
        </row>
        <row r="2623">
          <cell r="B2623">
            <v>215009.71</v>
          </cell>
          <cell r="C2623">
            <v>2010</v>
          </cell>
          <cell r="D2623" t="str">
            <v>401700  Allowances: Locomotion</v>
          </cell>
          <cell r="E2623" t="str">
            <v>Informal Settlements</v>
          </cell>
          <cell r="F2623" t="str">
            <v>Water</v>
          </cell>
        </row>
        <row r="2624">
          <cell r="B2624">
            <v>111365.93</v>
          </cell>
          <cell r="C2624">
            <v>2010</v>
          </cell>
          <cell r="D2624" t="str">
            <v>401700  Allowances: Locomotion</v>
          </cell>
          <cell r="E2624" t="str">
            <v>TOC</v>
          </cell>
          <cell r="F2624" t="str">
            <v>Water</v>
          </cell>
        </row>
        <row r="2625">
          <cell r="B2625">
            <v>23826.51</v>
          </cell>
          <cell r="C2625">
            <v>2010</v>
          </cell>
          <cell r="D2625" t="str">
            <v>401700  Allowances: Locomotion</v>
          </cell>
          <cell r="E2625" t="str">
            <v>Informal Settlements</v>
          </cell>
          <cell r="F2625" t="str">
            <v>Water</v>
          </cell>
        </row>
        <row r="2626">
          <cell r="B2626">
            <v>291017.09000000003</v>
          </cell>
          <cell r="C2626">
            <v>2010</v>
          </cell>
          <cell r="D2626" t="str">
            <v>401700  Allowances: Locomotion</v>
          </cell>
          <cell r="E2626" t="str">
            <v>Logistics</v>
          </cell>
          <cell r="F2626" t="str">
            <v>Water</v>
          </cell>
        </row>
        <row r="2627">
          <cell r="B2627">
            <v>19387.169999999998</v>
          </cell>
          <cell r="C2627">
            <v>2010</v>
          </cell>
          <cell r="D2627" t="str">
            <v>401700  Allowances: Locomotion</v>
          </cell>
          <cell r="E2627" t="str">
            <v>District 4</v>
          </cell>
          <cell r="F2627" t="str">
            <v>Sewer</v>
          </cell>
        </row>
        <row r="2628">
          <cell r="B2628">
            <v>10713</v>
          </cell>
          <cell r="C2628">
            <v>2010</v>
          </cell>
          <cell r="D2628" t="str">
            <v>401700  Allowances: Locomotion</v>
          </cell>
          <cell r="E2628" t="str">
            <v>District 4</v>
          </cell>
          <cell r="F2628" t="str">
            <v>Sewer</v>
          </cell>
        </row>
        <row r="2629">
          <cell r="B2629">
            <v>10162.33</v>
          </cell>
          <cell r="C2629">
            <v>2010</v>
          </cell>
          <cell r="D2629" t="str">
            <v>401700  Allowances: Locomotion</v>
          </cell>
          <cell r="E2629" t="str">
            <v>District 6</v>
          </cell>
          <cell r="F2629" t="str">
            <v>Sewer</v>
          </cell>
        </row>
        <row r="2630">
          <cell r="B2630">
            <v>10798.65</v>
          </cell>
          <cell r="C2630">
            <v>2010</v>
          </cell>
          <cell r="D2630" t="str">
            <v>401700  Allowances: Locomotion</v>
          </cell>
          <cell r="E2630" t="str">
            <v>District 7</v>
          </cell>
          <cell r="F2630" t="str">
            <v>Sewer</v>
          </cell>
        </row>
        <row r="2631">
          <cell r="B2631">
            <v>65222.91</v>
          </cell>
          <cell r="C2631">
            <v>2010</v>
          </cell>
          <cell r="D2631" t="str">
            <v>401700  Allowances: Locomotion</v>
          </cell>
          <cell r="E2631" t="str">
            <v>District 1</v>
          </cell>
          <cell r="F2631" t="str">
            <v>Sewer</v>
          </cell>
        </row>
        <row r="2632">
          <cell r="B2632">
            <v>192583.82</v>
          </cell>
          <cell r="C2632">
            <v>2010</v>
          </cell>
          <cell r="D2632" t="str">
            <v>401700  Allowances: Locomotion</v>
          </cell>
          <cell r="E2632" t="str">
            <v>Informal Settlements</v>
          </cell>
          <cell r="F2632" t="str">
            <v>Sewer</v>
          </cell>
        </row>
        <row r="2633">
          <cell r="B2633">
            <v>0</v>
          </cell>
          <cell r="C2633">
            <v>2010</v>
          </cell>
          <cell r="D2633" t="str">
            <v>401710  Allowances: Essential User</v>
          </cell>
          <cell r="E2633" t="str">
            <v>District 8</v>
          </cell>
          <cell r="F2633" t="str">
            <v>Water</v>
          </cell>
        </row>
        <row r="2634">
          <cell r="B2634">
            <v>77738.5</v>
          </cell>
          <cell r="C2634">
            <v>2010</v>
          </cell>
          <cell r="D2634" t="str">
            <v>401710  Allowances: Essential User</v>
          </cell>
          <cell r="E2634" t="str">
            <v>District 8</v>
          </cell>
          <cell r="F2634" t="str">
            <v>Water</v>
          </cell>
        </row>
        <row r="2635">
          <cell r="B2635">
            <v>43772.4</v>
          </cell>
          <cell r="C2635">
            <v>2010</v>
          </cell>
          <cell r="D2635" t="str">
            <v>401710  Allowances: Essential User</v>
          </cell>
          <cell r="E2635" t="str">
            <v>District 6</v>
          </cell>
          <cell r="F2635" t="str">
            <v>Water</v>
          </cell>
        </row>
        <row r="2636">
          <cell r="B2636">
            <v>43772.4</v>
          </cell>
          <cell r="C2636">
            <v>2010</v>
          </cell>
          <cell r="D2636" t="str">
            <v>401710  Allowances: Essential User</v>
          </cell>
          <cell r="E2636" t="str">
            <v>District 6</v>
          </cell>
          <cell r="F2636" t="str">
            <v>Water</v>
          </cell>
        </row>
        <row r="2637">
          <cell r="B2637">
            <v>43772.4</v>
          </cell>
          <cell r="C2637">
            <v>2010</v>
          </cell>
          <cell r="D2637" t="str">
            <v>401710  Allowances: Essential User</v>
          </cell>
          <cell r="E2637" t="str">
            <v>District 6</v>
          </cell>
          <cell r="F2637" t="str">
            <v>Water</v>
          </cell>
        </row>
        <row r="2638">
          <cell r="B2638">
            <v>116726.39999999999</v>
          </cell>
          <cell r="C2638">
            <v>2010</v>
          </cell>
          <cell r="D2638" t="str">
            <v>401710  Allowances: Essential User</v>
          </cell>
          <cell r="E2638" t="str">
            <v>District 6</v>
          </cell>
          <cell r="F2638" t="str">
            <v>Water</v>
          </cell>
        </row>
        <row r="2639">
          <cell r="B2639">
            <v>43772.4</v>
          </cell>
          <cell r="C2639">
            <v>2010</v>
          </cell>
          <cell r="D2639" t="str">
            <v>401710  Allowances: Essential User</v>
          </cell>
          <cell r="E2639" t="str">
            <v>District 1</v>
          </cell>
          <cell r="F2639" t="str">
            <v>Water</v>
          </cell>
        </row>
        <row r="2640">
          <cell r="B2640">
            <v>43772.4</v>
          </cell>
          <cell r="C2640">
            <v>2010</v>
          </cell>
          <cell r="D2640" t="str">
            <v>401710  Allowances: Essential User</v>
          </cell>
          <cell r="E2640" t="str">
            <v>District 4</v>
          </cell>
          <cell r="F2640" t="str">
            <v>Water</v>
          </cell>
        </row>
        <row r="2641">
          <cell r="B2641">
            <v>43772.4</v>
          </cell>
          <cell r="C2641">
            <v>2010</v>
          </cell>
          <cell r="D2641" t="str">
            <v>401710  Allowances: Essential User</v>
          </cell>
          <cell r="E2641" t="str">
            <v>District 4</v>
          </cell>
          <cell r="F2641" t="str">
            <v>Water</v>
          </cell>
        </row>
        <row r="2642">
          <cell r="B2642">
            <v>43772.4</v>
          </cell>
          <cell r="C2642">
            <v>2010</v>
          </cell>
          <cell r="D2642" t="str">
            <v>401710  Allowances: Essential User</v>
          </cell>
          <cell r="E2642" t="str">
            <v>District 4</v>
          </cell>
          <cell r="F2642" t="str">
            <v>Water</v>
          </cell>
        </row>
        <row r="2643">
          <cell r="B2643">
            <v>43772.4</v>
          </cell>
          <cell r="C2643">
            <v>2010</v>
          </cell>
          <cell r="D2643" t="str">
            <v>401710  Allowances: Essential User</v>
          </cell>
          <cell r="E2643" t="str">
            <v>District 3</v>
          </cell>
          <cell r="F2643" t="str">
            <v>Water</v>
          </cell>
        </row>
        <row r="2644">
          <cell r="B2644">
            <v>0</v>
          </cell>
          <cell r="C2644">
            <v>2010</v>
          </cell>
          <cell r="D2644" t="str">
            <v>401710  Allowances: Essential User</v>
          </cell>
          <cell r="E2644" t="str">
            <v>District 6</v>
          </cell>
          <cell r="F2644" t="str">
            <v>Water</v>
          </cell>
        </row>
        <row r="2645">
          <cell r="B2645">
            <v>43772.4</v>
          </cell>
          <cell r="C2645">
            <v>2010</v>
          </cell>
          <cell r="D2645" t="str">
            <v>401710  Allowances: Essential User</v>
          </cell>
          <cell r="E2645" t="str">
            <v>District 8</v>
          </cell>
          <cell r="F2645" t="str">
            <v>Water</v>
          </cell>
        </row>
        <row r="2646">
          <cell r="B2646">
            <v>43772.4</v>
          </cell>
          <cell r="C2646">
            <v>2010</v>
          </cell>
          <cell r="D2646" t="str">
            <v>401710  Allowances: Essential User</v>
          </cell>
          <cell r="E2646" t="str">
            <v>District 8</v>
          </cell>
          <cell r="F2646" t="str">
            <v>Water</v>
          </cell>
        </row>
        <row r="2647">
          <cell r="B2647">
            <v>18238.5</v>
          </cell>
          <cell r="C2647">
            <v>2010</v>
          </cell>
          <cell r="D2647" t="str">
            <v>401710  Allowances: Essential User</v>
          </cell>
          <cell r="E2647" t="str">
            <v>District 6</v>
          </cell>
          <cell r="F2647" t="str">
            <v>Water</v>
          </cell>
        </row>
        <row r="2648">
          <cell r="B2648">
            <v>92092</v>
          </cell>
          <cell r="C2648">
            <v>2010</v>
          </cell>
          <cell r="D2648" t="str">
            <v>401710  Allowances: Essential User</v>
          </cell>
          <cell r="E2648" t="str">
            <v>District 1</v>
          </cell>
          <cell r="F2648" t="str">
            <v>Water</v>
          </cell>
        </row>
        <row r="2649">
          <cell r="B2649">
            <v>87544.8</v>
          </cell>
          <cell r="C2649">
            <v>2010</v>
          </cell>
          <cell r="D2649" t="str">
            <v>401710  Allowances: Essential User</v>
          </cell>
          <cell r="E2649" t="str">
            <v>District 1</v>
          </cell>
          <cell r="F2649" t="str">
            <v>Water</v>
          </cell>
        </row>
        <row r="2650">
          <cell r="B2650">
            <v>0</v>
          </cell>
          <cell r="C2650">
            <v>2010</v>
          </cell>
          <cell r="D2650" t="str">
            <v>401710  Allowances: Essential User</v>
          </cell>
          <cell r="E2650" t="str">
            <v>District 1</v>
          </cell>
          <cell r="F2650" t="str">
            <v>Water</v>
          </cell>
        </row>
        <row r="2651">
          <cell r="B2651">
            <v>43772.4</v>
          </cell>
          <cell r="C2651">
            <v>2010</v>
          </cell>
          <cell r="D2651" t="str">
            <v>401710  Allowances: Essential User</v>
          </cell>
          <cell r="E2651" t="str">
            <v>Logistics</v>
          </cell>
          <cell r="F2651" t="str">
            <v>Water</v>
          </cell>
        </row>
        <row r="2652">
          <cell r="B2652">
            <v>486280.9</v>
          </cell>
          <cell r="C2652">
            <v>2010</v>
          </cell>
          <cell r="D2652" t="str">
            <v>401710  Allowances: Essential User</v>
          </cell>
          <cell r="E2652" t="str">
            <v>TOC</v>
          </cell>
          <cell r="F2652" t="str">
            <v>Water</v>
          </cell>
        </row>
        <row r="2653">
          <cell r="B2653">
            <v>58363.199999999997</v>
          </cell>
          <cell r="C2653">
            <v>2010</v>
          </cell>
          <cell r="D2653" t="str">
            <v>401710  Allowances: Essential User</v>
          </cell>
          <cell r="E2653" t="str">
            <v>Informal Settlements</v>
          </cell>
          <cell r="F2653" t="str">
            <v>Water</v>
          </cell>
        </row>
        <row r="2654">
          <cell r="B2654">
            <v>43772.4</v>
          </cell>
          <cell r="C2654">
            <v>2010</v>
          </cell>
          <cell r="D2654" t="str">
            <v>401710  Allowances: Essential User</v>
          </cell>
          <cell r="E2654" t="str">
            <v>TOC</v>
          </cell>
          <cell r="F2654" t="str">
            <v>Water</v>
          </cell>
        </row>
        <row r="2655">
          <cell r="B2655">
            <v>43772.4</v>
          </cell>
          <cell r="C2655">
            <v>2010</v>
          </cell>
          <cell r="D2655" t="str">
            <v>401710  Allowances: Essential User</v>
          </cell>
          <cell r="E2655" t="str">
            <v>Informal Settlements</v>
          </cell>
          <cell r="F2655" t="str">
            <v>Water</v>
          </cell>
        </row>
        <row r="2656">
          <cell r="B2656">
            <v>0</v>
          </cell>
          <cell r="C2656">
            <v>2010</v>
          </cell>
          <cell r="D2656" t="str">
            <v>401710  Allowances: Essential User</v>
          </cell>
          <cell r="E2656" t="str">
            <v>District 7</v>
          </cell>
          <cell r="F2656" t="str">
            <v>Sewer</v>
          </cell>
        </row>
        <row r="2657">
          <cell r="B2657">
            <v>43772.4</v>
          </cell>
          <cell r="C2657">
            <v>2010</v>
          </cell>
          <cell r="D2657" t="str">
            <v>401710  Allowances: Essential User</v>
          </cell>
          <cell r="E2657" t="str">
            <v>District 4</v>
          </cell>
          <cell r="F2657" t="str">
            <v>Sewer</v>
          </cell>
        </row>
        <row r="2658">
          <cell r="B2658">
            <v>43772.4</v>
          </cell>
          <cell r="C2658">
            <v>2010</v>
          </cell>
          <cell r="D2658" t="str">
            <v>401710  Allowances: Essential User</v>
          </cell>
          <cell r="E2658" t="str">
            <v>District 4</v>
          </cell>
          <cell r="F2658" t="str">
            <v>Sewer</v>
          </cell>
        </row>
        <row r="2659">
          <cell r="B2659">
            <v>0</v>
          </cell>
          <cell r="C2659">
            <v>2010</v>
          </cell>
          <cell r="D2659" t="str">
            <v>401710  Allowances: Essential User</v>
          </cell>
          <cell r="E2659" t="str">
            <v>TOC</v>
          </cell>
          <cell r="F2659" t="str">
            <v>Sewer</v>
          </cell>
        </row>
        <row r="2660">
          <cell r="B2660">
            <v>43772.4</v>
          </cell>
          <cell r="C2660">
            <v>2010</v>
          </cell>
          <cell r="D2660" t="str">
            <v>401710  Allowances: Essential User</v>
          </cell>
          <cell r="E2660" t="str">
            <v>District 6</v>
          </cell>
          <cell r="F2660" t="str">
            <v>Sewer</v>
          </cell>
        </row>
        <row r="2661">
          <cell r="B2661">
            <v>43772.4</v>
          </cell>
          <cell r="C2661">
            <v>2010</v>
          </cell>
          <cell r="D2661" t="str">
            <v>401710  Allowances: Essential User</v>
          </cell>
          <cell r="E2661" t="str">
            <v>District 7</v>
          </cell>
          <cell r="F2661" t="str">
            <v>Sewer</v>
          </cell>
        </row>
        <row r="2662">
          <cell r="B2662">
            <v>10500</v>
          </cell>
          <cell r="C2662">
            <v>2010</v>
          </cell>
          <cell r="D2662" t="str">
            <v>401720  Allowances: Cellphone</v>
          </cell>
          <cell r="E2662" t="str">
            <v>District 8</v>
          </cell>
          <cell r="F2662" t="str">
            <v>Water</v>
          </cell>
        </row>
        <row r="2663">
          <cell r="B2663">
            <v>2880</v>
          </cell>
          <cell r="C2663">
            <v>2010</v>
          </cell>
          <cell r="D2663" t="str">
            <v>401720  Allowances: Cellphone</v>
          </cell>
          <cell r="E2663" t="str">
            <v>District 8</v>
          </cell>
          <cell r="F2663" t="str">
            <v>Water</v>
          </cell>
        </row>
        <row r="2664">
          <cell r="B2664">
            <v>2100</v>
          </cell>
          <cell r="C2664">
            <v>2010</v>
          </cell>
          <cell r="D2664" t="str">
            <v>401720  Allowances: Cellphone</v>
          </cell>
          <cell r="E2664" t="str">
            <v>District 6</v>
          </cell>
          <cell r="F2664" t="str">
            <v>Water</v>
          </cell>
        </row>
        <row r="2665">
          <cell r="B2665">
            <v>2880</v>
          </cell>
          <cell r="C2665">
            <v>2010</v>
          </cell>
          <cell r="D2665" t="str">
            <v>401720  Allowances: Cellphone</v>
          </cell>
          <cell r="E2665" t="str">
            <v>District 3</v>
          </cell>
          <cell r="F2665" t="str">
            <v>Water</v>
          </cell>
        </row>
        <row r="2666">
          <cell r="B2666">
            <v>8280</v>
          </cell>
          <cell r="C2666">
            <v>2010</v>
          </cell>
          <cell r="D2666" t="str">
            <v>401720  Allowances: Cellphone</v>
          </cell>
          <cell r="E2666" t="str">
            <v>District 3</v>
          </cell>
          <cell r="F2666" t="str">
            <v>Water</v>
          </cell>
        </row>
        <row r="2667">
          <cell r="B2667">
            <v>1920</v>
          </cell>
          <cell r="C2667">
            <v>2010</v>
          </cell>
          <cell r="D2667" t="str">
            <v>401720  Allowances: Cellphone</v>
          </cell>
          <cell r="E2667" t="str">
            <v>District 3</v>
          </cell>
          <cell r="F2667" t="str">
            <v>Water</v>
          </cell>
        </row>
        <row r="2668">
          <cell r="B2668">
            <v>3600</v>
          </cell>
          <cell r="C2668">
            <v>2010</v>
          </cell>
          <cell r="D2668" t="str">
            <v>401720  Allowances: Cellphone</v>
          </cell>
          <cell r="E2668" t="str">
            <v>District 4</v>
          </cell>
          <cell r="F2668" t="str">
            <v>Water</v>
          </cell>
        </row>
        <row r="2669">
          <cell r="B2669">
            <v>15480</v>
          </cell>
          <cell r="C2669">
            <v>2010</v>
          </cell>
          <cell r="D2669" t="str">
            <v>401720  Allowances: Cellphone</v>
          </cell>
          <cell r="E2669" t="str">
            <v>District 4</v>
          </cell>
          <cell r="F2669" t="str">
            <v>Water</v>
          </cell>
        </row>
        <row r="2670">
          <cell r="B2670">
            <v>0</v>
          </cell>
          <cell r="C2670">
            <v>2010</v>
          </cell>
          <cell r="D2670" t="str">
            <v>401720  Allowances: Cellphone</v>
          </cell>
          <cell r="E2670" t="str">
            <v>District 4</v>
          </cell>
          <cell r="F2670" t="str">
            <v>Water</v>
          </cell>
        </row>
        <row r="2671">
          <cell r="B2671">
            <v>8640</v>
          </cell>
          <cell r="C2671">
            <v>2010</v>
          </cell>
          <cell r="D2671" t="str">
            <v>401720  Allowances: Cellphone</v>
          </cell>
          <cell r="E2671" t="str">
            <v>District 4</v>
          </cell>
          <cell r="F2671" t="str">
            <v>Water</v>
          </cell>
        </row>
        <row r="2672">
          <cell r="B2672">
            <v>8640</v>
          </cell>
          <cell r="C2672">
            <v>2010</v>
          </cell>
          <cell r="D2672" t="str">
            <v>401720  Allowances: Cellphone</v>
          </cell>
          <cell r="E2672" t="str">
            <v>District 4</v>
          </cell>
          <cell r="F2672" t="str">
            <v>Water</v>
          </cell>
        </row>
        <row r="2673">
          <cell r="B2673">
            <v>2880</v>
          </cell>
          <cell r="C2673">
            <v>2010</v>
          </cell>
          <cell r="D2673" t="str">
            <v>401720  Allowances: Cellphone</v>
          </cell>
          <cell r="E2673" t="str">
            <v>District 4</v>
          </cell>
          <cell r="F2673" t="str">
            <v>Water</v>
          </cell>
        </row>
        <row r="2674">
          <cell r="B2674">
            <v>13860</v>
          </cell>
          <cell r="C2674">
            <v>2010</v>
          </cell>
          <cell r="D2674" t="str">
            <v>401720  Allowances: Cellphone</v>
          </cell>
          <cell r="E2674" t="str">
            <v>District 8</v>
          </cell>
          <cell r="F2674" t="str">
            <v>Water</v>
          </cell>
        </row>
        <row r="2675">
          <cell r="B2675">
            <v>7920</v>
          </cell>
          <cell r="C2675">
            <v>2010</v>
          </cell>
          <cell r="D2675" t="str">
            <v>401720  Allowances: Cellphone</v>
          </cell>
          <cell r="E2675" t="str">
            <v>District 1</v>
          </cell>
          <cell r="F2675" t="str">
            <v>Water</v>
          </cell>
        </row>
        <row r="2676">
          <cell r="B2676">
            <v>3600</v>
          </cell>
          <cell r="C2676">
            <v>2010</v>
          </cell>
          <cell r="D2676" t="str">
            <v>401720  Allowances: Cellphone</v>
          </cell>
          <cell r="E2676" t="str">
            <v>District 6</v>
          </cell>
          <cell r="F2676" t="str">
            <v>Water</v>
          </cell>
        </row>
        <row r="2677">
          <cell r="B2677">
            <v>29220</v>
          </cell>
          <cell r="C2677">
            <v>2010</v>
          </cell>
          <cell r="D2677" t="str">
            <v>401720  Allowances: Cellphone</v>
          </cell>
          <cell r="E2677" t="str">
            <v>District 6</v>
          </cell>
          <cell r="F2677" t="str">
            <v>Water</v>
          </cell>
        </row>
        <row r="2678">
          <cell r="B2678">
            <v>5760</v>
          </cell>
          <cell r="C2678">
            <v>2010</v>
          </cell>
          <cell r="D2678" t="str">
            <v>401720  Allowances: Cellphone</v>
          </cell>
          <cell r="E2678" t="str">
            <v>District 6</v>
          </cell>
          <cell r="F2678" t="str">
            <v>Water</v>
          </cell>
        </row>
        <row r="2679">
          <cell r="B2679">
            <v>5760</v>
          </cell>
          <cell r="C2679">
            <v>2010</v>
          </cell>
          <cell r="D2679" t="str">
            <v>401720  Allowances: Cellphone</v>
          </cell>
          <cell r="E2679" t="str">
            <v>District 6</v>
          </cell>
          <cell r="F2679" t="str">
            <v>Water</v>
          </cell>
        </row>
        <row r="2680">
          <cell r="B2680">
            <v>5760</v>
          </cell>
          <cell r="C2680">
            <v>2010</v>
          </cell>
          <cell r="D2680" t="str">
            <v>401720  Allowances: Cellphone</v>
          </cell>
          <cell r="E2680" t="str">
            <v>District 6</v>
          </cell>
          <cell r="F2680" t="str">
            <v>Water</v>
          </cell>
        </row>
        <row r="2681">
          <cell r="B2681">
            <v>13320</v>
          </cell>
          <cell r="C2681">
            <v>2010</v>
          </cell>
          <cell r="D2681" t="str">
            <v>401720  Allowances: Cellphone</v>
          </cell>
          <cell r="E2681" t="str">
            <v>District 8</v>
          </cell>
          <cell r="F2681" t="str">
            <v>Water</v>
          </cell>
        </row>
        <row r="2682">
          <cell r="B2682">
            <v>0</v>
          </cell>
          <cell r="C2682">
            <v>2010</v>
          </cell>
          <cell r="D2682" t="str">
            <v>401720  Allowances: Cellphone</v>
          </cell>
          <cell r="E2682" t="str">
            <v>District 8</v>
          </cell>
          <cell r="F2682" t="str">
            <v>Water</v>
          </cell>
        </row>
        <row r="2683">
          <cell r="B2683">
            <v>8400</v>
          </cell>
          <cell r="C2683">
            <v>2010</v>
          </cell>
          <cell r="D2683" t="str">
            <v>401720  Allowances: Cellphone</v>
          </cell>
          <cell r="E2683" t="str">
            <v>District 8</v>
          </cell>
          <cell r="F2683" t="str">
            <v>Water</v>
          </cell>
        </row>
        <row r="2684">
          <cell r="B2684">
            <v>9000</v>
          </cell>
          <cell r="C2684">
            <v>2010</v>
          </cell>
          <cell r="D2684" t="str">
            <v>401720  Allowances: Cellphone</v>
          </cell>
          <cell r="E2684" t="str">
            <v>District 8</v>
          </cell>
          <cell r="F2684" t="str">
            <v>Water</v>
          </cell>
        </row>
        <row r="2685">
          <cell r="B2685">
            <v>2880</v>
          </cell>
          <cell r="C2685">
            <v>2010</v>
          </cell>
          <cell r="D2685" t="str">
            <v>401720  Allowances: Cellphone</v>
          </cell>
          <cell r="E2685" t="str">
            <v>District 8</v>
          </cell>
          <cell r="F2685" t="str">
            <v>Water</v>
          </cell>
        </row>
        <row r="2686">
          <cell r="B2686">
            <v>4080</v>
          </cell>
          <cell r="C2686">
            <v>2010</v>
          </cell>
          <cell r="D2686" t="str">
            <v>401720  Allowances: Cellphone</v>
          </cell>
          <cell r="E2686" t="str">
            <v>District 6</v>
          </cell>
          <cell r="F2686" t="str">
            <v>Water</v>
          </cell>
        </row>
        <row r="2687">
          <cell r="B2687">
            <v>10800</v>
          </cell>
          <cell r="C2687">
            <v>2010</v>
          </cell>
          <cell r="D2687" t="str">
            <v>401720  Allowances: Cellphone</v>
          </cell>
          <cell r="E2687" t="str">
            <v>Informal Settlements</v>
          </cell>
          <cell r="F2687" t="str">
            <v>Sewer</v>
          </cell>
        </row>
        <row r="2688">
          <cell r="B2688">
            <v>2880</v>
          </cell>
          <cell r="C2688">
            <v>2010</v>
          </cell>
          <cell r="D2688" t="str">
            <v>401720  Allowances: Cellphone</v>
          </cell>
          <cell r="E2688" t="str">
            <v>District 1</v>
          </cell>
          <cell r="F2688" t="str">
            <v>Sewer</v>
          </cell>
        </row>
        <row r="2689">
          <cell r="B2689">
            <v>2880</v>
          </cell>
          <cell r="C2689">
            <v>2010</v>
          </cell>
          <cell r="D2689" t="str">
            <v>401720  Allowances: Cellphone</v>
          </cell>
          <cell r="E2689" t="str">
            <v>District 7</v>
          </cell>
          <cell r="F2689" t="str">
            <v>Sewer</v>
          </cell>
        </row>
        <row r="2690">
          <cell r="B2690">
            <v>2880</v>
          </cell>
          <cell r="C2690">
            <v>2010</v>
          </cell>
          <cell r="D2690" t="str">
            <v>401720  Allowances: Cellphone</v>
          </cell>
          <cell r="E2690" t="str">
            <v>District 6</v>
          </cell>
          <cell r="F2690" t="str">
            <v>Sewer</v>
          </cell>
        </row>
        <row r="2691">
          <cell r="B2691">
            <v>0</v>
          </cell>
          <cell r="C2691">
            <v>2010</v>
          </cell>
          <cell r="D2691" t="str">
            <v>401720  Allowances: Cellphone</v>
          </cell>
          <cell r="E2691" t="str">
            <v>TOC</v>
          </cell>
          <cell r="F2691" t="str">
            <v>Sewer</v>
          </cell>
        </row>
        <row r="2692">
          <cell r="B2692">
            <v>2880</v>
          </cell>
          <cell r="C2692">
            <v>2010</v>
          </cell>
          <cell r="D2692" t="str">
            <v>401720  Allowances: Cellphone</v>
          </cell>
          <cell r="E2692" t="str">
            <v>District 3</v>
          </cell>
          <cell r="F2692" t="str">
            <v>Sewer</v>
          </cell>
        </row>
        <row r="2693">
          <cell r="B2693">
            <v>7920</v>
          </cell>
          <cell r="C2693">
            <v>2010</v>
          </cell>
          <cell r="D2693" t="str">
            <v>401720  Allowances: Cellphone</v>
          </cell>
          <cell r="E2693" t="str">
            <v>District 4</v>
          </cell>
          <cell r="F2693" t="str">
            <v>Sewer</v>
          </cell>
        </row>
        <row r="2694">
          <cell r="B2694">
            <v>5760</v>
          </cell>
          <cell r="C2694">
            <v>2010</v>
          </cell>
          <cell r="D2694" t="str">
            <v>401720  Allowances: Cellphone</v>
          </cell>
          <cell r="E2694" t="str">
            <v>District 4</v>
          </cell>
          <cell r="F2694" t="str">
            <v>Sewer</v>
          </cell>
        </row>
        <row r="2695">
          <cell r="B2695">
            <v>2880</v>
          </cell>
          <cell r="C2695">
            <v>2010</v>
          </cell>
          <cell r="D2695" t="str">
            <v>401720  Allowances: Cellphone</v>
          </cell>
          <cell r="E2695" t="str">
            <v>District 4</v>
          </cell>
          <cell r="F2695" t="str">
            <v>Sewer</v>
          </cell>
        </row>
        <row r="2696">
          <cell r="B2696">
            <v>720</v>
          </cell>
          <cell r="C2696">
            <v>2010</v>
          </cell>
          <cell r="D2696" t="str">
            <v>401720  Allowances: Cellphone</v>
          </cell>
          <cell r="E2696" t="str">
            <v>District 6</v>
          </cell>
          <cell r="F2696" t="str">
            <v>Sewer</v>
          </cell>
        </row>
        <row r="2697">
          <cell r="B2697">
            <v>0</v>
          </cell>
          <cell r="C2697">
            <v>2010</v>
          </cell>
          <cell r="D2697" t="str">
            <v>401720  Allowances: Cellphone</v>
          </cell>
          <cell r="E2697" t="str">
            <v>District 7</v>
          </cell>
          <cell r="F2697" t="str">
            <v>Sewer</v>
          </cell>
        </row>
        <row r="2698">
          <cell r="B2698">
            <v>18800</v>
          </cell>
          <cell r="C2698">
            <v>2010</v>
          </cell>
          <cell r="D2698" t="str">
            <v>401720  Allowances: Cellphone</v>
          </cell>
          <cell r="E2698" t="str">
            <v>Logistics</v>
          </cell>
          <cell r="F2698" t="str">
            <v>Water</v>
          </cell>
        </row>
        <row r="2699">
          <cell r="B2699">
            <v>2880</v>
          </cell>
          <cell r="C2699">
            <v>2010</v>
          </cell>
          <cell r="D2699" t="str">
            <v>401720  Allowances: Cellphone</v>
          </cell>
          <cell r="E2699" t="str">
            <v>Informal Settlements</v>
          </cell>
          <cell r="F2699" t="str">
            <v>Water</v>
          </cell>
        </row>
        <row r="2700">
          <cell r="B2700">
            <v>11400</v>
          </cell>
          <cell r="C2700">
            <v>2010</v>
          </cell>
          <cell r="D2700" t="str">
            <v>401720  Allowances: Cellphone</v>
          </cell>
          <cell r="E2700" t="str">
            <v>TOC</v>
          </cell>
          <cell r="F2700" t="str">
            <v>Water</v>
          </cell>
        </row>
        <row r="2701">
          <cell r="B2701">
            <v>24440</v>
          </cell>
          <cell r="C2701">
            <v>2010</v>
          </cell>
          <cell r="D2701" t="str">
            <v>401720  Allowances: Cellphone</v>
          </cell>
          <cell r="E2701" t="str">
            <v>Informal Settlements</v>
          </cell>
          <cell r="F2701" t="str">
            <v>Water</v>
          </cell>
        </row>
        <row r="2702">
          <cell r="B2702">
            <v>43200</v>
          </cell>
          <cell r="C2702">
            <v>2010</v>
          </cell>
          <cell r="D2702" t="str">
            <v>401720  Allowances: Cellphone</v>
          </cell>
          <cell r="E2702" t="str">
            <v>TOC</v>
          </cell>
          <cell r="F2702" t="str">
            <v>Water</v>
          </cell>
        </row>
        <row r="2703">
          <cell r="B2703">
            <v>28800</v>
          </cell>
          <cell r="C2703">
            <v>2010</v>
          </cell>
          <cell r="D2703" t="str">
            <v>401720  Allowances: Cellphone</v>
          </cell>
          <cell r="E2703" t="str">
            <v>Logistics</v>
          </cell>
          <cell r="F2703" t="str">
            <v>Water</v>
          </cell>
        </row>
        <row r="2704">
          <cell r="B2704">
            <v>12960</v>
          </cell>
          <cell r="C2704">
            <v>2010</v>
          </cell>
          <cell r="D2704" t="str">
            <v>401720  Allowances: Cellphone</v>
          </cell>
          <cell r="E2704" t="str">
            <v>Logistics</v>
          </cell>
          <cell r="F2704" t="str">
            <v>Water</v>
          </cell>
        </row>
        <row r="2705">
          <cell r="B2705">
            <v>12240</v>
          </cell>
          <cell r="C2705">
            <v>2010</v>
          </cell>
          <cell r="D2705" t="str">
            <v>401720  Allowances: Cellphone</v>
          </cell>
          <cell r="E2705" t="str">
            <v>Logistics</v>
          </cell>
          <cell r="F2705" t="str">
            <v>Water</v>
          </cell>
        </row>
        <row r="2706">
          <cell r="B2706">
            <v>15120</v>
          </cell>
          <cell r="C2706">
            <v>2010</v>
          </cell>
          <cell r="D2706" t="str">
            <v>401720  Allowances: Cellphone</v>
          </cell>
          <cell r="E2706" t="str">
            <v>Logistics</v>
          </cell>
          <cell r="F2706" t="str">
            <v>Water</v>
          </cell>
        </row>
        <row r="2707">
          <cell r="B2707">
            <v>6480</v>
          </cell>
          <cell r="C2707">
            <v>2010</v>
          </cell>
          <cell r="D2707" t="str">
            <v>401720  Allowances: Cellphone</v>
          </cell>
          <cell r="E2707" t="str">
            <v>Logistics</v>
          </cell>
          <cell r="F2707" t="str">
            <v>Water</v>
          </cell>
        </row>
        <row r="2708">
          <cell r="B2708">
            <v>3000</v>
          </cell>
          <cell r="C2708">
            <v>2010</v>
          </cell>
          <cell r="D2708" t="str">
            <v>401720  Allowances: Cellphone</v>
          </cell>
          <cell r="E2708" t="str">
            <v>District 1</v>
          </cell>
          <cell r="F2708" t="str">
            <v>Water</v>
          </cell>
        </row>
        <row r="2709">
          <cell r="B2709">
            <v>16560</v>
          </cell>
          <cell r="C2709">
            <v>2010</v>
          </cell>
          <cell r="D2709" t="str">
            <v>401720  Allowances: Cellphone</v>
          </cell>
          <cell r="E2709" t="str">
            <v>District 1</v>
          </cell>
          <cell r="F2709" t="str">
            <v>Water</v>
          </cell>
        </row>
        <row r="2710">
          <cell r="B2710">
            <v>8640</v>
          </cell>
          <cell r="C2710">
            <v>2010</v>
          </cell>
          <cell r="D2710" t="str">
            <v>401720  Allowances: Cellphone</v>
          </cell>
          <cell r="E2710" t="str">
            <v>District 1</v>
          </cell>
          <cell r="F2710" t="str">
            <v>Water</v>
          </cell>
        </row>
        <row r="2711">
          <cell r="B2711">
            <v>82959.56</v>
          </cell>
          <cell r="C2711">
            <v>2010</v>
          </cell>
          <cell r="D2711" t="str">
            <v>401800  Allowances: Non-Pensionable</v>
          </cell>
          <cell r="E2711" t="str">
            <v>District 6</v>
          </cell>
          <cell r="F2711" t="str">
            <v>Water</v>
          </cell>
        </row>
        <row r="2712">
          <cell r="B2712">
            <v>37480.32</v>
          </cell>
          <cell r="C2712">
            <v>2010</v>
          </cell>
          <cell r="D2712" t="str">
            <v>401800  Allowances: Non-Pensionable</v>
          </cell>
          <cell r="E2712" t="str">
            <v>District 8</v>
          </cell>
          <cell r="F2712" t="str">
            <v>Water</v>
          </cell>
        </row>
        <row r="2713">
          <cell r="B2713">
            <v>296128.65000000002</v>
          </cell>
          <cell r="C2713">
            <v>2010</v>
          </cell>
          <cell r="D2713" t="str">
            <v>401800  Allowances: Non-Pensionable</v>
          </cell>
          <cell r="E2713" t="str">
            <v>District 8</v>
          </cell>
          <cell r="F2713" t="str">
            <v>Water</v>
          </cell>
        </row>
        <row r="2714">
          <cell r="B2714">
            <v>104535.67999999999</v>
          </cell>
          <cell r="C2714">
            <v>2010</v>
          </cell>
          <cell r="D2714" t="str">
            <v>401800  Allowances: Non-Pensionable</v>
          </cell>
          <cell r="E2714" t="str">
            <v>District 6</v>
          </cell>
          <cell r="F2714" t="str">
            <v>Water</v>
          </cell>
        </row>
        <row r="2715">
          <cell r="B2715">
            <v>76592.2</v>
          </cell>
          <cell r="C2715">
            <v>2010</v>
          </cell>
          <cell r="D2715" t="str">
            <v>401800  Allowances: Non-Pensionable</v>
          </cell>
          <cell r="E2715" t="str">
            <v>District 3</v>
          </cell>
          <cell r="F2715" t="str">
            <v>Water</v>
          </cell>
        </row>
        <row r="2716">
          <cell r="B2716">
            <v>14805.49</v>
          </cell>
          <cell r="C2716">
            <v>2010</v>
          </cell>
          <cell r="D2716" t="str">
            <v>401800  Allowances: Non-Pensionable</v>
          </cell>
          <cell r="E2716" t="str">
            <v>District 3</v>
          </cell>
          <cell r="F2716" t="str">
            <v>Water</v>
          </cell>
        </row>
        <row r="2717">
          <cell r="B2717">
            <v>100214.14</v>
          </cell>
          <cell r="C2717">
            <v>2010</v>
          </cell>
          <cell r="D2717" t="str">
            <v>401800  Allowances: Non-Pensionable</v>
          </cell>
          <cell r="E2717" t="str">
            <v>District 3</v>
          </cell>
          <cell r="F2717" t="str">
            <v>Water</v>
          </cell>
        </row>
        <row r="2718">
          <cell r="B2718">
            <v>71800.539999999994</v>
          </cell>
          <cell r="C2718">
            <v>2010</v>
          </cell>
          <cell r="D2718" t="str">
            <v>401800  Allowances: Non-Pensionable</v>
          </cell>
          <cell r="E2718" t="str">
            <v>District 4</v>
          </cell>
          <cell r="F2718" t="str">
            <v>Water</v>
          </cell>
        </row>
        <row r="2719">
          <cell r="B2719">
            <v>24551.97</v>
          </cell>
          <cell r="C2719">
            <v>2010</v>
          </cell>
          <cell r="D2719" t="str">
            <v>401800  Allowances: Non-Pensionable</v>
          </cell>
          <cell r="E2719" t="str">
            <v>District 4</v>
          </cell>
          <cell r="F2719" t="str">
            <v>Water</v>
          </cell>
        </row>
        <row r="2720">
          <cell r="B2720">
            <v>276373.46999999997</v>
          </cell>
          <cell r="C2720">
            <v>2010</v>
          </cell>
          <cell r="D2720" t="str">
            <v>401800  Allowances: Non-Pensionable</v>
          </cell>
          <cell r="E2720" t="str">
            <v>District 4</v>
          </cell>
          <cell r="F2720" t="str">
            <v>Water</v>
          </cell>
        </row>
        <row r="2721">
          <cell r="B2721">
            <v>163796.68</v>
          </cell>
          <cell r="C2721">
            <v>2010</v>
          </cell>
          <cell r="D2721" t="str">
            <v>401800  Allowances: Non-Pensionable</v>
          </cell>
          <cell r="E2721" t="str">
            <v>District 4</v>
          </cell>
          <cell r="F2721" t="str">
            <v>Water</v>
          </cell>
        </row>
        <row r="2722">
          <cell r="B2722">
            <v>85843.09</v>
          </cell>
          <cell r="C2722">
            <v>2010</v>
          </cell>
          <cell r="D2722" t="str">
            <v>401800  Allowances: Non-Pensionable</v>
          </cell>
          <cell r="E2722" t="str">
            <v>District 4</v>
          </cell>
          <cell r="F2722" t="str">
            <v>Water</v>
          </cell>
        </row>
        <row r="2723">
          <cell r="B2723">
            <v>2835.01</v>
          </cell>
          <cell r="C2723">
            <v>2010</v>
          </cell>
          <cell r="D2723" t="str">
            <v>401800  Allowances: Non-Pensionable</v>
          </cell>
          <cell r="E2723" t="str">
            <v>District 8</v>
          </cell>
          <cell r="F2723" t="str">
            <v>Water</v>
          </cell>
        </row>
        <row r="2724">
          <cell r="B2724">
            <v>8121.68</v>
          </cell>
          <cell r="C2724">
            <v>2010</v>
          </cell>
          <cell r="D2724" t="str">
            <v>401800  Allowances: Non-Pensionable</v>
          </cell>
          <cell r="E2724" t="str">
            <v>District 8</v>
          </cell>
          <cell r="F2724" t="str">
            <v>Water</v>
          </cell>
        </row>
        <row r="2725">
          <cell r="B2725">
            <v>12069.08</v>
          </cell>
          <cell r="C2725">
            <v>2010</v>
          </cell>
          <cell r="D2725" t="str">
            <v>401800  Allowances: Non-Pensionable</v>
          </cell>
          <cell r="E2725" t="str">
            <v>District 1</v>
          </cell>
          <cell r="F2725" t="str">
            <v>Water</v>
          </cell>
        </row>
        <row r="2726">
          <cell r="B2726">
            <v>52847.519999999997</v>
          </cell>
          <cell r="C2726">
            <v>2010</v>
          </cell>
          <cell r="D2726" t="str">
            <v>401800  Allowances: Non-Pensionable</v>
          </cell>
          <cell r="E2726" t="str">
            <v>District 8</v>
          </cell>
          <cell r="F2726" t="str">
            <v>Water</v>
          </cell>
        </row>
        <row r="2727">
          <cell r="B2727">
            <v>17200.16</v>
          </cell>
          <cell r="C2727">
            <v>2010</v>
          </cell>
          <cell r="D2727" t="str">
            <v>401800  Allowances: Non-Pensionable</v>
          </cell>
          <cell r="E2727" t="str">
            <v>District 6</v>
          </cell>
          <cell r="F2727" t="str">
            <v>Water</v>
          </cell>
        </row>
        <row r="2728">
          <cell r="B2728">
            <v>88121.89</v>
          </cell>
          <cell r="C2728">
            <v>2010</v>
          </cell>
          <cell r="D2728" t="str">
            <v>401800  Allowances: Non-Pensionable</v>
          </cell>
          <cell r="E2728" t="str">
            <v>District 6</v>
          </cell>
          <cell r="F2728" t="str">
            <v>Water</v>
          </cell>
        </row>
        <row r="2729">
          <cell r="B2729">
            <v>91480.06</v>
          </cell>
          <cell r="C2729">
            <v>2010</v>
          </cell>
          <cell r="D2729" t="str">
            <v>401800  Allowances: Non-Pensionable</v>
          </cell>
          <cell r="E2729" t="str">
            <v>District 6</v>
          </cell>
          <cell r="F2729" t="str">
            <v>Water</v>
          </cell>
        </row>
        <row r="2730">
          <cell r="B2730">
            <v>204900.08</v>
          </cell>
          <cell r="C2730">
            <v>2010</v>
          </cell>
          <cell r="D2730" t="str">
            <v>401800  Allowances: Non-Pensionable</v>
          </cell>
          <cell r="E2730" t="str">
            <v>District 6</v>
          </cell>
          <cell r="F2730" t="str">
            <v>Water</v>
          </cell>
        </row>
        <row r="2731">
          <cell r="B2731">
            <v>276224.01</v>
          </cell>
          <cell r="C2731">
            <v>2010</v>
          </cell>
          <cell r="D2731" t="str">
            <v>401800  Allowances: Non-Pensionable</v>
          </cell>
          <cell r="E2731" t="str">
            <v>District 6</v>
          </cell>
          <cell r="F2731" t="str">
            <v>Water</v>
          </cell>
        </row>
        <row r="2732">
          <cell r="B2732">
            <v>90.68</v>
          </cell>
          <cell r="C2732">
            <v>2010</v>
          </cell>
          <cell r="D2732" t="str">
            <v>401800  Allowances: Non-Pensionable</v>
          </cell>
          <cell r="E2732" t="str">
            <v>District 8</v>
          </cell>
          <cell r="F2732" t="str">
            <v>Water</v>
          </cell>
        </row>
        <row r="2733">
          <cell r="B2733">
            <v>88982.88</v>
          </cell>
          <cell r="C2733">
            <v>2010</v>
          </cell>
          <cell r="D2733" t="str">
            <v>401800  Allowances: Non-Pensionable</v>
          </cell>
          <cell r="E2733" t="str">
            <v>District 8</v>
          </cell>
          <cell r="F2733" t="str">
            <v>Water</v>
          </cell>
        </row>
        <row r="2734">
          <cell r="B2734">
            <v>4304.6499999999996</v>
          </cell>
          <cell r="C2734">
            <v>2010</v>
          </cell>
          <cell r="D2734" t="str">
            <v>401800  Allowances: Non-Pensionable</v>
          </cell>
          <cell r="E2734" t="str">
            <v>District 8</v>
          </cell>
          <cell r="F2734" t="str">
            <v>Water</v>
          </cell>
        </row>
        <row r="2735">
          <cell r="B2735">
            <v>48603.27</v>
          </cell>
          <cell r="C2735">
            <v>2010</v>
          </cell>
          <cell r="D2735" t="str">
            <v>401800  Allowances: Non-Pensionable</v>
          </cell>
          <cell r="E2735" t="str">
            <v>District 8</v>
          </cell>
          <cell r="F2735" t="str">
            <v>Water</v>
          </cell>
        </row>
        <row r="2736">
          <cell r="B2736">
            <v>142070.35999999999</v>
          </cell>
          <cell r="C2736">
            <v>2010</v>
          </cell>
          <cell r="D2736" t="str">
            <v>401800  Allowances: Non-Pensionable</v>
          </cell>
          <cell r="E2736" t="str">
            <v>District 8</v>
          </cell>
          <cell r="F2736" t="str">
            <v>Water</v>
          </cell>
        </row>
        <row r="2737">
          <cell r="B2737">
            <v>89017.06</v>
          </cell>
          <cell r="C2737">
            <v>2010</v>
          </cell>
          <cell r="D2737" t="str">
            <v>401800  Allowances: Non-Pensionable</v>
          </cell>
          <cell r="E2737" t="str">
            <v>District 8</v>
          </cell>
          <cell r="F2737" t="str">
            <v>Water</v>
          </cell>
        </row>
        <row r="2738">
          <cell r="B2738">
            <v>47530.78</v>
          </cell>
          <cell r="C2738">
            <v>2010</v>
          </cell>
          <cell r="D2738" t="str">
            <v>401800  Allowances: Non-Pensionable</v>
          </cell>
          <cell r="E2738" t="str">
            <v>District 8</v>
          </cell>
          <cell r="F2738" t="str">
            <v>Water</v>
          </cell>
        </row>
        <row r="2739">
          <cell r="B2739">
            <v>238939.12</v>
          </cell>
          <cell r="C2739">
            <v>2010</v>
          </cell>
          <cell r="D2739" t="str">
            <v>401800  Allowances: Non-Pensionable</v>
          </cell>
          <cell r="E2739" t="str">
            <v>District 8</v>
          </cell>
          <cell r="F2739" t="str">
            <v>Water</v>
          </cell>
        </row>
        <row r="2740">
          <cell r="B2740">
            <v>16034.33</v>
          </cell>
          <cell r="C2740">
            <v>2010</v>
          </cell>
          <cell r="D2740" t="str">
            <v>401800  Allowances: Non-Pensionable</v>
          </cell>
          <cell r="E2740" t="str">
            <v>Informal Settlements</v>
          </cell>
          <cell r="F2740" t="str">
            <v>Sewer</v>
          </cell>
        </row>
        <row r="2741">
          <cell r="B2741">
            <v>0</v>
          </cell>
          <cell r="C2741">
            <v>2010</v>
          </cell>
          <cell r="D2741" t="str">
            <v>401800  Allowances: Non-Pensionable</v>
          </cell>
          <cell r="E2741" t="str">
            <v>Informal Settlements</v>
          </cell>
          <cell r="F2741" t="str">
            <v>Sewer</v>
          </cell>
        </row>
        <row r="2742">
          <cell r="B2742">
            <v>0.09</v>
          </cell>
          <cell r="C2742">
            <v>2010</v>
          </cell>
          <cell r="D2742" t="str">
            <v>401800  Allowances: Non-Pensionable</v>
          </cell>
          <cell r="E2742" t="str">
            <v>Logistics</v>
          </cell>
          <cell r="F2742" t="str">
            <v>Sewer</v>
          </cell>
        </row>
        <row r="2743">
          <cell r="B2743">
            <v>258079.48</v>
          </cell>
          <cell r="C2743">
            <v>2010</v>
          </cell>
          <cell r="D2743" t="str">
            <v>401800  Allowances: Non-Pensionable</v>
          </cell>
          <cell r="E2743" t="str">
            <v>District 1</v>
          </cell>
          <cell r="F2743" t="str">
            <v>Sewer</v>
          </cell>
        </row>
        <row r="2744">
          <cell r="B2744">
            <v>163870.04999999999</v>
          </cell>
          <cell r="C2744">
            <v>2010</v>
          </cell>
          <cell r="D2744" t="str">
            <v>401800  Allowances: Non-Pensionable</v>
          </cell>
          <cell r="E2744" t="str">
            <v>District 7</v>
          </cell>
          <cell r="F2744" t="str">
            <v>Sewer</v>
          </cell>
        </row>
        <row r="2745">
          <cell r="B2745">
            <v>79038.84</v>
          </cell>
          <cell r="C2745">
            <v>2010</v>
          </cell>
          <cell r="D2745" t="str">
            <v>401800  Allowances: Non-Pensionable</v>
          </cell>
          <cell r="E2745" t="str">
            <v>District 6</v>
          </cell>
          <cell r="F2745" t="str">
            <v>Sewer</v>
          </cell>
        </row>
        <row r="2746">
          <cell r="B2746">
            <v>11756.13</v>
          </cell>
          <cell r="C2746">
            <v>2010</v>
          </cell>
          <cell r="D2746" t="str">
            <v>401800  Allowances: Non-Pensionable</v>
          </cell>
          <cell r="E2746" t="str">
            <v>TOC</v>
          </cell>
          <cell r="F2746" t="str">
            <v>Sewer</v>
          </cell>
        </row>
        <row r="2747">
          <cell r="B2747">
            <v>157245.84</v>
          </cell>
          <cell r="C2747">
            <v>2010</v>
          </cell>
          <cell r="D2747" t="str">
            <v>401800  Allowances: Non-Pensionable</v>
          </cell>
          <cell r="E2747" t="str">
            <v>District 3</v>
          </cell>
          <cell r="F2747" t="str">
            <v>Sewer</v>
          </cell>
        </row>
        <row r="2748">
          <cell r="B2748">
            <v>262526.52</v>
          </cell>
          <cell r="C2748">
            <v>2010</v>
          </cell>
          <cell r="D2748" t="str">
            <v>401800  Allowances: Non-Pensionable</v>
          </cell>
          <cell r="E2748" t="str">
            <v>District 4</v>
          </cell>
          <cell r="F2748" t="str">
            <v>Sewer</v>
          </cell>
        </row>
        <row r="2749">
          <cell r="B2749">
            <v>193246.07999999999</v>
          </cell>
          <cell r="C2749">
            <v>2010</v>
          </cell>
          <cell r="D2749" t="str">
            <v>401800  Allowances: Non-Pensionable</v>
          </cell>
          <cell r="E2749" t="str">
            <v>District 4</v>
          </cell>
          <cell r="F2749" t="str">
            <v>Sewer</v>
          </cell>
        </row>
        <row r="2750">
          <cell r="B2750">
            <v>122251.78</v>
          </cell>
          <cell r="C2750">
            <v>2010</v>
          </cell>
          <cell r="D2750" t="str">
            <v>401800  Allowances: Non-Pensionable</v>
          </cell>
          <cell r="E2750" t="str">
            <v>District 4</v>
          </cell>
          <cell r="F2750" t="str">
            <v>Sewer</v>
          </cell>
        </row>
        <row r="2751">
          <cell r="B2751">
            <v>53995.78</v>
          </cell>
          <cell r="C2751">
            <v>2010</v>
          </cell>
          <cell r="D2751" t="str">
            <v>401800  Allowances: Non-Pensionable</v>
          </cell>
          <cell r="E2751" t="str">
            <v>District 6</v>
          </cell>
          <cell r="F2751" t="str">
            <v>Sewer</v>
          </cell>
        </row>
        <row r="2752">
          <cell r="B2752">
            <v>80429.039999999994</v>
          </cell>
          <cell r="C2752">
            <v>2010</v>
          </cell>
          <cell r="D2752" t="str">
            <v>401800  Allowances: Non-Pensionable</v>
          </cell>
          <cell r="E2752" t="str">
            <v>District 6</v>
          </cell>
          <cell r="F2752" t="str">
            <v>Sewer</v>
          </cell>
        </row>
        <row r="2753">
          <cell r="B2753">
            <v>137418.29999999999</v>
          </cell>
          <cell r="C2753">
            <v>2010</v>
          </cell>
          <cell r="D2753" t="str">
            <v>401800  Allowances: Non-Pensionable</v>
          </cell>
          <cell r="E2753" t="str">
            <v>District 6</v>
          </cell>
          <cell r="F2753" t="str">
            <v>Sewer</v>
          </cell>
        </row>
        <row r="2754">
          <cell r="B2754">
            <v>3067.18</v>
          </cell>
          <cell r="C2754">
            <v>2010</v>
          </cell>
          <cell r="D2754" t="str">
            <v>401800  Allowances: Non-Pensionable</v>
          </cell>
          <cell r="E2754" t="str">
            <v>District 7</v>
          </cell>
          <cell r="F2754" t="str">
            <v>Sewer</v>
          </cell>
        </row>
        <row r="2755">
          <cell r="B2755">
            <v>14166.6</v>
          </cell>
          <cell r="C2755">
            <v>2010</v>
          </cell>
          <cell r="D2755" t="str">
            <v>401800  Allowances: Non-Pensionable</v>
          </cell>
          <cell r="E2755" t="str">
            <v>Logistics</v>
          </cell>
          <cell r="F2755" t="str">
            <v>Water</v>
          </cell>
        </row>
        <row r="2756">
          <cell r="B2756">
            <v>33298.78</v>
          </cell>
          <cell r="C2756">
            <v>2010</v>
          </cell>
          <cell r="D2756" t="str">
            <v>401800  Allowances: Non-Pensionable</v>
          </cell>
          <cell r="E2756" t="str">
            <v>Informal Settlements</v>
          </cell>
          <cell r="F2756" t="str">
            <v>Water</v>
          </cell>
        </row>
        <row r="2757">
          <cell r="B2757">
            <v>345786.06</v>
          </cell>
          <cell r="C2757">
            <v>2010</v>
          </cell>
          <cell r="D2757" t="str">
            <v>401800  Allowances: Non-Pensionable</v>
          </cell>
          <cell r="E2757" t="str">
            <v>TOC</v>
          </cell>
          <cell r="F2757" t="str">
            <v>Water</v>
          </cell>
        </row>
        <row r="2758">
          <cell r="B2758">
            <v>67967.509999999995</v>
          </cell>
          <cell r="C2758">
            <v>2010</v>
          </cell>
          <cell r="D2758" t="str">
            <v>401800  Allowances: Non-Pensionable</v>
          </cell>
          <cell r="E2758" t="str">
            <v>Informal Settlements</v>
          </cell>
          <cell r="F2758" t="str">
            <v>Water</v>
          </cell>
        </row>
        <row r="2759">
          <cell r="B2759">
            <v>121358.94</v>
          </cell>
          <cell r="C2759">
            <v>2010</v>
          </cell>
          <cell r="D2759" t="str">
            <v>401800  Allowances: Non-Pensionable</v>
          </cell>
          <cell r="E2759" t="str">
            <v>TOC</v>
          </cell>
          <cell r="F2759" t="str">
            <v>Water</v>
          </cell>
        </row>
        <row r="2760">
          <cell r="B2760">
            <v>87118.25</v>
          </cell>
          <cell r="C2760">
            <v>2010</v>
          </cell>
          <cell r="D2760" t="str">
            <v>401800  Allowances: Non-Pensionable</v>
          </cell>
          <cell r="E2760" t="str">
            <v>Logistics</v>
          </cell>
          <cell r="F2760" t="str">
            <v>Water</v>
          </cell>
        </row>
        <row r="2761">
          <cell r="B2761">
            <v>151671.07</v>
          </cell>
          <cell r="C2761">
            <v>2010</v>
          </cell>
          <cell r="D2761" t="str">
            <v>401800  Allowances: Non-Pensionable</v>
          </cell>
          <cell r="E2761" t="str">
            <v>Logistics</v>
          </cell>
          <cell r="F2761" t="str">
            <v>Water</v>
          </cell>
        </row>
        <row r="2762">
          <cell r="B2762">
            <v>109741.08</v>
          </cell>
          <cell r="C2762">
            <v>2010</v>
          </cell>
          <cell r="D2762" t="str">
            <v>401800  Allowances: Non-Pensionable</v>
          </cell>
          <cell r="E2762" t="str">
            <v>Logistics</v>
          </cell>
          <cell r="F2762" t="str">
            <v>Water</v>
          </cell>
        </row>
        <row r="2763">
          <cell r="B2763">
            <v>114929.46</v>
          </cell>
          <cell r="C2763">
            <v>2010</v>
          </cell>
          <cell r="D2763" t="str">
            <v>401800  Allowances: Non-Pensionable</v>
          </cell>
          <cell r="E2763" t="str">
            <v>Logistics</v>
          </cell>
          <cell r="F2763" t="str">
            <v>Water</v>
          </cell>
        </row>
        <row r="2764">
          <cell r="B2764">
            <v>163409.95000000001</v>
          </cell>
          <cell r="C2764">
            <v>2010</v>
          </cell>
          <cell r="D2764" t="str">
            <v>401800  Allowances: Non-Pensionable</v>
          </cell>
          <cell r="E2764" t="str">
            <v>Logistics</v>
          </cell>
          <cell r="F2764" t="str">
            <v>Water</v>
          </cell>
        </row>
        <row r="2765">
          <cell r="B2765">
            <v>78674.98</v>
          </cell>
          <cell r="C2765">
            <v>2010</v>
          </cell>
          <cell r="D2765" t="str">
            <v>401800  Allowances: Non-Pensionable</v>
          </cell>
          <cell r="E2765" t="str">
            <v>District 1</v>
          </cell>
          <cell r="F2765" t="str">
            <v>Water</v>
          </cell>
        </row>
        <row r="2766">
          <cell r="B2766">
            <v>19918.53</v>
          </cell>
          <cell r="C2766">
            <v>2010</v>
          </cell>
          <cell r="D2766" t="str">
            <v>401800  Allowances: Non-Pensionable</v>
          </cell>
          <cell r="E2766" t="str">
            <v>District 1</v>
          </cell>
          <cell r="F2766" t="str">
            <v>Water</v>
          </cell>
        </row>
        <row r="2767">
          <cell r="B2767">
            <v>8802.0300000000007</v>
          </cell>
          <cell r="C2767">
            <v>2010</v>
          </cell>
          <cell r="D2767" t="str">
            <v>401800  Allowances: Non-Pensionable</v>
          </cell>
          <cell r="E2767" t="str">
            <v>District 1</v>
          </cell>
          <cell r="F2767" t="str">
            <v>Water</v>
          </cell>
        </row>
        <row r="2768">
          <cell r="B2768">
            <v>450909.92</v>
          </cell>
          <cell r="C2768">
            <v>2010</v>
          </cell>
          <cell r="D2768" t="str">
            <v>401800  Allowances: Non-Pensionable</v>
          </cell>
          <cell r="E2768" t="str">
            <v>District 1</v>
          </cell>
          <cell r="F2768" t="str">
            <v>Water</v>
          </cell>
        </row>
        <row r="2769">
          <cell r="B2769">
            <v>51072.25</v>
          </cell>
          <cell r="C2769">
            <v>2010</v>
          </cell>
          <cell r="D2769" t="str">
            <v>402100  Group Life Insurance Employer Contributi</v>
          </cell>
          <cell r="E2769" t="str">
            <v>District 8</v>
          </cell>
          <cell r="F2769" t="str">
            <v>Water</v>
          </cell>
        </row>
        <row r="2770">
          <cell r="B2770">
            <v>49879.360000000001</v>
          </cell>
          <cell r="C2770">
            <v>2010</v>
          </cell>
          <cell r="D2770" t="str">
            <v>402100  Group Life Insurance Employer Contributi</v>
          </cell>
          <cell r="E2770" t="str">
            <v>District 6</v>
          </cell>
          <cell r="F2770" t="str">
            <v>Water</v>
          </cell>
        </row>
        <row r="2771">
          <cell r="B2771">
            <v>21091.19</v>
          </cell>
          <cell r="C2771">
            <v>2010</v>
          </cell>
          <cell r="D2771" t="str">
            <v>402100  Group Life Insurance Employer Contributi</v>
          </cell>
          <cell r="E2771" t="str">
            <v>District 3</v>
          </cell>
          <cell r="F2771" t="str">
            <v>Water</v>
          </cell>
        </row>
        <row r="2772">
          <cell r="B2772">
            <v>20240.810000000001</v>
          </cell>
          <cell r="C2772">
            <v>2010</v>
          </cell>
          <cell r="D2772" t="str">
            <v>402100  Group Life Insurance Employer Contributi</v>
          </cell>
          <cell r="E2772" t="str">
            <v>District 3</v>
          </cell>
          <cell r="F2772" t="str">
            <v>Water</v>
          </cell>
        </row>
        <row r="2773">
          <cell r="B2773">
            <v>2964.7</v>
          </cell>
          <cell r="C2773">
            <v>2010</v>
          </cell>
          <cell r="D2773" t="str">
            <v>402100  Group Life Insurance Employer Contributi</v>
          </cell>
          <cell r="E2773" t="str">
            <v>District 3</v>
          </cell>
          <cell r="F2773" t="str">
            <v>Water</v>
          </cell>
        </row>
        <row r="2774">
          <cell r="B2774">
            <v>35165.279999999999</v>
          </cell>
          <cell r="C2774">
            <v>2010</v>
          </cell>
          <cell r="D2774" t="str">
            <v>402100  Group Life Insurance Employer Contributi</v>
          </cell>
          <cell r="E2774" t="str">
            <v>District 3</v>
          </cell>
          <cell r="F2774" t="str">
            <v>Water</v>
          </cell>
        </row>
        <row r="2775">
          <cell r="B2775">
            <v>43322.06</v>
          </cell>
          <cell r="C2775">
            <v>2010</v>
          </cell>
          <cell r="D2775" t="str">
            <v>402100  Group Life Insurance Employer Contributi</v>
          </cell>
          <cell r="E2775" t="str">
            <v>District 4</v>
          </cell>
          <cell r="F2775" t="str">
            <v>Water</v>
          </cell>
        </row>
        <row r="2776">
          <cell r="B2776">
            <v>37938.54</v>
          </cell>
          <cell r="C2776">
            <v>2010</v>
          </cell>
          <cell r="D2776" t="str">
            <v>402100  Group Life Insurance Employer Contributi</v>
          </cell>
          <cell r="E2776" t="str">
            <v>District 4</v>
          </cell>
          <cell r="F2776" t="str">
            <v>Water</v>
          </cell>
        </row>
        <row r="2777">
          <cell r="B2777">
            <v>1382.08</v>
          </cell>
          <cell r="C2777">
            <v>2010</v>
          </cell>
          <cell r="D2777" t="str">
            <v>402100  Group Life Insurance Employer Contributi</v>
          </cell>
          <cell r="E2777" t="str">
            <v>District 4</v>
          </cell>
          <cell r="F2777" t="str">
            <v>Water</v>
          </cell>
        </row>
        <row r="2778">
          <cell r="B2778">
            <v>53789.2</v>
          </cell>
          <cell r="C2778">
            <v>2010</v>
          </cell>
          <cell r="D2778" t="str">
            <v>402100  Group Life Insurance Employer Contributi</v>
          </cell>
          <cell r="E2778" t="str">
            <v>District 4</v>
          </cell>
          <cell r="F2778" t="str">
            <v>Water</v>
          </cell>
        </row>
        <row r="2779">
          <cell r="B2779">
            <v>50505.26</v>
          </cell>
          <cell r="C2779">
            <v>2010</v>
          </cell>
          <cell r="D2779" t="str">
            <v>402100  Group Life Insurance Employer Contributi</v>
          </cell>
          <cell r="E2779" t="str">
            <v>District 4</v>
          </cell>
          <cell r="F2779" t="str">
            <v>Water</v>
          </cell>
        </row>
        <row r="2780">
          <cell r="B2780">
            <v>17636.27</v>
          </cell>
          <cell r="C2780">
            <v>2010</v>
          </cell>
          <cell r="D2780" t="str">
            <v>402100  Group Life Insurance Employer Contributi</v>
          </cell>
          <cell r="E2780" t="str">
            <v>District 4</v>
          </cell>
          <cell r="F2780" t="str">
            <v>Water</v>
          </cell>
        </row>
        <row r="2781">
          <cell r="B2781">
            <v>3808.72</v>
          </cell>
          <cell r="C2781">
            <v>2010</v>
          </cell>
          <cell r="D2781" t="str">
            <v>402100  Group Life Insurance Employer Contributi</v>
          </cell>
          <cell r="E2781" t="str">
            <v>District 8</v>
          </cell>
          <cell r="F2781" t="str">
            <v>Water</v>
          </cell>
        </row>
        <row r="2782">
          <cell r="B2782">
            <v>30727.93</v>
          </cell>
          <cell r="C2782">
            <v>2010</v>
          </cell>
          <cell r="D2782" t="str">
            <v>402100  Group Life Insurance Employer Contributi</v>
          </cell>
          <cell r="E2782" t="str">
            <v>District 8</v>
          </cell>
          <cell r="F2782" t="str">
            <v>Water</v>
          </cell>
        </row>
        <row r="2783">
          <cell r="B2783">
            <v>17809.509999999998</v>
          </cell>
          <cell r="C2783">
            <v>2010</v>
          </cell>
          <cell r="D2783" t="str">
            <v>402100  Group Life Insurance Employer Contributi</v>
          </cell>
          <cell r="E2783" t="str">
            <v>District 1</v>
          </cell>
          <cell r="F2783" t="str">
            <v>Water</v>
          </cell>
        </row>
        <row r="2784">
          <cell r="B2784">
            <v>31313.39</v>
          </cell>
          <cell r="C2784">
            <v>2010</v>
          </cell>
          <cell r="D2784" t="str">
            <v>402100  Group Life Insurance Employer Contributi</v>
          </cell>
          <cell r="E2784" t="str">
            <v>District 8</v>
          </cell>
          <cell r="F2784" t="str">
            <v>Water</v>
          </cell>
        </row>
        <row r="2785">
          <cell r="B2785">
            <v>12086.93</v>
          </cell>
          <cell r="C2785">
            <v>2010</v>
          </cell>
          <cell r="D2785" t="str">
            <v>402100  Group Life Insurance Employer Contributi</v>
          </cell>
          <cell r="E2785" t="str">
            <v>District 6</v>
          </cell>
          <cell r="F2785" t="str">
            <v>Water</v>
          </cell>
        </row>
        <row r="2786">
          <cell r="B2786">
            <v>83132.039999999994</v>
          </cell>
          <cell r="C2786">
            <v>2010</v>
          </cell>
          <cell r="D2786" t="str">
            <v>402100  Group Life Insurance Employer Contributi</v>
          </cell>
          <cell r="E2786" t="str">
            <v>District 6</v>
          </cell>
          <cell r="F2786" t="str">
            <v>Water</v>
          </cell>
        </row>
        <row r="2787">
          <cell r="B2787">
            <v>2294</v>
          </cell>
          <cell r="C2787">
            <v>2010</v>
          </cell>
          <cell r="D2787" t="str">
            <v>402100  Group Life Insurance Employer Contributi</v>
          </cell>
          <cell r="E2787" t="str">
            <v>District 6</v>
          </cell>
          <cell r="F2787" t="str">
            <v>Water</v>
          </cell>
        </row>
        <row r="2788">
          <cell r="B2788">
            <v>25233.73</v>
          </cell>
          <cell r="C2788">
            <v>2010</v>
          </cell>
          <cell r="D2788" t="str">
            <v>402100  Group Life Insurance Employer Contributi</v>
          </cell>
          <cell r="E2788" t="str">
            <v>District 6</v>
          </cell>
          <cell r="F2788" t="str">
            <v>Water</v>
          </cell>
        </row>
        <row r="2789">
          <cell r="B2789">
            <v>39025.03</v>
          </cell>
          <cell r="C2789">
            <v>2010</v>
          </cell>
          <cell r="D2789" t="str">
            <v>402100  Group Life Insurance Employer Contributi</v>
          </cell>
          <cell r="E2789" t="str">
            <v>District 6</v>
          </cell>
          <cell r="F2789" t="str">
            <v>Water</v>
          </cell>
        </row>
        <row r="2790">
          <cell r="B2790">
            <v>60061.22</v>
          </cell>
          <cell r="C2790">
            <v>2010</v>
          </cell>
          <cell r="D2790" t="str">
            <v>402100  Group Life Insurance Employer Contributi</v>
          </cell>
          <cell r="E2790" t="str">
            <v>District 6</v>
          </cell>
          <cell r="F2790" t="str">
            <v>Water</v>
          </cell>
        </row>
        <row r="2791">
          <cell r="B2791">
            <v>6405.38</v>
          </cell>
          <cell r="C2791">
            <v>2010</v>
          </cell>
          <cell r="D2791" t="str">
            <v>402100  Group Life Insurance Employer Contributi</v>
          </cell>
          <cell r="E2791" t="str">
            <v>District 8</v>
          </cell>
          <cell r="F2791" t="str">
            <v>Water</v>
          </cell>
        </row>
        <row r="2792">
          <cell r="B2792">
            <v>66099.77</v>
          </cell>
          <cell r="C2792">
            <v>2010</v>
          </cell>
          <cell r="D2792" t="str">
            <v>402100  Group Life Insurance Employer Contributi</v>
          </cell>
          <cell r="E2792" t="str">
            <v>District 8</v>
          </cell>
          <cell r="F2792" t="str">
            <v>Water</v>
          </cell>
        </row>
        <row r="2793">
          <cell r="B2793">
            <v>6915.19</v>
          </cell>
          <cell r="C2793">
            <v>2010</v>
          </cell>
          <cell r="D2793" t="str">
            <v>402100  Group Life Insurance Employer Contributi</v>
          </cell>
          <cell r="E2793" t="str">
            <v>District 8</v>
          </cell>
          <cell r="F2793" t="str">
            <v>Water</v>
          </cell>
        </row>
        <row r="2794">
          <cell r="B2794">
            <v>33699.86</v>
          </cell>
          <cell r="C2794">
            <v>2010</v>
          </cell>
          <cell r="D2794" t="str">
            <v>402100  Group Life Insurance Employer Contributi</v>
          </cell>
          <cell r="E2794" t="str">
            <v>District 8</v>
          </cell>
          <cell r="F2794" t="str">
            <v>Water</v>
          </cell>
        </row>
        <row r="2795">
          <cell r="B2795">
            <v>88817.49</v>
          </cell>
          <cell r="C2795">
            <v>2010</v>
          </cell>
          <cell r="D2795" t="str">
            <v>402100  Group Life Insurance Employer Contributi</v>
          </cell>
          <cell r="E2795" t="str">
            <v>District 8</v>
          </cell>
          <cell r="F2795" t="str">
            <v>Water</v>
          </cell>
        </row>
        <row r="2796">
          <cell r="B2796">
            <v>112551.64</v>
          </cell>
          <cell r="C2796">
            <v>2010</v>
          </cell>
          <cell r="D2796" t="str">
            <v>402100  Group Life Insurance Employer Contributi</v>
          </cell>
          <cell r="E2796" t="str">
            <v>District 8</v>
          </cell>
          <cell r="F2796" t="str">
            <v>Water</v>
          </cell>
        </row>
        <row r="2797">
          <cell r="B2797">
            <v>4873.59</v>
          </cell>
          <cell r="C2797">
            <v>2010</v>
          </cell>
          <cell r="D2797" t="str">
            <v>402100  Group Life Insurance Employer Contributi</v>
          </cell>
          <cell r="E2797" t="str">
            <v>District 8</v>
          </cell>
          <cell r="F2797" t="str">
            <v>Water</v>
          </cell>
        </row>
        <row r="2798">
          <cell r="B2798">
            <v>43881.68</v>
          </cell>
          <cell r="C2798">
            <v>2010</v>
          </cell>
          <cell r="D2798" t="str">
            <v>402100  Group Life Insurance Employer Contributi</v>
          </cell>
          <cell r="E2798" t="str">
            <v>District 8</v>
          </cell>
          <cell r="F2798" t="str">
            <v>Water</v>
          </cell>
        </row>
        <row r="2799">
          <cell r="B2799">
            <v>261271</v>
          </cell>
          <cell r="C2799">
            <v>2010</v>
          </cell>
          <cell r="D2799" t="str">
            <v>402100  Group Life Insurance Employer Contributi</v>
          </cell>
          <cell r="E2799" t="str">
            <v>District 8</v>
          </cell>
          <cell r="F2799" t="str">
            <v>Water</v>
          </cell>
        </row>
        <row r="2800">
          <cell r="B2800">
            <v>3746.95</v>
          </cell>
          <cell r="C2800">
            <v>2010</v>
          </cell>
          <cell r="D2800" t="str">
            <v>402100  Group Life Insurance Employer Contributi</v>
          </cell>
          <cell r="E2800" t="str">
            <v>Informal Settlements</v>
          </cell>
          <cell r="F2800" t="str">
            <v>Sewer</v>
          </cell>
        </row>
        <row r="2801">
          <cell r="B2801">
            <v>13930.27</v>
          </cell>
          <cell r="C2801">
            <v>2010</v>
          </cell>
          <cell r="D2801" t="str">
            <v>402100  Group Life Insurance Employer Contributi</v>
          </cell>
          <cell r="E2801" t="str">
            <v>Informal Settlements</v>
          </cell>
          <cell r="F2801" t="str">
            <v>Sewer</v>
          </cell>
        </row>
        <row r="2802">
          <cell r="B2802">
            <v>136723.24</v>
          </cell>
          <cell r="C2802">
            <v>2010</v>
          </cell>
          <cell r="D2802" t="str">
            <v>402100  Group Life Insurance Employer Contributi</v>
          </cell>
          <cell r="E2802" t="str">
            <v>District 1</v>
          </cell>
          <cell r="F2802" t="str">
            <v>Sewer</v>
          </cell>
        </row>
        <row r="2803">
          <cell r="B2803">
            <v>47589.25</v>
          </cell>
          <cell r="C2803">
            <v>2010</v>
          </cell>
          <cell r="D2803" t="str">
            <v>402100  Group Life Insurance Employer Contributi</v>
          </cell>
          <cell r="E2803" t="str">
            <v>District 7</v>
          </cell>
          <cell r="F2803" t="str">
            <v>Sewer</v>
          </cell>
        </row>
        <row r="2804">
          <cell r="B2804">
            <v>21362.89</v>
          </cell>
          <cell r="C2804">
            <v>2010</v>
          </cell>
          <cell r="D2804" t="str">
            <v>402100  Group Life Insurance Employer Contributi</v>
          </cell>
          <cell r="E2804" t="str">
            <v>District 6</v>
          </cell>
          <cell r="F2804" t="str">
            <v>Sewer</v>
          </cell>
        </row>
        <row r="2805">
          <cell r="B2805">
            <v>4555.13</v>
          </cell>
          <cell r="C2805">
            <v>2010</v>
          </cell>
          <cell r="D2805" t="str">
            <v>402100  Group Life Insurance Employer Contributi</v>
          </cell>
          <cell r="E2805" t="str">
            <v>TOC</v>
          </cell>
          <cell r="F2805" t="str">
            <v>Sewer</v>
          </cell>
        </row>
        <row r="2806">
          <cell r="B2806">
            <v>33863.61</v>
          </cell>
          <cell r="C2806">
            <v>2010</v>
          </cell>
          <cell r="D2806" t="str">
            <v>402100  Group Life Insurance Employer Contributi</v>
          </cell>
          <cell r="E2806" t="str">
            <v>District 3</v>
          </cell>
          <cell r="F2806" t="str">
            <v>Sewer</v>
          </cell>
        </row>
        <row r="2807">
          <cell r="B2807">
            <v>63646.26</v>
          </cell>
          <cell r="C2807">
            <v>2010</v>
          </cell>
          <cell r="D2807" t="str">
            <v>402100  Group Life Insurance Employer Contributi</v>
          </cell>
          <cell r="E2807" t="str">
            <v>District 4</v>
          </cell>
          <cell r="F2807" t="str">
            <v>Sewer</v>
          </cell>
        </row>
        <row r="2808">
          <cell r="B2808">
            <v>47281.16</v>
          </cell>
          <cell r="C2808">
            <v>2010</v>
          </cell>
          <cell r="D2808" t="str">
            <v>402100  Group Life Insurance Employer Contributi</v>
          </cell>
          <cell r="E2808" t="str">
            <v>District 4</v>
          </cell>
          <cell r="F2808" t="str">
            <v>Sewer</v>
          </cell>
        </row>
        <row r="2809">
          <cell r="B2809">
            <v>28986.29</v>
          </cell>
          <cell r="C2809">
            <v>2010</v>
          </cell>
          <cell r="D2809" t="str">
            <v>402100  Group Life Insurance Employer Contributi</v>
          </cell>
          <cell r="E2809" t="str">
            <v>District 4</v>
          </cell>
          <cell r="F2809" t="str">
            <v>Sewer</v>
          </cell>
        </row>
        <row r="2810">
          <cell r="B2810">
            <v>1382.71</v>
          </cell>
          <cell r="C2810">
            <v>2010</v>
          </cell>
          <cell r="D2810" t="str">
            <v>402100  Group Life Insurance Employer Contributi</v>
          </cell>
          <cell r="E2810" t="str">
            <v>District 7</v>
          </cell>
          <cell r="F2810" t="str">
            <v>Sewer</v>
          </cell>
        </row>
        <row r="2811">
          <cell r="B2811">
            <v>11112.41</v>
          </cell>
          <cell r="C2811">
            <v>2010</v>
          </cell>
          <cell r="D2811" t="str">
            <v>402100  Group Life Insurance Employer Contributi</v>
          </cell>
          <cell r="E2811" t="str">
            <v>District 6</v>
          </cell>
          <cell r="F2811" t="str">
            <v>Sewer</v>
          </cell>
        </row>
        <row r="2812">
          <cell r="B2812">
            <v>14366.29</v>
          </cell>
          <cell r="C2812">
            <v>2010</v>
          </cell>
          <cell r="D2812" t="str">
            <v>402100  Group Life Insurance Employer Contributi</v>
          </cell>
          <cell r="E2812" t="str">
            <v>District 6</v>
          </cell>
          <cell r="F2812" t="str">
            <v>Sewer</v>
          </cell>
        </row>
        <row r="2813">
          <cell r="B2813">
            <v>36228.36</v>
          </cell>
          <cell r="C2813">
            <v>2010</v>
          </cell>
          <cell r="D2813" t="str">
            <v>402100  Group Life Insurance Employer Contributi</v>
          </cell>
          <cell r="E2813" t="str">
            <v>District 6</v>
          </cell>
          <cell r="F2813" t="str">
            <v>Sewer</v>
          </cell>
        </row>
        <row r="2814">
          <cell r="B2814">
            <v>8896.27</v>
          </cell>
          <cell r="C2814">
            <v>2010</v>
          </cell>
          <cell r="D2814" t="str">
            <v>402100  Group Life Insurance Employer Contributi</v>
          </cell>
          <cell r="E2814" t="str">
            <v>District 7</v>
          </cell>
          <cell r="F2814" t="str">
            <v>Sewer</v>
          </cell>
        </row>
        <row r="2815">
          <cell r="B2815">
            <v>33742.910000000003</v>
          </cell>
          <cell r="C2815">
            <v>2010</v>
          </cell>
          <cell r="D2815" t="str">
            <v>402100  Group Life Insurance Employer Contributi</v>
          </cell>
          <cell r="E2815" t="str">
            <v>Logistics</v>
          </cell>
          <cell r="F2815" t="str">
            <v>Water</v>
          </cell>
        </row>
        <row r="2816">
          <cell r="B2816">
            <v>8719.2900000000009</v>
          </cell>
          <cell r="C2816">
            <v>2010</v>
          </cell>
          <cell r="D2816" t="str">
            <v>402100  Group Life Insurance Employer Contributi</v>
          </cell>
          <cell r="E2816" t="str">
            <v>Informal Settlements</v>
          </cell>
          <cell r="F2816" t="str">
            <v>Water</v>
          </cell>
        </row>
        <row r="2817">
          <cell r="B2817">
            <v>98187.65</v>
          </cell>
          <cell r="C2817">
            <v>2010</v>
          </cell>
          <cell r="D2817" t="str">
            <v>402100  Group Life Insurance Employer Contributi</v>
          </cell>
          <cell r="E2817" t="str">
            <v>TOC</v>
          </cell>
          <cell r="F2817" t="str">
            <v>Water</v>
          </cell>
        </row>
        <row r="2818">
          <cell r="B2818">
            <v>92557.25</v>
          </cell>
          <cell r="C2818">
            <v>2010</v>
          </cell>
          <cell r="D2818" t="str">
            <v>402100  Group Life Insurance Employer Contributi</v>
          </cell>
          <cell r="E2818" t="str">
            <v>Informal Settlements</v>
          </cell>
          <cell r="F2818" t="str">
            <v>Water</v>
          </cell>
        </row>
        <row r="2819">
          <cell r="B2819">
            <v>106769.18</v>
          </cell>
          <cell r="C2819">
            <v>2010</v>
          </cell>
          <cell r="D2819" t="str">
            <v>402100  Group Life Insurance Employer Contributi</v>
          </cell>
          <cell r="E2819" t="str">
            <v>TOC</v>
          </cell>
          <cell r="F2819" t="str">
            <v>Water</v>
          </cell>
        </row>
        <row r="2820">
          <cell r="B2820">
            <v>67459.11</v>
          </cell>
          <cell r="C2820">
            <v>2010</v>
          </cell>
          <cell r="D2820" t="str">
            <v>402100  Group Life Insurance Employer Contributi</v>
          </cell>
          <cell r="E2820" t="str">
            <v>Logistics</v>
          </cell>
          <cell r="F2820" t="str">
            <v>Water</v>
          </cell>
        </row>
        <row r="2821">
          <cell r="B2821">
            <v>45291.74</v>
          </cell>
          <cell r="C2821">
            <v>2010</v>
          </cell>
          <cell r="D2821" t="str">
            <v>402100  Group Life Insurance Employer Contributi</v>
          </cell>
          <cell r="E2821" t="str">
            <v>Logistics</v>
          </cell>
          <cell r="F2821" t="str">
            <v>Water</v>
          </cell>
        </row>
        <row r="2822">
          <cell r="B2822">
            <v>58855.15</v>
          </cell>
          <cell r="C2822">
            <v>2010</v>
          </cell>
          <cell r="D2822" t="str">
            <v>402100  Group Life Insurance Employer Contributi</v>
          </cell>
          <cell r="E2822" t="str">
            <v>Logistics</v>
          </cell>
          <cell r="F2822" t="str">
            <v>Water</v>
          </cell>
        </row>
        <row r="2823">
          <cell r="B2823">
            <v>41607.85</v>
          </cell>
          <cell r="C2823">
            <v>2010</v>
          </cell>
          <cell r="D2823" t="str">
            <v>402100  Group Life Insurance Employer Contributi</v>
          </cell>
          <cell r="E2823" t="str">
            <v>Logistics</v>
          </cell>
          <cell r="F2823" t="str">
            <v>Water</v>
          </cell>
        </row>
        <row r="2824">
          <cell r="B2824">
            <v>32056.12</v>
          </cell>
          <cell r="C2824">
            <v>2010</v>
          </cell>
          <cell r="D2824" t="str">
            <v>402100  Group Life Insurance Employer Contributi</v>
          </cell>
          <cell r="E2824" t="str">
            <v>Logistics</v>
          </cell>
          <cell r="F2824" t="str">
            <v>Water</v>
          </cell>
        </row>
        <row r="2825">
          <cell r="B2825">
            <v>19663.47</v>
          </cell>
          <cell r="C2825">
            <v>2010</v>
          </cell>
          <cell r="D2825" t="str">
            <v>402100  Group Life Insurance Employer Contributi</v>
          </cell>
          <cell r="E2825" t="str">
            <v>District 1</v>
          </cell>
          <cell r="F2825" t="str">
            <v>Water</v>
          </cell>
        </row>
        <row r="2826">
          <cell r="B2826">
            <v>47622.32</v>
          </cell>
          <cell r="C2826">
            <v>2010</v>
          </cell>
          <cell r="D2826" t="str">
            <v>402100  Group Life Insurance Employer Contributi</v>
          </cell>
          <cell r="E2826" t="str">
            <v>District 1</v>
          </cell>
          <cell r="F2826" t="str">
            <v>Water</v>
          </cell>
        </row>
        <row r="2827">
          <cell r="B2827">
            <v>7069.46</v>
          </cell>
          <cell r="C2827">
            <v>2010</v>
          </cell>
          <cell r="D2827" t="str">
            <v>402100  Group Life Insurance Employer Contributi</v>
          </cell>
          <cell r="E2827" t="str">
            <v>District 1</v>
          </cell>
          <cell r="F2827" t="str">
            <v>Water</v>
          </cell>
        </row>
        <row r="2828">
          <cell r="B2828">
            <v>124674.23</v>
          </cell>
          <cell r="C2828">
            <v>2010</v>
          </cell>
          <cell r="D2828" t="str">
            <v>402100  Group Life Insurance Employer Contributi</v>
          </cell>
          <cell r="E2828" t="str">
            <v>District 1</v>
          </cell>
          <cell r="F2828" t="str">
            <v>Water</v>
          </cell>
        </row>
        <row r="2829">
          <cell r="B2829">
            <v>21264.38</v>
          </cell>
          <cell r="C2829">
            <v>2010</v>
          </cell>
          <cell r="D2829" t="str">
            <v>402100  Group Life Insurance Employer Contributi</v>
          </cell>
          <cell r="E2829" t="str">
            <v>District 6</v>
          </cell>
          <cell r="F2829" t="str">
            <v>Water</v>
          </cell>
        </row>
        <row r="2830">
          <cell r="B2830">
            <v>33949.01</v>
          </cell>
          <cell r="C2830">
            <v>2010</v>
          </cell>
          <cell r="D2830" t="str">
            <v>402100  Group Life Insurance Employer Contributi</v>
          </cell>
          <cell r="E2830" t="str">
            <v>District 8</v>
          </cell>
          <cell r="F2830" t="str">
            <v>Water</v>
          </cell>
        </row>
        <row r="2831">
          <cell r="B2831">
            <v>440265.6</v>
          </cell>
          <cell r="C2831">
            <v>2010</v>
          </cell>
          <cell r="D2831" t="str">
            <v>402200  Medical Aid Employer Contributions</v>
          </cell>
          <cell r="E2831" t="str">
            <v>District 8</v>
          </cell>
          <cell r="F2831" t="str">
            <v>Water</v>
          </cell>
        </row>
        <row r="2832">
          <cell r="B2832">
            <v>379362.03</v>
          </cell>
          <cell r="C2832">
            <v>2010</v>
          </cell>
          <cell r="D2832" t="str">
            <v>402200  Medical Aid Employer Contributions</v>
          </cell>
          <cell r="E2832" t="str">
            <v>District 6</v>
          </cell>
          <cell r="F2832" t="str">
            <v>Water</v>
          </cell>
        </row>
        <row r="2833">
          <cell r="B2833">
            <v>190843.65</v>
          </cell>
          <cell r="C2833">
            <v>2010</v>
          </cell>
          <cell r="D2833" t="str">
            <v>402200  Medical Aid Employer Contributions</v>
          </cell>
          <cell r="E2833" t="str">
            <v>District 3</v>
          </cell>
          <cell r="F2833" t="str">
            <v>Water</v>
          </cell>
        </row>
        <row r="2834">
          <cell r="B2834">
            <v>113069.4</v>
          </cell>
          <cell r="C2834">
            <v>2010</v>
          </cell>
          <cell r="D2834" t="str">
            <v>402200  Medical Aid Employer Contributions</v>
          </cell>
          <cell r="E2834" t="str">
            <v>District 3</v>
          </cell>
          <cell r="F2834" t="str">
            <v>Water</v>
          </cell>
        </row>
        <row r="2835">
          <cell r="B2835">
            <v>16574.400000000001</v>
          </cell>
          <cell r="C2835">
            <v>2010</v>
          </cell>
          <cell r="D2835" t="str">
            <v>402200  Medical Aid Employer Contributions</v>
          </cell>
          <cell r="E2835" t="str">
            <v>District 3</v>
          </cell>
          <cell r="F2835" t="str">
            <v>Water</v>
          </cell>
        </row>
        <row r="2836">
          <cell r="B2836">
            <v>238488.33</v>
          </cell>
          <cell r="C2836">
            <v>2010</v>
          </cell>
          <cell r="D2836" t="str">
            <v>402200  Medical Aid Employer Contributions</v>
          </cell>
          <cell r="E2836" t="str">
            <v>District 3</v>
          </cell>
          <cell r="F2836" t="str">
            <v>Water</v>
          </cell>
        </row>
        <row r="2837">
          <cell r="B2837">
            <v>300168.3</v>
          </cell>
          <cell r="C2837">
            <v>2010</v>
          </cell>
          <cell r="D2837" t="str">
            <v>402200  Medical Aid Employer Contributions</v>
          </cell>
          <cell r="E2837" t="str">
            <v>District 4</v>
          </cell>
          <cell r="F2837" t="str">
            <v>Water</v>
          </cell>
        </row>
        <row r="2838">
          <cell r="B2838">
            <v>146890.79999999999</v>
          </cell>
          <cell r="C2838">
            <v>2010</v>
          </cell>
          <cell r="D2838" t="str">
            <v>402200  Medical Aid Employer Contributions</v>
          </cell>
          <cell r="E2838" t="str">
            <v>District 4</v>
          </cell>
          <cell r="F2838" t="str">
            <v>Water</v>
          </cell>
        </row>
        <row r="2839">
          <cell r="B2839">
            <v>8474.24</v>
          </cell>
          <cell r="C2839">
            <v>2010</v>
          </cell>
          <cell r="D2839" t="str">
            <v>402200  Medical Aid Employer Contributions</v>
          </cell>
          <cell r="E2839" t="str">
            <v>District 4</v>
          </cell>
          <cell r="F2839" t="str">
            <v>Water</v>
          </cell>
        </row>
        <row r="2840">
          <cell r="B2840">
            <v>332420.27</v>
          </cell>
          <cell r="C2840">
            <v>2010</v>
          </cell>
          <cell r="D2840" t="str">
            <v>402200  Medical Aid Employer Contributions</v>
          </cell>
          <cell r="E2840" t="str">
            <v>District 4</v>
          </cell>
          <cell r="F2840" t="str">
            <v>Water</v>
          </cell>
        </row>
        <row r="2841">
          <cell r="B2841">
            <v>400428.65</v>
          </cell>
          <cell r="C2841">
            <v>2010</v>
          </cell>
          <cell r="D2841" t="str">
            <v>402200  Medical Aid Employer Contributions</v>
          </cell>
          <cell r="E2841" t="str">
            <v>District 4</v>
          </cell>
          <cell r="F2841" t="str">
            <v>Water</v>
          </cell>
        </row>
        <row r="2842">
          <cell r="B2842">
            <v>132556.70000000001</v>
          </cell>
          <cell r="C2842">
            <v>2010</v>
          </cell>
          <cell r="D2842" t="str">
            <v>402200  Medical Aid Employer Contributions</v>
          </cell>
          <cell r="E2842" t="str">
            <v>District 4</v>
          </cell>
          <cell r="F2842" t="str">
            <v>Water</v>
          </cell>
        </row>
        <row r="2843">
          <cell r="B2843">
            <v>28190.48</v>
          </cell>
          <cell r="C2843">
            <v>2010</v>
          </cell>
          <cell r="D2843" t="str">
            <v>402200  Medical Aid Employer Contributions</v>
          </cell>
          <cell r="E2843" t="str">
            <v>District 8</v>
          </cell>
          <cell r="F2843" t="str">
            <v>Water</v>
          </cell>
        </row>
        <row r="2844">
          <cell r="B2844">
            <v>182012.63</v>
          </cell>
          <cell r="C2844">
            <v>2010</v>
          </cell>
          <cell r="D2844" t="str">
            <v>402200  Medical Aid Employer Contributions</v>
          </cell>
          <cell r="E2844" t="str">
            <v>District 8</v>
          </cell>
          <cell r="F2844" t="str">
            <v>Water</v>
          </cell>
        </row>
        <row r="2845">
          <cell r="B2845">
            <v>85160.59</v>
          </cell>
          <cell r="C2845">
            <v>2010</v>
          </cell>
          <cell r="D2845" t="str">
            <v>402200  Medical Aid Employer Contributions</v>
          </cell>
          <cell r="E2845" t="str">
            <v>District 1</v>
          </cell>
          <cell r="F2845" t="str">
            <v>Water</v>
          </cell>
        </row>
        <row r="2846">
          <cell r="B2846">
            <v>224721.58</v>
          </cell>
          <cell r="C2846">
            <v>2010</v>
          </cell>
          <cell r="D2846" t="str">
            <v>402200  Medical Aid Employer Contributions</v>
          </cell>
          <cell r="E2846" t="str">
            <v>District 8</v>
          </cell>
          <cell r="F2846" t="str">
            <v>Water</v>
          </cell>
        </row>
        <row r="2847">
          <cell r="B2847">
            <v>51204.02</v>
          </cell>
          <cell r="C2847">
            <v>2010</v>
          </cell>
          <cell r="D2847" t="str">
            <v>402200  Medical Aid Employer Contributions</v>
          </cell>
          <cell r="E2847" t="str">
            <v>District 6</v>
          </cell>
          <cell r="F2847" t="str">
            <v>Water</v>
          </cell>
        </row>
        <row r="2848">
          <cell r="B2848">
            <v>394353.89</v>
          </cell>
          <cell r="C2848">
            <v>2010</v>
          </cell>
          <cell r="D2848" t="str">
            <v>402200  Medical Aid Employer Contributions</v>
          </cell>
          <cell r="E2848" t="str">
            <v>District 6</v>
          </cell>
          <cell r="F2848" t="str">
            <v>Water</v>
          </cell>
        </row>
        <row r="2849">
          <cell r="B2849">
            <v>20520.86</v>
          </cell>
          <cell r="C2849">
            <v>2010</v>
          </cell>
          <cell r="D2849" t="str">
            <v>402200  Medical Aid Employer Contributions</v>
          </cell>
          <cell r="E2849" t="str">
            <v>District 6</v>
          </cell>
          <cell r="F2849" t="str">
            <v>Water</v>
          </cell>
        </row>
        <row r="2850">
          <cell r="B2850">
            <v>161752.23000000001</v>
          </cell>
          <cell r="C2850">
            <v>2010</v>
          </cell>
          <cell r="D2850" t="str">
            <v>402200  Medical Aid Employer Contributions</v>
          </cell>
          <cell r="E2850" t="str">
            <v>District 6</v>
          </cell>
          <cell r="F2850" t="str">
            <v>Water</v>
          </cell>
        </row>
        <row r="2851">
          <cell r="B2851">
            <v>368338</v>
          </cell>
          <cell r="C2851">
            <v>2010</v>
          </cell>
          <cell r="D2851" t="str">
            <v>402200  Medical Aid Employer Contributions</v>
          </cell>
          <cell r="E2851" t="str">
            <v>District 6</v>
          </cell>
          <cell r="F2851" t="str">
            <v>Water</v>
          </cell>
        </row>
        <row r="2852">
          <cell r="B2852">
            <v>529892.5</v>
          </cell>
          <cell r="C2852">
            <v>2010</v>
          </cell>
          <cell r="D2852" t="str">
            <v>402200  Medical Aid Employer Contributions</v>
          </cell>
          <cell r="E2852" t="str">
            <v>District 6</v>
          </cell>
          <cell r="F2852" t="str">
            <v>Water</v>
          </cell>
        </row>
        <row r="2853">
          <cell r="B2853">
            <v>36508.9</v>
          </cell>
          <cell r="C2853">
            <v>2010</v>
          </cell>
          <cell r="D2853" t="str">
            <v>402200  Medical Aid Employer Contributions</v>
          </cell>
          <cell r="E2853" t="str">
            <v>District 8</v>
          </cell>
          <cell r="F2853" t="str">
            <v>Water</v>
          </cell>
        </row>
        <row r="2854">
          <cell r="B2854">
            <v>382684.95</v>
          </cell>
          <cell r="C2854">
            <v>2010</v>
          </cell>
          <cell r="D2854" t="str">
            <v>402200  Medical Aid Employer Contributions</v>
          </cell>
          <cell r="E2854" t="str">
            <v>District 8</v>
          </cell>
          <cell r="F2854" t="str">
            <v>Water</v>
          </cell>
        </row>
        <row r="2855">
          <cell r="B2855">
            <v>42038.16</v>
          </cell>
          <cell r="C2855">
            <v>2010</v>
          </cell>
          <cell r="D2855" t="str">
            <v>402200  Medical Aid Employer Contributions</v>
          </cell>
          <cell r="E2855" t="str">
            <v>District 8</v>
          </cell>
          <cell r="F2855" t="str">
            <v>Water</v>
          </cell>
        </row>
        <row r="2856">
          <cell r="B2856">
            <v>205947.92</v>
          </cell>
          <cell r="C2856">
            <v>2010</v>
          </cell>
          <cell r="D2856" t="str">
            <v>402200  Medical Aid Employer Contributions</v>
          </cell>
          <cell r="E2856" t="str">
            <v>District 8</v>
          </cell>
          <cell r="F2856" t="str">
            <v>Water</v>
          </cell>
        </row>
        <row r="2857">
          <cell r="B2857">
            <v>440399.04</v>
          </cell>
          <cell r="C2857">
            <v>2010</v>
          </cell>
          <cell r="D2857" t="str">
            <v>402200  Medical Aid Employer Contributions</v>
          </cell>
          <cell r="E2857" t="str">
            <v>District 8</v>
          </cell>
          <cell r="F2857" t="str">
            <v>Water</v>
          </cell>
        </row>
        <row r="2858">
          <cell r="B2858">
            <v>739678.13</v>
          </cell>
          <cell r="C2858">
            <v>2010</v>
          </cell>
          <cell r="D2858" t="str">
            <v>402200  Medical Aid Employer Contributions</v>
          </cell>
          <cell r="E2858" t="str">
            <v>District 8</v>
          </cell>
          <cell r="F2858" t="str">
            <v>Water</v>
          </cell>
        </row>
        <row r="2859">
          <cell r="B2859">
            <v>14218.87</v>
          </cell>
          <cell r="C2859">
            <v>2010</v>
          </cell>
          <cell r="D2859" t="str">
            <v>402200  Medical Aid Employer Contributions</v>
          </cell>
          <cell r="E2859" t="str">
            <v>District 8</v>
          </cell>
          <cell r="F2859" t="str">
            <v>Water</v>
          </cell>
        </row>
        <row r="2860">
          <cell r="B2860">
            <v>391470.21</v>
          </cell>
          <cell r="C2860">
            <v>2010</v>
          </cell>
          <cell r="D2860" t="str">
            <v>402200  Medical Aid Employer Contributions</v>
          </cell>
          <cell r="E2860" t="str">
            <v>District 8</v>
          </cell>
          <cell r="F2860" t="str">
            <v>Water</v>
          </cell>
        </row>
        <row r="2861">
          <cell r="B2861">
            <v>1833837.9</v>
          </cell>
          <cell r="C2861">
            <v>2010</v>
          </cell>
          <cell r="D2861" t="str">
            <v>402200  Medical Aid Employer Contributions</v>
          </cell>
          <cell r="E2861" t="str">
            <v>District 8</v>
          </cell>
          <cell r="F2861" t="str">
            <v>Water</v>
          </cell>
        </row>
        <row r="2862">
          <cell r="B2862">
            <v>19437.599999999999</v>
          </cell>
          <cell r="C2862">
            <v>2010</v>
          </cell>
          <cell r="D2862" t="str">
            <v>402200  Medical Aid Employer Contributions</v>
          </cell>
          <cell r="E2862" t="str">
            <v>Informal Settlements</v>
          </cell>
          <cell r="F2862" t="str">
            <v>Sewer</v>
          </cell>
        </row>
        <row r="2863">
          <cell r="B2863">
            <v>65503.8</v>
          </cell>
          <cell r="C2863">
            <v>2010</v>
          </cell>
          <cell r="D2863" t="str">
            <v>402200  Medical Aid Employer Contributions</v>
          </cell>
          <cell r="E2863" t="str">
            <v>Informal Settlements</v>
          </cell>
          <cell r="F2863" t="str">
            <v>Sewer</v>
          </cell>
        </row>
        <row r="2864">
          <cell r="B2864">
            <v>971216.16</v>
          </cell>
          <cell r="C2864">
            <v>2010</v>
          </cell>
          <cell r="D2864" t="str">
            <v>402200  Medical Aid Employer Contributions</v>
          </cell>
          <cell r="E2864" t="str">
            <v>District 1</v>
          </cell>
          <cell r="F2864" t="str">
            <v>Sewer</v>
          </cell>
        </row>
        <row r="2865">
          <cell r="B2865">
            <v>390815.54</v>
          </cell>
          <cell r="C2865">
            <v>2010</v>
          </cell>
          <cell r="D2865" t="str">
            <v>402200  Medical Aid Employer Contributions</v>
          </cell>
          <cell r="E2865" t="str">
            <v>District 7</v>
          </cell>
          <cell r="F2865" t="str">
            <v>Sewer</v>
          </cell>
        </row>
        <row r="2866">
          <cell r="B2866">
            <v>161874.85</v>
          </cell>
          <cell r="C2866">
            <v>2010</v>
          </cell>
          <cell r="D2866" t="str">
            <v>402200  Medical Aid Employer Contributions</v>
          </cell>
          <cell r="E2866" t="str">
            <v>District 6</v>
          </cell>
          <cell r="F2866" t="str">
            <v>Sewer</v>
          </cell>
        </row>
        <row r="2867">
          <cell r="B2867">
            <v>21047.17</v>
          </cell>
          <cell r="C2867">
            <v>2010</v>
          </cell>
          <cell r="D2867" t="str">
            <v>402200  Medical Aid Employer Contributions</v>
          </cell>
          <cell r="E2867" t="str">
            <v>TOC</v>
          </cell>
          <cell r="F2867" t="str">
            <v>Sewer</v>
          </cell>
        </row>
        <row r="2868">
          <cell r="B2868">
            <v>223144.77</v>
          </cell>
          <cell r="C2868">
            <v>2010</v>
          </cell>
          <cell r="D2868" t="str">
            <v>402200  Medical Aid Employer Contributions</v>
          </cell>
          <cell r="E2868" t="str">
            <v>District 3</v>
          </cell>
          <cell r="F2868" t="str">
            <v>Sewer</v>
          </cell>
        </row>
        <row r="2869">
          <cell r="B2869">
            <v>281671.55</v>
          </cell>
          <cell r="C2869">
            <v>2010</v>
          </cell>
          <cell r="D2869" t="str">
            <v>402200  Medical Aid Employer Contributions</v>
          </cell>
          <cell r="E2869" t="str">
            <v>District 4</v>
          </cell>
          <cell r="F2869" t="str">
            <v>Sewer</v>
          </cell>
        </row>
        <row r="2870">
          <cell r="B2870">
            <v>442055.21</v>
          </cell>
          <cell r="C2870">
            <v>2010</v>
          </cell>
          <cell r="D2870" t="str">
            <v>402200  Medical Aid Employer Contributions</v>
          </cell>
          <cell r="E2870" t="str">
            <v>District 4</v>
          </cell>
          <cell r="F2870" t="str">
            <v>Sewer</v>
          </cell>
        </row>
        <row r="2871">
          <cell r="B2871">
            <v>223477.41</v>
          </cell>
          <cell r="C2871">
            <v>2010</v>
          </cell>
          <cell r="D2871" t="str">
            <v>402200  Medical Aid Employer Contributions</v>
          </cell>
          <cell r="E2871" t="str">
            <v>District 4</v>
          </cell>
          <cell r="F2871" t="str">
            <v>Sewer</v>
          </cell>
        </row>
        <row r="2872">
          <cell r="B2872">
            <v>6488.4</v>
          </cell>
          <cell r="C2872">
            <v>2010</v>
          </cell>
          <cell r="D2872" t="str">
            <v>402200  Medical Aid Employer Contributions</v>
          </cell>
          <cell r="E2872" t="str">
            <v>District 7</v>
          </cell>
          <cell r="F2872" t="str">
            <v>Sewer</v>
          </cell>
        </row>
        <row r="2873">
          <cell r="B2873">
            <v>95840.29</v>
          </cell>
          <cell r="C2873">
            <v>2010</v>
          </cell>
          <cell r="D2873" t="str">
            <v>402200  Medical Aid Employer Contributions</v>
          </cell>
          <cell r="E2873" t="str">
            <v>District 6</v>
          </cell>
          <cell r="F2873" t="str">
            <v>Sewer</v>
          </cell>
        </row>
        <row r="2874">
          <cell r="B2874">
            <v>131098.63</v>
          </cell>
          <cell r="C2874">
            <v>2010</v>
          </cell>
          <cell r="D2874" t="str">
            <v>402200  Medical Aid Employer Contributions</v>
          </cell>
          <cell r="E2874" t="str">
            <v>District 6</v>
          </cell>
          <cell r="F2874" t="str">
            <v>Sewer</v>
          </cell>
        </row>
        <row r="2875">
          <cell r="B2875">
            <v>272074.01</v>
          </cell>
          <cell r="C2875">
            <v>2010</v>
          </cell>
          <cell r="D2875" t="str">
            <v>402200  Medical Aid Employer Contributions</v>
          </cell>
          <cell r="E2875" t="str">
            <v>District 6</v>
          </cell>
          <cell r="F2875" t="str">
            <v>Sewer</v>
          </cell>
        </row>
        <row r="2876">
          <cell r="B2876">
            <v>61425.599999999999</v>
          </cell>
          <cell r="C2876">
            <v>2010</v>
          </cell>
          <cell r="D2876" t="str">
            <v>402200  Medical Aid Employer Contributions</v>
          </cell>
          <cell r="E2876" t="str">
            <v>District 7</v>
          </cell>
          <cell r="F2876" t="str">
            <v>Sewer</v>
          </cell>
        </row>
        <row r="2877">
          <cell r="B2877">
            <v>187190.39999999999</v>
          </cell>
          <cell r="C2877">
            <v>2010</v>
          </cell>
          <cell r="D2877" t="str">
            <v>402200  Medical Aid Employer Contributions</v>
          </cell>
          <cell r="E2877" t="str">
            <v>Logistics</v>
          </cell>
          <cell r="F2877" t="str">
            <v>Water</v>
          </cell>
        </row>
        <row r="2878">
          <cell r="B2878">
            <v>89524.800000000003</v>
          </cell>
          <cell r="C2878">
            <v>2010</v>
          </cell>
          <cell r="D2878" t="str">
            <v>402200  Medical Aid Employer Contributions</v>
          </cell>
          <cell r="E2878" t="str">
            <v>Informal Settlements</v>
          </cell>
          <cell r="F2878" t="str">
            <v>Water</v>
          </cell>
        </row>
        <row r="2879">
          <cell r="B2879">
            <v>534323.67000000004</v>
          </cell>
          <cell r="C2879">
            <v>2010</v>
          </cell>
          <cell r="D2879" t="str">
            <v>402200  Medical Aid Employer Contributions</v>
          </cell>
          <cell r="E2879" t="str">
            <v>TOC</v>
          </cell>
          <cell r="F2879" t="str">
            <v>Water</v>
          </cell>
        </row>
        <row r="2880">
          <cell r="B2880">
            <v>504401.65</v>
          </cell>
          <cell r="C2880">
            <v>2010</v>
          </cell>
          <cell r="D2880" t="str">
            <v>402200  Medical Aid Employer Contributions</v>
          </cell>
          <cell r="E2880" t="str">
            <v>Informal Settlements</v>
          </cell>
          <cell r="F2880" t="str">
            <v>Water</v>
          </cell>
        </row>
        <row r="2881">
          <cell r="B2881">
            <v>581564.53</v>
          </cell>
          <cell r="C2881">
            <v>2010</v>
          </cell>
          <cell r="D2881" t="str">
            <v>402200  Medical Aid Employer Contributions</v>
          </cell>
          <cell r="E2881" t="str">
            <v>TOC</v>
          </cell>
          <cell r="F2881" t="str">
            <v>Water</v>
          </cell>
        </row>
        <row r="2882">
          <cell r="B2882">
            <v>392139.49</v>
          </cell>
          <cell r="C2882">
            <v>2010</v>
          </cell>
          <cell r="D2882" t="str">
            <v>402200  Medical Aid Employer Contributions</v>
          </cell>
          <cell r="E2882" t="str">
            <v>Logistics</v>
          </cell>
          <cell r="F2882" t="str">
            <v>Water</v>
          </cell>
        </row>
        <row r="2883">
          <cell r="B2883">
            <v>352515.89</v>
          </cell>
          <cell r="C2883">
            <v>2010</v>
          </cell>
          <cell r="D2883" t="str">
            <v>402200  Medical Aid Employer Contributions</v>
          </cell>
          <cell r="E2883" t="str">
            <v>Logistics</v>
          </cell>
          <cell r="F2883" t="str">
            <v>Water</v>
          </cell>
        </row>
        <row r="2884">
          <cell r="B2884">
            <v>366564.7</v>
          </cell>
          <cell r="C2884">
            <v>2010</v>
          </cell>
          <cell r="D2884" t="str">
            <v>402200  Medical Aid Employer Contributions</v>
          </cell>
          <cell r="E2884" t="str">
            <v>Logistics</v>
          </cell>
          <cell r="F2884" t="str">
            <v>Water</v>
          </cell>
        </row>
        <row r="2885">
          <cell r="B2885">
            <v>321872.53000000003</v>
          </cell>
          <cell r="C2885">
            <v>2010</v>
          </cell>
          <cell r="D2885" t="str">
            <v>402200  Medical Aid Employer Contributions</v>
          </cell>
          <cell r="E2885" t="str">
            <v>Logistics</v>
          </cell>
          <cell r="F2885" t="str">
            <v>Water</v>
          </cell>
        </row>
        <row r="2886">
          <cell r="B2886">
            <v>231839.51</v>
          </cell>
          <cell r="C2886">
            <v>2010</v>
          </cell>
          <cell r="D2886" t="str">
            <v>402200  Medical Aid Employer Contributions</v>
          </cell>
          <cell r="E2886" t="str">
            <v>Logistics</v>
          </cell>
          <cell r="F2886" t="str">
            <v>Water</v>
          </cell>
        </row>
        <row r="2887">
          <cell r="B2887">
            <v>126663.76</v>
          </cell>
          <cell r="C2887">
            <v>2010</v>
          </cell>
          <cell r="D2887" t="str">
            <v>402200  Medical Aid Employer Contributions</v>
          </cell>
          <cell r="E2887" t="str">
            <v>District 1</v>
          </cell>
          <cell r="F2887" t="str">
            <v>Water</v>
          </cell>
        </row>
        <row r="2888">
          <cell r="B2888">
            <v>173825.57</v>
          </cell>
          <cell r="C2888">
            <v>2010</v>
          </cell>
          <cell r="D2888" t="str">
            <v>402200  Medical Aid Employer Contributions</v>
          </cell>
          <cell r="E2888" t="str">
            <v>District 1</v>
          </cell>
          <cell r="F2888" t="str">
            <v>Water</v>
          </cell>
        </row>
        <row r="2889">
          <cell r="B2889">
            <v>29439.56</v>
          </cell>
          <cell r="C2889">
            <v>2010</v>
          </cell>
          <cell r="D2889" t="str">
            <v>402200  Medical Aid Employer Contributions</v>
          </cell>
          <cell r="E2889" t="str">
            <v>District 1</v>
          </cell>
          <cell r="F2889" t="str">
            <v>Water</v>
          </cell>
        </row>
        <row r="2890">
          <cell r="B2890">
            <v>823354.87</v>
          </cell>
          <cell r="C2890">
            <v>2010</v>
          </cell>
          <cell r="D2890" t="str">
            <v>402200  Medical Aid Employer Contributions</v>
          </cell>
          <cell r="E2890" t="str">
            <v>District 1</v>
          </cell>
          <cell r="F2890" t="str">
            <v>Water</v>
          </cell>
        </row>
        <row r="2891">
          <cell r="B2891">
            <v>144790.23000000001</v>
          </cell>
          <cell r="C2891">
            <v>2010</v>
          </cell>
          <cell r="D2891" t="str">
            <v>402200  Medical Aid Employer Contributions</v>
          </cell>
          <cell r="E2891" t="str">
            <v>District 6</v>
          </cell>
          <cell r="F2891" t="str">
            <v>Water</v>
          </cell>
        </row>
        <row r="2892">
          <cell r="B2892">
            <v>169473.44</v>
          </cell>
          <cell r="C2892">
            <v>2010</v>
          </cell>
          <cell r="D2892" t="str">
            <v>402200  Medical Aid Employer Contributions</v>
          </cell>
          <cell r="E2892" t="str">
            <v>District 8</v>
          </cell>
          <cell r="F2892" t="str">
            <v>Water</v>
          </cell>
        </row>
        <row r="2893">
          <cell r="B2893">
            <v>520240</v>
          </cell>
          <cell r="C2893">
            <v>2010</v>
          </cell>
          <cell r="D2893" t="str">
            <v>402400  Pension Scheme Employer Contribution</v>
          </cell>
          <cell r="E2893" t="str">
            <v>District 8</v>
          </cell>
          <cell r="F2893" t="str">
            <v>Water</v>
          </cell>
        </row>
        <row r="2894">
          <cell r="B2894">
            <v>455164.88</v>
          </cell>
          <cell r="C2894">
            <v>2010</v>
          </cell>
          <cell r="D2894" t="str">
            <v>402400  Pension Scheme Employer Contribution</v>
          </cell>
          <cell r="E2894" t="str">
            <v>District 6</v>
          </cell>
          <cell r="F2894" t="str">
            <v>Water</v>
          </cell>
        </row>
        <row r="2895">
          <cell r="B2895">
            <v>233146.02</v>
          </cell>
          <cell r="C2895">
            <v>2010</v>
          </cell>
          <cell r="D2895" t="str">
            <v>402400  Pension Scheme Employer Contribution</v>
          </cell>
          <cell r="E2895" t="str">
            <v>District 3</v>
          </cell>
          <cell r="F2895" t="str">
            <v>Water</v>
          </cell>
        </row>
        <row r="2896">
          <cell r="B2896">
            <v>220104.67</v>
          </cell>
          <cell r="C2896">
            <v>2010</v>
          </cell>
          <cell r="D2896" t="str">
            <v>402400  Pension Scheme Employer Contribution</v>
          </cell>
          <cell r="E2896" t="str">
            <v>District 3</v>
          </cell>
          <cell r="F2896" t="str">
            <v>Water</v>
          </cell>
        </row>
        <row r="2897">
          <cell r="B2897">
            <v>32433.39</v>
          </cell>
          <cell r="C2897">
            <v>2010</v>
          </cell>
          <cell r="D2897" t="str">
            <v>402400  Pension Scheme Employer Contribution</v>
          </cell>
          <cell r="E2897" t="str">
            <v>District 3</v>
          </cell>
          <cell r="F2897" t="str">
            <v>Water</v>
          </cell>
        </row>
        <row r="2898">
          <cell r="B2898">
            <v>384431.62</v>
          </cell>
          <cell r="C2898">
            <v>2010</v>
          </cell>
          <cell r="D2898" t="str">
            <v>402400  Pension Scheme Employer Contribution</v>
          </cell>
          <cell r="E2898" t="str">
            <v>District 3</v>
          </cell>
          <cell r="F2898" t="str">
            <v>Water</v>
          </cell>
        </row>
        <row r="2899">
          <cell r="B2899">
            <v>391486.14</v>
          </cell>
          <cell r="C2899">
            <v>2010</v>
          </cell>
          <cell r="D2899" t="str">
            <v>402400  Pension Scheme Employer Contribution</v>
          </cell>
          <cell r="E2899" t="str">
            <v>District 4</v>
          </cell>
          <cell r="F2899" t="str">
            <v>Water</v>
          </cell>
        </row>
        <row r="2900">
          <cell r="B2900">
            <v>361947.86</v>
          </cell>
          <cell r="C2900">
            <v>2010</v>
          </cell>
          <cell r="D2900" t="str">
            <v>402400  Pension Scheme Employer Contribution</v>
          </cell>
          <cell r="E2900" t="str">
            <v>District 4</v>
          </cell>
          <cell r="F2900" t="str">
            <v>Water</v>
          </cell>
        </row>
        <row r="2901">
          <cell r="B2901">
            <v>14808.13</v>
          </cell>
          <cell r="C2901">
            <v>2010</v>
          </cell>
          <cell r="D2901" t="str">
            <v>402400  Pension Scheme Employer Contribution</v>
          </cell>
          <cell r="E2901" t="str">
            <v>District 4</v>
          </cell>
          <cell r="F2901" t="str">
            <v>Water</v>
          </cell>
        </row>
        <row r="2902">
          <cell r="B2902">
            <v>469527.66</v>
          </cell>
          <cell r="C2902">
            <v>2010</v>
          </cell>
          <cell r="D2902" t="str">
            <v>402400  Pension Scheme Employer Contribution</v>
          </cell>
          <cell r="E2902" t="str">
            <v>District 4</v>
          </cell>
          <cell r="F2902" t="str">
            <v>Water</v>
          </cell>
        </row>
        <row r="2903">
          <cell r="B2903">
            <v>448080.78</v>
          </cell>
          <cell r="C2903">
            <v>2010</v>
          </cell>
          <cell r="D2903" t="str">
            <v>402400  Pension Scheme Employer Contribution</v>
          </cell>
          <cell r="E2903" t="str">
            <v>District 4</v>
          </cell>
          <cell r="F2903" t="str">
            <v>Water</v>
          </cell>
        </row>
        <row r="2904">
          <cell r="B2904">
            <v>170302.14</v>
          </cell>
          <cell r="C2904">
            <v>2010</v>
          </cell>
          <cell r="D2904" t="str">
            <v>402400  Pension Scheme Employer Contribution</v>
          </cell>
          <cell r="E2904" t="str">
            <v>District 4</v>
          </cell>
          <cell r="F2904" t="str">
            <v>Water</v>
          </cell>
        </row>
        <row r="2905">
          <cell r="B2905">
            <v>29350.3</v>
          </cell>
          <cell r="C2905">
            <v>2010</v>
          </cell>
          <cell r="D2905" t="str">
            <v>402400  Pension Scheme Employer Contribution</v>
          </cell>
          <cell r="E2905" t="str">
            <v>District 8</v>
          </cell>
          <cell r="F2905" t="str">
            <v>Water</v>
          </cell>
        </row>
        <row r="2906">
          <cell r="B2906">
            <v>330596.37</v>
          </cell>
          <cell r="C2906">
            <v>2010</v>
          </cell>
          <cell r="D2906" t="str">
            <v>402400  Pension Scheme Employer Contribution</v>
          </cell>
          <cell r="E2906" t="str">
            <v>District 8</v>
          </cell>
          <cell r="F2906" t="str">
            <v>Water</v>
          </cell>
        </row>
        <row r="2907">
          <cell r="B2907">
            <v>164708.16</v>
          </cell>
          <cell r="C2907">
            <v>2010</v>
          </cell>
          <cell r="D2907" t="str">
            <v>402400  Pension Scheme Employer Contribution</v>
          </cell>
          <cell r="E2907" t="str">
            <v>District 1</v>
          </cell>
          <cell r="F2907" t="str">
            <v>Water</v>
          </cell>
        </row>
        <row r="2908">
          <cell r="B2908">
            <v>251454.51</v>
          </cell>
          <cell r="C2908">
            <v>2010</v>
          </cell>
          <cell r="D2908" t="str">
            <v>402400  Pension Scheme Employer Contribution</v>
          </cell>
          <cell r="E2908" t="str">
            <v>District 8</v>
          </cell>
          <cell r="F2908" t="str">
            <v>Water</v>
          </cell>
        </row>
        <row r="2909">
          <cell r="B2909">
            <v>108125.7</v>
          </cell>
          <cell r="C2909">
            <v>2010</v>
          </cell>
          <cell r="D2909" t="str">
            <v>402400  Pension Scheme Employer Contribution</v>
          </cell>
          <cell r="E2909" t="str">
            <v>District 6</v>
          </cell>
          <cell r="F2909" t="str">
            <v>Water</v>
          </cell>
        </row>
        <row r="2910">
          <cell r="B2910">
            <v>758515.55</v>
          </cell>
          <cell r="C2910">
            <v>2010</v>
          </cell>
          <cell r="D2910" t="str">
            <v>402400  Pension Scheme Employer Contribution</v>
          </cell>
          <cell r="E2910" t="str">
            <v>District 6</v>
          </cell>
          <cell r="F2910" t="str">
            <v>Water</v>
          </cell>
        </row>
        <row r="2911">
          <cell r="B2911">
            <v>14601.74</v>
          </cell>
          <cell r="C2911">
            <v>2010</v>
          </cell>
          <cell r="D2911" t="str">
            <v>402400  Pension Scheme Employer Contribution</v>
          </cell>
          <cell r="E2911" t="str">
            <v>District 6</v>
          </cell>
          <cell r="F2911" t="str">
            <v>Water</v>
          </cell>
        </row>
        <row r="2912">
          <cell r="B2912">
            <v>232732.86</v>
          </cell>
          <cell r="C2912">
            <v>2010</v>
          </cell>
          <cell r="D2912" t="str">
            <v>402400  Pension Scheme Employer Contribution</v>
          </cell>
          <cell r="E2912" t="str">
            <v>District 6</v>
          </cell>
          <cell r="F2912" t="str">
            <v>Water</v>
          </cell>
        </row>
        <row r="2913">
          <cell r="B2913">
            <v>403211.23</v>
          </cell>
          <cell r="C2913">
            <v>2010</v>
          </cell>
          <cell r="D2913" t="str">
            <v>402400  Pension Scheme Employer Contribution</v>
          </cell>
          <cell r="E2913" t="str">
            <v>District 6</v>
          </cell>
          <cell r="F2913" t="str">
            <v>Water</v>
          </cell>
        </row>
        <row r="2914">
          <cell r="B2914">
            <v>518742.81</v>
          </cell>
          <cell r="C2914">
            <v>2010</v>
          </cell>
          <cell r="D2914" t="str">
            <v>402400  Pension Scheme Employer Contribution</v>
          </cell>
          <cell r="E2914" t="str">
            <v>District 6</v>
          </cell>
          <cell r="F2914" t="str">
            <v>Water</v>
          </cell>
        </row>
        <row r="2915">
          <cell r="B2915">
            <v>44783.24</v>
          </cell>
          <cell r="C2915">
            <v>2010</v>
          </cell>
          <cell r="D2915" t="str">
            <v>402400  Pension Scheme Employer Contribution</v>
          </cell>
          <cell r="E2915" t="str">
            <v>District 8</v>
          </cell>
          <cell r="F2915" t="str">
            <v>Water</v>
          </cell>
        </row>
        <row r="2916">
          <cell r="B2916">
            <v>625874.52</v>
          </cell>
          <cell r="C2916">
            <v>2010</v>
          </cell>
          <cell r="D2916" t="str">
            <v>402400  Pension Scheme Employer Contribution</v>
          </cell>
          <cell r="E2916" t="str">
            <v>District 8</v>
          </cell>
          <cell r="F2916" t="str">
            <v>Water</v>
          </cell>
        </row>
        <row r="2917">
          <cell r="B2917">
            <v>60669.75</v>
          </cell>
          <cell r="C2917">
            <v>2010</v>
          </cell>
          <cell r="D2917" t="str">
            <v>402400  Pension Scheme Employer Contribution</v>
          </cell>
          <cell r="E2917" t="str">
            <v>District 8</v>
          </cell>
          <cell r="F2917" t="str">
            <v>Water</v>
          </cell>
        </row>
        <row r="2918">
          <cell r="B2918">
            <v>252508.3</v>
          </cell>
          <cell r="C2918">
            <v>2010</v>
          </cell>
          <cell r="D2918" t="str">
            <v>402400  Pension Scheme Employer Contribution</v>
          </cell>
          <cell r="E2918" t="str">
            <v>District 8</v>
          </cell>
          <cell r="F2918" t="str">
            <v>Water</v>
          </cell>
        </row>
        <row r="2919">
          <cell r="B2919">
            <v>756401.73</v>
          </cell>
          <cell r="C2919">
            <v>2010</v>
          </cell>
          <cell r="D2919" t="str">
            <v>402400  Pension Scheme Employer Contribution</v>
          </cell>
          <cell r="E2919" t="str">
            <v>District 8</v>
          </cell>
          <cell r="F2919" t="str">
            <v>Water</v>
          </cell>
        </row>
        <row r="2920">
          <cell r="B2920">
            <v>920226.75</v>
          </cell>
          <cell r="C2920">
            <v>2010</v>
          </cell>
          <cell r="D2920" t="str">
            <v>402400  Pension Scheme Employer Contribution</v>
          </cell>
          <cell r="E2920" t="str">
            <v>District 8</v>
          </cell>
          <cell r="F2920" t="str">
            <v>Water</v>
          </cell>
        </row>
        <row r="2921">
          <cell r="B2921">
            <v>53223.01</v>
          </cell>
          <cell r="C2921">
            <v>2010</v>
          </cell>
          <cell r="D2921" t="str">
            <v>402400  Pension Scheme Employer Contribution</v>
          </cell>
          <cell r="E2921" t="str">
            <v>District 8</v>
          </cell>
          <cell r="F2921" t="str">
            <v>Water</v>
          </cell>
        </row>
        <row r="2922">
          <cell r="B2922">
            <v>423581.4</v>
          </cell>
          <cell r="C2922">
            <v>2010</v>
          </cell>
          <cell r="D2922" t="str">
            <v>402400  Pension Scheme Employer Contribution</v>
          </cell>
          <cell r="E2922" t="str">
            <v>District 8</v>
          </cell>
          <cell r="F2922" t="str">
            <v>Water</v>
          </cell>
        </row>
        <row r="2923">
          <cell r="B2923">
            <v>2141082.44</v>
          </cell>
          <cell r="C2923">
            <v>2010</v>
          </cell>
          <cell r="D2923" t="str">
            <v>402400  Pension Scheme Employer Contribution</v>
          </cell>
          <cell r="E2923" t="str">
            <v>District 8</v>
          </cell>
          <cell r="F2923" t="str">
            <v>Water</v>
          </cell>
        </row>
        <row r="2924">
          <cell r="B2924">
            <v>360098.62</v>
          </cell>
          <cell r="C2924">
            <v>2010</v>
          </cell>
          <cell r="D2924" t="str">
            <v>402400  Pension Scheme Employer Contribution</v>
          </cell>
          <cell r="E2924" t="str">
            <v>District 8</v>
          </cell>
          <cell r="F2924" t="str">
            <v>Water</v>
          </cell>
        </row>
        <row r="2925">
          <cell r="B2925">
            <v>29954.47</v>
          </cell>
          <cell r="C2925">
            <v>2010</v>
          </cell>
          <cell r="D2925" t="str">
            <v>402400  Pension Scheme Employer Contribution</v>
          </cell>
          <cell r="E2925" t="str">
            <v>Informal Settlements</v>
          </cell>
          <cell r="F2925" t="str">
            <v>Sewer</v>
          </cell>
        </row>
        <row r="2926">
          <cell r="B2926">
            <v>153013.29999999999</v>
          </cell>
          <cell r="C2926">
            <v>2010</v>
          </cell>
          <cell r="D2926" t="str">
            <v>402400  Pension Scheme Employer Contribution</v>
          </cell>
          <cell r="E2926" t="str">
            <v>Informal Settlements</v>
          </cell>
          <cell r="F2926" t="str">
            <v>Sewer</v>
          </cell>
        </row>
        <row r="2927">
          <cell r="B2927">
            <v>1130746.2</v>
          </cell>
          <cell r="C2927">
            <v>2010</v>
          </cell>
          <cell r="D2927" t="str">
            <v>402400  Pension Scheme Employer Contribution</v>
          </cell>
          <cell r="E2927" t="str">
            <v>District 1</v>
          </cell>
          <cell r="F2927" t="str">
            <v>Sewer</v>
          </cell>
        </row>
        <row r="2928">
          <cell r="B2928">
            <v>455312.64000000001</v>
          </cell>
          <cell r="C2928">
            <v>2010</v>
          </cell>
          <cell r="D2928" t="str">
            <v>402400  Pension Scheme Employer Contribution</v>
          </cell>
          <cell r="E2928" t="str">
            <v>District 7</v>
          </cell>
          <cell r="F2928" t="str">
            <v>Sewer</v>
          </cell>
        </row>
        <row r="2929">
          <cell r="B2929">
            <v>220001.22</v>
          </cell>
          <cell r="C2929">
            <v>2010</v>
          </cell>
          <cell r="D2929" t="str">
            <v>402400  Pension Scheme Employer Contribution</v>
          </cell>
          <cell r="E2929" t="str">
            <v>District 6</v>
          </cell>
          <cell r="F2929" t="str">
            <v>Sewer</v>
          </cell>
        </row>
        <row r="2930">
          <cell r="B2930">
            <v>39918.080000000002</v>
          </cell>
          <cell r="C2930">
            <v>2010</v>
          </cell>
          <cell r="D2930" t="str">
            <v>402400  Pension Scheme Employer Contribution</v>
          </cell>
          <cell r="E2930" t="str">
            <v>TOC</v>
          </cell>
          <cell r="F2930" t="str">
            <v>Sewer</v>
          </cell>
        </row>
        <row r="2931">
          <cell r="B2931">
            <v>381442.71</v>
          </cell>
          <cell r="C2931">
            <v>2010</v>
          </cell>
          <cell r="D2931" t="str">
            <v>402400  Pension Scheme Employer Contribution</v>
          </cell>
          <cell r="E2931" t="str">
            <v>District 3</v>
          </cell>
          <cell r="F2931" t="str">
            <v>Sewer</v>
          </cell>
        </row>
        <row r="2932">
          <cell r="B2932">
            <v>550848.73</v>
          </cell>
          <cell r="C2932">
            <v>2010</v>
          </cell>
          <cell r="D2932" t="str">
            <v>402400  Pension Scheme Employer Contribution</v>
          </cell>
          <cell r="E2932" t="str">
            <v>District 4</v>
          </cell>
          <cell r="F2932" t="str">
            <v>Sewer</v>
          </cell>
        </row>
        <row r="2933">
          <cell r="B2933">
            <v>397928.51</v>
          </cell>
          <cell r="C2933">
            <v>2010</v>
          </cell>
          <cell r="D2933" t="str">
            <v>402400  Pension Scheme Employer Contribution</v>
          </cell>
          <cell r="E2933" t="str">
            <v>District 4</v>
          </cell>
          <cell r="F2933" t="str">
            <v>Sewer</v>
          </cell>
        </row>
        <row r="2934">
          <cell r="B2934">
            <v>273274.59000000003</v>
          </cell>
          <cell r="C2934">
            <v>2010</v>
          </cell>
          <cell r="D2934" t="str">
            <v>402400  Pension Scheme Employer Contribution</v>
          </cell>
          <cell r="E2934" t="str">
            <v>District 4</v>
          </cell>
          <cell r="F2934" t="str">
            <v>Sewer</v>
          </cell>
        </row>
        <row r="2935">
          <cell r="B2935">
            <v>0</v>
          </cell>
          <cell r="C2935">
            <v>2010</v>
          </cell>
          <cell r="D2935" t="str">
            <v>402400  Pension Scheme Employer Contribution</v>
          </cell>
          <cell r="E2935" t="str">
            <v>District 7</v>
          </cell>
          <cell r="F2935" t="str">
            <v>Sewer</v>
          </cell>
        </row>
        <row r="2936">
          <cell r="B2936">
            <v>114775.08</v>
          </cell>
          <cell r="C2936">
            <v>2010</v>
          </cell>
          <cell r="D2936" t="str">
            <v>402400  Pension Scheme Employer Contribution</v>
          </cell>
          <cell r="E2936" t="str">
            <v>District 6</v>
          </cell>
          <cell r="F2936" t="str">
            <v>Sewer</v>
          </cell>
        </row>
        <row r="2937">
          <cell r="B2937">
            <v>137012.93</v>
          </cell>
          <cell r="C2937">
            <v>2010</v>
          </cell>
          <cell r="D2937" t="str">
            <v>402400  Pension Scheme Employer Contribution</v>
          </cell>
          <cell r="E2937" t="str">
            <v>District 6</v>
          </cell>
          <cell r="F2937" t="str">
            <v>Sewer</v>
          </cell>
        </row>
        <row r="2938">
          <cell r="B2938">
            <v>317574.74</v>
          </cell>
          <cell r="C2938">
            <v>2010</v>
          </cell>
          <cell r="D2938" t="str">
            <v>402400  Pension Scheme Employer Contribution</v>
          </cell>
          <cell r="E2938" t="str">
            <v>District 6</v>
          </cell>
          <cell r="F2938" t="str">
            <v>Sewer</v>
          </cell>
        </row>
        <row r="2939">
          <cell r="B2939">
            <v>81316.86</v>
          </cell>
          <cell r="C2939">
            <v>2010</v>
          </cell>
          <cell r="D2939" t="str">
            <v>402400  Pension Scheme Employer Contribution</v>
          </cell>
          <cell r="E2939" t="str">
            <v>District 7</v>
          </cell>
          <cell r="F2939" t="str">
            <v>Sewer</v>
          </cell>
        </row>
        <row r="2940">
          <cell r="B2940">
            <v>0</v>
          </cell>
          <cell r="C2940">
            <v>2010</v>
          </cell>
          <cell r="D2940" t="str">
            <v>402400  Pension Scheme Employer Contribution</v>
          </cell>
          <cell r="E2940" t="str">
            <v>District 7</v>
          </cell>
          <cell r="F2940" t="str">
            <v>Sewer</v>
          </cell>
        </row>
        <row r="2941">
          <cell r="B2941">
            <v>339693.65</v>
          </cell>
          <cell r="C2941">
            <v>2010</v>
          </cell>
          <cell r="D2941" t="str">
            <v>402400  Pension Scheme Employer Contribution</v>
          </cell>
          <cell r="E2941" t="str">
            <v>Logistics</v>
          </cell>
          <cell r="F2941" t="str">
            <v>Water</v>
          </cell>
        </row>
        <row r="2942">
          <cell r="B2942">
            <v>95418.6</v>
          </cell>
          <cell r="C2942">
            <v>2010</v>
          </cell>
          <cell r="D2942" t="str">
            <v>402400  Pension Scheme Employer Contribution</v>
          </cell>
          <cell r="E2942" t="str">
            <v>Informal Settlements</v>
          </cell>
          <cell r="F2942" t="str">
            <v>Water</v>
          </cell>
        </row>
        <row r="2943">
          <cell r="B2943">
            <v>1038492.46</v>
          </cell>
          <cell r="C2943">
            <v>2010</v>
          </cell>
          <cell r="D2943" t="str">
            <v>402400  Pension Scheme Employer Contribution</v>
          </cell>
          <cell r="E2943" t="str">
            <v>TOC</v>
          </cell>
          <cell r="F2943" t="str">
            <v>Water</v>
          </cell>
        </row>
        <row r="2944">
          <cell r="B2944">
            <v>939117.53</v>
          </cell>
          <cell r="C2944">
            <v>2010</v>
          </cell>
          <cell r="D2944" t="str">
            <v>402400  Pension Scheme Employer Contribution</v>
          </cell>
          <cell r="E2944" t="str">
            <v>Informal Settlements</v>
          </cell>
          <cell r="F2944" t="str">
            <v>Water</v>
          </cell>
        </row>
        <row r="2945">
          <cell r="B2945">
            <v>950810.93</v>
          </cell>
          <cell r="C2945">
            <v>2010</v>
          </cell>
          <cell r="D2945" t="str">
            <v>402400  Pension Scheme Employer Contribution</v>
          </cell>
          <cell r="E2945" t="str">
            <v>TOC</v>
          </cell>
          <cell r="F2945" t="str">
            <v>Water</v>
          </cell>
        </row>
        <row r="2946">
          <cell r="B2946">
            <v>688424.57</v>
          </cell>
          <cell r="C2946">
            <v>2010</v>
          </cell>
          <cell r="D2946" t="str">
            <v>402400  Pension Scheme Employer Contribution</v>
          </cell>
          <cell r="E2946" t="str">
            <v>Logistics</v>
          </cell>
          <cell r="F2946" t="str">
            <v>Water</v>
          </cell>
        </row>
        <row r="2947">
          <cell r="B2947">
            <v>474148.59</v>
          </cell>
          <cell r="C2947">
            <v>2010</v>
          </cell>
          <cell r="D2947" t="str">
            <v>402400  Pension Scheme Employer Contribution</v>
          </cell>
          <cell r="E2947" t="str">
            <v>Logistics</v>
          </cell>
          <cell r="F2947" t="str">
            <v>Water</v>
          </cell>
        </row>
        <row r="2948">
          <cell r="B2948">
            <v>566127.6</v>
          </cell>
          <cell r="C2948">
            <v>2010</v>
          </cell>
          <cell r="D2948" t="str">
            <v>402400  Pension Scheme Employer Contribution</v>
          </cell>
          <cell r="E2948" t="str">
            <v>Logistics</v>
          </cell>
          <cell r="F2948" t="str">
            <v>Water</v>
          </cell>
        </row>
        <row r="2949">
          <cell r="B2949">
            <v>377289.83</v>
          </cell>
          <cell r="C2949">
            <v>2010</v>
          </cell>
          <cell r="D2949" t="str">
            <v>402400  Pension Scheme Employer Contribution</v>
          </cell>
          <cell r="E2949" t="str">
            <v>Logistics</v>
          </cell>
          <cell r="F2949" t="str">
            <v>Water</v>
          </cell>
        </row>
        <row r="2950">
          <cell r="B2950">
            <v>328916.63</v>
          </cell>
          <cell r="C2950">
            <v>2010</v>
          </cell>
          <cell r="D2950" t="str">
            <v>402400  Pension Scheme Employer Contribution</v>
          </cell>
          <cell r="E2950" t="str">
            <v>Logistics</v>
          </cell>
          <cell r="F2950" t="str">
            <v>Water</v>
          </cell>
        </row>
        <row r="2951">
          <cell r="B2951">
            <v>216395.01</v>
          </cell>
          <cell r="C2951">
            <v>2010</v>
          </cell>
          <cell r="D2951" t="str">
            <v>402400  Pension Scheme Employer Contribution</v>
          </cell>
          <cell r="E2951" t="str">
            <v>District 1</v>
          </cell>
          <cell r="F2951" t="str">
            <v>Water</v>
          </cell>
        </row>
        <row r="2952">
          <cell r="B2952">
            <v>475361.18</v>
          </cell>
          <cell r="C2952">
            <v>2010</v>
          </cell>
          <cell r="D2952" t="str">
            <v>402400  Pension Scheme Employer Contribution</v>
          </cell>
          <cell r="E2952" t="str">
            <v>District 1</v>
          </cell>
          <cell r="F2952" t="str">
            <v>Water</v>
          </cell>
        </row>
        <row r="2953">
          <cell r="B2953">
            <v>76473.7</v>
          </cell>
          <cell r="C2953">
            <v>2010</v>
          </cell>
          <cell r="D2953" t="str">
            <v>402400  Pension Scheme Employer Contribution</v>
          </cell>
          <cell r="E2953" t="str">
            <v>District 1</v>
          </cell>
          <cell r="F2953" t="str">
            <v>Water</v>
          </cell>
        </row>
        <row r="2954">
          <cell r="B2954">
            <v>1188367.69</v>
          </cell>
          <cell r="C2954">
            <v>2010</v>
          </cell>
          <cell r="D2954" t="str">
            <v>402400  Pension Scheme Employer Contribution</v>
          </cell>
          <cell r="E2954" t="str">
            <v>District 1</v>
          </cell>
          <cell r="F2954" t="str">
            <v>Water</v>
          </cell>
        </row>
        <row r="2955">
          <cell r="B2955">
            <v>235221.79</v>
          </cell>
          <cell r="C2955">
            <v>2010</v>
          </cell>
          <cell r="D2955" t="str">
            <v>402400  Pension Scheme Employer Contribution</v>
          </cell>
          <cell r="E2955" t="str">
            <v>District 6</v>
          </cell>
          <cell r="F2955" t="str">
            <v>Water</v>
          </cell>
        </row>
        <row r="2956">
          <cell r="B2956">
            <v>47367.92</v>
          </cell>
          <cell r="C2956">
            <v>2010</v>
          </cell>
          <cell r="D2956" t="str">
            <v>402500  Unemployment Insurance Employer Contribu</v>
          </cell>
          <cell r="E2956" t="str">
            <v>District 8</v>
          </cell>
          <cell r="F2956" t="str">
            <v>Water</v>
          </cell>
        </row>
        <row r="2957">
          <cell r="B2957">
            <v>35169.949999999997</v>
          </cell>
          <cell r="C2957">
            <v>2010</v>
          </cell>
          <cell r="D2957" t="str">
            <v>402500  Unemployment Insurance Employer Contribu</v>
          </cell>
          <cell r="E2957" t="str">
            <v>District 6</v>
          </cell>
          <cell r="F2957" t="str">
            <v>Water</v>
          </cell>
        </row>
        <row r="2958">
          <cell r="B2958">
            <v>14793.47</v>
          </cell>
          <cell r="C2958">
            <v>2010</v>
          </cell>
          <cell r="D2958" t="str">
            <v>402500  Unemployment Insurance Employer Contribu</v>
          </cell>
          <cell r="E2958" t="str">
            <v>District 3</v>
          </cell>
          <cell r="F2958" t="str">
            <v>Water</v>
          </cell>
        </row>
        <row r="2959">
          <cell r="B2959">
            <v>10451.620000000001</v>
          </cell>
          <cell r="C2959">
            <v>2010</v>
          </cell>
          <cell r="D2959" t="str">
            <v>402500  Unemployment Insurance Employer Contribu</v>
          </cell>
          <cell r="E2959" t="str">
            <v>District 3</v>
          </cell>
          <cell r="F2959" t="str">
            <v>Water</v>
          </cell>
        </row>
        <row r="2960">
          <cell r="B2960">
            <v>2112.42</v>
          </cell>
          <cell r="C2960">
            <v>2010</v>
          </cell>
          <cell r="D2960" t="str">
            <v>402500  Unemployment Insurance Employer Contribu</v>
          </cell>
          <cell r="E2960" t="str">
            <v>District 3</v>
          </cell>
          <cell r="F2960" t="str">
            <v>Water</v>
          </cell>
        </row>
        <row r="2961">
          <cell r="B2961">
            <v>27172.82</v>
          </cell>
          <cell r="C2961">
            <v>2010</v>
          </cell>
          <cell r="D2961" t="str">
            <v>402500  Unemployment Insurance Employer Contribu</v>
          </cell>
          <cell r="E2961" t="str">
            <v>District 3</v>
          </cell>
          <cell r="F2961" t="str">
            <v>Water</v>
          </cell>
        </row>
        <row r="2962">
          <cell r="B2962">
            <v>27515.08</v>
          </cell>
          <cell r="C2962">
            <v>2010</v>
          </cell>
          <cell r="D2962" t="str">
            <v>402500  Unemployment Insurance Employer Contribu</v>
          </cell>
          <cell r="E2962" t="str">
            <v>District 4</v>
          </cell>
          <cell r="F2962" t="str">
            <v>Water</v>
          </cell>
        </row>
        <row r="2963">
          <cell r="B2963">
            <v>14332.42</v>
          </cell>
          <cell r="C2963">
            <v>2010</v>
          </cell>
          <cell r="D2963" t="str">
            <v>402500  Unemployment Insurance Employer Contribu</v>
          </cell>
          <cell r="E2963" t="str">
            <v>District 4</v>
          </cell>
          <cell r="F2963" t="str">
            <v>Water</v>
          </cell>
        </row>
        <row r="2964">
          <cell r="B2964">
            <v>976.3</v>
          </cell>
          <cell r="C2964">
            <v>2010</v>
          </cell>
          <cell r="D2964" t="str">
            <v>402500  Unemployment Insurance Employer Contribu</v>
          </cell>
          <cell r="E2964" t="str">
            <v>District 4</v>
          </cell>
          <cell r="F2964" t="str">
            <v>Water</v>
          </cell>
        </row>
        <row r="2965">
          <cell r="B2965">
            <v>44998.17</v>
          </cell>
          <cell r="C2965">
            <v>2010</v>
          </cell>
          <cell r="D2965" t="str">
            <v>402500  Unemployment Insurance Employer Contribu</v>
          </cell>
          <cell r="E2965" t="str">
            <v>District 4</v>
          </cell>
          <cell r="F2965" t="str">
            <v>Water</v>
          </cell>
        </row>
        <row r="2966">
          <cell r="B2966">
            <v>31924.48</v>
          </cell>
          <cell r="C2966">
            <v>2010</v>
          </cell>
          <cell r="D2966" t="str">
            <v>402500  Unemployment Insurance Employer Contribu</v>
          </cell>
          <cell r="E2966" t="str">
            <v>District 4</v>
          </cell>
          <cell r="F2966" t="str">
            <v>Water</v>
          </cell>
        </row>
        <row r="2967">
          <cell r="B2967">
            <v>12608.89</v>
          </cell>
          <cell r="C2967">
            <v>2010</v>
          </cell>
          <cell r="D2967" t="str">
            <v>402500  Unemployment Insurance Employer Contribu</v>
          </cell>
          <cell r="E2967" t="str">
            <v>District 4</v>
          </cell>
          <cell r="F2967" t="str">
            <v>Water</v>
          </cell>
        </row>
        <row r="2968">
          <cell r="B2968">
            <v>2952.1</v>
          </cell>
          <cell r="C2968">
            <v>2010</v>
          </cell>
          <cell r="D2968" t="str">
            <v>402500  Unemployment Insurance Employer Contribu</v>
          </cell>
          <cell r="E2968" t="str">
            <v>District 8</v>
          </cell>
          <cell r="F2968" t="str">
            <v>Water</v>
          </cell>
        </row>
        <row r="2969">
          <cell r="B2969">
            <v>14655.53</v>
          </cell>
          <cell r="C2969">
            <v>2010</v>
          </cell>
          <cell r="D2969" t="str">
            <v>402500  Unemployment Insurance Employer Contribu</v>
          </cell>
          <cell r="E2969" t="str">
            <v>District 8</v>
          </cell>
          <cell r="F2969" t="str">
            <v>Water</v>
          </cell>
        </row>
        <row r="2970">
          <cell r="B2970">
            <v>7673.03</v>
          </cell>
          <cell r="C2970">
            <v>2010</v>
          </cell>
          <cell r="D2970" t="str">
            <v>402500  Unemployment Insurance Employer Contribu</v>
          </cell>
          <cell r="E2970" t="str">
            <v>District 1</v>
          </cell>
          <cell r="F2970" t="str">
            <v>Water</v>
          </cell>
        </row>
        <row r="2971">
          <cell r="B2971">
            <v>19409.009999999998</v>
          </cell>
          <cell r="C2971">
            <v>2010</v>
          </cell>
          <cell r="D2971" t="str">
            <v>402500  Unemployment Insurance Employer Contribu</v>
          </cell>
          <cell r="E2971" t="str">
            <v>District 8</v>
          </cell>
          <cell r="F2971" t="str">
            <v>Water</v>
          </cell>
        </row>
        <row r="2972">
          <cell r="B2972">
            <v>6252.71</v>
          </cell>
          <cell r="C2972">
            <v>2010</v>
          </cell>
          <cell r="D2972" t="str">
            <v>402500  Unemployment Insurance Employer Contribu</v>
          </cell>
          <cell r="E2972" t="str">
            <v>District 6</v>
          </cell>
          <cell r="F2972" t="str">
            <v>Water</v>
          </cell>
        </row>
        <row r="2973">
          <cell r="B2973">
            <v>36858.730000000003</v>
          </cell>
          <cell r="C2973">
            <v>2010</v>
          </cell>
          <cell r="D2973" t="str">
            <v>402500  Unemployment Insurance Employer Contribu</v>
          </cell>
          <cell r="E2973" t="str">
            <v>District 6</v>
          </cell>
          <cell r="F2973" t="str">
            <v>Water</v>
          </cell>
        </row>
        <row r="2974">
          <cell r="B2974">
            <v>1265.73</v>
          </cell>
          <cell r="C2974">
            <v>2010</v>
          </cell>
          <cell r="D2974" t="str">
            <v>402500  Unemployment Insurance Employer Contribu</v>
          </cell>
          <cell r="E2974" t="str">
            <v>District 6</v>
          </cell>
          <cell r="F2974" t="str">
            <v>Water</v>
          </cell>
        </row>
        <row r="2975">
          <cell r="B2975">
            <v>18157.89</v>
          </cell>
          <cell r="C2975">
            <v>2010</v>
          </cell>
          <cell r="D2975" t="str">
            <v>402500  Unemployment Insurance Employer Contribu</v>
          </cell>
          <cell r="E2975" t="str">
            <v>District 6</v>
          </cell>
          <cell r="F2975" t="str">
            <v>Water</v>
          </cell>
        </row>
        <row r="2976">
          <cell r="B2976">
            <v>32758.81</v>
          </cell>
          <cell r="C2976">
            <v>2010</v>
          </cell>
          <cell r="D2976" t="str">
            <v>402500  Unemployment Insurance Employer Contribu</v>
          </cell>
          <cell r="E2976" t="str">
            <v>District 6</v>
          </cell>
          <cell r="F2976" t="str">
            <v>Water</v>
          </cell>
        </row>
        <row r="2977">
          <cell r="B2977">
            <v>51166.51</v>
          </cell>
          <cell r="C2977">
            <v>2010</v>
          </cell>
          <cell r="D2977" t="str">
            <v>402500  Unemployment Insurance Employer Contribu</v>
          </cell>
          <cell r="E2977" t="str">
            <v>District 6</v>
          </cell>
          <cell r="F2977" t="str">
            <v>Water</v>
          </cell>
        </row>
        <row r="2978">
          <cell r="B2978">
            <v>4322.8500000000004</v>
          </cell>
          <cell r="C2978">
            <v>2010</v>
          </cell>
          <cell r="D2978" t="str">
            <v>402500  Unemployment Insurance Employer Contribu</v>
          </cell>
          <cell r="E2978" t="str">
            <v>District 8</v>
          </cell>
          <cell r="F2978" t="str">
            <v>Water</v>
          </cell>
        </row>
        <row r="2979">
          <cell r="B2979">
            <v>39517.480000000003</v>
          </cell>
          <cell r="C2979">
            <v>2010</v>
          </cell>
          <cell r="D2979" t="str">
            <v>402500  Unemployment Insurance Employer Contribu</v>
          </cell>
          <cell r="E2979" t="str">
            <v>District 8</v>
          </cell>
          <cell r="F2979" t="str">
            <v>Water</v>
          </cell>
        </row>
        <row r="2980">
          <cell r="B2980">
            <v>5150.1899999999996</v>
          </cell>
          <cell r="C2980">
            <v>2010</v>
          </cell>
          <cell r="D2980" t="str">
            <v>402500  Unemployment Insurance Employer Contribu</v>
          </cell>
          <cell r="E2980" t="str">
            <v>District 8</v>
          </cell>
          <cell r="F2980" t="str">
            <v>Water</v>
          </cell>
        </row>
        <row r="2981">
          <cell r="B2981">
            <v>20322.189999999999</v>
          </cell>
          <cell r="C2981">
            <v>2010</v>
          </cell>
          <cell r="D2981" t="str">
            <v>402500  Unemployment Insurance Employer Contribu</v>
          </cell>
          <cell r="E2981" t="str">
            <v>District 8</v>
          </cell>
          <cell r="F2981" t="str">
            <v>Water</v>
          </cell>
        </row>
        <row r="2982">
          <cell r="B2982">
            <v>50653.05</v>
          </cell>
          <cell r="C2982">
            <v>2010</v>
          </cell>
          <cell r="D2982" t="str">
            <v>402500  Unemployment Insurance Employer Contribu</v>
          </cell>
          <cell r="E2982" t="str">
            <v>District 8</v>
          </cell>
          <cell r="F2982" t="str">
            <v>Water</v>
          </cell>
        </row>
        <row r="2983">
          <cell r="B2983">
            <v>66115.289999999994</v>
          </cell>
          <cell r="C2983">
            <v>2010</v>
          </cell>
          <cell r="D2983" t="str">
            <v>402500  Unemployment Insurance Employer Contribu</v>
          </cell>
          <cell r="E2983" t="str">
            <v>District 8</v>
          </cell>
          <cell r="F2983" t="str">
            <v>Water</v>
          </cell>
        </row>
        <row r="2984">
          <cell r="B2984">
            <v>3382.73</v>
          </cell>
          <cell r="C2984">
            <v>2010</v>
          </cell>
          <cell r="D2984" t="str">
            <v>402500  Unemployment Insurance Employer Contribu</v>
          </cell>
          <cell r="E2984" t="str">
            <v>District 8</v>
          </cell>
          <cell r="F2984" t="str">
            <v>Water</v>
          </cell>
        </row>
        <row r="2985">
          <cell r="B2985">
            <v>36828.89</v>
          </cell>
          <cell r="C2985">
            <v>2010</v>
          </cell>
          <cell r="D2985" t="str">
            <v>402500  Unemployment Insurance Employer Contribu</v>
          </cell>
          <cell r="E2985" t="str">
            <v>District 8</v>
          </cell>
          <cell r="F2985" t="str">
            <v>Water</v>
          </cell>
        </row>
        <row r="2986">
          <cell r="B2986">
            <v>185124.02</v>
          </cell>
          <cell r="C2986">
            <v>2010</v>
          </cell>
          <cell r="D2986" t="str">
            <v>402500  Unemployment Insurance Employer Contribu</v>
          </cell>
          <cell r="E2986" t="str">
            <v>District 8</v>
          </cell>
          <cell r="F2986" t="str">
            <v>Water</v>
          </cell>
        </row>
        <row r="2987">
          <cell r="B2987">
            <v>3052.02</v>
          </cell>
          <cell r="C2987">
            <v>2010</v>
          </cell>
          <cell r="D2987" t="str">
            <v>402500  Unemployment Insurance Employer Contribu</v>
          </cell>
          <cell r="E2987" t="str">
            <v>Informal Settlements</v>
          </cell>
          <cell r="F2987" t="str">
            <v>Sewer</v>
          </cell>
        </row>
        <row r="2988">
          <cell r="B2988">
            <v>4492.08</v>
          </cell>
          <cell r="C2988">
            <v>2010</v>
          </cell>
          <cell r="D2988" t="str">
            <v>402500  Unemployment Insurance Employer Contribu</v>
          </cell>
          <cell r="E2988" t="str">
            <v>Informal Settlements</v>
          </cell>
          <cell r="F2988" t="str">
            <v>Sewer</v>
          </cell>
        </row>
        <row r="2989">
          <cell r="B2989">
            <v>100826.02</v>
          </cell>
          <cell r="C2989">
            <v>2010</v>
          </cell>
          <cell r="D2989" t="str">
            <v>402500  Unemployment Insurance Employer Contribu</v>
          </cell>
          <cell r="E2989" t="str">
            <v>District 1</v>
          </cell>
          <cell r="F2989" t="str">
            <v>Sewer</v>
          </cell>
        </row>
        <row r="2990">
          <cell r="B2990">
            <v>45171.6</v>
          </cell>
          <cell r="C2990">
            <v>2010</v>
          </cell>
          <cell r="D2990" t="str">
            <v>402500  Unemployment Insurance Employer Contribu</v>
          </cell>
          <cell r="E2990" t="str">
            <v>District 7</v>
          </cell>
          <cell r="F2990" t="str">
            <v>Sewer</v>
          </cell>
        </row>
        <row r="2991">
          <cell r="B2991">
            <v>20417.310000000001</v>
          </cell>
          <cell r="C2991">
            <v>2010</v>
          </cell>
          <cell r="D2991" t="str">
            <v>402500  Unemployment Insurance Employer Contribu</v>
          </cell>
          <cell r="E2991" t="str">
            <v>District 6</v>
          </cell>
          <cell r="F2991" t="str">
            <v>Sewer</v>
          </cell>
        </row>
        <row r="2992">
          <cell r="B2992">
            <v>3870.63</v>
          </cell>
          <cell r="C2992">
            <v>2010</v>
          </cell>
          <cell r="D2992" t="str">
            <v>402500  Unemployment Insurance Employer Contribu</v>
          </cell>
          <cell r="E2992" t="str">
            <v>TOC</v>
          </cell>
          <cell r="F2992" t="str">
            <v>Sewer</v>
          </cell>
        </row>
        <row r="2993">
          <cell r="B2993">
            <v>28642.38</v>
          </cell>
          <cell r="C2993">
            <v>2010</v>
          </cell>
          <cell r="D2993" t="str">
            <v>402500  Unemployment Insurance Employer Contribu</v>
          </cell>
          <cell r="E2993" t="str">
            <v>District 3</v>
          </cell>
          <cell r="F2993" t="str">
            <v>Sewer</v>
          </cell>
        </row>
        <row r="2994">
          <cell r="B2994">
            <v>55414.31</v>
          </cell>
          <cell r="C2994">
            <v>2010</v>
          </cell>
          <cell r="D2994" t="str">
            <v>402500  Unemployment Insurance Employer Contribu</v>
          </cell>
          <cell r="E2994" t="str">
            <v>District 4</v>
          </cell>
          <cell r="F2994" t="str">
            <v>Sewer</v>
          </cell>
        </row>
        <row r="2995">
          <cell r="B2995">
            <v>35087.949999999997</v>
          </cell>
          <cell r="C2995">
            <v>2010</v>
          </cell>
          <cell r="D2995" t="str">
            <v>402500  Unemployment Insurance Employer Contribu</v>
          </cell>
          <cell r="E2995" t="str">
            <v>District 4</v>
          </cell>
          <cell r="F2995" t="str">
            <v>Sewer</v>
          </cell>
        </row>
        <row r="2996">
          <cell r="B2996">
            <v>23978.720000000001</v>
          </cell>
          <cell r="C2996">
            <v>2010</v>
          </cell>
          <cell r="D2996" t="str">
            <v>402500  Unemployment Insurance Employer Contribu</v>
          </cell>
          <cell r="E2996" t="str">
            <v>District 4</v>
          </cell>
          <cell r="F2996" t="str">
            <v>Sewer</v>
          </cell>
        </row>
        <row r="2997">
          <cell r="B2997">
            <v>1045.8900000000001</v>
          </cell>
          <cell r="C2997">
            <v>2010</v>
          </cell>
          <cell r="D2997" t="str">
            <v>402500  Unemployment Insurance Employer Contribu</v>
          </cell>
          <cell r="E2997" t="str">
            <v>District 7</v>
          </cell>
          <cell r="F2997" t="str">
            <v>Sewer</v>
          </cell>
        </row>
        <row r="2998">
          <cell r="B2998">
            <v>11416.52</v>
          </cell>
          <cell r="C2998">
            <v>2010</v>
          </cell>
          <cell r="D2998" t="str">
            <v>402500  Unemployment Insurance Employer Contribu</v>
          </cell>
          <cell r="E2998" t="str">
            <v>District 6</v>
          </cell>
          <cell r="F2998" t="str">
            <v>Sewer</v>
          </cell>
        </row>
        <row r="2999">
          <cell r="B2999">
            <v>11820.78</v>
          </cell>
          <cell r="C2999">
            <v>2010</v>
          </cell>
          <cell r="D2999" t="str">
            <v>402500  Unemployment Insurance Employer Contribu</v>
          </cell>
          <cell r="E2999" t="str">
            <v>District 6</v>
          </cell>
          <cell r="F2999" t="str">
            <v>Sewer</v>
          </cell>
        </row>
        <row r="3000">
          <cell r="B3000">
            <v>31915.55</v>
          </cell>
          <cell r="C3000">
            <v>2010</v>
          </cell>
          <cell r="D3000" t="str">
            <v>402500  Unemployment Insurance Employer Contribu</v>
          </cell>
          <cell r="E3000" t="str">
            <v>District 6</v>
          </cell>
          <cell r="F3000" t="str">
            <v>Sewer</v>
          </cell>
        </row>
        <row r="3001">
          <cell r="B3001">
            <v>6118.76</v>
          </cell>
          <cell r="C3001">
            <v>2010</v>
          </cell>
          <cell r="D3001" t="str">
            <v>402500  Unemployment Insurance Employer Contribu</v>
          </cell>
          <cell r="E3001" t="str">
            <v>District 7</v>
          </cell>
          <cell r="F3001" t="str">
            <v>Sewer</v>
          </cell>
        </row>
        <row r="3002">
          <cell r="B3002">
            <v>11548.62</v>
          </cell>
          <cell r="C3002">
            <v>2010</v>
          </cell>
          <cell r="D3002" t="str">
            <v>402500  Unemployment Insurance Employer Contribu</v>
          </cell>
          <cell r="E3002" t="str">
            <v>Logistics</v>
          </cell>
          <cell r="F3002" t="str">
            <v>Water</v>
          </cell>
        </row>
        <row r="3003">
          <cell r="B3003">
            <v>5836.83</v>
          </cell>
          <cell r="C3003">
            <v>2010</v>
          </cell>
          <cell r="D3003" t="str">
            <v>402500  Unemployment Insurance Employer Contribu</v>
          </cell>
          <cell r="E3003" t="str">
            <v>Informal Settlements</v>
          </cell>
          <cell r="F3003" t="str">
            <v>Water</v>
          </cell>
        </row>
        <row r="3004">
          <cell r="B3004">
            <v>57830.82</v>
          </cell>
          <cell r="C3004">
            <v>2010</v>
          </cell>
          <cell r="D3004" t="str">
            <v>402500  Unemployment Insurance Employer Contribu</v>
          </cell>
          <cell r="E3004" t="str">
            <v>TOC</v>
          </cell>
          <cell r="F3004" t="str">
            <v>Water</v>
          </cell>
        </row>
        <row r="3005">
          <cell r="B3005">
            <v>49727.44</v>
          </cell>
          <cell r="C3005">
            <v>2010</v>
          </cell>
          <cell r="D3005" t="str">
            <v>402500  Unemployment Insurance Employer Contribu</v>
          </cell>
          <cell r="E3005" t="str">
            <v>Informal Settlements</v>
          </cell>
          <cell r="F3005" t="str">
            <v>Water</v>
          </cell>
        </row>
        <row r="3006">
          <cell r="B3006">
            <v>48275.01</v>
          </cell>
          <cell r="C3006">
            <v>2010</v>
          </cell>
          <cell r="D3006" t="str">
            <v>402500  Unemployment Insurance Employer Contribu</v>
          </cell>
          <cell r="E3006" t="str">
            <v>TOC</v>
          </cell>
          <cell r="F3006" t="str">
            <v>Water</v>
          </cell>
        </row>
        <row r="3007">
          <cell r="B3007">
            <v>32350.12</v>
          </cell>
          <cell r="C3007">
            <v>2010</v>
          </cell>
          <cell r="D3007" t="str">
            <v>402500  Unemployment Insurance Employer Contribu</v>
          </cell>
          <cell r="E3007" t="str">
            <v>Logistics</v>
          </cell>
          <cell r="F3007" t="str">
            <v>Water</v>
          </cell>
        </row>
        <row r="3008">
          <cell r="B3008">
            <v>31589.279999999999</v>
          </cell>
          <cell r="C3008">
            <v>2010</v>
          </cell>
          <cell r="D3008" t="str">
            <v>402500  Unemployment Insurance Employer Contribu</v>
          </cell>
          <cell r="E3008" t="str">
            <v>Logistics</v>
          </cell>
          <cell r="F3008" t="str">
            <v>Water</v>
          </cell>
        </row>
        <row r="3009">
          <cell r="B3009">
            <v>34711.26</v>
          </cell>
          <cell r="C3009">
            <v>2010</v>
          </cell>
          <cell r="D3009" t="str">
            <v>402500  Unemployment Insurance Employer Contribu</v>
          </cell>
          <cell r="E3009" t="str">
            <v>Logistics</v>
          </cell>
          <cell r="F3009" t="str">
            <v>Water</v>
          </cell>
        </row>
        <row r="3010">
          <cell r="B3010">
            <v>23420.46</v>
          </cell>
          <cell r="C3010">
            <v>2010</v>
          </cell>
          <cell r="D3010" t="str">
            <v>402500  Unemployment Insurance Employer Contribu</v>
          </cell>
          <cell r="E3010" t="str">
            <v>Logistics</v>
          </cell>
          <cell r="F3010" t="str">
            <v>Water</v>
          </cell>
        </row>
        <row r="3011">
          <cell r="B3011">
            <v>20636.060000000001</v>
          </cell>
          <cell r="C3011">
            <v>2010</v>
          </cell>
          <cell r="D3011" t="str">
            <v>402500  Unemployment Insurance Employer Contribu</v>
          </cell>
          <cell r="E3011" t="str">
            <v>Logistics</v>
          </cell>
          <cell r="F3011" t="str">
            <v>Water</v>
          </cell>
        </row>
        <row r="3012">
          <cell r="B3012">
            <v>11929.13</v>
          </cell>
          <cell r="C3012">
            <v>2010</v>
          </cell>
          <cell r="D3012" t="str">
            <v>402500  Unemployment Insurance Employer Contribu</v>
          </cell>
          <cell r="E3012" t="str">
            <v>District 1</v>
          </cell>
          <cell r="F3012" t="str">
            <v>Water</v>
          </cell>
        </row>
        <row r="3013">
          <cell r="B3013">
            <v>23131.11</v>
          </cell>
          <cell r="C3013">
            <v>2010</v>
          </cell>
          <cell r="D3013" t="str">
            <v>402500  Unemployment Insurance Employer Contribu</v>
          </cell>
          <cell r="E3013" t="str">
            <v>District 1</v>
          </cell>
          <cell r="F3013" t="str">
            <v>Water</v>
          </cell>
        </row>
        <row r="3014">
          <cell r="B3014">
            <v>4617.16</v>
          </cell>
          <cell r="C3014">
            <v>2010</v>
          </cell>
          <cell r="D3014" t="str">
            <v>402500  Unemployment Insurance Employer Contribu</v>
          </cell>
          <cell r="E3014" t="str">
            <v>District 1</v>
          </cell>
          <cell r="F3014" t="str">
            <v>Water</v>
          </cell>
        </row>
        <row r="3015">
          <cell r="B3015">
            <v>89910.42</v>
          </cell>
          <cell r="C3015">
            <v>2010</v>
          </cell>
          <cell r="D3015" t="str">
            <v>402500  Unemployment Insurance Employer Contribu</v>
          </cell>
          <cell r="E3015" t="str">
            <v>District 1</v>
          </cell>
          <cell r="F3015" t="str">
            <v>Water</v>
          </cell>
        </row>
        <row r="3016">
          <cell r="B3016">
            <v>13345.61</v>
          </cell>
          <cell r="C3016">
            <v>2010</v>
          </cell>
          <cell r="D3016" t="str">
            <v>402500  Unemployment Insurance Employer Contribu</v>
          </cell>
          <cell r="E3016" t="str">
            <v>District 6</v>
          </cell>
          <cell r="F3016" t="str">
            <v>Water</v>
          </cell>
        </row>
        <row r="3017">
          <cell r="B3017">
            <v>17775.88</v>
          </cell>
          <cell r="C3017">
            <v>2010</v>
          </cell>
          <cell r="D3017" t="str">
            <v>402500  Unemployment Insurance Employer Contribu</v>
          </cell>
          <cell r="E3017" t="str">
            <v>District 8</v>
          </cell>
          <cell r="F3017" t="str">
            <v>Water</v>
          </cell>
        </row>
        <row r="3018">
          <cell r="B3018">
            <v>12611.89</v>
          </cell>
          <cell r="C3018">
            <v>2010</v>
          </cell>
          <cell r="D3018" t="str">
            <v>460100  DO NOT USE - Repairs &amp; Maintenance - Lan</v>
          </cell>
          <cell r="E3018" t="str">
            <v>District 8</v>
          </cell>
          <cell r="F3018" t="str">
            <v>Water</v>
          </cell>
        </row>
        <row r="3019">
          <cell r="B3019">
            <v>17891.73</v>
          </cell>
          <cell r="C3019">
            <v>2010</v>
          </cell>
          <cell r="D3019" t="str">
            <v>460100  DO NOT USE - Repairs &amp; Maintenance - Lan</v>
          </cell>
          <cell r="E3019" t="str">
            <v>District 8</v>
          </cell>
          <cell r="F3019" t="str">
            <v>Water</v>
          </cell>
        </row>
        <row r="3020">
          <cell r="B3020">
            <v>14713.03</v>
          </cell>
          <cell r="C3020">
            <v>2010</v>
          </cell>
          <cell r="D3020" t="str">
            <v>460100  DO NOT USE - Repairs &amp; Maintenance - Lan</v>
          </cell>
          <cell r="E3020" t="str">
            <v>District 6</v>
          </cell>
          <cell r="F3020" t="str">
            <v>Water</v>
          </cell>
        </row>
        <row r="3021">
          <cell r="B3021">
            <v>7257.47</v>
          </cell>
          <cell r="C3021">
            <v>2010</v>
          </cell>
          <cell r="D3021" t="str">
            <v>460100  DO NOT USE - Repairs &amp; Maintenance - Lan</v>
          </cell>
          <cell r="E3021" t="str">
            <v>District 3</v>
          </cell>
          <cell r="F3021" t="str">
            <v>Water</v>
          </cell>
        </row>
        <row r="3022">
          <cell r="B3022">
            <v>7835.45</v>
          </cell>
          <cell r="C3022">
            <v>2010</v>
          </cell>
          <cell r="D3022" t="str">
            <v>460100  DO NOT USE - Repairs &amp; Maintenance - Lan</v>
          </cell>
          <cell r="E3022" t="str">
            <v>District 3</v>
          </cell>
          <cell r="F3022" t="str">
            <v>Water</v>
          </cell>
        </row>
        <row r="3023">
          <cell r="B3023">
            <v>1002.96</v>
          </cell>
          <cell r="C3023">
            <v>2010</v>
          </cell>
          <cell r="D3023" t="str">
            <v>460100  DO NOT USE - Repairs &amp; Maintenance - Lan</v>
          </cell>
          <cell r="E3023" t="str">
            <v>District 3</v>
          </cell>
          <cell r="F3023" t="str">
            <v>Water</v>
          </cell>
        </row>
        <row r="3024">
          <cell r="B3024">
            <v>11837.51</v>
          </cell>
          <cell r="C3024">
            <v>2010</v>
          </cell>
          <cell r="D3024" t="str">
            <v>460100  DO NOT USE - Repairs &amp; Maintenance - Lan</v>
          </cell>
          <cell r="E3024" t="str">
            <v>District 3</v>
          </cell>
          <cell r="F3024" t="str">
            <v>Water</v>
          </cell>
        </row>
        <row r="3025">
          <cell r="B3025">
            <v>13680.74</v>
          </cell>
          <cell r="C3025">
            <v>2010</v>
          </cell>
          <cell r="D3025" t="str">
            <v>460100  DO NOT USE - Repairs &amp; Maintenance - Lan</v>
          </cell>
          <cell r="E3025" t="str">
            <v>District 4</v>
          </cell>
          <cell r="F3025" t="str">
            <v>Water</v>
          </cell>
        </row>
        <row r="3026">
          <cell r="B3026">
            <v>13297.11</v>
          </cell>
          <cell r="C3026">
            <v>2010</v>
          </cell>
          <cell r="D3026" t="str">
            <v>460100  DO NOT USE - Repairs &amp; Maintenance - Lan</v>
          </cell>
          <cell r="E3026" t="str">
            <v>District 4</v>
          </cell>
          <cell r="F3026" t="str">
            <v>Water</v>
          </cell>
        </row>
        <row r="3027">
          <cell r="B3027">
            <v>457.51</v>
          </cell>
          <cell r="C3027">
            <v>2010</v>
          </cell>
          <cell r="D3027" t="str">
            <v>460100  DO NOT USE - Repairs &amp; Maintenance - Lan</v>
          </cell>
          <cell r="E3027" t="str">
            <v>District 4</v>
          </cell>
          <cell r="F3027" t="str">
            <v>Water</v>
          </cell>
        </row>
        <row r="3028">
          <cell r="B3028">
            <v>17726.759999999998</v>
          </cell>
          <cell r="C3028">
            <v>2010</v>
          </cell>
          <cell r="D3028" t="str">
            <v>460100  DO NOT USE - Repairs &amp; Maintenance - Lan</v>
          </cell>
          <cell r="E3028" t="str">
            <v>District 4</v>
          </cell>
          <cell r="F3028" t="str">
            <v>Water</v>
          </cell>
        </row>
        <row r="3029">
          <cell r="B3029">
            <v>14433.09</v>
          </cell>
          <cell r="C3029">
            <v>2010</v>
          </cell>
          <cell r="D3029" t="str">
            <v>460100  DO NOT USE - Repairs &amp; Maintenance - Lan</v>
          </cell>
          <cell r="E3029" t="str">
            <v>District 4</v>
          </cell>
          <cell r="F3029" t="str">
            <v>Water</v>
          </cell>
        </row>
        <row r="3030">
          <cell r="B3030">
            <v>5743.12</v>
          </cell>
          <cell r="C3030">
            <v>2010</v>
          </cell>
          <cell r="D3030" t="str">
            <v>460100  DO NOT USE - Repairs &amp; Maintenance - Lan</v>
          </cell>
          <cell r="E3030" t="str">
            <v>District 4</v>
          </cell>
          <cell r="F3030" t="str">
            <v>Water</v>
          </cell>
        </row>
        <row r="3031">
          <cell r="B3031">
            <v>1247.01</v>
          </cell>
          <cell r="C3031">
            <v>2010</v>
          </cell>
          <cell r="D3031" t="str">
            <v>460100  DO NOT USE - Repairs &amp; Maintenance - Lan</v>
          </cell>
          <cell r="E3031" t="str">
            <v>District 8</v>
          </cell>
          <cell r="F3031" t="str">
            <v>Water</v>
          </cell>
        </row>
        <row r="3032">
          <cell r="B3032">
            <v>11788.34</v>
          </cell>
          <cell r="C3032">
            <v>2010</v>
          </cell>
          <cell r="D3032" t="str">
            <v>460100  DO NOT USE - Repairs &amp; Maintenance - Lan</v>
          </cell>
          <cell r="E3032" t="str">
            <v>District 8</v>
          </cell>
          <cell r="F3032" t="str">
            <v>Water</v>
          </cell>
        </row>
        <row r="3033">
          <cell r="B3033">
            <v>6342.75</v>
          </cell>
          <cell r="C3033">
            <v>2010</v>
          </cell>
          <cell r="D3033" t="str">
            <v>460100  DO NOT USE - Repairs &amp; Maintenance - Lan</v>
          </cell>
          <cell r="E3033" t="str">
            <v>District 1</v>
          </cell>
          <cell r="F3033" t="str">
            <v>Water</v>
          </cell>
        </row>
        <row r="3034">
          <cell r="B3034">
            <v>8080.2</v>
          </cell>
          <cell r="C3034">
            <v>2010</v>
          </cell>
          <cell r="D3034" t="str">
            <v>460100  DO NOT USE - Repairs &amp; Maintenance - Lan</v>
          </cell>
          <cell r="E3034" t="str">
            <v>District 8</v>
          </cell>
          <cell r="F3034" t="str">
            <v>Water</v>
          </cell>
        </row>
        <row r="3035">
          <cell r="B3035">
            <v>6.19</v>
          </cell>
          <cell r="C3035">
            <v>2010</v>
          </cell>
          <cell r="D3035" t="str">
            <v>460100  DO NOT USE - Repairs &amp; Maintenance - Lan</v>
          </cell>
          <cell r="E3035" t="str">
            <v>District 8</v>
          </cell>
          <cell r="F3035" t="str">
            <v>Water</v>
          </cell>
        </row>
        <row r="3036">
          <cell r="B3036">
            <v>4313.9399999999996</v>
          </cell>
          <cell r="C3036">
            <v>2010</v>
          </cell>
          <cell r="D3036" t="str">
            <v>460100  DO NOT USE - Repairs &amp; Maintenance - Lan</v>
          </cell>
          <cell r="E3036" t="str">
            <v>District 6</v>
          </cell>
          <cell r="F3036" t="str">
            <v>Water</v>
          </cell>
        </row>
        <row r="3037">
          <cell r="B3037">
            <v>27289.38</v>
          </cell>
          <cell r="C3037">
            <v>2010</v>
          </cell>
          <cell r="D3037" t="str">
            <v>460100  DO NOT USE - Repairs &amp; Maintenance - Lan</v>
          </cell>
          <cell r="E3037" t="str">
            <v>District 6</v>
          </cell>
          <cell r="F3037" t="str">
            <v>Water</v>
          </cell>
        </row>
        <row r="3038">
          <cell r="B3038">
            <v>603.52</v>
          </cell>
          <cell r="C3038">
            <v>2010</v>
          </cell>
          <cell r="D3038" t="str">
            <v>460100  DO NOT USE - Repairs &amp; Maintenance - Lan</v>
          </cell>
          <cell r="E3038" t="str">
            <v>District 6</v>
          </cell>
          <cell r="F3038" t="str">
            <v>Water</v>
          </cell>
        </row>
        <row r="3039">
          <cell r="B3039">
            <v>7888.26</v>
          </cell>
          <cell r="C3039">
            <v>2010</v>
          </cell>
          <cell r="D3039" t="str">
            <v>460100  DO NOT USE - Repairs &amp; Maintenance - Lan</v>
          </cell>
          <cell r="E3039" t="str">
            <v>District 6</v>
          </cell>
          <cell r="F3039" t="str">
            <v>Water</v>
          </cell>
        </row>
        <row r="3040">
          <cell r="B3040">
            <v>13442.19</v>
          </cell>
          <cell r="C3040">
            <v>2010</v>
          </cell>
          <cell r="D3040" t="str">
            <v>460100  DO NOT USE - Repairs &amp; Maintenance - Lan</v>
          </cell>
          <cell r="E3040" t="str">
            <v>District 6</v>
          </cell>
          <cell r="F3040" t="str">
            <v>Water</v>
          </cell>
        </row>
        <row r="3041">
          <cell r="B3041">
            <v>19476</v>
          </cell>
          <cell r="C3041">
            <v>2010</v>
          </cell>
          <cell r="D3041" t="str">
            <v>460100  DO NOT USE - Repairs &amp; Maintenance - Lan</v>
          </cell>
          <cell r="E3041" t="str">
            <v>District 6</v>
          </cell>
          <cell r="F3041" t="str">
            <v>Water</v>
          </cell>
        </row>
        <row r="3042">
          <cell r="B3042">
            <v>1856.52</v>
          </cell>
          <cell r="C3042">
            <v>2010</v>
          </cell>
          <cell r="D3042" t="str">
            <v>460100  DO NOT USE - Repairs &amp; Maintenance - Lan</v>
          </cell>
          <cell r="E3042" t="str">
            <v>District 8</v>
          </cell>
          <cell r="F3042" t="str">
            <v>Water</v>
          </cell>
        </row>
        <row r="3043">
          <cell r="B3043">
            <v>21897.759999999998</v>
          </cell>
          <cell r="C3043">
            <v>2010</v>
          </cell>
          <cell r="D3043" t="str">
            <v>460100  DO NOT USE - Repairs &amp; Maintenance - Lan</v>
          </cell>
          <cell r="E3043" t="str">
            <v>District 8</v>
          </cell>
          <cell r="F3043" t="str">
            <v>Water</v>
          </cell>
        </row>
        <row r="3044">
          <cell r="B3044">
            <v>2332.6</v>
          </cell>
          <cell r="C3044">
            <v>2010</v>
          </cell>
          <cell r="D3044" t="str">
            <v>460100  DO NOT USE - Repairs &amp; Maintenance - Lan</v>
          </cell>
          <cell r="E3044" t="str">
            <v>District 8</v>
          </cell>
          <cell r="F3044" t="str">
            <v>Water</v>
          </cell>
        </row>
        <row r="3045">
          <cell r="B3045">
            <v>8266.01</v>
          </cell>
          <cell r="C3045">
            <v>2010</v>
          </cell>
          <cell r="D3045" t="str">
            <v>460100  DO NOT USE - Repairs &amp; Maintenance - Lan</v>
          </cell>
          <cell r="E3045" t="str">
            <v>District 8</v>
          </cell>
          <cell r="F3045" t="str">
            <v>Water</v>
          </cell>
        </row>
        <row r="3046">
          <cell r="B3046">
            <v>24414.720000000001</v>
          </cell>
          <cell r="C3046">
            <v>2010</v>
          </cell>
          <cell r="D3046" t="str">
            <v>460100  DO NOT USE - Repairs &amp; Maintenance - Lan</v>
          </cell>
          <cell r="E3046" t="str">
            <v>District 8</v>
          </cell>
          <cell r="F3046" t="str">
            <v>Water</v>
          </cell>
        </row>
        <row r="3047">
          <cell r="B3047">
            <v>33784.31</v>
          </cell>
          <cell r="C3047">
            <v>2010</v>
          </cell>
          <cell r="D3047" t="str">
            <v>460100  DO NOT USE - Repairs &amp; Maintenance - Lan</v>
          </cell>
          <cell r="E3047" t="str">
            <v>District 8</v>
          </cell>
          <cell r="F3047" t="str">
            <v>Water</v>
          </cell>
        </row>
        <row r="3048">
          <cell r="B3048">
            <v>1718.37</v>
          </cell>
          <cell r="C3048">
            <v>2010</v>
          </cell>
          <cell r="D3048" t="str">
            <v>460100  DO NOT USE - Repairs &amp; Maintenance - Lan</v>
          </cell>
          <cell r="E3048" t="str">
            <v>District 8</v>
          </cell>
          <cell r="F3048" t="str">
            <v>Water</v>
          </cell>
        </row>
        <row r="3049">
          <cell r="B3049">
            <v>14695.83</v>
          </cell>
          <cell r="C3049">
            <v>2010</v>
          </cell>
          <cell r="D3049" t="str">
            <v>460100  DO NOT USE - Repairs &amp; Maintenance - Lan</v>
          </cell>
          <cell r="E3049" t="str">
            <v>District 8</v>
          </cell>
          <cell r="F3049" t="str">
            <v>Water</v>
          </cell>
        </row>
        <row r="3050">
          <cell r="B3050">
            <v>80405.919999999998</v>
          </cell>
          <cell r="C3050">
            <v>2010</v>
          </cell>
          <cell r="D3050" t="str">
            <v>460100  DO NOT USE - Repairs &amp; Maintenance - Lan</v>
          </cell>
          <cell r="E3050" t="str">
            <v>District 8</v>
          </cell>
          <cell r="F3050" t="str">
            <v>Water</v>
          </cell>
        </row>
        <row r="3051">
          <cell r="B3051">
            <v>7587.8</v>
          </cell>
          <cell r="C3051">
            <v>2010</v>
          </cell>
          <cell r="D3051" t="str">
            <v>460100  DO NOT USE - Repairs &amp; Maintenance - Lan</v>
          </cell>
          <cell r="E3051" t="str">
            <v>District 6</v>
          </cell>
          <cell r="F3051" t="str">
            <v>Water</v>
          </cell>
        </row>
        <row r="3052">
          <cell r="B3052">
            <v>1189.04</v>
          </cell>
          <cell r="C3052">
            <v>2010</v>
          </cell>
          <cell r="D3052" t="str">
            <v>460100  DO NOT USE - Repairs &amp; Maintenance - Lan</v>
          </cell>
          <cell r="E3052" t="str">
            <v>Informal Settlements</v>
          </cell>
          <cell r="F3052" t="str">
            <v>Sewer</v>
          </cell>
        </row>
        <row r="3053">
          <cell r="B3053">
            <v>5998.81</v>
          </cell>
          <cell r="C3053">
            <v>2010</v>
          </cell>
          <cell r="D3053" t="str">
            <v>460100  DO NOT USE - Repairs &amp; Maintenance - Lan</v>
          </cell>
          <cell r="E3053" t="str">
            <v>Informal Settlements</v>
          </cell>
          <cell r="F3053" t="str">
            <v>Sewer</v>
          </cell>
        </row>
        <row r="3054">
          <cell r="B3054">
            <v>43448.77</v>
          </cell>
          <cell r="C3054">
            <v>2010</v>
          </cell>
          <cell r="D3054" t="str">
            <v>460100  DO NOT USE - Repairs &amp; Maintenance - Lan</v>
          </cell>
          <cell r="E3054" t="str">
            <v>District 1</v>
          </cell>
          <cell r="F3054" t="str">
            <v>Sewer</v>
          </cell>
        </row>
        <row r="3055">
          <cell r="B3055">
            <v>16619.939999999999</v>
          </cell>
          <cell r="C3055">
            <v>2010</v>
          </cell>
          <cell r="D3055" t="str">
            <v>460100  DO NOT USE - Repairs &amp; Maintenance - Lan</v>
          </cell>
          <cell r="E3055" t="str">
            <v>District 7</v>
          </cell>
          <cell r="F3055" t="str">
            <v>Sewer</v>
          </cell>
        </row>
        <row r="3056">
          <cell r="B3056">
            <v>8041.36</v>
          </cell>
          <cell r="C3056">
            <v>2010</v>
          </cell>
          <cell r="D3056" t="str">
            <v>460100  DO NOT USE - Repairs &amp; Maintenance - Lan</v>
          </cell>
          <cell r="E3056" t="str">
            <v>District 6</v>
          </cell>
          <cell r="F3056" t="str">
            <v>Sewer</v>
          </cell>
        </row>
        <row r="3057">
          <cell r="B3057">
            <v>1390.02</v>
          </cell>
          <cell r="C3057">
            <v>2010</v>
          </cell>
          <cell r="D3057" t="str">
            <v>460100  DO NOT USE - Repairs &amp; Maintenance - Lan</v>
          </cell>
          <cell r="E3057" t="str">
            <v>TOC</v>
          </cell>
          <cell r="F3057" t="str">
            <v>Sewer</v>
          </cell>
        </row>
        <row r="3058">
          <cell r="B3058">
            <v>11950.57</v>
          </cell>
          <cell r="C3058">
            <v>2010</v>
          </cell>
          <cell r="D3058" t="str">
            <v>460100  DO NOT USE - Repairs &amp; Maintenance - Lan</v>
          </cell>
          <cell r="E3058" t="str">
            <v>District 3</v>
          </cell>
          <cell r="F3058" t="str">
            <v>Sewer</v>
          </cell>
        </row>
        <row r="3059">
          <cell r="B3059">
            <v>20371.28</v>
          </cell>
          <cell r="C3059">
            <v>2010</v>
          </cell>
          <cell r="D3059" t="str">
            <v>460100  DO NOT USE - Repairs &amp; Maintenance - Lan</v>
          </cell>
          <cell r="E3059" t="str">
            <v>District 4</v>
          </cell>
          <cell r="F3059" t="str">
            <v>Sewer</v>
          </cell>
        </row>
        <row r="3060">
          <cell r="B3060">
            <v>13019.36</v>
          </cell>
          <cell r="C3060">
            <v>2010</v>
          </cell>
          <cell r="D3060" t="str">
            <v>460100  DO NOT USE - Repairs &amp; Maintenance - Lan</v>
          </cell>
          <cell r="E3060" t="str">
            <v>District 4</v>
          </cell>
          <cell r="F3060" t="str">
            <v>Sewer</v>
          </cell>
        </row>
        <row r="3061">
          <cell r="B3061">
            <v>9110.9500000000007</v>
          </cell>
          <cell r="C3061">
            <v>2010</v>
          </cell>
          <cell r="D3061" t="str">
            <v>460100  DO NOT USE - Repairs &amp; Maintenance - Lan</v>
          </cell>
          <cell r="E3061" t="str">
            <v>District 4</v>
          </cell>
          <cell r="F3061" t="str">
            <v>Sewer</v>
          </cell>
        </row>
        <row r="3062">
          <cell r="B3062">
            <v>445.47</v>
          </cell>
          <cell r="C3062">
            <v>2010</v>
          </cell>
          <cell r="D3062" t="str">
            <v>460100  DO NOT USE - Repairs &amp; Maintenance - Lan</v>
          </cell>
          <cell r="E3062" t="str">
            <v>District 7</v>
          </cell>
          <cell r="F3062" t="str">
            <v>Sewer</v>
          </cell>
        </row>
        <row r="3063">
          <cell r="B3063">
            <v>0.04</v>
          </cell>
          <cell r="C3063">
            <v>2010</v>
          </cell>
          <cell r="D3063" t="str">
            <v>460100  DO NOT USE - Repairs &amp; Maintenance - Lan</v>
          </cell>
          <cell r="E3063" t="str">
            <v>District 6</v>
          </cell>
          <cell r="F3063" t="str">
            <v>Sewer</v>
          </cell>
        </row>
        <row r="3064">
          <cell r="B3064">
            <v>3815.38</v>
          </cell>
          <cell r="C3064">
            <v>2010</v>
          </cell>
          <cell r="D3064" t="str">
            <v>460100  DO NOT USE - Repairs &amp; Maintenance - Lan</v>
          </cell>
          <cell r="E3064" t="str">
            <v>District 6</v>
          </cell>
          <cell r="F3064" t="str">
            <v>Sewer</v>
          </cell>
        </row>
        <row r="3065">
          <cell r="B3065">
            <v>4693.55</v>
          </cell>
          <cell r="C3065">
            <v>2010</v>
          </cell>
          <cell r="D3065" t="str">
            <v>460100  DO NOT USE - Repairs &amp; Maintenance - Lan</v>
          </cell>
          <cell r="E3065" t="str">
            <v>District 6</v>
          </cell>
          <cell r="F3065" t="str">
            <v>Sewer</v>
          </cell>
        </row>
        <row r="3066">
          <cell r="B3066">
            <v>11345.52</v>
          </cell>
          <cell r="C3066">
            <v>2010</v>
          </cell>
          <cell r="D3066" t="str">
            <v>460100  DO NOT USE - Repairs &amp; Maintenance - Lan</v>
          </cell>
          <cell r="E3066" t="str">
            <v>District 6</v>
          </cell>
          <cell r="F3066" t="str">
            <v>Sewer</v>
          </cell>
        </row>
        <row r="3067">
          <cell r="B3067">
            <v>2939.51</v>
          </cell>
          <cell r="C3067">
            <v>2010</v>
          </cell>
          <cell r="D3067" t="str">
            <v>460100  DO NOT USE - Repairs &amp; Maintenance - Lan</v>
          </cell>
          <cell r="E3067" t="str">
            <v>District 7</v>
          </cell>
          <cell r="F3067" t="str">
            <v>Sewer</v>
          </cell>
        </row>
        <row r="3068">
          <cell r="B3068">
            <v>121.21</v>
          </cell>
          <cell r="C3068">
            <v>2010</v>
          </cell>
          <cell r="D3068" t="str">
            <v>460100  DO NOT USE - Repairs &amp; Maintenance - Lan</v>
          </cell>
          <cell r="E3068" t="str">
            <v>District 7</v>
          </cell>
          <cell r="F3068" t="str">
            <v>Sewer</v>
          </cell>
        </row>
        <row r="3069">
          <cell r="B3069">
            <v>0</v>
          </cell>
          <cell r="C3069">
            <v>2010</v>
          </cell>
          <cell r="D3069" t="str">
            <v>460100  DO NOT USE - Repairs &amp; Maintenance - Lan</v>
          </cell>
          <cell r="E3069" t="str">
            <v>District 7</v>
          </cell>
          <cell r="F3069" t="str">
            <v>Sewer</v>
          </cell>
        </row>
        <row r="3070">
          <cell r="B3070">
            <v>0</v>
          </cell>
          <cell r="C3070">
            <v>2010</v>
          </cell>
          <cell r="D3070" t="str">
            <v>460100  DO NOT USE - Repairs &amp; Maintenance - Lan</v>
          </cell>
          <cell r="E3070" t="str">
            <v>District 7</v>
          </cell>
          <cell r="F3070" t="str">
            <v>Sewer</v>
          </cell>
        </row>
        <row r="3071">
          <cell r="B3071">
            <v>12628.67</v>
          </cell>
          <cell r="C3071">
            <v>2010</v>
          </cell>
          <cell r="D3071" t="str">
            <v>460100  DO NOT USE - Repairs &amp; Maintenance - Lan</v>
          </cell>
          <cell r="E3071" t="str">
            <v>Logistics</v>
          </cell>
          <cell r="F3071" t="str">
            <v>Water</v>
          </cell>
        </row>
        <row r="3072">
          <cell r="B3072">
            <v>3309.58</v>
          </cell>
          <cell r="C3072">
            <v>2010</v>
          </cell>
          <cell r="D3072" t="str">
            <v>460100  DO NOT USE - Repairs &amp; Maintenance - Lan</v>
          </cell>
          <cell r="E3072" t="str">
            <v>Informal Settlements</v>
          </cell>
          <cell r="F3072" t="str">
            <v>Water</v>
          </cell>
        </row>
        <row r="3073">
          <cell r="B3073">
            <v>35501.440000000002</v>
          </cell>
          <cell r="C3073">
            <v>2010</v>
          </cell>
          <cell r="D3073" t="str">
            <v>460100  DO NOT USE - Repairs &amp; Maintenance - Lan</v>
          </cell>
          <cell r="E3073" t="str">
            <v>TOC</v>
          </cell>
          <cell r="F3073" t="str">
            <v>Water</v>
          </cell>
        </row>
        <row r="3074">
          <cell r="B3074">
            <v>31661.68</v>
          </cell>
          <cell r="C3074">
            <v>2010</v>
          </cell>
          <cell r="D3074" t="str">
            <v>460100  DO NOT USE - Repairs &amp; Maintenance - Lan</v>
          </cell>
          <cell r="E3074" t="str">
            <v>Informal Settlements</v>
          </cell>
          <cell r="F3074" t="str">
            <v>Water</v>
          </cell>
        </row>
        <row r="3075">
          <cell r="B3075">
            <v>33440.1</v>
          </cell>
          <cell r="C3075">
            <v>2010</v>
          </cell>
          <cell r="D3075" t="str">
            <v>460100  DO NOT USE - Repairs &amp; Maintenance - Lan</v>
          </cell>
          <cell r="E3075" t="str">
            <v>TOC</v>
          </cell>
          <cell r="F3075" t="str">
            <v>Water</v>
          </cell>
        </row>
        <row r="3076">
          <cell r="B3076">
            <v>26319.81</v>
          </cell>
          <cell r="C3076">
            <v>2010</v>
          </cell>
          <cell r="D3076" t="str">
            <v>460100  DO NOT USE - Repairs &amp; Maintenance - Lan</v>
          </cell>
          <cell r="E3076" t="str">
            <v>Logistics</v>
          </cell>
          <cell r="F3076" t="str">
            <v>Water</v>
          </cell>
        </row>
        <row r="3077">
          <cell r="B3077">
            <v>16010.17</v>
          </cell>
          <cell r="C3077">
            <v>2010</v>
          </cell>
          <cell r="D3077" t="str">
            <v>460100  DO NOT USE - Repairs &amp; Maintenance - Lan</v>
          </cell>
          <cell r="E3077" t="str">
            <v>Logistics</v>
          </cell>
          <cell r="F3077" t="str">
            <v>Water</v>
          </cell>
        </row>
        <row r="3078">
          <cell r="B3078">
            <v>18320.84</v>
          </cell>
          <cell r="C3078">
            <v>2010</v>
          </cell>
          <cell r="D3078" t="str">
            <v>460100  DO NOT USE - Repairs &amp; Maintenance - Lan</v>
          </cell>
          <cell r="E3078" t="str">
            <v>Logistics</v>
          </cell>
          <cell r="F3078" t="str">
            <v>Water</v>
          </cell>
        </row>
        <row r="3079">
          <cell r="B3079">
            <v>12999.96</v>
          </cell>
          <cell r="C3079">
            <v>2010</v>
          </cell>
          <cell r="D3079" t="str">
            <v>460100  DO NOT USE - Repairs &amp; Maintenance - Lan</v>
          </cell>
          <cell r="E3079" t="str">
            <v>Logistics</v>
          </cell>
          <cell r="F3079" t="str">
            <v>Water</v>
          </cell>
        </row>
        <row r="3080">
          <cell r="B3080">
            <v>11355.61</v>
          </cell>
          <cell r="C3080">
            <v>2010</v>
          </cell>
          <cell r="D3080" t="str">
            <v>460100  DO NOT USE - Repairs &amp; Maintenance - Lan</v>
          </cell>
          <cell r="E3080" t="str">
            <v>Logistics</v>
          </cell>
          <cell r="F3080" t="str">
            <v>Water</v>
          </cell>
        </row>
        <row r="3081">
          <cell r="B3081">
            <v>7251.85</v>
          </cell>
          <cell r="C3081">
            <v>2010</v>
          </cell>
          <cell r="D3081" t="str">
            <v>460100  DO NOT USE - Repairs &amp; Maintenance - Lan</v>
          </cell>
          <cell r="E3081" t="str">
            <v>District 1</v>
          </cell>
          <cell r="F3081" t="str">
            <v>Water</v>
          </cell>
        </row>
        <row r="3082">
          <cell r="B3082">
            <v>18497.09</v>
          </cell>
          <cell r="C3082">
            <v>2010</v>
          </cell>
          <cell r="D3082" t="str">
            <v>460100  DO NOT USE - Repairs &amp; Maintenance - Lan</v>
          </cell>
          <cell r="E3082" t="str">
            <v>District 1</v>
          </cell>
          <cell r="F3082" t="str">
            <v>Water</v>
          </cell>
        </row>
        <row r="3083">
          <cell r="B3083">
            <v>2365.54</v>
          </cell>
          <cell r="C3083">
            <v>2010</v>
          </cell>
          <cell r="D3083" t="str">
            <v>460100  DO NOT USE - Repairs &amp; Maintenance - Lan</v>
          </cell>
          <cell r="E3083" t="str">
            <v>District 1</v>
          </cell>
          <cell r="F3083" t="str">
            <v>Water</v>
          </cell>
        </row>
        <row r="3084">
          <cell r="B3084">
            <v>39679.269999999997</v>
          </cell>
          <cell r="C3084">
            <v>2010</v>
          </cell>
          <cell r="D3084" t="str">
            <v>460100  DO NOT USE - Repairs &amp; Maintenance - Lan</v>
          </cell>
          <cell r="E3084" t="str">
            <v>District 1</v>
          </cell>
          <cell r="F3084" t="str">
            <v>Water</v>
          </cell>
        </row>
        <row r="3085">
          <cell r="B3085">
            <v>859768.38</v>
          </cell>
          <cell r="C3085">
            <v>2010</v>
          </cell>
          <cell r="D3085" t="str">
            <v>460100  DO NOT USE - Repairs &amp; Maintenance - Lan</v>
          </cell>
          <cell r="E3085" t="e">
            <v>#N/A</v>
          </cell>
          <cell r="F3085" t="e">
            <v>#VALUE!</v>
          </cell>
        </row>
        <row r="3086">
          <cell r="B3086">
            <v>15476.28</v>
          </cell>
          <cell r="C3086">
            <v>2010</v>
          </cell>
          <cell r="D3086" t="str">
            <v>460100  DO NOT USE - Repairs &amp; Maintenance - Lan</v>
          </cell>
          <cell r="E3086" t="str">
            <v>District 8</v>
          </cell>
          <cell r="F3086" t="str">
            <v>Water</v>
          </cell>
        </row>
        <row r="3087">
          <cell r="B3087">
            <v>21977.51</v>
          </cell>
          <cell r="C3087">
            <v>2010</v>
          </cell>
          <cell r="D3087" t="str">
            <v>460100  DO NOT USE - Repairs &amp; Maintenance - Lan</v>
          </cell>
          <cell r="E3087" t="str">
            <v>District 8</v>
          </cell>
          <cell r="F3087" t="str">
            <v>Water</v>
          </cell>
        </row>
        <row r="3088">
          <cell r="B3088">
            <v>18054.7</v>
          </cell>
          <cell r="C3088">
            <v>2010</v>
          </cell>
          <cell r="D3088" t="str">
            <v>460100  DO NOT USE - Repairs &amp; Maintenance - Lan</v>
          </cell>
          <cell r="E3088" t="str">
            <v>District 6</v>
          </cell>
          <cell r="F3088" t="str">
            <v>Water</v>
          </cell>
        </row>
        <row r="3089">
          <cell r="B3089">
            <v>8905.7800000000007</v>
          </cell>
          <cell r="C3089">
            <v>2010</v>
          </cell>
          <cell r="D3089" t="str">
            <v>460100  DO NOT USE - Repairs &amp; Maintenance - Lan</v>
          </cell>
          <cell r="E3089" t="str">
            <v>District 3</v>
          </cell>
          <cell r="F3089" t="str">
            <v>Water</v>
          </cell>
        </row>
        <row r="3090">
          <cell r="B3090">
            <v>9615</v>
          </cell>
          <cell r="C3090">
            <v>2010</v>
          </cell>
          <cell r="D3090" t="str">
            <v>460100  DO NOT USE - Repairs &amp; Maintenance - Lan</v>
          </cell>
          <cell r="E3090" t="str">
            <v>District 3</v>
          </cell>
          <cell r="F3090" t="str">
            <v>Water</v>
          </cell>
        </row>
        <row r="3091">
          <cell r="B3091">
            <v>1230.77</v>
          </cell>
          <cell r="C3091">
            <v>2010</v>
          </cell>
          <cell r="D3091" t="str">
            <v>460100  DO NOT USE - Repairs &amp; Maintenance - Lan</v>
          </cell>
          <cell r="E3091" t="str">
            <v>District 3</v>
          </cell>
          <cell r="F3091" t="str">
            <v>Water</v>
          </cell>
        </row>
        <row r="3092">
          <cell r="B3092">
            <v>14525.26</v>
          </cell>
          <cell r="C3092">
            <v>2010</v>
          </cell>
          <cell r="D3092" t="str">
            <v>460100  DO NOT USE - Repairs &amp; Maintenance - Lan</v>
          </cell>
          <cell r="E3092" t="str">
            <v>District 3</v>
          </cell>
          <cell r="F3092" t="str">
            <v>Water</v>
          </cell>
        </row>
        <row r="3093">
          <cell r="B3093">
            <v>16787.509999999998</v>
          </cell>
          <cell r="C3093">
            <v>2010</v>
          </cell>
          <cell r="D3093" t="str">
            <v>460100  DO NOT USE - Repairs &amp; Maintenance - Lan</v>
          </cell>
          <cell r="E3093" t="str">
            <v>District 4</v>
          </cell>
          <cell r="F3093" t="str">
            <v>Water</v>
          </cell>
        </row>
        <row r="3094">
          <cell r="B3094">
            <v>16317.01</v>
          </cell>
          <cell r="C3094">
            <v>2010</v>
          </cell>
          <cell r="D3094" t="str">
            <v>460100  DO NOT USE - Repairs &amp; Maintenance - Lan</v>
          </cell>
          <cell r="E3094" t="str">
            <v>District 4</v>
          </cell>
          <cell r="F3094" t="str">
            <v>Water</v>
          </cell>
        </row>
        <row r="3095">
          <cell r="B3095">
            <v>561.41999999999996</v>
          </cell>
          <cell r="C3095">
            <v>2010</v>
          </cell>
          <cell r="D3095" t="str">
            <v>460100  DO NOT USE - Repairs &amp; Maintenance - Lan</v>
          </cell>
          <cell r="E3095" t="str">
            <v>District 4</v>
          </cell>
          <cell r="F3095" t="str">
            <v>Water</v>
          </cell>
        </row>
        <row r="3096">
          <cell r="B3096">
            <v>21753.98</v>
          </cell>
          <cell r="C3096">
            <v>2010</v>
          </cell>
          <cell r="D3096" t="str">
            <v>460100  DO NOT USE - Repairs &amp; Maintenance - Lan</v>
          </cell>
          <cell r="E3096" t="str">
            <v>District 4</v>
          </cell>
          <cell r="F3096" t="str">
            <v>Water</v>
          </cell>
        </row>
        <row r="3097">
          <cell r="B3097">
            <v>17711.849999999999</v>
          </cell>
          <cell r="C3097">
            <v>2010</v>
          </cell>
          <cell r="D3097" t="str">
            <v>460100  DO NOT USE - Repairs &amp; Maintenance - Lan</v>
          </cell>
          <cell r="E3097" t="str">
            <v>District 4</v>
          </cell>
          <cell r="F3097" t="str">
            <v>Water</v>
          </cell>
        </row>
        <row r="3098">
          <cell r="B3098">
            <v>7048.05</v>
          </cell>
          <cell r="C3098">
            <v>2010</v>
          </cell>
          <cell r="D3098" t="str">
            <v>460100  DO NOT USE - Repairs &amp; Maintenance - Lan</v>
          </cell>
          <cell r="E3098" t="str">
            <v>District 4</v>
          </cell>
          <cell r="F3098" t="str">
            <v>Water</v>
          </cell>
        </row>
        <row r="3099">
          <cell r="B3099">
            <v>1530.22</v>
          </cell>
          <cell r="C3099">
            <v>2010</v>
          </cell>
          <cell r="D3099" t="str">
            <v>460100  DO NOT USE - Repairs &amp; Maintenance - Lan</v>
          </cell>
          <cell r="E3099" t="str">
            <v>District 8</v>
          </cell>
          <cell r="F3099" t="str">
            <v>Water</v>
          </cell>
        </row>
        <row r="3100">
          <cell r="B3100">
            <v>14465.59</v>
          </cell>
          <cell r="C3100">
            <v>2010</v>
          </cell>
          <cell r="D3100" t="str">
            <v>460100  DO NOT USE - Repairs &amp; Maintenance - Lan</v>
          </cell>
          <cell r="E3100" t="str">
            <v>District 8</v>
          </cell>
          <cell r="F3100" t="str">
            <v>Water</v>
          </cell>
        </row>
        <row r="3101">
          <cell r="B3101">
            <v>7783.26</v>
          </cell>
          <cell r="C3101">
            <v>2010</v>
          </cell>
          <cell r="D3101" t="str">
            <v>460100  DO NOT USE - Repairs &amp; Maintenance - Lan</v>
          </cell>
          <cell r="E3101" t="str">
            <v>District 1</v>
          </cell>
          <cell r="F3101" t="str">
            <v>Water</v>
          </cell>
        </row>
        <row r="3102">
          <cell r="B3102">
            <v>9915.42</v>
          </cell>
          <cell r="C3102">
            <v>2010</v>
          </cell>
          <cell r="D3102" t="str">
            <v>460100  DO NOT USE - Repairs &amp; Maintenance - Lan</v>
          </cell>
          <cell r="E3102" t="str">
            <v>District 8</v>
          </cell>
          <cell r="F3102" t="str">
            <v>Water</v>
          </cell>
        </row>
        <row r="3103">
          <cell r="B3103">
            <v>5293.69</v>
          </cell>
          <cell r="C3103">
            <v>2010</v>
          </cell>
          <cell r="D3103" t="str">
            <v>460100  DO NOT USE - Repairs &amp; Maintenance - Lan</v>
          </cell>
          <cell r="E3103" t="str">
            <v>District 6</v>
          </cell>
          <cell r="F3103" t="str">
            <v>Water</v>
          </cell>
        </row>
        <row r="3104">
          <cell r="B3104">
            <v>33486.78</v>
          </cell>
          <cell r="C3104">
            <v>2010</v>
          </cell>
          <cell r="D3104" t="str">
            <v>460100  DO NOT USE - Repairs &amp; Maintenance - Lan</v>
          </cell>
          <cell r="E3104" t="str">
            <v>District 6</v>
          </cell>
          <cell r="F3104" t="str">
            <v>Water</v>
          </cell>
        </row>
        <row r="3105">
          <cell r="B3105">
            <v>740.59</v>
          </cell>
          <cell r="C3105">
            <v>2010</v>
          </cell>
          <cell r="D3105" t="str">
            <v>460100  DO NOT USE - Repairs &amp; Maintenance - Lan</v>
          </cell>
          <cell r="E3105" t="str">
            <v>District 6</v>
          </cell>
          <cell r="F3105" t="str">
            <v>Water</v>
          </cell>
        </row>
        <row r="3106">
          <cell r="B3106">
            <v>9680.02</v>
          </cell>
          <cell r="C3106">
            <v>2010</v>
          </cell>
          <cell r="D3106" t="str">
            <v>460100  DO NOT USE - Repairs &amp; Maintenance - Lan</v>
          </cell>
          <cell r="E3106" t="str">
            <v>District 6</v>
          </cell>
          <cell r="F3106" t="str">
            <v>Water</v>
          </cell>
        </row>
        <row r="3107">
          <cell r="B3107">
            <v>16486.5</v>
          </cell>
          <cell r="C3107">
            <v>2010</v>
          </cell>
          <cell r="D3107" t="str">
            <v>460100  DO NOT USE - Repairs &amp; Maintenance - Lan</v>
          </cell>
          <cell r="E3107" t="str">
            <v>District 6</v>
          </cell>
          <cell r="F3107" t="str">
            <v>Water</v>
          </cell>
        </row>
        <row r="3108">
          <cell r="B3108">
            <v>23900.17</v>
          </cell>
          <cell r="C3108">
            <v>2010</v>
          </cell>
          <cell r="D3108" t="str">
            <v>460100  DO NOT USE - Repairs &amp; Maintenance - Lan</v>
          </cell>
          <cell r="E3108" t="str">
            <v>District 6</v>
          </cell>
          <cell r="F3108" t="str">
            <v>Water</v>
          </cell>
        </row>
        <row r="3109">
          <cell r="B3109">
            <v>2278.14</v>
          </cell>
          <cell r="C3109">
            <v>2010</v>
          </cell>
          <cell r="D3109" t="str">
            <v>460100  DO NOT USE - Repairs &amp; Maintenance - Lan</v>
          </cell>
          <cell r="E3109" t="str">
            <v>District 8</v>
          </cell>
          <cell r="F3109" t="str">
            <v>Water</v>
          </cell>
        </row>
        <row r="3110">
          <cell r="B3110">
            <v>26871.59</v>
          </cell>
          <cell r="C3110">
            <v>2010</v>
          </cell>
          <cell r="D3110" t="str">
            <v>460100  DO NOT USE - Repairs &amp; Maintenance - Lan</v>
          </cell>
          <cell r="E3110" t="str">
            <v>District 8</v>
          </cell>
          <cell r="F3110" t="str">
            <v>Water</v>
          </cell>
        </row>
        <row r="3111">
          <cell r="B3111">
            <v>2862.46</v>
          </cell>
          <cell r="C3111">
            <v>2010</v>
          </cell>
          <cell r="D3111" t="str">
            <v>460100  DO NOT USE - Repairs &amp; Maintenance - Lan</v>
          </cell>
          <cell r="E3111" t="str">
            <v>District 8</v>
          </cell>
          <cell r="F3111" t="str">
            <v>Water</v>
          </cell>
        </row>
        <row r="3112">
          <cell r="B3112">
            <v>10143.33</v>
          </cell>
          <cell r="C3112">
            <v>2010</v>
          </cell>
          <cell r="D3112" t="str">
            <v>460100  DO NOT USE - Repairs &amp; Maintenance - Lan</v>
          </cell>
          <cell r="E3112" t="str">
            <v>District 8</v>
          </cell>
          <cell r="F3112" t="str">
            <v>Water</v>
          </cell>
        </row>
        <row r="3113">
          <cell r="B3113">
            <v>29960</v>
          </cell>
          <cell r="C3113">
            <v>2010</v>
          </cell>
          <cell r="D3113" t="str">
            <v>460100  DO NOT USE - Repairs &amp; Maintenance - Lan</v>
          </cell>
          <cell r="E3113" t="str">
            <v>District 8</v>
          </cell>
          <cell r="F3113" t="str">
            <v>Water</v>
          </cell>
        </row>
        <row r="3114">
          <cell r="B3114">
            <v>41449.120000000003</v>
          </cell>
          <cell r="C3114">
            <v>2010</v>
          </cell>
          <cell r="D3114" t="str">
            <v>460100  DO NOT USE - Repairs &amp; Maintenance - Lan</v>
          </cell>
          <cell r="E3114" t="str">
            <v>District 8</v>
          </cell>
          <cell r="F3114" t="str">
            <v>Water</v>
          </cell>
        </row>
        <row r="3115">
          <cell r="B3115">
            <v>2108.63</v>
          </cell>
          <cell r="C3115">
            <v>2010</v>
          </cell>
          <cell r="D3115" t="str">
            <v>460100  DO NOT USE - Repairs &amp; Maintenance - Lan</v>
          </cell>
          <cell r="E3115" t="str">
            <v>District 8</v>
          </cell>
          <cell r="F3115" t="str">
            <v>Water</v>
          </cell>
        </row>
        <row r="3116">
          <cell r="B3116">
            <v>18034.580000000002</v>
          </cell>
          <cell r="C3116">
            <v>2010</v>
          </cell>
          <cell r="D3116" t="str">
            <v>460100  DO NOT USE - Repairs &amp; Maintenance - Lan</v>
          </cell>
          <cell r="E3116" t="str">
            <v>District 8</v>
          </cell>
          <cell r="F3116" t="str">
            <v>Water</v>
          </cell>
        </row>
        <row r="3117">
          <cell r="B3117">
            <v>98672.94</v>
          </cell>
          <cell r="C3117">
            <v>2010</v>
          </cell>
          <cell r="D3117" t="str">
            <v>460100  DO NOT USE - Repairs &amp; Maintenance - Lan</v>
          </cell>
          <cell r="E3117" t="str">
            <v>District 8</v>
          </cell>
          <cell r="F3117" t="str">
            <v>Water</v>
          </cell>
        </row>
        <row r="3118">
          <cell r="B3118">
            <v>1459.14</v>
          </cell>
          <cell r="C3118">
            <v>2010</v>
          </cell>
          <cell r="D3118" t="str">
            <v>460100  DO NOT USE - Repairs &amp; Maintenance - Lan</v>
          </cell>
          <cell r="E3118" t="str">
            <v>Informal Settlements</v>
          </cell>
          <cell r="F3118" t="str">
            <v>Sewer</v>
          </cell>
        </row>
        <row r="3119">
          <cell r="B3119">
            <v>7361.24</v>
          </cell>
          <cell r="C3119">
            <v>2010</v>
          </cell>
          <cell r="D3119" t="str">
            <v>460100  DO NOT USE - Repairs &amp; Maintenance - Lan</v>
          </cell>
          <cell r="E3119" t="str">
            <v>Informal Settlements</v>
          </cell>
          <cell r="F3119" t="str">
            <v>Sewer</v>
          </cell>
        </row>
        <row r="3120">
          <cell r="B3120">
            <v>53317</v>
          </cell>
          <cell r="C3120">
            <v>2010</v>
          </cell>
          <cell r="D3120" t="str">
            <v>460100  DO NOT USE - Repairs &amp; Maintenance - Lan</v>
          </cell>
          <cell r="E3120" t="str">
            <v>District 1</v>
          </cell>
          <cell r="F3120" t="str">
            <v>Sewer</v>
          </cell>
        </row>
        <row r="3121">
          <cell r="B3121">
            <v>20391.86</v>
          </cell>
          <cell r="C3121">
            <v>2010</v>
          </cell>
          <cell r="D3121" t="str">
            <v>460100  DO NOT USE - Repairs &amp; Maintenance - Lan</v>
          </cell>
          <cell r="E3121" t="str">
            <v>District 7</v>
          </cell>
          <cell r="F3121" t="str">
            <v>Sewer</v>
          </cell>
        </row>
        <row r="3122">
          <cell r="B3122">
            <v>9866.7900000000009</v>
          </cell>
          <cell r="C3122">
            <v>2010</v>
          </cell>
          <cell r="D3122" t="str">
            <v>460100  DO NOT USE - Repairs &amp; Maintenance - Lan</v>
          </cell>
          <cell r="E3122" t="str">
            <v>District 6</v>
          </cell>
          <cell r="F3122" t="str">
            <v>Sewer</v>
          </cell>
        </row>
        <row r="3123">
          <cell r="B3123">
            <v>1705.71</v>
          </cell>
          <cell r="C3123">
            <v>2010</v>
          </cell>
          <cell r="D3123" t="str">
            <v>460100  DO NOT USE - Repairs &amp; Maintenance - Lan</v>
          </cell>
          <cell r="E3123" t="str">
            <v>TOC</v>
          </cell>
          <cell r="F3123" t="str">
            <v>Sewer</v>
          </cell>
        </row>
        <row r="3124">
          <cell r="B3124">
            <v>14664.06</v>
          </cell>
          <cell r="C3124">
            <v>2010</v>
          </cell>
          <cell r="D3124" t="str">
            <v>460100  DO NOT USE - Repairs &amp; Maintenance - Lan</v>
          </cell>
          <cell r="E3124" t="str">
            <v>District 3</v>
          </cell>
          <cell r="F3124" t="str">
            <v>Sewer</v>
          </cell>
        </row>
        <row r="3125">
          <cell r="B3125">
            <v>24999.06</v>
          </cell>
          <cell r="C3125">
            <v>2010</v>
          </cell>
          <cell r="D3125" t="str">
            <v>460100  DO NOT USE - Repairs &amp; Maintenance - Lan</v>
          </cell>
          <cell r="E3125" t="str">
            <v>District 4</v>
          </cell>
          <cell r="F3125" t="str">
            <v>Sewer</v>
          </cell>
        </row>
        <row r="3126">
          <cell r="B3126">
            <v>15976.15</v>
          </cell>
          <cell r="C3126">
            <v>2010</v>
          </cell>
          <cell r="D3126" t="str">
            <v>460100  DO NOT USE - Repairs &amp; Maintenance - Lan</v>
          </cell>
          <cell r="E3126" t="str">
            <v>District 4</v>
          </cell>
          <cell r="F3126" t="str">
            <v>Sewer</v>
          </cell>
        </row>
        <row r="3127">
          <cell r="B3127">
            <v>11180.27</v>
          </cell>
          <cell r="C3127">
            <v>2010</v>
          </cell>
          <cell r="D3127" t="str">
            <v>460100  DO NOT USE - Repairs &amp; Maintenance - Lan</v>
          </cell>
          <cell r="E3127" t="str">
            <v>District 4</v>
          </cell>
          <cell r="F3127" t="str">
            <v>Sewer</v>
          </cell>
        </row>
        <row r="3128">
          <cell r="B3128">
            <v>546.64</v>
          </cell>
          <cell r="C3128">
            <v>2010</v>
          </cell>
          <cell r="D3128" t="str">
            <v>460100  DO NOT USE - Repairs &amp; Maintenance - Lan</v>
          </cell>
          <cell r="E3128" t="str">
            <v>District 7</v>
          </cell>
          <cell r="F3128" t="str">
            <v>Sewer</v>
          </cell>
        </row>
        <row r="3129">
          <cell r="B3129">
            <v>4629.74</v>
          </cell>
          <cell r="C3129">
            <v>2010</v>
          </cell>
          <cell r="D3129" t="str">
            <v>460100  DO NOT USE - Repairs &amp; Maintenance - Lan</v>
          </cell>
          <cell r="E3129" t="str">
            <v>District 6</v>
          </cell>
          <cell r="F3129" t="str">
            <v>Sewer</v>
          </cell>
        </row>
        <row r="3130">
          <cell r="B3130">
            <v>5759.8</v>
          </cell>
          <cell r="C3130">
            <v>2010</v>
          </cell>
          <cell r="D3130" t="str">
            <v>460100  DO NOT USE - Repairs &amp; Maintenance - Lan</v>
          </cell>
          <cell r="E3130" t="str">
            <v>District 6</v>
          </cell>
          <cell r="F3130" t="str">
            <v>Sewer</v>
          </cell>
        </row>
        <row r="3131">
          <cell r="B3131">
            <v>13923.22</v>
          </cell>
          <cell r="C3131">
            <v>2010</v>
          </cell>
          <cell r="D3131" t="str">
            <v>460100  DO NOT USE - Repairs &amp; Maintenance - Lan</v>
          </cell>
          <cell r="E3131" t="str">
            <v>District 6</v>
          </cell>
          <cell r="F3131" t="str">
            <v>Sewer</v>
          </cell>
        </row>
        <row r="3132">
          <cell r="B3132">
            <v>3606.98</v>
          </cell>
          <cell r="C3132">
            <v>2010</v>
          </cell>
          <cell r="D3132" t="str">
            <v>460100  DO NOT USE - Repairs &amp; Maintenance - Lan</v>
          </cell>
          <cell r="E3132" t="str">
            <v>District 7</v>
          </cell>
          <cell r="F3132" t="str">
            <v>Sewer</v>
          </cell>
        </row>
        <row r="3133">
          <cell r="B3133">
            <v>0</v>
          </cell>
          <cell r="C3133">
            <v>2010</v>
          </cell>
          <cell r="D3133" t="str">
            <v>460100  DO NOT USE - Repairs &amp; Maintenance - Lan</v>
          </cell>
          <cell r="E3133" t="str">
            <v>District 7</v>
          </cell>
          <cell r="F3133" t="str">
            <v>Sewer</v>
          </cell>
        </row>
        <row r="3134">
          <cell r="B3134">
            <v>0</v>
          </cell>
          <cell r="C3134">
            <v>2010</v>
          </cell>
          <cell r="D3134" t="str">
            <v>460100  DO NOT USE - Repairs &amp; Maintenance - Lan</v>
          </cell>
          <cell r="E3134" t="str">
            <v>District 7</v>
          </cell>
          <cell r="F3134" t="str">
            <v>Sewer</v>
          </cell>
        </row>
        <row r="3135">
          <cell r="B3135">
            <v>15496.15</v>
          </cell>
          <cell r="C3135">
            <v>2010</v>
          </cell>
          <cell r="D3135" t="str">
            <v>460100  DO NOT USE - Repairs &amp; Maintenance - Lan</v>
          </cell>
          <cell r="E3135" t="str">
            <v>Logistics</v>
          </cell>
          <cell r="F3135" t="str">
            <v>Water</v>
          </cell>
        </row>
        <row r="3136">
          <cell r="B3136">
            <v>4061.18</v>
          </cell>
          <cell r="C3136">
            <v>2010</v>
          </cell>
          <cell r="D3136" t="str">
            <v>460100  DO NOT USE - Repairs &amp; Maintenance - Lan</v>
          </cell>
          <cell r="E3136" t="str">
            <v>Informal Settlements</v>
          </cell>
          <cell r="F3136" t="str">
            <v>Water</v>
          </cell>
        </row>
        <row r="3137">
          <cell r="B3137">
            <v>43563.21</v>
          </cell>
          <cell r="C3137">
            <v>2010</v>
          </cell>
          <cell r="D3137" t="str">
            <v>460100  DO NOT USE - Repairs &amp; Maintenance - Lan</v>
          </cell>
          <cell r="E3137" t="str">
            <v>TOC</v>
          </cell>
          <cell r="F3137" t="str">
            <v>Water</v>
          </cell>
        </row>
        <row r="3138">
          <cell r="B3138">
            <v>38852.519999999997</v>
          </cell>
          <cell r="C3138">
            <v>2010</v>
          </cell>
          <cell r="D3138" t="str">
            <v>460100  DO NOT USE - Repairs &amp; Maintenance - Lan</v>
          </cell>
          <cell r="E3138" t="str">
            <v>Informal Settlements</v>
          </cell>
          <cell r="F3138" t="str">
            <v>Water</v>
          </cell>
        </row>
        <row r="3139">
          <cell r="B3139">
            <v>41034.949999999997</v>
          </cell>
          <cell r="C3139">
            <v>2010</v>
          </cell>
          <cell r="D3139" t="str">
            <v>460100  DO NOT USE - Repairs &amp; Maintenance - Lan</v>
          </cell>
          <cell r="E3139" t="str">
            <v>TOC</v>
          </cell>
          <cell r="F3139" t="str">
            <v>Water</v>
          </cell>
        </row>
        <row r="3140">
          <cell r="B3140">
            <v>32298.17</v>
          </cell>
          <cell r="C3140">
            <v>2010</v>
          </cell>
          <cell r="D3140" t="str">
            <v>460100  DO NOT USE - Repairs &amp; Maintenance - Lan</v>
          </cell>
          <cell r="E3140" t="str">
            <v>Logistics</v>
          </cell>
          <cell r="F3140" t="str">
            <v>Water</v>
          </cell>
        </row>
        <row r="3141">
          <cell r="B3141">
            <v>19647.400000000001</v>
          </cell>
          <cell r="C3141">
            <v>2010</v>
          </cell>
          <cell r="D3141" t="str">
            <v>460100  DO NOT USE - Repairs &amp; Maintenance - Lan</v>
          </cell>
          <cell r="E3141" t="str">
            <v>Logistics</v>
          </cell>
          <cell r="F3141" t="str">
            <v>Water</v>
          </cell>
        </row>
        <row r="3142">
          <cell r="B3142">
            <v>22482.62</v>
          </cell>
          <cell r="C3142">
            <v>2010</v>
          </cell>
          <cell r="D3142" t="str">
            <v>460100  DO NOT USE - Repairs &amp; Maintenance - Lan</v>
          </cell>
          <cell r="E3142" t="str">
            <v>Logistics</v>
          </cell>
          <cell r="F3142" t="str">
            <v>Water</v>
          </cell>
        </row>
        <row r="3143">
          <cell r="B3143">
            <v>15953.58</v>
          </cell>
          <cell r="C3143">
            <v>2010</v>
          </cell>
          <cell r="D3143" t="str">
            <v>460100  DO NOT USE - Repairs &amp; Maintenance - Lan</v>
          </cell>
          <cell r="E3143" t="str">
            <v>Logistics</v>
          </cell>
          <cell r="F3143" t="str">
            <v>Water</v>
          </cell>
        </row>
        <row r="3144">
          <cell r="B3144">
            <v>13934.66</v>
          </cell>
          <cell r="C3144">
            <v>2010</v>
          </cell>
          <cell r="D3144" t="str">
            <v>460100  DO NOT USE - Repairs &amp; Maintenance - Lan</v>
          </cell>
          <cell r="E3144" t="str">
            <v>Logistics</v>
          </cell>
          <cell r="F3144" t="str">
            <v>Water</v>
          </cell>
        </row>
        <row r="3145">
          <cell r="B3145">
            <v>8898.7999999999993</v>
          </cell>
          <cell r="C3145">
            <v>2010</v>
          </cell>
          <cell r="D3145" t="str">
            <v>460100  DO NOT USE - Repairs &amp; Maintenance - Lan</v>
          </cell>
          <cell r="E3145" t="str">
            <v>District 1</v>
          </cell>
          <cell r="F3145" t="str">
            <v>Water</v>
          </cell>
        </row>
        <row r="3146">
          <cell r="B3146">
            <v>22697.77</v>
          </cell>
          <cell r="C3146">
            <v>2010</v>
          </cell>
          <cell r="D3146" t="str">
            <v>460100  DO NOT USE - Repairs &amp; Maintenance - Lan</v>
          </cell>
          <cell r="E3146" t="str">
            <v>District 1</v>
          </cell>
          <cell r="F3146" t="str">
            <v>Water</v>
          </cell>
        </row>
        <row r="3147">
          <cell r="B3147">
            <v>2902.89</v>
          </cell>
          <cell r="C3147">
            <v>2010</v>
          </cell>
          <cell r="D3147" t="str">
            <v>460100  DO NOT USE - Repairs &amp; Maintenance - Lan</v>
          </cell>
          <cell r="E3147" t="str">
            <v>District 1</v>
          </cell>
          <cell r="F3147" t="str">
            <v>Water</v>
          </cell>
        </row>
        <row r="3148">
          <cell r="B3148">
            <v>48690.05</v>
          </cell>
          <cell r="C3148">
            <v>2010</v>
          </cell>
          <cell r="D3148" t="str">
            <v>460100  DO NOT USE - Repairs &amp; Maintenance - Lan</v>
          </cell>
          <cell r="E3148" t="str">
            <v>District 1</v>
          </cell>
          <cell r="F3148" t="str">
            <v>Water</v>
          </cell>
        </row>
        <row r="3149">
          <cell r="B3149">
            <v>9310.99</v>
          </cell>
          <cell r="C3149">
            <v>2010</v>
          </cell>
          <cell r="D3149" t="str">
            <v>460100  DO NOT USE - Repairs &amp; Maintenance - Lan</v>
          </cell>
          <cell r="E3149" t="str">
            <v>District 6</v>
          </cell>
          <cell r="F3149" t="str">
            <v>Water</v>
          </cell>
        </row>
        <row r="3150">
          <cell r="B3150">
            <v>1054840.75</v>
          </cell>
          <cell r="C3150">
            <v>2010</v>
          </cell>
          <cell r="D3150" t="str">
            <v>460100  DO NOT USE - Repairs &amp; Maintenance - Lan</v>
          </cell>
          <cell r="E3150" t="e">
            <v>#N/A</v>
          </cell>
          <cell r="F3150" t="e">
            <v>#VALUE!</v>
          </cell>
        </row>
        <row r="3151">
          <cell r="B3151">
            <v>456.87</v>
          </cell>
          <cell r="C3151">
            <v>2010</v>
          </cell>
          <cell r="D3151" t="str">
            <v>460100  DO NOT USE - Repairs &amp; Maintenance - Lan</v>
          </cell>
          <cell r="E3151" t="str">
            <v>District 8</v>
          </cell>
          <cell r="F3151" t="str">
            <v>Water</v>
          </cell>
        </row>
        <row r="3152">
          <cell r="B3152">
            <v>650.69000000000005</v>
          </cell>
          <cell r="C3152">
            <v>2010</v>
          </cell>
          <cell r="D3152" t="str">
            <v>460100  DO NOT USE - Repairs &amp; Maintenance - Lan</v>
          </cell>
          <cell r="E3152" t="str">
            <v>District 8</v>
          </cell>
          <cell r="F3152" t="str">
            <v>Water</v>
          </cell>
        </row>
        <row r="3153">
          <cell r="B3153">
            <v>533.28</v>
          </cell>
          <cell r="C3153">
            <v>2010</v>
          </cell>
          <cell r="D3153" t="str">
            <v>460100  DO NOT USE - Repairs &amp; Maintenance - Lan</v>
          </cell>
          <cell r="E3153" t="str">
            <v>District 6</v>
          </cell>
          <cell r="F3153" t="str">
            <v>Water</v>
          </cell>
        </row>
        <row r="3154">
          <cell r="B3154">
            <v>276.55</v>
          </cell>
          <cell r="C3154">
            <v>2010</v>
          </cell>
          <cell r="D3154" t="str">
            <v>460100  DO NOT USE - Repairs &amp; Maintenance - Lan</v>
          </cell>
          <cell r="E3154" t="str">
            <v>District 3</v>
          </cell>
          <cell r="F3154" t="str">
            <v>Water</v>
          </cell>
        </row>
        <row r="3155">
          <cell r="B3155">
            <v>283.81</v>
          </cell>
          <cell r="C3155">
            <v>2010</v>
          </cell>
          <cell r="D3155" t="str">
            <v>460100  DO NOT USE - Repairs &amp; Maintenance - Lan</v>
          </cell>
          <cell r="E3155" t="str">
            <v>District 3</v>
          </cell>
          <cell r="F3155" t="str">
            <v>Water</v>
          </cell>
        </row>
        <row r="3156">
          <cell r="B3156">
            <v>36.36</v>
          </cell>
          <cell r="C3156">
            <v>2010</v>
          </cell>
          <cell r="D3156" t="str">
            <v>460100  DO NOT USE - Repairs &amp; Maintenance - Lan</v>
          </cell>
          <cell r="E3156" t="str">
            <v>District 3</v>
          </cell>
          <cell r="F3156" t="str">
            <v>Water</v>
          </cell>
        </row>
        <row r="3157">
          <cell r="B3157">
            <v>415.07</v>
          </cell>
          <cell r="C3157">
            <v>2010</v>
          </cell>
          <cell r="D3157" t="str">
            <v>460100  DO NOT USE - Repairs &amp; Maintenance - Lan</v>
          </cell>
          <cell r="E3157" t="str">
            <v>District 3</v>
          </cell>
          <cell r="F3157" t="str">
            <v>Water</v>
          </cell>
        </row>
        <row r="3158">
          <cell r="B3158">
            <v>495.89</v>
          </cell>
          <cell r="C3158">
            <v>2010</v>
          </cell>
          <cell r="D3158" t="str">
            <v>460100  DO NOT USE - Repairs &amp; Maintenance - Lan</v>
          </cell>
          <cell r="E3158" t="str">
            <v>District 4</v>
          </cell>
          <cell r="F3158" t="str">
            <v>Water</v>
          </cell>
        </row>
        <row r="3159">
          <cell r="B3159">
            <v>483.83</v>
          </cell>
          <cell r="C3159">
            <v>2010</v>
          </cell>
          <cell r="D3159" t="str">
            <v>460100  DO NOT USE - Repairs &amp; Maintenance - Lan</v>
          </cell>
          <cell r="E3159" t="str">
            <v>District 4</v>
          </cell>
          <cell r="F3159" t="str">
            <v>Water</v>
          </cell>
        </row>
        <row r="3160">
          <cell r="B3160">
            <v>16.579999999999998</v>
          </cell>
          <cell r="C3160">
            <v>2010</v>
          </cell>
          <cell r="D3160" t="str">
            <v>460100  DO NOT USE - Repairs &amp; Maintenance - Lan</v>
          </cell>
          <cell r="E3160" t="str">
            <v>District 4</v>
          </cell>
          <cell r="F3160" t="str">
            <v>Water</v>
          </cell>
        </row>
        <row r="3161">
          <cell r="B3161">
            <v>642.78</v>
          </cell>
          <cell r="C3161">
            <v>2010</v>
          </cell>
          <cell r="D3161" t="str">
            <v>460100  DO NOT USE - Repairs &amp; Maintenance - Lan</v>
          </cell>
          <cell r="E3161" t="str">
            <v>District 4</v>
          </cell>
          <cell r="F3161" t="str">
            <v>Water</v>
          </cell>
        </row>
        <row r="3162">
          <cell r="B3162">
            <v>523.21</v>
          </cell>
          <cell r="C3162">
            <v>2010</v>
          </cell>
          <cell r="D3162" t="str">
            <v>460100  DO NOT USE - Repairs &amp; Maintenance - Lan</v>
          </cell>
          <cell r="E3162" t="str">
            <v>District 4</v>
          </cell>
          <cell r="F3162" t="str">
            <v>Water</v>
          </cell>
        </row>
        <row r="3163">
          <cell r="B3163">
            <v>208.06</v>
          </cell>
          <cell r="C3163">
            <v>2010</v>
          </cell>
          <cell r="D3163" t="str">
            <v>460100  DO NOT USE - Repairs &amp; Maintenance - Lan</v>
          </cell>
          <cell r="E3163" t="str">
            <v>District 4</v>
          </cell>
          <cell r="F3163" t="str">
            <v>Water</v>
          </cell>
        </row>
        <row r="3164">
          <cell r="B3164">
            <v>45.29</v>
          </cell>
          <cell r="C3164">
            <v>2010</v>
          </cell>
          <cell r="D3164" t="str">
            <v>460100  DO NOT USE - Repairs &amp; Maintenance - Lan</v>
          </cell>
          <cell r="E3164" t="str">
            <v>District 8</v>
          </cell>
          <cell r="F3164" t="str">
            <v>Water</v>
          </cell>
        </row>
        <row r="3165">
          <cell r="B3165">
            <v>426.82</v>
          </cell>
          <cell r="C3165">
            <v>2010</v>
          </cell>
          <cell r="D3165" t="str">
            <v>460100  DO NOT USE - Repairs &amp; Maintenance - Lan</v>
          </cell>
          <cell r="E3165" t="str">
            <v>District 8</v>
          </cell>
          <cell r="F3165" t="str">
            <v>Water</v>
          </cell>
        </row>
        <row r="3166">
          <cell r="B3166">
            <v>229.97</v>
          </cell>
          <cell r="C3166">
            <v>2010</v>
          </cell>
          <cell r="D3166" t="str">
            <v>460100  DO NOT USE - Repairs &amp; Maintenance - Lan</v>
          </cell>
          <cell r="E3166" t="str">
            <v>District 1</v>
          </cell>
          <cell r="F3166" t="str">
            <v>Water</v>
          </cell>
        </row>
        <row r="3167">
          <cell r="B3167">
            <v>292.93</v>
          </cell>
          <cell r="C3167">
            <v>2010</v>
          </cell>
          <cell r="D3167" t="str">
            <v>460100  DO NOT USE - Repairs &amp; Maintenance - Lan</v>
          </cell>
          <cell r="E3167" t="str">
            <v>District 8</v>
          </cell>
          <cell r="F3167" t="str">
            <v>Water</v>
          </cell>
        </row>
        <row r="3168">
          <cell r="B3168">
            <v>156.38999999999999</v>
          </cell>
          <cell r="C3168">
            <v>2010</v>
          </cell>
          <cell r="D3168" t="str">
            <v>460100  DO NOT USE - Repairs &amp; Maintenance - Lan</v>
          </cell>
          <cell r="E3168" t="str">
            <v>District 6</v>
          </cell>
          <cell r="F3168" t="str">
            <v>Water</v>
          </cell>
        </row>
        <row r="3169">
          <cell r="B3169">
            <v>988.48</v>
          </cell>
          <cell r="C3169">
            <v>2010</v>
          </cell>
          <cell r="D3169" t="str">
            <v>460100  DO NOT USE - Repairs &amp; Maintenance - Lan</v>
          </cell>
          <cell r="E3169" t="str">
            <v>District 6</v>
          </cell>
          <cell r="F3169" t="str">
            <v>Water</v>
          </cell>
        </row>
        <row r="3170">
          <cell r="B3170">
            <v>21.88</v>
          </cell>
          <cell r="C3170">
            <v>2010</v>
          </cell>
          <cell r="D3170" t="str">
            <v>460100  DO NOT USE - Repairs &amp; Maintenance - Lan</v>
          </cell>
          <cell r="E3170" t="str">
            <v>District 6</v>
          </cell>
          <cell r="F3170" t="str">
            <v>Water</v>
          </cell>
        </row>
        <row r="3171">
          <cell r="B3171">
            <v>285.64</v>
          </cell>
          <cell r="C3171">
            <v>2010</v>
          </cell>
          <cell r="D3171" t="str">
            <v>460100  DO NOT USE - Repairs &amp; Maintenance - Lan</v>
          </cell>
          <cell r="E3171" t="str">
            <v>District 6</v>
          </cell>
          <cell r="F3171" t="str">
            <v>Water</v>
          </cell>
        </row>
        <row r="3172">
          <cell r="B3172">
            <v>487.05</v>
          </cell>
          <cell r="C3172">
            <v>2010</v>
          </cell>
          <cell r="D3172" t="str">
            <v>460100  DO NOT USE - Repairs &amp; Maintenance - Lan</v>
          </cell>
          <cell r="E3172" t="str">
            <v>District 6</v>
          </cell>
          <cell r="F3172" t="str">
            <v>Water</v>
          </cell>
        </row>
        <row r="3173">
          <cell r="B3173">
            <v>705.84</v>
          </cell>
          <cell r="C3173">
            <v>2010</v>
          </cell>
          <cell r="D3173" t="str">
            <v>460100  DO NOT USE - Repairs &amp; Maintenance - Lan</v>
          </cell>
          <cell r="E3173" t="str">
            <v>District 6</v>
          </cell>
          <cell r="F3173" t="str">
            <v>Water</v>
          </cell>
        </row>
        <row r="3174">
          <cell r="B3174">
            <v>67.3</v>
          </cell>
          <cell r="C3174">
            <v>2010</v>
          </cell>
          <cell r="D3174" t="str">
            <v>460100  DO NOT USE - Repairs &amp; Maintenance - Lan</v>
          </cell>
          <cell r="E3174" t="str">
            <v>District 8</v>
          </cell>
          <cell r="F3174" t="str">
            <v>Water</v>
          </cell>
        </row>
        <row r="3175">
          <cell r="B3175">
            <v>848.65</v>
          </cell>
          <cell r="C3175">
            <v>2010</v>
          </cell>
          <cell r="D3175" t="str">
            <v>460100  DO NOT USE - Repairs &amp; Maintenance - Lan</v>
          </cell>
          <cell r="E3175" t="str">
            <v>District 8</v>
          </cell>
          <cell r="F3175" t="str">
            <v>Water</v>
          </cell>
        </row>
        <row r="3176">
          <cell r="B3176">
            <v>84.59</v>
          </cell>
          <cell r="C3176">
            <v>2010</v>
          </cell>
          <cell r="D3176" t="str">
            <v>460100  DO NOT USE - Repairs &amp; Maintenance - Lan</v>
          </cell>
          <cell r="E3176" t="str">
            <v>District 8</v>
          </cell>
          <cell r="F3176" t="str">
            <v>Water</v>
          </cell>
        </row>
        <row r="3177">
          <cell r="B3177">
            <v>300.13</v>
          </cell>
          <cell r="C3177">
            <v>2010</v>
          </cell>
          <cell r="D3177" t="str">
            <v>460100  DO NOT USE - Repairs &amp; Maintenance - Lan</v>
          </cell>
          <cell r="E3177" t="str">
            <v>District 8</v>
          </cell>
          <cell r="F3177" t="str">
            <v>Water</v>
          </cell>
        </row>
        <row r="3178">
          <cell r="B3178">
            <v>885.56</v>
          </cell>
          <cell r="C3178">
            <v>2010</v>
          </cell>
          <cell r="D3178" t="str">
            <v>460100  DO NOT USE - Repairs &amp; Maintenance - Lan</v>
          </cell>
          <cell r="E3178" t="str">
            <v>District 8</v>
          </cell>
          <cell r="F3178" t="str">
            <v>Water</v>
          </cell>
        </row>
        <row r="3179">
          <cell r="B3179">
            <v>1224.56</v>
          </cell>
          <cell r="C3179">
            <v>2010</v>
          </cell>
          <cell r="D3179" t="str">
            <v>460100  DO NOT USE - Repairs &amp; Maintenance - Lan</v>
          </cell>
          <cell r="E3179" t="str">
            <v>District 8</v>
          </cell>
          <cell r="F3179" t="str">
            <v>Water</v>
          </cell>
        </row>
        <row r="3180">
          <cell r="B3180">
            <v>62.43</v>
          </cell>
          <cell r="C3180">
            <v>2010</v>
          </cell>
          <cell r="D3180" t="str">
            <v>460100  DO NOT USE - Repairs &amp; Maintenance - Lan</v>
          </cell>
          <cell r="E3180" t="str">
            <v>District 8</v>
          </cell>
          <cell r="F3180" t="str">
            <v>Water</v>
          </cell>
        </row>
        <row r="3181">
          <cell r="B3181">
            <v>531.85</v>
          </cell>
          <cell r="C3181">
            <v>2010</v>
          </cell>
          <cell r="D3181" t="str">
            <v>460100  DO NOT USE - Repairs &amp; Maintenance - Lan</v>
          </cell>
          <cell r="E3181" t="str">
            <v>District 8</v>
          </cell>
          <cell r="F3181" t="str">
            <v>Water</v>
          </cell>
        </row>
        <row r="3182">
          <cell r="B3182">
            <v>2916.59</v>
          </cell>
          <cell r="C3182">
            <v>2010</v>
          </cell>
          <cell r="D3182" t="str">
            <v>460100  DO NOT USE - Repairs &amp; Maintenance - Lan</v>
          </cell>
          <cell r="E3182" t="str">
            <v>District 8</v>
          </cell>
          <cell r="F3182" t="str">
            <v>Water</v>
          </cell>
        </row>
        <row r="3183">
          <cell r="B3183">
            <v>43.06</v>
          </cell>
          <cell r="C3183">
            <v>2010</v>
          </cell>
          <cell r="D3183" t="str">
            <v>460100  DO NOT USE - Repairs &amp; Maintenance - Lan</v>
          </cell>
          <cell r="E3183" t="str">
            <v>Informal Settlements</v>
          </cell>
          <cell r="F3183" t="str">
            <v>Sewer</v>
          </cell>
        </row>
        <row r="3184">
          <cell r="B3184">
            <v>217.37</v>
          </cell>
          <cell r="C3184">
            <v>2010</v>
          </cell>
          <cell r="D3184" t="str">
            <v>460100  DO NOT USE - Repairs &amp; Maintenance - Lan</v>
          </cell>
          <cell r="E3184" t="str">
            <v>Informal Settlements</v>
          </cell>
          <cell r="F3184" t="str">
            <v>Sewer</v>
          </cell>
        </row>
        <row r="3185">
          <cell r="B3185">
            <v>1573.05</v>
          </cell>
          <cell r="C3185">
            <v>2010</v>
          </cell>
          <cell r="D3185" t="str">
            <v>460100  DO NOT USE - Repairs &amp; Maintenance - Lan</v>
          </cell>
          <cell r="E3185" t="str">
            <v>District 1</v>
          </cell>
          <cell r="F3185" t="str">
            <v>Sewer</v>
          </cell>
        </row>
        <row r="3186">
          <cell r="B3186">
            <v>602.79</v>
          </cell>
          <cell r="C3186">
            <v>2010</v>
          </cell>
          <cell r="D3186" t="str">
            <v>460100  DO NOT USE - Repairs &amp; Maintenance - Lan</v>
          </cell>
          <cell r="E3186" t="str">
            <v>District 7</v>
          </cell>
          <cell r="F3186" t="str">
            <v>Sewer</v>
          </cell>
        </row>
        <row r="3187">
          <cell r="B3187">
            <v>291.36</v>
          </cell>
          <cell r="C3187">
            <v>2010</v>
          </cell>
          <cell r="D3187" t="str">
            <v>460100  DO NOT USE - Repairs &amp; Maintenance - Lan</v>
          </cell>
          <cell r="E3187" t="str">
            <v>District 6</v>
          </cell>
          <cell r="F3187" t="str">
            <v>Sewer</v>
          </cell>
        </row>
        <row r="3188">
          <cell r="B3188">
            <v>50.4</v>
          </cell>
          <cell r="C3188">
            <v>2010</v>
          </cell>
          <cell r="D3188" t="str">
            <v>460100  DO NOT USE - Repairs &amp; Maintenance - Lan</v>
          </cell>
          <cell r="E3188" t="str">
            <v>TOC</v>
          </cell>
          <cell r="F3188" t="str">
            <v>Sewer</v>
          </cell>
        </row>
        <row r="3189">
          <cell r="B3189">
            <v>432.85</v>
          </cell>
          <cell r="C3189">
            <v>2010</v>
          </cell>
          <cell r="D3189" t="str">
            <v>460100  DO NOT USE - Repairs &amp; Maintenance - Lan</v>
          </cell>
          <cell r="E3189" t="str">
            <v>District 3</v>
          </cell>
          <cell r="F3189" t="str">
            <v>Sewer</v>
          </cell>
        </row>
        <row r="3190">
          <cell r="B3190">
            <v>738.52</v>
          </cell>
          <cell r="C3190">
            <v>2010</v>
          </cell>
          <cell r="D3190" t="str">
            <v>460100  DO NOT USE - Repairs &amp; Maintenance - Lan</v>
          </cell>
          <cell r="E3190" t="str">
            <v>District 4</v>
          </cell>
          <cell r="F3190" t="str">
            <v>Sewer</v>
          </cell>
        </row>
        <row r="3191">
          <cell r="B3191">
            <v>471.76</v>
          </cell>
          <cell r="C3191">
            <v>2010</v>
          </cell>
          <cell r="D3191" t="str">
            <v>460100  DO NOT USE - Repairs &amp; Maintenance - Lan</v>
          </cell>
          <cell r="E3191" t="str">
            <v>District 4</v>
          </cell>
          <cell r="F3191" t="str">
            <v>Sewer</v>
          </cell>
        </row>
        <row r="3192">
          <cell r="B3192">
            <v>328.86</v>
          </cell>
          <cell r="C3192">
            <v>2010</v>
          </cell>
          <cell r="D3192" t="str">
            <v>460100  DO NOT USE - Repairs &amp; Maintenance - Lan</v>
          </cell>
          <cell r="E3192" t="str">
            <v>District 4</v>
          </cell>
          <cell r="F3192" t="str">
            <v>Sewer</v>
          </cell>
        </row>
        <row r="3193">
          <cell r="B3193">
            <v>16.149999999999999</v>
          </cell>
          <cell r="C3193">
            <v>2010</v>
          </cell>
          <cell r="D3193" t="str">
            <v>460100  DO NOT USE - Repairs &amp; Maintenance - Lan</v>
          </cell>
          <cell r="E3193" t="str">
            <v>District 7</v>
          </cell>
          <cell r="F3193" t="str">
            <v>Sewer</v>
          </cell>
        </row>
        <row r="3194">
          <cell r="B3194">
            <v>136.72999999999999</v>
          </cell>
          <cell r="C3194">
            <v>2010</v>
          </cell>
          <cell r="D3194" t="str">
            <v>460100  DO NOT USE - Repairs &amp; Maintenance - Lan</v>
          </cell>
          <cell r="E3194" t="str">
            <v>District 6</v>
          </cell>
          <cell r="F3194" t="str">
            <v>Sewer</v>
          </cell>
        </row>
        <row r="3195">
          <cell r="B3195">
            <v>170.19</v>
          </cell>
          <cell r="C3195">
            <v>2010</v>
          </cell>
          <cell r="D3195" t="str">
            <v>460100  DO NOT USE - Repairs &amp; Maintenance - Lan</v>
          </cell>
          <cell r="E3195" t="str">
            <v>District 6</v>
          </cell>
          <cell r="F3195" t="str">
            <v>Sewer</v>
          </cell>
        </row>
        <row r="3196">
          <cell r="B3196">
            <v>413.27</v>
          </cell>
          <cell r="C3196">
            <v>2010</v>
          </cell>
          <cell r="D3196" t="str">
            <v>460100  DO NOT USE - Repairs &amp; Maintenance - Lan</v>
          </cell>
          <cell r="E3196" t="str">
            <v>District 6</v>
          </cell>
          <cell r="F3196" t="str">
            <v>Sewer</v>
          </cell>
        </row>
        <row r="3197">
          <cell r="B3197">
            <v>105.88</v>
          </cell>
          <cell r="C3197">
            <v>2010</v>
          </cell>
          <cell r="D3197" t="str">
            <v>460100  DO NOT USE - Repairs &amp; Maintenance - Lan</v>
          </cell>
          <cell r="E3197" t="str">
            <v>District 7</v>
          </cell>
          <cell r="F3197" t="str">
            <v>Sewer</v>
          </cell>
        </row>
        <row r="3198">
          <cell r="B3198">
            <v>0</v>
          </cell>
          <cell r="C3198">
            <v>2010</v>
          </cell>
          <cell r="D3198" t="str">
            <v>460100  DO NOT USE - Repairs &amp; Maintenance - Lan</v>
          </cell>
          <cell r="E3198" t="str">
            <v>District 7</v>
          </cell>
          <cell r="F3198" t="str">
            <v>Sewer</v>
          </cell>
        </row>
        <row r="3199">
          <cell r="B3199">
            <v>0</v>
          </cell>
          <cell r="C3199">
            <v>2010</v>
          </cell>
          <cell r="D3199" t="str">
            <v>460100  DO NOT USE - Repairs &amp; Maintenance - Lan</v>
          </cell>
          <cell r="E3199" t="str">
            <v>District 7</v>
          </cell>
          <cell r="F3199" t="str">
            <v>Sewer</v>
          </cell>
        </row>
        <row r="3200">
          <cell r="B3200">
            <v>405.21</v>
          </cell>
          <cell r="C3200">
            <v>2010</v>
          </cell>
          <cell r="D3200" t="str">
            <v>460100  DO NOT USE - Repairs &amp; Maintenance - Lan</v>
          </cell>
          <cell r="E3200" t="str">
            <v>Logistics</v>
          </cell>
          <cell r="F3200" t="str">
            <v>Water</v>
          </cell>
        </row>
        <row r="3201">
          <cell r="B3201">
            <v>119.71</v>
          </cell>
          <cell r="C3201">
            <v>2010</v>
          </cell>
          <cell r="D3201" t="str">
            <v>460100  DO NOT USE - Repairs &amp; Maintenance - Lan</v>
          </cell>
          <cell r="E3201" t="str">
            <v>Informal Settlements</v>
          </cell>
          <cell r="F3201" t="str">
            <v>Water</v>
          </cell>
        </row>
        <row r="3202">
          <cell r="B3202">
            <v>1286.44</v>
          </cell>
          <cell r="C3202">
            <v>2010</v>
          </cell>
          <cell r="D3202" t="str">
            <v>460100  DO NOT USE - Repairs &amp; Maintenance - Lan</v>
          </cell>
          <cell r="E3202" t="str">
            <v>TOC</v>
          </cell>
          <cell r="F3202" t="str">
            <v>Water</v>
          </cell>
        </row>
        <row r="3203">
          <cell r="B3203">
            <v>1147.8900000000001</v>
          </cell>
          <cell r="C3203">
            <v>2010</v>
          </cell>
          <cell r="D3203" t="str">
            <v>460100  DO NOT USE - Repairs &amp; Maintenance - Lan</v>
          </cell>
          <cell r="E3203" t="str">
            <v>Informal Settlements</v>
          </cell>
          <cell r="F3203" t="str">
            <v>Water</v>
          </cell>
        </row>
        <row r="3204">
          <cell r="B3204">
            <v>1211.1400000000001</v>
          </cell>
          <cell r="C3204">
            <v>2010</v>
          </cell>
          <cell r="D3204" t="str">
            <v>460100  DO NOT USE - Repairs &amp; Maintenance - Lan</v>
          </cell>
          <cell r="E3204" t="str">
            <v>TOC</v>
          </cell>
          <cell r="F3204" t="str">
            <v>Water</v>
          </cell>
        </row>
        <row r="3205">
          <cell r="B3205">
            <v>955.54</v>
          </cell>
          <cell r="C3205">
            <v>2010</v>
          </cell>
          <cell r="D3205" t="str">
            <v>460100  DO NOT USE - Repairs &amp; Maintenance - Lan</v>
          </cell>
          <cell r="E3205" t="str">
            <v>Logistics</v>
          </cell>
          <cell r="F3205" t="str">
            <v>Water</v>
          </cell>
        </row>
        <row r="3206">
          <cell r="B3206">
            <v>587.52</v>
          </cell>
          <cell r="C3206">
            <v>2010</v>
          </cell>
          <cell r="D3206" t="str">
            <v>460100  DO NOT USE - Repairs &amp; Maintenance - Lan</v>
          </cell>
          <cell r="E3206" t="str">
            <v>Logistics</v>
          </cell>
          <cell r="F3206" t="str">
            <v>Water</v>
          </cell>
        </row>
        <row r="3207">
          <cell r="B3207">
            <v>664.1</v>
          </cell>
          <cell r="C3207">
            <v>2010</v>
          </cell>
          <cell r="D3207" t="str">
            <v>460100  DO NOT USE - Repairs &amp; Maintenance - Lan</v>
          </cell>
          <cell r="E3207" t="str">
            <v>Logistics</v>
          </cell>
          <cell r="F3207" t="str">
            <v>Water</v>
          </cell>
        </row>
        <row r="3208">
          <cell r="B3208">
            <v>470.75</v>
          </cell>
          <cell r="C3208">
            <v>2010</v>
          </cell>
          <cell r="D3208" t="str">
            <v>460100  DO NOT USE - Repairs &amp; Maintenance - Lan</v>
          </cell>
          <cell r="E3208" t="str">
            <v>Logistics</v>
          </cell>
          <cell r="F3208" t="str">
            <v>Water</v>
          </cell>
        </row>
        <row r="3209">
          <cell r="B3209">
            <v>411.54</v>
          </cell>
          <cell r="C3209">
            <v>2010</v>
          </cell>
          <cell r="D3209" t="str">
            <v>460100  DO NOT USE - Repairs &amp; Maintenance - Lan</v>
          </cell>
          <cell r="E3209" t="str">
            <v>Logistics</v>
          </cell>
          <cell r="F3209" t="str">
            <v>Water</v>
          </cell>
        </row>
        <row r="3210">
          <cell r="B3210">
            <v>262.85000000000002</v>
          </cell>
          <cell r="C3210">
            <v>2010</v>
          </cell>
          <cell r="D3210" t="str">
            <v>460100  DO NOT USE - Repairs &amp; Maintenance - Lan</v>
          </cell>
          <cell r="E3210" t="str">
            <v>District 1</v>
          </cell>
          <cell r="F3210" t="str">
            <v>Water</v>
          </cell>
        </row>
        <row r="3211">
          <cell r="B3211">
            <v>669.69</v>
          </cell>
          <cell r="C3211">
            <v>2010</v>
          </cell>
          <cell r="D3211" t="str">
            <v>460100  DO NOT USE - Repairs &amp; Maintenance - Lan</v>
          </cell>
          <cell r="E3211" t="str">
            <v>District 1</v>
          </cell>
          <cell r="F3211" t="str">
            <v>Water</v>
          </cell>
        </row>
        <row r="3212">
          <cell r="B3212">
            <v>85.81</v>
          </cell>
          <cell r="C3212">
            <v>2010</v>
          </cell>
          <cell r="D3212" t="str">
            <v>460100  DO NOT USE - Repairs &amp; Maintenance - Lan</v>
          </cell>
          <cell r="E3212" t="str">
            <v>District 1</v>
          </cell>
          <cell r="F3212" t="str">
            <v>Water</v>
          </cell>
        </row>
        <row r="3213">
          <cell r="B3213">
            <v>1418.12</v>
          </cell>
          <cell r="C3213">
            <v>2010</v>
          </cell>
          <cell r="D3213" t="str">
            <v>460100  DO NOT USE - Repairs &amp; Maintenance - Lan</v>
          </cell>
          <cell r="E3213" t="str">
            <v>District 1</v>
          </cell>
          <cell r="F3213" t="str">
            <v>Water</v>
          </cell>
        </row>
        <row r="3214">
          <cell r="B3214">
            <v>275.02</v>
          </cell>
          <cell r="C3214">
            <v>2010</v>
          </cell>
          <cell r="D3214" t="str">
            <v>460100  DO NOT USE - Repairs &amp; Maintenance - Lan</v>
          </cell>
          <cell r="E3214" t="str">
            <v>District 6</v>
          </cell>
          <cell r="F3214" t="str">
            <v>Water</v>
          </cell>
        </row>
        <row r="3215">
          <cell r="B3215">
            <v>31148.5</v>
          </cell>
          <cell r="C3215">
            <v>2010</v>
          </cell>
          <cell r="D3215" t="str">
            <v>460100  DO NOT USE - Repairs &amp; Maintenance - Lan</v>
          </cell>
          <cell r="E3215" t="e">
            <v>#N/A</v>
          </cell>
          <cell r="F3215" t="e">
            <v>#VALUE!</v>
          </cell>
        </row>
        <row r="3216">
          <cell r="B3216">
            <v>2321.34</v>
          </cell>
          <cell r="C3216">
            <v>2010</v>
          </cell>
          <cell r="D3216" t="str">
            <v>460100  DO NOT USE - Repairs &amp; Maintenance - Lan</v>
          </cell>
          <cell r="E3216" t="str">
            <v>District 8</v>
          </cell>
          <cell r="F3216" t="str">
            <v>Water</v>
          </cell>
        </row>
        <row r="3217">
          <cell r="B3217">
            <v>3295.71</v>
          </cell>
          <cell r="C3217">
            <v>2010</v>
          </cell>
          <cell r="D3217" t="str">
            <v>460100  DO NOT USE - Repairs &amp; Maintenance - Lan</v>
          </cell>
          <cell r="E3217" t="str">
            <v>District 8</v>
          </cell>
          <cell r="F3217" t="str">
            <v>Water</v>
          </cell>
        </row>
        <row r="3218">
          <cell r="B3218">
            <v>2708.34</v>
          </cell>
          <cell r="C3218">
            <v>2010</v>
          </cell>
          <cell r="D3218" t="str">
            <v>460100  DO NOT USE - Repairs &amp; Maintenance - Lan</v>
          </cell>
          <cell r="E3218" t="str">
            <v>District 6</v>
          </cell>
          <cell r="F3218" t="str">
            <v>Water</v>
          </cell>
        </row>
        <row r="3219">
          <cell r="B3219">
            <v>1335.64</v>
          </cell>
          <cell r="C3219">
            <v>2010</v>
          </cell>
          <cell r="D3219" t="str">
            <v>460100  DO NOT USE - Repairs &amp; Maintenance - Lan</v>
          </cell>
          <cell r="E3219" t="str">
            <v>District 3</v>
          </cell>
          <cell r="F3219" t="str">
            <v>Water</v>
          </cell>
        </row>
        <row r="3220">
          <cell r="B3220">
            <v>1442.4</v>
          </cell>
          <cell r="C3220">
            <v>2010</v>
          </cell>
          <cell r="D3220" t="str">
            <v>460100  DO NOT USE - Repairs &amp; Maintenance - Lan</v>
          </cell>
          <cell r="E3220" t="str">
            <v>District 3</v>
          </cell>
          <cell r="F3220" t="str">
            <v>Water</v>
          </cell>
        </row>
        <row r="3221">
          <cell r="B3221">
            <v>184.61</v>
          </cell>
          <cell r="C3221">
            <v>2010</v>
          </cell>
          <cell r="D3221" t="str">
            <v>460100  DO NOT USE - Repairs &amp; Maintenance - Lan</v>
          </cell>
          <cell r="E3221" t="str">
            <v>District 3</v>
          </cell>
          <cell r="F3221" t="str">
            <v>Water</v>
          </cell>
        </row>
        <row r="3222">
          <cell r="B3222">
            <v>2178.98</v>
          </cell>
          <cell r="C3222">
            <v>2010</v>
          </cell>
          <cell r="D3222" t="str">
            <v>460100  DO NOT USE - Repairs &amp; Maintenance - Lan</v>
          </cell>
          <cell r="E3222" t="str">
            <v>District 3</v>
          </cell>
          <cell r="F3222" t="str">
            <v>Water</v>
          </cell>
        </row>
        <row r="3223">
          <cell r="B3223">
            <v>2518.25</v>
          </cell>
          <cell r="C3223">
            <v>2010</v>
          </cell>
          <cell r="D3223" t="str">
            <v>460100  DO NOT USE - Repairs &amp; Maintenance - Lan</v>
          </cell>
          <cell r="E3223" t="str">
            <v>District 4</v>
          </cell>
          <cell r="F3223" t="str">
            <v>Water</v>
          </cell>
        </row>
        <row r="3224">
          <cell r="B3224">
            <v>2447.52</v>
          </cell>
          <cell r="C3224">
            <v>2010</v>
          </cell>
          <cell r="D3224" t="str">
            <v>460100  DO NOT USE - Repairs &amp; Maintenance - Lan</v>
          </cell>
          <cell r="E3224" t="str">
            <v>District 4</v>
          </cell>
          <cell r="F3224" t="str">
            <v>Water</v>
          </cell>
        </row>
        <row r="3225">
          <cell r="B3225">
            <v>84.18</v>
          </cell>
          <cell r="C3225">
            <v>2010</v>
          </cell>
          <cell r="D3225" t="str">
            <v>460100  DO NOT USE - Repairs &amp; Maintenance - Lan</v>
          </cell>
          <cell r="E3225" t="str">
            <v>District 4</v>
          </cell>
          <cell r="F3225" t="str">
            <v>Water</v>
          </cell>
        </row>
        <row r="3226">
          <cell r="B3226">
            <v>3262.61</v>
          </cell>
          <cell r="C3226">
            <v>2010</v>
          </cell>
          <cell r="D3226" t="str">
            <v>460100  DO NOT USE - Repairs &amp; Maintenance - Lan</v>
          </cell>
          <cell r="E3226" t="str">
            <v>District 4</v>
          </cell>
          <cell r="F3226" t="str">
            <v>Water</v>
          </cell>
        </row>
        <row r="3227">
          <cell r="B3227">
            <v>2656.49</v>
          </cell>
          <cell r="C3227">
            <v>2010</v>
          </cell>
          <cell r="D3227" t="str">
            <v>460100  DO NOT USE - Repairs &amp; Maintenance - Lan</v>
          </cell>
          <cell r="E3227" t="str">
            <v>District 4</v>
          </cell>
          <cell r="F3227" t="str">
            <v>Water</v>
          </cell>
        </row>
        <row r="3228">
          <cell r="B3228">
            <v>1057.06</v>
          </cell>
          <cell r="C3228">
            <v>2010</v>
          </cell>
          <cell r="D3228" t="str">
            <v>460100  DO NOT USE - Repairs &amp; Maintenance - Lan</v>
          </cell>
          <cell r="E3228" t="str">
            <v>District 4</v>
          </cell>
          <cell r="F3228" t="str">
            <v>Water</v>
          </cell>
        </row>
        <row r="3229">
          <cell r="B3229">
            <v>229.53</v>
          </cell>
          <cell r="C3229">
            <v>2010</v>
          </cell>
          <cell r="D3229" t="str">
            <v>460100  DO NOT USE - Repairs &amp; Maintenance - Lan</v>
          </cell>
          <cell r="E3229" t="str">
            <v>District 8</v>
          </cell>
          <cell r="F3229" t="str">
            <v>Water</v>
          </cell>
        </row>
        <row r="3230">
          <cell r="B3230">
            <v>2169.79</v>
          </cell>
          <cell r="C3230">
            <v>2010</v>
          </cell>
          <cell r="D3230" t="str">
            <v>460100  DO NOT USE - Repairs &amp; Maintenance - Lan</v>
          </cell>
          <cell r="E3230" t="str">
            <v>District 8</v>
          </cell>
          <cell r="F3230" t="str">
            <v>Water</v>
          </cell>
        </row>
        <row r="3231">
          <cell r="B3231">
            <v>1167.48</v>
          </cell>
          <cell r="C3231">
            <v>2010</v>
          </cell>
          <cell r="D3231" t="str">
            <v>460100  DO NOT USE - Repairs &amp; Maintenance - Lan</v>
          </cell>
          <cell r="E3231" t="str">
            <v>District 1</v>
          </cell>
          <cell r="F3231" t="str">
            <v>Water</v>
          </cell>
        </row>
        <row r="3232">
          <cell r="B3232">
            <v>1487.38</v>
          </cell>
          <cell r="C3232">
            <v>2010</v>
          </cell>
          <cell r="D3232" t="str">
            <v>460100  DO NOT USE - Repairs &amp; Maintenance - Lan</v>
          </cell>
          <cell r="E3232" t="str">
            <v>District 8</v>
          </cell>
          <cell r="F3232" t="str">
            <v>Water</v>
          </cell>
        </row>
        <row r="3233">
          <cell r="B3233">
            <v>794.07</v>
          </cell>
          <cell r="C3233">
            <v>2010</v>
          </cell>
          <cell r="D3233" t="str">
            <v>460100  DO NOT USE - Repairs &amp; Maintenance - Lan</v>
          </cell>
          <cell r="E3233" t="str">
            <v>District 6</v>
          </cell>
          <cell r="F3233" t="str">
            <v>Water</v>
          </cell>
        </row>
        <row r="3234">
          <cell r="B3234">
            <v>5023.1499999999996</v>
          </cell>
          <cell r="C3234">
            <v>2010</v>
          </cell>
          <cell r="D3234" t="str">
            <v>460100  DO NOT USE - Repairs &amp; Maintenance - Lan</v>
          </cell>
          <cell r="E3234" t="str">
            <v>District 6</v>
          </cell>
          <cell r="F3234" t="str">
            <v>Water</v>
          </cell>
        </row>
        <row r="3235">
          <cell r="B3235">
            <v>111.09</v>
          </cell>
          <cell r="C3235">
            <v>2010</v>
          </cell>
          <cell r="D3235" t="str">
            <v>460100  DO NOT USE - Repairs &amp; Maintenance - Lan</v>
          </cell>
          <cell r="E3235" t="str">
            <v>District 6</v>
          </cell>
          <cell r="F3235" t="str">
            <v>Water</v>
          </cell>
        </row>
        <row r="3236">
          <cell r="B3236">
            <v>1451.99</v>
          </cell>
          <cell r="C3236">
            <v>2010</v>
          </cell>
          <cell r="D3236" t="str">
            <v>460100  DO NOT USE - Repairs &amp; Maintenance - Lan</v>
          </cell>
          <cell r="E3236" t="str">
            <v>District 6</v>
          </cell>
          <cell r="F3236" t="str">
            <v>Water</v>
          </cell>
        </row>
        <row r="3237">
          <cell r="B3237">
            <v>2472.7800000000002</v>
          </cell>
          <cell r="C3237">
            <v>2010</v>
          </cell>
          <cell r="D3237" t="str">
            <v>460100  DO NOT USE - Repairs &amp; Maintenance - Lan</v>
          </cell>
          <cell r="E3237" t="str">
            <v>District 6</v>
          </cell>
          <cell r="F3237" t="str">
            <v>Water</v>
          </cell>
        </row>
        <row r="3238">
          <cell r="B3238">
            <v>3584.93</v>
          </cell>
          <cell r="C3238">
            <v>2010</v>
          </cell>
          <cell r="D3238" t="str">
            <v>460100  DO NOT USE - Repairs &amp; Maintenance - Lan</v>
          </cell>
          <cell r="E3238" t="str">
            <v>District 6</v>
          </cell>
          <cell r="F3238" t="str">
            <v>Water</v>
          </cell>
        </row>
        <row r="3239">
          <cell r="B3239">
            <v>341.78</v>
          </cell>
          <cell r="C3239">
            <v>2010</v>
          </cell>
          <cell r="D3239" t="str">
            <v>460100  DO NOT USE - Repairs &amp; Maintenance - Lan</v>
          </cell>
          <cell r="E3239" t="str">
            <v>District 8</v>
          </cell>
          <cell r="F3239" t="str">
            <v>Water</v>
          </cell>
        </row>
        <row r="3240">
          <cell r="B3240">
            <v>4030.65</v>
          </cell>
          <cell r="C3240">
            <v>2010</v>
          </cell>
          <cell r="D3240" t="str">
            <v>460100  DO NOT USE - Repairs &amp; Maintenance - Lan</v>
          </cell>
          <cell r="E3240" t="str">
            <v>District 8</v>
          </cell>
          <cell r="F3240" t="str">
            <v>Water</v>
          </cell>
        </row>
        <row r="3241">
          <cell r="B3241">
            <v>429.38</v>
          </cell>
          <cell r="C3241">
            <v>2010</v>
          </cell>
          <cell r="D3241" t="str">
            <v>460100  DO NOT USE - Repairs &amp; Maintenance - Lan</v>
          </cell>
          <cell r="E3241" t="str">
            <v>District 8</v>
          </cell>
          <cell r="F3241" t="str">
            <v>Water</v>
          </cell>
        </row>
        <row r="3242">
          <cell r="B3242">
            <v>1521.63</v>
          </cell>
          <cell r="C3242">
            <v>2010</v>
          </cell>
          <cell r="D3242" t="str">
            <v>460100  DO NOT USE - Repairs &amp; Maintenance - Lan</v>
          </cell>
          <cell r="E3242" t="str">
            <v>District 8</v>
          </cell>
          <cell r="F3242" t="str">
            <v>Water</v>
          </cell>
        </row>
        <row r="3243">
          <cell r="B3243">
            <v>4494.2700000000004</v>
          </cell>
          <cell r="C3243">
            <v>2010</v>
          </cell>
          <cell r="D3243" t="str">
            <v>460100  DO NOT USE - Repairs &amp; Maintenance - Lan</v>
          </cell>
          <cell r="E3243" t="str">
            <v>District 8</v>
          </cell>
          <cell r="F3243" t="str">
            <v>Water</v>
          </cell>
        </row>
        <row r="3244">
          <cell r="B3244">
            <v>6216.9</v>
          </cell>
          <cell r="C3244">
            <v>2010</v>
          </cell>
          <cell r="D3244" t="str">
            <v>460100  DO NOT USE - Repairs &amp; Maintenance - Lan</v>
          </cell>
          <cell r="E3244" t="str">
            <v>District 8</v>
          </cell>
          <cell r="F3244" t="str">
            <v>Water</v>
          </cell>
        </row>
        <row r="3245">
          <cell r="B3245">
            <v>316.31</v>
          </cell>
          <cell r="C3245">
            <v>2010</v>
          </cell>
          <cell r="D3245" t="str">
            <v>460100  DO NOT USE - Repairs &amp; Maintenance - Lan</v>
          </cell>
          <cell r="E3245" t="str">
            <v>District 8</v>
          </cell>
          <cell r="F3245" t="str">
            <v>Water</v>
          </cell>
        </row>
        <row r="3246">
          <cell r="B3246">
            <v>2704.95</v>
          </cell>
          <cell r="C3246">
            <v>2010</v>
          </cell>
          <cell r="D3246" t="str">
            <v>460100  DO NOT USE - Repairs &amp; Maintenance - Lan</v>
          </cell>
          <cell r="E3246" t="str">
            <v>District 8</v>
          </cell>
          <cell r="F3246" t="str">
            <v>Water</v>
          </cell>
        </row>
        <row r="3247">
          <cell r="B3247">
            <v>14798.24</v>
          </cell>
          <cell r="C3247">
            <v>2010</v>
          </cell>
          <cell r="D3247" t="str">
            <v>460100  DO NOT USE - Repairs &amp; Maintenance - Lan</v>
          </cell>
          <cell r="E3247" t="str">
            <v>District 8</v>
          </cell>
          <cell r="F3247" t="str">
            <v>Water</v>
          </cell>
        </row>
        <row r="3248">
          <cell r="B3248">
            <v>218.91</v>
          </cell>
          <cell r="C3248">
            <v>2010</v>
          </cell>
          <cell r="D3248" t="str">
            <v>460100  DO NOT USE - Repairs &amp; Maintenance - Lan</v>
          </cell>
          <cell r="E3248" t="str">
            <v>Informal Settlements</v>
          </cell>
          <cell r="F3248" t="str">
            <v>Sewer</v>
          </cell>
        </row>
        <row r="3249">
          <cell r="B3249">
            <v>1104.27</v>
          </cell>
          <cell r="C3249">
            <v>2010</v>
          </cell>
          <cell r="D3249" t="str">
            <v>460100  DO NOT USE - Repairs &amp; Maintenance - Lan</v>
          </cell>
          <cell r="E3249" t="str">
            <v>Informal Settlements</v>
          </cell>
          <cell r="F3249" t="str">
            <v>Sewer</v>
          </cell>
        </row>
        <row r="3250">
          <cell r="B3250">
            <v>7997.12</v>
          </cell>
          <cell r="C3250">
            <v>2010</v>
          </cell>
          <cell r="D3250" t="str">
            <v>460100  DO NOT USE - Repairs &amp; Maintenance - Lan</v>
          </cell>
          <cell r="E3250" t="str">
            <v>District 1</v>
          </cell>
          <cell r="F3250" t="str">
            <v>Sewer</v>
          </cell>
        </row>
        <row r="3251">
          <cell r="B3251">
            <v>3058.69</v>
          </cell>
          <cell r="C3251">
            <v>2010</v>
          </cell>
          <cell r="D3251" t="str">
            <v>460100  DO NOT USE - Repairs &amp; Maintenance - Lan</v>
          </cell>
          <cell r="E3251" t="str">
            <v>District 7</v>
          </cell>
          <cell r="F3251" t="str">
            <v>Sewer</v>
          </cell>
        </row>
        <row r="3252">
          <cell r="B3252">
            <v>1479.94</v>
          </cell>
          <cell r="C3252">
            <v>2010</v>
          </cell>
          <cell r="D3252" t="str">
            <v>460100  DO NOT USE - Repairs &amp; Maintenance - Lan</v>
          </cell>
          <cell r="E3252" t="str">
            <v>District 6</v>
          </cell>
          <cell r="F3252" t="str">
            <v>Sewer</v>
          </cell>
        </row>
        <row r="3253">
          <cell r="B3253">
            <v>255.91</v>
          </cell>
          <cell r="C3253">
            <v>2010</v>
          </cell>
          <cell r="D3253" t="str">
            <v>460100  DO NOT USE - Repairs &amp; Maintenance - Lan</v>
          </cell>
          <cell r="E3253" t="str">
            <v>TOC</v>
          </cell>
          <cell r="F3253" t="str">
            <v>Sewer</v>
          </cell>
        </row>
        <row r="3254">
          <cell r="B3254">
            <v>2199.5100000000002</v>
          </cell>
          <cell r="C3254">
            <v>2010</v>
          </cell>
          <cell r="D3254" t="str">
            <v>460100  DO NOT USE - Repairs &amp; Maintenance - Lan</v>
          </cell>
          <cell r="E3254" t="str">
            <v>District 3</v>
          </cell>
          <cell r="F3254" t="str">
            <v>Sewer</v>
          </cell>
        </row>
        <row r="3255">
          <cell r="B3255">
            <v>3749.46</v>
          </cell>
          <cell r="C3255">
            <v>2010</v>
          </cell>
          <cell r="D3255" t="str">
            <v>460100  DO NOT USE - Repairs &amp; Maintenance - Lan</v>
          </cell>
          <cell r="E3255" t="str">
            <v>District 4</v>
          </cell>
          <cell r="F3255" t="str">
            <v>Sewer</v>
          </cell>
        </row>
        <row r="3256">
          <cell r="B3256">
            <v>2396.36</v>
          </cell>
          <cell r="C3256">
            <v>2010</v>
          </cell>
          <cell r="D3256" t="str">
            <v>460100  DO NOT USE - Repairs &amp; Maintenance - Lan</v>
          </cell>
          <cell r="E3256" t="str">
            <v>District 4</v>
          </cell>
          <cell r="F3256" t="str">
            <v>Sewer</v>
          </cell>
        </row>
        <row r="3257">
          <cell r="B3257">
            <v>1676.9</v>
          </cell>
          <cell r="C3257">
            <v>2010</v>
          </cell>
          <cell r="D3257" t="str">
            <v>460100  DO NOT USE - Repairs &amp; Maintenance - Lan</v>
          </cell>
          <cell r="E3257" t="str">
            <v>District 4</v>
          </cell>
          <cell r="F3257" t="str">
            <v>Sewer</v>
          </cell>
        </row>
        <row r="3258">
          <cell r="B3258">
            <v>81.97</v>
          </cell>
          <cell r="C3258">
            <v>2010</v>
          </cell>
          <cell r="D3258" t="str">
            <v>460100  DO NOT USE - Repairs &amp; Maintenance - Lan</v>
          </cell>
          <cell r="E3258" t="str">
            <v>District 7</v>
          </cell>
          <cell r="F3258" t="str">
            <v>Sewer</v>
          </cell>
        </row>
        <row r="3259">
          <cell r="B3259">
            <v>694.39</v>
          </cell>
          <cell r="C3259">
            <v>2010</v>
          </cell>
          <cell r="D3259" t="str">
            <v>460100  DO NOT USE - Repairs &amp; Maintenance - Lan</v>
          </cell>
          <cell r="E3259" t="str">
            <v>District 6</v>
          </cell>
          <cell r="F3259" t="str">
            <v>Sewer</v>
          </cell>
        </row>
        <row r="3260">
          <cell r="B3260">
            <v>863.86</v>
          </cell>
          <cell r="C3260">
            <v>2010</v>
          </cell>
          <cell r="D3260" t="str">
            <v>460100  DO NOT USE - Repairs &amp; Maintenance - Lan</v>
          </cell>
          <cell r="E3260" t="str">
            <v>District 6</v>
          </cell>
          <cell r="F3260" t="str">
            <v>Sewer</v>
          </cell>
        </row>
        <row r="3261">
          <cell r="B3261">
            <v>2088.29</v>
          </cell>
          <cell r="C3261">
            <v>2010</v>
          </cell>
          <cell r="D3261" t="str">
            <v>460100  DO NOT USE - Repairs &amp; Maintenance - Lan</v>
          </cell>
          <cell r="E3261" t="str">
            <v>District 6</v>
          </cell>
          <cell r="F3261" t="str">
            <v>Sewer</v>
          </cell>
        </row>
        <row r="3262">
          <cell r="B3262">
            <v>541.03</v>
          </cell>
          <cell r="C3262">
            <v>2010</v>
          </cell>
          <cell r="D3262" t="str">
            <v>460100  DO NOT USE - Repairs &amp; Maintenance - Lan</v>
          </cell>
          <cell r="E3262" t="str">
            <v>District 7</v>
          </cell>
          <cell r="F3262" t="str">
            <v>Sewer</v>
          </cell>
        </row>
        <row r="3263">
          <cell r="B3263">
            <v>0</v>
          </cell>
          <cell r="C3263">
            <v>2010</v>
          </cell>
          <cell r="D3263" t="str">
            <v>460100  DO NOT USE - Repairs &amp; Maintenance - Lan</v>
          </cell>
          <cell r="E3263" t="str">
            <v>District 7</v>
          </cell>
          <cell r="F3263" t="str">
            <v>Sewer</v>
          </cell>
        </row>
        <row r="3264">
          <cell r="B3264">
            <v>0</v>
          </cell>
          <cell r="C3264">
            <v>2010</v>
          </cell>
          <cell r="D3264" t="str">
            <v>460100  DO NOT USE - Repairs &amp; Maintenance - Lan</v>
          </cell>
          <cell r="E3264" t="str">
            <v>District 7</v>
          </cell>
          <cell r="F3264" t="str">
            <v>Sewer</v>
          </cell>
        </row>
        <row r="3265">
          <cell r="B3265">
            <v>2324.5300000000002</v>
          </cell>
          <cell r="C3265">
            <v>2010</v>
          </cell>
          <cell r="D3265" t="str">
            <v>460100  DO NOT USE - Repairs &amp; Maintenance - Lan</v>
          </cell>
          <cell r="E3265" t="str">
            <v>Logistics</v>
          </cell>
          <cell r="F3265" t="str">
            <v>Water</v>
          </cell>
        </row>
        <row r="3266">
          <cell r="B3266">
            <v>609.34</v>
          </cell>
          <cell r="C3266">
            <v>2010</v>
          </cell>
          <cell r="D3266" t="str">
            <v>460100  DO NOT USE - Repairs &amp; Maintenance - Lan</v>
          </cell>
          <cell r="E3266" t="str">
            <v>Informal Settlements</v>
          </cell>
          <cell r="F3266" t="str">
            <v>Water</v>
          </cell>
        </row>
        <row r="3267">
          <cell r="B3267">
            <v>6534.4</v>
          </cell>
          <cell r="C3267">
            <v>2010</v>
          </cell>
          <cell r="D3267" t="str">
            <v>460100  DO NOT USE - Repairs &amp; Maintenance - Lan</v>
          </cell>
          <cell r="E3267" t="str">
            <v>TOC</v>
          </cell>
          <cell r="F3267" t="str">
            <v>Water</v>
          </cell>
        </row>
        <row r="3268">
          <cell r="B3268">
            <v>5827.95</v>
          </cell>
          <cell r="C3268">
            <v>2010</v>
          </cell>
          <cell r="D3268" t="str">
            <v>460100  DO NOT USE - Repairs &amp; Maintenance - Lan</v>
          </cell>
          <cell r="E3268" t="str">
            <v>Informal Settlements</v>
          </cell>
          <cell r="F3268" t="str">
            <v>Water</v>
          </cell>
        </row>
        <row r="3269">
          <cell r="B3269">
            <v>6155.62</v>
          </cell>
          <cell r="C3269">
            <v>2010</v>
          </cell>
          <cell r="D3269" t="str">
            <v>460100  DO NOT USE - Repairs &amp; Maintenance - Lan</v>
          </cell>
          <cell r="E3269" t="str">
            <v>TOC</v>
          </cell>
          <cell r="F3269" t="str">
            <v>Water</v>
          </cell>
        </row>
        <row r="3270">
          <cell r="B3270">
            <v>4844.5200000000004</v>
          </cell>
          <cell r="C3270">
            <v>2010</v>
          </cell>
          <cell r="D3270" t="str">
            <v>460100  DO NOT USE - Repairs &amp; Maintenance - Lan</v>
          </cell>
          <cell r="E3270" t="str">
            <v>Logistics</v>
          </cell>
          <cell r="F3270" t="str">
            <v>Water</v>
          </cell>
        </row>
        <row r="3271">
          <cell r="B3271">
            <v>2946.68</v>
          </cell>
          <cell r="C3271">
            <v>2010</v>
          </cell>
          <cell r="D3271" t="str">
            <v>460100  DO NOT USE - Repairs &amp; Maintenance - Lan</v>
          </cell>
          <cell r="E3271" t="str">
            <v>Logistics</v>
          </cell>
          <cell r="F3271" t="str">
            <v>Water</v>
          </cell>
        </row>
        <row r="3272">
          <cell r="B3272">
            <v>3371.98</v>
          </cell>
          <cell r="C3272">
            <v>2010</v>
          </cell>
          <cell r="D3272" t="str">
            <v>460100  DO NOT USE - Repairs &amp; Maintenance - Lan</v>
          </cell>
          <cell r="E3272" t="str">
            <v>Logistics</v>
          </cell>
          <cell r="F3272" t="str">
            <v>Water</v>
          </cell>
        </row>
        <row r="3273">
          <cell r="B3273">
            <v>2392.5500000000002</v>
          </cell>
          <cell r="C3273">
            <v>2010</v>
          </cell>
          <cell r="D3273" t="str">
            <v>460100  DO NOT USE - Repairs &amp; Maintenance - Lan</v>
          </cell>
          <cell r="E3273" t="str">
            <v>Logistics</v>
          </cell>
          <cell r="F3273" t="str">
            <v>Water</v>
          </cell>
        </row>
        <row r="3274">
          <cell r="B3274">
            <v>2090.1</v>
          </cell>
          <cell r="C3274">
            <v>2010</v>
          </cell>
          <cell r="D3274" t="str">
            <v>460100  DO NOT USE - Repairs &amp; Maintenance - Lan</v>
          </cell>
          <cell r="E3274" t="str">
            <v>Logistics</v>
          </cell>
          <cell r="F3274" t="str">
            <v>Water</v>
          </cell>
        </row>
        <row r="3275">
          <cell r="B3275">
            <v>1334.94</v>
          </cell>
          <cell r="C3275">
            <v>2010</v>
          </cell>
          <cell r="D3275" t="str">
            <v>460100  DO NOT USE - Repairs &amp; Maintenance - Lan</v>
          </cell>
          <cell r="E3275" t="str">
            <v>District 1</v>
          </cell>
          <cell r="F3275" t="str">
            <v>Water</v>
          </cell>
        </row>
        <row r="3276">
          <cell r="B3276">
            <v>3404.71</v>
          </cell>
          <cell r="C3276">
            <v>2010</v>
          </cell>
          <cell r="D3276" t="str">
            <v>460100  DO NOT USE - Repairs &amp; Maintenance - Lan</v>
          </cell>
          <cell r="E3276" t="str">
            <v>District 1</v>
          </cell>
          <cell r="F3276" t="str">
            <v>Water</v>
          </cell>
        </row>
        <row r="3277">
          <cell r="B3277">
            <v>435.34</v>
          </cell>
          <cell r="C3277">
            <v>2010</v>
          </cell>
          <cell r="D3277" t="str">
            <v>460100  DO NOT USE - Repairs &amp; Maintenance - Lan</v>
          </cell>
          <cell r="E3277" t="str">
            <v>District 1</v>
          </cell>
          <cell r="F3277" t="str">
            <v>Water</v>
          </cell>
        </row>
        <row r="3278">
          <cell r="B3278">
            <v>7303.93</v>
          </cell>
          <cell r="C3278">
            <v>2010</v>
          </cell>
          <cell r="D3278" t="str">
            <v>460100  DO NOT USE - Repairs &amp; Maintenance - Lan</v>
          </cell>
          <cell r="E3278" t="str">
            <v>District 1</v>
          </cell>
          <cell r="F3278" t="str">
            <v>Water</v>
          </cell>
        </row>
        <row r="3279">
          <cell r="B3279">
            <v>1396.72</v>
          </cell>
          <cell r="C3279">
            <v>2010</v>
          </cell>
          <cell r="D3279" t="str">
            <v>460100  DO NOT USE - Repairs &amp; Maintenance - Lan</v>
          </cell>
          <cell r="E3279" t="str">
            <v>District 6</v>
          </cell>
          <cell r="F3279" t="str">
            <v>Water</v>
          </cell>
        </row>
        <row r="3280">
          <cell r="B3280">
            <v>158219.35</v>
          </cell>
          <cell r="C3280">
            <v>2010</v>
          </cell>
          <cell r="D3280" t="str">
            <v>460100  DO NOT USE - Repairs &amp; Maintenance - Lan</v>
          </cell>
          <cell r="E3280" t="e">
            <v>#N/A</v>
          </cell>
          <cell r="F3280" t="e">
            <v>#VALUE!</v>
          </cell>
        </row>
        <row r="3281">
          <cell r="B3281">
            <v>-661.03</v>
          </cell>
          <cell r="C3281">
            <v>2010</v>
          </cell>
          <cell r="D3281" t="str">
            <v>460100  DO NOT USE - Repairs &amp; Maintenance - Lan</v>
          </cell>
          <cell r="E3281" t="str">
            <v>District 1</v>
          </cell>
          <cell r="F3281" t="str">
            <v>Sewer</v>
          </cell>
        </row>
        <row r="3282">
          <cell r="B3282">
            <v>651.97</v>
          </cell>
          <cell r="C3282">
            <v>2010</v>
          </cell>
          <cell r="D3282" t="str">
            <v>460100  DO NOT USE - Repairs &amp; Maintenance - Lan</v>
          </cell>
          <cell r="E3282" t="str">
            <v>District 3</v>
          </cell>
          <cell r="F3282" t="str">
            <v>Sewer</v>
          </cell>
        </row>
        <row r="3283">
          <cell r="B3283">
            <v>-905.37</v>
          </cell>
          <cell r="C3283">
            <v>2010</v>
          </cell>
          <cell r="D3283" t="str">
            <v>460100  DO NOT USE - Repairs &amp; Maintenance - Lan</v>
          </cell>
          <cell r="E3283" t="str">
            <v>District 4</v>
          </cell>
          <cell r="F3283" t="str">
            <v>Sewer</v>
          </cell>
        </row>
        <row r="3284">
          <cell r="B3284">
            <v>-998.24</v>
          </cell>
          <cell r="C3284">
            <v>2010</v>
          </cell>
          <cell r="D3284" t="str">
            <v>460100  DO NOT USE - Repairs &amp; Maintenance - Lan</v>
          </cell>
          <cell r="E3284" t="str">
            <v>District 4</v>
          </cell>
          <cell r="F3284" t="str">
            <v>Sewer</v>
          </cell>
        </row>
        <row r="3285">
          <cell r="B3285">
            <v>-903.43</v>
          </cell>
          <cell r="C3285">
            <v>2010</v>
          </cell>
          <cell r="D3285" t="str">
            <v>460100  DO NOT USE - Repairs &amp; Maintenance - Lan</v>
          </cell>
          <cell r="E3285" t="str">
            <v>District 7</v>
          </cell>
          <cell r="F3285" t="str">
            <v>Sewer</v>
          </cell>
        </row>
        <row r="3286">
          <cell r="B3286">
            <v>-2471.13</v>
          </cell>
          <cell r="C3286">
            <v>2010</v>
          </cell>
          <cell r="D3286" t="str">
            <v>460100  DO NOT USE - Repairs &amp; Maintenance - Lan</v>
          </cell>
          <cell r="E3286" t="str">
            <v>District 6</v>
          </cell>
          <cell r="F3286" t="str">
            <v>Sewer</v>
          </cell>
        </row>
        <row r="3287">
          <cell r="B3287">
            <v>-5904.96</v>
          </cell>
          <cell r="C3287">
            <v>2010</v>
          </cell>
          <cell r="D3287" t="str">
            <v>460100  DO NOT USE - Repairs &amp; Maintenance - Lan</v>
          </cell>
          <cell r="E3287" t="str">
            <v>TOC</v>
          </cell>
          <cell r="F3287" t="str">
            <v>Water</v>
          </cell>
        </row>
        <row r="3288">
          <cell r="B3288">
            <v>-638.92999999999995</v>
          </cell>
          <cell r="C3288">
            <v>2010</v>
          </cell>
          <cell r="D3288" t="str">
            <v>460100  DO NOT USE - Repairs &amp; Maintenance - Lan</v>
          </cell>
          <cell r="E3288" t="str">
            <v>Logistics</v>
          </cell>
          <cell r="F3288" t="str">
            <v>Water</v>
          </cell>
        </row>
        <row r="3289">
          <cell r="B3289">
            <v>-1128.1099999999999</v>
          </cell>
          <cell r="C3289">
            <v>2010</v>
          </cell>
          <cell r="D3289" t="str">
            <v>460100  DO NOT USE - Repairs &amp; Maintenance - Lan</v>
          </cell>
          <cell r="E3289" t="str">
            <v>Logistics</v>
          </cell>
          <cell r="F3289" t="str">
            <v>Water</v>
          </cell>
        </row>
        <row r="3290">
          <cell r="B3290">
            <v>-1381.77</v>
          </cell>
          <cell r="C3290">
            <v>2010</v>
          </cell>
          <cell r="D3290" t="str">
            <v>460100  DO NOT USE - Repairs &amp; Maintenance - Lan</v>
          </cell>
          <cell r="E3290" t="str">
            <v>Logistics</v>
          </cell>
          <cell r="F3290" t="str">
            <v>Water</v>
          </cell>
        </row>
        <row r="3291">
          <cell r="B3291">
            <v>-12176.67</v>
          </cell>
          <cell r="C3291">
            <v>2010</v>
          </cell>
          <cell r="D3291" t="str">
            <v>460100  DO NOT USE - Repairs &amp; Maintenance - Lan</v>
          </cell>
          <cell r="E3291" t="str">
            <v>District 1</v>
          </cell>
          <cell r="F3291" t="str">
            <v>Water</v>
          </cell>
        </row>
        <row r="3292">
          <cell r="B3292">
            <v>-2347.31</v>
          </cell>
          <cell r="C3292">
            <v>2010</v>
          </cell>
          <cell r="D3292" t="str">
            <v>460100  DO NOT USE - Repairs &amp; Maintenance - Lan</v>
          </cell>
          <cell r="E3292" t="str">
            <v>District 6</v>
          </cell>
          <cell r="F3292" t="str">
            <v>Water</v>
          </cell>
        </row>
        <row r="3293">
          <cell r="B3293">
            <v>-1351</v>
          </cell>
          <cell r="C3293">
            <v>2010</v>
          </cell>
          <cell r="D3293" t="str">
            <v>460100  DO NOT USE - Repairs &amp; Maintenance - Lan</v>
          </cell>
          <cell r="E3293" t="str">
            <v>District 4</v>
          </cell>
          <cell r="F3293" t="str">
            <v>Water</v>
          </cell>
        </row>
        <row r="3294">
          <cell r="B3294">
            <v>-1920.79</v>
          </cell>
          <cell r="C3294">
            <v>2010</v>
          </cell>
          <cell r="D3294" t="str">
            <v>460100  DO NOT USE - Repairs &amp; Maintenance - Lan</v>
          </cell>
          <cell r="E3294" t="str">
            <v>District 8</v>
          </cell>
          <cell r="F3294" t="str">
            <v>Water</v>
          </cell>
        </row>
        <row r="3295">
          <cell r="B3295">
            <v>-2961.23</v>
          </cell>
          <cell r="C3295">
            <v>2010</v>
          </cell>
          <cell r="D3295" t="str">
            <v>460100  DO NOT USE - Repairs &amp; Maintenance - Lan</v>
          </cell>
          <cell r="E3295" t="str">
            <v>District 6</v>
          </cell>
          <cell r="F3295" t="str">
            <v>Water</v>
          </cell>
        </row>
        <row r="3296">
          <cell r="B3296">
            <v>-3679.57</v>
          </cell>
          <cell r="C3296">
            <v>2010</v>
          </cell>
          <cell r="D3296" t="str">
            <v>460100  DO NOT USE - Repairs &amp; Maintenance - Lan</v>
          </cell>
          <cell r="E3296" t="str">
            <v>District 6</v>
          </cell>
          <cell r="F3296" t="str">
            <v>Water</v>
          </cell>
        </row>
        <row r="3297">
          <cell r="B3297">
            <v>-8160.64</v>
          </cell>
          <cell r="C3297">
            <v>2010</v>
          </cell>
          <cell r="D3297" t="str">
            <v>460100  DO NOT USE - Repairs &amp; Maintenance - Lan</v>
          </cell>
          <cell r="E3297" t="str">
            <v>District 8</v>
          </cell>
          <cell r="F3297" t="str">
            <v>Water</v>
          </cell>
        </row>
        <row r="3298">
          <cell r="B3298">
            <v>-1254.76</v>
          </cell>
          <cell r="C3298">
            <v>2010</v>
          </cell>
          <cell r="D3298" t="str">
            <v>460100  DO NOT USE - Repairs &amp; Maintenance - Lan</v>
          </cell>
          <cell r="E3298" t="str">
            <v>District 8</v>
          </cell>
          <cell r="F3298" t="str">
            <v>Water</v>
          </cell>
        </row>
        <row r="3299">
          <cell r="B3299">
            <v>-1279.6400000000001</v>
          </cell>
          <cell r="C3299">
            <v>2010</v>
          </cell>
          <cell r="D3299" t="str">
            <v>460100  DO NOT USE - Repairs &amp; Maintenance - Lan</v>
          </cell>
          <cell r="E3299" t="str">
            <v>District 8</v>
          </cell>
          <cell r="F3299" t="str">
            <v>Water</v>
          </cell>
        </row>
        <row r="3300">
          <cell r="B3300">
            <v>-1554.11</v>
          </cell>
          <cell r="C3300">
            <v>2010</v>
          </cell>
          <cell r="D3300" t="str">
            <v>460100  DO NOT USE - Repairs &amp; Maintenance - Lan</v>
          </cell>
          <cell r="E3300" t="str">
            <v>District 8</v>
          </cell>
          <cell r="F3300" t="str">
            <v>Water</v>
          </cell>
        </row>
        <row r="3301">
          <cell r="B3301">
            <v>-7783.28</v>
          </cell>
          <cell r="C3301">
            <v>2010</v>
          </cell>
          <cell r="D3301" t="str">
            <v>460100  DO NOT USE - Repairs &amp; Maintenance - Lan</v>
          </cell>
          <cell r="E3301" t="str">
            <v>District 8</v>
          </cell>
          <cell r="F3301" t="str">
            <v>Water</v>
          </cell>
        </row>
        <row r="3302">
          <cell r="B3302">
            <v>-58810</v>
          </cell>
          <cell r="C3302">
            <v>2010</v>
          </cell>
          <cell r="D3302" t="str">
            <v>460100  DO NOT USE - Repairs &amp; Maintenance - Lan</v>
          </cell>
          <cell r="E3302" t="e">
            <v>#N/A</v>
          </cell>
          <cell r="F3302" t="e">
            <v>#VALUE!</v>
          </cell>
        </row>
        <row r="3303">
          <cell r="B3303">
            <v>2735.4</v>
          </cell>
          <cell r="C3303">
            <v>2010</v>
          </cell>
          <cell r="D3303" t="str">
            <v>460100  DO NOT USE - Repairs &amp; Maintenance - Lan</v>
          </cell>
          <cell r="E3303" t="str">
            <v>Logistics</v>
          </cell>
          <cell r="F3303" t="str">
            <v>Water</v>
          </cell>
        </row>
        <row r="3304">
          <cell r="B3304">
            <v>7320.5</v>
          </cell>
          <cell r="C3304">
            <v>2010</v>
          </cell>
          <cell r="D3304" t="str">
            <v>460100  DO NOT USE - Repairs &amp; Maintenance - Lan</v>
          </cell>
          <cell r="E3304" t="str">
            <v>District 6</v>
          </cell>
          <cell r="F3304" t="str">
            <v>Water</v>
          </cell>
        </row>
        <row r="3305">
          <cell r="B3305">
            <v>3158</v>
          </cell>
          <cell r="C3305">
            <v>2010</v>
          </cell>
          <cell r="D3305" t="str">
            <v>460300  DO NOT USE - Repairs &amp; Maintenance - Ele</v>
          </cell>
          <cell r="E3305" t="str">
            <v>District 6</v>
          </cell>
          <cell r="F3305" t="str">
            <v>Water</v>
          </cell>
        </row>
        <row r="3306">
          <cell r="B3306">
            <v>1175.47</v>
          </cell>
          <cell r="C3306">
            <v>2010</v>
          </cell>
          <cell r="D3306" t="str">
            <v>460500  DO NOT USE - Repairs &amp; Maintenance - Equ</v>
          </cell>
          <cell r="E3306" t="str">
            <v>District 8</v>
          </cell>
          <cell r="F3306" t="str">
            <v>Water</v>
          </cell>
        </row>
        <row r="3307">
          <cell r="B3307">
            <v>4340</v>
          </cell>
          <cell r="C3307">
            <v>2010</v>
          </cell>
          <cell r="D3307" t="str">
            <v>460500  DO NOT USE - Repairs &amp; Maintenance - Equ</v>
          </cell>
          <cell r="E3307" t="str">
            <v>District 6</v>
          </cell>
          <cell r="F3307" t="str">
            <v>Water</v>
          </cell>
        </row>
        <row r="3308">
          <cell r="B3308">
            <v>3370</v>
          </cell>
          <cell r="C3308">
            <v>2010</v>
          </cell>
          <cell r="D3308" t="str">
            <v>460500  DO NOT USE - Repairs &amp; Maintenance - Equ</v>
          </cell>
          <cell r="E3308" t="str">
            <v>District 8</v>
          </cell>
          <cell r="F3308" t="str">
            <v>Water</v>
          </cell>
        </row>
        <row r="3309">
          <cell r="B3309">
            <v>935.88</v>
          </cell>
          <cell r="C3309">
            <v>2010</v>
          </cell>
          <cell r="D3309" t="str">
            <v>460500  DO NOT USE - Repairs &amp; Maintenance - Equ</v>
          </cell>
          <cell r="E3309" t="str">
            <v>District 6</v>
          </cell>
          <cell r="F3309" t="str">
            <v>Water</v>
          </cell>
        </row>
        <row r="3310">
          <cell r="B3310">
            <v>3750</v>
          </cell>
          <cell r="C3310">
            <v>2010</v>
          </cell>
          <cell r="D3310" t="str">
            <v>460500  DO NOT USE - Repairs &amp; Maintenance - Equ</v>
          </cell>
          <cell r="E3310" t="str">
            <v>District 1</v>
          </cell>
          <cell r="F3310" t="str">
            <v>Water</v>
          </cell>
        </row>
        <row r="3311">
          <cell r="B3311">
            <v>4800</v>
          </cell>
          <cell r="C3311">
            <v>2010</v>
          </cell>
          <cell r="D3311" t="str">
            <v>460500  DO NOT USE - Repairs &amp; Maintenance - Equ</v>
          </cell>
          <cell r="E3311" t="str">
            <v>TOC</v>
          </cell>
          <cell r="F3311" t="str">
            <v>Water</v>
          </cell>
        </row>
        <row r="3312">
          <cell r="B3312">
            <v>881</v>
          </cell>
          <cell r="C3312">
            <v>2010</v>
          </cell>
          <cell r="D3312" t="str">
            <v>460500  DO NOT USE - Repairs &amp; Maintenance - Equ</v>
          </cell>
          <cell r="E3312" t="str">
            <v>TOC</v>
          </cell>
          <cell r="F3312" t="str">
            <v>Water</v>
          </cell>
        </row>
        <row r="3313">
          <cell r="B3313">
            <v>7524</v>
          </cell>
          <cell r="C3313">
            <v>2010</v>
          </cell>
          <cell r="D3313" t="str">
            <v>460700  DO NOT USE - Repairs &amp; Maintenance - Gen</v>
          </cell>
          <cell r="E3313" t="str">
            <v>Logistics</v>
          </cell>
          <cell r="F3313" t="str">
            <v>Water</v>
          </cell>
        </row>
        <row r="3314">
          <cell r="B3314">
            <v>15660</v>
          </cell>
          <cell r="C3314">
            <v>2010</v>
          </cell>
          <cell r="D3314" t="str">
            <v>460900  DO NOT USE - Repairs &amp; Maintenance - Inf</v>
          </cell>
          <cell r="E3314" t="str">
            <v>District 6</v>
          </cell>
          <cell r="F3314" t="str">
            <v>Water</v>
          </cell>
        </row>
        <row r="3315">
          <cell r="B3315">
            <v>5460</v>
          </cell>
          <cell r="C3315">
            <v>2010</v>
          </cell>
          <cell r="D3315" t="str">
            <v>460900  DO NOT USE - Repairs &amp; Maintenance - Inf</v>
          </cell>
          <cell r="E3315" t="str">
            <v>District 1</v>
          </cell>
          <cell r="F3315" t="str">
            <v>Water</v>
          </cell>
        </row>
        <row r="3316">
          <cell r="B3316">
            <v>1540</v>
          </cell>
          <cell r="C3316">
            <v>2010</v>
          </cell>
          <cell r="D3316" t="str">
            <v>460900  DO NOT USE - Repairs &amp; Maintenance - Inf</v>
          </cell>
          <cell r="E3316" t="str">
            <v>District 7</v>
          </cell>
          <cell r="F3316" t="str">
            <v>Sewer</v>
          </cell>
        </row>
        <row r="3317">
          <cell r="B3317">
            <v>76400</v>
          </cell>
          <cell r="C3317">
            <v>2010</v>
          </cell>
          <cell r="D3317" t="str">
            <v>460900  DO NOT USE - Repairs &amp; Maintenance - Inf</v>
          </cell>
          <cell r="E3317" t="str">
            <v>District 6</v>
          </cell>
          <cell r="F3317" t="str">
            <v>Sewer</v>
          </cell>
        </row>
        <row r="3318">
          <cell r="B3318">
            <v>-9405</v>
          </cell>
          <cell r="C3318">
            <v>2010</v>
          </cell>
          <cell r="D3318" t="str">
            <v>460900  DO NOT USE - Repairs &amp; Maintenance - Inf</v>
          </cell>
          <cell r="E3318" t="str">
            <v>District 6</v>
          </cell>
          <cell r="F3318" t="str">
            <v>Sewer</v>
          </cell>
        </row>
        <row r="3319">
          <cell r="B3319">
            <v>310341</v>
          </cell>
          <cell r="C3319">
            <v>2010</v>
          </cell>
          <cell r="D3319" t="str">
            <v>460900  DO NOT USE - Repairs &amp; Maintenance - Inf</v>
          </cell>
          <cell r="E3319" t="str">
            <v>District 1</v>
          </cell>
          <cell r="F3319" t="str">
            <v>Sewer</v>
          </cell>
        </row>
        <row r="3320">
          <cell r="B3320">
            <v>2.4</v>
          </cell>
          <cell r="C3320">
            <v>2010</v>
          </cell>
          <cell r="D3320" t="str">
            <v>461200  DO NOT USE - Repairs &amp; Maintenance - Ext</v>
          </cell>
          <cell r="E3320" t="str">
            <v>District 6</v>
          </cell>
          <cell r="F3320" t="str">
            <v>Water</v>
          </cell>
        </row>
        <row r="3321">
          <cell r="B3321">
            <v>493917.61</v>
          </cell>
          <cell r="C3321">
            <v>2010</v>
          </cell>
          <cell r="D3321" t="str">
            <v>610010  Repairs &amp; Maintenance: Primary Cost</v>
          </cell>
          <cell r="E3321" t="str">
            <v>Logistics</v>
          </cell>
          <cell r="F3321" t="str">
            <v>Water</v>
          </cell>
        </row>
        <row r="3322">
          <cell r="B3322">
            <v>51273.1</v>
          </cell>
          <cell r="C3322">
            <v>2010</v>
          </cell>
          <cell r="D3322" t="str">
            <v>610010  Repairs &amp; Maintenance: Primary Cost</v>
          </cell>
          <cell r="E3322" t="str">
            <v>Logistics</v>
          </cell>
          <cell r="F3322" t="str">
            <v>Water</v>
          </cell>
        </row>
        <row r="3323">
          <cell r="B3323">
            <v>6696727.2000000002</v>
          </cell>
          <cell r="C3323">
            <v>2010</v>
          </cell>
          <cell r="D3323" t="str">
            <v>610010  Repairs &amp; Maintenance: Primary Cost</v>
          </cell>
          <cell r="E3323" t="str">
            <v>District 1</v>
          </cell>
          <cell r="F3323" t="str">
            <v>Water</v>
          </cell>
        </row>
        <row r="3324">
          <cell r="B3324">
            <v>220</v>
          </cell>
          <cell r="C3324">
            <v>2010</v>
          </cell>
          <cell r="D3324" t="str">
            <v>610010  Repairs &amp; Maintenance: Primary Cost</v>
          </cell>
          <cell r="E3324" t="str">
            <v>District 1</v>
          </cell>
          <cell r="F3324" t="str">
            <v>Water</v>
          </cell>
        </row>
        <row r="3325">
          <cell r="B3325">
            <v>23250</v>
          </cell>
          <cell r="C3325">
            <v>2010</v>
          </cell>
          <cell r="D3325" t="str">
            <v>610010  Repairs &amp; Maintenance: Primary Cost</v>
          </cell>
          <cell r="E3325" t="str">
            <v>District 1</v>
          </cell>
          <cell r="F3325" t="str">
            <v>Water</v>
          </cell>
        </row>
        <row r="3326">
          <cell r="B3326">
            <v>83.91</v>
          </cell>
          <cell r="C3326">
            <v>2010</v>
          </cell>
          <cell r="D3326" t="str">
            <v>610010  Repairs &amp; Maintenance: Primary Cost</v>
          </cell>
          <cell r="E3326" t="str">
            <v>TOC</v>
          </cell>
          <cell r="F3326" t="str">
            <v>Water</v>
          </cell>
        </row>
        <row r="3327">
          <cell r="B3327">
            <v>21001.03</v>
          </cell>
          <cell r="C3327">
            <v>2010</v>
          </cell>
          <cell r="D3327" t="str">
            <v>610010  Repairs &amp; Maintenance: Primary Cost</v>
          </cell>
          <cell r="E3327" t="str">
            <v>District 6</v>
          </cell>
          <cell r="F3327" t="str">
            <v>Water</v>
          </cell>
        </row>
        <row r="3328">
          <cell r="B3328">
            <v>85381.58</v>
          </cell>
          <cell r="C3328">
            <v>2010</v>
          </cell>
          <cell r="D3328" t="str">
            <v>610010  Repairs &amp; Maintenance: Primary Cost</v>
          </cell>
          <cell r="E3328" t="str">
            <v>District 8</v>
          </cell>
          <cell r="F3328" t="str">
            <v>Water</v>
          </cell>
        </row>
        <row r="3329">
          <cell r="B3329">
            <v>8243259.96</v>
          </cell>
          <cell r="C3329">
            <v>2010</v>
          </cell>
          <cell r="D3329" t="str">
            <v>610010  Repairs &amp; Maintenance: Primary Cost</v>
          </cell>
          <cell r="E3329" t="str">
            <v>District 8</v>
          </cell>
          <cell r="F3329" t="str">
            <v>Water</v>
          </cell>
        </row>
        <row r="3330">
          <cell r="B3330">
            <v>2014160.74</v>
          </cell>
          <cell r="C3330">
            <v>2010</v>
          </cell>
          <cell r="D3330" t="str">
            <v>610010  Repairs &amp; Maintenance: Primary Cost</v>
          </cell>
          <cell r="E3330" t="str">
            <v>District 6</v>
          </cell>
          <cell r="F3330" t="str">
            <v>Water</v>
          </cell>
        </row>
        <row r="3331">
          <cell r="B3331">
            <v>2056.0100000000002</v>
          </cell>
          <cell r="C3331">
            <v>2010</v>
          </cell>
          <cell r="D3331" t="str">
            <v>610010  Repairs &amp; Maintenance: Primary Cost</v>
          </cell>
          <cell r="E3331" t="str">
            <v>District 3</v>
          </cell>
          <cell r="F3331" t="str">
            <v>Water</v>
          </cell>
        </row>
        <row r="3332">
          <cell r="B3332">
            <v>731.36</v>
          </cell>
          <cell r="C3332">
            <v>2010</v>
          </cell>
          <cell r="D3332" t="str">
            <v>610010  Repairs &amp; Maintenance: Primary Cost</v>
          </cell>
          <cell r="E3332" t="str">
            <v>District 3</v>
          </cell>
          <cell r="F3332" t="str">
            <v>Water</v>
          </cell>
        </row>
        <row r="3333">
          <cell r="B3333">
            <v>64728.61</v>
          </cell>
          <cell r="C3333">
            <v>2010</v>
          </cell>
          <cell r="D3333" t="str">
            <v>610010  Repairs &amp; Maintenance: Primary Cost</v>
          </cell>
          <cell r="E3333" t="str">
            <v>District 3</v>
          </cell>
          <cell r="F3333" t="str">
            <v>Water</v>
          </cell>
        </row>
        <row r="3334">
          <cell r="B3334">
            <v>4740.5</v>
          </cell>
          <cell r="C3334">
            <v>2010</v>
          </cell>
          <cell r="D3334" t="str">
            <v>610010  Repairs &amp; Maintenance: Primary Cost</v>
          </cell>
          <cell r="E3334" t="str">
            <v>District 4</v>
          </cell>
          <cell r="F3334" t="str">
            <v>Water</v>
          </cell>
        </row>
        <row r="3335">
          <cell r="B3335">
            <v>5758.49</v>
          </cell>
          <cell r="C3335">
            <v>2010</v>
          </cell>
          <cell r="D3335" t="str">
            <v>610010  Repairs &amp; Maintenance: Primary Cost</v>
          </cell>
          <cell r="E3335" t="str">
            <v>District 4</v>
          </cell>
          <cell r="F3335" t="str">
            <v>Water</v>
          </cell>
        </row>
        <row r="3336">
          <cell r="B3336">
            <v>8047921.4800000004</v>
          </cell>
          <cell r="C3336">
            <v>2010</v>
          </cell>
          <cell r="D3336" t="str">
            <v>610010  Repairs &amp; Maintenance: Primary Cost</v>
          </cell>
          <cell r="E3336" t="str">
            <v>District 4</v>
          </cell>
          <cell r="F3336" t="str">
            <v>Water</v>
          </cell>
        </row>
        <row r="3337">
          <cell r="B3337">
            <v>1609948.84</v>
          </cell>
          <cell r="C3337">
            <v>2010</v>
          </cell>
          <cell r="D3337" t="str">
            <v>610010  Repairs &amp; Maintenance: Primary Cost</v>
          </cell>
          <cell r="E3337" t="str">
            <v>District 4</v>
          </cell>
          <cell r="F3337" t="str">
            <v>Water</v>
          </cell>
        </row>
        <row r="3338">
          <cell r="B3338">
            <v>893621.06</v>
          </cell>
          <cell r="C3338">
            <v>2010</v>
          </cell>
          <cell r="D3338" t="str">
            <v>610010  Repairs &amp; Maintenance: Primary Cost</v>
          </cell>
          <cell r="E3338" t="str">
            <v>District 4</v>
          </cell>
          <cell r="F3338" t="str">
            <v>Water</v>
          </cell>
        </row>
        <row r="3339">
          <cell r="B3339">
            <v>0</v>
          </cell>
          <cell r="C3339">
            <v>2010</v>
          </cell>
          <cell r="D3339" t="str">
            <v>610010  Repairs &amp; Maintenance: Primary Cost</v>
          </cell>
          <cell r="E3339" t="str">
            <v>District 8</v>
          </cell>
          <cell r="F3339" t="str">
            <v>Water</v>
          </cell>
        </row>
        <row r="3340">
          <cell r="B3340">
            <v>1295347.6599999999</v>
          </cell>
          <cell r="C3340">
            <v>2010</v>
          </cell>
          <cell r="D3340" t="str">
            <v>610010  Repairs &amp; Maintenance: Primary Cost</v>
          </cell>
          <cell r="E3340" t="str">
            <v>District 8</v>
          </cell>
          <cell r="F3340" t="str">
            <v>Water</v>
          </cell>
        </row>
        <row r="3341">
          <cell r="B3341">
            <v>309.14999999999998</v>
          </cell>
          <cell r="C3341">
            <v>2010</v>
          </cell>
          <cell r="D3341" t="str">
            <v>610010  Repairs &amp; Maintenance: Primary Cost</v>
          </cell>
          <cell r="E3341" t="str">
            <v>District 8</v>
          </cell>
          <cell r="F3341" t="str">
            <v>Water</v>
          </cell>
        </row>
        <row r="3342">
          <cell r="B3342">
            <v>7346.37</v>
          </cell>
          <cell r="C3342">
            <v>2010</v>
          </cell>
          <cell r="D3342" t="str">
            <v>610010  Repairs &amp; Maintenance: Primary Cost</v>
          </cell>
          <cell r="E3342" t="str">
            <v>District 6</v>
          </cell>
          <cell r="F3342" t="str">
            <v>Water</v>
          </cell>
        </row>
        <row r="3343">
          <cell r="B3343">
            <v>9382.65</v>
          </cell>
          <cell r="C3343">
            <v>2010</v>
          </cell>
          <cell r="D3343" t="str">
            <v>610010  Repairs &amp; Maintenance: Primary Cost</v>
          </cell>
          <cell r="E3343" t="str">
            <v>District 6</v>
          </cell>
          <cell r="F3343" t="str">
            <v>Water</v>
          </cell>
        </row>
        <row r="3344">
          <cell r="B3344">
            <v>433948.11</v>
          </cell>
          <cell r="C3344">
            <v>2010</v>
          </cell>
          <cell r="D3344" t="str">
            <v>610010  Repairs &amp; Maintenance: Primary Cost</v>
          </cell>
          <cell r="E3344" t="str">
            <v>District 6</v>
          </cell>
          <cell r="F3344" t="str">
            <v>Water</v>
          </cell>
        </row>
        <row r="3345">
          <cell r="B3345">
            <v>794157.65</v>
          </cell>
          <cell r="C3345">
            <v>2010</v>
          </cell>
          <cell r="D3345" t="str">
            <v>610010  Repairs &amp; Maintenance: Primary Cost</v>
          </cell>
          <cell r="E3345" t="str">
            <v>District 6</v>
          </cell>
          <cell r="F3345" t="str">
            <v>Water</v>
          </cell>
        </row>
        <row r="3346">
          <cell r="B3346">
            <v>1205896.8</v>
          </cell>
          <cell r="C3346">
            <v>2010</v>
          </cell>
          <cell r="D3346" t="str">
            <v>610010  Repairs &amp; Maintenance: Primary Cost</v>
          </cell>
          <cell r="E3346" t="str">
            <v>District 6</v>
          </cell>
          <cell r="F3346" t="str">
            <v>Water</v>
          </cell>
        </row>
        <row r="3347">
          <cell r="B3347">
            <v>117830.5</v>
          </cell>
          <cell r="C3347">
            <v>2010</v>
          </cell>
          <cell r="D3347" t="str">
            <v>610010  Repairs &amp; Maintenance: Primary Cost</v>
          </cell>
          <cell r="E3347" t="str">
            <v>District 6</v>
          </cell>
          <cell r="F3347" t="str">
            <v>Water</v>
          </cell>
        </row>
        <row r="3348">
          <cell r="B3348">
            <v>0</v>
          </cell>
          <cell r="C3348">
            <v>2010</v>
          </cell>
          <cell r="D3348" t="str">
            <v>610010  Repairs &amp; Maintenance: Primary Cost</v>
          </cell>
          <cell r="E3348" t="str">
            <v>District 8</v>
          </cell>
          <cell r="F3348" t="str">
            <v>Water</v>
          </cell>
        </row>
        <row r="3349">
          <cell r="B3349">
            <v>0</v>
          </cell>
          <cell r="C3349">
            <v>2010</v>
          </cell>
          <cell r="D3349" t="str">
            <v>610010  Repairs &amp; Maintenance: Primary Cost</v>
          </cell>
          <cell r="E3349" t="str">
            <v>District 8</v>
          </cell>
          <cell r="F3349" t="str">
            <v>Water</v>
          </cell>
        </row>
        <row r="3350">
          <cell r="B3350">
            <v>2853967.48</v>
          </cell>
          <cell r="C3350">
            <v>2010</v>
          </cell>
          <cell r="D3350" t="str">
            <v>610010  Repairs &amp; Maintenance: Primary Cost</v>
          </cell>
          <cell r="E3350" t="str">
            <v>District 8</v>
          </cell>
          <cell r="F3350" t="str">
            <v>Water</v>
          </cell>
        </row>
        <row r="3351">
          <cell r="B3351">
            <v>183986.56</v>
          </cell>
          <cell r="C3351">
            <v>2010</v>
          </cell>
          <cell r="D3351" t="str">
            <v>610010  Repairs &amp; Maintenance: Primary Cost</v>
          </cell>
          <cell r="E3351" t="str">
            <v>District 8</v>
          </cell>
          <cell r="F3351" t="str">
            <v>Water</v>
          </cell>
        </row>
        <row r="3352">
          <cell r="B3352">
            <v>22872.39</v>
          </cell>
          <cell r="C3352">
            <v>2010</v>
          </cell>
          <cell r="D3352" t="str">
            <v>610010  Repairs &amp; Maintenance: Primary Cost</v>
          </cell>
          <cell r="E3352" t="str">
            <v>District 8</v>
          </cell>
          <cell r="F3352" t="str">
            <v>Water</v>
          </cell>
        </row>
        <row r="3353">
          <cell r="B3353">
            <v>4489004.95</v>
          </cell>
          <cell r="C3353">
            <v>2010</v>
          </cell>
          <cell r="D3353" t="str">
            <v>610010  Repairs &amp; Maintenance: Primary Cost</v>
          </cell>
          <cell r="E3353" t="str">
            <v>District 8</v>
          </cell>
          <cell r="F3353" t="str">
            <v>Water</v>
          </cell>
        </row>
        <row r="3354">
          <cell r="B3354">
            <v>358.64</v>
          </cell>
          <cell r="C3354">
            <v>2010</v>
          </cell>
          <cell r="D3354" t="str">
            <v>610010  Repairs &amp; Maintenance: Primary Cost</v>
          </cell>
          <cell r="E3354" t="e">
            <v>#N/A</v>
          </cell>
          <cell r="F3354" t="str">
            <v>Sewer</v>
          </cell>
        </row>
        <row r="3355">
          <cell r="B3355">
            <v>237491.84</v>
          </cell>
          <cell r="C3355">
            <v>2010</v>
          </cell>
          <cell r="D3355" t="str">
            <v>610010  Repairs &amp; Maintenance: Primary Cost</v>
          </cell>
          <cell r="E3355" t="str">
            <v>Informal Settlements</v>
          </cell>
          <cell r="F3355" t="str">
            <v>Sewer</v>
          </cell>
        </row>
        <row r="3356">
          <cell r="B3356">
            <v>9376.8799999999992</v>
          </cell>
          <cell r="C3356">
            <v>2010</v>
          </cell>
          <cell r="D3356" t="str">
            <v>610010  Repairs &amp; Maintenance: Primary Cost</v>
          </cell>
          <cell r="E3356" t="str">
            <v>Planning &amp; Design</v>
          </cell>
          <cell r="F3356" t="str">
            <v>Sewer</v>
          </cell>
        </row>
        <row r="3357">
          <cell r="B3357">
            <v>1239941.8999999999</v>
          </cell>
          <cell r="C3357">
            <v>2010</v>
          </cell>
          <cell r="D3357" t="str">
            <v>610010  Repairs &amp; Maintenance: Primary Cost</v>
          </cell>
          <cell r="E3357" t="str">
            <v>Informal Settlements</v>
          </cell>
          <cell r="F3357" t="str">
            <v>Sewer</v>
          </cell>
        </row>
        <row r="3358">
          <cell r="B3358">
            <v>12150392.25</v>
          </cell>
          <cell r="C3358">
            <v>2010</v>
          </cell>
          <cell r="D3358" t="str">
            <v>610010  Repairs &amp; Maintenance: Primary Cost</v>
          </cell>
          <cell r="E3358" t="str">
            <v>Logistics</v>
          </cell>
          <cell r="F3358" t="str">
            <v>Sewer</v>
          </cell>
        </row>
        <row r="3359">
          <cell r="B3359">
            <v>12478.4</v>
          </cell>
          <cell r="C3359">
            <v>2010</v>
          </cell>
          <cell r="D3359" t="str">
            <v>610010  Repairs &amp; Maintenance: Primary Cost</v>
          </cell>
          <cell r="E3359" t="str">
            <v>Logistics</v>
          </cell>
          <cell r="F3359" t="str">
            <v>Sewer</v>
          </cell>
        </row>
        <row r="3360">
          <cell r="B3360">
            <v>1826</v>
          </cell>
          <cell r="C3360">
            <v>2010</v>
          </cell>
          <cell r="D3360" t="str">
            <v>610010  Repairs &amp; Maintenance: Primary Cost</v>
          </cell>
          <cell r="E3360" t="str">
            <v>Logistics</v>
          </cell>
          <cell r="F3360" t="str">
            <v>Sewer</v>
          </cell>
        </row>
        <row r="3361">
          <cell r="B3361">
            <v>304.12</v>
          </cell>
          <cell r="C3361">
            <v>2010</v>
          </cell>
          <cell r="D3361" t="str">
            <v>610010  Repairs &amp; Maintenance: Primary Cost</v>
          </cell>
          <cell r="E3361" t="str">
            <v>Logistics</v>
          </cell>
          <cell r="F3361" t="str">
            <v>Sewer</v>
          </cell>
        </row>
        <row r="3362">
          <cell r="B3362">
            <v>83383.28</v>
          </cell>
          <cell r="C3362">
            <v>2010</v>
          </cell>
          <cell r="D3362" t="str">
            <v>610010  Repairs &amp; Maintenance: Primary Cost</v>
          </cell>
          <cell r="E3362" t="str">
            <v>Logistics</v>
          </cell>
          <cell r="F3362" t="str">
            <v>Sewer</v>
          </cell>
        </row>
        <row r="3363">
          <cell r="B3363">
            <v>379380.62</v>
          </cell>
          <cell r="C3363">
            <v>2010</v>
          </cell>
          <cell r="D3363" t="str">
            <v>610010  Repairs &amp; Maintenance: Primary Cost</v>
          </cell>
          <cell r="E3363" t="str">
            <v>District 1</v>
          </cell>
          <cell r="F3363" t="str">
            <v>Sewer</v>
          </cell>
        </row>
        <row r="3364">
          <cell r="B3364">
            <v>60643.96</v>
          </cell>
          <cell r="C3364">
            <v>2010</v>
          </cell>
          <cell r="D3364" t="str">
            <v>610010  Repairs &amp; Maintenance: Primary Cost</v>
          </cell>
          <cell r="E3364" t="str">
            <v>District 1</v>
          </cell>
          <cell r="F3364" t="str">
            <v>Sewer</v>
          </cell>
        </row>
        <row r="3365">
          <cell r="B3365">
            <v>2107388.14</v>
          </cell>
          <cell r="C3365">
            <v>2010</v>
          </cell>
          <cell r="D3365" t="str">
            <v>610010  Repairs &amp; Maintenance: Primary Cost</v>
          </cell>
          <cell r="E3365" t="str">
            <v>District 7</v>
          </cell>
          <cell r="F3365" t="str">
            <v>Sewer</v>
          </cell>
        </row>
        <row r="3366">
          <cell r="B3366">
            <v>287966.86</v>
          </cell>
          <cell r="C3366">
            <v>2010</v>
          </cell>
          <cell r="D3366" t="str">
            <v>610010  Repairs &amp; Maintenance: Primary Cost</v>
          </cell>
          <cell r="E3366" t="str">
            <v>District 6</v>
          </cell>
          <cell r="F3366" t="str">
            <v>Sewer</v>
          </cell>
        </row>
        <row r="3367">
          <cell r="B3367">
            <v>1380</v>
          </cell>
          <cell r="C3367">
            <v>2010</v>
          </cell>
          <cell r="D3367" t="str">
            <v>610010  Repairs &amp; Maintenance: Primary Cost</v>
          </cell>
          <cell r="E3367" t="str">
            <v>District 7</v>
          </cell>
          <cell r="F3367" t="str">
            <v>Sewer</v>
          </cell>
        </row>
        <row r="3368">
          <cell r="B3368">
            <v>783819.18</v>
          </cell>
          <cell r="C3368">
            <v>2010</v>
          </cell>
          <cell r="D3368" t="str">
            <v>610010  Repairs &amp; Maintenance: Primary Cost</v>
          </cell>
          <cell r="E3368" t="str">
            <v>District 3</v>
          </cell>
          <cell r="F3368" t="str">
            <v>Sewer</v>
          </cell>
        </row>
        <row r="3369">
          <cell r="B3369">
            <v>8788283.8100000005</v>
          </cell>
          <cell r="C3369">
            <v>2010</v>
          </cell>
          <cell r="D3369" t="str">
            <v>610010  Repairs &amp; Maintenance: Primary Cost</v>
          </cell>
          <cell r="E3369" t="str">
            <v>District 4</v>
          </cell>
          <cell r="F3369" t="str">
            <v>Sewer</v>
          </cell>
        </row>
        <row r="3370">
          <cell r="B3370">
            <v>3298219.18</v>
          </cell>
          <cell r="C3370">
            <v>2010</v>
          </cell>
          <cell r="D3370" t="str">
            <v>610010  Repairs &amp; Maintenance: Primary Cost</v>
          </cell>
          <cell r="E3370" t="str">
            <v>District 4</v>
          </cell>
          <cell r="F3370" t="str">
            <v>Sewer</v>
          </cell>
        </row>
        <row r="3371">
          <cell r="B3371">
            <v>1657701.66</v>
          </cell>
          <cell r="C3371">
            <v>2010</v>
          </cell>
          <cell r="D3371" t="str">
            <v>610010  Repairs &amp; Maintenance: Primary Cost</v>
          </cell>
          <cell r="E3371" t="str">
            <v>District 4</v>
          </cell>
          <cell r="F3371" t="str">
            <v>Sewer</v>
          </cell>
        </row>
        <row r="3372">
          <cell r="B3372">
            <v>121948.08</v>
          </cell>
          <cell r="C3372">
            <v>2010</v>
          </cell>
          <cell r="D3372" t="str">
            <v>610010  Repairs &amp; Maintenance: Primary Cost</v>
          </cell>
          <cell r="E3372" t="str">
            <v>District 7</v>
          </cell>
          <cell r="F3372" t="str">
            <v>Sewer</v>
          </cell>
        </row>
        <row r="3373">
          <cell r="B3373">
            <v>323500.23</v>
          </cell>
          <cell r="C3373">
            <v>2010</v>
          </cell>
          <cell r="D3373" t="str">
            <v>610010  Repairs &amp; Maintenance: Primary Cost</v>
          </cell>
          <cell r="E3373" t="str">
            <v>District 6</v>
          </cell>
          <cell r="F3373" t="str">
            <v>Sewer</v>
          </cell>
        </row>
        <row r="3374">
          <cell r="B3374">
            <v>177021.54</v>
          </cell>
          <cell r="C3374">
            <v>2010</v>
          </cell>
          <cell r="D3374" t="str">
            <v>610010  Repairs &amp; Maintenance: Primary Cost</v>
          </cell>
          <cell r="E3374" t="str">
            <v>District 6</v>
          </cell>
          <cell r="F3374" t="str">
            <v>Sewer</v>
          </cell>
        </row>
        <row r="3375">
          <cell r="B3375">
            <v>192439.5</v>
          </cell>
          <cell r="C3375">
            <v>2010</v>
          </cell>
          <cell r="D3375" t="str">
            <v>610010  Repairs &amp; Maintenance: Primary Cost</v>
          </cell>
          <cell r="E3375" t="str">
            <v>District 6</v>
          </cell>
          <cell r="F3375" t="str">
            <v>Sewer</v>
          </cell>
        </row>
        <row r="3376">
          <cell r="B3376">
            <v>106713.69</v>
          </cell>
          <cell r="C3376">
            <v>2010</v>
          </cell>
          <cell r="D3376" t="str">
            <v>610010  Repairs &amp; Maintenance: Primary Cost</v>
          </cell>
          <cell r="E3376" t="str">
            <v>District 6</v>
          </cell>
          <cell r="F3376" t="str">
            <v>Sewer</v>
          </cell>
        </row>
        <row r="3377">
          <cell r="B3377">
            <v>1749.4</v>
          </cell>
          <cell r="C3377">
            <v>2010</v>
          </cell>
          <cell r="D3377" t="str">
            <v>610010  Repairs &amp; Maintenance: Primary Cost</v>
          </cell>
          <cell r="E3377" t="str">
            <v>District 7</v>
          </cell>
          <cell r="F3377" t="str">
            <v>Sewer</v>
          </cell>
        </row>
        <row r="3378">
          <cell r="B3378">
            <v>740318.68</v>
          </cell>
          <cell r="C3378">
            <v>2010</v>
          </cell>
          <cell r="D3378" t="str">
            <v>610010  Repairs &amp; Maintenance: Primary Cost</v>
          </cell>
          <cell r="E3378" t="str">
            <v>District 7</v>
          </cell>
          <cell r="F3378" t="str">
            <v>Sewer</v>
          </cell>
        </row>
        <row r="3379">
          <cell r="B3379">
            <v>50555.99</v>
          </cell>
          <cell r="C3379">
            <v>2010</v>
          </cell>
          <cell r="D3379" t="str">
            <v>610010  Repairs &amp; Maintenance: Primary Cost</v>
          </cell>
          <cell r="E3379" t="str">
            <v>Logistics</v>
          </cell>
          <cell r="F3379" t="str">
            <v>Water</v>
          </cell>
        </row>
        <row r="3380">
          <cell r="B3380">
            <v>178437.25</v>
          </cell>
          <cell r="C3380">
            <v>2010</v>
          </cell>
          <cell r="D3380" t="str">
            <v>610010  Repairs &amp; Maintenance: Primary Cost</v>
          </cell>
          <cell r="E3380" t="str">
            <v>Informal Settlements</v>
          </cell>
          <cell r="F3380" t="str">
            <v>Water</v>
          </cell>
        </row>
        <row r="3381">
          <cell r="B3381">
            <v>50443.06</v>
          </cell>
          <cell r="C3381">
            <v>2010</v>
          </cell>
          <cell r="D3381" t="str">
            <v>610010  Repairs &amp; Maintenance: Primary Cost</v>
          </cell>
          <cell r="E3381" t="str">
            <v>TOC</v>
          </cell>
          <cell r="F3381" t="str">
            <v>Water</v>
          </cell>
        </row>
        <row r="3382">
          <cell r="B3382">
            <v>127577.35</v>
          </cell>
          <cell r="C3382">
            <v>2010</v>
          </cell>
          <cell r="D3382" t="str">
            <v>610010  Repairs &amp; Maintenance: Primary Cost</v>
          </cell>
          <cell r="E3382" t="str">
            <v>Informal Settlements</v>
          </cell>
          <cell r="F3382" t="str">
            <v>Water</v>
          </cell>
        </row>
        <row r="3383">
          <cell r="B3383">
            <v>337674.77</v>
          </cell>
          <cell r="C3383">
            <v>2010</v>
          </cell>
          <cell r="D3383" t="str">
            <v>610010  Repairs &amp; Maintenance: Primary Cost</v>
          </cell>
          <cell r="E3383" t="str">
            <v>Logistics</v>
          </cell>
          <cell r="F3383" t="str">
            <v>Water</v>
          </cell>
        </row>
        <row r="3384">
          <cell r="B3384">
            <v>268071.02</v>
          </cell>
          <cell r="C3384">
            <v>2010</v>
          </cell>
          <cell r="D3384" t="str">
            <v>610010  Repairs &amp; Maintenance: Primary Cost</v>
          </cell>
          <cell r="E3384" t="str">
            <v>Logistics</v>
          </cell>
          <cell r="F3384" t="str">
            <v>Water</v>
          </cell>
        </row>
        <row r="3385">
          <cell r="B3385">
            <v>23704.77</v>
          </cell>
          <cell r="C3385">
            <v>2010</v>
          </cell>
          <cell r="D3385" t="str">
            <v>610010  Repairs &amp; Maintenance: Primary Cost</v>
          </cell>
          <cell r="E3385" t="str">
            <v>Logistics</v>
          </cell>
          <cell r="F3385" t="str">
            <v>Water</v>
          </cell>
        </row>
        <row r="3386">
          <cell r="B3386">
            <v>5634064.54</v>
          </cell>
          <cell r="C3386">
            <v>2010</v>
          </cell>
          <cell r="D3386" t="str">
            <v>610010  Repairs &amp; Maintenance: Primary Cost</v>
          </cell>
          <cell r="E3386" t="str">
            <v>Logistics</v>
          </cell>
          <cell r="F3386" t="str">
            <v>Water</v>
          </cell>
        </row>
        <row r="3387">
          <cell r="B3387">
            <v>556693.89</v>
          </cell>
          <cell r="C3387">
            <v>2010</v>
          </cell>
          <cell r="D3387" t="str">
            <v>610010  Repairs &amp; Maintenance: Primary Cost</v>
          </cell>
          <cell r="E3387" t="str">
            <v>Logistics</v>
          </cell>
          <cell r="F3387" t="str">
            <v>Water</v>
          </cell>
        </row>
        <row r="3388">
          <cell r="B3388">
            <v>7995.71</v>
          </cell>
          <cell r="C3388">
            <v>2010</v>
          </cell>
          <cell r="D3388" t="str">
            <v>610010  Repairs &amp; Maintenance: Primary Cost</v>
          </cell>
          <cell r="E3388" t="str">
            <v>Logistics</v>
          </cell>
          <cell r="F3388" t="str">
            <v>Water</v>
          </cell>
        </row>
        <row r="3389">
          <cell r="B3389">
            <v>1542165.69</v>
          </cell>
          <cell r="C3389">
            <v>2010</v>
          </cell>
          <cell r="D3389" t="str">
            <v>610110  Repairs &amp; Maintenance: Secondary Cost</v>
          </cell>
          <cell r="E3389" t="str">
            <v>Logistics</v>
          </cell>
          <cell r="F3389" t="str">
            <v>Water</v>
          </cell>
        </row>
        <row r="3390">
          <cell r="B3390">
            <v>83836.12</v>
          </cell>
          <cell r="C3390">
            <v>2010</v>
          </cell>
          <cell r="D3390" t="str">
            <v>610110  Repairs &amp; Maintenance: Secondary Cost</v>
          </cell>
          <cell r="E3390" t="str">
            <v>Logistics</v>
          </cell>
          <cell r="F3390" t="str">
            <v>Water</v>
          </cell>
        </row>
        <row r="3391">
          <cell r="B3391">
            <v>752.33</v>
          </cell>
          <cell r="C3391">
            <v>2010</v>
          </cell>
          <cell r="D3391" t="str">
            <v>610110  Repairs &amp; Maintenance: Secondary Cost</v>
          </cell>
          <cell r="E3391" t="str">
            <v>Logistics</v>
          </cell>
          <cell r="F3391" t="str">
            <v>Water</v>
          </cell>
        </row>
        <row r="3392">
          <cell r="B3392">
            <v>477675.31</v>
          </cell>
          <cell r="C3392">
            <v>2010</v>
          </cell>
          <cell r="D3392" t="str">
            <v>610110  Repairs &amp; Maintenance: Secondary Cost</v>
          </cell>
          <cell r="E3392" t="str">
            <v>Logistics</v>
          </cell>
          <cell r="F3392" t="str">
            <v>Water</v>
          </cell>
        </row>
        <row r="3393">
          <cell r="B3393">
            <v>17461.64</v>
          </cell>
          <cell r="C3393">
            <v>2010</v>
          </cell>
          <cell r="D3393" t="str">
            <v>610110  Repairs &amp; Maintenance: Secondary Cost</v>
          </cell>
          <cell r="E3393" t="str">
            <v>Logistics</v>
          </cell>
          <cell r="F3393" t="str">
            <v>Water</v>
          </cell>
        </row>
        <row r="3394">
          <cell r="B3394">
            <v>16850635.719999999</v>
          </cell>
          <cell r="C3394">
            <v>2010</v>
          </cell>
          <cell r="D3394" t="str">
            <v>610110  Repairs &amp; Maintenance: Secondary Cost</v>
          </cell>
          <cell r="E3394" t="str">
            <v>District 1</v>
          </cell>
          <cell r="F3394" t="str">
            <v>Water</v>
          </cell>
        </row>
        <row r="3395">
          <cell r="B3395">
            <v>13455.34</v>
          </cell>
          <cell r="C3395">
            <v>2010</v>
          </cell>
          <cell r="D3395" t="str">
            <v>610110  Repairs &amp; Maintenance: Secondary Cost</v>
          </cell>
          <cell r="E3395" t="str">
            <v>District 1</v>
          </cell>
          <cell r="F3395" t="str">
            <v>Water</v>
          </cell>
        </row>
        <row r="3396">
          <cell r="B3396">
            <v>2764.76</v>
          </cell>
          <cell r="C3396">
            <v>2010</v>
          </cell>
          <cell r="D3396" t="str">
            <v>610110  Repairs &amp; Maintenance: Secondary Cost</v>
          </cell>
          <cell r="E3396" t="str">
            <v>TOC</v>
          </cell>
          <cell r="F3396" t="str">
            <v>Water</v>
          </cell>
        </row>
        <row r="3397">
          <cell r="B3397">
            <v>2265.4299999999998</v>
          </cell>
          <cell r="C3397">
            <v>2010</v>
          </cell>
          <cell r="D3397" t="str">
            <v>610110  Repairs &amp; Maintenance: Secondary Cost</v>
          </cell>
          <cell r="E3397" t="str">
            <v>District 6</v>
          </cell>
          <cell r="F3397" t="str">
            <v>Water</v>
          </cell>
        </row>
        <row r="3398">
          <cell r="B3398">
            <v>1048.03</v>
          </cell>
          <cell r="C3398">
            <v>2010</v>
          </cell>
          <cell r="D3398" t="str">
            <v>610110  Repairs &amp; Maintenance: Secondary Cost</v>
          </cell>
          <cell r="E3398" t="str">
            <v>District 8</v>
          </cell>
          <cell r="F3398" t="str">
            <v>Water</v>
          </cell>
        </row>
        <row r="3399">
          <cell r="B3399">
            <v>4396590.5999999996</v>
          </cell>
          <cell r="C3399">
            <v>2010</v>
          </cell>
          <cell r="D3399" t="str">
            <v>610110  Repairs &amp; Maintenance: Secondary Cost</v>
          </cell>
          <cell r="E3399" t="str">
            <v>District 8</v>
          </cell>
          <cell r="F3399" t="str">
            <v>Water</v>
          </cell>
        </row>
        <row r="3400">
          <cell r="B3400">
            <v>2834425.52</v>
          </cell>
          <cell r="C3400">
            <v>2010</v>
          </cell>
          <cell r="D3400" t="str">
            <v>610110  Repairs &amp; Maintenance: Secondary Cost</v>
          </cell>
          <cell r="E3400" t="str">
            <v>District 6</v>
          </cell>
          <cell r="F3400" t="str">
            <v>Water</v>
          </cell>
        </row>
        <row r="3401">
          <cell r="B3401">
            <v>828577.99</v>
          </cell>
          <cell r="C3401">
            <v>2010</v>
          </cell>
          <cell r="D3401" t="str">
            <v>610110  Repairs &amp; Maintenance: Secondary Cost</v>
          </cell>
          <cell r="E3401" t="str">
            <v>District 3</v>
          </cell>
          <cell r="F3401" t="str">
            <v>Water</v>
          </cell>
        </row>
        <row r="3402">
          <cell r="B3402">
            <v>1020.44</v>
          </cell>
          <cell r="C3402">
            <v>2010</v>
          </cell>
          <cell r="D3402" t="str">
            <v>610110  Repairs &amp; Maintenance: Secondary Cost</v>
          </cell>
          <cell r="E3402" t="str">
            <v>District 3</v>
          </cell>
          <cell r="F3402" t="str">
            <v>Water</v>
          </cell>
        </row>
        <row r="3403">
          <cell r="B3403">
            <v>11680.96</v>
          </cell>
          <cell r="C3403">
            <v>2010</v>
          </cell>
          <cell r="D3403" t="str">
            <v>610110  Repairs &amp; Maintenance: Secondary Cost</v>
          </cell>
          <cell r="E3403" t="str">
            <v>District 3</v>
          </cell>
          <cell r="F3403" t="str">
            <v>Water</v>
          </cell>
        </row>
        <row r="3404">
          <cell r="B3404">
            <v>366.69</v>
          </cell>
          <cell r="C3404">
            <v>2010</v>
          </cell>
          <cell r="D3404" t="str">
            <v>610110  Repairs &amp; Maintenance: Secondary Cost</v>
          </cell>
          <cell r="E3404" t="str">
            <v>District 4</v>
          </cell>
          <cell r="F3404" t="str">
            <v>Water</v>
          </cell>
        </row>
        <row r="3405">
          <cell r="B3405">
            <v>3039190.72</v>
          </cell>
          <cell r="C3405">
            <v>2010</v>
          </cell>
          <cell r="D3405" t="str">
            <v>610110  Repairs &amp; Maintenance: Secondary Cost</v>
          </cell>
          <cell r="E3405" t="str">
            <v>District 4</v>
          </cell>
          <cell r="F3405" t="str">
            <v>Water</v>
          </cell>
        </row>
        <row r="3406">
          <cell r="B3406">
            <v>3940987.9</v>
          </cell>
          <cell r="C3406">
            <v>2010</v>
          </cell>
          <cell r="D3406" t="str">
            <v>610110  Repairs &amp; Maintenance: Secondary Cost</v>
          </cell>
          <cell r="E3406" t="str">
            <v>District 4</v>
          </cell>
          <cell r="F3406" t="str">
            <v>Water</v>
          </cell>
        </row>
        <row r="3407">
          <cell r="B3407">
            <v>1148686.28</v>
          </cell>
          <cell r="C3407">
            <v>2010</v>
          </cell>
          <cell r="D3407" t="str">
            <v>610110  Repairs &amp; Maintenance: Secondary Cost</v>
          </cell>
          <cell r="E3407" t="str">
            <v>District 4</v>
          </cell>
          <cell r="F3407" t="str">
            <v>Water</v>
          </cell>
        </row>
        <row r="3408">
          <cell r="B3408">
            <v>4392099.87</v>
          </cell>
          <cell r="C3408">
            <v>2010</v>
          </cell>
          <cell r="D3408" t="str">
            <v>610110  Repairs &amp; Maintenance: Secondary Cost</v>
          </cell>
          <cell r="E3408" t="str">
            <v>District 8</v>
          </cell>
          <cell r="F3408" t="str">
            <v>Water</v>
          </cell>
        </row>
        <row r="3409">
          <cell r="B3409">
            <v>2196.81</v>
          </cell>
          <cell r="C3409">
            <v>2010</v>
          </cell>
          <cell r="D3409" t="str">
            <v>610110  Repairs &amp; Maintenance: Secondary Cost</v>
          </cell>
          <cell r="E3409" t="str">
            <v>District 8</v>
          </cell>
          <cell r="F3409" t="str">
            <v>Water</v>
          </cell>
        </row>
        <row r="3410">
          <cell r="B3410">
            <v>82561.240000000005</v>
          </cell>
          <cell r="C3410">
            <v>2010</v>
          </cell>
          <cell r="D3410" t="str">
            <v>610110  Repairs &amp; Maintenance: Secondary Cost</v>
          </cell>
          <cell r="E3410" t="str">
            <v>District 6</v>
          </cell>
          <cell r="F3410" t="str">
            <v>Water</v>
          </cell>
        </row>
        <row r="3411">
          <cell r="B3411">
            <v>1036335.65</v>
          </cell>
          <cell r="C3411">
            <v>2010</v>
          </cell>
          <cell r="D3411" t="str">
            <v>610110  Repairs &amp; Maintenance: Secondary Cost</v>
          </cell>
          <cell r="E3411" t="str">
            <v>District 6</v>
          </cell>
          <cell r="F3411" t="str">
            <v>Water</v>
          </cell>
        </row>
        <row r="3412">
          <cell r="B3412">
            <v>1541635.55</v>
          </cell>
          <cell r="C3412">
            <v>2010</v>
          </cell>
          <cell r="D3412" t="str">
            <v>610110  Repairs &amp; Maintenance: Secondary Cost</v>
          </cell>
          <cell r="E3412" t="str">
            <v>District 6</v>
          </cell>
          <cell r="F3412" t="str">
            <v>Water</v>
          </cell>
        </row>
        <row r="3413">
          <cell r="B3413">
            <v>3242334.52</v>
          </cell>
          <cell r="C3413">
            <v>2010</v>
          </cell>
          <cell r="D3413" t="str">
            <v>610110  Repairs &amp; Maintenance: Secondary Cost</v>
          </cell>
          <cell r="E3413" t="str">
            <v>District 6</v>
          </cell>
          <cell r="F3413" t="str">
            <v>Water</v>
          </cell>
        </row>
        <row r="3414">
          <cell r="B3414">
            <v>459958.26</v>
          </cell>
          <cell r="C3414">
            <v>2010</v>
          </cell>
          <cell r="D3414" t="str">
            <v>610110  Repairs &amp; Maintenance: Secondary Cost</v>
          </cell>
          <cell r="E3414" t="str">
            <v>District 6</v>
          </cell>
          <cell r="F3414" t="str">
            <v>Water</v>
          </cell>
        </row>
        <row r="3415">
          <cell r="B3415">
            <v>5604800</v>
          </cell>
          <cell r="C3415">
            <v>2010</v>
          </cell>
          <cell r="D3415" t="str">
            <v>610110  Repairs &amp; Maintenance: Secondary Cost</v>
          </cell>
          <cell r="E3415" t="str">
            <v>District 8</v>
          </cell>
          <cell r="F3415" t="str">
            <v>Water</v>
          </cell>
        </row>
        <row r="3416">
          <cell r="B3416">
            <v>17519.57</v>
          </cell>
          <cell r="C3416">
            <v>2010</v>
          </cell>
          <cell r="D3416" t="str">
            <v>610110  Repairs &amp; Maintenance: Secondary Cost</v>
          </cell>
          <cell r="E3416" t="str">
            <v>District 8</v>
          </cell>
          <cell r="F3416" t="str">
            <v>Water</v>
          </cell>
        </row>
        <row r="3417">
          <cell r="B3417">
            <v>9378.92</v>
          </cell>
          <cell r="C3417">
            <v>2010</v>
          </cell>
          <cell r="D3417" t="str">
            <v>610110  Repairs &amp; Maintenance: Secondary Cost</v>
          </cell>
          <cell r="E3417" t="str">
            <v>District 8</v>
          </cell>
          <cell r="F3417" t="str">
            <v>Water</v>
          </cell>
        </row>
        <row r="3418">
          <cell r="B3418">
            <v>10773925.359999999</v>
          </cell>
          <cell r="C3418">
            <v>2010</v>
          </cell>
          <cell r="D3418" t="str">
            <v>610110  Repairs &amp; Maintenance: Secondary Cost</v>
          </cell>
          <cell r="E3418" t="str">
            <v>District 8</v>
          </cell>
          <cell r="F3418" t="str">
            <v>Water</v>
          </cell>
        </row>
        <row r="3419">
          <cell r="B3419">
            <v>3102.44</v>
          </cell>
          <cell r="C3419">
            <v>2010</v>
          </cell>
          <cell r="D3419" t="str">
            <v>610110  Repairs &amp; Maintenance: Secondary Cost</v>
          </cell>
          <cell r="E3419" t="e">
            <v>#N/A</v>
          </cell>
          <cell r="F3419" t="str">
            <v>Sewer</v>
          </cell>
        </row>
        <row r="3420">
          <cell r="B3420">
            <v>31809.86</v>
          </cell>
          <cell r="C3420">
            <v>2010</v>
          </cell>
          <cell r="D3420" t="str">
            <v>610110  Repairs &amp; Maintenance: Secondary Cost</v>
          </cell>
          <cell r="E3420" t="str">
            <v>Logistics</v>
          </cell>
          <cell r="F3420" t="str">
            <v>Water</v>
          </cell>
        </row>
        <row r="3421">
          <cell r="B3421">
            <v>466907.62</v>
          </cell>
          <cell r="C3421">
            <v>2010</v>
          </cell>
          <cell r="D3421" t="str">
            <v>610110  Repairs &amp; Maintenance: Secondary Cost</v>
          </cell>
          <cell r="E3421" t="str">
            <v>Informal Settlements</v>
          </cell>
          <cell r="F3421" t="str">
            <v>Sewer</v>
          </cell>
        </row>
        <row r="3422">
          <cell r="B3422">
            <v>294553.14</v>
          </cell>
          <cell r="C3422">
            <v>2010</v>
          </cell>
          <cell r="D3422" t="str">
            <v>610110  Repairs &amp; Maintenance: Secondary Cost</v>
          </cell>
          <cell r="E3422" t="str">
            <v>Planning &amp; Design</v>
          </cell>
          <cell r="F3422" t="str">
            <v>Sewer</v>
          </cell>
        </row>
        <row r="3423">
          <cell r="B3423">
            <v>1069975.0900000001</v>
          </cell>
          <cell r="C3423">
            <v>2010</v>
          </cell>
          <cell r="D3423" t="str">
            <v>610110  Repairs &amp; Maintenance: Secondary Cost</v>
          </cell>
          <cell r="E3423" t="str">
            <v>Informal Settlements</v>
          </cell>
          <cell r="F3423" t="str">
            <v>Sewer</v>
          </cell>
        </row>
        <row r="3424">
          <cell r="B3424">
            <v>16208135.810000001</v>
          </cell>
          <cell r="C3424">
            <v>2010</v>
          </cell>
          <cell r="D3424" t="str">
            <v>610110  Repairs &amp; Maintenance: Secondary Cost</v>
          </cell>
          <cell r="E3424" t="str">
            <v>Logistics</v>
          </cell>
          <cell r="F3424" t="str">
            <v>Sewer</v>
          </cell>
        </row>
        <row r="3425">
          <cell r="B3425">
            <v>20231.509999999998</v>
          </cell>
          <cell r="C3425">
            <v>2010</v>
          </cell>
          <cell r="D3425" t="str">
            <v>610110  Repairs &amp; Maintenance: Secondary Cost</v>
          </cell>
          <cell r="E3425" t="str">
            <v>Logistics</v>
          </cell>
          <cell r="F3425" t="str">
            <v>Sewer</v>
          </cell>
        </row>
        <row r="3426">
          <cell r="B3426">
            <v>6155.21</v>
          </cell>
          <cell r="C3426">
            <v>2010</v>
          </cell>
          <cell r="D3426" t="str">
            <v>610110  Repairs &amp; Maintenance: Secondary Cost</v>
          </cell>
          <cell r="E3426" t="str">
            <v>Logistics</v>
          </cell>
          <cell r="F3426" t="str">
            <v>Sewer</v>
          </cell>
        </row>
        <row r="3427">
          <cell r="B3427">
            <v>49600.52</v>
          </cell>
          <cell r="C3427">
            <v>2010</v>
          </cell>
          <cell r="D3427" t="str">
            <v>610110  Repairs &amp; Maintenance: Secondary Cost</v>
          </cell>
          <cell r="E3427" t="str">
            <v>Logistics</v>
          </cell>
          <cell r="F3427" t="str">
            <v>Sewer</v>
          </cell>
        </row>
        <row r="3428">
          <cell r="B3428">
            <v>6967642.3600000003</v>
          </cell>
          <cell r="C3428">
            <v>2010</v>
          </cell>
          <cell r="D3428" t="str">
            <v>610110  Repairs &amp; Maintenance: Secondary Cost</v>
          </cell>
          <cell r="E3428" t="str">
            <v>District 1</v>
          </cell>
          <cell r="F3428" t="str">
            <v>Sewer</v>
          </cell>
        </row>
        <row r="3429">
          <cell r="B3429">
            <v>3120973.6</v>
          </cell>
          <cell r="C3429">
            <v>2010</v>
          </cell>
          <cell r="D3429" t="str">
            <v>610110  Repairs &amp; Maintenance: Secondary Cost</v>
          </cell>
          <cell r="E3429" t="str">
            <v>District 1</v>
          </cell>
          <cell r="F3429" t="str">
            <v>Sewer</v>
          </cell>
        </row>
        <row r="3430">
          <cell r="B3430">
            <v>4093371.13</v>
          </cell>
          <cell r="C3430">
            <v>2010</v>
          </cell>
          <cell r="D3430" t="str">
            <v>610110  Repairs &amp; Maintenance: Secondary Cost</v>
          </cell>
          <cell r="E3430" t="str">
            <v>District 7</v>
          </cell>
          <cell r="F3430" t="str">
            <v>Sewer</v>
          </cell>
        </row>
        <row r="3431">
          <cell r="B3431">
            <v>2575856.33</v>
          </cell>
          <cell r="C3431">
            <v>2010</v>
          </cell>
          <cell r="D3431" t="str">
            <v>610110  Repairs &amp; Maintenance: Secondary Cost</v>
          </cell>
          <cell r="E3431" t="str">
            <v>District 6</v>
          </cell>
          <cell r="F3431" t="str">
            <v>Sewer</v>
          </cell>
        </row>
        <row r="3432">
          <cell r="B3432">
            <v>0</v>
          </cell>
          <cell r="C3432">
            <v>2010</v>
          </cell>
          <cell r="D3432" t="str">
            <v>610110  Repairs &amp; Maintenance: Secondary Cost</v>
          </cell>
          <cell r="E3432" t="str">
            <v>TOC</v>
          </cell>
          <cell r="F3432" t="str">
            <v>Sewer</v>
          </cell>
        </row>
        <row r="3433">
          <cell r="B3433">
            <v>854302.39</v>
          </cell>
          <cell r="C3433">
            <v>2010</v>
          </cell>
          <cell r="D3433" t="str">
            <v>610110  Repairs &amp; Maintenance: Secondary Cost</v>
          </cell>
          <cell r="E3433" t="str">
            <v>District 3</v>
          </cell>
          <cell r="F3433" t="str">
            <v>Sewer</v>
          </cell>
        </row>
        <row r="3434">
          <cell r="B3434">
            <v>107.22</v>
          </cell>
          <cell r="C3434">
            <v>2010</v>
          </cell>
          <cell r="D3434" t="str">
            <v>610110  Repairs &amp; Maintenance: Secondary Cost</v>
          </cell>
          <cell r="E3434" t="str">
            <v>District 3</v>
          </cell>
          <cell r="F3434" t="str">
            <v>Sewer</v>
          </cell>
        </row>
        <row r="3435">
          <cell r="B3435">
            <v>3990028.32</v>
          </cell>
          <cell r="C3435">
            <v>2010</v>
          </cell>
          <cell r="D3435" t="str">
            <v>610110  Repairs &amp; Maintenance: Secondary Cost</v>
          </cell>
          <cell r="E3435" t="str">
            <v>District 4</v>
          </cell>
          <cell r="F3435" t="str">
            <v>Sewer</v>
          </cell>
        </row>
        <row r="3436">
          <cell r="B3436">
            <v>5862644.9699999997</v>
          </cell>
          <cell r="C3436">
            <v>2010</v>
          </cell>
          <cell r="D3436" t="str">
            <v>610110  Repairs &amp; Maintenance: Secondary Cost</v>
          </cell>
          <cell r="E3436" t="str">
            <v>District 4</v>
          </cell>
          <cell r="F3436" t="str">
            <v>Sewer</v>
          </cell>
        </row>
        <row r="3437">
          <cell r="B3437">
            <v>2717347.11</v>
          </cell>
          <cell r="C3437">
            <v>2010</v>
          </cell>
          <cell r="D3437" t="str">
            <v>610110  Repairs &amp; Maintenance: Secondary Cost</v>
          </cell>
          <cell r="E3437" t="str">
            <v>District 4</v>
          </cell>
          <cell r="F3437" t="str">
            <v>Sewer</v>
          </cell>
        </row>
        <row r="3438">
          <cell r="B3438">
            <v>6945498.0499999998</v>
          </cell>
          <cell r="C3438">
            <v>2010</v>
          </cell>
          <cell r="D3438" t="str">
            <v>610110  Repairs &amp; Maintenance: Secondary Cost</v>
          </cell>
          <cell r="E3438" t="str">
            <v>District 7</v>
          </cell>
          <cell r="F3438" t="str">
            <v>Sewer</v>
          </cell>
        </row>
        <row r="3439">
          <cell r="B3439">
            <v>0</v>
          </cell>
          <cell r="C3439">
            <v>2010</v>
          </cell>
          <cell r="D3439" t="str">
            <v>610110  Repairs &amp; Maintenance: Secondary Cost</v>
          </cell>
          <cell r="E3439" t="str">
            <v>District 7</v>
          </cell>
          <cell r="F3439" t="str">
            <v>Sewer</v>
          </cell>
        </row>
        <row r="3440">
          <cell r="B3440">
            <v>3461399.41</v>
          </cell>
          <cell r="C3440">
            <v>2010</v>
          </cell>
          <cell r="D3440" t="str">
            <v>610110  Repairs &amp; Maintenance: Secondary Cost</v>
          </cell>
          <cell r="E3440" t="str">
            <v>District 6</v>
          </cell>
          <cell r="F3440" t="str">
            <v>Sewer</v>
          </cell>
        </row>
        <row r="3441">
          <cell r="B3441">
            <v>1706469.86</v>
          </cell>
          <cell r="C3441">
            <v>2010</v>
          </cell>
          <cell r="D3441" t="str">
            <v>610110  Repairs &amp; Maintenance: Secondary Cost</v>
          </cell>
          <cell r="E3441" t="str">
            <v>District 6</v>
          </cell>
          <cell r="F3441" t="str">
            <v>Sewer</v>
          </cell>
        </row>
        <row r="3442">
          <cell r="B3442">
            <v>1383894.42</v>
          </cell>
          <cell r="C3442">
            <v>2010</v>
          </cell>
          <cell r="D3442" t="str">
            <v>610110  Repairs &amp; Maintenance: Secondary Cost</v>
          </cell>
          <cell r="E3442" t="str">
            <v>District 6</v>
          </cell>
          <cell r="F3442" t="str">
            <v>Sewer</v>
          </cell>
        </row>
        <row r="3443">
          <cell r="B3443">
            <v>999188.73</v>
          </cell>
          <cell r="C3443">
            <v>2010</v>
          </cell>
          <cell r="D3443" t="str">
            <v>610110  Repairs &amp; Maintenance: Secondary Cost</v>
          </cell>
          <cell r="E3443" t="str">
            <v>District 6</v>
          </cell>
          <cell r="F3443" t="str">
            <v>Sewer</v>
          </cell>
        </row>
        <row r="3444">
          <cell r="B3444">
            <v>2333.3000000000002</v>
          </cell>
          <cell r="C3444">
            <v>2010</v>
          </cell>
          <cell r="D3444" t="str">
            <v>610110  Repairs &amp; Maintenance: Secondary Cost</v>
          </cell>
          <cell r="E3444" t="str">
            <v>District 7</v>
          </cell>
          <cell r="F3444" t="str">
            <v>Sewer</v>
          </cell>
        </row>
        <row r="3445">
          <cell r="B3445">
            <v>8117082.6900000004</v>
          </cell>
          <cell r="C3445">
            <v>2010</v>
          </cell>
          <cell r="D3445" t="str">
            <v>610110  Repairs &amp; Maintenance: Secondary Cost</v>
          </cell>
          <cell r="E3445" t="str">
            <v>District 7</v>
          </cell>
          <cell r="F3445" t="str">
            <v>Sewer</v>
          </cell>
        </row>
        <row r="3446">
          <cell r="B3446">
            <v>229395.39</v>
          </cell>
          <cell r="C3446">
            <v>2010</v>
          </cell>
          <cell r="D3446" t="str">
            <v>610110  Repairs &amp; Maintenance: Secondary Cost</v>
          </cell>
          <cell r="E3446" t="str">
            <v>Logistics</v>
          </cell>
          <cell r="F3446" t="str">
            <v>Water</v>
          </cell>
        </row>
        <row r="3447">
          <cell r="B3447">
            <v>756300.58</v>
          </cell>
          <cell r="C3447">
            <v>2010</v>
          </cell>
          <cell r="D3447" t="str">
            <v>610110  Repairs &amp; Maintenance: Secondary Cost</v>
          </cell>
          <cell r="E3447" t="str">
            <v>Informal Settlements</v>
          </cell>
          <cell r="F3447" t="str">
            <v>Water</v>
          </cell>
        </row>
        <row r="3448">
          <cell r="B3448">
            <v>721.53</v>
          </cell>
          <cell r="C3448">
            <v>2010</v>
          </cell>
          <cell r="D3448" t="str">
            <v>610110  Repairs &amp; Maintenance: Secondary Cost</v>
          </cell>
          <cell r="E3448" t="str">
            <v>Planning &amp; Design</v>
          </cell>
          <cell r="F3448" t="str">
            <v>Water</v>
          </cell>
        </row>
        <row r="3449">
          <cell r="B3449">
            <v>560.20000000000005</v>
          </cell>
          <cell r="C3449">
            <v>2010</v>
          </cell>
          <cell r="D3449" t="str">
            <v>610110  Repairs &amp; Maintenance: Secondary Cost</v>
          </cell>
          <cell r="E3449" t="str">
            <v>TOC</v>
          </cell>
          <cell r="F3449" t="str">
            <v>Water</v>
          </cell>
        </row>
        <row r="3450">
          <cell r="B3450">
            <v>825165.76</v>
          </cell>
          <cell r="C3450">
            <v>2010</v>
          </cell>
          <cell r="D3450" t="str">
            <v>610110  Repairs &amp; Maintenance: Secondary Cost</v>
          </cell>
          <cell r="E3450" t="str">
            <v>Informal Settlements</v>
          </cell>
          <cell r="F3450" t="str">
            <v>Water</v>
          </cell>
        </row>
        <row r="3451">
          <cell r="B3451">
            <v>372431.39</v>
          </cell>
          <cell r="C3451">
            <v>2010</v>
          </cell>
          <cell r="D3451" t="str">
            <v>610110  Repairs &amp; Maintenance: Secondary Cost</v>
          </cell>
          <cell r="E3451" t="str">
            <v>Logistics</v>
          </cell>
          <cell r="F3451" t="str">
            <v>Water</v>
          </cell>
        </row>
        <row r="3452">
          <cell r="B3452">
            <v>50112.24</v>
          </cell>
          <cell r="C3452">
            <v>2010</v>
          </cell>
          <cell r="D3452" t="str">
            <v>610110  Repairs &amp; Maintenance: Secondary Cost</v>
          </cell>
          <cell r="E3452" t="str">
            <v>Logistics</v>
          </cell>
          <cell r="F3452" t="str">
            <v>Water</v>
          </cell>
        </row>
        <row r="3453">
          <cell r="B3453">
            <v>9975.01</v>
          </cell>
          <cell r="C3453">
            <v>2010</v>
          </cell>
          <cell r="D3453" t="str">
            <v>700065  Communication</v>
          </cell>
          <cell r="E3453" t="str">
            <v>District 4</v>
          </cell>
          <cell r="F3453" t="str">
            <v>Water</v>
          </cell>
        </row>
        <row r="3454">
          <cell r="B3454">
            <v>13437.29</v>
          </cell>
          <cell r="C3454">
            <v>2010</v>
          </cell>
          <cell r="D3454" t="str">
            <v>700065  Communication</v>
          </cell>
          <cell r="E3454" t="str">
            <v>District 4</v>
          </cell>
          <cell r="F3454" t="str">
            <v>Water</v>
          </cell>
        </row>
        <row r="3455">
          <cell r="B3455">
            <v>14917.53</v>
          </cell>
          <cell r="C3455">
            <v>2010</v>
          </cell>
          <cell r="D3455" t="str">
            <v>700065  Communication</v>
          </cell>
          <cell r="E3455" t="str">
            <v>District 4</v>
          </cell>
          <cell r="F3455" t="str">
            <v>Water</v>
          </cell>
        </row>
        <row r="3456">
          <cell r="B3456">
            <v>4464.05</v>
          </cell>
          <cell r="C3456">
            <v>2010</v>
          </cell>
          <cell r="D3456" t="str">
            <v>700065  Communication</v>
          </cell>
          <cell r="E3456" t="str">
            <v>District 4</v>
          </cell>
          <cell r="F3456" t="str">
            <v>Water</v>
          </cell>
        </row>
        <row r="3457">
          <cell r="B3457">
            <v>9827.17</v>
          </cell>
          <cell r="C3457">
            <v>2010</v>
          </cell>
          <cell r="D3457" t="str">
            <v>700065  Communication</v>
          </cell>
          <cell r="E3457" t="str">
            <v>District 4</v>
          </cell>
          <cell r="F3457" t="str">
            <v>Water</v>
          </cell>
        </row>
        <row r="3458">
          <cell r="B3458">
            <v>9813.9</v>
          </cell>
          <cell r="C3458">
            <v>2010</v>
          </cell>
          <cell r="D3458" t="str">
            <v>700065  Communication</v>
          </cell>
          <cell r="E3458" t="str">
            <v>District 4</v>
          </cell>
          <cell r="F3458" t="str">
            <v>Water</v>
          </cell>
        </row>
        <row r="3459">
          <cell r="B3459">
            <v>9325.43</v>
          </cell>
          <cell r="C3459">
            <v>2010</v>
          </cell>
          <cell r="D3459" t="str">
            <v>700065  Communication</v>
          </cell>
          <cell r="E3459" t="str">
            <v>District 3</v>
          </cell>
          <cell r="F3459" t="str">
            <v>Water</v>
          </cell>
        </row>
        <row r="3460">
          <cell r="B3460">
            <v>4856.41</v>
          </cell>
          <cell r="C3460">
            <v>2010</v>
          </cell>
          <cell r="D3460" t="str">
            <v>700065  Communication</v>
          </cell>
          <cell r="E3460" t="str">
            <v>District 3</v>
          </cell>
          <cell r="F3460" t="str">
            <v>Water</v>
          </cell>
        </row>
        <row r="3461">
          <cell r="B3461">
            <v>7851.79</v>
          </cell>
          <cell r="C3461">
            <v>2010</v>
          </cell>
          <cell r="D3461" t="str">
            <v>700065  Communication</v>
          </cell>
          <cell r="E3461" t="str">
            <v>District 3</v>
          </cell>
          <cell r="F3461" t="str">
            <v>Water</v>
          </cell>
        </row>
        <row r="3462">
          <cell r="B3462">
            <v>10209.25</v>
          </cell>
          <cell r="C3462">
            <v>2010</v>
          </cell>
          <cell r="D3462" t="str">
            <v>700065  Communication</v>
          </cell>
          <cell r="E3462" t="str">
            <v>District 3</v>
          </cell>
          <cell r="F3462" t="str">
            <v>Water</v>
          </cell>
        </row>
        <row r="3463">
          <cell r="B3463">
            <v>12111.52</v>
          </cell>
          <cell r="C3463">
            <v>2010</v>
          </cell>
          <cell r="D3463" t="str">
            <v>700065  Communication</v>
          </cell>
          <cell r="E3463" t="str">
            <v>District 6</v>
          </cell>
          <cell r="F3463" t="str">
            <v>Water</v>
          </cell>
        </row>
        <row r="3464">
          <cell r="B3464">
            <v>16223.37</v>
          </cell>
          <cell r="C3464">
            <v>2010</v>
          </cell>
          <cell r="D3464" t="str">
            <v>700065  Communication</v>
          </cell>
          <cell r="E3464" t="str">
            <v>District 8</v>
          </cell>
          <cell r="F3464" t="str">
            <v>Water</v>
          </cell>
        </row>
        <row r="3465">
          <cell r="B3465">
            <v>2652.67</v>
          </cell>
          <cell r="C3465">
            <v>2010</v>
          </cell>
          <cell r="D3465" t="str">
            <v>700065  Communication</v>
          </cell>
          <cell r="E3465" t="str">
            <v>District 8</v>
          </cell>
          <cell r="F3465" t="str">
            <v>Water</v>
          </cell>
        </row>
        <row r="3466">
          <cell r="B3466">
            <v>7423.18</v>
          </cell>
          <cell r="C3466">
            <v>2010</v>
          </cell>
          <cell r="D3466" t="str">
            <v>700065  Communication</v>
          </cell>
          <cell r="E3466" t="str">
            <v>District 8</v>
          </cell>
          <cell r="F3466" t="str">
            <v>Water</v>
          </cell>
        </row>
        <row r="3467">
          <cell r="B3467">
            <v>8735.64</v>
          </cell>
          <cell r="C3467">
            <v>2010</v>
          </cell>
          <cell r="D3467" t="str">
            <v>700065  Communication</v>
          </cell>
          <cell r="E3467" t="str">
            <v>District 6</v>
          </cell>
          <cell r="F3467" t="str">
            <v>Water</v>
          </cell>
        </row>
        <row r="3468">
          <cell r="B3468">
            <v>6104.07</v>
          </cell>
          <cell r="C3468">
            <v>2010</v>
          </cell>
          <cell r="D3468" t="str">
            <v>700065  Communication</v>
          </cell>
          <cell r="E3468" t="str">
            <v>TOC</v>
          </cell>
          <cell r="F3468" t="str">
            <v>Water</v>
          </cell>
        </row>
        <row r="3469">
          <cell r="B3469">
            <v>6104.07</v>
          </cell>
          <cell r="C3469">
            <v>2010</v>
          </cell>
          <cell r="D3469" t="str">
            <v>700065  Communication</v>
          </cell>
          <cell r="E3469" t="str">
            <v>District 1</v>
          </cell>
          <cell r="F3469" t="str">
            <v>Water</v>
          </cell>
        </row>
        <row r="3470">
          <cell r="B3470">
            <v>21788.880000000001</v>
          </cell>
          <cell r="C3470">
            <v>2010</v>
          </cell>
          <cell r="D3470" t="str">
            <v>700065  Communication</v>
          </cell>
          <cell r="E3470" t="str">
            <v>District 1</v>
          </cell>
          <cell r="F3470" t="str">
            <v>Water</v>
          </cell>
        </row>
        <row r="3471">
          <cell r="B3471">
            <v>6967.96</v>
          </cell>
          <cell r="C3471">
            <v>2010</v>
          </cell>
          <cell r="D3471" t="str">
            <v>700065  Communication</v>
          </cell>
          <cell r="E3471" t="str">
            <v>District 1</v>
          </cell>
          <cell r="F3471" t="str">
            <v>Water</v>
          </cell>
        </row>
        <row r="3472">
          <cell r="B3472">
            <v>9833.83</v>
          </cell>
          <cell r="C3472">
            <v>2010</v>
          </cell>
          <cell r="D3472" t="str">
            <v>700065  Communication</v>
          </cell>
          <cell r="E3472" t="str">
            <v>District 1</v>
          </cell>
          <cell r="F3472" t="str">
            <v>Water</v>
          </cell>
        </row>
        <row r="3473">
          <cell r="B3473">
            <v>8086.09</v>
          </cell>
          <cell r="C3473">
            <v>2010</v>
          </cell>
          <cell r="D3473" t="str">
            <v>700065  Communication</v>
          </cell>
          <cell r="E3473" t="str">
            <v>District 1</v>
          </cell>
          <cell r="F3473" t="str">
            <v>Water</v>
          </cell>
        </row>
        <row r="3474">
          <cell r="B3474">
            <v>10852.2</v>
          </cell>
          <cell r="C3474">
            <v>2010</v>
          </cell>
          <cell r="D3474" t="str">
            <v>700065  Communication</v>
          </cell>
          <cell r="E3474" t="str">
            <v>Logistics</v>
          </cell>
          <cell r="F3474" t="str">
            <v>Water</v>
          </cell>
        </row>
        <row r="3475">
          <cell r="B3475">
            <v>6104.07</v>
          </cell>
          <cell r="C3475">
            <v>2010</v>
          </cell>
          <cell r="D3475" t="str">
            <v>700065  Communication</v>
          </cell>
          <cell r="E3475" t="str">
            <v>Logistics</v>
          </cell>
          <cell r="F3475" t="str">
            <v>Water</v>
          </cell>
        </row>
        <row r="3476">
          <cell r="B3476">
            <v>10182.67</v>
          </cell>
          <cell r="C3476">
            <v>2010</v>
          </cell>
          <cell r="D3476" t="str">
            <v>700065  Communication</v>
          </cell>
          <cell r="E3476" t="str">
            <v>Logistics</v>
          </cell>
          <cell r="F3476" t="str">
            <v>Water</v>
          </cell>
        </row>
        <row r="3477">
          <cell r="B3477">
            <v>6104.07</v>
          </cell>
          <cell r="C3477">
            <v>2010</v>
          </cell>
          <cell r="D3477" t="str">
            <v>700065  Communication</v>
          </cell>
          <cell r="E3477" t="str">
            <v>Logistics</v>
          </cell>
          <cell r="F3477" t="str">
            <v>Water</v>
          </cell>
        </row>
        <row r="3478">
          <cell r="B3478">
            <v>13216.31</v>
          </cell>
          <cell r="C3478">
            <v>2010</v>
          </cell>
          <cell r="D3478" t="str">
            <v>700065  Communication</v>
          </cell>
          <cell r="E3478" t="str">
            <v>Logistics</v>
          </cell>
          <cell r="F3478" t="str">
            <v>Water</v>
          </cell>
        </row>
        <row r="3479">
          <cell r="B3479">
            <v>11702.8</v>
          </cell>
          <cell r="C3479">
            <v>2010</v>
          </cell>
          <cell r="D3479" t="str">
            <v>700065  Communication</v>
          </cell>
          <cell r="E3479" t="str">
            <v>Logistics</v>
          </cell>
          <cell r="F3479" t="str">
            <v>Water</v>
          </cell>
        </row>
        <row r="3480">
          <cell r="B3480">
            <v>6104.07</v>
          </cell>
          <cell r="C3480">
            <v>2010</v>
          </cell>
          <cell r="D3480" t="str">
            <v>700065  Communication</v>
          </cell>
          <cell r="E3480" t="str">
            <v>Logistics</v>
          </cell>
          <cell r="F3480" t="str">
            <v>Water</v>
          </cell>
        </row>
        <row r="3481">
          <cell r="B3481">
            <v>10450.19</v>
          </cell>
          <cell r="C3481">
            <v>2010</v>
          </cell>
          <cell r="D3481" t="str">
            <v>700065  Communication</v>
          </cell>
          <cell r="E3481" t="str">
            <v>Logistics</v>
          </cell>
          <cell r="F3481" t="str">
            <v>Water</v>
          </cell>
        </row>
        <row r="3482">
          <cell r="B3482">
            <v>10953.76</v>
          </cell>
          <cell r="C3482">
            <v>2010</v>
          </cell>
          <cell r="D3482" t="str">
            <v>700065  Communication</v>
          </cell>
          <cell r="E3482" t="str">
            <v>TOC</v>
          </cell>
          <cell r="F3482" t="str">
            <v>Water</v>
          </cell>
        </row>
        <row r="3483">
          <cell r="B3483">
            <v>10114.61</v>
          </cell>
          <cell r="C3483">
            <v>2010</v>
          </cell>
          <cell r="D3483" t="str">
            <v>700065  Communication</v>
          </cell>
          <cell r="E3483" t="str">
            <v>Informal Settlements</v>
          </cell>
          <cell r="F3483" t="str">
            <v>Water</v>
          </cell>
        </row>
        <row r="3484">
          <cell r="B3484">
            <v>14407.54</v>
          </cell>
          <cell r="C3484">
            <v>2010</v>
          </cell>
          <cell r="D3484" t="str">
            <v>700065  Communication</v>
          </cell>
          <cell r="E3484" t="str">
            <v>TOC</v>
          </cell>
          <cell r="F3484" t="str">
            <v>Water</v>
          </cell>
        </row>
        <row r="3485">
          <cell r="B3485">
            <v>6325.04</v>
          </cell>
          <cell r="C3485">
            <v>2010</v>
          </cell>
          <cell r="D3485" t="str">
            <v>700065  Communication</v>
          </cell>
          <cell r="E3485" t="str">
            <v>District 8</v>
          </cell>
          <cell r="F3485" t="str">
            <v>Water</v>
          </cell>
        </row>
        <row r="3486">
          <cell r="B3486">
            <v>6104.07</v>
          </cell>
          <cell r="C3486">
            <v>2010</v>
          </cell>
          <cell r="D3486" t="str">
            <v>700065  Communication</v>
          </cell>
          <cell r="E3486" t="e">
            <v>#N/A</v>
          </cell>
          <cell r="F3486" t="str">
            <v>Sewer</v>
          </cell>
        </row>
        <row r="3487">
          <cell r="B3487">
            <v>1811.38</v>
          </cell>
          <cell r="C3487">
            <v>2010</v>
          </cell>
          <cell r="D3487" t="str">
            <v>700065  Communication</v>
          </cell>
          <cell r="E3487" t="e">
            <v>#N/A</v>
          </cell>
          <cell r="F3487" t="str">
            <v>Sewer</v>
          </cell>
        </row>
        <row r="3488">
          <cell r="B3488">
            <v>6104.07</v>
          </cell>
          <cell r="C3488">
            <v>2010</v>
          </cell>
          <cell r="D3488" t="str">
            <v>700065  Communication</v>
          </cell>
          <cell r="E3488" t="str">
            <v>District 8</v>
          </cell>
          <cell r="F3488" t="str">
            <v>Water</v>
          </cell>
        </row>
        <row r="3489">
          <cell r="B3489">
            <v>6104.07</v>
          </cell>
          <cell r="C3489">
            <v>2010</v>
          </cell>
          <cell r="D3489" t="str">
            <v>700065  Communication</v>
          </cell>
          <cell r="E3489" t="str">
            <v>District 8</v>
          </cell>
          <cell r="F3489" t="str">
            <v>Water</v>
          </cell>
        </row>
        <row r="3490">
          <cell r="B3490">
            <v>54404.52</v>
          </cell>
          <cell r="C3490">
            <v>2010</v>
          </cell>
          <cell r="D3490" t="str">
            <v>700065  Communication</v>
          </cell>
          <cell r="E3490" t="str">
            <v>District 8</v>
          </cell>
          <cell r="F3490" t="str">
            <v>Water</v>
          </cell>
        </row>
        <row r="3491">
          <cell r="B3491">
            <v>6104.07</v>
          </cell>
          <cell r="C3491">
            <v>2010</v>
          </cell>
          <cell r="D3491" t="str">
            <v>700065  Communication</v>
          </cell>
          <cell r="E3491" t="str">
            <v>District 8</v>
          </cell>
          <cell r="F3491" t="str">
            <v>Water</v>
          </cell>
        </row>
        <row r="3492">
          <cell r="B3492">
            <v>5435.66</v>
          </cell>
          <cell r="C3492">
            <v>2010</v>
          </cell>
          <cell r="D3492" t="str">
            <v>700065  Communication</v>
          </cell>
          <cell r="E3492" t="str">
            <v>District 8</v>
          </cell>
          <cell r="F3492" t="str">
            <v>Water</v>
          </cell>
        </row>
        <row r="3493">
          <cell r="B3493">
            <v>15821.31</v>
          </cell>
          <cell r="C3493">
            <v>2010</v>
          </cell>
          <cell r="D3493" t="str">
            <v>700065  Communication</v>
          </cell>
          <cell r="E3493" t="str">
            <v>District 8</v>
          </cell>
          <cell r="F3493" t="str">
            <v>Water</v>
          </cell>
        </row>
        <row r="3494">
          <cell r="B3494">
            <v>16437.7</v>
          </cell>
          <cell r="C3494">
            <v>2010</v>
          </cell>
          <cell r="D3494" t="str">
            <v>700065  Communication</v>
          </cell>
          <cell r="E3494" t="str">
            <v>District 8</v>
          </cell>
          <cell r="F3494" t="str">
            <v>Water</v>
          </cell>
        </row>
        <row r="3495">
          <cell r="B3495">
            <v>14254.65</v>
          </cell>
          <cell r="C3495">
            <v>2010</v>
          </cell>
          <cell r="D3495" t="str">
            <v>700065  Communication</v>
          </cell>
          <cell r="E3495" t="str">
            <v>District 8</v>
          </cell>
          <cell r="F3495" t="str">
            <v>Water</v>
          </cell>
        </row>
        <row r="3496">
          <cell r="B3496">
            <v>5840.46</v>
          </cell>
          <cell r="C3496">
            <v>2010</v>
          </cell>
          <cell r="D3496" t="str">
            <v>700065  Communication</v>
          </cell>
          <cell r="E3496" t="str">
            <v>District 8</v>
          </cell>
          <cell r="F3496" t="str">
            <v>Water</v>
          </cell>
        </row>
        <row r="3497">
          <cell r="B3497">
            <v>11327.36</v>
          </cell>
          <cell r="C3497">
            <v>2010</v>
          </cell>
          <cell r="D3497" t="str">
            <v>700065  Communication</v>
          </cell>
          <cell r="E3497" t="str">
            <v>District 8</v>
          </cell>
          <cell r="F3497" t="str">
            <v>Water</v>
          </cell>
        </row>
        <row r="3498">
          <cell r="B3498">
            <v>6760.29</v>
          </cell>
          <cell r="C3498">
            <v>2010</v>
          </cell>
          <cell r="D3498" t="str">
            <v>700065  Communication</v>
          </cell>
          <cell r="E3498" t="str">
            <v>District 8</v>
          </cell>
          <cell r="F3498" t="str">
            <v>Water</v>
          </cell>
        </row>
        <row r="3499">
          <cell r="B3499">
            <v>15761.49</v>
          </cell>
          <cell r="C3499">
            <v>2010</v>
          </cell>
          <cell r="D3499" t="str">
            <v>700065  Communication</v>
          </cell>
          <cell r="E3499" t="str">
            <v>District 6</v>
          </cell>
          <cell r="F3499" t="str">
            <v>Water</v>
          </cell>
        </row>
        <row r="3500">
          <cell r="B3500">
            <v>13832.65</v>
          </cell>
          <cell r="C3500">
            <v>2010</v>
          </cell>
          <cell r="D3500" t="str">
            <v>700065  Communication</v>
          </cell>
          <cell r="E3500" t="str">
            <v>District 6</v>
          </cell>
          <cell r="F3500" t="str">
            <v>Water</v>
          </cell>
        </row>
        <row r="3501">
          <cell r="B3501">
            <v>9546.3799999999992</v>
          </cell>
          <cell r="C3501">
            <v>2010</v>
          </cell>
          <cell r="D3501" t="str">
            <v>700065  Communication</v>
          </cell>
          <cell r="E3501" t="str">
            <v>District 6</v>
          </cell>
          <cell r="F3501" t="str">
            <v>Water</v>
          </cell>
        </row>
        <row r="3502">
          <cell r="B3502">
            <v>6104.07</v>
          </cell>
          <cell r="C3502">
            <v>2010</v>
          </cell>
          <cell r="D3502" t="str">
            <v>700065  Communication</v>
          </cell>
          <cell r="E3502" t="str">
            <v>District 6</v>
          </cell>
          <cell r="F3502" t="str">
            <v>Water</v>
          </cell>
        </row>
        <row r="3503">
          <cell r="B3503">
            <v>4856.41</v>
          </cell>
          <cell r="C3503">
            <v>2010</v>
          </cell>
          <cell r="D3503" t="str">
            <v>700065  Communication</v>
          </cell>
          <cell r="E3503" t="str">
            <v>District 6</v>
          </cell>
          <cell r="F3503" t="str">
            <v>Water</v>
          </cell>
        </row>
        <row r="3504">
          <cell r="B3504">
            <v>10925.34</v>
          </cell>
          <cell r="C3504">
            <v>2010</v>
          </cell>
          <cell r="D3504" t="str">
            <v>700065  Communication</v>
          </cell>
          <cell r="E3504" t="str">
            <v>District 6</v>
          </cell>
          <cell r="F3504" t="str">
            <v>Water</v>
          </cell>
        </row>
        <row r="3505">
          <cell r="B3505">
            <v>6786.89</v>
          </cell>
          <cell r="C3505">
            <v>2010</v>
          </cell>
          <cell r="D3505" t="str">
            <v>700065  Communication</v>
          </cell>
          <cell r="E3505" t="str">
            <v>District 6</v>
          </cell>
          <cell r="F3505" t="str">
            <v>Water</v>
          </cell>
        </row>
        <row r="3506">
          <cell r="B3506">
            <v>6104.07</v>
          </cell>
          <cell r="C3506">
            <v>2010</v>
          </cell>
          <cell r="D3506" t="str">
            <v>700065  Communication</v>
          </cell>
          <cell r="E3506" t="str">
            <v>District 8</v>
          </cell>
          <cell r="F3506" t="str">
            <v>Water</v>
          </cell>
        </row>
        <row r="3507">
          <cell r="B3507">
            <v>6104.07</v>
          </cell>
          <cell r="C3507">
            <v>2010</v>
          </cell>
          <cell r="D3507" t="str">
            <v>700065  Communication</v>
          </cell>
          <cell r="E3507" t="str">
            <v>District 8</v>
          </cell>
          <cell r="F3507" t="str">
            <v>Water</v>
          </cell>
        </row>
        <row r="3508">
          <cell r="B3508">
            <v>6104.07</v>
          </cell>
          <cell r="C3508">
            <v>2010</v>
          </cell>
          <cell r="D3508" t="str">
            <v>700065  Communication</v>
          </cell>
          <cell r="E3508" t="str">
            <v>District 8</v>
          </cell>
          <cell r="F3508" t="str">
            <v>Water</v>
          </cell>
        </row>
        <row r="3509">
          <cell r="B3509">
            <v>9104.48</v>
          </cell>
          <cell r="C3509">
            <v>2010</v>
          </cell>
          <cell r="D3509" t="str">
            <v>700065  Communication</v>
          </cell>
          <cell r="E3509" t="str">
            <v>District 8</v>
          </cell>
          <cell r="F3509" t="str">
            <v>Water</v>
          </cell>
        </row>
        <row r="3510">
          <cell r="B3510">
            <v>5647.38</v>
          </cell>
          <cell r="C3510">
            <v>2010</v>
          </cell>
          <cell r="D3510" t="str">
            <v>700065  Communication</v>
          </cell>
          <cell r="E3510" t="str">
            <v>District 1</v>
          </cell>
          <cell r="F3510" t="str">
            <v>Water</v>
          </cell>
        </row>
        <row r="3511">
          <cell r="B3511">
            <v>8066.13</v>
          </cell>
          <cell r="C3511">
            <v>2010</v>
          </cell>
          <cell r="D3511" t="str">
            <v>700065  Communication</v>
          </cell>
          <cell r="E3511" t="str">
            <v>District 8</v>
          </cell>
          <cell r="F3511" t="str">
            <v>Water</v>
          </cell>
        </row>
        <row r="3512">
          <cell r="B3512">
            <v>6104.07</v>
          </cell>
          <cell r="C3512">
            <v>2010</v>
          </cell>
          <cell r="D3512" t="str">
            <v>700065  Communication</v>
          </cell>
          <cell r="E3512" t="str">
            <v>Planning &amp; Design</v>
          </cell>
          <cell r="F3512" t="str">
            <v>Water</v>
          </cell>
        </row>
        <row r="3513">
          <cell r="B3513">
            <v>9325.43</v>
          </cell>
          <cell r="C3513">
            <v>2010</v>
          </cell>
          <cell r="D3513" t="str">
            <v>700065  Communication</v>
          </cell>
          <cell r="E3513" t="str">
            <v>District 4</v>
          </cell>
          <cell r="F3513" t="str">
            <v>Sewer</v>
          </cell>
        </row>
        <row r="3514">
          <cell r="B3514">
            <v>6104.07</v>
          </cell>
          <cell r="C3514">
            <v>2010</v>
          </cell>
          <cell r="D3514" t="str">
            <v>700065  Communication</v>
          </cell>
          <cell r="E3514" t="str">
            <v>District 4</v>
          </cell>
          <cell r="F3514" t="str">
            <v>Sewer</v>
          </cell>
        </row>
        <row r="3515">
          <cell r="B3515">
            <v>6104.07</v>
          </cell>
          <cell r="C3515">
            <v>2010</v>
          </cell>
          <cell r="D3515" t="str">
            <v>700065  Communication</v>
          </cell>
          <cell r="E3515" t="str">
            <v>District 4</v>
          </cell>
          <cell r="F3515" t="str">
            <v>Sewer</v>
          </cell>
        </row>
        <row r="3516">
          <cell r="B3516">
            <v>11475.2</v>
          </cell>
          <cell r="C3516">
            <v>2010</v>
          </cell>
          <cell r="D3516" t="str">
            <v>700065  Communication</v>
          </cell>
          <cell r="E3516" t="str">
            <v>District 4</v>
          </cell>
          <cell r="F3516" t="str">
            <v>Sewer</v>
          </cell>
        </row>
        <row r="3517">
          <cell r="B3517">
            <v>15125.21</v>
          </cell>
          <cell r="C3517">
            <v>2010</v>
          </cell>
          <cell r="D3517" t="str">
            <v>700065  Communication</v>
          </cell>
          <cell r="E3517" t="str">
            <v>District 4</v>
          </cell>
          <cell r="F3517" t="str">
            <v>Sewer</v>
          </cell>
        </row>
        <row r="3518">
          <cell r="B3518">
            <v>6104.07</v>
          </cell>
          <cell r="C3518">
            <v>2010</v>
          </cell>
          <cell r="D3518" t="str">
            <v>700065  Communication</v>
          </cell>
          <cell r="E3518" t="str">
            <v>District 3</v>
          </cell>
          <cell r="F3518" t="str">
            <v>Sewer</v>
          </cell>
        </row>
        <row r="3519">
          <cell r="B3519">
            <v>6104.07</v>
          </cell>
          <cell r="C3519">
            <v>2010</v>
          </cell>
          <cell r="D3519" t="str">
            <v>700065  Communication</v>
          </cell>
          <cell r="E3519" t="str">
            <v>District 3</v>
          </cell>
          <cell r="F3519" t="str">
            <v>Sewer</v>
          </cell>
        </row>
        <row r="3520">
          <cell r="B3520">
            <v>11897.19</v>
          </cell>
          <cell r="C3520">
            <v>2010</v>
          </cell>
          <cell r="D3520" t="str">
            <v>700065  Communication</v>
          </cell>
          <cell r="E3520" t="str">
            <v>District 3</v>
          </cell>
          <cell r="F3520" t="str">
            <v>Sewer</v>
          </cell>
        </row>
        <row r="3521">
          <cell r="B3521">
            <v>6961.32</v>
          </cell>
          <cell r="C3521">
            <v>2010</v>
          </cell>
          <cell r="D3521" t="str">
            <v>700065  Communication</v>
          </cell>
          <cell r="E3521" t="str">
            <v>TOC</v>
          </cell>
          <cell r="F3521" t="str">
            <v>Sewer</v>
          </cell>
        </row>
        <row r="3522">
          <cell r="B3522">
            <v>6104.07</v>
          </cell>
          <cell r="C3522">
            <v>2010</v>
          </cell>
          <cell r="D3522" t="str">
            <v>700065  Communication</v>
          </cell>
          <cell r="E3522" t="str">
            <v>District 7</v>
          </cell>
          <cell r="F3522" t="str">
            <v>Sewer</v>
          </cell>
        </row>
        <row r="3523">
          <cell r="B3523">
            <v>6104.07</v>
          </cell>
          <cell r="C3523">
            <v>2010</v>
          </cell>
          <cell r="D3523" t="str">
            <v>700065  Communication</v>
          </cell>
          <cell r="E3523" t="str">
            <v>District 7</v>
          </cell>
          <cell r="F3523" t="str">
            <v>Sewer</v>
          </cell>
        </row>
        <row r="3524">
          <cell r="B3524">
            <v>9760.7000000000007</v>
          </cell>
          <cell r="C3524">
            <v>2010</v>
          </cell>
          <cell r="D3524" t="str">
            <v>700065  Communication</v>
          </cell>
          <cell r="E3524" t="str">
            <v>District 6</v>
          </cell>
          <cell r="F3524" t="str">
            <v>Sewer</v>
          </cell>
        </row>
        <row r="3525">
          <cell r="B3525">
            <v>15540.54</v>
          </cell>
          <cell r="C3525">
            <v>2010</v>
          </cell>
          <cell r="D3525" t="str">
            <v>700065  Communication</v>
          </cell>
          <cell r="E3525" t="str">
            <v>District 7</v>
          </cell>
          <cell r="F3525" t="str">
            <v>Sewer</v>
          </cell>
        </row>
        <row r="3526">
          <cell r="B3526">
            <v>6104.07</v>
          </cell>
          <cell r="C3526">
            <v>2010</v>
          </cell>
          <cell r="D3526" t="str">
            <v>700065  Communication</v>
          </cell>
          <cell r="E3526" t="str">
            <v>District 1</v>
          </cell>
          <cell r="F3526" t="str">
            <v>Sewer</v>
          </cell>
        </row>
        <row r="3527">
          <cell r="B3527">
            <v>6104.07</v>
          </cell>
          <cell r="C3527">
            <v>2010</v>
          </cell>
          <cell r="D3527" t="str">
            <v>700065  Communication</v>
          </cell>
          <cell r="E3527" t="str">
            <v>District 1</v>
          </cell>
          <cell r="F3527" t="str">
            <v>Sewer</v>
          </cell>
        </row>
        <row r="3528">
          <cell r="B3528">
            <v>6117.35</v>
          </cell>
          <cell r="C3528">
            <v>2010</v>
          </cell>
          <cell r="D3528" t="str">
            <v>700065  Communication</v>
          </cell>
          <cell r="E3528" t="str">
            <v>District 1</v>
          </cell>
          <cell r="F3528" t="str">
            <v>Sewer</v>
          </cell>
        </row>
        <row r="3529">
          <cell r="B3529">
            <v>6104.07</v>
          </cell>
          <cell r="C3529">
            <v>2010</v>
          </cell>
          <cell r="D3529" t="str">
            <v>700065  Communication</v>
          </cell>
          <cell r="E3529" t="str">
            <v>Logistics</v>
          </cell>
          <cell r="F3529" t="str">
            <v>Sewer</v>
          </cell>
        </row>
        <row r="3530">
          <cell r="B3530">
            <v>6104.07</v>
          </cell>
          <cell r="C3530">
            <v>2010</v>
          </cell>
          <cell r="D3530" t="str">
            <v>700065  Communication</v>
          </cell>
          <cell r="E3530" t="str">
            <v>Logistics</v>
          </cell>
          <cell r="F3530" t="str">
            <v>Sewer</v>
          </cell>
        </row>
        <row r="3531">
          <cell r="B3531">
            <v>6104.07</v>
          </cell>
          <cell r="C3531">
            <v>2010</v>
          </cell>
          <cell r="D3531" t="str">
            <v>700065  Communication</v>
          </cell>
          <cell r="E3531" t="str">
            <v>Logistics</v>
          </cell>
          <cell r="F3531" t="str">
            <v>Sewer</v>
          </cell>
        </row>
        <row r="3532">
          <cell r="B3532">
            <v>6104.07</v>
          </cell>
          <cell r="C3532">
            <v>2010</v>
          </cell>
          <cell r="D3532" t="str">
            <v>700065  Communication</v>
          </cell>
          <cell r="E3532" t="str">
            <v>Logistics</v>
          </cell>
          <cell r="F3532" t="str">
            <v>Sewer</v>
          </cell>
        </row>
        <row r="3533">
          <cell r="B3533">
            <v>6104.07</v>
          </cell>
          <cell r="C3533">
            <v>2010</v>
          </cell>
          <cell r="D3533" t="str">
            <v>700065  Communication</v>
          </cell>
          <cell r="E3533" t="str">
            <v>Logistics</v>
          </cell>
          <cell r="F3533" t="str">
            <v>Sewer</v>
          </cell>
        </row>
        <row r="3534">
          <cell r="B3534">
            <v>6104.07</v>
          </cell>
          <cell r="C3534">
            <v>2010</v>
          </cell>
          <cell r="D3534" t="str">
            <v>700065  Communication</v>
          </cell>
          <cell r="E3534" t="str">
            <v>Logistics</v>
          </cell>
          <cell r="F3534" t="str">
            <v>Sewer</v>
          </cell>
        </row>
        <row r="3535">
          <cell r="B3535">
            <v>6104.07</v>
          </cell>
          <cell r="C3535">
            <v>2010</v>
          </cell>
          <cell r="D3535" t="str">
            <v>700065  Communication</v>
          </cell>
          <cell r="E3535" t="str">
            <v>Logistics</v>
          </cell>
          <cell r="F3535" t="str">
            <v>Sewer</v>
          </cell>
        </row>
        <row r="3536">
          <cell r="B3536">
            <v>6981.25</v>
          </cell>
          <cell r="C3536">
            <v>2010</v>
          </cell>
          <cell r="D3536" t="str">
            <v>700065  Communication</v>
          </cell>
          <cell r="E3536" t="str">
            <v>Informal Settlements</v>
          </cell>
          <cell r="F3536" t="str">
            <v>Sewer</v>
          </cell>
        </row>
        <row r="3537">
          <cell r="B3537">
            <v>6104.07</v>
          </cell>
          <cell r="C3537">
            <v>2010</v>
          </cell>
          <cell r="D3537" t="str">
            <v>700065  Communication</v>
          </cell>
          <cell r="E3537" t="str">
            <v>TOC</v>
          </cell>
          <cell r="F3537" t="str">
            <v>Sewer</v>
          </cell>
        </row>
        <row r="3538">
          <cell r="B3538">
            <v>6104.07</v>
          </cell>
          <cell r="C3538">
            <v>2010</v>
          </cell>
          <cell r="D3538" t="str">
            <v>700065  Communication</v>
          </cell>
          <cell r="E3538" t="str">
            <v>Planning &amp; Design</v>
          </cell>
          <cell r="F3538" t="str">
            <v>Sewer</v>
          </cell>
        </row>
        <row r="3539">
          <cell r="B3539">
            <v>6104.07</v>
          </cell>
          <cell r="C3539">
            <v>2010</v>
          </cell>
          <cell r="D3539" t="str">
            <v>700065  Communication</v>
          </cell>
          <cell r="E3539" t="str">
            <v>Planning &amp; Design</v>
          </cell>
          <cell r="F3539" t="str">
            <v>Sewer</v>
          </cell>
        </row>
        <row r="3540">
          <cell r="B3540">
            <v>7389.96</v>
          </cell>
          <cell r="C3540">
            <v>2010</v>
          </cell>
          <cell r="D3540" t="str">
            <v>700065  Communication</v>
          </cell>
          <cell r="E3540" t="str">
            <v>Informal Settlements</v>
          </cell>
          <cell r="F3540" t="str">
            <v>Sewer</v>
          </cell>
        </row>
        <row r="3541">
          <cell r="B3541">
            <v>7182.29</v>
          </cell>
          <cell r="C3541">
            <v>2010</v>
          </cell>
          <cell r="D3541" t="str">
            <v>700065  Communication</v>
          </cell>
          <cell r="E3541" t="str">
            <v>Informal Settlements</v>
          </cell>
          <cell r="F3541" t="str">
            <v>Water</v>
          </cell>
        </row>
        <row r="3542">
          <cell r="B3542">
            <v>7208.87</v>
          </cell>
          <cell r="C3542">
            <v>2010</v>
          </cell>
          <cell r="D3542" t="str">
            <v>700065  Communication</v>
          </cell>
          <cell r="E3542" t="str">
            <v>Logistics</v>
          </cell>
          <cell r="F3542" t="str">
            <v>Water</v>
          </cell>
        </row>
        <row r="3543">
          <cell r="B3543">
            <v>1603.95</v>
          </cell>
          <cell r="C3543">
            <v>2010</v>
          </cell>
          <cell r="D3543" t="str">
            <v>700065  Communication</v>
          </cell>
          <cell r="E3543" t="e">
            <v>#N/A</v>
          </cell>
          <cell r="F3543" t="str">
            <v>Sewer</v>
          </cell>
        </row>
        <row r="3544">
          <cell r="B3544">
            <v>6318.4</v>
          </cell>
          <cell r="C3544">
            <v>2010</v>
          </cell>
          <cell r="D3544" t="str">
            <v>700065  Communication</v>
          </cell>
          <cell r="E3544" t="str">
            <v>District 7</v>
          </cell>
          <cell r="F3544" t="str">
            <v>Sewer</v>
          </cell>
        </row>
        <row r="3545">
          <cell r="B3545">
            <v>6104.07</v>
          </cell>
          <cell r="C3545">
            <v>2010</v>
          </cell>
          <cell r="D3545" t="str">
            <v>700065  Communication</v>
          </cell>
          <cell r="E3545" t="str">
            <v>District 7</v>
          </cell>
          <cell r="F3545" t="str">
            <v>Sewer</v>
          </cell>
        </row>
        <row r="3546">
          <cell r="B3546">
            <v>6104.07</v>
          </cell>
          <cell r="C3546">
            <v>2010</v>
          </cell>
          <cell r="D3546" t="str">
            <v>700065  Communication</v>
          </cell>
          <cell r="E3546" t="str">
            <v>District 7</v>
          </cell>
          <cell r="F3546" t="str">
            <v>Sewer</v>
          </cell>
        </row>
        <row r="3547">
          <cell r="B3547">
            <v>6104.07</v>
          </cell>
          <cell r="C3547">
            <v>2010</v>
          </cell>
          <cell r="D3547" t="str">
            <v>700065  Communication</v>
          </cell>
          <cell r="E3547" t="str">
            <v>District 7</v>
          </cell>
          <cell r="F3547" t="str">
            <v>Sewer</v>
          </cell>
        </row>
        <row r="3548">
          <cell r="B3548">
            <v>6104.07</v>
          </cell>
          <cell r="C3548">
            <v>2010</v>
          </cell>
          <cell r="D3548" t="str">
            <v>700065  Communication</v>
          </cell>
          <cell r="E3548" t="str">
            <v>District 7</v>
          </cell>
          <cell r="F3548" t="str">
            <v>Sewer</v>
          </cell>
        </row>
        <row r="3549">
          <cell r="B3549">
            <v>6104.07</v>
          </cell>
          <cell r="C3549">
            <v>2010</v>
          </cell>
          <cell r="D3549" t="str">
            <v>700065  Communication</v>
          </cell>
          <cell r="E3549" t="str">
            <v>District 7</v>
          </cell>
          <cell r="F3549" t="str">
            <v>Sewer</v>
          </cell>
        </row>
        <row r="3550">
          <cell r="B3550">
            <v>12962.13</v>
          </cell>
          <cell r="C3550">
            <v>2010</v>
          </cell>
          <cell r="D3550" t="str">
            <v>700065  Communication</v>
          </cell>
          <cell r="E3550" t="str">
            <v>District 6</v>
          </cell>
          <cell r="F3550" t="str">
            <v>Sewer</v>
          </cell>
        </row>
        <row r="3551">
          <cell r="B3551">
            <v>4464.05</v>
          </cell>
          <cell r="C3551">
            <v>2010</v>
          </cell>
          <cell r="D3551" t="str">
            <v>700065  Communication</v>
          </cell>
          <cell r="E3551" t="str">
            <v>District 6</v>
          </cell>
          <cell r="F3551" t="str">
            <v>Sewer</v>
          </cell>
        </row>
        <row r="3552">
          <cell r="B3552">
            <v>6104.07</v>
          </cell>
          <cell r="C3552">
            <v>2010</v>
          </cell>
          <cell r="D3552" t="str">
            <v>700065  Communication</v>
          </cell>
          <cell r="E3552" t="str">
            <v>District 6</v>
          </cell>
          <cell r="F3552" t="str">
            <v>Sewer</v>
          </cell>
        </row>
        <row r="3553">
          <cell r="B3553">
            <v>9117.76</v>
          </cell>
          <cell r="C3553">
            <v>2010</v>
          </cell>
          <cell r="D3553" t="str">
            <v>700065  Communication</v>
          </cell>
          <cell r="E3553" t="str">
            <v>District 6</v>
          </cell>
          <cell r="F3553" t="str">
            <v>Sewer</v>
          </cell>
        </row>
        <row r="3554">
          <cell r="B3554">
            <v>8468.17</v>
          </cell>
          <cell r="C3554">
            <v>2010</v>
          </cell>
          <cell r="D3554" t="str">
            <v>700065  Communication</v>
          </cell>
          <cell r="E3554" t="str">
            <v>District 6</v>
          </cell>
          <cell r="F3554" t="str">
            <v>Sewer</v>
          </cell>
        </row>
        <row r="3555">
          <cell r="B3555">
            <v>6104.07</v>
          </cell>
          <cell r="C3555">
            <v>2010</v>
          </cell>
          <cell r="D3555" t="str">
            <v>700065  Communication</v>
          </cell>
          <cell r="E3555" t="str">
            <v>District 6</v>
          </cell>
          <cell r="F3555" t="str">
            <v>Sewer</v>
          </cell>
        </row>
        <row r="3556">
          <cell r="B3556">
            <v>6104.07</v>
          </cell>
          <cell r="C3556">
            <v>2010</v>
          </cell>
          <cell r="D3556" t="str">
            <v>700065  Communication</v>
          </cell>
          <cell r="E3556" t="str">
            <v>District 7</v>
          </cell>
          <cell r="F3556" t="str">
            <v>Sewer</v>
          </cell>
        </row>
        <row r="3557">
          <cell r="B3557">
            <v>6104.07</v>
          </cell>
          <cell r="C3557">
            <v>2010</v>
          </cell>
          <cell r="D3557" t="str">
            <v>700065  Communication</v>
          </cell>
          <cell r="E3557" t="str">
            <v>District 7</v>
          </cell>
          <cell r="F3557" t="str">
            <v>Sewer</v>
          </cell>
        </row>
        <row r="3558">
          <cell r="B3558">
            <v>6104.07</v>
          </cell>
          <cell r="C3558">
            <v>2010</v>
          </cell>
          <cell r="D3558" t="str">
            <v>700065  Communication</v>
          </cell>
          <cell r="E3558" t="str">
            <v>District 7</v>
          </cell>
          <cell r="F3558" t="str">
            <v>Sewer</v>
          </cell>
        </row>
        <row r="3559">
          <cell r="B3559">
            <v>6104.07</v>
          </cell>
          <cell r="C3559">
            <v>2010</v>
          </cell>
          <cell r="D3559" t="str">
            <v>700065  Communication</v>
          </cell>
          <cell r="E3559" t="str">
            <v>District 7</v>
          </cell>
          <cell r="F3559" t="str">
            <v>Sewer</v>
          </cell>
        </row>
        <row r="3560">
          <cell r="B3560">
            <v>8890.16</v>
          </cell>
          <cell r="C3560">
            <v>2010</v>
          </cell>
          <cell r="D3560" t="str">
            <v>700065  Communication</v>
          </cell>
          <cell r="E3560" t="str">
            <v>District 7</v>
          </cell>
          <cell r="F3560" t="str">
            <v>Sewer</v>
          </cell>
        </row>
        <row r="3561">
          <cell r="B3561">
            <v>20193.32</v>
          </cell>
          <cell r="C3561">
            <v>2010</v>
          </cell>
          <cell r="D3561" t="str">
            <v>700395  Mayoral Administration</v>
          </cell>
          <cell r="E3561" t="str">
            <v>District 4</v>
          </cell>
          <cell r="F3561" t="str">
            <v>Water</v>
          </cell>
        </row>
        <row r="3562">
          <cell r="B3562">
            <v>20193.32</v>
          </cell>
          <cell r="C3562">
            <v>2010</v>
          </cell>
          <cell r="D3562" t="str">
            <v>700395  Mayoral Administration</v>
          </cell>
          <cell r="E3562" t="str">
            <v>District 4</v>
          </cell>
          <cell r="F3562" t="str">
            <v>Water</v>
          </cell>
        </row>
        <row r="3563">
          <cell r="B3563">
            <v>20193.32</v>
          </cell>
          <cell r="C3563">
            <v>2010</v>
          </cell>
          <cell r="D3563" t="str">
            <v>700395  Mayoral Administration</v>
          </cell>
          <cell r="E3563" t="str">
            <v>District 4</v>
          </cell>
          <cell r="F3563" t="str">
            <v>Water</v>
          </cell>
        </row>
        <row r="3564">
          <cell r="B3564">
            <v>19175.259999999998</v>
          </cell>
          <cell r="C3564">
            <v>2010</v>
          </cell>
          <cell r="D3564" t="str">
            <v>700395  Mayoral Administration</v>
          </cell>
          <cell r="E3564" t="str">
            <v>District 4</v>
          </cell>
          <cell r="F3564" t="str">
            <v>Water</v>
          </cell>
        </row>
        <row r="3565">
          <cell r="B3565">
            <v>20193.32</v>
          </cell>
          <cell r="C3565">
            <v>2010</v>
          </cell>
          <cell r="D3565" t="str">
            <v>700395  Mayoral Administration</v>
          </cell>
          <cell r="E3565" t="str">
            <v>District 4</v>
          </cell>
          <cell r="F3565" t="str">
            <v>Water</v>
          </cell>
        </row>
        <row r="3566">
          <cell r="B3566">
            <v>20193.32</v>
          </cell>
          <cell r="C3566">
            <v>2010</v>
          </cell>
          <cell r="D3566" t="str">
            <v>700395  Mayoral Administration</v>
          </cell>
          <cell r="E3566" t="str">
            <v>District 4</v>
          </cell>
          <cell r="F3566" t="str">
            <v>Water</v>
          </cell>
        </row>
        <row r="3567">
          <cell r="B3567">
            <v>20193.32</v>
          </cell>
          <cell r="C3567">
            <v>2010</v>
          </cell>
          <cell r="D3567" t="str">
            <v>700395  Mayoral Administration</v>
          </cell>
          <cell r="E3567" t="str">
            <v>District 3</v>
          </cell>
          <cell r="F3567" t="str">
            <v>Water</v>
          </cell>
        </row>
        <row r="3568">
          <cell r="B3568">
            <v>19175.259999999998</v>
          </cell>
          <cell r="C3568">
            <v>2010</v>
          </cell>
          <cell r="D3568" t="str">
            <v>700395  Mayoral Administration</v>
          </cell>
          <cell r="E3568" t="str">
            <v>District 3</v>
          </cell>
          <cell r="F3568" t="str">
            <v>Water</v>
          </cell>
        </row>
        <row r="3569">
          <cell r="B3569">
            <v>20193.32</v>
          </cell>
          <cell r="C3569">
            <v>2010</v>
          </cell>
          <cell r="D3569" t="str">
            <v>700395  Mayoral Administration</v>
          </cell>
          <cell r="E3569" t="str">
            <v>District 3</v>
          </cell>
          <cell r="F3569" t="str">
            <v>Water</v>
          </cell>
        </row>
        <row r="3570">
          <cell r="B3570">
            <v>20193.32</v>
          </cell>
          <cell r="C3570">
            <v>2010</v>
          </cell>
          <cell r="D3570" t="str">
            <v>700395  Mayoral Administration</v>
          </cell>
          <cell r="E3570" t="str">
            <v>District 3</v>
          </cell>
          <cell r="F3570" t="str">
            <v>Water</v>
          </cell>
        </row>
        <row r="3571">
          <cell r="B3571">
            <v>20193.32</v>
          </cell>
          <cell r="C3571">
            <v>2010</v>
          </cell>
          <cell r="D3571" t="str">
            <v>700395  Mayoral Administration</v>
          </cell>
          <cell r="E3571" t="str">
            <v>District 6</v>
          </cell>
          <cell r="F3571" t="str">
            <v>Water</v>
          </cell>
        </row>
        <row r="3572">
          <cell r="B3572">
            <v>20193.32</v>
          </cell>
          <cell r="C3572">
            <v>2010</v>
          </cell>
          <cell r="D3572" t="str">
            <v>700395  Mayoral Administration</v>
          </cell>
          <cell r="E3572" t="str">
            <v>District 8</v>
          </cell>
          <cell r="F3572" t="str">
            <v>Water</v>
          </cell>
        </row>
        <row r="3573">
          <cell r="B3573">
            <v>11301.19</v>
          </cell>
          <cell r="C3573">
            <v>2010</v>
          </cell>
          <cell r="D3573" t="str">
            <v>700395  Mayoral Administration</v>
          </cell>
          <cell r="E3573" t="str">
            <v>District 8</v>
          </cell>
          <cell r="F3573" t="str">
            <v>Water</v>
          </cell>
        </row>
        <row r="3574">
          <cell r="B3574">
            <v>20193.32</v>
          </cell>
          <cell r="C3574">
            <v>2010</v>
          </cell>
          <cell r="D3574" t="str">
            <v>700395  Mayoral Administration</v>
          </cell>
          <cell r="E3574" t="str">
            <v>District 8</v>
          </cell>
          <cell r="F3574" t="str">
            <v>Water</v>
          </cell>
        </row>
        <row r="3575">
          <cell r="B3575">
            <v>20193.32</v>
          </cell>
          <cell r="C3575">
            <v>2010</v>
          </cell>
          <cell r="D3575" t="str">
            <v>700395  Mayoral Administration</v>
          </cell>
          <cell r="E3575" t="str">
            <v>District 6</v>
          </cell>
          <cell r="F3575" t="str">
            <v>Water</v>
          </cell>
        </row>
        <row r="3576">
          <cell r="B3576">
            <v>20193.32</v>
          </cell>
          <cell r="C3576">
            <v>2010</v>
          </cell>
          <cell r="D3576" t="str">
            <v>700395  Mayoral Administration</v>
          </cell>
          <cell r="E3576" t="str">
            <v>TOC</v>
          </cell>
          <cell r="F3576" t="str">
            <v>Water</v>
          </cell>
        </row>
        <row r="3577">
          <cell r="B3577">
            <v>20193.32</v>
          </cell>
          <cell r="C3577">
            <v>2010</v>
          </cell>
          <cell r="D3577" t="str">
            <v>700395  Mayoral Administration</v>
          </cell>
          <cell r="E3577" t="str">
            <v>District 1</v>
          </cell>
          <cell r="F3577" t="str">
            <v>Water</v>
          </cell>
        </row>
        <row r="3578">
          <cell r="B3578">
            <v>20193.32</v>
          </cell>
          <cell r="C3578">
            <v>2010</v>
          </cell>
          <cell r="D3578" t="str">
            <v>700395  Mayoral Administration</v>
          </cell>
          <cell r="E3578" t="str">
            <v>District 1</v>
          </cell>
          <cell r="F3578" t="str">
            <v>Water</v>
          </cell>
        </row>
        <row r="3579">
          <cell r="B3579">
            <v>20193.32</v>
          </cell>
          <cell r="C3579">
            <v>2010</v>
          </cell>
          <cell r="D3579" t="str">
            <v>700395  Mayoral Administration</v>
          </cell>
          <cell r="E3579" t="str">
            <v>District 1</v>
          </cell>
          <cell r="F3579" t="str">
            <v>Water</v>
          </cell>
        </row>
        <row r="3580">
          <cell r="B3580">
            <v>20193.32</v>
          </cell>
          <cell r="C3580">
            <v>2010</v>
          </cell>
          <cell r="D3580" t="str">
            <v>700395  Mayoral Administration</v>
          </cell>
          <cell r="E3580" t="str">
            <v>District 1</v>
          </cell>
          <cell r="F3580" t="str">
            <v>Water</v>
          </cell>
        </row>
        <row r="3581">
          <cell r="B3581">
            <v>20193.32</v>
          </cell>
          <cell r="C3581">
            <v>2010</v>
          </cell>
          <cell r="D3581" t="str">
            <v>700395  Mayoral Administration</v>
          </cell>
          <cell r="E3581" t="str">
            <v>District 1</v>
          </cell>
          <cell r="F3581" t="str">
            <v>Water</v>
          </cell>
        </row>
        <row r="3582">
          <cell r="B3582">
            <v>20193.32</v>
          </cell>
          <cell r="C3582">
            <v>2010</v>
          </cell>
          <cell r="D3582" t="str">
            <v>700395  Mayoral Administration</v>
          </cell>
          <cell r="E3582" t="str">
            <v>Logistics</v>
          </cell>
          <cell r="F3582" t="str">
            <v>Water</v>
          </cell>
        </row>
        <row r="3583">
          <cell r="B3583">
            <v>20193.32</v>
          </cell>
          <cell r="C3583">
            <v>2010</v>
          </cell>
          <cell r="D3583" t="str">
            <v>700395  Mayoral Administration</v>
          </cell>
          <cell r="E3583" t="str">
            <v>Logistics</v>
          </cell>
          <cell r="F3583" t="str">
            <v>Water</v>
          </cell>
        </row>
        <row r="3584">
          <cell r="B3584">
            <v>20193.32</v>
          </cell>
          <cell r="C3584">
            <v>2010</v>
          </cell>
          <cell r="D3584" t="str">
            <v>700395  Mayoral Administration</v>
          </cell>
          <cell r="E3584" t="str">
            <v>Logistics</v>
          </cell>
          <cell r="F3584" t="str">
            <v>Water</v>
          </cell>
        </row>
        <row r="3585">
          <cell r="B3585">
            <v>20193.32</v>
          </cell>
          <cell r="C3585">
            <v>2010</v>
          </cell>
          <cell r="D3585" t="str">
            <v>700395  Mayoral Administration</v>
          </cell>
          <cell r="E3585" t="str">
            <v>Logistics</v>
          </cell>
          <cell r="F3585" t="str">
            <v>Water</v>
          </cell>
        </row>
        <row r="3586">
          <cell r="B3586">
            <v>20193.32</v>
          </cell>
          <cell r="C3586">
            <v>2010</v>
          </cell>
          <cell r="D3586" t="str">
            <v>700395  Mayoral Administration</v>
          </cell>
          <cell r="E3586" t="str">
            <v>Logistics</v>
          </cell>
          <cell r="F3586" t="str">
            <v>Water</v>
          </cell>
        </row>
        <row r="3587">
          <cell r="B3587">
            <v>20193.32</v>
          </cell>
          <cell r="C3587">
            <v>2010</v>
          </cell>
          <cell r="D3587" t="str">
            <v>700395  Mayoral Administration</v>
          </cell>
          <cell r="E3587" t="str">
            <v>Logistics</v>
          </cell>
          <cell r="F3587" t="str">
            <v>Water</v>
          </cell>
        </row>
        <row r="3588">
          <cell r="B3588">
            <v>20193.32</v>
          </cell>
          <cell r="C3588">
            <v>2010</v>
          </cell>
          <cell r="D3588" t="str">
            <v>700395  Mayoral Administration</v>
          </cell>
          <cell r="E3588" t="str">
            <v>Logistics</v>
          </cell>
          <cell r="F3588" t="str">
            <v>Water</v>
          </cell>
        </row>
        <row r="3589">
          <cell r="B3589">
            <v>20193.32</v>
          </cell>
          <cell r="C3589">
            <v>2010</v>
          </cell>
          <cell r="D3589" t="str">
            <v>700395  Mayoral Administration</v>
          </cell>
          <cell r="E3589" t="str">
            <v>Logistics</v>
          </cell>
          <cell r="F3589" t="str">
            <v>Water</v>
          </cell>
        </row>
        <row r="3590">
          <cell r="B3590">
            <v>19175.259999999998</v>
          </cell>
          <cell r="C3590">
            <v>2010</v>
          </cell>
          <cell r="D3590" t="str">
            <v>700395  Mayoral Administration</v>
          </cell>
          <cell r="E3590" t="str">
            <v>TOC</v>
          </cell>
          <cell r="F3590" t="str">
            <v>Water</v>
          </cell>
        </row>
        <row r="3591">
          <cell r="B3591">
            <v>20193.32</v>
          </cell>
          <cell r="C3591">
            <v>2010</v>
          </cell>
          <cell r="D3591" t="str">
            <v>700395  Mayoral Administration</v>
          </cell>
          <cell r="E3591" t="str">
            <v>Informal Settlements</v>
          </cell>
          <cell r="F3591" t="str">
            <v>Water</v>
          </cell>
        </row>
        <row r="3592">
          <cell r="B3592">
            <v>20193.32</v>
          </cell>
          <cell r="C3592">
            <v>2010</v>
          </cell>
          <cell r="D3592" t="str">
            <v>700395  Mayoral Administration</v>
          </cell>
          <cell r="E3592" t="str">
            <v>TOC</v>
          </cell>
          <cell r="F3592" t="str">
            <v>Water</v>
          </cell>
        </row>
        <row r="3593">
          <cell r="B3593">
            <v>20193.32</v>
          </cell>
          <cell r="C3593">
            <v>2010</v>
          </cell>
          <cell r="D3593" t="str">
            <v>700395  Mayoral Administration</v>
          </cell>
          <cell r="E3593" t="str">
            <v>District 8</v>
          </cell>
          <cell r="F3593" t="str">
            <v>Water</v>
          </cell>
        </row>
        <row r="3594">
          <cell r="B3594">
            <v>20193.32</v>
          </cell>
          <cell r="C3594">
            <v>2010</v>
          </cell>
          <cell r="D3594" t="str">
            <v>700395  Mayoral Administration</v>
          </cell>
          <cell r="E3594" t="e">
            <v>#N/A</v>
          </cell>
          <cell r="F3594" t="str">
            <v>Sewer</v>
          </cell>
        </row>
        <row r="3595">
          <cell r="B3595">
            <v>7874.07</v>
          </cell>
          <cell r="C3595">
            <v>2010</v>
          </cell>
          <cell r="D3595" t="str">
            <v>700395  Mayoral Administration</v>
          </cell>
          <cell r="E3595" t="e">
            <v>#N/A</v>
          </cell>
          <cell r="F3595" t="str">
            <v>Sewer</v>
          </cell>
        </row>
        <row r="3596">
          <cell r="B3596">
            <v>20193.32</v>
          </cell>
          <cell r="C3596">
            <v>2010</v>
          </cell>
          <cell r="D3596" t="str">
            <v>700395  Mayoral Administration</v>
          </cell>
          <cell r="E3596" t="str">
            <v>District 8</v>
          </cell>
          <cell r="F3596" t="str">
            <v>Water</v>
          </cell>
        </row>
        <row r="3597">
          <cell r="B3597">
            <v>20193.32</v>
          </cell>
          <cell r="C3597">
            <v>2010</v>
          </cell>
          <cell r="D3597" t="str">
            <v>700395  Mayoral Administration</v>
          </cell>
          <cell r="E3597" t="str">
            <v>District 8</v>
          </cell>
          <cell r="F3597" t="str">
            <v>Water</v>
          </cell>
        </row>
        <row r="3598">
          <cell r="B3598">
            <v>20193.32</v>
          </cell>
          <cell r="C3598">
            <v>2010</v>
          </cell>
          <cell r="D3598" t="str">
            <v>700395  Mayoral Administration</v>
          </cell>
          <cell r="E3598" t="str">
            <v>District 8</v>
          </cell>
          <cell r="F3598" t="str">
            <v>Water</v>
          </cell>
        </row>
        <row r="3599">
          <cell r="B3599">
            <v>20193.32</v>
          </cell>
          <cell r="C3599">
            <v>2010</v>
          </cell>
          <cell r="D3599" t="str">
            <v>700395  Mayoral Administration</v>
          </cell>
          <cell r="E3599" t="str">
            <v>District 8</v>
          </cell>
          <cell r="F3599" t="str">
            <v>Water</v>
          </cell>
        </row>
        <row r="3600">
          <cell r="B3600">
            <v>19175.259999999998</v>
          </cell>
          <cell r="C3600">
            <v>2010</v>
          </cell>
          <cell r="D3600" t="str">
            <v>700395  Mayoral Administration</v>
          </cell>
          <cell r="E3600" t="str">
            <v>District 8</v>
          </cell>
          <cell r="F3600" t="str">
            <v>Water</v>
          </cell>
        </row>
        <row r="3601">
          <cell r="B3601">
            <v>20193.32</v>
          </cell>
          <cell r="C3601">
            <v>2010</v>
          </cell>
          <cell r="D3601" t="str">
            <v>700395  Mayoral Administration</v>
          </cell>
          <cell r="E3601" t="str">
            <v>District 8</v>
          </cell>
          <cell r="F3601" t="str">
            <v>Water</v>
          </cell>
        </row>
        <row r="3602">
          <cell r="B3602">
            <v>20193.32</v>
          </cell>
          <cell r="C3602">
            <v>2010</v>
          </cell>
          <cell r="D3602" t="str">
            <v>700395  Mayoral Administration</v>
          </cell>
          <cell r="E3602" t="str">
            <v>District 8</v>
          </cell>
          <cell r="F3602" t="str">
            <v>Water</v>
          </cell>
        </row>
        <row r="3603">
          <cell r="B3603">
            <v>20193.32</v>
          </cell>
          <cell r="C3603">
            <v>2010</v>
          </cell>
          <cell r="D3603" t="str">
            <v>700395  Mayoral Administration</v>
          </cell>
          <cell r="E3603" t="str">
            <v>District 8</v>
          </cell>
          <cell r="F3603" t="str">
            <v>Water</v>
          </cell>
        </row>
        <row r="3604">
          <cell r="B3604">
            <v>19175.259999999998</v>
          </cell>
          <cell r="C3604">
            <v>2010</v>
          </cell>
          <cell r="D3604" t="str">
            <v>700395  Mayoral Administration</v>
          </cell>
          <cell r="E3604" t="str">
            <v>District 8</v>
          </cell>
          <cell r="F3604" t="str">
            <v>Water</v>
          </cell>
        </row>
        <row r="3605">
          <cell r="B3605">
            <v>20193.32</v>
          </cell>
          <cell r="C3605">
            <v>2010</v>
          </cell>
          <cell r="D3605" t="str">
            <v>700395  Mayoral Administration</v>
          </cell>
          <cell r="E3605" t="str">
            <v>District 8</v>
          </cell>
          <cell r="F3605" t="str">
            <v>Water</v>
          </cell>
        </row>
        <row r="3606">
          <cell r="B3606">
            <v>20193.32</v>
          </cell>
          <cell r="C3606">
            <v>2010</v>
          </cell>
          <cell r="D3606" t="str">
            <v>700395  Mayoral Administration</v>
          </cell>
          <cell r="E3606" t="str">
            <v>District 8</v>
          </cell>
          <cell r="F3606" t="str">
            <v>Water</v>
          </cell>
        </row>
        <row r="3607">
          <cell r="B3607">
            <v>20193.32</v>
          </cell>
          <cell r="C3607">
            <v>2010</v>
          </cell>
          <cell r="D3607" t="str">
            <v>700395  Mayoral Administration</v>
          </cell>
          <cell r="E3607" t="str">
            <v>District 6</v>
          </cell>
          <cell r="F3607" t="str">
            <v>Water</v>
          </cell>
        </row>
        <row r="3608">
          <cell r="B3608">
            <v>20193.32</v>
          </cell>
          <cell r="C3608">
            <v>2010</v>
          </cell>
          <cell r="D3608" t="str">
            <v>700395  Mayoral Administration</v>
          </cell>
          <cell r="E3608" t="str">
            <v>District 6</v>
          </cell>
          <cell r="F3608" t="str">
            <v>Water</v>
          </cell>
        </row>
        <row r="3609">
          <cell r="B3609">
            <v>20193.32</v>
          </cell>
          <cell r="C3609">
            <v>2010</v>
          </cell>
          <cell r="D3609" t="str">
            <v>700395  Mayoral Administration</v>
          </cell>
          <cell r="E3609" t="str">
            <v>District 6</v>
          </cell>
          <cell r="F3609" t="str">
            <v>Water</v>
          </cell>
        </row>
        <row r="3610">
          <cell r="B3610">
            <v>20193.32</v>
          </cell>
          <cell r="C3610">
            <v>2010</v>
          </cell>
          <cell r="D3610" t="str">
            <v>700395  Mayoral Administration</v>
          </cell>
          <cell r="E3610" t="str">
            <v>District 6</v>
          </cell>
          <cell r="F3610" t="str">
            <v>Water</v>
          </cell>
        </row>
        <row r="3611">
          <cell r="B3611">
            <v>19175.259999999998</v>
          </cell>
          <cell r="C3611">
            <v>2010</v>
          </cell>
          <cell r="D3611" t="str">
            <v>700395  Mayoral Administration</v>
          </cell>
          <cell r="E3611" t="str">
            <v>District 6</v>
          </cell>
          <cell r="F3611" t="str">
            <v>Water</v>
          </cell>
        </row>
        <row r="3612">
          <cell r="B3612">
            <v>20193.32</v>
          </cell>
          <cell r="C3612">
            <v>2010</v>
          </cell>
          <cell r="D3612" t="str">
            <v>700395  Mayoral Administration</v>
          </cell>
          <cell r="E3612" t="str">
            <v>District 6</v>
          </cell>
          <cell r="F3612" t="str">
            <v>Water</v>
          </cell>
        </row>
        <row r="3613">
          <cell r="B3613">
            <v>20193.32</v>
          </cell>
          <cell r="C3613">
            <v>2010</v>
          </cell>
          <cell r="D3613" t="str">
            <v>700395  Mayoral Administration</v>
          </cell>
          <cell r="E3613" t="str">
            <v>District 6</v>
          </cell>
          <cell r="F3613" t="str">
            <v>Water</v>
          </cell>
        </row>
        <row r="3614">
          <cell r="B3614">
            <v>20193.32</v>
          </cell>
          <cell r="C3614">
            <v>2010</v>
          </cell>
          <cell r="D3614" t="str">
            <v>700395  Mayoral Administration</v>
          </cell>
          <cell r="E3614" t="str">
            <v>District 8</v>
          </cell>
          <cell r="F3614" t="str">
            <v>Water</v>
          </cell>
        </row>
        <row r="3615">
          <cell r="B3615">
            <v>20193.32</v>
          </cell>
          <cell r="C3615">
            <v>2010</v>
          </cell>
          <cell r="D3615" t="str">
            <v>700395  Mayoral Administration</v>
          </cell>
          <cell r="E3615" t="str">
            <v>District 8</v>
          </cell>
          <cell r="F3615" t="str">
            <v>Water</v>
          </cell>
        </row>
        <row r="3616">
          <cell r="B3616">
            <v>20193.32</v>
          </cell>
          <cell r="C3616">
            <v>2010</v>
          </cell>
          <cell r="D3616" t="str">
            <v>700395  Mayoral Administration</v>
          </cell>
          <cell r="E3616" t="str">
            <v>District 8</v>
          </cell>
          <cell r="F3616" t="str">
            <v>Water</v>
          </cell>
        </row>
        <row r="3617">
          <cell r="B3617">
            <v>20193.32</v>
          </cell>
          <cell r="C3617">
            <v>2010</v>
          </cell>
          <cell r="D3617" t="str">
            <v>700395  Mayoral Administration</v>
          </cell>
          <cell r="E3617" t="str">
            <v>District 8</v>
          </cell>
          <cell r="F3617" t="str">
            <v>Water</v>
          </cell>
        </row>
        <row r="3618">
          <cell r="B3618">
            <v>19175.259999999998</v>
          </cell>
          <cell r="C3618">
            <v>2010</v>
          </cell>
          <cell r="D3618" t="str">
            <v>700395  Mayoral Administration</v>
          </cell>
          <cell r="E3618" t="str">
            <v>District 1</v>
          </cell>
          <cell r="F3618" t="str">
            <v>Water</v>
          </cell>
        </row>
        <row r="3619">
          <cell r="B3619">
            <v>20193.32</v>
          </cell>
          <cell r="C3619">
            <v>2010</v>
          </cell>
          <cell r="D3619" t="str">
            <v>700395  Mayoral Administration</v>
          </cell>
          <cell r="E3619" t="str">
            <v>District 8</v>
          </cell>
          <cell r="F3619" t="str">
            <v>Water</v>
          </cell>
        </row>
        <row r="3620">
          <cell r="B3620">
            <v>20193.32</v>
          </cell>
          <cell r="C3620">
            <v>2010</v>
          </cell>
          <cell r="D3620" t="str">
            <v>700395  Mayoral Administration</v>
          </cell>
          <cell r="E3620" t="str">
            <v>Planning &amp; Design</v>
          </cell>
          <cell r="F3620" t="str">
            <v>Water</v>
          </cell>
        </row>
        <row r="3621">
          <cell r="B3621">
            <v>20193.32</v>
          </cell>
          <cell r="C3621">
            <v>2010</v>
          </cell>
          <cell r="D3621" t="str">
            <v>700395  Mayoral Administration</v>
          </cell>
          <cell r="E3621" t="str">
            <v>District 4</v>
          </cell>
          <cell r="F3621" t="str">
            <v>Sewer</v>
          </cell>
        </row>
        <row r="3622">
          <cell r="B3622">
            <v>20193.32</v>
          </cell>
          <cell r="C3622">
            <v>2010</v>
          </cell>
          <cell r="D3622" t="str">
            <v>700395  Mayoral Administration</v>
          </cell>
          <cell r="E3622" t="str">
            <v>District 4</v>
          </cell>
          <cell r="F3622" t="str">
            <v>Sewer</v>
          </cell>
        </row>
        <row r="3623">
          <cell r="B3623">
            <v>20193.32</v>
          </cell>
          <cell r="C3623">
            <v>2010</v>
          </cell>
          <cell r="D3623" t="str">
            <v>700395  Mayoral Administration</v>
          </cell>
          <cell r="E3623" t="str">
            <v>District 4</v>
          </cell>
          <cell r="F3623" t="str">
            <v>Sewer</v>
          </cell>
        </row>
        <row r="3624">
          <cell r="B3624">
            <v>20193.32</v>
          </cell>
          <cell r="C3624">
            <v>2010</v>
          </cell>
          <cell r="D3624" t="str">
            <v>700395  Mayoral Administration</v>
          </cell>
          <cell r="E3624" t="str">
            <v>District 4</v>
          </cell>
          <cell r="F3624" t="str">
            <v>Sewer</v>
          </cell>
        </row>
        <row r="3625">
          <cell r="B3625">
            <v>20193.32</v>
          </cell>
          <cell r="C3625">
            <v>2010</v>
          </cell>
          <cell r="D3625" t="str">
            <v>700395  Mayoral Administration</v>
          </cell>
          <cell r="E3625" t="str">
            <v>District 4</v>
          </cell>
          <cell r="F3625" t="str">
            <v>Sewer</v>
          </cell>
        </row>
        <row r="3626">
          <cell r="B3626">
            <v>20193.32</v>
          </cell>
          <cell r="C3626">
            <v>2010</v>
          </cell>
          <cell r="D3626" t="str">
            <v>700395  Mayoral Administration</v>
          </cell>
          <cell r="E3626" t="str">
            <v>District 3</v>
          </cell>
          <cell r="F3626" t="str">
            <v>Sewer</v>
          </cell>
        </row>
        <row r="3627">
          <cell r="B3627">
            <v>20193.32</v>
          </cell>
          <cell r="C3627">
            <v>2010</v>
          </cell>
          <cell r="D3627" t="str">
            <v>700395  Mayoral Administration</v>
          </cell>
          <cell r="E3627" t="str">
            <v>District 3</v>
          </cell>
          <cell r="F3627" t="str">
            <v>Sewer</v>
          </cell>
        </row>
        <row r="3628">
          <cell r="B3628">
            <v>20193.32</v>
          </cell>
          <cell r="C3628">
            <v>2010</v>
          </cell>
          <cell r="D3628" t="str">
            <v>700395  Mayoral Administration</v>
          </cell>
          <cell r="E3628" t="str">
            <v>District 3</v>
          </cell>
          <cell r="F3628" t="str">
            <v>Sewer</v>
          </cell>
        </row>
        <row r="3629">
          <cell r="B3629">
            <v>20193.32</v>
          </cell>
          <cell r="C3629">
            <v>2010</v>
          </cell>
          <cell r="D3629" t="str">
            <v>700395  Mayoral Administration</v>
          </cell>
          <cell r="E3629" t="str">
            <v>TOC</v>
          </cell>
          <cell r="F3629" t="str">
            <v>Sewer</v>
          </cell>
        </row>
        <row r="3630">
          <cell r="B3630">
            <v>20193.32</v>
          </cell>
          <cell r="C3630">
            <v>2010</v>
          </cell>
          <cell r="D3630" t="str">
            <v>700395  Mayoral Administration</v>
          </cell>
          <cell r="E3630" t="str">
            <v>District 7</v>
          </cell>
          <cell r="F3630" t="str">
            <v>Sewer</v>
          </cell>
        </row>
        <row r="3631">
          <cell r="B3631">
            <v>20193.32</v>
          </cell>
          <cell r="C3631">
            <v>2010</v>
          </cell>
          <cell r="D3631" t="str">
            <v>700395  Mayoral Administration</v>
          </cell>
          <cell r="E3631" t="str">
            <v>District 7</v>
          </cell>
          <cell r="F3631" t="str">
            <v>Sewer</v>
          </cell>
        </row>
        <row r="3632">
          <cell r="B3632">
            <v>20193.32</v>
          </cell>
          <cell r="C3632">
            <v>2010</v>
          </cell>
          <cell r="D3632" t="str">
            <v>700395  Mayoral Administration</v>
          </cell>
          <cell r="E3632" t="str">
            <v>District 6</v>
          </cell>
          <cell r="F3632" t="str">
            <v>Sewer</v>
          </cell>
        </row>
        <row r="3633">
          <cell r="B3633">
            <v>20193.32</v>
          </cell>
          <cell r="C3633">
            <v>2010</v>
          </cell>
          <cell r="D3633" t="str">
            <v>700395  Mayoral Administration</v>
          </cell>
          <cell r="E3633" t="str">
            <v>District 7</v>
          </cell>
          <cell r="F3633" t="str">
            <v>Sewer</v>
          </cell>
        </row>
        <row r="3634">
          <cell r="B3634">
            <v>20193.32</v>
          </cell>
          <cell r="C3634">
            <v>2010</v>
          </cell>
          <cell r="D3634" t="str">
            <v>700395  Mayoral Administration</v>
          </cell>
          <cell r="E3634" t="str">
            <v>District 1</v>
          </cell>
          <cell r="F3634" t="str">
            <v>Sewer</v>
          </cell>
        </row>
        <row r="3635">
          <cell r="B3635">
            <v>20193.32</v>
          </cell>
          <cell r="C3635">
            <v>2010</v>
          </cell>
          <cell r="D3635" t="str">
            <v>700395  Mayoral Administration</v>
          </cell>
          <cell r="E3635" t="str">
            <v>District 1</v>
          </cell>
          <cell r="F3635" t="str">
            <v>Sewer</v>
          </cell>
        </row>
        <row r="3636">
          <cell r="B3636">
            <v>20193.32</v>
          </cell>
          <cell r="C3636">
            <v>2010</v>
          </cell>
          <cell r="D3636" t="str">
            <v>700395  Mayoral Administration</v>
          </cell>
          <cell r="E3636" t="str">
            <v>District 1</v>
          </cell>
          <cell r="F3636" t="str">
            <v>Sewer</v>
          </cell>
        </row>
        <row r="3637">
          <cell r="B3637">
            <v>20193.32</v>
          </cell>
          <cell r="C3637">
            <v>2010</v>
          </cell>
          <cell r="D3637" t="str">
            <v>700395  Mayoral Administration</v>
          </cell>
          <cell r="E3637" t="str">
            <v>Logistics</v>
          </cell>
          <cell r="F3637" t="str">
            <v>Sewer</v>
          </cell>
        </row>
        <row r="3638">
          <cell r="B3638">
            <v>20193.32</v>
          </cell>
          <cell r="C3638">
            <v>2010</v>
          </cell>
          <cell r="D3638" t="str">
            <v>700395  Mayoral Administration</v>
          </cell>
          <cell r="E3638" t="str">
            <v>Logistics</v>
          </cell>
          <cell r="F3638" t="str">
            <v>Sewer</v>
          </cell>
        </row>
        <row r="3639">
          <cell r="B3639">
            <v>20193.32</v>
          </cell>
          <cell r="C3639">
            <v>2010</v>
          </cell>
          <cell r="D3639" t="str">
            <v>700395  Mayoral Administration</v>
          </cell>
          <cell r="E3639" t="str">
            <v>Logistics</v>
          </cell>
          <cell r="F3639" t="str">
            <v>Sewer</v>
          </cell>
        </row>
        <row r="3640">
          <cell r="B3640">
            <v>20193.32</v>
          </cell>
          <cell r="C3640">
            <v>2010</v>
          </cell>
          <cell r="D3640" t="str">
            <v>700395  Mayoral Administration</v>
          </cell>
          <cell r="E3640" t="str">
            <v>Logistics</v>
          </cell>
          <cell r="F3640" t="str">
            <v>Sewer</v>
          </cell>
        </row>
        <row r="3641">
          <cell r="B3641">
            <v>20193.32</v>
          </cell>
          <cell r="C3641">
            <v>2010</v>
          </cell>
          <cell r="D3641" t="str">
            <v>700395  Mayoral Administration</v>
          </cell>
          <cell r="E3641" t="str">
            <v>Logistics</v>
          </cell>
          <cell r="F3641" t="str">
            <v>Sewer</v>
          </cell>
        </row>
        <row r="3642">
          <cell r="B3642">
            <v>20193.32</v>
          </cell>
          <cell r="C3642">
            <v>2010</v>
          </cell>
          <cell r="D3642" t="str">
            <v>700395  Mayoral Administration</v>
          </cell>
          <cell r="E3642" t="str">
            <v>Logistics</v>
          </cell>
          <cell r="F3642" t="str">
            <v>Sewer</v>
          </cell>
        </row>
        <row r="3643">
          <cell r="B3643">
            <v>20193.32</v>
          </cell>
          <cell r="C3643">
            <v>2010</v>
          </cell>
          <cell r="D3643" t="str">
            <v>700395  Mayoral Administration</v>
          </cell>
          <cell r="E3643" t="str">
            <v>Logistics</v>
          </cell>
          <cell r="F3643" t="str">
            <v>Sewer</v>
          </cell>
        </row>
        <row r="3644">
          <cell r="B3644">
            <v>20193.32</v>
          </cell>
          <cell r="C3644">
            <v>2010</v>
          </cell>
          <cell r="D3644" t="str">
            <v>700395  Mayoral Administration</v>
          </cell>
          <cell r="E3644" t="str">
            <v>Informal Settlements</v>
          </cell>
          <cell r="F3644" t="str">
            <v>Sewer</v>
          </cell>
        </row>
        <row r="3645">
          <cell r="B3645">
            <v>20193.32</v>
          </cell>
          <cell r="C3645">
            <v>2010</v>
          </cell>
          <cell r="D3645" t="str">
            <v>700395  Mayoral Administration</v>
          </cell>
          <cell r="E3645" t="str">
            <v>TOC</v>
          </cell>
          <cell r="F3645" t="str">
            <v>Sewer</v>
          </cell>
        </row>
        <row r="3646">
          <cell r="B3646">
            <v>20193.32</v>
          </cell>
          <cell r="C3646">
            <v>2010</v>
          </cell>
          <cell r="D3646" t="str">
            <v>700395  Mayoral Administration</v>
          </cell>
          <cell r="E3646" t="str">
            <v>Planning &amp; Design</v>
          </cell>
          <cell r="F3646" t="str">
            <v>Sewer</v>
          </cell>
        </row>
        <row r="3647">
          <cell r="B3647">
            <v>20193.32</v>
          </cell>
          <cell r="C3647">
            <v>2010</v>
          </cell>
          <cell r="D3647" t="str">
            <v>700395  Mayoral Administration</v>
          </cell>
          <cell r="E3647" t="str">
            <v>Planning &amp; Design</v>
          </cell>
          <cell r="F3647" t="str">
            <v>Sewer</v>
          </cell>
        </row>
        <row r="3648">
          <cell r="B3648">
            <v>20193.32</v>
          </cell>
          <cell r="C3648">
            <v>2010</v>
          </cell>
          <cell r="D3648" t="str">
            <v>700395  Mayoral Administration</v>
          </cell>
          <cell r="E3648" t="str">
            <v>Informal Settlements</v>
          </cell>
          <cell r="F3648" t="str">
            <v>Sewer</v>
          </cell>
        </row>
        <row r="3649">
          <cell r="B3649">
            <v>20193.32</v>
          </cell>
          <cell r="C3649">
            <v>2010</v>
          </cell>
          <cell r="D3649" t="str">
            <v>700395  Mayoral Administration</v>
          </cell>
          <cell r="E3649" t="str">
            <v>Informal Settlements</v>
          </cell>
          <cell r="F3649" t="str">
            <v>Water</v>
          </cell>
        </row>
        <row r="3650">
          <cell r="B3650">
            <v>20193.32</v>
          </cell>
          <cell r="C3650">
            <v>2010</v>
          </cell>
          <cell r="D3650" t="str">
            <v>700395  Mayoral Administration</v>
          </cell>
          <cell r="E3650" t="str">
            <v>Logistics</v>
          </cell>
          <cell r="F3650" t="str">
            <v>Water</v>
          </cell>
        </row>
        <row r="3651">
          <cell r="B3651">
            <v>11301.19</v>
          </cell>
          <cell r="C3651">
            <v>2010</v>
          </cell>
          <cell r="D3651" t="str">
            <v>700395  Mayoral Administration</v>
          </cell>
          <cell r="E3651" t="e">
            <v>#N/A</v>
          </cell>
          <cell r="F3651" t="str">
            <v>Sewer</v>
          </cell>
        </row>
        <row r="3652">
          <cell r="B3652">
            <v>20193.32</v>
          </cell>
          <cell r="C3652">
            <v>2010</v>
          </cell>
          <cell r="D3652" t="str">
            <v>700395  Mayoral Administration</v>
          </cell>
          <cell r="E3652" t="str">
            <v>District 7</v>
          </cell>
          <cell r="F3652" t="str">
            <v>Sewer</v>
          </cell>
        </row>
        <row r="3653">
          <cell r="B3653">
            <v>20193.32</v>
          </cell>
          <cell r="C3653">
            <v>2010</v>
          </cell>
          <cell r="D3653" t="str">
            <v>700395  Mayoral Administration</v>
          </cell>
          <cell r="E3653" t="str">
            <v>District 7</v>
          </cell>
          <cell r="F3653" t="str">
            <v>Sewer</v>
          </cell>
        </row>
        <row r="3654">
          <cell r="B3654">
            <v>20193.32</v>
          </cell>
          <cell r="C3654">
            <v>2010</v>
          </cell>
          <cell r="D3654" t="str">
            <v>700395  Mayoral Administration</v>
          </cell>
          <cell r="E3654" t="str">
            <v>District 7</v>
          </cell>
          <cell r="F3654" t="str">
            <v>Sewer</v>
          </cell>
        </row>
        <row r="3655">
          <cell r="B3655">
            <v>20193.32</v>
          </cell>
          <cell r="C3655">
            <v>2010</v>
          </cell>
          <cell r="D3655" t="str">
            <v>700395  Mayoral Administration</v>
          </cell>
          <cell r="E3655" t="str">
            <v>District 7</v>
          </cell>
          <cell r="F3655" t="str">
            <v>Sewer</v>
          </cell>
        </row>
        <row r="3656">
          <cell r="B3656">
            <v>20193.32</v>
          </cell>
          <cell r="C3656">
            <v>2010</v>
          </cell>
          <cell r="D3656" t="str">
            <v>700395  Mayoral Administration</v>
          </cell>
          <cell r="E3656" t="str">
            <v>District 7</v>
          </cell>
          <cell r="F3656" t="str">
            <v>Sewer</v>
          </cell>
        </row>
        <row r="3657">
          <cell r="B3657">
            <v>20193.32</v>
          </cell>
          <cell r="C3657">
            <v>2010</v>
          </cell>
          <cell r="D3657" t="str">
            <v>700395  Mayoral Administration</v>
          </cell>
          <cell r="E3657" t="str">
            <v>District 7</v>
          </cell>
          <cell r="F3657" t="str">
            <v>Sewer</v>
          </cell>
        </row>
        <row r="3658">
          <cell r="B3658">
            <v>20193.32</v>
          </cell>
          <cell r="C3658">
            <v>2010</v>
          </cell>
          <cell r="D3658" t="str">
            <v>700395  Mayoral Administration</v>
          </cell>
          <cell r="E3658" t="str">
            <v>District 6</v>
          </cell>
          <cell r="F3658" t="str">
            <v>Sewer</v>
          </cell>
        </row>
        <row r="3659">
          <cell r="B3659">
            <v>19175.259999999998</v>
          </cell>
          <cell r="C3659">
            <v>2010</v>
          </cell>
          <cell r="D3659" t="str">
            <v>700395  Mayoral Administration</v>
          </cell>
          <cell r="E3659" t="str">
            <v>District 6</v>
          </cell>
          <cell r="F3659" t="str">
            <v>Sewer</v>
          </cell>
        </row>
        <row r="3660">
          <cell r="B3660">
            <v>20193.32</v>
          </cell>
          <cell r="C3660">
            <v>2010</v>
          </cell>
          <cell r="D3660" t="str">
            <v>700395  Mayoral Administration</v>
          </cell>
          <cell r="E3660" t="str">
            <v>District 6</v>
          </cell>
          <cell r="F3660" t="str">
            <v>Sewer</v>
          </cell>
        </row>
        <row r="3661">
          <cell r="B3661">
            <v>20193.32</v>
          </cell>
          <cell r="C3661">
            <v>2010</v>
          </cell>
          <cell r="D3661" t="str">
            <v>700395  Mayoral Administration</v>
          </cell>
          <cell r="E3661" t="str">
            <v>District 6</v>
          </cell>
          <cell r="F3661" t="str">
            <v>Sewer</v>
          </cell>
        </row>
        <row r="3662">
          <cell r="B3662">
            <v>20193.32</v>
          </cell>
          <cell r="C3662">
            <v>2010</v>
          </cell>
          <cell r="D3662" t="str">
            <v>700395  Mayoral Administration</v>
          </cell>
          <cell r="E3662" t="str">
            <v>District 6</v>
          </cell>
          <cell r="F3662" t="str">
            <v>Sewer</v>
          </cell>
        </row>
        <row r="3663">
          <cell r="B3663">
            <v>20193.32</v>
          </cell>
          <cell r="C3663">
            <v>2010</v>
          </cell>
          <cell r="D3663" t="str">
            <v>700395  Mayoral Administration</v>
          </cell>
          <cell r="E3663" t="str">
            <v>District 6</v>
          </cell>
          <cell r="F3663" t="str">
            <v>Sewer</v>
          </cell>
        </row>
        <row r="3664">
          <cell r="B3664">
            <v>20193.32</v>
          </cell>
          <cell r="C3664">
            <v>2010</v>
          </cell>
          <cell r="D3664" t="str">
            <v>700395  Mayoral Administration</v>
          </cell>
          <cell r="E3664" t="str">
            <v>District 7</v>
          </cell>
          <cell r="F3664" t="str">
            <v>Sewer</v>
          </cell>
        </row>
        <row r="3665">
          <cell r="B3665">
            <v>20193.32</v>
          </cell>
          <cell r="C3665">
            <v>2010</v>
          </cell>
          <cell r="D3665" t="str">
            <v>700395  Mayoral Administration</v>
          </cell>
          <cell r="E3665" t="str">
            <v>District 7</v>
          </cell>
          <cell r="F3665" t="str">
            <v>Sewer</v>
          </cell>
        </row>
        <row r="3666">
          <cell r="B3666">
            <v>20193.32</v>
          </cell>
          <cell r="C3666">
            <v>2010</v>
          </cell>
          <cell r="D3666" t="str">
            <v>700395  Mayoral Administration</v>
          </cell>
          <cell r="E3666" t="str">
            <v>District 7</v>
          </cell>
          <cell r="F3666" t="str">
            <v>Sewer</v>
          </cell>
        </row>
        <row r="3667">
          <cell r="B3667">
            <v>20193.32</v>
          </cell>
          <cell r="C3667">
            <v>2010</v>
          </cell>
          <cell r="D3667" t="str">
            <v>700395  Mayoral Administration</v>
          </cell>
          <cell r="E3667" t="str">
            <v>District 7</v>
          </cell>
          <cell r="F3667" t="str">
            <v>Sewer</v>
          </cell>
        </row>
        <row r="3668">
          <cell r="B3668">
            <v>20193.32</v>
          </cell>
          <cell r="C3668">
            <v>2010</v>
          </cell>
          <cell r="D3668" t="str">
            <v>700395  Mayoral Administration</v>
          </cell>
          <cell r="E3668" t="str">
            <v>District 7</v>
          </cell>
          <cell r="F3668" t="str">
            <v>Sewer</v>
          </cell>
        </row>
        <row r="3669">
          <cell r="B3669">
            <v>4141</v>
          </cell>
          <cell r="C3669">
            <v>2010</v>
          </cell>
          <cell r="D3669" t="str">
            <v>700215  Governance Support</v>
          </cell>
          <cell r="E3669" t="str">
            <v>District 4</v>
          </cell>
          <cell r="F3669" t="str">
            <v>Water</v>
          </cell>
        </row>
        <row r="3670">
          <cell r="B3670">
            <v>4141</v>
          </cell>
          <cell r="C3670">
            <v>2010</v>
          </cell>
          <cell r="D3670" t="str">
            <v>700215  Governance Support</v>
          </cell>
          <cell r="E3670" t="str">
            <v>District 4</v>
          </cell>
          <cell r="F3670" t="str">
            <v>Water</v>
          </cell>
        </row>
        <row r="3671">
          <cell r="B3671">
            <v>4141</v>
          </cell>
          <cell r="C3671">
            <v>2010</v>
          </cell>
          <cell r="D3671" t="str">
            <v>700215  Governance Support</v>
          </cell>
          <cell r="E3671" t="str">
            <v>District 4</v>
          </cell>
          <cell r="F3671" t="str">
            <v>Water</v>
          </cell>
        </row>
        <row r="3672">
          <cell r="B3672">
            <v>3772.26</v>
          </cell>
          <cell r="C3672">
            <v>2010</v>
          </cell>
          <cell r="D3672" t="str">
            <v>700215  Governance Support</v>
          </cell>
          <cell r="E3672" t="str">
            <v>District 4</v>
          </cell>
          <cell r="F3672" t="str">
            <v>Water</v>
          </cell>
        </row>
        <row r="3673">
          <cell r="B3673">
            <v>4141</v>
          </cell>
          <cell r="C3673">
            <v>2010</v>
          </cell>
          <cell r="D3673" t="str">
            <v>700215  Governance Support</v>
          </cell>
          <cell r="E3673" t="str">
            <v>District 4</v>
          </cell>
          <cell r="F3673" t="str">
            <v>Water</v>
          </cell>
        </row>
        <row r="3674">
          <cell r="B3674">
            <v>4141</v>
          </cell>
          <cell r="C3674">
            <v>2010</v>
          </cell>
          <cell r="D3674" t="str">
            <v>700215  Governance Support</v>
          </cell>
          <cell r="E3674" t="str">
            <v>District 4</v>
          </cell>
          <cell r="F3674" t="str">
            <v>Water</v>
          </cell>
        </row>
        <row r="3675">
          <cell r="B3675">
            <v>4141</v>
          </cell>
          <cell r="C3675">
            <v>2010</v>
          </cell>
          <cell r="D3675" t="str">
            <v>700215  Governance Support</v>
          </cell>
          <cell r="E3675" t="str">
            <v>District 3</v>
          </cell>
          <cell r="F3675" t="str">
            <v>Water</v>
          </cell>
        </row>
        <row r="3676">
          <cell r="B3676">
            <v>3772.26</v>
          </cell>
          <cell r="C3676">
            <v>2010</v>
          </cell>
          <cell r="D3676" t="str">
            <v>700215  Governance Support</v>
          </cell>
          <cell r="E3676" t="str">
            <v>District 3</v>
          </cell>
          <cell r="F3676" t="str">
            <v>Water</v>
          </cell>
        </row>
        <row r="3677">
          <cell r="B3677">
            <v>4141</v>
          </cell>
          <cell r="C3677">
            <v>2010</v>
          </cell>
          <cell r="D3677" t="str">
            <v>700215  Governance Support</v>
          </cell>
          <cell r="E3677" t="str">
            <v>District 3</v>
          </cell>
          <cell r="F3677" t="str">
            <v>Water</v>
          </cell>
        </row>
        <row r="3678">
          <cell r="B3678">
            <v>4141</v>
          </cell>
          <cell r="C3678">
            <v>2010</v>
          </cell>
          <cell r="D3678" t="str">
            <v>700215  Governance Support</v>
          </cell>
          <cell r="E3678" t="str">
            <v>District 3</v>
          </cell>
          <cell r="F3678" t="str">
            <v>Water</v>
          </cell>
        </row>
        <row r="3679">
          <cell r="B3679">
            <v>4141</v>
          </cell>
          <cell r="C3679">
            <v>2010</v>
          </cell>
          <cell r="D3679" t="str">
            <v>700215  Governance Support</v>
          </cell>
          <cell r="E3679" t="str">
            <v>District 6</v>
          </cell>
          <cell r="F3679" t="str">
            <v>Water</v>
          </cell>
        </row>
        <row r="3680">
          <cell r="B3680">
            <v>4141</v>
          </cell>
          <cell r="C3680">
            <v>2010</v>
          </cell>
          <cell r="D3680" t="str">
            <v>700215  Governance Support</v>
          </cell>
          <cell r="E3680" t="str">
            <v>District 8</v>
          </cell>
          <cell r="F3680" t="str">
            <v>Water</v>
          </cell>
        </row>
        <row r="3681">
          <cell r="B3681">
            <v>2041.19</v>
          </cell>
          <cell r="C3681">
            <v>2010</v>
          </cell>
          <cell r="D3681" t="str">
            <v>700215  Governance Support</v>
          </cell>
          <cell r="E3681" t="str">
            <v>District 8</v>
          </cell>
          <cell r="F3681" t="str">
            <v>Water</v>
          </cell>
        </row>
        <row r="3682">
          <cell r="B3682">
            <v>4141</v>
          </cell>
          <cell r="C3682">
            <v>2010</v>
          </cell>
          <cell r="D3682" t="str">
            <v>700215  Governance Support</v>
          </cell>
          <cell r="E3682" t="str">
            <v>District 8</v>
          </cell>
          <cell r="F3682" t="str">
            <v>Water</v>
          </cell>
        </row>
        <row r="3683">
          <cell r="B3683">
            <v>4141</v>
          </cell>
          <cell r="C3683">
            <v>2010</v>
          </cell>
          <cell r="D3683" t="str">
            <v>700215  Governance Support</v>
          </cell>
          <cell r="E3683" t="str">
            <v>District 6</v>
          </cell>
          <cell r="F3683" t="str">
            <v>Water</v>
          </cell>
        </row>
        <row r="3684">
          <cell r="B3684">
            <v>4141</v>
          </cell>
          <cell r="C3684">
            <v>2010</v>
          </cell>
          <cell r="D3684" t="str">
            <v>700215  Governance Support</v>
          </cell>
          <cell r="E3684" t="str">
            <v>TOC</v>
          </cell>
          <cell r="F3684" t="str">
            <v>Water</v>
          </cell>
        </row>
        <row r="3685">
          <cell r="B3685">
            <v>4141</v>
          </cell>
          <cell r="C3685">
            <v>2010</v>
          </cell>
          <cell r="D3685" t="str">
            <v>700215  Governance Support</v>
          </cell>
          <cell r="E3685" t="str">
            <v>District 1</v>
          </cell>
          <cell r="F3685" t="str">
            <v>Water</v>
          </cell>
        </row>
        <row r="3686">
          <cell r="B3686">
            <v>4141</v>
          </cell>
          <cell r="C3686">
            <v>2010</v>
          </cell>
          <cell r="D3686" t="str">
            <v>700215  Governance Support</v>
          </cell>
          <cell r="E3686" t="str">
            <v>District 1</v>
          </cell>
          <cell r="F3686" t="str">
            <v>Water</v>
          </cell>
        </row>
        <row r="3687">
          <cell r="B3687">
            <v>4141</v>
          </cell>
          <cell r="C3687">
            <v>2010</v>
          </cell>
          <cell r="D3687" t="str">
            <v>700215  Governance Support</v>
          </cell>
          <cell r="E3687" t="str">
            <v>District 1</v>
          </cell>
          <cell r="F3687" t="str">
            <v>Water</v>
          </cell>
        </row>
        <row r="3688">
          <cell r="B3688">
            <v>4141</v>
          </cell>
          <cell r="C3688">
            <v>2010</v>
          </cell>
          <cell r="D3688" t="str">
            <v>700215  Governance Support</v>
          </cell>
          <cell r="E3688" t="str">
            <v>District 1</v>
          </cell>
          <cell r="F3688" t="str">
            <v>Water</v>
          </cell>
        </row>
        <row r="3689">
          <cell r="B3689">
            <v>4141</v>
          </cell>
          <cell r="C3689">
            <v>2010</v>
          </cell>
          <cell r="D3689" t="str">
            <v>700215  Governance Support</v>
          </cell>
          <cell r="E3689" t="str">
            <v>District 1</v>
          </cell>
          <cell r="F3689" t="str">
            <v>Water</v>
          </cell>
        </row>
        <row r="3690">
          <cell r="B3690">
            <v>4141</v>
          </cell>
          <cell r="C3690">
            <v>2010</v>
          </cell>
          <cell r="D3690" t="str">
            <v>700215  Governance Support</v>
          </cell>
          <cell r="E3690" t="str">
            <v>Logistics</v>
          </cell>
          <cell r="F3690" t="str">
            <v>Water</v>
          </cell>
        </row>
        <row r="3691">
          <cell r="B3691">
            <v>4141</v>
          </cell>
          <cell r="C3691">
            <v>2010</v>
          </cell>
          <cell r="D3691" t="str">
            <v>700215  Governance Support</v>
          </cell>
          <cell r="E3691" t="str">
            <v>Logistics</v>
          </cell>
          <cell r="F3691" t="str">
            <v>Water</v>
          </cell>
        </row>
        <row r="3692">
          <cell r="B3692">
            <v>4141</v>
          </cell>
          <cell r="C3692">
            <v>2010</v>
          </cell>
          <cell r="D3692" t="str">
            <v>700215  Governance Support</v>
          </cell>
          <cell r="E3692" t="str">
            <v>Logistics</v>
          </cell>
          <cell r="F3692" t="str">
            <v>Water</v>
          </cell>
        </row>
        <row r="3693">
          <cell r="B3693">
            <v>4141</v>
          </cell>
          <cell r="C3693">
            <v>2010</v>
          </cell>
          <cell r="D3693" t="str">
            <v>700215  Governance Support</v>
          </cell>
          <cell r="E3693" t="str">
            <v>Logistics</v>
          </cell>
          <cell r="F3693" t="str">
            <v>Water</v>
          </cell>
        </row>
        <row r="3694">
          <cell r="B3694">
            <v>4141</v>
          </cell>
          <cell r="C3694">
            <v>2010</v>
          </cell>
          <cell r="D3694" t="str">
            <v>700215  Governance Support</v>
          </cell>
          <cell r="E3694" t="str">
            <v>Logistics</v>
          </cell>
          <cell r="F3694" t="str">
            <v>Water</v>
          </cell>
        </row>
        <row r="3695">
          <cell r="B3695">
            <v>4141</v>
          </cell>
          <cell r="C3695">
            <v>2010</v>
          </cell>
          <cell r="D3695" t="str">
            <v>700215  Governance Support</v>
          </cell>
          <cell r="E3695" t="str">
            <v>Logistics</v>
          </cell>
          <cell r="F3695" t="str">
            <v>Water</v>
          </cell>
        </row>
        <row r="3696">
          <cell r="B3696">
            <v>4141</v>
          </cell>
          <cell r="C3696">
            <v>2010</v>
          </cell>
          <cell r="D3696" t="str">
            <v>700215  Governance Support</v>
          </cell>
          <cell r="E3696" t="str">
            <v>Logistics</v>
          </cell>
          <cell r="F3696" t="str">
            <v>Water</v>
          </cell>
        </row>
        <row r="3697">
          <cell r="B3697">
            <v>4141</v>
          </cell>
          <cell r="C3697">
            <v>2010</v>
          </cell>
          <cell r="D3697" t="str">
            <v>700215  Governance Support</v>
          </cell>
          <cell r="E3697" t="str">
            <v>Logistics</v>
          </cell>
          <cell r="F3697" t="str">
            <v>Water</v>
          </cell>
        </row>
        <row r="3698">
          <cell r="B3698">
            <v>3772.26</v>
          </cell>
          <cell r="C3698">
            <v>2010</v>
          </cell>
          <cell r="D3698" t="str">
            <v>700215  Governance Support</v>
          </cell>
          <cell r="E3698" t="str">
            <v>TOC</v>
          </cell>
          <cell r="F3698" t="str">
            <v>Water</v>
          </cell>
        </row>
        <row r="3699">
          <cell r="B3699">
            <v>4141</v>
          </cell>
          <cell r="C3699">
            <v>2010</v>
          </cell>
          <cell r="D3699" t="str">
            <v>700215  Governance Support</v>
          </cell>
          <cell r="E3699" t="str">
            <v>Informal Settlements</v>
          </cell>
          <cell r="F3699" t="str">
            <v>Water</v>
          </cell>
        </row>
        <row r="3700">
          <cell r="B3700">
            <v>4141</v>
          </cell>
          <cell r="C3700">
            <v>2010</v>
          </cell>
          <cell r="D3700" t="str">
            <v>700215  Governance Support</v>
          </cell>
          <cell r="E3700" t="str">
            <v>TOC</v>
          </cell>
          <cell r="F3700" t="str">
            <v>Water</v>
          </cell>
        </row>
        <row r="3701">
          <cell r="B3701">
            <v>4141</v>
          </cell>
          <cell r="C3701">
            <v>2010</v>
          </cell>
          <cell r="D3701" t="str">
            <v>700215  Governance Support</v>
          </cell>
          <cell r="E3701" t="str">
            <v>District 8</v>
          </cell>
          <cell r="F3701" t="str">
            <v>Water</v>
          </cell>
        </row>
        <row r="3702">
          <cell r="B3702">
            <v>4141</v>
          </cell>
          <cell r="C3702">
            <v>2010</v>
          </cell>
          <cell r="D3702" t="str">
            <v>700215  Governance Support</v>
          </cell>
          <cell r="E3702" t="e">
            <v>#N/A</v>
          </cell>
          <cell r="F3702" t="str">
            <v>Sewer</v>
          </cell>
        </row>
        <row r="3703">
          <cell r="B3703">
            <v>1731.07</v>
          </cell>
          <cell r="C3703">
            <v>2010</v>
          </cell>
          <cell r="D3703" t="str">
            <v>700215  Governance Support</v>
          </cell>
          <cell r="E3703" t="e">
            <v>#N/A</v>
          </cell>
          <cell r="F3703" t="str">
            <v>Sewer</v>
          </cell>
        </row>
        <row r="3704">
          <cell r="B3704">
            <v>4141</v>
          </cell>
          <cell r="C3704">
            <v>2010</v>
          </cell>
          <cell r="D3704" t="str">
            <v>700215  Governance Support</v>
          </cell>
          <cell r="E3704" t="str">
            <v>District 8</v>
          </cell>
          <cell r="F3704" t="str">
            <v>Water</v>
          </cell>
        </row>
        <row r="3705">
          <cell r="B3705">
            <v>4141</v>
          </cell>
          <cell r="C3705">
            <v>2010</v>
          </cell>
          <cell r="D3705" t="str">
            <v>700215  Governance Support</v>
          </cell>
          <cell r="E3705" t="str">
            <v>District 8</v>
          </cell>
          <cell r="F3705" t="str">
            <v>Water</v>
          </cell>
        </row>
        <row r="3706">
          <cell r="B3706">
            <v>4141</v>
          </cell>
          <cell r="C3706">
            <v>2010</v>
          </cell>
          <cell r="D3706" t="str">
            <v>700215  Governance Support</v>
          </cell>
          <cell r="E3706" t="str">
            <v>District 8</v>
          </cell>
          <cell r="F3706" t="str">
            <v>Water</v>
          </cell>
        </row>
        <row r="3707">
          <cell r="B3707">
            <v>4141</v>
          </cell>
          <cell r="C3707">
            <v>2010</v>
          </cell>
          <cell r="D3707" t="str">
            <v>700215  Governance Support</v>
          </cell>
          <cell r="E3707" t="str">
            <v>District 8</v>
          </cell>
          <cell r="F3707" t="str">
            <v>Water</v>
          </cell>
        </row>
        <row r="3708">
          <cell r="B3708">
            <v>3772.26</v>
          </cell>
          <cell r="C3708">
            <v>2010</v>
          </cell>
          <cell r="D3708" t="str">
            <v>700215  Governance Support</v>
          </cell>
          <cell r="E3708" t="str">
            <v>District 8</v>
          </cell>
          <cell r="F3708" t="str">
            <v>Water</v>
          </cell>
        </row>
        <row r="3709">
          <cell r="B3709">
            <v>4141</v>
          </cell>
          <cell r="C3709">
            <v>2010</v>
          </cell>
          <cell r="D3709" t="str">
            <v>700215  Governance Support</v>
          </cell>
          <cell r="E3709" t="str">
            <v>District 8</v>
          </cell>
          <cell r="F3709" t="str">
            <v>Water</v>
          </cell>
        </row>
        <row r="3710">
          <cell r="B3710">
            <v>4141</v>
          </cell>
          <cell r="C3710">
            <v>2010</v>
          </cell>
          <cell r="D3710" t="str">
            <v>700215  Governance Support</v>
          </cell>
          <cell r="E3710" t="str">
            <v>District 8</v>
          </cell>
          <cell r="F3710" t="str">
            <v>Water</v>
          </cell>
        </row>
        <row r="3711">
          <cell r="B3711">
            <v>4141</v>
          </cell>
          <cell r="C3711">
            <v>2010</v>
          </cell>
          <cell r="D3711" t="str">
            <v>700215  Governance Support</v>
          </cell>
          <cell r="E3711" t="str">
            <v>District 8</v>
          </cell>
          <cell r="F3711" t="str">
            <v>Water</v>
          </cell>
        </row>
        <row r="3712">
          <cell r="B3712">
            <v>3772.26</v>
          </cell>
          <cell r="C3712">
            <v>2010</v>
          </cell>
          <cell r="D3712" t="str">
            <v>700215  Governance Support</v>
          </cell>
          <cell r="E3712" t="str">
            <v>District 8</v>
          </cell>
          <cell r="F3712" t="str">
            <v>Water</v>
          </cell>
        </row>
        <row r="3713">
          <cell r="B3713">
            <v>4141</v>
          </cell>
          <cell r="C3713">
            <v>2010</v>
          </cell>
          <cell r="D3713" t="str">
            <v>700215  Governance Support</v>
          </cell>
          <cell r="E3713" t="str">
            <v>District 8</v>
          </cell>
          <cell r="F3713" t="str">
            <v>Water</v>
          </cell>
        </row>
        <row r="3714">
          <cell r="B3714">
            <v>4141</v>
          </cell>
          <cell r="C3714">
            <v>2010</v>
          </cell>
          <cell r="D3714" t="str">
            <v>700215  Governance Support</v>
          </cell>
          <cell r="E3714" t="str">
            <v>District 8</v>
          </cell>
          <cell r="F3714" t="str">
            <v>Water</v>
          </cell>
        </row>
        <row r="3715">
          <cell r="B3715">
            <v>4141</v>
          </cell>
          <cell r="C3715">
            <v>2010</v>
          </cell>
          <cell r="D3715" t="str">
            <v>700215  Governance Support</v>
          </cell>
          <cell r="E3715" t="str">
            <v>District 6</v>
          </cell>
          <cell r="F3715" t="str">
            <v>Water</v>
          </cell>
        </row>
        <row r="3716">
          <cell r="B3716">
            <v>4141</v>
          </cell>
          <cell r="C3716">
            <v>2010</v>
          </cell>
          <cell r="D3716" t="str">
            <v>700215  Governance Support</v>
          </cell>
          <cell r="E3716" t="str">
            <v>District 6</v>
          </cell>
          <cell r="F3716" t="str">
            <v>Water</v>
          </cell>
        </row>
        <row r="3717">
          <cell r="B3717">
            <v>4141</v>
          </cell>
          <cell r="C3717">
            <v>2010</v>
          </cell>
          <cell r="D3717" t="str">
            <v>700215  Governance Support</v>
          </cell>
          <cell r="E3717" t="str">
            <v>District 6</v>
          </cell>
          <cell r="F3717" t="str">
            <v>Water</v>
          </cell>
        </row>
        <row r="3718">
          <cell r="B3718">
            <v>4141</v>
          </cell>
          <cell r="C3718">
            <v>2010</v>
          </cell>
          <cell r="D3718" t="str">
            <v>700215  Governance Support</v>
          </cell>
          <cell r="E3718" t="str">
            <v>District 6</v>
          </cell>
          <cell r="F3718" t="str">
            <v>Water</v>
          </cell>
        </row>
        <row r="3719">
          <cell r="B3719">
            <v>3772.26</v>
          </cell>
          <cell r="C3719">
            <v>2010</v>
          </cell>
          <cell r="D3719" t="str">
            <v>700215  Governance Support</v>
          </cell>
          <cell r="E3719" t="str">
            <v>District 6</v>
          </cell>
          <cell r="F3719" t="str">
            <v>Water</v>
          </cell>
        </row>
        <row r="3720">
          <cell r="B3720">
            <v>4141</v>
          </cell>
          <cell r="C3720">
            <v>2010</v>
          </cell>
          <cell r="D3720" t="str">
            <v>700215  Governance Support</v>
          </cell>
          <cell r="E3720" t="str">
            <v>District 6</v>
          </cell>
          <cell r="F3720" t="str">
            <v>Water</v>
          </cell>
        </row>
        <row r="3721">
          <cell r="B3721">
            <v>4141</v>
          </cell>
          <cell r="C3721">
            <v>2010</v>
          </cell>
          <cell r="D3721" t="str">
            <v>700215  Governance Support</v>
          </cell>
          <cell r="E3721" t="str">
            <v>District 6</v>
          </cell>
          <cell r="F3721" t="str">
            <v>Water</v>
          </cell>
        </row>
        <row r="3722">
          <cell r="B3722">
            <v>4141</v>
          </cell>
          <cell r="C3722">
            <v>2010</v>
          </cell>
          <cell r="D3722" t="str">
            <v>700215  Governance Support</v>
          </cell>
          <cell r="E3722" t="str">
            <v>District 8</v>
          </cell>
          <cell r="F3722" t="str">
            <v>Water</v>
          </cell>
        </row>
        <row r="3723">
          <cell r="B3723">
            <v>4141</v>
          </cell>
          <cell r="C3723">
            <v>2010</v>
          </cell>
          <cell r="D3723" t="str">
            <v>700215  Governance Support</v>
          </cell>
          <cell r="E3723" t="str">
            <v>District 8</v>
          </cell>
          <cell r="F3723" t="str">
            <v>Water</v>
          </cell>
        </row>
        <row r="3724">
          <cell r="B3724">
            <v>4141</v>
          </cell>
          <cell r="C3724">
            <v>2010</v>
          </cell>
          <cell r="D3724" t="str">
            <v>700215  Governance Support</v>
          </cell>
          <cell r="E3724" t="str">
            <v>District 8</v>
          </cell>
          <cell r="F3724" t="str">
            <v>Water</v>
          </cell>
        </row>
        <row r="3725">
          <cell r="B3725">
            <v>4141</v>
          </cell>
          <cell r="C3725">
            <v>2010</v>
          </cell>
          <cell r="D3725" t="str">
            <v>700215  Governance Support</v>
          </cell>
          <cell r="E3725" t="str">
            <v>District 8</v>
          </cell>
          <cell r="F3725" t="str">
            <v>Water</v>
          </cell>
        </row>
        <row r="3726">
          <cell r="B3726">
            <v>3772.26</v>
          </cell>
          <cell r="C3726">
            <v>2010</v>
          </cell>
          <cell r="D3726" t="str">
            <v>700215  Governance Support</v>
          </cell>
          <cell r="E3726" t="str">
            <v>District 1</v>
          </cell>
          <cell r="F3726" t="str">
            <v>Water</v>
          </cell>
        </row>
        <row r="3727">
          <cell r="B3727">
            <v>4141</v>
          </cell>
          <cell r="C3727">
            <v>2010</v>
          </cell>
          <cell r="D3727" t="str">
            <v>700215  Governance Support</v>
          </cell>
          <cell r="E3727" t="str">
            <v>District 8</v>
          </cell>
          <cell r="F3727" t="str">
            <v>Water</v>
          </cell>
        </row>
        <row r="3728">
          <cell r="B3728">
            <v>4141</v>
          </cell>
          <cell r="C3728">
            <v>2010</v>
          </cell>
          <cell r="D3728" t="str">
            <v>700215  Governance Support</v>
          </cell>
          <cell r="E3728" t="str">
            <v>Planning &amp; Design</v>
          </cell>
          <cell r="F3728" t="str">
            <v>Water</v>
          </cell>
        </row>
        <row r="3729">
          <cell r="B3729">
            <v>4141</v>
          </cell>
          <cell r="C3729">
            <v>2010</v>
          </cell>
          <cell r="D3729" t="str">
            <v>700215  Governance Support</v>
          </cell>
          <cell r="E3729" t="str">
            <v>District 4</v>
          </cell>
          <cell r="F3729" t="str">
            <v>Sewer</v>
          </cell>
        </row>
        <row r="3730">
          <cell r="B3730">
            <v>4141</v>
          </cell>
          <cell r="C3730">
            <v>2010</v>
          </cell>
          <cell r="D3730" t="str">
            <v>700215  Governance Support</v>
          </cell>
          <cell r="E3730" t="str">
            <v>District 4</v>
          </cell>
          <cell r="F3730" t="str">
            <v>Sewer</v>
          </cell>
        </row>
        <row r="3731">
          <cell r="B3731">
            <v>4141</v>
          </cell>
          <cell r="C3731">
            <v>2010</v>
          </cell>
          <cell r="D3731" t="str">
            <v>700215  Governance Support</v>
          </cell>
          <cell r="E3731" t="str">
            <v>District 4</v>
          </cell>
          <cell r="F3731" t="str">
            <v>Sewer</v>
          </cell>
        </row>
        <row r="3732">
          <cell r="B3732">
            <v>4141</v>
          </cell>
          <cell r="C3732">
            <v>2010</v>
          </cell>
          <cell r="D3732" t="str">
            <v>700215  Governance Support</v>
          </cell>
          <cell r="E3732" t="str">
            <v>District 4</v>
          </cell>
          <cell r="F3732" t="str">
            <v>Sewer</v>
          </cell>
        </row>
        <row r="3733">
          <cell r="B3733">
            <v>4141</v>
          </cell>
          <cell r="C3733">
            <v>2010</v>
          </cell>
          <cell r="D3733" t="str">
            <v>700215  Governance Support</v>
          </cell>
          <cell r="E3733" t="str">
            <v>District 4</v>
          </cell>
          <cell r="F3733" t="str">
            <v>Sewer</v>
          </cell>
        </row>
        <row r="3734">
          <cell r="B3734">
            <v>4141</v>
          </cell>
          <cell r="C3734">
            <v>2010</v>
          </cell>
          <cell r="D3734" t="str">
            <v>700215  Governance Support</v>
          </cell>
          <cell r="E3734" t="str">
            <v>District 3</v>
          </cell>
          <cell r="F3734" t="str">
            <v>Sewer</v>
          </cell>
        </row>
        <row r="3735">
          <cell r="B3735">
            <v>4141</v>
          </cell>
          <cell r="C3735">
            <v>2010</v>
          </cell>
          <cell r="D3735" t="str">
            <v>700215  Governance Support</v>
          </cell>
          <cell r="E3735" t="str">
            <v>District 3</v>
          </cell>
          <cell r="F3735" t="str">
            <v>Sewer</v>
          </cell>
        </row>
        <row r="3736">
          <cell r="B3736">
            <v>4141</v>
          </cell>
          <cell r="C3736">
            <v>2010</v>
          </cell>
          <cell r="D3736" t="str">
            <v>700215  Governance Support</v>
          </cell>
          <cell r="E3736" t="str">
            <v>District 3</v>
          </cell>
          <cell r="F3736" t="str">
            <v>Sewer</v>
          </cell>
        </row>
        <row r="3737">
          <cell r="B3737">
            <v>4141</v>
          </cell>
          <cell r="C3737">
            <v>2010</v>
          </cell>
          <cell r="D3737" t="str">
            <v>700215  Governance Support</v>
          </cell>
          <cell r="E3737" t="str">
            <v>TOC</v>
          </cell>
          <cell r="F3737" t="str">
            <v>Sewer</v>
          </cell>
        </row>
        <row r="3738">
          <cell r="B3738">
            <v>4141</v>
          </cell>
          <cell r="C3738">
            <v>2010</v>
          </cell>
          <cell r="D3738" t="str">
            <v>700215  Governance Support</v>
          </cell>
          <cell r="E3738" t="str">
            <v>District 7</v>
          </cell>
          <cell r="F3738" t="str">
            <v>Sewer</v>
          </cell>
        </row>
        <row r="3739">
          <cell r="B3739">
            <v>4141</v>
          </cell>
          <cell r="C3739">
            <v>2010</v>
          </cell>
          <cell r="D3739" t="str">
            <v>700215  Governance Support</v>
          </cell>
          <cell r="E3739" t="str">
            <v>District 7</v>
          </cell>
          <cell r="F3739" t="str">
            <v>Sewer</v>
          </cell>
        </row>
        <row r="3740">
          <cell r="B3740">
            <v>4141</v>
          </cell>
          <cell r="C3740">
            <v>2010</v>
          </cell>
          <cell r="D3740" t="str">
            <v>700215  Governance Support</v>
          </cell>
          <cell r="E3740" t="str">
            <v>District 6</v>
          </cell>
          <cell r="F3740" t="str">
            <v>Sewer</v>
          </cell>
        </row>
        <row r="3741">
          <cell r="B3741">
            <v>4141</v>
          </cell>
          <cell r="C3741">
            <v>2010</v>
          </cell>
          <cell r="D3741" t="str">
            <v>700215  Governance Support</v>
          </cell>
          <cell r="E3741" t="str">
            <v>District 7</v>
          </cell>
          <cell r="F3741" t="str">
            <v>Sewer</v>
          </cell>
        </row>
        <row r="3742">
          <cell r="B3742">
            <v>4141</v>
          </cell>
          <cell r="C3742">
            <v>2010</v>
          </cell>
          <cell r="D3742" t="str">
            <v>700215  Governance Support</v>
          </cell>
          <cell r="E3742" t="str">
            <v>District 1</v>
          </cell>
          <cell r="F3742" t="str">
            <v>Sewer</v>
          </cell>
        </row>
        <row r="3743">
          <cell r="B3743">
            <v>4141</v>
          </cell>
          <cell r="C3743">
            <v>2010</v>
          </cell>
          <cell r="D3743" t="str">
            <v>700215  Governance Support</v>
          </cell>
          <cell r="E3743" t="str">
            <v>District 1</v>
          </cell>
          <cell r="F3743" t="str">
            <v>Sewer</v>
          </cell>
        </row>
        <row r="3744">
          <cell r="B3744">
            <v>4141</v>
          </cell>
          <cell r="C3744">
            <v>2010</v>
          </cell>
          <cell r="D3744" t="str">
            <v>700215  Governance Support</v>
          </cell>
          <cell r="E3744" t="str">
            <v>District 1</v>
          </cell>
          <cell r="F3744" t="str">
            <v>Sewer</v>
          </cell>
        </row>
        <row r="3745">
          <cell r="B3745">
            <v>4141</v>
          </cell>
          <cell r="C3745">
            <v>2010</v>
          </cell>
          <cell r="D3745" t="str">
            <v>700215  Governance Support</v>
          </cell>
          <cell r="E3745" t="str">
            <v>Logistics</v>
          </cell>
          <cell r="F3745" t="str">
            <v>Sewer</v>
          </cell>
        </row>
        <row r="3746">
          <cell r="B3746">
            <v>4141</v>
          </cell>
          <cell r="C3746">
            <v>2010</v>
          </cell>
          <cell r="D3746" t="str">
            <v>700215  Governance Support</v>
          </cell>
          <cell r="E3746" t="str">
            <v>Logistics</v>
          </cell>
          <cell r="F3746" t="str">
            <v>Sewer</v>
          </cell>
        </row>
        <row r="3747">
          <cell r="B3747">
            <v>4141</v>
          </cell>
          <cell r="C3747">
            <v>2010</v>
          </cell>
          <cell r="D3747" t="str">
            <v>700215  Governance Support</v>
          </cell>
          <cell r="E3747" t="str">
            <v>Logistics</v>
          </cell>
          <cell r="F3747" t="str">
            <v>Sewer</v>
          </cell>
        </row>
        <row r="3748">
          <cell r="B3748">
            <v>4141</v>
          </cell>
          <cell r="C3748">
            <v>2010</v>
          </cell>
          <cell r="D3748" t="str">
            <v>700215  Governance Support</v>
          </cell>
          <cell r="E3748" t="str">
            <v>Logistics</v>
          </cell>
          <cell r="F3748" t="str">
            <v>Sewer</v>
          </cell>
        </row>
        <row r="3749">
          <cell r="B3749">
            <v>4141</v>
          </cell>
          <cell r="C3749">
            <v>2010</v>
          </cell>
          <cell r="D3749" t="str">
            <v>700215  Governance Support</v>
          </cell>
          <cell r="E3749" t="str">
            <v>Logistics</v>
          </cell>
          <cell r="F3749" t="str">
            <v>Sewer</v>
          </cell>
        </row>
        <row r="3750">
          <cell r="B3750">
            <v>4141</v>
          </cell>
          <cell r="C3750">
            <v>2010</v>
          </cell>
          <cell r="D3750" t="str">
            <v>700215  Governance Support</v>
          </cell>
          <cell r="E3750" t="str">
            <v>Logistics</v>
          </cell>
          <cell r="F3750" t="str">
            <v>Sewer</v>
          </cell>
        </row>
        <row r="3751">
          <cell r="B3751">
            <v>4141</v>
          </cell>
          <cell r="C3751">
            <v>2010</v>
          </cell>
          <cell r="D3751" t="str">
            <v>700215  Governance Support</v>
          </cell>
          <cell r="E3751" t="str">
            <v>Logistics</v>
          </cell>
          <cell r="F3751" t="str">
            <v>Sewer</v>
          </cell>
        </row>
        <row r="3752">
          <cell r="B3752">
            <v>4141</v>
          </cell>
          <cell r="C3752">
            <v>2010</v>
          </cell>
          <cell r="D3752" t="str">
            <v>700215  Governance Support</v>
          </cell>
          <cell r="E3752" t="str">
            <v>Informal Settlements</v>
          </cell>
          <cell r="F3752" t="str">
            <v>Sewer</v>
          </cell>
        </row>
        <row r="3753">
          <cell r="B3753">
            <v>4141</v>
          </cell>
          <cell r="C3753">
            <v>2010</v>
          </cell>
          <cell r="D3753" t="str">
            <v>700215  Governance Support</v>
          </cell>
          <cell r="E3753" t="str">
            <v>TOC</v>
          </cell>
          <cell r="F3753" t="str">
            <v>Sewer</v>
          </cell>
        </row>
        <row r="3754">
          <cell r="B3754">
            <v>4141</v>
          </cell>
          <cell r="C3754">
            <v>2010</v>
          </cell>
          <cell r="D3754" t="str">
            <v>700215  Governance Support</v>
          </cell>
          <cell r="E3754" t="str">
            <v>Planning &amp; Design</v>
          </cell>
          <cell r="F3754" t="str">
            <v>Sewer</v>
          </cell>
        </row>
        <row r="3755">
          <cell r="B3755">
            <v>4141</v>
          </cell>
          <cell r="C3755">
            <v>2010</v>
          </cell>
          <cell r="D3755" t="str">
            <v>700215  Governance Support</v>
          </cell>
          <cell r="E3755" t="str">
            <v>Planning &amp; Design</v>
          </cell>
          <cell r="F3755" t="str">
            <v>Sewer</v>
          </cell>
        </row>
        <row r="3756">
          <cell r="B3756">
            <v>4141</v>
          </cell>
          <cell r="C3756">
            <v>2010</v>
          </cell>
          <cell r="D3756" t="str">
            <v>700215  Governance Support</v>
          </cell>
          <cell r="E3756" t="str">
            <v>Informal Settlements</v>
          </cell>
          <cell r="F3756" t="str">
            <v>Sewer</v>
          </cell>
        </row>
        <row r="3757">
          <cell r="B3757">
            <v>4141</v>
          </cell>
          <cell r="C3757">
            <v>2010</v>
          </cell>
          <cell r="D3757" t="str">
            <v>700215  Governance Support</v>
          </cell>
          <cell r="E3757" t="str">
            <v>Informal Settlements</v>
          </cell>
          <cell r="F3757" t="str">
            <v>Water</v>
          </cell>
        </row>
        <row r="3758">
          <cell r="B3758">
            <v>4141</v>
          </cell>
          <cell r="C3758">
            <v>2010</v>
          </cell>
          <cell r="D3758" t="str">
            <v>700215  Governance Support</v>
          </cell>
          <cell r="E3758" t="str">
            <v>Logistics</v>
          </cell>
          <cell r="F3758" t="str">
            <v>Water</v>
          </cell>
        </row>
        <row r="3759">
          <cell r="B3759">
            <v>2041.19</v>
          </cell>
          <cell r="C3759">
            <v>2010</v>
          </cell>
          <cell r="D3759" t="str">
            <v>700215  Governance Support</v>
          </cell>
          <cell r="E3759" t="e">
            <v>#N/A</v>
          </cell>
          <cell r="F3759" t="str">
            <v>Sewer</v>
          </cell>
        </row>
        <row r="3760">
          <cell r="B3760">
            <v>4141</v>
          </cell>
          <cell r="C3760">
            <v>2010</v>
          </cell>
          <cell r="D3760" t="str">
            <v>700215  Governance Support</v>
          </cell>
          <cell r="E3760" t="str">
            <v>District 7</v>
          </cell>
          <cell r="F3760" t="str">
            <v>Sewer</v>
          </cell>
        </row>
        <row r="3761">
          <cell r="B3761">
            <v>4141</v>
          </cell>
          <cell r="C3761">
            <v>2010</v>
          </cell>
          <cell r="D3761" t="str">
            <v>700215  Governance Support</v>
          </cell>
          <cell r="E3761" t="str">
            <v>District 7</v>
          </cell>
          <cell r="F3761" t="str">
            <v>Sewer</v>
          </cell>
        </row>
        <row r="3762">
          <cell r="B3762">
            <v>4141</v>
          </cell>
          <cell r="C3762">
            <v>2010</v>
          </cell>
          <cell r="D3762" t="str">
            <v>700215  Governance Support</v>
          </cell>
          <cell r="E3762" t="str">
            <v>District 7</v>
          </cell>
          <cell r="F3762" t="str">
            <v>Sewer</v>
          </cell>
        </row>
        <row r="3763">
          <cell r="B3763">
            <v>4141</v>
          </cell>
          <cell r="C3763">
            <v>2010</v>
          </cell>
          <cell r="D3763" t="str">
            <v>700215  Governance Support</v>
          </cell>
          <cell r="E3763" t="str">
            <v>District 7</v>
          </cell>
          <cell r="F3763" t="str">
            <v>Sewer</v>
          </cell>
        </row>
        <row r="3764">
          <cell r="B3764">
            <v>4141</v>
          </cell>
          <cell r="C3764">
            <v>2010</v>
          </cell>
          <cell r="D3764" t="str">
            <v>700215  Governance Support</v>
          </cell>
          <cell r="E3764" t="str">
            <v>District 7</v>
          </cell>
          <cell r="F3764" t="str">
            <v>Sewer</v>
          </cell>
        </row>
        <row r="3765">
          <cell r="B3765">
            <v>4141</v>
          </cell>
          <cell r="C3765">
            <v>2010</v>
          </cell>
          <cell r="D3765" t="str">
            <v>700215  Governance Support</v>
          </cell>
          <cell r="E3765" t="str">
            <v>District 7</v>
          </cell>
          <cell r="F3765" t="str">
            <v>Sewer</v>
          </cell>
        </row>
        <row r="3766">
          <cell r="B3766">
            <v>4141</v>
          </cell>
          <cell r="C3766">
            <v>2010</v>
          </cell>
          <cell r="D3766" t="str">
            <v>700215  Governance Support</v>
          </cell>
          <cell r="E3766" t="str">
            <v>District 6</v>
          </cell>
          <cell r="F3766" t="str">
            <v>Sewer</v>
          </cell>
        </row>
        <row r="3767">
          <cell r="B3767">
            <v>3772.26</v>
          </cell>
          <cell r="C3767">
            <v>2010</v>
          </cell>
          <cell r="D3767" t="str">
            <v>700215  Governance Support</v>
          </cell>
          <cell r="E3767" t="str">
            <v>District 6</v>
          </cell>
          <cell r="F3767" t="str">
            <v>Sewer</v>
          </cell>
        </row>
        <row r="3768">
          <cell r="B3768">
            <v>4141</v>
          </cell>
          <cell r="C3768">
            <v>2010</v>
          </cell>
          <cell r="D3768" t="str">
            <v>700215  Governance Support</v>
          </cell>
          <cell r="E3768" t="str">
            <v>District 6</v>
          </cell>
          <cell r="F3768" t="str">
            <v>Sewer</v>
          </cell>
        </row>
        <row r="3769">
          <cell r="B3769">
            <v>4141</v>
          </cell>
          <cell r="C3769">
            <v>2010</v>
          </cell>
          <cell r="D3769" t="str">
            <v>700215  Governance Support</v>
          </cell>
          <cell r="E3769" t="str">
            <v>District 6</v>
          </cell>
          <cell r="F3769" t="str">
            <v>Sewer</v>
          </cell>
        </row>
        <row r="3770">
          <cell r="B3770">
            <v>4141</v>
          </cell>
          <cell r="C3770">
            <v>2010</v>
          </cell>
          <cell r="D3770" t="str">
            <v>700215  Governance Support</v>
          </cell>
          <cell r="E3770" t="str">
            <v>District 6</v>
          </cell>
          <cell r="F3770" t="str">
            <v>Sewer</v>
          </cell>
        </row>
        <row r="3771">
          <cell r="B3771">
            <v>4141</v>
          </cell>
          <cell r="C3771">
            <v>2010</v>
          </cell>
          <cell r="D3771" t="str">
            <v>700215  Governance Support</v>
          </cell>
          <cell r="E3771" t="str">
            <v>District 6</v>
          </cell>
          <cell r="F3771" t="str">
            <v>Sewer</v>
          </cell>
        </row>
        <row r="3772">
          <cell r="B3772">
            <v>4141</v>
          </cell>
          <cell r="C3772">
            <v>2010</v>
          </cell>
          <cell r="D3772" t="str">
            <v>700215  Governance Support</v>
          </cell>
          <cell r="E3772" t="str">
            <v>District 7</v>
          </cell>
          <cell r="F3772" t="str">
            <v>Sewer</v>
          </cell>
        </row>
        <row r="3773">
          <cell r="B3773">
            <v>4141</v>
          </cell>
          <cell r="C3773">
            <v>2010</v>
          </cell>
          <cell r="D3773" t="str">
            <v>700215  Governance Support</v>
          </cell>
          <cell r="E3773" t="str">
            <v>District 7</v>
          </cell>
          <cell r="F3773" t="str">
            <v>Sewer</v>
          </cell>
        </row>
        <row r="3774">
          <cell r="B3774">
            <v>4141</v>
          </cell>
          <cell r="C3774">
            <v>2010</v>
          </cell>
          <cell r="D3774" t="str">
            <v>700215  Governance Support</v>
          </cell>
          <cell r="E3774" t="str">
            <v>District 7</v>
          </cell>
          <cell r="F3774" t="str">
            <v>Sewer</v>
          </cell>
        </row>
        <row r="3775">
          <cell r="B3775">
            <v>4141</v>
          </cell>
          <cell r="C3775">
            <v>2010</v>
          </cell>
          <cell r="D3775" t="str">
            <v>700215  Governance Support</v>
          </cell>
          <cell r="E3775" t="str">
            <v>District 7</v>
          </cell>
          <cell r="F3775" t="str">
            <v>Sewer</v>
          </cell>
        </row>
        <row r="3776">
          <cell r="B3776">
            <v>4141</v>
          </cell>
          <cell r="C3776">
            <v>2010</v>
          </cell>
          <cell r="D3776" t="str">
            <v>700215  Governance Support</v>
          </cell>
          <cell r="E3776" t="str">
            <v>District 7</v>
          </cell>
          <cell r="F3776" t="str">
            <v>Sewer</v>
          </cell>
        </row>
        <row r="3777">
          <cell r="B3777">
            <v>6848.15</v>
          </cell>
          <cell r="C3777">
            <v>2010</v>
          </cell>
          <cell r="D3777" t="str">
            <v>700360  Legal Services</v>
          </cell>
          <cell r="E3777" t="str">
            <v>District 4</v>
          </cell>
          <cell r="F3777" t="str">
            <v>Water</v>
          </cell>
        </row>
        <row r="3778">
          <cell r="B3778">
            <v>6848.15</v>
          </cell>
          <cell r="C3778">
            <v>2010</v>
          </cell>
          <cell r="D3778" t="str">
            <v>700360  Legal Services</v>
          </cell>
          <cell r="E3778" t="str">
            <v>District 4</v>
          </cell>
          <cell r="F3778" t="str">
            <v>Water</v>
          </cell>
        </row>
        <row r="3779">
          <cell r="B3779">
            <v>6848.15</v>
          </cell>
          <cell r="C3779">
            <v>2010</v>
          </cell>
          <cell r="D3779" t="str">
            <v>700360  Legal Services</v>
          </cell>
          <cell r="E3779" t="str">
            <v>District 4</v>
          </cell>
          <cell r="F3779" t="str">
            <v>Water</v>
          </cell>
        </row>
        <row r="3780">
          <cell r="B3780">
            <v>6372.45</v>
          </cell>
          <cell r="C3780">
            <v>2010</v>
          </cell>
          <cell r="D3780" t="str">
            <v>700360  Legal Services</v>
          </cell>
          <cell r="E3780" t="str">
            <v>District 4</v>
          </cell>
          <cell r="F3780" t="str">
            <v>Water</v>
          </cell>
        </row>
        <row r="3781">
          <cell r="B3781">
            <v>6848.15</v>
          </cell>
          <cell r="C3781">
            <v>2010</v>
          </cell>
          <cell r="D3781" t="str">
            <v>700360  Legal Services</v>
          </cell>
          <cell r="E3781" t="str">
            <v>District 4</v>
          </cell>
          <cell r="F3781" t="str">
            <v>Water</v>
          </cell>
        </row>
        <row r="3782">
          <cell r="B3782">
            <v>6848.15</v>
          </cell>
          <cell r="C3782">
            <v>2010</v>
          </cell>
          <cell r="D3782" t="str">
            <v>700360  Legal Services</v>
          </cell>
          <cell r="E3782" t="str">
            <v>District 4</v>
          </cell>
          <cell r="F3782" t="str">
            <v>Water</v>
          </cell>
        </row>
        <row r="3783">
          <cell r="B3783">
            <v>6848.15</v>
          </cell>
          <cell r="C3783">
            <v>2010</v>
          </cell>
          <cell r="D3783" t="str">
            <v>700360  Legal Services</v>
          </cell>
          <cell r="E3783" t="str">
            <v>District 3</v>
          </cell>
          <cell r="F3783" t="str">
            <v>Water</v>
          </cell>
        </row>
        <row r="3784">
          <cell r="B3784">
            <v>6372.45</v>
          </cell>
          <cell r="C3784">
            <v>2010</v>
          </cell>
          <cell r="D3784" t="str">
            <v>700360  Legal Services</v>
          </cell>
          <cell r="E3784" t="str">
            <v>District 3</v>
          </cell>
          <cell r="F3784" t="str">
            <v>Water</v>
          </cell>
        </row>
        <row r="3785">
          <cell r="B3785">
            <v>6848.15</v>
          </cell>
          <cell r="C3785">
            <v>2010</v>
          </cell>
          <cell r="D3785" t="str">
            <v>700360  Legal Services</v>
          </cell>
          <cell r="E3785" t="str">
            <v>District 3</v>
          </cell>
          <cell r="F3785" t="str">
            <v>Water</v>
          </cell>
        </row>
        <row r="3786">
          <cell r="B3786">
            <v>6848.15</v>
          </cell>
          <cell r="C3786">
            <v>2010</v>
          </cell>
          <cell r="D3786" t="str">
            <v>700360  Legal Services</v>
          </cell>
          <cell r="E3786" t="str">
            <v>District 3</v>
          </cell>
          <cell r="F3786" t="str">
            <v>Water</v>
          </cell>
        </row>
        <row r="3787">
          <cell r="B3787">
            <v>6848.15</v>
          </cell>
          <cell r="C3787">
            <v>2010</v>
          </cell>
          <cell r="D3787" t="str">
            <v>700360  Legal Services</v>
          </cell>
          <cell r="E3787" t="str">
            <v>District 6</v>
          </cell>
          <cell r="F3787" t="str">
            <v>Water</v>
          </cell>
        </row>
        <row r="3788">
          <cell r="B3788">
            <v>6848.15</v>
          </cell>
          <cell r="C3788">
            <v>2010</v>
          </cell>
          <cell r="D3788" t="str">
            <v>700360  Legal Services</v>
          </cell>
          <cell r="E3788" t="str">
            <v>District 8</v>
          </cell>
          <cell r="F3788" t="str">
            <v>Water</v>
          </cell>
        </row>
        <row r="3789">
          <cell r="B3789">
            <v>3183.08</v>
          </cell>
          <cell r="C3789">
            <v>2010</v>
          </cell>
          <cell r="D3789" t="str">
            <v>700360  Legal Services</v>
          </cell>
          <cell r="E3789" t="str">
            <v>District 8</v>
          </cell>
          <cell r="F3789" t="str">
            <v>Water</v>
          </cell>
        </row>
        <row r="3790">
          <cell r="B3790">
            <v>6848.15</v>
          </cell>
          <cell r="C3790">
            <v>2010</v>
          </cell>
          <cell r="D3790" t="str">
            <v>700360  Legal Services</v>
          </cell>
          <cell r="E3790" t="str">
            <v>District 8</v>
          </cell>
          <cell r="F3790" t="str">
            <v>Water</v>
          </cell>
        </row>
        <row r="3791">
          <cell r="B3791">
            <v>6848.15</v>
          </cell>
          <cell r="C3791">
            <v>2010</v>
          </cell>
          <cell r="D3791" t="str">
            <v>700360  Legal Services</v>
          </cell>
          <cell r="E3791" t="str">
            <v>District 6</v>
          </cell>
          <cell r="F3791" t="str">
            <v>Water</v>
          </cell>
        </row>
        <row r="3792">
          <cell r="B3792">
            <v>6848.15</v>
          </cell>
          <cell r="C3792">
            <v>2010</v>
          </cell>
          <cell r="D3792" t="str">
            <v>700360  Legal Services</v>
          </cell>
          <cell r="E3792" t="str">
            <v>TOC</v>
          </cell>
          <cell r="F3792" t="str">
            <v>Water</v>
          </cell>
        </row>
        <row r="3793">
          <cell r="B3793">
            <v>6848.15</v>
          </cell>
          <cell r="C3793">
            <v>2010</v>
          </cell>
          <cell r="D3793" t="str">
            <v>700360  Legal Services</v>
          </cell>
          <cell r="E3793" t="str">
            <v>District 1</v>
          </cell>
          <cell r="F3793" t="str">
            <v>Water</v>
          </cell>
        </row>
        <row r="3794">
          <cell r="B3794">
            <v>6848.15</v>
          </cell>
          <cell r="C3794">
            <v>2010</v>
          </cell>
          <cell r="D3794" t="str">
            <v>700360  Legal Services</v>
          </cell>
          <cell r="E3794" t="str">
            <v>District 1</v>
          </cell>
          <cell r="F3794" t="str">
            <v>Water</v>
          </cell>
        </row>
        <row r="3795">
          <cell r="B3795">
            <v>6848.15</v>
          </cell>
          <cell r="C3795">
            <v>2010</v>
          </cell>
          <cell r="D3795" t="str">
            <v>700360  Legal Services</v>
          </cell>
          <cell r="E3795" t="str">
            <v>District 1</v>
          </cell>
          <cell r="F3795" t="str">
            <v>Water</v>
          </cell>
        </row>
        <row r="3796">
          <cell r="B3796">
            <v>6848.15</v>
          </cell>
          <cell r="C3796">
            <v>2010</v>
          </cell>
          <cell r="D3796" t="str">
            <v>700360  Legal Services</v>
          </cell>
          <cell r="E3796" t="str">
            <v>District 1</v>
          </cell>
          <cell r="F3796" t="str">
            <v>Water</v>
          </cell>
        </row>
        <row r="3797">
          <cell r="B3797">
            <v>6848.15</v>
          </cell>
          <cell r="C3797">
            <v>2010</v>
          </cell>
          <cell r="D3797" t="str">
            <v>700360  Legal Services</v>
          </cell>
          <cell r="E3797" t="str">
            <v>District 1</v>
          </cell>
          <cell r="F3797" t="str">
            <v>Water</v>
          </cell>
        </row>
        <row r="3798">
          <cell r="B3798">
            <v>6848.15</v>
          </cell>
          <cell r="C3798">
            <v>2010</v>
          </cell>
          <cell r="D3798" t="str">
            <v>700360  Legal Services</v>
          </cell>
          <cell r="E3798" t="str">
            <v>Logistics</v>
          </cell>
          <cell r="F3798" t="str">
            <v>Water</v>
          </cell>
        </row>
        <row r="3799">
          <cell r="B3799">
            <v>6848.15</v>
          </cell>
          <cell r="C3799">
            <v>2010</v>
          </cell>
          <cell r="D3799" t="str">
            <v>700360  Legal Services</v>
          </cell>
          <cell r="E3799" t="str">
            <v>Logistics</v>
          </cell>
          <cell r="F3799" t="str">
            <v>Water</v>
          </cell>
        </row>
        <row r="3800">
          <cell r="B3800">
            <v>6848.15</v>
          </cell>
          <cell r="C3800">
            <v>2010</v>
          </cell>
          <cell r="D3800" t="str">
            <v>700360  Legal Services</v>
          </cell>
          <cell r="E3800" t="str">
            <v>Logistics</v>
          </cell>
          <cell r="F3800" t="str">
            <v>Water</v>
          </cell>
        </row>
        <row r="3801">
          <cell r="B3801">
            <v>6848.15</v>
          </cell>
          <cell r="C3801">
            <v>2010</v>
          </cell>
          <cell r="D3801" t="str">
            <v>700360  Legal Services</v>
          </cell>
          <cell r="E3801" t="str">
            <v>Logistics</v>
          </cell>
          <cell r="F3801" t="str">
            <v>Water</v>
          </cell>
        </row>
        <row r="3802">
          <cell r="B3802">
            <v>6848.15</v>
          </cell>
          <cell r="C3802">
            <v>2010</v>
          </cell>
          <cell r="D3802" t="str">
            <v>700360  Legal Services</v>
          </cell>
          <cell r="E3802" t="str">
            <v>Logistics</v>
          </cell>
          <cell r="F3802" t="str">
            <v>Water</v>
          </cell>
        </row>
        <row r="3803">
          <cell r="B3803">
            <v>6848.15</v>
          </cell>
          <cell r="C3803">
            <v>2010</v>
          </cell>
          <cell r="D3803" t="str">
            <v>700360  Legal Services</v>
          </cell>
          <cell r="E3803" t="str">
            <v>Logistics</v>
          </cell>
          <cell r="F3803" t="str">
            <v>Water</v>
          </cell>
        </row>
        <row r="3804">
          <cell r="B3804">
            <v>6848.15</v>
          </cell>
          <cell r="C3804">
            <v>2010</v>
          </cell>
          <cell r="D3804" t="str">
            <v>700360  Legal Services</v>
          </cell>
          <cell r="E3804" t="str">
            <v>Logistics</v>
          </cell>
          <cell r="F3804" t="str">
            <v>Water</v>
          </cell>
        </row>
        <row r="3805">
          <cell r="B3805">
            <v>6848.15</v>
          </cell>
          <cell r="C3805">
            <v>2010</v>
          </cell>
          <cell r="D3805" t="str">
            <v>700360  Legal Services</v>
          </cell>
          <cell r="E3805" t="str">
            <v>Logistics</v>
          </cell>
          <cell r="F3805" t="str">
            <v>Water</v>
          </cell>
        </row>
        <row r="3806">
          <cell r="B3806">
            <v>6372.45</v>
          </cell>
          <cell r="C3806">
            <v>2010</v>
          </cell>
          <cell r="D3806" t="str">
            <v>700360  Legal Services</v>
          </cell>
          <cell r="E3806" t="str">
            <v>TOC</v>
          </cell>
          <cell r="F3806" t="str">
            <v>Water</v>
          </cell>
        </row>
        <row r="3807">
          <cell r="B3807">
            <v>6848.15</v>
          </cell>
          <cell r="C3807">
            <v>2010</v>
          </cell>
          <cell r="D3807" t="str">
            <v>700360  Legal Services</v>
          </cell>
          <cell r="E3807" t="str">
            <v>Informal Settlements</v>
          </cell>
          <cell r="F3807" t="str">
            <v>Water</v>
          </cell>
        </row>
        <row r="3808">
          <cell r="B3808">
            <v>6848.15</v>
          </cell>
          <cell r="C3808">
            <v>2010</v>
          </cell>
          <cell r="D3808" t="str">
            <v>700360  Legal Services</v>
          </cell>
          <cell r="E3808" t="str">
            <v>TOC</v>
          </cell>
          <cell r="F3808" t="str">
            <v>Water</v>
          </cell>
        </row>
        <row r="3809">
          <cell r="B3809">
            <v>6848.15</v>
          </cell>
          <cell r="C3809">
            <v>2010</v>
          </cell>
          <cell r="D3809" t="str">
            <v>700360  Legal Services</v>
          </cell>
          <cell r="E3809" t="str">
            <v>District 8</v>
          </cell>
          <cell r="F3809" t="str">
            <v>Water</v>
          </cell>
        </row>
        <row r="3810">
          <cell r="B3810">
            <v>6848.15</v>
          </cell>
          <cell r="C3810">
            <v>2010</v>
          </cell>
          <cell r="D3810" t="str">
            <v>700360  Legal Services</v>
          </cell>
          <cell r="E3810" t="e">
            <v>#N/A</v>
          </cell>
          <cell r="F3810" t="str">
            <v>Sewer</v>
          </cell>
        </row>
        <row r="3811">
          <cell r="B3811">
            <v>3189.37</v>
          </cell>
          <cell r="C3811">
            <v>2010</v>
          </cell>
          <cell r="D3811" t="str">
            <v>700360  Legal Services</v>
          </cell>
          <cell r="E3811" t="e">
            <v>#N/A</v>
          </cell>
          <cell r="F3811" t="str">
            <v>Sewer</v>
          </cell>
        </row>
        <row r="3812">
          <cell r="B3812">
            <v>6848.15</v>
          </cell>
          <cell r="C3812">
            <v>2010</v>
          </cell>
          <cell r="D3812" t="str">
            <v>700360  Legal Services</v>
          </cell>
          <cell r="E3812" t="str">
            <v>District 8</v>
          </cell>
          <cell r="F3812" t="str">
            <v>Water</v>
          </cell>
        </row>
        <row r="3813">
          <cell r="B3813">
            <v>6848.15</v>
          </cell>
          <cell r="C3813">
            <v>2010</v>
          </cell>
          <cell r="D3813" t="str">
            <v>700360  Legal Services</v>
          </cell>
          <cell r="E3813" t="str">
            <v>District 8</v>
          </cell>
          <cell r="F3813" t="str">
            <v>Water</v>
          </cell>
        </row>
        <row r="3814">
          <cell r="B3814">
            <v>6848.15</v>
          </cell>
          <cell r="C3814">
            <v>2010</v>
          </cell>
          <cell r="D3814" t="str">
            <v>700360  Legal Services</v>
          </cell>
          <cell r="E3814" t="str">
            <v>District 8</v>
          </cell>
          <cell r="F3814" t="str">
            <v>Water</v>
          </cell>
        </row>
        <row r="3815">
          <cell r="B3815">
            <v>6848.15</v>
          </cell>
          <cell r="C3815">
            <v>2010</v>
          </cell>
          <cell r="D3815" t="str">
            <v>700360  Legal Services</v>
          </cell>
          <cell r="E3815" t="str">
            <v>District 8</v>
          </cell>
          <cell r="F3815" t="str">
            <v>Water</v>
          </cell>
        </row>
        <row r="3816">
          <cell r="B3816">
            <v>6372.45</v>
          </cell>
          <cell r="C3816">
            <v>2010</v>
          </cell>
          <cell r="D3816" t="str">
            <v>700360  Legal Services</v>
          </cell>
          <cell r="E3816" t="str">
            <v>District 8</v>
          </cell>
          <cell r="F3816" t="str">
            <v>Water</v>
          </cell>
        </row>
        <row r="3817">
          <cell r="B3817">
            <v>6848.15</v>
          </cell>
          <cell r="C3817">
            <v>2010</v>
          </cell>
          <cell r="D3817" t="str">
            <v>700360  Legal Services</v>
          </cell>
          <cell r="E3817" t="str">
            <v>District 8</v>
          </cell>
          <cell r="F3817" t="str">
            <v>Water</v>
          </cell>
        </row>
        <row r="3818">
          <cell r="B3818">
            <v>6848.15</v>
          </cell>
          <cell r="C3818">
            <v>2010</v>
          </cell>
          <cell r="D3818" t="str">
            <v>700360  Legal Services</v>
          </cell>
          <cell r="E3818" t="str">
            <v>District 8</v>
          </cell>
          <cell r="F3818" t="str">
            <v>Water</v>
          </cell>
        </row>
        <row r="3819">
          <cell r="B3819">
            <v>6848.15</v>
          </cell>
          <cell r="C3819">
            <v>2010</v>
          </cell>
          <cell r="D3819" t="str">
            <v>700360  Legal Services</v>
          </cell>
          <cell r="E3819" t="str">
            <v>District 8</v>
          </cell>
          <cell r="F3819" t="str">
            <v>Water</v>
          </cell>
        </row>
        <row r="3820">
          <cell r="B3820">
            <v>6372.45</v>
          </cell>
          <cell r="C3820">
            <v>2010</v>
          </cell>
          <cell r="D3820" t="str">
            <v>700360  Legal Services</v>
          </cell>
          <cell r="E3820" t="str">
            <v>District 8</v>
          </cell>
          <cell r="F3820" t="str">
            <v>Water</v>
          </cell>
        </row>
        <row r="3821">
          <cell r="B3821">
            <v>6848.15</v>
          </cell>
          <cell r="C3821">
            <v>2010</v>
          </cell>
          <cell r="D3821" t="str">
            <v>700360  Legal Services</v>
          </cell>
          <cell r="E3821" t="str">
            <v>District 8</v>
          </cell>
          <cell r="F3821" t="str">
            <v>Water</v>
          </cell>
        </row>
        <row r="3822">
          <cell r="B3822">
            <v>6848.15</v>
          </cell>
          <cell r="C3822">
            <v>2010</v>
          </cell>
          <cell r="D3822" t="str">
            <v>700360  Legal Services</v>
          </cell>
          <cell r="E3822" t="str">
            <v>District 8</v>
          </cell>
          <cell r="F3822" t="str">
            <v>Water</v>
          </cell>
        </row>
        <row r="3823">
          <cell r="B3823">
            <v>6848.15</v>
          </cell>
          <cell r="C3823">
            <v>2010</v>
          </cell>
          <cell r="D3823" t="str">
            <v>700360  Legal Services</v>
          </cell>
          <cell r="E3823" t="str">
            <v>District 6</v>
          </cell>
          <cell r="F3823" t="str">
            <v>Water</v>
          </cell>
        </row>
        <row r="3824">
          <cell r="B3824">
            <v>6848.15</v>
          </cell>
          <cell r="C3824">
            <v>2010</v>
          </cell>
          <cell r="D3824" t="str">
            <v>700360  Legal Services</v>
          </cell>
          <cell r="E3824" t="str">
            <v>District 6</v>
          </cell>
          <cell r="F3824" t="str">
            <v>Water</v>
          </cell>
        </row>
        <row r="3825">
          <cell r="B3825">
            <v>6848.15</v>
          </cell>
          <cell r="C3825">
            <v>2010</v>
          </cell>
          <cell r="D3825" t="str">
            <v>700360  Legal Services</v>
          </cell>
          <cell r="E3825" t="str">
            <v>District 6</v>
          </cell>
          <cell r="F3825" t="str">
            <v>Water</v>
          </cell>
        </row>
        <row r="3826">
          <cell r="B3826">
            <v>6848.15</v>
          </cell>
          <cell r="C3826">
            <v>2010</v>
          </cell>
          <cell r="D3826" t="str">
            <v>700360  Legal Services</v>
          </cell>
          <cell r="E3826" t="str">
            <v>District 6</v>
          </cell>
          <cell r="F3826" t="str">
            <v>Water</v>
          </cell>
        </row>
        <row r="3827">
          <cell r="B3827">
            <v>6372.45</v>
          </cell>
          <cell r="C3827">
            <v>2010</v>
          </cell>
          <cell r="D3827" t="str">
            <v>700360  Legal Services</v>
          </cell>
          <cell r="E3827" t="str">
            <v>District 6</v>
          </cell>
          <cell r="F3827" t="str">
            <v>Water</v>
          </cell>
        </row>
        <row r="3828">
          <cell r="B3828">
            <v>6848.15</v>
          </cell>
          <cell r="C3828">
            <v>2010</v>
          </cell>
          <cell r="D3828" t="str">
            <v>700360  Legal Services</v>
          </cell>
          <cell r="E3828" t="str">
            <v>District 6</v>
          </cell>
          <cell r="F3828" t="str">
            <v>Water</v>
          </cell>
        </row>
        <row r="3829">
          <cell r="B3829">
            <v>6848.15</v>
          </cell>
          <cell r="C3829">
            <v>2010</v>
          </cell>
          <cell r="D3829" t="str">
            <v>700360  Legal Services</v>
          </cell>
          <cell r="E3829" t="str">
            <v>District 6</v>
          </cell>
          <cell r="F3829" t="str">
            <v>Water</v>
          </cell>
        </row>
        <row r="3830">
          <cell r="B3830">
            <v>6848.15</v>
          </cell>
          <cell r="C3830">
            <v>2010</v>
          </cell>
          <cell r="D3830" t="str">
            <v>700360  Legal Services</v>
          </cell>
          <cell r="E3830" t="str">
            <v>District 8</v>
          </cell>
          <cell r="F3830" t="str">
            <v>Water</v>
          </cell>
        </row>
        <row r="3831">
          <cell r="B3831">
            <v>6848.15</v>
          </cell>
          <cell r="C3831">
            <v>2010</v>
          </cell>
          <cell r="D3831" t="str">
            <v>700360  Legal Services</v>
          </cell>
          <cell r="E3831" t="str">
            <v>District 8</v>
          </cell>
          <cell r="F3831" t="str">
            <v>Water</v>
          </cell>
        </row>
        <row r="3832">
          <cell r="B3832">
            <v>6848.15</v>
          </cell>
          <cell r="C3832">
            <v>2010</v>
          </cell>
          <cell r="D3832" t="str">
            <v>700360  Legal Services</v>
          </cell>
          <cell r="E3832" t="str">
            <v>District 8</v>
          </cell>
          <cell r="F3832" t="str">
            <v>Water</v>
          </cell>
        </row>
        <row r="3833">
          <cell r="B3833">
            <v>6848.15</v>
          </cell>
          <cell r="C3833">
            <v>2010</v>
          </cell>
          <cell r="D3833" t="str">
            <v>700360  Legal Services</v>
          </cell>
          <cell r="E3833" t="str">
            <v>District 8</v>
          </cell>
          <cell r="F3833" t="str">
            <v>Water</v>
          </cell>
        </row>
        <row r="3834">
          <cell r="B3834">
            <v>6372.45</v>
          </cell>
          <cell r="C3834">
            <v>2010</v>
          </cell>
          <cell r="D3834" t="str">
            <v>700360  Legal Services</v>
          </cell>
          <cell r="E3834" t="str">
            <v>District 1</v>
          </cell>
          <cell r="F3834" t="str">
            <v>Water</v>
          </cell>
        </row>
        <row r="3835">
          <cell r="B3835">
            <v>6848.15</v>
          </cell>
          <cell r="C3835">
            <v>2010</v>
          </cell>
          <cell r="D3835" t="str">
            <v>700360  Legal Services</v>
          </cell>
          <cell r="E3835" t="str">
            <v>District 8</v>
          </cell>
          <cell r="F3835" t="str">
            <v>Water</v>
          </cell>
        </row>
        <row r="3836">
          <cell r="B3836">
            <v>6848.15</v>
          </cell>
          <cell r="C3836">
            <v>2010</v>
          </cell>
          <cell r="D3836" t="str">
            <v>700360  Legal Services</v>
          </cell>
          <cell r="E3836" t="str">
            <v>Planning &amp; Design</v>
          </cell>
          <cell r="F3836" t="str">
            <v>Water</v>
          </cell>
        </row>
        <row r="3837">
          <cell r="B3837">
            <v>6848.15</v>
          </cell>
          <cell r="C3837">
            <v>2010</v>
          </cell>
          <cell r="D3837" t="str">
            <v>700360  Legal Services</v>
          </cell>
          <cell r="E3837" t="str">
            <v>District 4</v>
          </cell>
          <cell r="F3837" t="str">
            <v>Sewer</v>
          </cell>
        </row>
        <row r="3838">
          <cell r="B3838">
            <v>6848.15</v>
          </cell>
          <cell r="C3838">
            <v>2010</v>
          </cell>
          <cell r="D3838" t="str">
            <v>700360  Legal Services</v>
          </cell>
          <cell r="E3838" t="str">
            <v>District 4</v>
          </cell>
          <cell r="F3838" t="str">
            <v>Sewer</v>
          </cell>
        </row>
        <row r="3839">
          <cell r="B3839">
            <v>6848.15</v>
          </cell>
          <cell r="C3839">
            <v>2010</v>
          </cell>
          <cell r="D3839" t="str">
            <v>700360  Legal Services</v>
          </cell>
          <cell r="E3839" t="str">
            <v>District 4</v>
          </cell>
          <cell r="F3839" t="str">
            <v>Sewer</v>
          </cell>
        </row>
        <row r="3840">
          <cell r="B3840">
            <v>6848.15</v>
          </cell>
          <cell r="C3840">
            <v>2010</v>
          </cell>
          <cell r="D3840" t="str">
            <v>700360  Legal Services</v>
          </cell>
          <cell r="E3840" t="str">
            <v>District 4</v>
          </cell>
          <cell r="F3840" t="str">
            <v>Sewer</v>
          </cell>
        </row>
        <row r="3841">
          <cell r="B3841">
            <v>6848.15</v>
          </cell>
          <cell r="C3841">
            <v>2010</v>
          </cell>
          <cell r="D3841" t="str">
            <v>700360  Legal Services</v>
          </cell>
          <cell r="E3841" t="str">
            <v>District 4</v>
          </cell>
          <cell r="F3841" t="str">
            <v>Sewer</v>
          </cell>
        </row>
        <row r="3842">
          <cell r="B3842">
            <v>6848.15</v>
          </cell>
          <cell r="C3842">
            <v>2010</v>
          </cell>
          <cell r="D3842" t="str">
            <v>700360  Legal Services</v>
          </cell>
          <cell r="E3842" t="str">
            <v>District 3</v>
          </cell>
          <cell r="F3842" t="str">
            <v>Sewer</v>
          </cell>
        </row>
        <row r="3843">
          <cell r="B3843">
            <v>6848.15</v>
          </cell>
          <cell r="C3843">
            <v>2010</v>
          </cell>
          <cell r="D3843" t="str">
            <v>700360  Legal Services</v>
          </cell>
          <cell r="E3843" t="str">
            <v>District 3</v>
          </cell>
          <cell r="F3843" t="str">
            <v>Sewer</v>
          </cell>
        </row>
        <row r="3844">
          <cell r="B3844">
            <v>6848.15</v>
          </cell>
          <cell r="C3844">
            <v>2010</v>
          </cell>
          <cell r="D3844" t="str">
            <v>700360  Legal Services</v>
          </cell>
          <cell r="E3844" t="str">
            <v>District 3</v>
          </cell>
          <cell r="F3844" t="str">
            <v>Sewer</v>
          </cell>
        </row>
        <row r="3845">
          <cell r="B3845">
            <v>6848.15</v>
          </cell>
          <cell r="C3845">
            <v>2010</v>
          </cell>
          <cell r="D3845" t="str">
            <v>700360  Legal Services</v>
          </cell>
          <cell r="E3845" t="str">
            <v>TOC</v>
          </cell>
          <cell r="F3845" t="str">
            <v>Sewer</v>
          </cell>
        </row>
        <row r="3846">
          <cell r="B3846">
            <v>6848.15</v>
          </cell>
          <cell r="C3846">
            <v>2010</v>
          </cell>
          <cell r="D3846" t="str">
            <v>700360  Legal Services</v>
          </cell>
          <cell r="E3846" t="str">
            <v>District 7</v>
          </cell>
          <cell r="F3846" t="str">
            <v>Sewer</v>
          </cell>
        </row>
        <row r="3847">
          <cell r="B3847">
            <v>6848.15</v>
          </cell>
          <cell r="C3847">
            <v>2010</v>
          </cell>
          <cell r="D3847" t="str">
            <v>700360  Legal Services</v>
          </cell>
          <cell r="E3847" t="str">
            <v>District 7</v>
          </cell>
          <cell r="F3847" t="str">
            <v>Sewer</v>
          </cell>
        </row>
        <row r="3848">
          <cell r="B3848">
            <v>6848.15</v>
          </cell>
          <cell r="C3848">
            <v>2010</v>
          </cell>
          <cell r="D3848" t="str">
            <v>700360  Legal Services</v>
          </cell>
          <cell r="E3848" t="str">
            <v>District 6</v>
          </cell>
          <cell r="F3848" t="str">
            <v>Sewer</v>
          </cell>
        </row>
        <row r="3849">
          <cell r="B3849">
            <v>6848.15</v>
          </cell>
          <cell r="C3849">
            <v>2010</v>
          </cell>
          <cell r="D3849" t="str">
            <v>700360  Legal Services</v>
          </cell>
          <cell r="E3849" t="str">
            <v>District 7</v>
          </cell>
          <cell r="F3849" t="str">
            <v>Sewer</v>
          </cell>
        </row>
        <row r="3850">
          <cell r="B3850">
            <v>6848.15</v>
          </cell>
          <cell r="C3850">
            <v>2010</v>
          </cell>
          <cell r="D3850" t="str">
            <v>700360  Legal Services</v>
          </cell>
          <cell r="E3850" t="str">
            <v>District 1</v>
          </cell>
          <cell r="F3850" t="str">
            <v>Sewer</v>
          </cell>
        </row>
        <row r="3851">
          <cell r="B3851">
            <v>6848.15</v>
          </cell>
          <cell r="C3851">
            <v>2010</v>
          </cell>
          <cell r="D3851" t="str">
            <v>700360  Legal Services</v>
          </cell>
          <cell r="E3851" t="str">
            <v>District 1</v>
          </cell>
          <cell r="F3851" t="str">
            <v>Sewer</v>
          </cell>
        </row>
        <row r="3852">
          <cell r="B3852">
            <v>6848.15</v>
          </cell>
          <cell r="C3852">
            <v>2010</v>
          </cell>
          <cell r="D3852" t="str">
            <v>700360  Legal Services</v>
          </cell>
          <cell r="E3852" t="str">
            <v>District 1</v>
          </cell>
          <cell r="F3852" t="str">
            <v>Sewer</v>
          </cell>
        </row>
        <row r="3853">
          <cell r="B3853">
            <v>6848.15</v>
          </cell>
          <cell r="C3853">
            <v>2010</v>
          </cell>
          <cell r="D3853" t="str">
            <v>700360  Legal Services</v>
          </cell>
          <cell r="E3853" t="str">
            <v>Logistics</v>
          </cell>
          <cell r="F3853" t="str">
            <v>Sewer</v>
          </cell>
        </row>
        <row r="3854">
          <cell r="B3854">
            <v>6848.15</v>
          </cell>
          <cell r="C3854">
            <v>2010</v>
          </cell>
          <cell r="D3854" t="str">
            <v>700360  Legal Services</v>
          </cell>
          <cell r="E3854" t="str">
            <v>Logistics</v>
          </cell>
          <cell r="F3854" t="str">
            <v>Sewer</v>
          </cell>
        </row>
        <row r="3855">
          <cell r="B3855">
            <v>6848.15</v>
          </cell>
          <cell r="C3855">
            <v>2010</v>
          </cell>
          <cell r="D3855" t="str">
            <v>700360  Legal Services</v>
          </cell>
          <cell r="E3855" t="str">
            <v>Logistics</v>
          </cell>
          <cell r="F3855" t="str">
            <v>Sewer</v>
          </cell>
        </row>
        <row r="3856">
          <cell r="B3856">
            <v>6848.15</v>
          </cell>
          <cell r="C3856">
            <v>2010</v>
          </cell>
          <cell r="D3856" t="str">
            <v>700360  Legal Services</v>
          </cell>
          <cell r="E3856" t="str">
            <v>Logistics</v>
          </cell>
          <cell r="F3856" t="str">
            <v>Sewer</v>
          </cell>
        </row>
        <row r="3857">
          <cell r="B3857">
            <v>6848.15</v>
          </cell>
          <cell r="C3857">
            <v>2010</v>
          </cell>
          <cell r="D3857" t="str">
            <v>700360  Legal Services</v>
          </cell>
          <cell r="E3857" t="str">
            <v>Logistics</v>
          </cell>
          <cell r="F3857" t="str">
            <v>Sewer</v>
          </cell>
        </row>
        <row r="3858">
          <cell r="B3858">
            <v>6848.15</v>
          </cell>
          <cell r="C3858">
            <v>2010</v>
          </cell>
          <cell r="D3858" t="str">
            <v>700360  Legal Services</v>
          </cell>
          <cell r="E3858" t="str">
            <v>Logistics</v>
          </cell>
          <cell r="F3858" t="str">
            <v>Sewer</v>
          </cell>
        </row>
        <row r="3859">
          <cell r="B3859">
            <v>6848.15</v>
          </cell>
          <cell r="C3859">
            <v>2010</v>
          </cell>
          <cell r="D3859" t="str">
            <v>700360  Legal Services</v>
          </cell>
          <cell r="E3859" t="str">
            <v>Logistics</v>
          </cell>
          <cell r="F3859" t="str">
            <v>Sewer</v>
          </cell>
        </row>
        <row r="3860">
          <cell r="B3860">
            <v>6848.15</v>
          </cell>
          <cell r="C3860">
            <v>2010</v>
          </cell>
          <cell r="D3860" t="str">
            <v>700360  Legal Services</v>
          </cell>
          <cell r="E3860" t="str">
            <v>Informal Settlements</v>
          </cell>
          <cell r="F3860" t="str">
            <v>Sewer</v>
          </cell>
        </row>
        <row r="3861">
          <cell r="B3861">
            <v>6848.15</v>
          </cell>
          <cell r="C3861">
            <v>2010</v>
          </cell>
          <cell r="D3861" t="str">
            <v>700360  Legal Services</v>
          </cell>
          <cell r="E3861" t="str">
            <v>TOC</v>
          </cell>
          <cell r="F3861" t="str">
            <v>Sewer</v>
          </cell>
        </row>
        <row r="3862">
          <cell r="B3862">
            <v>6848.15</v>
          </cell>
          <cell r="C3862">
            <v>2010</v>
          </cell>
          <cell r="D3862" t="str">
            <v>700360  Legal Services</v>
          </cell>
          <cell r="E3862" t="str">
            <v>Planning &amp; Design</v>
          </cell>
          <cell r="F3862" t="str">
            <v>Sewer</v>
          </cell>
        </row>
        <row r="3863">
          <cell r="B3863">
            <v>6848.15</v>
          </cell>
          <cell r="C3863">
            <v>2010</v>
          </cell>
          <cell r="D3863" t="str">
            <v>700360  Legal Services</v>
          </cell>
          <cell r="E3863" t="str">
            <v>Planning &amp; Design</v>
          </cell>
          <cell r="F3863" t="str">
            <v>Sewer</v>
          </cell>
        </row>
        <row r="3864">
          <cell r="B3864">
            <v>6848.15</v>
          </cell>
          <cell r="C3864">
            <v>2010</v>
          </cell>
          <cell r="D3864" t="str">
            <v>700360  Legal Services</v>
          </cell>
          <cell r="E3864" t="str">
            <v>Informal Settlements</v>
          </cell>
          <cell r="F3864" t="str">
            <v>Sewer</v>
          </cell>
        </row>
        <row r="3865">
          <cell r="B3865">
            <v>6848.15</v>
          </cell>
          <cell r="C3865">
            <v>2010</v>
          </cell>
          <cell r="D3865" t="str">
            <v>700360  Legal Services</v>
          </cell>
          <cell r="E3865" t="str">
            <v>Informal Settlements</v>
          </cell>
          <cell r="F3865" t="str">
            <v>Water</v>
          </cell>
        </row>
        <row r="3866">
          <cell r="B3866">
            <v>6848.15</v>
          </cell>
          <cell r="C3866">
            <v>2010</v>
          </cell>
          <cell r="D3866" t="str">
            <v>700360  Legal Services</v>
          </cell>
          <cell r="E3866" t="str">
            <v>Logistics</v>
          </cell>
          <cell r="F3866" t="str">
            <v>Water</v>
          </cell>
        </row>
        <row r="3867">
          <cell r="B3867">
            <v>3183.08</v>
          </cell>
          <cell r="C3867">
            <v>2010</v>
          </cell>
          <cell r="D3867" t="str">
            <v>700360  Legal Services</v>
          </cell>
          <cell r="E3867" t="e">
            <v>#N/A</v>
          </cell>
          <cell r="F3867" t="str">
            <v>Sewer</v>
          </cell>
        </row>
        <row r="3868">
          <cell r="B3868">
            <v>6848.15</v>
          </cell>
          <cell r="C3868">
            <v>2010</v>
          </cell>
          <cell r="D3868" t="str">
            <v>700360  Legal Services</v>
          </cell>
          <cell r="E3868" t="str">
            <v>District 7</v>
          </cell>
          <cell r="F3868" t="str">
            <v>Sewer</v>
          </cell>
        </row>
        <row r="3869">
          <cell r="B3869">
            <v>6848.15</v>
          </cell>
          <cell r="C3869">
            <v>2010</v>
          </cell>
          <cell r="D3869" t="str">
            <v>700360  Legal Services</v>
          </cell>
          <cell r="E3869" t="str">
            <v>District 7</v>
          </cell>
          <cell r="F3869" t="str">
            <v>Sewer</v>
          </cell>
        </row>
        <row r="3870">
          <cell r="B3870">
            <v>6848.15</v>
          </cell>
          <cell r="C3870">
            <v>2010</v>
          </cell>
          <cell r="D3870" t="str">
            <v>700360  Legal Services</v>
          </cell>
          <cell r="E3870" t="str">
            <v>District 7</v>
          </cell>
          <cell r="F3870" t="str">
            <v>Sewer</v>
          </cell>
        </row>
        <row r="3871">
          <cell r="B3871">
            <v>6848.15</v>
          </cell>
          <cell r="C3871">
            <v>2010</v>
          </cell>
          <cell r="D3871" t="str">
            <v>700360  Legal Services</v>
          </cell>
          <cell r="E3871" t="str">
            <v>District 7</v>
          </cell>
          <cell r="F3871" t="str">
            <v>Sewer</v>
          </cell>
        </row>
        <row r="3872">
          <cell r="B3872">
            <v>6848.15</v>
          </cell>
          <cell r="C3872">
            <v>2010</v>
          </cell>
          <cell r="D3872" t="str">
            <v>700360  Legal Services</v>
          </cell>
          <cell r="E3872" t="str">
            <v>District 7</v>
          </cell>
          <cell r="F3872" t="str">
            <v>Sewer</v>
          </cell>
        </row>
        <row r="3873">
          <cell r="B3873">
            <v>6848.15</v>
          </cell>
          <cell r="C3873">
            <v>2010</v>
          </cell>
          <cell r="D3873" t="str">
            <v>700360  Legal Services</v>
          </cell>
          <cell r="E3873" t="str">
            <v>District 7</v>
          </cell>
          <cell r="F3873" t="str">
            <v>Sewer</v>
          </cell>
        </row>
        <row r="3874">
          <cell r="B3874">
            <v>6848.15</v>
          </cell>
          <cell r="C3874">
            <v>2010</v>
          </cell>
          <cell r="D3874" t="str">
            <v>700360  Legal Services</v>
          </cell>
          <cell r="E3874" t="str">
            <v>District 6</v>
          </cell>
          <cell r="F3874" t="str">
            <v>Sewer</v>
          </cell>
        </row>
        <row r="3875">
          <cell r="B3875">
            <v>6372.45</v>
          </cell>
          <cell r="C3875">
            <v>2010</v>
          </cell>
          <cell r="D3875" t="str">
            <v>700360  Legal Services</v>
          </cell>
          <cell r="E3875" t="str">
            <v>District 6</v>
          </cell>
          <cell r="F3875" t="str">
            <v>Sewer</v>
          </cell>
        </row>
        <row r="3876">
          <cell r="B3876">
            <v>6848.15</v>
          </cell>
          <cell r="C3876">
            <v>2010</v>
          </cell>
          <cell r="D3876" t="str">
            <v>700360  Legal Services</v>
          </cell>
          <cell r="E3876" t="str">
            <v>District 6</v>
          </cell>
          <cell r="F3876" t="str">
            <v>Sewer</v>
          </cell>
        </row>
        <row r="3877">
          <cell r="B3877">
            <v>6848.15</v>
          </cell>
          <cell r="C3877">
            <v>2010</v>
          </cell>
          <cell r="D3877" t="str">
            <v>700360  Legal Services</v>
          </cell>
          <cell r="E3877" t="str">
            <v>District 6</v>
          </cell>
          <cell r="F3877" t="str">
            <v>Sewer</v>
          </cell>
        </row>
        <row r="3878">
          <cell r="B3878">
            <v>6848.15</v>
          </cell>
          <cell r="C3878">
            <v>2010</v>
          </cell>
          <cell r="D3878" t="str">
            <v>700360  Legal Services</v>
          </cell>
          <cell r="E3878" t="str">
            <v>District 6</v>
          </cell>
          <cell r="F3878" t="str">
            <v>Sewer</v>
          </cell>
        </row>
        <row r="3879">
          <cell r="B3879">
            <v>6848.15</v>
          </cell>
          <cell r="C3879">
            <v>2010</v>
          </cell>
          <cell r="D3879" t="str">
            <v>700360  Legal Services</v>
          </cell>
          <cell r="E3879" t="str">
            <v>District 6</v>
          </cell>
          <cell r="F3879" t="str">
            <v>Sewer</v>
          </cell>
        </row>
        <row r="3880">
          <cell r="B3880">
            <v>6848.15</v>
          </cell>
          <cell r="C3880">
            <v>2010</v>
          </cell>
          <cell r="D3880" t="str">
            <v>700360  Legal Services</v>
          </cell>
          <cell r="E3880" t="str">
            <v>District 7</v>
          </cell>
          <cell r="F3880" t="str">
            <v>Sewer</v>
          </cell>
        </row>
        <row r="3881">
          <cell r="B3881">
            <v>6848.15</v>
          </cell>
          <cell r="C3881">
            <v>2010</v>
          </cell>
          <cell r="D3881" t="str">
            <v>700360  Legal Services</v>
          </cell>
          <cell r="E3881" t="str">
            <v>District 7</v>
          </cell>
          <cell r="F3881" t="str">
            <v>Sewer</v>
          </cell>
        </row>
        <row r="3882">
          <cell r="B3882">
            <v>6848.15</v>
          </cell>
          <cell r="C3882">
            <v>2010</v>
          </cell>
          <cell r="D3882" t="str">
            <v>700360  Legal Services</v>
          </cell>
          <cell r="E3882" t="str">
            <v>District 7</v>
          </cell>
          <cell r="F3882" t="str">
            <v>Sewer</v>
          </cell>
        </row>
        <row r="3883">
          <cell r="B3883">
            <v>6848.15</v>
          </cell>
          <cell r="C3883">
            <v>2010</v>
          </cell>
          <cell r="D3883" t="str">
            <v>700360  Legal Services</v>
          </cell>
          <cell r="E3883" t="str">
            <v>District 7</v>
          </cell>
          <cell r="F3883" t="str">
            <v>Sewer</v>
          </cell>
        </row>
        <row r="3884">
          <cell r="B3884">
            <v>6848.15</v>
          </cell>
          <cell r="C3884">
            <v>2010</v>
          </cell>
          <cell r="D3884" t="str">
            <v>700360  Legal Services</v>
          </cell>
          <cell r="E3884" t="str">
            <v>District 7</v>
          </cell>
          <cell r="F3884" t="str">
            <v>Sewer</v>
          </cell>
        </row>
        <row r="3885">
          <cell r="B3885">
            <v>28979.64</v>
          </cell>
          <cell r="C3885">
            <v>2010</v>
          </cell>
          <cell r="D3885" t="str">
            <v>700400  Mayoral Committee</v>
          </cell>
          <cell r="E3885" t="str">
            <v>District 4</v>
          </cell>
          <cell r="F3885" t="str">
            <v>Water</v>
          </cell>
        </row>
        <row r="3886">
          <cell r="B3886">
            <v>28979.64</v>
          </cell>
          <cell r="C3886">
            <v>2010</v>
          </cell>
          <cell r="D3886" t="str">
            <v>700400  Mayoral Committee</v>
          </cell>
          <cell r="E3886" t="str">
            <v>District 4</v>
          </cell>
          <cell r="F3886" t="str">
            <v>Water</v>
          </cell>
        </row>
        <row r="3887">
          <cell r="B3887">
            <v>28979.64</v>
          </cell>
          <cell r="C3887">
            <v>2010</v>
          </cell>
          <cell r="D3887" t="str">
            <v>700400  Mayoral Committee</v>
          </cell>
          <cell r="E3887" t="str">
            <v>District 4</v>
          </cell>
          <cell r="F3887" t="str">
            <v>Water</v>
          </cell>
        </row>
        <row r="3888">
          <cell r="B3888">
            <v>13442.84</v>
          </cell>
          <cell r="C3888">
            <v>2010</v>
          </cell>
          <cell r="D3888" t="str">
            <v>700400  Mayoral Committee</v>
          </cell>
          <cell r="E3888" t="str">
            <v>District 4</v>
          </cell>
          <cell r="F3888" t="str">
            <v>Water</v>
          </cell>
        </row>
        <row r="3889">
          <cell r="B3889">
            <v>28979.64</v>
          </cell>
          <cell r="C3889">
            <v>2010</v>
          </cell>
          <cell r="D3889" t="str">
            <v>700400  Mayoral Committee</v>
          </cell>
          <cell r="E3889" t="str">
            <v>District 4</v>
          </cell>
          <cell r="F3889" t="str">
            <v>Water</v>
          </cell>
        </row>
        <row r="3890">
          <cell r="B3890">
            <v>28979.64</v>
          </cell>
          <cell r="C3890">
            <v>2010</v>
          </cell>
          <cell r="D3890" t="str">
            <v>700400  Mayoral Committee</v>
          </cell>
          <cell r="E3890" t="str">
            <v>District 4</v>
          </cell>
          <cell r="F3890" t="str">
            <v>Water</v>
          </cell>
        </row>
        <row r="3891">
          <cell r="B3891">
            <v>28979.64</v>
          </cell>
          <cell r="C3891">
            <v>2010</v>
          </cell>
          <cell r="D3891" t="str">
            <v>700400  Mayoral Committee</v>
          </cell>
          <cell r="E3891" t="str">
            <v>District 3</v>
          </cell>
          <cell r="F3891" t="str">
            <v>Water</v>
          </cell>
        </row>
        <row r="3892">
          <cell r="B3892">
            <v>13442.84</v>
          </cell>
          <cell r="C3892">
            <v>2010</v>
          </cell>
          <cell r="D3892" t="str">
            <v>700400  Mayoral Committee</v>
          </cell>
          <cell r="E3892" t="str">
            <v>District 3</v>
          </cell>
          <cell r="F3892" t="str">
            <v>Water</v>
          </cell>
        </row>
        <row r="3893">
          <cell r="B3893">
            <v>28979.64</v>
          </cell>
          <cell r="C3893">
            <v>2010</v>
          </cell>
          <cell r="D3893" t="str">
            <v>700400  Mayoral Committee</v>
          </cell>
          <cell r="E3893" t="str">
            <v>District 3</v>
          </cell>
          <cell r="F3893" t="str">
            <v>Water</v>
          </cell>
        </row>
        <row r="3894">
          <cell r="B3894">
            <v>28979.64</v>
          </cell>
          <cell r="C3894">
            <v>2010</v>
          </cell>
          <cell r="D3894" t="str">
            <v>700400  Mayoral Committee</v>
          </cell>
          <cell r="E3894" t="str">
            <v>District 3</v>
          </cell>
          <cell r="F3894" t="str">
            <v>Water</v>
          </cell>
        </row>
        <row r="3895">
          <cell r="B3895">
            <v>28979.64</v>
          </cell>
          <cell r="C3895">
            <v>2010</v>
          </cell>
          <cell r="D3895" t="str">
            <v>700400  Mayoral Committee</v>
          </cell>
          <cell r="E3895" t="str">
            <v>District 6</v>
          </cell>
          <cell r="F3895" t="str">
            <v>Water</v>
          </cell>
        </row>
        <row r="3896">
          <cell r="B3896">
            <v>28979.64</v>
          </cell>
          <cell r="C3896">
            <v>2010</v>
          </cell>
          <cell r="D3896" t="str">
            <v>700400  Mayoral Committee</v>
          </cell>
          <cell r="E3896" t="str">
            <v>District 8</v>
          </cell>
          <cell r="F3896" t="str">
            <v>Water</v>
          </cell>
        </row>
        <row r="3897">
          <cell r="B3897">
            <v>13442.84</v>
          </cell>
          <cell r="C3897">
            <v>2010</v>
          </cell>
          <cell r="D3897" t="str">
            <v>700400  Mayoral Committee</v>
          </cell>
          <cell r="E3897" t="str">
            <v>District 8</v>
          </cell>
          <cell r="F3897" t="str">
            <v>Water</v>
          </cell>
        </row>
        <row r="3898">
          <cell r="B3898">
            <v>28979.64</v>
          </cell>
          <cell r="C3898">
            <v>2010</v>
          </cell>
          <cell r="D3898" t="str">
            <v>700400  Mayoral Committee</v>
          </cell>
          <cell r="E3898" t="str">
            <v>District 8</v>
          </cell>
          <cell r="F3898" t="str">
            <v>Water</v>
          </cell>
        </row>
        <row r="3899">
          <cell r="B3899">
            <v>28979.64</v>
          </cell>
          <cell r="C3899">
            <v>2010</v>
          </cell>
          <cell r="D3899" t="str">
            <v>700400  Mayoral Committee</v>
          </cell>
          <cell r="E3899" t="str">
            <v>District 6</v>
          </cell>
          <cell r="F3899" t="str">
            <v>Water</v>
          </cell>
        </row>
        <row r="3900">
          <cell r="B3900">
            <v>28979.64</v>
          </cell>
          <cell r="C3900">
            <v>2010</v>
          </cell>
          <cell r="D3900" t="str">
            <v>700400  Mayoral Committee</v>
          </cell>
          <cell r="E3900" t="str">
            <v>TOC</v>
          </cell>
          <cell r="F3900" t="str">
            <v>Water</v>
          </cell>
        </row>
        <row r="3901">
          <cell r="B3901">
            <v>28979.64</v>
          </cell>
          <cell r="C3901">
            <v>2010</v>
          </cell>
          <cell r="D3901" t="str">
            <v>700400  Mayoral Committee</v>
          </cell>
          <cell r="E3901" t="str">
            <v>District 1</v>
          </cell>
          <cell r="F3901" t="str">
            <v>Water</v>
          </cell>
        </row>
        <row r="3902">
          <cell r="B3902">
            <v>28979.64</v>
          </cell>
          <cell r="C3902">
            <v>2010</v>
          </cell>
          <cell r="D3902" t="str">
            <v>700400  Mayoral Committee</v>
          </cell>
          <cell r="E3902" t="str">
            <v>District 1</v>
          </cell>
          <cell r="F3902" t="str">
            <v>Water</v>
          </cell>
        </row>
        <row r="3903">
          <cell r="B3903">
            <v>28979.64</v>
          </cell>
          <cell r="C3903">
            <v>2010</v>
          </cell>
          <cell r="D3903" t="str">
            <v>700400  Mayoral Committee</v>
          </cell>
          <cell r="E3903" t="str">
            <v>District 1</v>
          </cell>
          <cell r="F3903" t="str">
            <v>Water</v>
          </cell>
        </row>
        <row r="3904">
          <cell r="B3904">
            <v>28979.64</v>
          </cell>
          <cell r="C3904">
            <v>2010</v>
          </cell>
          <cell r="D3904" t="str">
            <v>700400  Mayoral Committee</v>
          </cell>
          <cell r="E3904" t="str">
            <v>District 1</v>
          </cell>
          <cell r="F3904" t="str">
            <v>Water</v>
          </cell>
        </row>
        <row r="3905">
          <cell r="B3905">
            <v>28979.64</v>
          </cell>
          <cell r="C3905">
            <v>2010</v>
          </cell>
          <cell r="D3905" t="str">
            <v>700400  Mayoral Committee</v>
          </cell>
          <cell r="E3905" t="str">
            <v>District 1</v>
          </cell>
          <cell r="F3905" t="str">
            <v>Water</v>
          </cell>
        </row>
        <row r="3906">
          <cell r="B3906">
            <v>28979.64</v>
          </cell>
          <cell r="C3906">
            <v>2010</v>
          </cell>
          <cell r="D3906" t="str">
            <v>700400  Mayoral Committee</v>
          </cell>
          <cell r="E3906" t="str">
            <v>Logistics</v>
          </cell>
          <cell r="F3906" t="str">
            <v>Water</v>
          </cell>
        </row>
        <row r="3907">
          <cell r="B3907">
            <v>28979.64</v>
          </cell>
          <cell r="C3907">
            <v>2010</v>
          </cell>
          <cell r="D3907" t="str">
            <v>700400  Mayoral Committee</v>
          </cell>
          <cell r="E3907" t="str">
            <v>Logistics</v>
          </cell>
          <cell r="F3907" t="str">
            <v>Water</v>
          </cell>
        </row>
        <row r="3908">
          <cell r="B3908">
            <v>28979.64</v>
          </cell>
          <cell r="C3908">
            <v>2010</v>
          </cell>
          <cell r="D3908" t="str">
            <v>700400  Mayoral Committee</v>
          </cell>
          <cell r="E3908" t="str">
            <v>Logistics</v>
          </cell>
          <cell r="F3908" t="str">
            <v>Water</v>
          </cell>
        </row>
        <row r="3909">
          <cell r="B3909">
            <v>28979.64</v>
          </cell>
          <cell r="C3909">
            <v>2010</v>
          </cell>
          <cell r="D3909" t="str">
            <v>700400  Mayoral Committee</v>
          </cell>
          <cell r="E3909" t="str">
            <v>Logistics</v>
          </cell>
          <cell r="F3909" t="str">
            <v>Water</v>
          </cell>
        </row>
        <row r="3910">
          <cell r="B3910">
            <v>28979.64</v>
          </cell>
          <cell r="C3910">
            <v>2010</v>
          </cell>
          <cell r="D3910" t="str">
            <v>700400  Mayoral Committee</v>
          </cell>
          <cell r="E3910" t="str">
            <v>Logistics</v>
          </cell>
          <cell r="F3910" t="str">
            <v>Water</v>
          </cell>
        </row>
        <row r="3911">
          <cell r="B3911">
            <v>28979.64</v>
          </cell>
          <cell r="C3911">
            <v>2010</v>
          </cell>
          <cell r="D3911" t="str">
            <v>700400  Mayoral Committee</v>
          </cell>
          <cell r="E3911" t="str">
            <v>Logistics</v>
          </cell>
          <cell r="F3911" t="str">
            <v>Water</v>
          </cell>
        </row>
        <row r="3912">
          <cell r="B3912">
            <v>28979.64</v>
          </cell>
          <cell r="C3912">
            <v>2010</v>
          </cell>
          <cell r="D3912" t="str">
            <v>700400  Mayoral Committee</v>
          </cell>
          <cell r="E3912" t="str">
            <v>Logistics</v>
          </cell>
          <cell r="F3912" t="str">
            <v>Water</v>
          </cell>
        </row>
        <row r="3913">
          <cell r="B3913">
            <v>28979.64</v>
          </cell>
          <cell r="C3913">
            <v>2010</v>
          </cell>
          <cell r="D3913" t="str">
            <v>700400  Mayoral Committee</v>
          </cell>
          <cell r="E3913" t="str">
            <v>Logistics</v>
          </cell>
          <cell r="F3913" t="str">
            <v>Water</v>
          </cell>
        </row>
        <row r="3914">
          <cell r="B3914">
            <v>13442.84</v>
          </cell>
          <cell r="C3914">
            <v>2010</v>
          </cell>
          <cell r="D3914" t="str">
            <v>700400  Mayoral Committee</v>
          </cell>
          <cell r="E3914" t="str">
            <v>TOC</v>
          </cell>
          <cell r="F3914" t="str">
            <v>Water</v>
          </cell>
        </row>
        <row r="3915">
          <cell r="B3915">
            <v>28979.64</v>
          </cell>
          <cell r="C3915">
            <v>2010</v>
          </cell>
          <cell r="D3915" t="str">
            <v>700400  Mayoral Committee</v>
          </cell>
          <cell r="E3915" t="str">
            <v>Informal Settlements</v>
          </cell>
          <cell r="F3915" t="str">
            <v>Water</v>
          </cell>
        </row>
        <row r="3916">
          <cell r="B3916">
            <v>28979.64</v>
          </cell>
          <cell r="C3916">
            <v>2010</v>
          </cell>
          <cell r="D3916" t="str">
            <v>700400  Mayoral Committee</v>
          </cell>
          <cell r="E3916" t="str">
            <v>TOC</v>
          </cell>
          <cell r="F3916" t="str">
            <v>Water</v>
          </cell>
        </row>
        <row r="3917">
          <cell r="B3917">
            <v>28979.64</v>
          </cell>
          <cell r="C3917">
            <v>2010</v>
          </cell>
          <cell r="D3917" t="str">
            <v>700400  Mayoral Committee</v>
          </cell>
          <cell r="E3917" t="str">
            <v>District 8</v>
          </cell>
          <cell r="F3917" t="str">
            <v>Water</v>
          </cell>
        </row>
        <row r="3918">
          <cell r="B3918">
            <v>28979.64</v>
          </cell>
          <cell r="C3918">
            <v>2010</v>
          </cell>
          <cell r="D3918" t="str">
            <v>700400  Mayoral Committee</v>
          </cell>
          <cell r="E3918" t="e">
            <v>#N/A</v>
          </cell>
          <cell r="F3918" t="str">
            <v>Sewer</v>
          </cell>
        </row>
        <row r="3919">
          <cell r="B3919">
            <v>28979.64</v>
          </cell>
          <cell r="C3919">
            <v>2010</v>
          </cell>
          <cell r="D3919" t="str">
            <v>700400  Mayoral Committee</v>
          </cell>
          <cell r="E3919" t="str">
            <v>District 8</v>
          </cell>
          <cell r="F3919" t="str">
            <v>Water</v>
          </cell>
        </row>
        <row r="3920">
          <cell r="B3920">
            <v>28979.64</v>
          </cell>
          <cell r="C3920">
            <v>2010</v>
          </cell>
          <cell r="D3920" t="str">
            <v>700400  Mayoral Committee</v>
          </cell>
          <cell r="E3920" t="str">
            <v>District 8</v>
          </cell>
          <cell r="F3920" t="str">
            <v>Water</v>
          </cell>
        </row>
        <row r="3921">
          <cell r="B3921">
            <v>28979.64</v>
          </cell>
          <cell r="C3921">
            <v>2010</v>
          </cell>
          <cell r="D3921" t="str">
            <v>700400  Mayoral Committee</v>
          </cell>
          <cell r="E3921" t="str">
            <v>District 8</v>
          </cell>
          <cell r="F3921" t="str">
            <v>Water</v>
          </cell>
        </row>
        <row r="3922">
          <cell r="B3922">
            <v>28979.64</v>
          </cell>
          <cell r="C3922">
            <v>2010</v>
          </cell>
          <cell r="D3922" t="str">
            <v>700400  Mayoral Committee</v>
          </cell>
          <cell r="E3922" t="str">
            <v>District 8</v>
          </cell>
          <cell r="F3922" t="str">
            <v>Water</v>
          </cell>
        </row>
        <row r="3923">
          <cell r="B3923">
            <v>13442.84</v>
          </cell>
          <cell r="C3923">
            <v>2010</v>
          </cell>
          <cell r="D3923" t="str">
            <v>700400  Mayoral Committee</v>
          </cell>
          <cell r="E3923" t="str">
            <v>District 8</v>
          </cell>
          <cell r="F3923" t="str">
            <v>Water</v>
          </cell>
        </row>
        <row r="3924">
          <cell r="B3924">
            <v>28979.64</v>
          </cell>
          <cell r="C3924">
            <v>2010</v>
          </cell>
          <cell r="D3924" t="str">
            <v>700400  Mayoral Committee</v>
          </cell>
          <cell r="E3924" t="str">
            <v>District 8</v>
          </cell>
          <cell r="F3924" t="str">
            <v>Water</v>
          </cell>
        </row>
        <row r="3925">
          <cell r="B3925">
            <v>28979.64</v>
          </cell>
          <cell r="C3925">
            <v>2010</v>
          </cell>
          <cell r="D3925" t="str">
            <v>700400  Mayoral Committee</v>
          </cell>
          <cell r="E3925" t="str">
            <v>District 8</v>
          </cell>
          <cell r="F3925" t="str">
            <v>Water</v>
          </cell>
        </row>
        <row r="3926">
          <cell r="B3926">
            <v>28979.64</v>
          </cell>
          <cell r="C3926">
            <v>2010</v>
          </cell>
          <cell r="D3926" t="str">
            <v>700400  Mayoral Committee</v>
          </cell>
          <cell r="E3926" t="str">
            <v>District 8</v>
          </cell>
          <cell r="F3926" t="str">
            <v>Water</v>
          </cell>
        </row>
        <row r="3927">
          <cell r="B3927">
            <v>13442.84</v>
          </cell>
          <cell r="C3927">
            <v>2010</v>
          </cell>
          <cell r="D3927" t="str">
            <v>700400  Mayoral Committee</v>
          </cell>
          <cell r="E3927" t="str">
            <v>District 8</v>
          </cell>
          <cell r="F3927" t="str">
            <v>Water</v>
          </cell>
        </row>
        <row r="3928">
          <cell r="B3928">
            <v>28979.64</v>
          </cell>
          <cell r="C3928">
            <v>2010</v>
          </cell>
          <cell r="D3928" t="str">
            <v>700400  Mayoral Committee</v>
          </cell>
          <cell r="E3928" t="str">
            <v>District 8</v>
          </cell>
          <cell r="F3928" t="str">
            <v>Water</v>
          </cell>
        </row>
        <row r="3929">
          <cell r="B3929">
            <v>28979.64</v>
          </cell>
          <cell r="C3929">
            <v>2010</v>
          </cell>
          <cell r="D3929" t="str">
            <v>700400  Mayoral Committee</v>
          </cell>
          <cell r="E3929" t="str">
            <v>District 8</v>
          </cell>
          <cell r="F3929" t="str">
            <v>Water</v>
          </cell>
        </row>
        <row r="3930">
          <cell r="B3930">
            <v>28979.64</v>
          </cell>
          <cell r="C3930">
            <v>2010</v>
          </cell>
          <cell r="D3930" t="str">
            <v>700400  Mayoral Committee</v>
          </cell>
          <cell r="E3930" t="str">
            <v>District 6</v>
          </cell>
          <cell r="F3930" t="str">
            <v>Water</v>
          </cell>
        </row>
        <row r="3931">
          <cell r="B3931">
            <v>28979.64</v>
          </cell>
          <cell r="C3931">
            <v>2010</v>
          </cell>
          <cell r="D3931" t="str">
            <v>700400  Mayoral Committee</v>
          </cell>
          <cell r="E3931" t="str">
            <v>District 6</v>
          </cell>
          <cell r="F3931" t="str">
            <v>Water</v>
          </cell>
        </row>
        <row r="3932">
          <cell r="B3932">
            <v>28979.64</v>
          </cell>
          <cell r="C3932">
            <v>2010</v>
          </cell>
          <cell r="D3932" t="str">
            <v>700400  Mayoral Committee</v>
          </cell>
          <cell r="E3932" t="str">
            <v>District 6</v>
          </cell>
          <cell r="F3932" t="str">
            <v>Water</v>
          </cell>
        </row>
        <row r="3933">
          <cell r="B3933">
            <v>28979.64</v>
          </cell>
          <cell r="C3933">
            <v>2010</v>
          </cell>
          <cell r="D3933" t="str">
            <v>700400  Mayoral Committee</v>
          </cell>
          <cell r="E3933" t="str">
            <v>District 6</v>
          </cell>
          <cell r="F3933" t="str">
            <v>Water</v>
          </cell>
        </row>
        <row r="3934">
          <cell r="B3934">
            <v>13442.84</v>
          </cell>
          <cell r="C3934">
            <v>2010</v>
          </cell>
          <cell r="D3934" t="str">
            <v>700400  Mayoral Committee</v>
          </cell>
          <cell r="E3934" t="str">
            <v>District 6</v>
          </cell>
          <cell r="F3934" t="str">
            <v>Water</v>
          </cell>
        </row>
        <row r="3935">
          <cell r="B3935">
            <v>28979.64</v>
          </cell>
          <cell r="C3935">
            <v>2010</v>
          </cell>
          <cell r="D3935" t="str">
            <v>700400  Mayoral Committee</v>
          </cell>
          <cell r="E3935" t="str">
            <v>District 6</v>
          </cell>
          <cell r="F3935" t="str">
            <v>Water</v>
          </cell>
        </row>
        <row r="3936">
          <cell r="B3936">
            <v>28979.64</v>
          </cell>
          <cell r="C3936">
            <v>2010</v>
          </cell>
          <cell r="D3936" t="str">
            <v>700400  Mayoral Committee</v>
          </cell>
          <cell r="E3936" t="str">
            <v>District 6</v>
          </cell>
          <cell r="F3936" t="str">
            <v>Water</v>
          </cell>
        </row>
        <row r="3937">
          <cell r="B3937">
            <v>28979.64</v>
          </cell>
          <cell r="C3937">
            <v>2010</v>
          </cell>
          <cell r="D3937" t="str">
            <v>700400  Mayoral Committee</v>
          </cell>
          <cell r="E3937" t="str">
            <v>District 8</v>
          </cell>
          <cell r="F3937" t="str">
            <v>Water</v>
          </cell>
        </row>
        <row r="3938">
          <cell r="B3938">
            <v>28979.64</v>
          </cell>
          <cell r="C3938">
            <v>2010</v>
          </cell>
          <cell r="D3938" t="str">
            <v>700400  Mayoral Committee</v>
          </cell>
          <cell r="E3938" t="str">
            <v>District 8</v>
          </cell>
          <cell r="F3938" t="str">
            <v>Water</v>
          </cell>
        </row>
        <row r="3939">
          <cell r="B3939">
            <v>28979.64</v>
          </cell>
          <cell r="C3939">
            <v>2010</v>
          </cell>
          <cell r="D3939" t="str">
            <v>700400  Mayoral Committee</v>
          </cell>
          <cell r="E3939" t="str">
            <v>District 8</v>
          </cell>
          <cell r="F3939" t="str">
            <v>Water</v>
          </cell>
        </row>
        <row r="3940">
          <cell r="B3940">
            <v>28979.64</v>
          </cell>
          <cell r="C3940">
            <v>2010</v>
          </cell>
          <cell r="D3940" t="str">
            <v>700400  Mayoral Committee</v>
          </cell>
          <cell r="E3940" t="str">
            <v>District 8</v>
          </cell>
          <cell r="F3940" t="str">
            <v>Water</v>
          </cell>
        </row>
        <row r="3941">
          <cell r="B3941">
            <v>13442.84</v>
          </cell>
          <cell r="C3941">
            <v>2010</v>
          </cell>
          <cell r="D3941" t="str">
            <v>700400  Mayoral Committee</v>
          </cell>
          <cell r="E3941" t="str">
            <v>District 1</v>
          </cell>
          <cell r="F3941" t="str">
            <v>Water</v>
          </cell>
        </row>
        <row r="3942">
          <cell r="B3942">
            <v>28979.64</v>
          </cell>
          <cell r="C3942">
            <v>2010</v>
          </cell>
          <cell r="D3942" t="str">
            <v>700400  Mayoral Committee</v>
          </cell>
          <cell r="E3942" t="str">
            <v>District 8</v>
          </cell>
          <cell r="F3942" t="str">
            <v>Water</v>
          </cell>
        </row>
        <row r="3943">
          <cell r="B3943">
            <v>28979.64</v>
          </cell>
          <cell r="C3943">
            <v>2010</v>
          </cell>
          <cell r="D3943" t="str">
            <v>700400  Mayoral Committee</v>
          </cell>
          <cell r="E3943" t="str">
            <v>Planning &amp; Design</v>
          </cell>
          <cell r="F3943" t="str">
            <v>Water</v>
          </cell>
        </row>
        <row r="3944">
          <cell r="B3944">
            <v>28979.64</v>
          </cell>
          <cell r="C3944">
            <v>2010</v>
          </cell>
          <cell r="D3944" t="str">
            <v>700400  Mayoral Committee</v>
          </cell>
          <cell r="E3944" t="str">
            <v>District 4</v>
          </cell>
          <cell r="F3944" t="str">
            <v>Sewer</v>
          </cell>
        </row>
        <row r="3945">
          <cell r="B3945">
            <v>28979.64</v>
          </cell>
          <cell r="C3945">
            <v>2010</v>
          </cell>
          <cell r="D3945" t="str">
            <v>700400  Mayoral Committee</v>
          </cell>
          <cell r="E3945" t="str">
            <v>District 4</v>
          </cell>
          <cell r="F3945" t="str">
            <v>Sewer</v>
          </cell>
        </row>
        <row r="3946">
          <cell r="B3946">
            <v>28979.64</v>
          </cell>
          <cell r="C3946">
            <v>2010</v>
          </cell>
          <cell r="D3946" t="str">
            <v>700400  Mayoral Committee</v>
          </cell>
          <cell r="E3946" t="str">
            <v>District 4</v>
          </cell>
          <cell r="F3946" t="str">
            <v>Sewer</v>
          </cell>
        </row>
        <row r="3947">
          <cell r="B3947">
            <v>28979.64</v>
          </cell>
          <cell r="C3947">
            <v>2010</v>
          </cell>
          <cell r="D3947" t="str">
            <v>700400  Mayoral Committee</v>
          </cell>
          <cell r="E3947" t="str">
            <v>District 4</v>
          </cell>
          <cell r="F3947" t="str">
            <v>Sewer</v>
          </cell>
        </row>
        <row r="3948">
          <cell r="B3948">
            <v>28979.64</v>
          </cell>
          <cell r="C3948">
            <v>2010</v>
          </cell>
          <cell r="D3948" t="str">
            <v>700400  Mayoral Committee</v>
          </cell>
          <cell r="E3948" t="str">
            <v>District 4</v>
          </cell>
          <cell r="F3948" t="str">
            <v>Sewer</v>
          </cell>
        </row>
        <row r="3949">
          <cell r="B3949">
            <v>28979.64</v>
          </cell>
          <cell r="C3949">
            <v>2010</v>
          </cell>
          <cell r="D3949" t="str">
            <v>700400  Mayoral Committee</v>
          </cell>
          <cell r="E3949" t="str">
            <v>District 3</v>
          </cell>
          <cell r="F3949" t="str">
            <v>Sewer</v>
          </cell>
        </row>
        <row r="3950">
          <cell r="B3950">
            <v>28979.64</v>
          </cell>
          <cell r="C3950">
            <v>2010</v>
          </cell>
          <cell r="D3950" t="str">
            <v>700400  Mayoral Committee</v>
          </cell>
          <cell r="E3950" t="str">
            <v>District 3</v>
          </cell>
          <cell r="F3950" t="str">
            <v>Sewer</v>
          </cell>
        </row>
        <row r="3951">
          <cell r="B3951">
            <v>28979.64</v>
          </cell>
          <cell r="C3951">
            <v>2010</v>
          </cell>
          <cell r="D3951" t="str">
            <v>700400  Mayoral Committee</v>
          </cell>
          <cell r="E3951" t="str">
            <v>District 3</v>
          </cell>
          <cell r="F3951" t="str">
            <v>Sewer</v>
          </cell>
        </row>
        <row r="3952">
          <cell r="B3952">
            <v>28979.64</v>
          </cell>
          <cell r="C3952">
            <v>2010</v>
          </cell>
          <cell r="D3952" t="str">
            <v>700400  Mayoral Committee</v>
          </cell>
          <cell r="E3952" t="str">
            <v>TOC</v>
          </cell>
          <cell r="F3952" t="str">
            <v>Sewer</v>
          </cell>
        </row>
        <row r="3953">
          <cell r="B3953">
            <v>28979.64</v>
          </cell>
          <cell r="C3953">
            <v>2010</v>
          </cell>
          <cell r="D3953" t="str">
            <v>700400  Mayoral Committee</v>
          </cell>
          <cell r="E3953" t="str">
            <v>District 7</v>
          </cell>
          <cell r="F3953" t="str">
            <v>Sewer</v>
          </cell>
        </row>
        <row r="3954">
          <cell r="B3954">
            <v>28979.64</v>
          </cell>
          <cell r="C3954">
            <v>2010</v>
          </cell>
          <cell r="D3954" t="str">
            <v>700400  Mayoral Committee</v>
          </cell>
          <cell r="E3954" t="str">
            <v>District 7</v>
          </cell>
          <cell r="F3954" t="str">
            <v>Sewer</v>
          </cell>
        </row>
        <row r="3955">
          <cell r="B3955">
            <v>28979.64</v>
          </cell>
          <cell r="C3955">
            <v>2010</v>
          </cell>
          <cell r="D3955" t="str">
            <v>700400  Mayoral Committee</v>
          </cell>
          <cell r="E3955" t="str">
            <v>District 6</v>
          </cell>
          <cell r="F3955" t="str">
            <v>Sewer</v>
          </cell>
        </row>
        <row r="3956">
          <cell r="B3956">
            <v>28979.64</v>
          </cell>
          <cell r="C3956">
            <v>2010</v>
          </cell>
          <cell r="D3956" t="str">
            <v>700400  Mayoral Committee</v>
          </cell>
          <cell r="E3956" t="str">
            <v>District 7</v>
          </cell>
          <cell r="F3956" t="str">
            <v>Sewer</v>
          </cell>
        </row>
        <row r="3957">
          <cell r="B3957">
            <v>28979.64</v>
          </cell>
          <cell r="C3957">
            <v>2010</v>
          </cell>
          <cell r="D3957" t="str">
            <v>700400  Mayoral Committee</v>
          </cell>
          <cell r="E3957" t="str">
            <v>District 1</v>
          </cell>
          <cell r="F3957" t="str">
            <v>Sewer</v>
          </cell>
        </row>
        <row r="3958">
          <cell r="B3958">
            <v>28979.64</v>
          </cell>
          <cell r="C3958">
            <v>2010</v>
          </cell>
          <cell r="D3958" t="str">
            <v>700400  Mayoral Committee</v>
          </cell>
          <cell r="E3958" t="str">
            <v>District 1</v>
          </cell>
          <cell r="F3958" t="str">
            <v>Sewer</v>
          </cell>
        </row>
        <row r="3959">
          <cell r="B3959">
            <v>28979.64</v>
          </cell>
          <cell r="C3959">
            <v>2010</v>
          </cell>
          <cell r="D3959" t="str">
            <v>700400  Mayoral Committee</v>
          </cell>
          <cell r="E3959" t="str">
            <v>District 1</v>
          </cell>
          <cell r="F3959" t="str">
            <v>Sewer</v>
          </cell>
        </row>
        <row r="3960">
          <cell r="B3960">
            <v>28979.64</v>
          </cell>
          <cell r="C3960">
            <v>2010</v>
          </cell>
          <cell r="D3960" t="str">
            <v>700400  Mayoral Committee</v>
          </cell>
          <cell r="E3960" t="str">
            <v>Logistics</v>
          </cell>
          <cell r="F3960" t="str">
            <v>Sewer</v>
          </cell>
        </row>
        <row r="3961">
          <cell r="B3961">
            <v>28979.64</v>
          </cell>
          <cell r="C3961">
            <v>2010</v>
          </cell>
          <cell r="D3961" t="str">
            <v>700400  Mayoral Committee</v>
          </cell>
          <cell r="E3961" t="str">
            <v>Logistics</v>
          </cell>
          <cell r="F3961" t="str">
            <v>Sewer</v>
          </cell>
        </row>
        <row r="3962">
          <cell r="B3962">
            <v>28979.64</v>
          </cell>
          <cell r="C3962">
            <v>2010</v>
          </cell>
          <cell r="D3962" t="str">
            <v>700400  Mayoral Committee</v>
          </cell>
          <cell r="E3962" t="str">
            <v>Logistics</v>
          </cell>
          <cell r="F3962" t="str">
            <v>Sewer</v>
          </cell>
        </row>
        <row r="3963">
          <cell r="B3963">
            <v>28979.64</v>
          </cell>
          <cell r="C3963">
            <v>2010</v>
          </cell>
          <cell r="D3963" t="str">
            <v>700400  Mayoral Committee</v>
          </cell>
          <cell r="E3963" t="str">
            <v>Logistics</v>
          </cell>
          <cell r="F3963" t="str">
            <v>Sewer</v>
          </cell>
        </row>
        <row r="3964">
          <cell r="B3964">
            <v>28979.64</v>
          </cell>
          <cell r="C3964">
            <v>2010</v>
          </cell>
          <cell r="D3964" t="str">
            <v>700400  Mayoral Committee</v>
          </cell>
          <cell r="E3964" t="str">
            <v>Logistics</v>
          </cell>
          <cell r="F3964" t="str">
            <v>Sewer</v>
          </cell>
        </row>
        <row r="3965">
          <cell r="B3965">
            <v>28979.64</v>
          </cell>
          <cell r="C3965">
            <v>2010</v>
          </cell>
          <cell r="D3965" t="str">
            <v>700400  Mayoral Committee</v>
          </cell>
          <cell r="E3965" t="str">
            <v>Logistics</v>
          </cell>
          <cell r="F3965" t="str">
            <v>Sewer</v>
          </cell>
        </row>
        <row r="3966">
          <cell r="B3966">
            <v>28979.64</v>
          </cell>
          <cell r="C3966">
            <v>2010</v>
          </cell>
          <cell r="D3966" t="str">
            <v>700400  Mayoral Committee</v>
          </cell>
          <cell r="E3966" t="str">
            <v>Logistics</v>
          </cell>
          <cell r="F3966" t="str">
            <v>Sewer</v>
          </cell>
        </row>
        <row r="3967">
          <cell r="B3967">
            <v>28979.64</v>
          </cell>
          <cell r="C3967">
            <v>2010</v>
          </cell>
          <cell r="D3967" t="str">
            <v>700400  Mayoral Committee</v>
          </cell>
          <cell r="E3967" t="str">
            <v>Informal Settlements</v>
          </cell>
          <cell r="F3967" t="str">
            <v>Sewer</v>
          </cell>
        </row>
        <row r="3968">
          <cell r="B3968">
            <v>28979.64</v>
          </cell>
          <cell r="C3968">
            <v>2010</v>
          </cell>
          <cell r="D3968" t="str">
            <v>700400  Mayoral Committee</v>
          </cell>
          <cell r="E3968" t="str">
            <v>TOC</v>
          </cell>
          <cell r="F3968" t="str">
            <v>Sewer</v>
          </cell>
        </row>
        <row r="3969">
          <cell r="B3969">
            <v>28979.64</v>
          </cell>
          <cell r="C3969">
            <v>2010</v>
          </cell>
          <cell r="D3969" t="str">
            <v>700400  Mayoral Committee</v>
          </cell>
          <cell r="E3969" t="str">
            <v>Planning &amp; Design</v>
          </cell>
          <cell r="F3969" t="str">
            <v>Sewer</v>
          </cell>
        </row>
        <row r="3970">
          <cell r="B3970">
            <v>28979.64</v>
          </cell>
          <cell r="C3970">
            <v>2010</v>
          </cell>
          <cell r="D3970" t="str">
            <v>700400  Mayoral Committee</v>
          </cell>
          <cell r="E3970" t="str">
            <v>Planning &amp; Design</v>
          </cell>
          <cell r="F3970" t="str">
            <v>Sewer</v>
          </cell>
        </row>
        <row r="3971">
          <cell r="B3971">
            <v>28979.64</v>
          </cell>
          <cell r="C3971">
            <v>2010</v>
          </cell>
          <cell r="D3971" t="str">
            <v>700400  Mayoral Committee</v>
          </cell>
          <cell r="E3971" t="str">
            <v>Informal Settlements</v>
          </cell>
          <cell r="F3971" t="str">
            <v>Sewer</v>
          </cell>
        </row>
        <row r="3972">
          <cell r="B3972">
            <v>28979.64</v>
          </cell>
          <cell r="C3972">
            <v>2010</v>
          </cell>
          <cell r="D3972" t="str">
            <v>700400  Mayoral Committee</v>
          </cell>
          <cell r="E3972" t="str">
            <v>Informal Settlements</v>
          </cell>
          <cell r="F3972" t="str">
            <v>Water</v>
          </cell>
        </row>
        <row r="3973">
          <cell r="B3973">
            <v>28979.64</v>
          </cell>
          <cell r="C3973">
            <v>2010</v>
          </cell>
          <cell r="D3973" t="str">
            <v>700400  Mayoral Committee</v>
          </cell>
          <cell r="E3973" t="str">
            <v>Logistics</v>
          </cell>
          <cell r="F3973" t="str">
            <v>Water</v>
          </cell>
        </row>
        <row r="3974">
          <cell r="B3974">
            <v>28979.64</v>
          </cell>
          <cell r="C3974">
            <v>2010</v>
          </cell>
          <cell r="D3974" t="str">
            <v>700400  Mayoral Committee</v>
          </cell>
          <cell r="E3974" t="str">
            <v>District 7</v>
          </cell>
          <cell r="F3974" t="str">
            <v>Sewer</v>
          </cell>
        </row>
        <row r="3975">
          <cell r="B3975">
            <v>28979.64</v>
          </cell>
          <cell r="C3975">
            <v>2010</v>
          </cell>
          <cell r="D3975" t="str">
            <v>700400  Mayoral Committee</v>
          </cell>
          <cell r="E3975" t="str">
            <v>District 7</v>
          </cell>
          <cell r="F3975" t="str">
            <v>Sewer</v>
          </cell>
        </row>
        <row r="3976">
          <cell r="B3976">
            <v>28979.64</v>
          </cell>
          <cell r="C3976">
            <v>2010</v>
          </cell>
          <cell r="D3976" t="str">
            <v>700400  Mayoral Committee</v>
          </cell>
          <cell r="E3976" t="str">
            <v>District 7</v>
          </cell>
          <cell r="F3976" t="str">
            <v>Sewer</v>
          </cell>
        </row>
        <row r="3977">
          <cell r="B3977">
            <v>28979.64</v>
          </cell>
          <cell r="C3977">
            <v>2010</v>
          </cell>
          <cell r="D3977" t="str">
            <v>700400  Mayoral Committee</v>
          </cell>
          <cell r="E3977" t="str">
            <v>District 7</v>
          </cell>
          <cell r="F3977" t="str">
            <v>Sewer</v>
          </cell>
        </row>
        <row r="3978">
          <cell r="B3978">
            <v>28979.64</v>
          </cell>
          <cell r="C3978">
            <v>2010</v>
          </cell>
          <cell r="D3978" t="str">
            <v>700400  Mayoral Committee</v>
          </cell>
          <cell r="E3978" t="str">
            <v>District 7</v>
          </cell>
          <cell r="F3978" t="str">
            <v>Sewer</v>
          </cell>
        </row>
        <row r="3979">
          <cell r="B3979">
            <v>28979.64</v>
          </cell>
          <cell r="C3979">
            <v>2010</v>
          </cell>
          <cell r="D3979" t="str">
            <v>700400  Mayoral Committee</v>
          </cell>
          <cell r="E3979" t="str">
            <v>District 7</v>
          </cell>
          <cell r="F3979" t="str">
            <v>Sewer</v>
          </cell>
        </row>
        <row r="3980">
          <cell r="B3980">
            <v>28979.64</v>
          </cell>
          <cell r="C3980">
            <v>2010</v>
          </cell>
          <cell r="D3980" t="str">
            <v>700400  Mayoral Committee</v>
          </cell>
          <cell r="E3980" t="str">
            <v>District 6</v>
          </cell>
          <cell r="F3980" t="str">
            <v>Sewer</v>
          </cell>
        </row>
        <row r="3981">
          <cell r="B3981">
            <v>13442.84</v>
          </cell>
          <cell r="C3981">
            <v>2010</v>
          </cell>
          <cell r="D3981" t="str">
            <v>700400  Mayoral Committee</v>
          </cell>
          <cell r="E3981" t="str">
            <v>District 6</v>
          </cell>
          <cell r="F3981" t="str">
            <v>Sewer</v>
          </cell>
        </row>
        <row r="3982">
          <cell r="B3982">
            <v>28979.64</v>
          </cell>
          <cell r="C3982">
            <v>2010</v>
          </cell>
          <cell r="D3982" t="str">
            <v>700400  Mayoral Committee</v>
          </cell>
          <cell r="E3982" t="str">
            <v>District 6</v>
          </cell>
          <cell r="F3982" t="str">
            <v>Sewer</v>
          </cell>
        </row>
        <row r="3983">
          <cell r="B3983">
            <v>28979.64</v>
          </cell>
          <cell r="C3983">
            <v>2010</v>
          </cell>
          <cell r="D3983" t="str">
            <v>700400  Mayoral Committee</v>
          </cell>
          <cell r="E3983" t="str">
            <v>District 6</v>
          </cell>
          <cell r="F3983" t="str">
            <v>Sewer</v>
          </cell>
        </row>
        <row r="3984">
          <cell r="B3984">
            <v>28979.64</v>
          </cell>
          <cell r="C3984">
            <v>2010</v>
          </cell>
          <cell r="D3984" t="str">
            <v>700400  Mayoral Committee</v>
          </cell>
          <cell r="E3984" t="str">
            <v>District 6</v>
          </cell>
          <cell r="F3984" t="str">
            <v>Sewer</v>
          </cell>
        </row>
        <row r="3985">
          <cell r="B3985">
            <v>28979.64</v>
          </cell>
          <cell r="C3985">
            <v>2010</v>
          </cell>
          <cell r="D3985" t="str">
            <v>700400  Mayoral Committee</v>
          </cell>
          <cell r="E3985" t="str">
            <v>District 6</v>
          </cell>
          <cell r="F3985" t="str">
            <v>Sewer</v>
          </cell>
        </row>
        <row r="3986">
          <cell r="B3986">
            <v>28979.64</v>
          </cell>
          <cell r="C3986">
            <v>2010</v>
          </cell>
          <cell r="D3986" t="str">
            <v>700400  Mayoral Committee</v>
          </cell>
          <cell r="E3986" t="str">
            <v>District 7</v>
          </cell>
          <cell r="F3986" t="str">
            <v>Sewer</v>
          </cell>
        </row>
        <row r="3987">
          <cell r="B3987">
            <v>28979.64</v>
          </cell>
          <cell r="C3987">
            <v>2010</v>
          </cell>
          <cell r="D3987" t="str">
            <v>700400  Mayoral Committee</v>
          </cell>
          <cell r="E3987" t="str">
            <v>District 7</v>
          </cell>
          <cell r="F3987" t="str">
            <v>Sewer</v>
          </cell>
        </row>
        <row r="3988">
          <cell r="B3988">
            <v>28979.64</v>
          </cell>
          <cell r="C3988">
            <v>2010</v>
          </cell>
          <cell r="D3988" t="str">
            <v>700400  Mayoral Committee</v>
          </cell>
          <cell r="E3988" t="str">
            <v>District 7</v>
          </cell>
          <cell r="F3988" t="str">
            <v>Sewer</v>
          </cell>
        </row>
        <row r="3989">
          <cell r="B3989">
            <v>28979.64</v>
          </cell>
          <cell r="C3989">
            <v>2010</v>
          </cell>
          <cell r="D3989" t="str">
            <v>700400  Mayoral Committee</v>
          </cell>
          <cell r="E3989" t="str">
            <v>District 7</v>
          </cell>
          <cell r="F3989" t="str">
            <v>Sewer</v>
          </cell>
        </row>
        <row r="3990">
          <cell r="B3990">
            <v>28979.64</v>
          </cell>
          <cell r="C3990">
            <v>2010</v>
          </cell>
          <cell r="D3990" t="str">
            <v>700400  Mayoral Committee</v>
          </cell>
          <cell r="E3990" t="str">
            <v>District 7</v>
          </cell>
          <cell r="F3990" t="str">
            <v>Sewer</v>
          </cell>
        </row>
        <row r="3991">
          <cell r="B3991">
            <v>21790.98</v>
          </cell>
          <cell r="C3991">
            <v>2010</v>
          </cell>
          <cell r="D3991" t="str">
            <v>700580  Subcouncils and Ward Committees</v>
          </cell>
          <cell r="E3991" t="str">
            <v>District 4</v>
          </cell>
          <cell r="F3991" t="str">
            <v>Water</v>
          </cell>
        </row>
        <row r="3992">
          <cell r="B3992">
            <v>21790.98</v>
          </cell>
          <cell r="C3992">
            <v>2010</v>
          </cell>
          <cell r="D3992" t="str">
            <v>700580  Subcouncils and Ward Committees</v>
          </cell>
          <cell r="E3992" t="str">
            <v>District 4</v>
          </cell>
          <cell r="F3992" t="str">
            <v>Water</v>
          </cell>
        </row>
        <row r="3993">
          <cell r="B3993">
            <v>21790.98</v>
          </cell>
          <cell r="C3993">
            <v>2010</v>
          </cell>
          <cell r="D3993" t="str">
            <v>700580  Subcouncils and Ward Committees</v>
          </cell>
          <cell r="E3993" t="str">
            <v>District 4</v>
          </cell>
          <cell r="F3993" t="str">
            <v>Water</v>
          </cell>
        </row>
        <row r="3994">
          <cell r="B3994">
            <v>20361.900000000001</v>
          </cell>
          <cell r="C3994">
            <v>2010</v>
          </cell>
          <cell r="D3994" t="str">
            <v>700580  Subcouncils and Ward Committees</v>
          </cell>
          <cell r="E3994" t="str">
            <v>District 4</v>
          </cell>
          <cell r="F3994" t="str">
            <v>Water</v>
          </cell>
        </row>
        <row r="3995">
          <cell r="B3995">
            <v>21790.98</v>
          </cell>
          <cell r="C3995">
            <v>2010</v>
          </cell>
          <cell r="D3995" t="str">
            <v>700580  Subcouncils and Ward Committees</v>
          </cell>
          <cell r="E3995" t="str">
            <v>District 4</v>
          </cell>
          <cell r="F3995" t="str">
            <v>Water</v>
          </cell>
        </row>
        <row r="3996">
          <cell r="B3996">
            <v>21790.98</v>
          </cell>
          <cell r="C3996">
            <v>2010</v>
          </cell>
          <cell r="D3996" t="str">
            <v>700580  Subcouncils and Ward Committees</v>
          </cell>
          <cell r="E3996" t="str">
            <v>District 4</v>
          </cell>
          <cell r="F3996" t="str">
            <v>Water</v>
          </cell>
        </row>
        <row r="3997">
          <cell r="B3997">
            <v>21790.98</v>
          </cell>
          <cell r="C3997">
            <v>2010</v>
          </cell>
          <cell r="D3997" t="str">
            <v>700580  Subcouncils and Ward Committees</v>
          </cell>
          <cell r="E3997" t="str">
            <v>District 3</v>
          </cell>
          <cell r="F3997" t="str">
            <v>Water</v>
          </cell>
        </row>
        <row r="3998">
          <cell r="B3998">
            <v>20361.900000000001</v>
          </cell>
          <cell r="C3998">
            <v>2010</v>
          </cell>
          <cell r="D3998" t="str">
            <v>700580  Subcouncils and Ward Committees</v>
          </cell>
          <cell r="E3998" t="str">
            <v>District 3</v>
          </cell>
          <cell r="F3998" t="str">
            <v>Water</v>
          </cell>
        </row>
        <row r="3999">
          <cell r="B3999">
            <v>21790.98</v>
          </cell>
          <cell r="C3999">
            <v>2010</v>
          </cell>
          <cell r="D3999" t="str">
            <v>700580  Subcouncils and Ward Committees</v>
          </cell>
          <cell r="E3999" t="str">
            <v>District 3</v>
          </cell>
          <cell r="F3999" t="str">
            <v>Water</v>
          </cell>
        </row>
        <row r="4000">
          <cell r="B4000">
            <v>21790.98</v>
          </cell>
          <cell r="C4000">
            <v>2010</v>
          </cell>
          <cell r="D4000" t="str">
            <v>700580  Subcouncils and Ward Committees</v>
          </cell>
          <cell r="E4000" t="str">
            <v>District 3</v>
          </cell>
          <cell r="F4000" t="str">
            <v>Water</v>
          </cell>
        </row>
        <row r="4001">
          <cell r="B4001">
            <v>21790.98</v>
          </cell>
          <cell r="C4001">
            <v>2010</v>
          </cell>
          <cell r="D4001" t="str">
            <v>700580  Subcouncils and Ward Committees</v>
          </cell>
          <cell r="E4001" t="str">
            <v>District 6</v>
          </cell>
          <cell r="F4001" t="str">
            <v>Water</v>
          </cell>
        </row>
        <row r="4002">
          <cell r="B4002">
            <v>21790.98</v>
          </cell>
          <cell r="C4002">
            <v>2010</v>
          </cell>
          <cell r="D4002" t="str">
            <v>700580  Subcouncils and Ward Committees</v>
          </cell>
          <cell r="E4002" t="str">
            <v>District 8</v>
          </cell>
          <cell r="F4002" t="str">
            <v>Water</v>
          </cell>
        </row>
        <row r="4003">
          <cell r="B4003">
            <v>11266.81</v>
          </cell>
          <cell r="C4003">
            <v>2010</v>
          </cell>
          <cell r="D4003" t="str">
            <v>700580  Subcouncils and Ward Committees</v>
          </cell>
          <cell r="E4003" t="str">
            <v>District 8</v>
          </cell>
          <cell r="F4003" t="str">
            <v>Water</v>
          </cell>
        </row>
        <row r="4004">
          <cell r="B4004">
            <v>21790.98</v>
          </cell>
          <cell r="C4004">
            <v>2010</v>
          </cell>
          <cell r="D4004" t="str">
            <v>700580  Subcouncils and Ward Committees</v>
          </cell>
          <cell r="E4004" t="str">
            <v>District 8</v>
          </cell>
          <cell r="F4004" t="str">
            <v>Water</v>
          </cell>
        </row>
        <row r="4005">
          <cell r="B4005">
            <v>21790.98</v>
          </cell>
          <cell r="C4005">
            <v>2010</v>
          </cell>
          <cell r="D4005" t="str">
            <v>700580  Subcouncils and Ward Committees</v>
          </cell>
          <cell r="E4005" t="str">
            <v>District 6</v>
          </cell>
          <cell r="F4005" t="str">
            <v>Water</v>
          </cell>
        </row>
        <row r="4006">
          <cell r="B4006">
            <v>21790.98</v>
          </cell>
          <cell r="C4006">
            <v>2010</v>
          </cell>
          <cell r="D4006" t="str">
            <v>700580  Subcouncils and Ward Committees</v>
          </cell>
          <cell r="E4006" t="str">
            <v>TOC</v>
          </cell>
          <cell r="F4006" t="str">
            <v>Water</v>
          </cell>
        </row>
        <row r="4007">
          <cell r="B4007">
            <v>21790.98</v>
          </cell>
          <cell r="C4007">
            <v>2010</v>
          </cell>
          <cell r="D4007" t="str">
            <v>700580  Subcouncils and Ward Committees</v>
          </cell>
          <cell r="E4007" t="str">
            <v>District 1</v>
          </cell>
          <cell r="F4007" t="str">
            <v>Water</v>
          </cell>
        </row>
        <row r="4008">
          <cell r="B4008">
            <v>21790.98</v>
          </cell>
          <cell r="C4008">
            <v>2010</v>
          </cell>
          <cell r="D4008" t="str">
            <v>700580  Subcouncils and Ward Committees</v>
          </cell>
          <cell r="E4008" t="str">
            <v>District 1</v>
          </cell>
          <cell r="F4008" t="str">
            <v>Water</v>
          </cell>
        </row>
        <row r="4009">
          <cell r="B4009">
            <v>21790.98</v>
          </cell>
          <cell r="C4009">
            <v>2010</v>
          </cell>
          <cell r="D4009" t="str">
            <v>700580  Subcouncils and Ward Committees</v>
          </cell>
          <cell r="E4009" t="str">
            <v>District 1</v>
          </cell>
          <cell r="F4009" t="str">
            <v>Water</v>
          </cell>
        </row>
        <row r="4010">
          <cell r="B4010">
            <v>21790.98</v>
          </cell>
          <cell r="C4010">
            <v>2010</v>
          </cell>
          <cell r="D4010" t="str">
            <v>700580  Subcouncils and Ward Committees</v>
          </cell>
          <cell r="E4010" t="str">
            <v>District 1</v>
          </cell>
          <cell r="F4010" t="str">
            <v>Water</v>
          </cell>
        </row>
        <row r="4011">
          <cell r="B4011">
            <v>21790.98</v>
          </cell>
          <cell r="C4011">
            <v>2010</v>
          </cell>
          <cell r="D4011" t="str">
            <v>700580  Subcouncils and Ward Committees</v>
          </cell>
          <cell r="E4011" t="str">
            <v>District 1</v>
          </cell>
          <cell r="F4011" t="str">
            <v>Water</v>
          </cell>
        </row>
        <row r="4012">
          <cell r="B4012">
            <v>21790.98</v>
          </cell>
          <cell r="C4012">
            <v>2010</v>
          </cell>
          <cell r="D4012" t="str">
            <v>700580  Subcouncils and Ward Committees</v>
          </cell>
          <cell r="E4012" t="str">
            <v>Logistics</v>
          </cell>
          <cell r="F4012" t="str">
            <v>Water</v>
          </cell>
        </row>
        <row r="4013">
          <cell r="B4013">
            <v>21790.98</v>
          </cell>
          <cell r="C4013">
            <v>2010</v>
          </cell>
          <cell r="D4013" t="str">
            <v>700580  Subcouncils and Ward Committees</v>
          </cell>
          <cell r="E4013" t="str">
            <v>Logistics</v>
          </cell>
          <cell r="F4013" t="str">
            <v>Water</v>
          </cell>
        </row>
        <row r="4014">
          <cell r="B4014">
            <v>21790.98</v>
          </cell>
          <cell r="C4014">
            <v>2010</v>
          </cell>
          <cell r="D4014" t="str">
            <v>700580  Subcouncils and Ward Committees</v>
          </cell>
          <cell r="E4014" t="str">
            <v>Logistics</v>
          </cell>
          <cell r="F4014" t="str">
            <v>Water</v>
          </cell>
        </row>
        <row r="4015">
          <cell r="B4015">
            <v>21790.98</v>
          </cell>
          <cell r="C4015">
            <v>2010</v>
          </cell>
          <cell r="D4015" t="str">
            <v>700580  Subcouncils and Ward Committees</v>
          </cell>
          <cell r="E4015" t="str">
            <v>Logistics</v>
          </cell>
          <cell r="F4015" t="str">
            <v>Water</v>
          </cell>
        </row>
        <row r="4016">
          <cell r="B4016">
            <v>21790.98</v>
          </cell>
          <cell r="C4016">
            <v>2010</v>
          </cell>
          <cell r="D4016" t="str">
            <v>700580  Subcouncils and Ward Committees</v>
          </cell>
          <cell r="E4016" t="str">
            <v>Logistics</v>
          </cell>
          <cell r="F4016" t="str">
            <v>Water</v>
          </cell>
        </row>
        <row r="4017">
          <cell r="B4017">
            <v>21790.98</v>
          </cell>
          <cell r="C4017">
            <v>2010</v>
          </cell>
          <cell r="D4017" t="str">
            <v>700580  Subcouncils and Ward Committees</v>
          </cell>
          <cell r="E4017" t="str">
            <v>Logistics</v>
          </cell>
          <cell r="F4017" t="str">
            <v>Water</v>
          </cell>
        </row>
        <row r="4018">
          <cell r="B4018">
            <v>21790.98</v>
          </cell>
          <cell r="C4018">
            <v>2010</v>
          </cell>
          <cell r="D4018" t="str">
            <v>700580  Subcouncils and Ward Committees</v>
          </cell>
          <cell r="E4018" t="str">
            <v>Logistics</v>
          </cell>
          <cell r="F4018" t="str">
            <v>Water</v>
          </cell>
        </row>
        <row r="4019">
          <cell r="B4019">
            <v>21790.98</v>
          </cell>
          <cell r="C4019">
            <v>2010</v>
          </cell>
          <cell r="D4019" t="str">
            <v>700580  Subcouncils and Ward Committees</v>
          </cell>
          <cell r="E4019" t="str">
            <v>Logistics</v>
          </cell>
          <cell r="F4019" t="str">
            <v>Water</v>
          </cell>
        </row>
        <row r="4020">
          <cell r="B4020">
            <v>20361.900000000001</v>
          </cell>
          <cell r="C4020">
            <v>2010</v>
          </cell>
          <cell r="D4020" t="str">
            <v>700580  Subcouncils and Ward Committees</v>
          </cell>
          <cell r="E4020" t="str">
            <v>TOC</v>
          </cell>
          <cell r="F4020" t="str">
            <v>Water</v>
          </cell>
        </row>
        <row r="4021">
          <cell r="B4021">
            <v>21790.98</v>
          </cell>
          <cell r="C4021">
            <v>2010</v>
          </cell>
          <cell r="D4021" t="str">
            <v>700580  Subcouncils and Ward Committees</v>
          </cell>
          <cell r="E4021" t="str">
            <v>Informal Settlements</v>
          </cell>
          <cell r="F4021" t="str">
            <v>Water</v>
          </cell>
        </row>
        <row r="4022">
          <cell r="B4022">
            <v>21790.98</v>
          </cell>
          <cell r="C4022">
            <v>2010</v>
          </cell>
          <cell r="D4022" t="str">
            <v>700580  Subcouncils and Ward Committees</v>
          </cell>
          <cell r="E4022" t="str">
            <v>TOC</v>
          </cell>
          <cell r="F4022" t="str">
            <v>Water</v>
          </cell>
        </row>
        <row r="4023">
          <cell r="B4023">
            <v>21790.98</v>
          </cell>
          <cell r="C4023">
            <v>2010</v>
          </cell>
          <cell r="D4023" t="str">
            <v>700580  Subcouncils and Ward Committees</v>
          </cell>
          <cell r="E4023" t="str">
            <v>District 8</v>
          </cell>
          <cell r="F4023" t="str">
            <v>Water</v>
          </cell>
        </row>
        <row r="4024">
          <cell r="B4024">
            <v>21790.98</v>
          </cell>
          <cell r="C4024">
            <v>2010</v>
          </cell>
          <cell r="D4024" t="str">
            <v>700580  Subcouncils and Ward Committees</v>
          </cell>
          <cell r="E4024" t="e">
            <v>#N/A</v>
          </cell>
          <cell r="F4024" t="str">
            <v>Sewer</v>
          </cell>
        </row>
        <row r="4025">
          <cell r="B4025">
            <v>9095.09</v>
          </cell>
          <cell r="C4025">
            <v>2010</v>
          </cell>
          <cell r="D4025" t="str">
            <v>700580  Subcouncils and Ward Committees</v>
          </cell>
          <cell r="E4025" t="e">
            <v>#N/A</v>
          </cell>
          <cell r="F4025" t="str">
            <v>Sewer</v>
          </cell>
        </row>
        <row r="4026">
          <cell r="B4026">
            <v>21790.98</v>
          </cell>
          <cell r="C4026">
            <v>2010</v>
          </cell>
          <cell r="D4026" t="str">
            <v>700580  Subcouncils and Ward Committees</v>
          </cell>
          <cell r="E4026" t="str">
            <v>District 8</v>
          </cell>
          <cell r="F4026" t="str">
            <v>Water</v>
          </cell>
        </row>
        <row r="4027">
          <cell r="B4027">
            <v>21790.98</v>
          </cell>
          <cell r="C4027">
            <v>2010</v>
          </cell>
          <cell r="D4027" t="str">
            <v>700580  Subcouncils and Ward Committees</v>
          </cell>
          <cell r="E4027" t="str">
            <v>District 8</v>
          </cell>
          <cell r="F4027" t="str">
            <v>Water</v>
          </cell>
        </row>
        <row r="4028">
          <cell r="B4028">
            <v>21790.98</v>
          </cell>
          <cell r="C4028">
            <v>2010</v>
          </cell>
          <cell r="D4028" t="str">
            <v>700580  Subcouncils and Ward Committees</v>
          </cell>
          <cell r="E4028" t="str">
            <v>District 8</v>
          </cell>
          <cell r="F4028" t="str">
            <v>Water</v>
          </cell>
        </row>
        <row r="4029">
          <cell r="B4029">
            <v>21790.98</v>
          </cell>
          <cell r="C4029">
            <v>2010</v>
          </cell>
          <cell r="D4029" t="str">
            <v>700580  Subcouncils and Ward Committees</v>
          </cell>
          <cell r="E4029" t="str">
            <v>District 8</v>
          </cell>
          <cell r="F4029" t="str">
            <v>Water</v>
          </cell>
        </row>
        <row r="4030">
          <cell r="B4030">
            <v>20361.900000000001</v>
          </cell>
          <cell r="C4030">
            <v>2010</v>
          </cell>
          <cell r="D4030" t="str">
            <v>700580  Subcouncils and Ward Committees</v>
          </cell>
          <cell r="E4030" t="str">
            <v>District 8</v>
          </cell>
          <cell r="F4030" t="str">
            <v>Water</v>
          </cell>
        </row>
        <row r="4031">
          <cell r="B4031">
            <v>21790.98</v>
          </cell>
          <cell r="C4031">
            <v>2010</v>
          </cell>
          <cell r="D4031" t="str">
            <v>700580  Subcouncils and Ward Committees</v>
          </cell>
          <cell r="E4031" t="str">
            <v>District 8</v>
          </cell>
          <cell r="F4031" t="str">
            <v>Water</v>
          </cell>
        </row>
        <row r="4032">
          <cell r="B4032">
            <v>21790.98</v>
          </cell>
          <cell r="C4032">
            <v>2010</v>
          </cell>
          <cell r="D4032" t="str">
            <v>700580  Subcouncils and Ward Committees</v>
          </cell>
          <cell r="E4032" t="str">
            <v>District 8</v>
          </cell>
          <cell r="F4032" t="str">
            <v>Water</v>
          </cell>
        </row>
        <row r="4033">
          <cell r="B4033">
            <v>21790.98</v>
          </cell>
          <cell r="C4033">
            <v>2010</v>
          </cell>
          <cell r="D4033" t="str">
            <v>700580  Subcouncils and Ward Committees</v>
          </cell>
          <cell r="E4033" t="str">
            <v>District 8</v>
          </cell>
          <cell r="F4033" t="str">
            <v>Water</v>
          </cell>
        </row>
        <row r="4034">
          <cell r="B4034">
            <v>20361.900000000001</v>
          </cell>
          <cell r="C4034">
            <v>2010</v>
          </cell>
          <cell r="D4034" t="str">
            <v>700580  Subcouncils and Ward Committees</v>
          </cell>
          <cell r="E4034" t="str">
            <v>District 8</v>
          </cell>
          <cell r="F4034" t="str">
            <v>Water</v>
          </cell>
        </row>
        <row r="4035">
          <cell r="B4035">
            <v>21790.98</v>
          </cell>
          <cell r="C4035">
            <v>2010</v>
          </cell>
          <cell r="D4035" t="str">
            <v>700580  Subcouncils and Ward Committees</v>
          </cell>
          <cell r="E4035" t="str">
            <v>District 8</v>
          </cell>
          <cell r="F4035" t="str">
            <v>Water</v>
          </cell>
        </row>
        <row r="4036">
          <cell r="B4036">
            <v>21790.98</v>
          </cell>
          <cell r="C4036">
            <v>2010</v>
          </cell>
          <cell r="D4036" t="str">
            <v>700580  Subcouncils and Ward Committees</v>
          </cell>
          <cell r="E4036" t="str">
            <v>District 8</v>
          </cell>
          <cell r="F4036" t="str">
            <v>Water</v>
          </cell>
        </row>
        <row r="4037">
          <cell r="B4037">
            <v>21790.98</v>
          </cell>
          <cell r="C4037">
            <v>2010</v>
          </cell>
          <cell r="D4037" t="str">
            <v>700580  Subcouncils and Ward Committees</v>
          </cell>
          <cell r="E4037" t="str">
            <v>District 6</v>
          </cell>
          <cell r="F4037" t="str">
            <v>Water</v>
          </cell>
        </row>
        <row r="4038">
          <cell r="B4038">
            <v>21790.98</v>
          </cell>
          <cell r="C4038">
            <v>2010</v>
          </cell>
          <cell r="D4038" t="str">
            <v>700580  Subcouncils and Ward Committees</v>
          </cell>
          <cell r="E4038" t="str">
            <v>District 6</v>
          </cell>
          <cell r="F4038" t="str">
            <v>Water</v>
          </cell>
        </row>
        <row r="4039">
          <cell r="B4039">
            <v>21790.98</v>
          </cell>
          <cell r="C4039">
            <v>2010</v>
          </cell>
          <cell r="D4039" t="str">
            <v>700580  Subcouncils and Ward Committees</v>
          </cell>
          <cell r="E4039" t="str">
            <v>District 6</v>
          </cell>
          <cell r="F4039" t="str">
            <v>Water</v>
          </cell>
        </row>
        <row r="4040">
          <cell r="B4040">
            <v>21790.98</v>
          </cell>
          <cell r="C4040">
            <v>2010</v>
          </cell>
          <cell r="D4040" t="str">
            <v>700580  Subcouncils and Ward Committees</v>
          </cell>
          <cell r="E4040" t="str">
            <v>District 6</v>
          </cell>
          <cell r="F4040" t="str">
            <v>Water</v>
          </cell>
        </row>
        <row r="4041">
          <cell r="B4041">
            <v>20361.900000000001</v>
          </cell>
          <cell r="C4041">
            <v>2010</v>
          </cell>
          <cell r="D4041" t="str">
            <v>700580  Subcouncils and Ward Committees</v>
          </cell>
          <cell r="E4041" t="str">
            <v>District 6</v>
          </cell>
          <cell r="F4041" t="str">
            <v>Water</v>
          </cell>
        </row>
        <row r="4042">
          <cell r="B4042">
            <v>21790.98</v>
          </cell>
          <cell r="C4042">
            <v>2010</v>
          </cell>
          <cell r="D4042" t="str">
            <v>700580  Subcouncils and Ward Committees</v>
          </cell>
          <cell r="E4042" t="str">
            <v>District 6</v>
          </cell>
          <cell r="F4042" t="str">
            <v>Water</v>
          </cell>
        </row>
        <row r="4043">
          <cell r="B4043">
            <v>21790.98</v>
          </cell>
          <cell r="C4043">
            <v>2010</v>
          </cell>
          <cell r="D4043" t="str">
            <v>700580  Subcouncils and Ward Committees</v>
          </cell>
          <cell r="E4043" t="str">
            <v>District 6</v>
          </cell>
          <cell r="F4043" t="str">
            <v>Water</v>
          </cell>
        </row>
        <row r="4044">
          <cell r="B4044">
            <v>21790.98</v>
          </cell>
          <cell r="C4044">
            <v>2010</v>
          </cell>
          <cell r="D4044" t="str">
            <v>700580  Subcouncils and Ward Committees</v>
          </cell>
          <cell r="E4044" t="str">
            <v>District 8</v>
          </cell>
          <cell r="F4044" t="str">
            <v>Water</v>
          </cell>
        </row>
        <row r="4045">
          <cell r="B4045">
            <v>21790.98</v>
          </cell>
          <cell r="C4045">
            <v>2010</v>
          </cell>
          <cell r="D4045" t="str">
            <v>700580  Subcouncils and Ward Committees</v>
          </cell>
          <cell r="E4045" t="str">
            <v>District 8</v>
          </cell>
          <cell r="F4045" t="str">
            <v>Water</v>
          </cell>
        </row>
        <row r="4046">
          <cell r="B4046">
            <v>21790.98</v>
          </cell>
          <cell r="C4046">
            <v>2010</v>
          </cell>
          <cell r="D4046" t="str">
            <v>700580  Subcouncils and Ward Committees</v>
          </cell>
          <cell r="E4046" t="str">
            <v>District 8</v>
          </cell>
          <cell r="F4046" t="str">
            <v>Water</v>
          </cell>
        </row>
        <row r="4047">
          <cell r="B4047">
            <v>21790.98</v>
          </cell>
          <cell r="C4047">
            <v>2010</v>
          </cell>
          <cell r="D4047" t="str">
            <v>700580  Subcouncils and Ward Committees</v>
          </cell>
          <cell r="E4047" t="str">
            <v>District 8</v>
          </cell>
          <cell r="F4047" t="str">
            <v>Water</v>
          </cell>
        </row>
        <row r="4048">
          <cell r="B4048">
            <v>20361.900000000001</v>
          </cell>
          <cell r="C4048">
            <v>2010</v>
          </cell>
          <cell r="D4048" t="str">
            <v>700580  Subcouncils and Ward Committees</v>
          </cell>
          <cell r="E4048" t="str">
            <v>District 1</v>
          </cell>
          <cell r="F4048" t="str">
            <v>Water</v>
          </cell>
        </row>
        <row r="4049">
          <cell r="B4049">
            <v>21790.98</v>
          </cell>
          <cell r="C4049">
            <v>2010</v>
          </cell>
          <cell r="D4049" t="str">
            <v>700580  Subcouncils and Ward Committees</v>
          </cell>
          <cell r="E4049" t="str">
            <v>District 8</v>
          </cell>
          <cell r="F4049" t="str">
            <v>Water</v>
          </cell>
        </row>
        <row r="4050">
          <cell r="B4050">
            <v>21790.98</v>
          </cell>
          <cell r="C4050">
            <v>2010</v>
          </cell>
          <cell r="D4050" t="str">
            <v>700580  Subcouncils and Ward Committees</v>
          </cell>
          <cell r="E4050" t="str">
            <v>Planning &amp; Design</v>
          </cell>
          <cell r="F4050" t="str">
            <v>Water</v>
          </cell>
        </row>
        <row r="4051">
          <cell r="B4051">
            <v>21790.98</v>
          </cell>
          <cell r="C4051">
            <v>2010</v>
          </cell>
          <cell r="D4051" t="str">
            <v>700580  Subcouncils and Ward Committees</v>
          </cell>
          <cell r="E4051" t="str">
            <v>District 4</v>
          </cell>
          <cell r="F4051" t="str">
            <v>Sewer</v>
          </cell>
        </row>
        <row r="4052">
          <cell r="B4052">
            <v>21790.98</v>
          </cell>
          <cell r="C4052">
            <v>2010</v>
          </cell>
          <cell r="D4052" t="str">
            <v>700580  Subcouncils and Ward Committees</v>
          </cell>
          <cell r="E4052" t="str">
            <v>District 4</v>
          </cell>
          <cell r="F4052" t="str">
            <v>Sewer</v>
          </cell>
        </row>
        <row r="4053">
          <cell r="B4053">
            <v>21790.98</v>
          </cell>
          <cell r="C4053">
            <v>2010</v>
          </cell>
          <cell r="D4053" t="str">
            <v>700580  Subcouncils and Ward Committees</v>
          </cell>
          <cell r="E4053" t="str">
            <v>District 4</v>
          </cell>
          <cell r="F4053" t="str">
            <v>Sewer</v>
          </cell>
        </row>
        <row r="4054">
          <cell r="B4054">
            <v>21790.98</v>
          </cell>
          <cell r="C4054">
            <v>2010</v>
          </cell>
          <cell r="D4054" t="str">
            <v>700580  Subcouncils and Ward Committees</v>
          </cell>
          <cell r="E4054" t="str">
            <v>District 4</v>
          </cell>
          <cell r="F4054" t="str">
            <v>Sewer</v>
          </cell>
        </row>
        <row r="4055">
          <cell r="B4055">
            <v>21790.98</v>
          </cell>
          <cell r="C4055">
            <v>2010</v>
          </cell>
          <cell r="D4055" t="str">
            <v>700580  Subcouncils and Ward Committees</v>
          </cell>
          <cell r="E4055" t="str">
            <v>District 4</v>
          </cell>
          <cell r="F4055" t="str">
            <v>Sewer</v>
          </cell>
        </row>
        <row r="4056">
          <cell r="B4056">
            <v>21790.98</v>
          </cell>
          <cell r="C4056">
            <v>2010</v>
          </cell>
          <cell r="D4056" t="str">
            <v>700580  Subcouncils and Ward Committees</v>
          </cell>
          <cell r="E4056" t="str">
            <v>District 3</v>
          </cell>
          <cell r="F4056" t="str">
            <v>Sewer</v>
          </cell>
        </row>
        <row r="4057">
          <cell r="B4057">
            <v>21790.98</v>
          </cell>
          <cell r="C4057">
            <v>2010</v>
          </cell>
          <cell r="D4057" t="str">
            <v>700580  Subcouncils and Ward Committees</v>
          </cell>
          <cell r="E4057" t="str">
            <v>District 3</v>
          </cell>
          <cell r="F4057" t="str">
            <v>Sewer</v>
          </cell>
        </row>
        <row r="4058">
          <cell r="B4058">
            <v>21790.98</v>
          </cell>
          <cell r="C4058">
            <v>2010</v>
          </cell>
          <cell r="D4058" t="str">
            <v>700580  Subcouncils and Ward Committees</v>
          </cell>
          <cell r="E4058" t="str">
            <v>District 3</v>
          </cell>
          <cell r="F4058" t="str">
            <v>Sewer</v>
          </cell>
        </row>
        <row r="4059">
          <cell r="B4059">
            <v>21790.98</v>
          </cell>
          <cell r="C4059">
            <v>2010</v>
          </cell>
          <cell r="D4059" t="str">
            <v>700580  Subcouncils and Ward Committees</v>
          </cell>
          <cell r="E4059" t="str">
            <v>TOC</v>
          </cell>
          <cell r="F4059" t="str">
            <v>Sewer</v>
          </cell>
        </row>
        <row r="4060">
          <cell r="B4060">
            <v>21790.98</v>
          </cell>
          <cell r="C4060">
            <v>2010</v>
          </cell>
          <cell r="D4060" t="str">
            <v>700580  Subcouncils and Ward Committees</v>
          </cell>
          <cell r="E4060" t="str">
            <v>District 7</v>
          </cell>
          <cell r="F4060" t="str">
            <v>Sewer</v>
          </cell>
        </row>
        <row r="4061">
          <cell r="B4061">
            <v>21790.98</v>
          </cell>
          <cell r="C4061">
            <v>2010</v>
          </cell>
          <cell r="D4061" t="str">
            <v>700580  Subcouncils and Ward Committees</v>
          </cell>
          <cell r="E4061" t="str">
            <v>District 7</v>
          </cell>
          <cell r="F4061" t="str">
            <v>Sewer</v>
          </cell>
        </row>
        <row r="4062">
          <cell r="B4062">
            <v>21790.98</v>
          </cell>
          <cell r="C4062">
            <v>2010</v>
          </cell>
          <cell r="D4062" t="str">
            <v>700580  Subcouncils and Ward Committees</v>
          </cell>
          <cell r="E4062" t="str">
            <v>District 6</v>
          </cell>
          <cell r="F4062" t="str">
            <v>Sewer</v>
          </cell>
        </row>
        <row r="4063">
          <cell r="B4063">
            <v>21790.98</v>
          </cell>
          <cell r="C4063">
            <v>2010</v>
          </cell>
          <cell r="D4063" t="str">
            <v>700580  Subcouncils and Ward Committees</v>
          </cell>
          <cell r="E4063" t="str">
            <v>District 7</v>
          </cell>
          <cell r="F4063" t="str">
            <v>Sewer</v>
          </cell>
        </row>
        <row r="4064">
          <cell r="B4064">
            <v>21790.98</v>
          </cell>
          <cell r="C4064">
            <v>2010</v>
          </cell>
          <cell r="D4064" t="str">
            <v>700580  Subcouncils and Ward Committees</v>
          </cell>
          <cell r="E4064" t="str">
            <v>District 1</v>
          </cell>
          <cell r="F4064" t="str">
            <v>Sewer</v>
          </cell>
        </row>
        <row r="4065">
          <cell r="B4065">
            <v>21790.98</v>
          </cell>
          <cell r="C4065">
            <v>2010</v>
          </cell>
          <cell r="D4065" t="str">
            <v>700580  Subcouncils and Ward Committees</v>
          </cell>
          <cell r="E4065" t="str">
            <v>District 1</v>
          </cell>
          <cell r="F4065" t="str">
            <v>Sewer</v>
          </cell>
        </row>
        <row r="4066">
          <cell r="B4066">
            <v>21790.98</v>
          </cell>
          <cell r="C4066">
            <v>2010</v>
          </cell>
          <cell r="D4066" t="str">
            <v>700580  Subcouncils and Ward Committees</v>
          </cell>
          <cell r="E4066" t="str">
            <v>District 1</v>
          </cell>
          <cell r="F4066" t="str">
            <v>Sewer</v>
          </cell>
        </row>
        <row r="4067">
          <cell r="B4067">
            <v>21790.98</v>
          </cell>
          <cell r="C4067">
            <v>2010</v>
          </cell>
          <cell r="D4067" t="str">
            <v>700580  Subcouncils and Ward Committees</v>
          </cell>
          <cell r="E4067" t="str">
            <v>Logistics</v>
          </cell>
          <cell r="F4067" t="str">
            <v>Sewer</v>
          </cell>
        </row>
        <row r="4068">
          <cell r="B4068">
            <v>21790.98</v>
          </cell>
          <cell r="C4068">
            <v>2010</v>
          </cell>
          <cell r="D4068" t="str">
            <v>700580  Subcouncils and Ward Committees</v>
          </cell>
          <cell r="E4068" t="str">
            <v>Logistics</v>
          </cell>
          <cell r="F4068" t="str">
            <v>Sewer</v>
          </cell>
        </row>
        <row r="4069">
          <cell r="B4069">
            <v>21790.98</v>
          </cell>
          <cell r="C4069">
            <v>2010</v>
          </cell>
          <cell r="D4069" t="str">
            <v>700580  Subcouncils and Ward Committees</v>
          </cell>
          <cell r="E4069" t="str">
            <v>Logistics</v>
          </cell>
          <cell r="F4069" t="str">
            <v>Sewer</v>
          </cell>
        </row>
        <row r="4070">
          <cell r="B4070">
            <v>21790.98</v>
          </cell>
          <cell r="C4070">
            <v>2010</v>
          </cell>
          <cell r="D4070" t="str">
            <v>700580  Subcouncils and Ward Committees</v>
          </cell>
          <cell r="E4070" t="str">
            <v>Logistics</v>
          </cell>
          <cell r="F4070" t="str">
            <v>Sewer</v>
          </cell>
        </row>
        <row r="4071">
          <cell r="B4071">
            <v>21790.98</v>
          </cell>
          <cell r="C4071">
            <v>2010</v>
          </cell>
          <cell r="D4071" t="str">
            <v>700580  Subcouncils and Ward Committees</v>
          </cell>
          <cell r="E4071" t="str">
            <v>Logistics</v>
          </cell>
          <cell r="F4071" t="str">
            <v>Sewer</v>
          </cell>
        </row>
        <row r="4072">
          <cell r="B4072">
            <v>21790.98</v>
          </cell>
          <cell r="C4072">
            <v>2010</v>
          </cell>
          <cell r="D4072" t="str">
            <v>700580  Subcouncils and Ward Committees</v>
          </cell>
          <cell r="E4072" t="str">
            <v>Logistics</v>
          </cell>
          <cell r="F4072" t="str">
            <v>Sewer</v>
          </cell>
        </row>
        <row r="4073">
          <cell r="B4073">
            <v>21790.98</v>
          </cell>
          <cell r="C4073">
            <v>2010</v>
          </cell>
          <cell r="D4073" t="str">
            <v>700580  Subcouncils and Ward Committees</v>
          </cell>
          <cell r="E4073" t="str">
            <v>Logistics</v>
          </cell>
          <cell r="F4073" t="str">
            <v>Sewer</v>
          </cell>
        </row>
        <row r="4074">
          <cell r="B4074">
            <v>21790.98</v>
          </cell>
          <cell r="C4074">
            <v>2010</v>
          </cell>
          <cell r="D4074" t="str">
            <v>700580  Subcouncils and Ward Committees</v>
          </cell>
          <cell r="E4074" t="str">
            <v>Informal Settlements</v>
          </cell>
          <cell r="F4074" t="str">
            <v>Sewer</v>
          </cell>
        </row>
        <row r="4075">
          <cell r="B4075">
            <v>21790.98</v>
          </cell>
          <cell r="C4075">
            <v>2010</v>
          </cell>
          <cell r="D4075" t="str">
            <v>700580  Subcouncils and Ward Committees</v>
          </cell>
          <cell r="E4075" t="str">
            <v>TOC</v>
          </cell>
          <cell r="F4075" t="str">
            <v>Sewer</v>
          </cell>
        </row>
        <row r="4076">
          <cell r="B4076">
            <v>21790.98</v>
          </cell>
          <cell r="C4076">
            <v>2010</v>
          </cell>
          <cell r="D4076" t="str">
            <v>700580  Subcouncils and Ward Committees</v>
          </cell>
          <cell r="E4076" t="str">
            <v>Planning &amp; Design</v>
          </cell>
          <cell r="F4076" t="str">
            <v>Sewer</v>
          </cell>
        </row>
        <row r="4077">
          <cell r="B4077">
            <v>21790.98</v>
          </cell>
          <cell r="C4077">
            <v>2010</v>
          </cell>
          <cell r="D4077" t="str">
            <v>700580  Subcouncils and Ward Committees</v>
          </cell>
          <cell r="E4077" t="str">
            <v>Planning &amp; Design</v>
          </cell>
          <cell r="F4077" t="str">
            <v>Sewer</v>
          </cell>
        </row>
        <row r="4078">
          <cell r="B4078">
            <v>21790.98</v>
          </cell>
          <cell r="C4078">
            <v>2010</v>
          </cell>
          <cell r="D4078" t="str">
            <v>700580  Subcouncils and Ward Committees</v>
          </cell>
          <cell r="E4078" t="str">
            <v>Informal Settlements</v>
          </cell>
          <cell r="F4078" t="str">
            <v>Sewer</v>
          </cell>
        </row>
        <row r="4079">
          <cell r="B4079">
            <v>21790.98</v>
          </cell>
          <cell r="C4079">
            <v>2010</v>
          </cell>
          <cell r="D4079" t="str">
            <v>700580  Subcouncils and Ward Committees</v>
          </cell>
          <cell r="E4079" t="str">
            <v>Informal Settlements</v>
          </cell>
          <cell r="F4079" t="str">
            <v>Water</v>
          </cell>
        </row>
        <row r="4080">
          <cell r="B4080">
            <v>21790.98</v>
          </cell>
          <cell r="C4080">
            <v>2010</v>
          </cell>
          <cell r="D4080" t="str">
            <v>700580  Subcouncils and Ward Committees</v>
          </cell>
          <cell r="E4080" t="str">
            <v>Logistics</v>
          </cell>
          <cell r="F4080" t="str">
            <v>Water</v>
          </cell>
        </row>
        <row r="4081">
          <cell r="B4081">
            <v>11266.81</v>
          </cell>
          <cell r="C4081">
            <v>2010</v>
          </cell>
          <cell r="D4081" t="str">
            <v>700580  Subcouncils and Ward Committees</v>
          </cell>
          <cell r="E4081" t="e">
            <v>#N/A</v>
          </cell>
          <cell r="F4081" t="str">
            <v>Sewer</v>
          </cell>
        </row>
        <row r="4082">
          <cell r="B4082">
            <v>21790.98</v>
          </cell>
          <cell r="C4082">
            <v>2010</v>
          </cell>
          <cell r="D4082" t="str">
            <v>700580  Subcouncils and Ward Committees</v>
          </cell>
          <cell r="E4082" t="str">
            <v>District 7</v>
          </cell>
          <cell r="F4082" t="str">
            <v>Sewer</v>
          </cell>
        </row>
        <row r="4083">
          <cell r="B4083">
            <v>21790.98</v>
          </cell>
          <cell r="C4083">
            <v>2010</v>
          </cell>
          <cell r="D4083" t="str">
            <v>700580  Subcouncils and Ward Committees</v>
          </cell>
          <cell r="E4083" t="str">
            <v>District 7</v>
          </cell>
          <cell r="F4083" t="str">
            <v>Sewer</v>
          </cell>
        </row>
        <row r="4084">
          <cell r="B4084">
            <v>21790.98</v>
          </cell>
          <cell r="C4084">
            <v>2010</v>
          </cell>
          <cell r="D4084" t="str">
            <v>700580  Subcouncils and Ward Committees</v>
          </cell>
          <cell r="E4084" t="str">
            <v>District 7</v>
          </cell>
          <cell r="F4084" t="str">
            <v>Sewer</v>
          </cell>
        </row>
        <row r="4085">
          <cell r="B4085">
            <v>21790.98</v>
          </cell>
          <cell r="C4085">
            <v>2010</v>
          </cell>
          <cell r="D4085" t="str">
            <v>700580  Subcouncils and Ward Committees</v>
          </cell>
          <cell r="E4085" t="str">
            <v>District 7</v>
          </cell>
          <cell r="F4085" t="str">
            <v>Sewer</v>
          </cell>
        </row>
        <row r="4086">
          <cell r="B4086">
            <v>21790.98</v>
          </cell>
          <cell r="C4086">
            <v>2010</v>
          </cell>
          <cell r="D4086" t="str">
            <v>700580  Subcouncils and Ward Committees</v>
          </cell>
          <cell r="E4086" t="str">
            <v>District 7</v>
          </cell>
          <cell r="F4086" t="str">
            <v>Sewer</v>
          </cell>
        </row>
        <row r="4087">
          <cell r="B4087">
            <v>21790.98</v>
          </cell>
          <cell r="C4087">
            <v>2010</v>
          </cell>
          <cell r="D4087" t="str">
            <v>700580  Subcouncils and Ward Committees</v>
          </cell>
          <cell r="E4087" t="str">
            <v>District 7</v>
          </cell>
          <cell r="F4087" t="str">
            <v>Sewer</v>
          </cell>
        </row>
        <row r="4088">
          <cell r="B4088">
            <v>21790.98</v>
          </cell>
          <cell r="C4088">
            <v>2010</v>
          </cell>
          <cell r="D4088" t="str">
            <v>700580  Subcouncils and Ward Committees</v>
          </cell>
          <cell r="E4088" t="str">
            <v>District 6</v>
          </cell>
          <cell r="F4088" t="str">
            <v>Sewer</v>
          </cell>
        </row>
        <row r="4089">
          <cell r="B4089">
            <v>20361.900000000001</v>
          </cell>
          <cell r="C4089">
            <v>2010</v>
          </cell>
          <cell r="D4089" t="str">
            <v>700580  Subcouncils and Ward Committees</v>
          </cell>
          <cell r="E4089" t="str">
            <v>District 6</v>
          </cell>
          <cell r="F4089" t="str">
            <v>Sewer</v>
          </cell>
        </row>
        <row r="4090">
          <cell r="B4090">
            <v>21790.98</v>
          </cell>
          <cell r="C4090">
            <v>2010</v>
          </cell>
          <cell r="D4090" t="str">
            <v>700580  Subcouncils and Ward Committees</v>
          </cell>
          <cell r="E4090" t="str">
            <v>District 6</v>
          </cell>
          <cell r="F4090" t="str">
            <v>Sewer</v>
          </cell>
        </row>
        <row r="4091">
          <cell r="B4091">
            <v>21790.98</v>
          </cell>
          <cell r="C4091">
            <v>2010</v>
          </cell>
          <cell r="D4091" t="str">
            <v>700580  Subcouncils and Ward Committees</v>
          </cell>
          <cell r="E4091" t="str">
            <v>District 6</v>
          </cell>
          <cell r="F4091" t="str">
            <v>Sewer</v>
          </cell>
        </row>
        <row r="4092">
          <cell r="B4092">
            <v>21790.98</v>
          </cell>
          <cell r="C4092">
            <v>2010</v>
          </cell>
          <cell r="D4092" t="str">
            <v>700580  Subcouncils and Ward Committees</v>
          </cell>
          <cell r="E4092" t="str">
            <v>District 6</v>
          </cell>
          <cell r="F4092" t="str">
            <v>Sewer</v>
          </cell>
        </row>
        <row r="4093">
          <cell r="B4093">
            <v>21790.98</v>
          </cell>
          <cell r="C4093">
            <v>2010</v>
          </cell>
          <cell r="D4093" t="str">
            <v>700580  Subcouncils and Ward Committees</v>
          </cell>
          <cell r="E4093" t="str">
            <v>District 6</v>
          </cell>
          <cell r="F4093" t="str">
            <v>Sewer</v>
          </cell>
        </row>
        <row r="4094">
          <cell r="B4094">
            <v>21790.98</v>
          </cell>
          <cell r="C4094">
            <v>2010</v>
          </cell>
          <cell r="D4094" t="str">
            <v>700580  Subcouncils and Ward Committees</v>
          </cell>
          <cell r="E4094" t="str">
            <v>District 7</v>
          </cell>
          <cell r="F4094" t="str">
            <v>Sewer</v>
          </cell>
        </row>
        <row r="4095">
          <cell r="B4095">
            <v>21790.98</v>
          </cell>
          <cell r="C4095">
            <v>2010</v>
          </cell>
          <cell r="D4095" t="str">
            <v>700580  Subcouncils and Ward Committees</v>
          </cell>
          <cell r="E4095" t="str">
            <v>District 7</v>
          </cell>
          <cell r="F4095" t="str">
            <v>Sewer</v>
          </cell>
        </row>
        <row r="4096">
          <cell r="B4096">
            <v>21790.98</v>
          </cell>
          <cell r="C4096">
            <v>2010</v>
          </cell>
          <cell r="D4096" t="str">
            <v>700580  Subcouncils and Ward Committees</v>
          </cell>
          <cell r="E4096" t="str">
            <v>District 7</v>
          </cell>
          <cell r="F4096" t="str">
            <v>Sewer</v>
          </cell>
        </row>
        <row r="4097">
          <cell r="B4097">
            <v>21790.98</v>
          </cell>
          <cell r="C4097">
            <v>2010</v>
          </cell>
          <cell r="D4097" t="str">
            <v>700580  Subcouncils and Ward Committees</v>
          </cell>
          <cell r="E4097" t="str">
            <v>District 7</v>
          </cell>
          <cell r="F4097" t="str">
            <v>Sewer</v>
          </cell>
        </row>
        <row r="4098">
          <cell r="B4098">
            <v>21790.98</v>
          </cell>
          <cell r="C4098">
            <v>2010</v>
          </cell>
          <cell r="D4098" t="str">
            <v>700580  Subcouncils and Ward Committees</v>
          </cell>
          <cell r="E4098" t="str">
            <v>District 7</v>
          </cell>
          <cell r="F4098" t="str">
            <v>Sewer</v>
          </cell>
        </row>
        <row r="4099">
          <cell r="B4099">
            <v>10896.8</v>
          </cell>
          <cell r="C4099">
            <v>2010</v>
          </cell>
          <cell r="D4099" t="str">
            <v>700150  Employment Equity</v>
          </cell>
          <cell r="E4099" t="str">
            <v>District 8</v>
          </cell>
          <cell r="F4099" t="str">
            <v>Water</v>
          </cell>
        </row>
        <row r="4100">
          <cell r="B4100">
            <v>6491.66</v>
          </cell>
          <cell r="C4100">
            <v>2010</v>
          </cell>
          <cell r="D4100" t="str">
            <v>700150  Employment Equity</v>
          </cell>
          <cell r="E4100" t="str">
            <v>District 6</v>
          </cell>
          <cell r="F4100" t="str">
            <v>Water</v>
          </cell>
        </row>
        <row r="4101">
          <cell r="B4101">
            <v>4405.12</v>
          </cell>
          <cell r="C4101">
            <v>2010</v>
          </cell>
          <cell r="D4101" t="str">
            <v>700150  Employment Equity</v>
          </cell>
          <cell r="E4101" t="str">
            <v>District 3</v>
          </cell>
          <cell r="F4101" t="str">
            <v>Water</v>
          </cell>
        </row>
        <row r="4102">
          <cell r="B4102">
            <v>1854.9</v>
          </cell>
          <cell r="C4102">
            <v>2010</v>
          </cell>
          <cell r="D4102" t="str">
            <v>700150  Employment Equity</v>
          </cell>
          <cell r="E4102" t="str">
            <v>District 3</v>
          </cell>
          <cell r="F4102" t="str">
            <v>Water</v>
          </cell>
        </row>
        <row r="4103">
          <cell r="B4103">
            <v>437.74</v>
          </cell>
          <cell r="C4103">
            <v>2010</v>
          </cell>
          <cell r="D4103" t="str">
            <v>700150  Employment Equity</v>
          </cell>
          <cell r="E4103" t="str">
            <v>District 3</v>
          </cell>
          <cell r="F4103" t="str">
            <v>Water</v>
          </cell>
        </row>
        <row r="4104">
          <cell r="B4104">
            <v>3477.62</v>
          </cell>
          <cell r="C4104">
            <v>2010</v>
          </cell>
          <cell r="D4104" t="str">
            <v>700150  Employment Equity</v>
          </cell>
          <cell r="E4104" t="str">
            <v>District 3</v>
          </cell>
          <cell r="F4104" t="str">
            <v>Water</v>
          </cell>
        </row>
        <row r="4105">
          <cell r="B4105">
            <v>3941.44</v>
          </cell>
          <cell r="C4105">
            <v>2010</v>
          </cell>
          <cell r="D4105" t="str">
            <v>700150  Employment Equity</v>
          </cell>
          <cell r="E4105" t="str">
            <v>District 4</v>
          </cell>
          <cell r="F4105" t="str">
            <v>Water</v>
          </cell>
        </row>
        <row r="4106">
          <cell r="B4106">
            <v>3941.44</v>
          </cell>
          <cell r="C4106">
            <v>2010</v>
          </cell>
          <cell r="D4106" t="str">
            <v>700150  Employment Equity</v>
          </cell>
          <cell r="E4106" t="str">
            <v>District 4</v>
          </cell>
          <cell r="F4106" t="str">
            <v>Water</v>
          </cell>
        </row>
        <row r="4107">
          <cell r="B4107">
            <v>9505.76</v>
          </cell>
          <cell r="C4107">
            <v>2010</v>
          </cell>
          <cell r="D4107" t="str">
            <v>700150  Employment Equity</v>
          </cell>
          <cell r="E4107" t="str">
            <v>District 4</v>
          </cell>
          <cell r="F4107" t="str">
            <v>Water</v>
          </cell>
        </row>
        <row r="4108">
          <cell r="B4108">
            <v>7882.76</v>
          </cell>
          <cell r="C4108">
            <v>2010</v>
          </cell>
          <cell r="D4108" t="str">
            <v>700150  Employment Equity</v>
          </cell>
          <cell r="E4108" t="str">
            <v>District 4</v>
          </cell>
          <cell r="F4108" t="str">
            <v>Water</v>
          </cell>
        </row>
        <row r="4109">
          <cell r="B4109">
            <v>4173.24</v>
          </cell>
          <cell r="C4109">
            <v>2010</v>
          </cell>
          <cell r="D4109" t="str">
            <v>700150  Employment Equity</v>
          </cell>
          <cell r="E4109" t="str">
            <v>District 4</v>
          </cell>
          <cell r="F4109" t="str">
            <v>Water</v>
          </cell>
        </row>
        <row r="4110">
          <cell r="B4110">
            <v>231.84</v>
          </cell>
          <cell r="C4110">
            <v>2010</v>
          </cell>
          <cell r="D4110" t="str">
            <v>700150  Employment Equity</v>
          </cell>
          <cell r="E4110" t="str">
            <v>District 8</v>
          </cell>
          <cell r="F4110" t="str">
            <v>Water</v>
          </cell>
        </row>
        <row r="4111">
          <cell r="B4111">
            <v>2086.66</v>
          </cell>
          <cell r="C4111">
            <v>2010</v>
          </cell>
          <cell r="D4111" t="str">
            <v>700150  Employment Equity</v>
          </cell>
          <cell r="E4111" t="str">
            <v>District 8</v>
          </cell>
          <cell r="F4111" t="str">
            <v>Water</v>
          </cell>
        </row>
        <row r="4112">
          <cell r="B4112">
            <v>1313.1</v>
          </cell>
          <cell r="C4112">
            <v>2010</v>
          </cell>
          <cell r="D4112" t="str">
            <v>700150  Employment Equity</v>
          </cell>
          <cell r="E4112" t="str">
            <v>District 1</v>
          </cell>
          <cell r="F4112" t="str">
            <v>Water</v>
          </cell>
        </row>
        <row r="4113">
          <cell r="B4113">
            <v>3245.92</v>
          </cell>
          <cell r="C4113">
            <v>2010</v>
          </cell>
          <cell r="D4113" t="str">
            <v>700150  Employment Equity</v>
          </cell>
          <cell r="E4113" t="str">
            <v>District 8</v>
          </cell>
          <cell r="F4113" t="str">
            <v>Water</v>
          </cell>
        </row>
        <row r="4114">
          <cell r="B4114">
            <v>695.52</v>
          </cell>
          <cell r="C4114">
            <v>2010</v>
          </cell>
          <cell r="D4114" t="str">
            <v>700150  Employment Equity</v>
          </cell>
          <cell r="E4114" t="str">
            <v>District 6</v>
          </cell>
          <cell r="F4114" t="str">
            <v>Water</v>
          </cell>
        </row>
        <row r="4115">
          <cell r="B4115">
            <v>5100.6000000000004</v>
          </cell>
          <cell r="C4115">
            <v>2010</v>
          </cell>
          <cell r="D4115" t="str">
            <v>700150  Employment Equity</v>
          </cell>
          <cell r="E4115" t="str">
            <v>District 6</v>
          </cell>
          <cell r="F4115" t="str">
            <v>Water</v>
          </cell>
        </row>
        <row r="4116">
          <cell r="B4116">
            <v>437.74</v>
          </cell>
          <cell r="C4116">
            <v>2010</v>
          </cell>
          <cell r="D4116" t="str">
            <v>700150  Employment Equity</v>
          </cell>
          <cell r="E4116" t="str">
            <v>District 6</v>
          </cell>
          <cell r="F4116" t="str">
            <v>Water</v>
          </cell>
        </row>
        <row r="4117">
          <cell r="B4117">
            <v>3709.5</v>
          </cell>
          <cell r="C4117">
            <v>2010</v>
          </cell>
          <cell r="D4117" t="str">
            <v>700150  Employment Equity</v>
          </cell>
          <cell r="E4117" t="str">
            <v>District 6</v>
          </cell>
          <cell r="F4117" t="str">
            <v>Water</v>
          </cell>
        </row>
        <row r="4118">
          <cell r="B4118">
            <v>8346.58</v>
          </cell>
          <cell r="C4118">
            <v>2010</v>
          </cell>
          <cell r="D4118" t="str">
            <v>700150  Employment Equity</v>
          </cell>
          <cell r="E4118" t="str">
            <v>District 6</v>
          </cell>
          <cell r="F4118" t="str">
            <v>Water</v>
          </cell>
        </row>
        <row r="4119">
          <cell r="B4119">
            <v>10433.200000000001</v>
          </cell>
          <cell r="C4119">
            <v>2010</v>
          </cell>
          <cell r="D4119" t="str">
            <v>700150  Employment Equity</v>
          </cell>
          <cell r="E4119" t="str">
            <v>District 6</v>
          </cell>
          <cell r="F4119" t="str">
            <v>Water</v>
          </cell>
        </row>
        <row r="4120">
          <cell r="B4120">
            <v>695.52</v>
          </cell>
          <cell r="C4120">
            <v>2010</v>
          </cell>
          <cell r="D4120" t="str">
            <v>700150  Employment Equity</v>
          </cell>
          <cell r="E4120" t="str">
            <v>District 8</v>
          </cell>
          <cell r="F4120" t="str">
            <v>Water</v>
          </cell>
        </row>
        <row r="4121">
          <cell r="B4121">
            <v>5564.44</v>
          </cell>
          <cell r="C4121">
            <v>2010</v>
          </cell>
          <cell r="D4121" t="str">
            <v>700150  Employment Equity</v>
          </cell>
          <cell r="E4121" t="str">
            <v>District 8</v>
          </cell>
          <cell r="F4121" t="str">
            <v>Water</v>
          </cell>
        </row>
        <row r="4122">
          <cell r="B4122">
            <v>1531.88</v>
          </cell>
          <cell r="C4122">
            <v>2010</v>
          </cell>
          <cell r="D4122" t="str">
            <v>700150  Employment Equity</v>
          </cell>
          <cell r="E4122" t="str">
            <v>District 8</v>
          </cell>
          <cell r="F4122" t="str">
            <v>Water</v>
          </cell>
        </row>
        <row r="4123">
          <cell r="B4123">
            <v>8810.06</v>
          </cell>
          <cell r="C4123">
            <v>2010</v>
          </cell>
          <cell r="D4123" t="str">
            <v>700150  Employment Equity</v>
          </cell>
          <cell r="E4123" t="str">
            <v>District 8</v>
          </cell>
          <cell r="F4123" t="str">
            <v>Water</v>
          </cell>
        </row>
        <row r="4124">
          <cell r="B4124">
            <v>11128.64</v>
          </cell>
          <cell r="C4124">
            <v>2010</v>
          </cell>
          <cell r="D4124" t="str">
            <v>700150  Employment Equity</v>
          </cell>
          <cell r="E4124" t="str">
            <v>District 8</v>
          </cell>
          <cell r="F4124" t="str">
            <v>Water</v>
          </cell>
        </row>
        <row r="4125">
          <cell r="B4125">
            <v>10433.200000000001</v>
          </cell>
          <cell r="C4125">
            <v>2010</v>
          </cell>
          <cell r="D4125" t="str">
            <v>700150  Employment Equity</v>
          </cell>
          <cell r="E4125" t="str">
            <v>District 8</v>
          </cell>
          <cell r="F4125" t="str">
            <v>Water</v>
          </cell>
        </row>
        <row r="4126">
          <cell r="B4126">
            <v>1094.28</v>
          </cell>
          <cell r="C4126">
            <v>2010</v>
          </cell>
          <cell r="D4126" t="str">
            <v>700150  Employment Equity</v>
          </cell>
          <cell r="E4126" t="str">
            <v>District 8</v>
          </cell>
          <cell r="F4126" t="str">
            <v>Water</v>
          </cell>
        </row>
        <row r="4127">
          <cell r="B4127">
            <v>52165.5</v>
          </cell>
          <cell r="C4127">
            <v>2010</v>
          </cell>
          <cell r="D4127" t="str">
            <v>700150  Employment Equity</v>
          </cell>
          <cell r="E4127" t="str">
            <v>District 8</v>
          </cell>
          <cell r="F4127" t="str">
            <v>Water</v>
          </cell>
        </row>
        <row r="4128">
          <cell r="B4128">
            <v>1391.1</v>
          </cell>
          <cell r="C4128">
            <v>2010</v>
          </cell>
          <cell r="D4128" t="str">
            <v>700150  Employment Equity</v>
          </cell>
          <cell r="E4128" t="str">
            <v>District 8</v>
          </cell>
          <cell r="F4128" t="str">
            <v>Water</v>
          </cell>
        </row>
        <row r="4129">
          <cell r="B4129">
            <v>1391.1</v>
          </cell>
          <cell r="C4129">
            <v>2010</v>
          </cell>
          <cell r="D4129" t="str">
            <v>700150  Employment Equity</v>
          </cell>
          <cell r="E4129" t="str">
            <v>Informal Settlements</v>
          </cell>
          <cell r="F4129" t="str">
            <v>Sewer</v>
          </cell>
        </row>
        <row r="4130">
          <cell r="B4130">
            <v>927.38</v>
          </cell>
          <cell r="C4130">
            <v>2010</v>
          </cell>
          <cell r="D4130" t="str">
            <v>700150  Employment Equity</v>
          </cell>
          <cell r="E4130" t="str">
            <v>Informal Settlements</v>
          </cell>
          <cell r="F4130" t="str">
            <v>Sewer</v>
          </cell>
        </row>
        <row r="4131">
          <cell r="B4131">
            <v>10201.24</v>
          </cell>
          <cell r="C4131">
            <v>2010</v>
          </cell>
          <cell r="D4131" t="str">
            <v>700150  Employment Equity</v>
          </cell>
          <cell r="E4131" t="str">
            <v>District 7</v>
          </cell>
          <cell r="F4131" t="str">
            <v>Sewer</v>
          </cell>
        </row>
        <row r="4132">
          <cell r="B4132">
            <v>3941.44</v>
          </cell>
          <cell r="C4132">
            <v>2010</v>
          </cell>
          <cell r="D4132" t="str">
            <v>700150  Employment Equity</v>
          </cell>
          <cell r="E4132" t="str">
            <v>District 6</v>
          </cell>
          <cell r="F4132" t="str">
            <v>Sewer</v>
          </cell>
        </row>
        <row r="4133">
          <cell r="B4133">
            <v>927.38</v>
          </cell>
          <cell r="C4133">
            <v>2010</v>
          </cell>
          <cell r="D4133" t="str">
            <v>700150  Employment Equity</v>
          </cell>
          <cell r="E4133" t="str">
            <v>TOC</v>
          </cell>
          <cell r="F4133" t="str">
            <v>Sewer</v>
          </cell>
        </row>
        <row r="4134">
          <cell r="B4134">
            <v>6259.88</v>
          </cell>
          <cell r="C4134">
            <v>2010</v>
          </cell>
          <cell r="D4134" t="str">
            <v>700150  Employment Equity</v>
          </cell>
          <cell r="E4134" t="str">
            <v>District 3</v>
          </cell>
          <cell r="F4134" t="str">
            <v>Sewer</v>
          </cell>
        </row>
        <row r="4135">
          <cell r="B4135">
            <v>9737.6</v>
          </cell>
          <cell r="C4135">
            <v>2010</v>
          </cell>
          <cell r="D4135" t="str">
            <v>700150  Employment Equity</v>
          </cell>
          <cell r="E4135" t="str">
            <v>District 4</v>
          </cell>
          <cell r="F4135" t="str">
            <v>Sewer</v>
          </cell>
        </row>
        <row r="4136">
          <cell r="B4136">
            <v>5796.1</v>
          </cell>
          <cell r="C4136">
            <v>2010</v>
          </cell>
          <cell r="D4136" t="str">
            <v>700150  Employment Equity</v>
          </cell>
          <cell r="E4136" t="str">
            <v>District 4</v>
          </cell>
          <cell r="F4136" t="str">
            <v>Sewer</v>
          </cell>
        </row>
        <row r="4137">
          <cell r="B4137">
            <v>3477.62</v>
          </cell>
          <cell r="C4137">
            <v>2010</v>
          </cell>
          <cell r="D4137" t="str">
            <v>700150  Employment Equity</v>
          </cell>
          <cell r="E4137" t="str">
            <v>District 4</v>
          </cell>
          <cell r="F4137" t="str">
            <v>Sewer</v>
          </cell>
        </row>
        <row r="4138">
          <cell r="B4138">
            <v>3014.1</v>
          </cell>
          <cell r="C4138">
            <v>2010</v>
          </cell>
          <cell r="D4138" t="str">
            <v>700150  Employment Equity</v>
          </cell>
          <cell r="E4138" t="str">
            <v>District 7</v>
          </cell>
          <cell r="F4138" t="str">
            <v>Sewer</v>
          </cell>
        </row>
        <row r="4139">
          <cell r="B4139">
            <v>2550.3000000000002</v>
          </cell>
          <cell r="C4139">
            <v>2010</v>
          </cell>
          <cell r="D4139" t="str">
            <v>700150  Employment Equity</v>
          </cell>
          <cell r="E4139" t="str">
            <v>District 6</v>
          </cell>
          <cell r="F4139" t="str">
            <v>Sewer</v>
          </cell>
        </row>
        <row r="4140">
          <cell r="B4140">
            <v>3245.92</v>
          </cell>
          <cell r="C4140">
            <v>2010</v>
          </cell>
          <cell r="D4140" t="str">
            <v>700150  Employment Equity</v>
          </cell>
          <cell r="E4140" t="str">
            <v>District 6</v>
          </cell>
          <cell r="F4140" t="str">
            <v>Sewer</v>
          </cell>
        </row>
        <row r="4141">
          <cell r="B4141">
            <v>7419.06</v>
          </cell>
          <cell r="C4141">
            <v>2010</v>
          </cell>
          <cell r="D4141" t="str">
            <v>700150  Employment Equity</v>
          </cell>
          <cell r="E4141" t="str">
            <v>District 6</v>
          </cell>
          <cell r="F4141" t="str">
            <v>Sewer</v>
          </cell>
        </row>
        <row r="4142">
          <cell r="B4142">
            <v>231.84</v>
          </cell>
          <cell r="C4142">
            <v>2010</v>
          </cell>
          <cell r="D4142" t="str">
            <v>700150  Employment Equity</v>
          </cell>
          <cell r="E4142" t="str">
            <v>District 7</v>
          </cell>
          <cell r="F4142" t="str">
            <v>Sewer</v>
          </cell>
        </row>
        <row r="4143">
          <cell r="B4143">
            <v>1159.28</v>
          </cell>
          <cell r="C4143">
            <v>2010</v>
          </cell>
          <cell r="D4143" t="str">
            <v>700150  Employment Equity</v>
          </cell>
          <cell r="E4143" t="str">
            <v>Logistics</v>
          </cell>
          <cell r="F4143" t="str">
            <v>Water</v>
          </cell>
        </row>
        <row r="4144">
          <cell r="B4144">
            <v>1159.28</v>
          </cell>
          <cell r="C4144">
            <v>2010</v>
          </cell>
          <cell r="D4144" t="str">
            <v>700150  Employment Equity</v>
          </cell>
          <cell r="E4144" t="str">
            <v>Informal Settlements</v>
          </cell>
          <cell r="F4144" t="str">
            <v>Water</v>
          </cell>
        </row>
        <row r="4145">
          <cell r="B4145">
            <v>8810.06</v>
          </cell>
          <cell r="C4145">
            <v>2010</v>
          </cell>
          <cell r="D4145" t="str">
            <v>700150  Employment Equity</v>
          </cell>
          <cell r="E4145" t="str">
            <v>TOC</v>
          </cell>
          <cell r="F4145" t="str">
            <v>Water</v>
          </cell>
        </row>
        <row r="4146">
          <cell r="B4146">
            <v>4173.24</v>
          </cell>
          <cell r="C4146">
            <v>2010</v>
          </cell>
          <cell r="D4146" t="str">
            <v>700150  Employment Equity</v>
          </cell>
          <cell r="E4146" t="str">
            <v>Informal Settlements</v>
          </cell>
          <cell r="F4146" t="str">
            <v>Water</v>
          </cell>
        </row>
        <row r="4147">
          <cell r="B4147">
            <v>7222.02</v>
          </cell>
          <cell r="C4147">
            <v>2010</v>
          </cell>
          <cell r="D4147" t="str">
            <v>700150  Employment Equity</v>
          </cell>
          <cell r="E4147" t="str">
            <v>TOC</v>
          </cell>
          <cell r="F4147" t="str">
            <v>Water</v>
          </cell>
        </row>
        <row r="4148">
          <cell r="B4148">
            <v>4636.9399999999996</v>
          </cell>
          <cell r="C4148">
            <v>2010</v>
          </cell>
          <cell r="D4148" t="str">
            <v>700150  Employment Equity</v>
          </cell>
          <cell r="E4148" t="str">
            <v>Logistics</v>
          </cell>
          <cell r="F4148" t="str">
            <v>Water</v>
          </cell>
        </row>
        <row r="4149">
          <cell r="B4149">
            <v>6027.94</v>
          </cell>
          <cell r="C4149">
            <v>2010</v>
          </cell>
          <cell r="D4149" t="str">
            <v>700150  Employment Equity</v>
          </cell>
          <cell r="E4149" t="str">
            <v>Logistics</v>
          </cell>
          <cell r="F4149" t="str">
            <v>Water</v>
          </cell>
        </row>
        <row r="4150">
          <cell r="B4150">
            <v>7650.92</v>
          </cell>
          <cell r="C4150">
            <v>2010</v>
          </cell>
          <cell r="D4150" t="str">
            <v>700150  Employment Equity</v>
          </cell>
          <cell r="E4150" t="str">
            <v>Logistics</v>
          </cell>
          <cell r="F4150" t="str">
            <v>Water</v>
          </cell>
        </row>
        <row r="4151">
          <cell r="B4151">
            <v>4405.12</v>
          </cell>
          <cell r="C4151">
            <v>2010</v>
          </cell>
          <cell r="D4151" t="str">
            <v>700150  Employment Equity</v>
          </cell>
          <cell r="E4151" t="str">
            <v>Logistics</v>
          </cell>
          <cell r="F4151" t="str">
            <v>Water</v>
          </cell>
        </row>
        <row r="4152">
          <cell r="B4152">
            <v>5100.6000000000004</v>
          </cell>
          <cell r="C4152">
            <v>2010</v>
          </cell>
          <cell r="D4152" t="str">
            <v>700150  Employment Equity</v>
          </cell>
          <cell r="E4152" t="str">
            <v>Logistics</v>
          </cell>
          <cell r="F4152" t="str">
            <v>Water</v>
          </cell>
        </row>
        <row r="4153">
          <cell r="B4153">
            <v>2086.66</v>
          </cell>
          <cell r="C4153">
            <v>2010</v>
          </cell>
          <cell r="D4153" t="str">
            <v>700150  Employment Equity</v>
          </cell>
          <cell r="E4153" t="str">
            <v>District 1</v>
          </cell>
          <cell r="F4153" t="str">
            <v>Water</v>
          </cell>
        </row>
        <row r="4154">
          <cell r="B4154">
            <v>3941.44</v>
          </cell>
          <cell r="C4154">
            <v>2010</v>
          </cell>
          <cell r="D4154" t="str">
            <v>700150  Employment Equity</v>
          </cell>
          <cell r="E4154" t="str">
            <v>District 1</v>
          </cell>
          <cell r="F4154" t="str">
            <v>Water</v>
          </cell>
        </row>
        <row r="4155">
          <cell r="B4155">
            <v>927.38</v>
          </cell>
          <cell r="C4155">
            <v>2010</v>
          </cell>
          <cell r="D4155" t="str">
            <v>700150  Employment Equity</v>
          </cell>
          <cell r="E4155" t="str">
            <v>District 1</v>
          </cell>
          <cell r="F4155" t="str">
            <v>Water</v>
          </cell>
        </row>
        <row r="4156">
          <cell r="B4156">
            <v>16924.919999999998</v>
          </cell>
          <cell r="C4156">
            <v>2010</v>
          </cell>
          <cell r="D4156" t="str">
            <v>700150  Employment Equity</v>
          </cell>
          <cell r="E4156" t="str">
            <v>District 1</v>
          </cell>
          <cell r="F4156" t="str">
            <v>Water</v>
          </cell>
        </row>
        <row r="4157">
          <cell r="B4157">
            <v>2782.22</v>
          </cell>
          <cell r="C4157">
            <v>2010</v>
          </cell>
          <cell r="D4157" t="str">
            <v>700150  Employment Equity</v>
          </cell>
          <cell r="E4157" t="str">
            <v>District 6</v>
          </cell>
          <cell r="F4157" t="str">
            <v>Water</v>
          </cell>
        </row>
        <row r="4158">
          <cell r="B4158">
            <v>166404.54999999999</v>
          </cell>
          <cell r="C4158">
            <v>2010</v>
          </cell>
          <cell r="D4158" t="str">
            <v>700155  Enterprise Resource Planning</v>
          </cell>
          <cell r="E4158" t="str">
            <v>District 8</v>
          </cell>
          <cell r="F4158" t="str">
            <v>Water</v>
          </cell>
        </row>
        <row r="4159">
          <cell r="B4159">
            <v>118860.48</v>
          </cell>
          <cell r="C4159">
            <v>2010</v>
          </cell>
          <cell r="D4159" t="str">
            <v>700155  Enterprise Resource Planning</v>
          </cell>
          <cell r="E4159" t="str">
            <v>District 6</v>
          </cell>
          <cell r="F4159" t="str">
            <v>Water</v>
          </cell>
        </row>
        <row r="4160">
          <cell r="B4160">
            <v>95088.39</v>
          </cell>
          <cell r="C4160">
            <v>2010</v>
          </cell>
          <cell r="D4160" t="str">
            <v>700155  Enterprise Resource Planning</v>
          </cell>
          <cell r="E4160" t="str">
            <v>District 3</v>
          </cell>
          <cell r="F4160" t="str">
            <v>Water</v>
          </cell>
        </row>
        <row r="4161">
          <cell r="B4161">
            <v>47544.07</v>
          </cell>
          <cell r="C4161">
            <v>2010</v>
          </cell>
          <cell r="D4161" t="str">
            <v>700155  Enterprise Resource Planning</v>
          </cell>
          <cell r="E4161" t="str">
            <v>District 3</v>
          </cell>
          <cell r="F4161" t="str">
            <v>Water</v>
          </cell>
        </row>
        <row r="4162">
          <cell r="B4162">
            <v>22214.45</v>
          </cell>
          <cell r="C4162">
            <v>2010</v>
          </cell>
          <cell r="D4162" t="str">
            <v>700155  Enterprise Resource Planning</v>
          </cell>
          <cell r="E4162" t="str">
            <v>District 3</v>
          </cell>
          <cell r="F4162" t="str">
            <v>Water</v>
          </cell>
        </row>
        <row r="4163">
          <cell r="B4163">
            <v>166404.54999999999</v>
          </cell>
          <cell r="C4163">
            <v>2010</v>
          </cell>
          <cell r="D4163" t="str">
            <v>700155  Enterprise Resource Planning</v>
          </cell>
          <cell r="E4163" t="str">
            <v>District 4</v>
          </cell>
          <cell r="F4163" t="str">
            <v>Water</v>
          </cell>
        </row>
        <row r="4164">
          <cell r="B4164">
            <v>166404.54999999999</v>
          </cell>
          <cell r="C4164">
            <v>2010</v>
          </cell>
          <cell r="D4164" t="str">
            <v>700155  Enterprise Resource Planning</v>
          </cell>
          <cell r="E4164" t="str">
            <v>District 4</v>
          </cell>
          <cell r="F4164" t="str">
            <v>Water</v>
          </cell>
        </row>
        <row r="4165">
          <cell r="B4165">
            <v>22214.45</v>
          </cell>
          <cell r="C4165">
            <v>2010</v>
          </cell>
          <cell r="D4165" t="str">
            <v>700155  Enterprise Resource Planning</v>
          </cell>
          <cell r="E4165" t="str">
            <v>District 4</v>
          </cell>
          <cell r="F4165" t="str">
            <v>Water</v>
          </cell>
        </row>
        <row r="4166">
          <cell r="B4166">
            <v>23772.1</v>
          </cell>
          <cell r="C4166">
            <v>2010</v>
          </cell>
          <cell r="D4166" t="str">
            <v>700155  Enterprise Resource Planning</v>
          </cell>
          <cell r="E4166" t="str">
            <v>District 4</v>
          </cell>
          <cell r="F4166" t="str">
            <v>Water</v>
          </cell>
        </row>
        <row r="4167">
          <cell r="B4167">
            <v>118860.48</v>
          </cell>
          <cell r="C4167">
            <v>2010</v>
          </cell>
          <cell r="D4167" t="str">
            <v>700155  Enterprise Resource Planning</v>
          </cell>
          <cell r="E4167" t="str">
            <v>District 4</v>
          </cell>
          <cell r="F4167" t="str">
            <v>Water</v>
          </cell>
        </row>
        <row r="4168">
          <cell r="B4168">
            <v>23772.1</v>
          </cell>
          <cell r="C4168">
            <v>2010</v>
          </cell>
          <cell r="D4168" t="str">
            <v>700155  Enterprise Resource Planning</v>
          </cell>
          <cell r="E4168" t="str">
            <v>District 4</v>
          </cell>
          <cell r="F4168" t="str">
            <v>Water</v>
          </cell>
        </row>
        <row r="4169">
          <cell r="B4169">
            <v>23772.1</v>
          </cell>
          <cell r="C4169">
            <v>2010</v>
          </cell>
          <cell r="D4169" t="str">
            <v>700155  Enterprise Resource Planning</v>
          </cell>
          <cell r="E4169" t="str">
            <v>District 8</v>
          </cell>
          <cell r="F4169" t="str">
            <v>Water</v>
          </cell>
        </row>
        <row r="4170">
          <cell r="B4170">
            <v>118860.48</v>
          </cell>
          <cell r="C4170">
            <v>2010</v>
          </cell>
          <cell r="D4170" t="str">
            <v>700155  Enterprise Resource Planning</v>
          </cell>
          <cell r="E4170" t="str">
            <v>District 8</v>
          </cell>
          <cell r="F4170" t="str">
            <v>Water</v>
          </cell>
        </row>
        <row r="4171">
          <cell r="B4171">
            <v>44428.76</v>
          </cell>
          <cell r="C4171">
            <v>2010</v>
          </cell>
          <cell r="D4171" t="str">
            <v>700155  Enterprise Resource Planning</v>
          </cell>
          <cell r="E4171" t="str">
            <v>District 1</v>
          </cell>
          <cell r="F4171" t="str">
            <v>Water</v>
          </cell>
        </row>
        <row r="4172">
          <cell r="B4172">
            <v>71316.210000000006</v>
          </cell>
          <cell r="C4172">
            <v>2010</v>
          </cell>
          <cell r="D4172" t="str">
            <v>700155  Enterprise Resource Planning</v>
          </cell>
          <cell r="E4172" t="str">
            <v>District 8</v>
          </cell>
          <cell r="F4172" t="str">
            <v>Water</v>
          </cell>
        </row>
        <row r="4173">
          <cell r="B4173">
            <v>71316.210000000006</v>
          </cell>
          <cell r="C4173">
            <v>2010</v>
          </cell>
          <cell r="D4173" t="str">
            <v>700155  Enterprise Resource Planning</v>
          </cell>
          <cell r="E4173" t="str">
            <v>District 6</v>
          </cell>
          <cell r="F4173" t="str">
            <v>Water</v>
          </cell>
        </row>
        <row r="4174">
          <cell r="B4174">
            <v>356581.1</v>
          </cell>
          <cell r="C4174">
            <v>2010</v>
          </cell>
          <cell r="D4174" t="str">
            <v>700155  Enterprise Resource Planning</v>
          </cell>
          <cell r="E4174" t="str">
            <v>District 6</v>
          </cell>
          <cell r="F4174" t="str">
            <v>Water</v>
          </cell>
        </row>
        <row r="4175">
          <cell r="B4175">
            <v>22214.45</v>
          </cell>
          <cell r="C4175">
            <v>2010</v>
          </cell>
          <cell r="D4175" t="str">
            <v>700155  Enterprise Resource Planning</v>
          </cell>
          <cell r="E4175" t="str">
            <v>District 6</v>
          </cell>
          <cell r="F4175" t="str">
            <v>Water</v>
          </cell>
        </row>
        <row r="4176">
          <cell r="B4176">
            <v>71316.210000000006</v>
          </cell>
          <cell r="C4176">
            <v>2010</v>
          </cell>
          <cell r="D4176" t="str">
            <v>700155  Enterprise Resource Planning</v>
          </cell>
          <cell r="E4176" t="str">
            <v>District 6</v>
          </cell>
          <cell r="F4176" t="str">
            <v>Water</v>
          </cell>
        </row>
        <row r="4177">
          <cell r="B4177">
            <v>71316.210000000006</v>
          </cell>
          <cell r="C4177">
            <v>2010</v>
          </cell>
          <cell r="D4177" t="str">
            <v>700155  Enterprise Resource Planning</v>
          </cell>
          <cell r="E4177" t="str">
            <v>District 6</v>
          </cell>
          <cell r="F4177" t="str">
            <v>Water</v>
          </cell>
        </row>
        <row r="4178">
          <cell r="B4178">
            <v>47544.07</v>
          </cell>
          <cell r="C4178">
            <v>2010</v>
          </cell>
          <cell r="D4178" t="str">
            <v>700155  Enterprise Resource Planning</v>
          </cell>
          <cell r="E4178" t="str">
            <v>District 6</v>
          </cell>
          <cell r="F4178" t="str">
            <v>Water</v>
          </cell>
        </row>
        <row r="4179">
          <cell r="B4179">
            <v>23772.1</v>
          </cell>
          <cell r="C4179">
            <v>2010</v>
          </cell>
          <cell r="D4179" t="str">
            <v>700155  Enterprise Resource Planning</v>
          </cell>
          <cell r="E4179" t="str">
            <v>District 8</v>
          </cell>
          <cell r="F4179" t="str">
            <v>Water</v>
          </cell>
        </row>
        <row r="4180">
          <cell r="B4180">
            <v>309037</v>
          </cell>
          <cell r="C4180">
            <v>2010</v>
          </cell>
          <cell r="D4180" t="str">
            <v>700155  Enterprise Resource Planning</v>
          </cell>
          <cell r="E4180" t="str">
            <v>District 8</v>
          </cell>
          <cell r="F4180" t="str">
            <v>Water</v>
          </cell>
        </row>
        <row r="4181">
          <cell r="B4181">
            <v>44428.76</v>
          </cell>
          <cell r="C4181">
            <v>2010</v>
          </cell>
          <cell r="D4181" t="str">
            <v>700155  Enterprise Resource Planning</v>
          </cell>
          <cell r="E4181" t="str">
            <v>District 8</v>
          </cell>
          <cell r="F4181" t="str">
            <v>Water</v>
          </cell>
        </row>
        <row r="4182">
          <cell r="B4182">
            <v>190176.62</v>
          </cell>
          <cell r="C4182">
            <v>2010</v>
          </cell>
          <cell r="D4182" t="str">
            <v>700155  Enterprise Resource Planning</v>
          </cell>
          <cell r="E4182" t="str">
            <v>District 8</v>
          </cell>
          <cell r="F4182" t="str">
            <v>Water</v>
          </cell>
        </row>
        <row r="4183">
          <cell r="B4183">
            <v>332809.03999999998</v>
          </cell>
          <cell r="C4183">
            <v>2010</v>
          </cell>
          <cell r="D4183" t="str">
            <v>700155  Enterprise Resource Planning</v>
          </cell>
          <cell r="E4183" t="str">
            <v>District 8</v>
          </cell>
          <cell r="F4183" t="str">
            <v>Water</v>
          </cell>
        </row>
        <row r="4184">
          <cell r="B4184">
            <v>118860.48</v>
          </cell>
          <cell r="C4184">
            <v>2010</v>
          </cell>
          <cell r="D4184" t="str">
            <v>700155  Enterprise Resource Planning</v>
          </cell>
          <cell r="E4184" t="str">
            <v>District 8</v>
          </cell>
          <cell r="F4184" t="str">
            <v>Water</v>
          </cell>
        </row>
        <row r="4185">
          <cell r="B4185">
            <v>332809.03999999998</v>
          </cell>
          <cell r="C4185">
            <v>2010</v>
          </cell>
          <cell r="D4185" t="str">
            <v>700155  Enterprise Resource Planning</v>
          </cell>
          <cell r="E4185" t="str">
            <v>District 8</v>
          </cell>
          <cell r="F4185" t="str">
            <v>Water</v>
          </cell>
        </row>
        <row r="4186">
          <cell r="B4186">
            <v>71316.210000000006</v>
          </cell>
          <cell r="C4186">
            <v>2010</v>
          </cell>
          <cell r="D4186" t="str">
            <v>700155  Enterprise Resource Planning</v>
          </cell>
          <cell r="E4186" t="str">
            <v>Informal Settlements</v>
          </cell>
          <cell r="F4186" t="str">
            <v>Sewer</v>
          </cell>
        </row>
        <row r="4187">
          <cell r="B4187">
            <v>47544.07</v>
          </cell>
          <cell r="C4187">
            <v>2010</v>
          </cell>
          <cell r="D4187" t="str">
            <v>700155  Enterprise Resource Planning</v>
          </cell>
          <cell r="E4187" t="str">
            <v>District 1</v>
          </cell>
          <cell r="F4187" t="str">
            <v>Sewer</v>
          </cell>
        </row>
        <row r="4188">
          <cell r="B4188">
            <v>23772.1</v>
          </cell>
          <cell r="C4188">
            <v>2010</v>
          </cell>
          <cell r="D4188" t="str">
            <v>700155  Enterprise Resource Planning</v>
          </cell>
          <cell r="E4188" t="str">
            <v>District 7</v>
          </cell>
          <cell r="F4188" t="str">
            <v>Sewer</v>
          </cell>
        </row>
        <row r="4189">
          <cell r="B4189">
            <v>23772.1</v>
          </cell>
          <cell r="C4189">
            <v>2010</v>
          </cell>
          <cell r="D4189" t="str">
            <v>700155  Enterprise Resource Planning</v>
          </cell>
          <cell r="E4189" t="str">
            <v>District 6</v>
          </cell>
          <cell r="F4189" t="str">
            <v>Sewer</v>
          </cell>
        </row>
        <row r="4190">
          <cell r="B4190">
            <v>23772.1</v>
          </cell>
          <cell r="C4190">
            <v>2010</v>
          </cell>
          <cell r="D4190" t="str">
            <v>700155  Enterprise Resource Planning</v>
          </cell>
          <cell r="E4190" t="str">
            <v>TOC</v>
          </cell>
          <cell r="F4190" t="str">
            <v>Sewer</v>
          </cell>
        </row>
        <row r="4191">
          <cell r="B4191">
            <v>23772.1</v>
          </cell>
          <cell r="C4191">
            <v>2010</v>
          </cell>
          <cell r="D4191" t="str">
            <v>700155  Enterprise Resource Planning</v>
          </cell>
          <cell r="E4191" t="str">
            <v>District 3</v>
          </cell>
          <cell r="F4191" t="str">
            <v>Sewer</v>
          </cell>
        </row>
        <row r="4192">
          <cell r="B4192">
            <v>47544.07</v>
          </cell>
          <cell r="C4192">
            <v>2010</v>
          </cell>
          <cell r="D4192" t="str">
            <v>700155  Enterprise Resource Planning</v>
          </cell>
          <cell r="E4192" t="str">
            <v>District 4</v>
          </cell>
          <cell r="F4192" t="str">
            <v>Sewer</v>
          </cell>
        </row>
        <row r="4193">
          <cell r="B4193">
            <v>47544.07</v>
          </cell>
          <cell r="C4193">
            <v>2010</v>
          </cell>
          <cell r="D4193" t="str">
            <v>700155  Enterprise Resource Planning</v>
          </cell>
          <cell r="E4193" t="str">
            <v>District 4</v>
          </cell>
          <cell r="F4193" t="str">
            <v>Sewer</v>
          </cell>
        </row>
        <row r="4194">
          <cell r="B4194">
            <v>47544.07</v>
          </cell>
          <cell r="C4194">
            <v>2010</v>
          </cell>
          <cell r="D4194" t="str">
            <v>700155  Enterprise Resource Planning</v>
          </cell>
          <cell r="E4194" t="str">
            <v>District 4</v>
          </cell>
          <cell r="F4194" t="str">
            <v>Sewer</v>
          </cell>
        </row>
        <row r="4195">
          <cell r="B4195">
            <v>23772.1</v>
          </cell>
          <cell r="C4195">
            <v>2010</v>
          </cell>
          <cell r="D4195" t="str">
            <v>700155  Enterprise Resource Planning</v>
          </cell>
          <cell r="E4195" t="str">
            <v>District 7</v>
          </cell>
          <cell r="F4195" t="str">
            <v>Sewer</v>
          </cell>
        </row>
        <row r="4196">
          <cell r="B4196">
            <v>23772.1</v>
          </cell>
          <cell r="C4196">
            <v>2010</v>
          </cell>
          <cell r="D4196" t="str">
            <v>700155  Enterprise Resource Planning</v>
          </cell>
          <cell r="E4196" t="str">
            <v>District 6</v>
          </cell>
          <cell r="F4196" t="str">
            <v>Sewer</v>
          </cell>
        </row>
        <row r="4197">
          <cell r="B4197">
            <v>47544.07</v>
          </cell>
          <cell r="C4197">
            <v>2010</v>
          </cell>
          <cell r="D4197" t="str">
            <v>700155  Enterprise Resource Planning</v>
          </cell>
          <cell r="E4197" t="str">
            <v>District 6</v>
          </cell>
          <cell r="F4197" t="str">
            <v>Sewer</v>
          </cell>
        </row>
        <row r="4198">
          <cell r="B4198">
            <v>71316.210000000006</v>
          </cell>
          <cell r="C4198">
            <v>2010</v>
          </cell>
          <cell r="D4198" t="str">
            <v>700155  Enterprise Resource Planning</v>
          </cell>
          <cell r="E4198" t="str">
            <v>Logistics</v>
          </cell>
          <cell r="F4198" t="str">
            <v>Water</v>
          </cell>
        </row>
        <row r="4199">
          <cell r="B4199">
            <v>23772.1</v>
          </cell>
          <cell r="C4199">
            <v>2010</v>
          </cell>
          <cell r="D4199" t="str">
            <v>700155  Enterprise Resource Planning</v>
          </cell>
          <cell r="E4199" t="str">
            <v>Informal Settlements</v>
          </cell>
          <cell r="F4199" t="str">
            <v>Water</v>
          </cell>
        </row>
        <row r="4200">
          <cell r="B4200">
            <v>451669.46</v>
          </cell>
          <cell r="C4200">
            <v>2010</v>
          </cell>
          <cell r="D4200" t="str">
            <v>700155  Enterprise Resource Planning</v>
          </cell>
          <cell r="E4200" t="str">
            <v>TOC</v>
          </cell>
          <cell r="F4200" t="str">
            <v>Water</v>
          </cell>
        </row>
        <row r="4201">
          <cell r="B4201">
            <v>213948.79</v>
          </cell>
          <cell r="C4201">
            <v>2010</v>
          </cell>
          <cell r="D4201" t="str">
            <v>700155  Enterprise Resource Planning</v>
          </cell>
          <cell r="E4201" t="str">
            <v>Informal Settlements</v>
          </cell>
          <cell r="F4201" t="str">
            <v>Water</v>
          </cell>
        </row>
        <row r="4202">
          <cell r="B4202">
            <v>444288.58</v>
          </cell>
          <cell r="C4202">
            <v>2010</v>
          </cell>
          <cell r="D4202" t="str">
            <v>700155  Enterprise Resource Planning</v>
          </cell>
          <cell r="E4202" t="str">
            <v>TOC</v>
          </cell>
          <cell r="F4202" t="str">
            <v>Water</v>
          </cell>
        </row>
        <row r="4203">
          <cell r="B4203">
            <v>166404.54999999999</v>
          </cell>
          <cell r="C4203">
            <v>2010</v>
          </cell>
          <cell r="D4203" t="str">
            <v>700155  Enterprise Resource Planning</v>
          </cell>
          <cell r="E4203" t="str">
            <v>Logistics</v>
          </cell>
          <cell r="F4203" t="str">
            <v>Water</v>
          </cell>
        </row>
        <row r="4204">
          <cell r="B4204">
            <v>23772.1</v>
          </cell>
          <cell r="C4204">
            <v>2010</v>
          </cell>
          <cell r="D4204" t="str">
            <v>700155  Enterprise Resource Planning</v>
          </cell>
          <cell r="E4204" t="str">
            <v>Logistics</v>
          </cell>
          <cell r="F4204" t="str">
            <v>Water</v>
          </cell>
        </row>
        <row r="4205">
          <cell r="B4205">
            <v>118860.48</v>
          </cell>
          <cell r="C4205">
            <v>2010</v>
          </cell>
          <cell r="D4205" t="str">
            <v>700155  Enterprise Resource Planning</v>
          </cell>
          <cell r="E4205" t="str">
            <v>Logistics</v>
          </cell>
          <cell r="F4205" t="str">
            <v>Water</v>
          </cell>
        </row>
        <row r="4206">
          <cell r="B4206">
            <v>71316.210000000006</v>
          </cell>
          <cell r="C4206">
            <v>2010</v>
          </cell>
          <cell r="D4206" t="str">
            <v>700155  Enterprise Resource Planning</v>
          </cell>
          <cell r="E4206" t="str">
            <v>Logistics</v>
          </cell>
          <cell r="F4206" t="str">
            <v>Water</v>
          </cell>
        </row>
        <row r="4207">
          <cell r="B4207">
            <v>95088.39</v>
          </cell>
          <cell r="C4207">
            <v>2010</v>
          </cell>
          <cell r="D4207" t="str">
            <v>700155  Enterprise Resource Planning</v>
          </cell>
          <cell r="E4207" t="str">
            <v>Logistics</v>
          </cell>
          <cell r="F4207" t="str">
            <v>Water</v>
          </cell>
        </row>
        <row r="4208">
          <cell r="B4208">
            <v>118860.48</v>
          </cell>
          <cell r="C4208">
            <v>2010</v>
          </cell>
          <cell r="D4208" t="str">
            <v>700155  Enterprise Resource Planning</v>
          </cell>
          <cell r="E4208" t="str">
            <v>District 1</v>
          </cell>
          <cell r="F4208" t="str">
            <v>Water</v>
          </cell>
        </row>
        <row r="4209">
          <cell r="B4209">
            <v>237720.83</v>
          </cell>
          <cell r="C4209">
            <v>2010</v>
          </cell>
          <cell r="D4209" t="str">
            <v>700155  Enterprise Resource Planning</v>
          </cell>
          <cell r="E4209" t="str">
            <v>District 1</v>
          </cell>
          <cell r="F4209" t="str">
            <v>Water</v>
          </cell>
        </row>
        <row r="4210">
          <cell r="B4210">
            <v>47544.07</v>
          </cell>
          <cell r="C4210">
            <v>2010</v>
          </cell>
          <cell r="D4210" t="str">
            <v>700155  Enterprise Resource Planning</v>
          </cell>
          <cell r="E4210" t="str">
            <v>District 1</v>
          </cell>
          <cell r="F4210" t="str">
            <v>Water</v>
          </cell>
        </row>
        <row r="4211">
          <cell r="B4211">
            <v>118860.48</v>
          </cell>
          <cell r="C4211">
            <v>2010</v>
          </cell>
          <cell r="D4211" t="str">
            <v>700155  Enterprise Resource Planning</v>
          </cell>
          <cell r="E4211" t="str">
            <v>District 1</v>
          </cell>
          <cell r="F4211" t="str">
            <v>Water</v>
          </cell>
        </row>
        <row r="4212">
          <cell r="B4212">
            <v>142632.45000000001</v>
          </cell>
          <cell r="C4212">
            <v>2010</v>
          </cell>
          <cell r="D4212" t="str">
            <v>700155  Enterprise Resource Planning</v>
          </cell>
          <cell r="E4212" t="str">
            <v>District 6</v>
          </cell>
          <cell r="F4212" t="str">
            <v>Water</v>
          </cell>
        </row>
        <row r="4213">
          <cell r="B4213">
            <v>95088.39</v>
          </cell>
          <cell r="C4213">
            <v>2010</v>
          </cell>
          <cell r="D4213" t="str">
            <v>700155  Enterprise Resource Planning</v>
          </cell>
          <cell r="E4213" t="str">
            <v>District 8</v>
          </cell>
          <cell r="F4213" t="str">
            <v>Water</v>
          </cell>
        </row>
        <row r="4214">
          <cell r="B4214">
            <v>3011.43</v>
          </cell>
          <cell r="C4214">
            <v>2010</v>
          </cell>
          <cell r="D4214" t="str">
            <v>700210  General Administration</v>
          </cell>
          <cell r="E4214" t="str">
            <v>District 6</v>
          </cell>
          <cell r="F4214" t="str">
            <v>Water</v>
          </cell>
        </row>
        <row r="4215">
          <cell r="B4215">
            <v>789.56</v>
          </cell>
          <cell r="C4215">
            <v>2010</v>
          </cell>
          <cell r="D4215" t="str">
            <v>700210  General Administration</v>
          </cell>
          <cell r="E4215" t="str">
            <v>District 8</v>
          </cell>
          <cell r="F4215" t="str">
            <v>Water</v>
          </cell>
        </row>
        <row r="4216">
          <cell r="B4216">
            <v>1160.56</v>
          </cell>
          <cell r="C4216">
            <v>2010</v>
          </cell>
          <cell r="D4216" t="str">
            <v>700210  General Administration</v>
          </cell>
          <cell r="E4216" t="str">
            <v>District 8</v>
          </cell>
          <cell r="F4216" t="str">
            <v>Water</v>
          </cell>
        </row>
        <row r="4217">
          <cell r="B4217">
            <v>394.76</v>
          </cell>
          <cell r="C4217">
            <v>2010</v>
          </cell>
          <cell r="D4217" t="str">
            <v>700210  General Administration</v>
          </cell>
          <cell r="E4217" t="str">
            <v>District 8</v>
          </cell>
          <cell r="F4217" t="str">
            <v>Water</v>
          </cell>
        </row>
        <row r="4218">
          <cell r="B4218">
            <v>6812.41</v>
          </cell>
          <cell r="C4218">
            <v>2010</v>
          </cell>
          <cell r="D4218" t="str">
            <v>700210  General Administration</v>
          </cell>
          <cell r="E4218" t="str">
            <v>District 6</v>
          </cell>
          <cell r="F4218" t="str">
            <v>Water</v>
          </cell>
        </row>
        <row r="4219">
          <cell r="B4219">
            <v>789.56</v>
          </cell>
          <cell r="C4219">
            <v>2010</v>
          </cell>
          <cell r="D4219" t="str">
            <v>700210  General Administration</v>
          </cell>
          <cell r="E4219" t="str">
            <v>District 3</v>
          </cell>
          <cell r="F4219" t="str">
            <v>Water</v>
          </cell>
        </row>
        <row r="4220">
          <cell r="B4220">
            <v>789.56</v>
          </cell>
          <cell r="C4220">
            <v>2010</v>
          </cell>
          <cell r="D4220" t="str">
            <v>700210  General Administration</v>
          </cell>
          <cell r="E4220" t="str">
            <v>District 3</v>
          </cell>
          <cell r="F4220" t="str">
            <v>Water</v>
          </cell>
        </row>
        <row r="4221">
          <cell r="B4221">
            <v>394.76</v>
          </cell>
          <cell r="C4221">
            <v>2010</v>
          </cell>
          <cell r="D4221" t="str">
            <v>700210  General Administration</v>
          </cell>
          <cell r="E4221" t="str">
            <v>District 4</v>
          </cell>
          <cell r="F4221" t="str">
            <v>Water</v>
          </cell>
        </row>
        <row r="4222">
          <cell r="B4222">
            <v>4195.75</v>
          </cell>
          <cell r="C4222">
            <v>2010</v>
          </cell>
          <cell r="D4222" t="str">
            <v>700210  General Administration</v>
          </cell>
          <cell r="E4222" t="str">
            <v>District 4</v>
          </cell>
          <cell r="F4222" t="str">
            <v>Water</v>
          </cell>
        </row>
        <row r="4223">
          <cell r="B4223">
            <v>1973.88</v>
          </cell>
          <cell r="C4223">
            <v>2010</v>
          </cell>
          <cell r="D4223" t="str">
            <v>700210  General Administration</v>
          </cell>
          <cell r="E4223" t="str">
            <v>District 4</v>
          </cell>
          <cell r="F4223" t="str">
            <v>Water</v>
          </cell>
        </row>
        <row r="4224">
          <cell r="B4224">
            <v>1184.32</v>
          </cell>
          <cell r="C4224">
            <v>2010</v>
          </cell>
          <cell r="D4224" t="str">
            <v>700210  General Administration</v>
          </cell>
          <cell r="E4224" t="str">
            <v>District 4</v>
          </cell>
          <cell r="F4224" t="str">
            <v>Water</v>
          </cell>
        </row>
        <row r="4225">
          <cell r="B4225">
            <v>1579.1</v>
          </cell>
          <cell r="C4225">
            <v>2010</v>
          </cell>
          <cell r="D4225" t="str">
            <v>700210  General Administration</v>
          </cell>
          <cell r="E4225" t="str">
            <v>District 8</v>
          </cell>
          <cell r="F4225" t="str">
            <v>Water</v>
          </cell>
        </row>
        <row r="4226">
          <cell r="B4226">
            <v>1117.95</v>
          </cell>
          <cell r="C4226">
            <v>2010</v>
          </cell>
          <cell r="D4226" t="str">
            <v>700210  General Administration</v>
          </cell>
          <cell r="E4226" t="str">
            <v>District 1</v>
          </cell>
          <cell r="F4226" t="str">
            <v>Water</v>
          </cell>
        </row>
        <row r="4227">
          <cell r="B4227">
            <v>2221.87</v>
          </cell>
          <cell r="C4227">
            <v>2010</v>
          </cell>
          <cell r="D4227" t="str">
            <v>700210  General Administration</v>
          </cell>
          <cell r="E4227" t="str">
            <v>District 8</v>
          </cell>
          <cell r="F4227" t="str">
            <v>Water</v>
          </cell>
        </row>
        <row r="4228">
          <cell r="B4228">
            <v>394.76</v>
          </cell>
          <cell r="C4228">
            <v>2010</v>
          </cell>
          <cell r="D4228" t="str">
            <v>700210  General Administration</v>
          </cell>
          <cell r="E4228" t="str">
            <v>District 6</v>
          </cell>
          <cell r="F4228" t="str">
            <v>Water</v>
          </cell>
        </row>
        <row r="4229">
          <cell r="B4229">
            <v>9823.83</v>
          </cell>
          <cell r="C4229">
            <v>2010</v>
          </cell>
          <cell r="D4229" t="str">
            <v>700210  General Administration</v>
          </cell>
          <cell r="E4229" t="str">
            <v>District 6</v>
          </cell>
          <cell r="F4229" t="str">
            <v>Water</v>
          </cell>
        </row>
        <row r="4230">
          <cell r="B4230">
            <v>2097.9</v>
          </cell>
          <cell r="C4230">
            <v>2010</v>
          </cell>
          <cell r="D4230" t="str">
            <v>700210  General Administration</v>
          </cell>
          <cell r="E4230" t="str">
            <v>District 6</v>
          </cell>
          <cell r="F4230" t="str">
            <v>Water</v>
          </cell>
        </row>
        <row r="4231">
          <cell r="B4231">
            <v>789.56</v>
          </cell>
          <cell r="C4231">
            <v>2010</v>
          </cell>
          <cell r="D4231" t="str">
            <v>700210  General Administration</v>
          </cell>
          <cell r="E4231" t="str">
            <v>District 6</v>
          </cell>
          <cell r="F4231" t="str">
            <v>Water</v>
          </cell>
        </row>
        <row r="4232">
          <cell r="B4232">
            <v>394.76</v>
          </cell>
          <cell r="C4232">
            <v>2010</v>
          </cell>
          <cell r="D4232" t="str">
            <v>700210  General Administration</v>
          </cell>
          <cell r="E4232" t="str">
            <v>District 6</v>
          </cell>
          <cell r="F4232" t="str">
            <v>Water</v>
          </cell>
        </row>
        <row r="4233">
          <cell r="B4233">
            <v>1973.88</v>
          </cell>
          <cell r="C4233">
            <v>2010</v>
          </cell>
          <cell r="D4233" t="str">
            <v>700210  General Administration</v>
          </cell>
          <cell r="E4233" t="str">
            <v>District 8</v>
          </cell>
          <cell r="F4233" t="str">
            <v>Water</v>
          </cell>
        </row>
        <row r="4234">
          <cell r="B4234">
            <v>789.56</v>
          </cell>
          <cell r="C4234">
            <v>2010</v>
          </cell>
          <cell r="D4234" t="str">
            <v>700210  General Administration</v>
          </cell>
          <cell r="E4234" t="str">
            <v>District 8</v>
          </cell>
          <cell r="F4234" t="str">
            <v>Water</v>
          </cell>
        </row>
        <row r="4235">
          <cell r="B4235">
            <v>789.56</v>
          </cell>
          <cell r="C4235">
            <v>2010</v>
          </cell>
          <cell r="D4235" t="str">
            <v>700210  General Administration</v>
          </cell>
          <cell r="E4235" t="str">
            <v>District 8</v>
          </cell>
          <cell r="F4235" t="str">
            <v>Water</v>
          </cell>
        </row>
        <row r="4236">
          <cell r="B4236">
            <v>9677.09</v>
          </cell>
          <cell r="C4236">
            <v>2010</v>
          </cell>
          <cell r="D4236" t="str">
            <v>700210  General Administration</v>
          </cell>
          <cell r="E4236" t="str">
            <v>District 8</v>
          </cell>
          <cell r="F4236" t="str">
            <v>Water</v>
          </cell>
        </row>
        <row r="4237">
          <cell r="B4237">
            <v>394.76</v>
          </cell>
          <cell r="C4237">
            <v>2010</v>
          </cell>
          <cell r="D4237" t="str">
            <v>700210  General Administration</v>
          </cell>
          <cell r="E4237" t="str">
            <v>District 8</v>
          </cell>
          <cell r="F4237" t="str">
            <v>Water</v>
          </cell>
        </row>
        <row r="4238">
          <cell r="B4238">
            <v>1579.1</v>
          </cell>
          <cell r="C4238">
            <v>2010</v>
          </cell>
          <cell r="D4238" t="str">
            <v>700210  General Administration</v>
          </cell>
          <cell r="E4238" t="str">
            <v>District 1</v>
          </cell>
          <cell r="F4238" t="str">
            <v>Water</v>
          </cell>
        </row>
        <row r="4239">
          <cell r="B4239">
            <v>2368.64</v>
          </cell>
          <cell r="C4239">
            <v>2010</v>
          </cell>
          <cell r="D4239" t="str">
            <v>700210  General Administration</v>
          </cell>
          <cell r="E4239" t="str">
            <v>Informal Settlements</v>
          </cell>
          <cell r="F4239" t="str">
            <v>Sewer</v>
          </cell>
        </row>
        <row r="4240">
          <cell r="B4240">
            <v>394.76</v>
          </cell>
          <cell r="C4240">
            <v>2010</v>
          </cell>
          <cell r="D4240" t="str">
            <v>700210  General Administration</v>
          </cell>
          <cell r="E4240" t="str">
            <v>District 1</v>
          </cell>
          <cell r="F4240" t="str">
            <v>Sewer</v>
          </cell>
        </row>
        <row r="4241">
          <cell r="B4241">
            <v>394.76</v>
          </cell>
          <cell r="C4241">
            <v>2010</v>
          </cell>
          <cell r="D4241" t="str">
            <v>700210  General Administration</v>
          </cell>
          <cell r="E4241" t="str">
            <v>District 7</v>
          </cell>
          <cell r="F4241" t="str">
            <v>Sewer</v>
          </cell>
        </row>
        <row r="4242">
          <cell r="B4242">
            <v>789.56</v>
          </cell>
          <cell r="C4242">
            <v>2010</v>
          </cell>
          <cell r="D4242" t="str">
            <v>700210  General Administration</v>
          </cell>
          <cell r="E4242" t="str">
            <v>District 6</v>
          </cell>
          <cell r="F4242" t="str">
            <v>Sewer</v>
          </cell>
        </row>
        <row r="4243">
          <cell r="B4243">
            <v>394.76</v>
          </cell>
          <cell r="C4243">
            <v>2010</v>
          </cell>
          <cell r="D4243" t="str">
            <v>700210  General Administration</v>
          </cell>
          <cell r="E4243" t="str">
            <v>TOC</v>
          </cell>
          <cell r="F4243" t="str">
            <v>Sewer</v>
          </cell>
        </row>
        <row r="4244">
          <cell r="B4244">
            <v>394.76</v>
          </cell>
          <cell r="C4244">
            <v>2010</v>
          </cell>
          <cell r="D4244" t="str">
            <v>700210  General Administration</v>
          </cell>
          <cell r="E4244" t="str">
            <v>District 3</v>
          </cell>
          <cell r="F4244" t="str">
            <v>Sewer</v>
          </cell>
        </row>
        <row r="4245">
          <cell r="B4245">
            <v>789.56</v>
          </cell>
          <cell r="C4245">
            <v>2010</v>
          </cell>
          <cell r="D4245" t="str">
            <v>700210  General Administration</v>
          </cell>
          <cell r="E4245" t="str">
            <v>District 4</v>
          </cell>
          <cell r="F4245" t="str">
            <v>Sewer</v>
          </cell>
        </row>
        <row r="4246">
          <cell r="B4246">
            <v>3011.43</v>
          </cell>
          <cell r="C4246">
            <v>2010</v>
          </cell>
          <cell r="D4246" t="str">
            <v>700210  General Administration</v>
          </cell>
          <cell r="E4246" t="str">
            <v>District 4</v>
          </cell>
          <cell r="F4246" t="str">
            <v>Sewer</v>
          </cell>
        </row>
        <row r="4247">
          <cell r="B4247">
            <v>789.56</v>
          </cell>
          <cell r="C4247">
            <v>2010</v>
          </cell>
          <cell r="D4247" t="str">
            <v>700210  General Administration</v>
          </cell>
          <cell r="E4247" t="str">
            <v>District 4</v>
          </cell>
          <cell r="F4247" t="str">
            <v>Sewer</v>
          </cell>
        </row>
        <row r="4248">
          <cell r="B4248">
            <v>789.56</v>
          </cell>
          <cell r="C4248">
            <v>2010</v>
          </cell>
          <cell r="D4248" t="str">
            <v>700210  General Administration</v>
          </cell>
          <cell r="E4248" t="str">
            <v>District 6</v>
          </cell>
          <cell r="F4248" t="str">
            <v>Sewer</v>
          </cell>
        </row>
        <row r="4249">
          <cell r="B4249">
            <v>2368.64</v>
          </cell>
          <cell r="C4249">
            <v>2010</v>
          </cell>
          <cell r="D4249" t="str">
            <v>700210  General Administration</v>
          </cell>
          <cell r="E4249" t="str">
            <v>District 6</v>
          </cell>
          <cell r="F4249" t="str">
            <v>Sewer</v>
          </cell>
        </row>
        <row r="4250">
          <cell r="B4250">
            <v>2221.87</v>
          </cell>
          <cell r="C4250">
            <v>2010</v>
          </cell>
          <cell r="D4250" t="str">
            <v>700210  General Administration</v>
          </cell>
          <cell r="E4250" t="str">
            <v>District 7</v>
          </cell>
          <cell r="F4250" t="str">
            <v>Sewer</v>
          </cell>
        </row>
        <row r="4251">
          <cell r="B4251">
            <v>2221.87</v>
          </cell>
          <cell r="C4251">
            <v>2010</v>
          </cell>
          <cell r="D4251" t="str">
            <v>700210  General Administration</v>
          </cell>
          <cell r="E4251" t="str">
            <v>District 7</v>
          </cell>
          <cell r="F4251" t="str">
            <v>Sewer</v>
          </cell>
        </row>
        <row r="4252">
          <cell r="B4252">
            <v>5233.33</v>
          </cell>
          <cell r="C4252">
            <v>2010</v>
          </cell>
          <cell r="D4252" t="str">
            <v>700210  General Administration</v>
          </cell>
          <cell r="E4252" t="str">
            <v>Logistics</v>
          </cell>
          <cell r="F4252" t="str">
            <v>Water</v>
          </cell>
        </row>
        <row r="4253">
          <cell r="B4253">
            <v>394.76</v>
          </cell>
          <cell r="C4253">
            <v>2010</v>
          </cell>
          <cell r="D4253" t="str">
            <v>700210  General Administration</v>
          </cell>
          <cell r="E4253" t="str">
            <v>Informal Settlements</v>
          </cell>
          <cell r="F4253" t="str">
            <v>Water</v>
          </cell>
        </row>
        <row r="4254">
          <cell r="B4254">
            <v>1184.32</v>
          </cell>
          <cell r="C4254">
            <v>2010</v>
          </cell>
          <cell r="D4254" t="str">
            <v>700210  General Administration</v>
          </cell>
          <cell r="E4254" t="str">
            <v>TOC</v>
          </cell>
          <cell r="F4254" t="str">
            <v>Water</v>
          </cell>
        </row>
        <row r="4255">
          <cell r="B4255">
            <v>5589.76</v>
          </cell>
          <cell r="C4255">
            <v>2010</v>
          </cell>
          <cell r="D4255" t="str">
            <v>700210  General Administration</v>
          </cell>
          <cell r="E4255" t="str">
            <v>TOC</v>
          </cell>
          <cell r="F4255" t="str">
            <v>Water</v>
          </cell>
        </row>
        <row r="4256">
          <cell r="B4256">
            <v>3158.18</v>
          </cell>
          <cell r="C4256">
            <v>2010</v>
          </cell>
          <cell r="D4256" t="str">
            <v>700210  General Administration</v>
          </cell>
          <cell r="E4256" t="str">
            <v>Logistics</v>
          </cell>
          <cell r="F4256" t="str">
            <v>Water</v>
          </cell>
        </row>
        <row r="4257">
          <cell r="B4257">
            <v>1973.88</v>
          </cell>
          <cell r="C4257">
            <v>2010</v>
          </cell>
          <cell r="D4257" t="str">
            <v>700210  General Administration</v>
          </cell>
          <cell r="E4257" t="str">
            <v>Logistics</v>
          </cell>
          <cell r="F4257" t="str">
            <v>Water</v>
          </cell>
        </row>
        <row r="4258">
          <cell r="B4258">
            <v>3800.97</v>
          </cell>
          <cell r="C4258">
            <v>2010</v>
          </cell>
          <cell r="D4258" t="str">
            <v>700210  General Administration</v>
          </cell>
          <cell r="E4258" t="str">
            <v>Logistics</v>
          </cell>
          <cell r="F4258" t="str">
            <v>Water</v>
          </cell>
        </row>
        <row r="4259">
          <cell r="B4259">
            <v>789.56</v>
          </cell>
          <cell r="C4259">
            <v>2010</v>
          </cell>
          <cell r="D4259" t="str">
            <v>700210  General Administration</v>
          </cell>
          <cell r="E4259" t="str">
            <v>Logistics</v>
          </cell>
          <cell r="F4259" t="str">
            <v>Water</v>
          </cell>
        </row>
        <row r="4260">
          <cell r="B4260">
            <v>3011.43</v>
          </cell>
          <cell r="C4260">
            <v>2010</v>
          </cell>
          <cell r="D4260" t="str">
            <v>700210  General Administration</v>
          </cell>
          <cell r="E4260" t="str">
            <v>Logistics</v>
          </cell>
          <cell r="F4260" t="str">
            <v>Water</v>
          </cell>
        </row>
        <row r="4261">
          <cell r="B4261">
            <v>2616.63</v>
          </cell>
          <cell r="C4261">
            <v>2010</v>
          </cell>
          <cell r="D4261" t="str">
            <v>700210  General Administration</v>
          </cell>
          <cell r="E4261" t="str">
            <v>District 1</v>
          </cell>
          <cell r="F4261" t="str">
            <v>Water</v>
          </cell>
        </row>
        <row r="4262">
          <cell r="B4262">
            <v>3800.97</v>
          </cell>
          <cell r="C4262">
            <v>2010</v>
          </cell>
          <cell r="D4262" t="str">
            <v>700210  General Administration</v>
          </cell>
          <cell r="E4262" t="str">
            <v>District 1</v>
          </cell>
          <cell r="F4262" t="str">
            <v>Water</v>
          </cell>
        </row>
        <row r="4263">
          <cell r="B4263">
            <v>2294.14</v>
          </cell>
          <cell r="C4263">
            <v>2010</v>
          </cell>
          <cell r="D4263" t="str">
            <v>700275  Innovation, Information &amp; Knowledge Man</v>
          </cell>
          <cell r="E4263" t="str">
            <v>District 4</v>
          </cell>
          <cell r="F4263" t="str">
            <v>Water</v>
          </cell>
        </row>
        <row r="4264">
          <cell r="B4264">
            <v>3895.57</v>
          </cell>
          <cell r="C4264">
            <v>2010</v>
          </cell>
          <cell r="D4264" t="str">
            <v>700275  Innovation, Information &amp; Knowledge Man</v>
          </cell>
          <cell r="E4264" t="str">
            <v>District 4</v>
          </cell>
          <cell r="F4264" t="str">
            <v>Water</v>
          </cell>
        </row>
        <row r="4265">
          <cell r="B4265">
            <v>10419.16</v>
          </cell>
          <cell r="C4265">
            <v>2010</v>
          </cell>
          <cell r="D4265" t="str">
            <v>700275  Innovation, Information &amp; Knowledge Man</v>
          </cell>
          <cell r="E4265" t="str">
            <v>District 4</v>
          </cell>
          <cell r="F4265" t="str">
            <v>Water</v>
          </cell>
        </row>
        <row r="4266">
          <cell r="B4266">
            <v>967.65</v>
          </cell>
          <cell r="C4266">
            <v>2010</v>
          </cell>
          <cell r="D4266" t="str">
            <v>700275  Innovation, Information &amp; Knowledge Man</v>
          </cell>
          <cell r="E4266" t="str">
            <v>District 4</v>
          </cell>
          <cell r="F4266" t="str">
            <v>Water</v>
          </cell>
        </row>
        <row r="4267">
          <cell r="B4267">
            <v>3394.77</v>
          </cell>
          <cell r="C4267">
            <v>2010</v>
          </cell>
          <cell r="D4267" t="str">
            <v>700275  Innovation, Information &amp; Knowledge Man</v>
          </cell>
          <cell r="E4267" t="str">
            <v>District 4</v>
          </cell>
          <cell r="F4267" t="str">
            <v>Water</v>
          </cell>
        </row>
        <row r="4268">
          <cell r="B4268">
            <v>2382.4899999999998</v>
          </cell>
          <cell r="C4268">
            <v>2010</v>
          </cell>
          <cell r="D4268" t="str">
            <v>700275  Innovation, Information &amp; Knowledge Man</v>
          </cell>
          <cell r="E4268" t="str">
            <v>District 4</v>
          </cell>
          <cell r="F4268" t="str">
            <v>Water</v>
          </cell>
        </row>
        <row r="4269">
          <cell r="B4269">
            <v>3485.41</v>
          </cell>
          <cell r="C4269">
            <v>2010</v>
          </cell>
          <cell r="D4269" t="str">
            <v>700275  Innovation, Information &amp; Knowledge Man</v>
          </cell>
          <cell r="E4269" t="str">
            <v>District 3</v>
          </cell>
          <cell r="F4269" t="str">
            <v>Water</v>
          </cell>
        </row>
        <row r="4270">
          <cell r="B4270">
            <v>315.67</v>
          </cell>
          <cell r="C4270">
            <v>2010</v>
          </cell>
          <cell r="D4270" t="str">
            <v>700275  Innovation, Information &amp; Knowledge Man</v>
          </cell>
          <cell r="E4270" t="str">
            <v>District 3</v>
          </cell>
          <cell r="F4270" t="str">
            <v>Water</v>
          </cell>
        </row>
        <row r="4271">
          <cell r="B4271">
            <v>2302.56</v>
          </cell>
          <cell r="C4271">
            <v>2010</v>
          </cell>
          <cell r="D4271" t="str">
            <v>700275  Innovation, Information &amp; Knowledge Man</v>
          </cell>
          <cell r="E4271" t="str">
            <v>District 3</v>
          </cell>
          <cell r="F4271" t="str">
            <v>Water</v>
          </cell>
        </row>
        <row r="4272">
          <cell r="B4272">
            <v>2703.61</v>
          </cell>
          <cell r="C4272">
            <v>2010</v>
          </cell>
          <cell r="D4272" t="str">
            <v>700275  Innovation, Information &amp; Knowledge Man</v>
          </cell>
          <cell r="E4272" t="str">
            <v>District 3</v>
          </cell>
          <cell r="F4272" t="str">
            <v>Water</v>
          </cell>
        </row>
        <row r="4273">
          <cell r="B4273">
            <v>4673.51</v>
          </cell>
          <cell r="C4273">
            <v>2010</v>
          </cell>
          <cell r="D4273" t="str">
            <v>700275  Innovation, Information &amp; Knowledge Man</v>
          </cell>
          <cell r="E4273" t="str">
            <v>District 6</v>
          </cell>
          <cell r="F4273" t="str">
            <v>Water</v>
          </cell>
        </row>
        <row r="4274">
          <cell r="B4274">
            <v>5201.66</v>
          </cell>
          <cell r="C4274">
            <v>2010</v>
          </cell>
          <cell r="D4274" t="str">
            <v>700275  Innovation, Information &amp; Knowledge Man</v>
          </cell>
          <cell r="E4274" t="str">
            <v>District 8</v>
          </cell>
          <cell r="F4274" t="str">
            <v>Water</v>
          </cell>
        </row>
        <row r="4275">
          <cell r="B4275">
            <v>236.8</v>
          </cell>
          <cell r="C4275">
            <v>2010</v>
          </cell>
          <cell r="D4275" t="str">
            <v>700275  Innovation, Information &amp; Knowledge Man</v>
          </cell>
          <cell r="E4275" t="str">
            <v>District 8</v>
          </cell>
          <cell r="F4275" t="str">
            <v>Water</v>
          </cell>
        </row>
        <row r="4276">
          <cell r="B4276">
            <v>5850.47</v>
          </cell>
          <cell r="C4276">
            <v>2010</v>
          </cell>
          <cell r="D4276" t="str">
            <v>700275  Innovation, Information &amp; Knowledge Man</v>
          </cell>
          <cell r="E4276" t="str">
            <v>District 8</v>
          </cell>
          <cell r="F4276" t="str">
            <v>Water</v>
          </cell>
        </row>
        <row r="4277">
          <cell r="B4277">
            <v>4082.41</v>
          </cell>
          <cell r="C4277">
            <v>2010</v>
          </cell>
          <cell r="D4277" t="str">
            <v>700275  Innovation, Information &amp; Knowledge Man</v>
          </cell>
          <cell r="E4277" t="str">
            <v>District 6</v>
          </cell>
          <cell r="F4277" t="str">
            <v>Water</v>
          </cell>
        </row>
        <row r="4278">
          <cell r="B4278">
            <v>52.92</v>
          </cell>
          <cell r="C4278">
            <v>2010</v>
          </cell>
          <cell r="D4278" t="str">
            <v>700275  Innovation, Information &amp; Knowledge Man</v>
          </cell>
          <cell r="E4278" t="str">
            <v>TOC</v>
          </cell>
          <cell r="F4278" t="str">
            <v>Water</v>
          </cell>
        </row>
        <row r="4279">
          <cell r="B4279">
            <v>1.78</v>
          </cell>
          <cell r="C4279">
            <v>2010</v>
          </cell>
          <cell r="D4279" t="str">
            <v>700275  Innovation, Information &amp; Knowledge Man</v>
          </cell>
          <cell r="E4279" t="str">
            <v>District 1</v>
          </cell>
          <cell r="F4279" t="str">
            <v>Water</v>
          </cell>
        </row>
        <row r="4280">
          <cell r="B4280">
            <v>10372.66</v>
          </cell>
          <cell r="C4280">
            <v>2010</v>
          </cell>
          <cell r="D4280" t="str">
            <v>700275  Innovation, Information &amp; Knowledge Man</v>
          </cell>
          <cell r="E4280" t="str">
            <v>District 1</v>
          </cell>
          <cell r="F4280" t="str">
            <v>Water</v>
          </cell>
        </row>
        <row r="4281">
          <cell r="B4281">
            <v>482.42</v>
          </cell>
          <cell r="C4281">
            <v>2010</v>
          </cell>
          <cell r="D4281" t="str">
            <v>700275  Innovation, Information &amp; Knowledge Man</v>
          </cell>
          <cell r="E4281" t="str">
            <v>District 1</v>
          </cell>
          <cell r="F4281" t="str">
            <v>Water</v>
          </cell>
        </row>
        <row r="4282">
          <cell r="B4282">
            <v>5022.72</v>
          </cell>
          <cell r="C4282">
            <v>2010</v>
          </cell>
          <cell r="D4282" t="str">
            <v>700275  Innovation, Information &amp; Knowledge Man</v>
          </cell>
          <cell r="E4282" t="str">
            <v>District 1</v>
          </cell>
          <cell r="F4282" t="str">
            <v>Water</v>
          </cell>
        </row>
        <row r="4283">
          <cell r="B4283">
            <v>4476.91</v>
          </cell>
          <cell r="C4283">
            <v>2010</v>
          </cell>
          <cell r="D4283" t="str">
            <v>700275  Innovation, Information &amp; Knowledge Man</v>
          </cell>
          <cell r="E4283" t="str">
            <v>District 1</v>
          </cell>
          <cell r="F4283" t="str">
            <v>Water</v>
          </cell>
        </row>
        <row r="4284">
          <cell r="B4284">
            <v>5021.78</v>
          </cell>
          <cell r="C4284">
            <v>2010</v>
          </cell>
          <cell r="D4284" t="str">
            <v>700275  Innovation, Information &amp; Knowledge Man</v>
          </cell>
          <cell r="E4284" t="str">
            <v>Logistics</v>
          </cell>
          <cell r="F4284" t="str">
            <v>Water</v>
          </cell>
        </row>
        <row r="4285">
          <cell r="B4285">
            <v>0.12</v>
          </cell>
          <cell r="C4285">
            <v>2010</v>
          </cell>
          <cell r="D4285" t="str">
            <v>700275  Innovation, Information &amp; Knowledge Man</v>
          </cell>
          <cell r="E4285" t="str">
            <v>Logistics</v>
          </cell>
          <cell r="F4285" t="str">
            <v>Water</v>
          </cell>
        </row>
        <row r="4286">
          <cell r="B4286">
            <v>3878.73</v>
          </cell>
          <cell r="C4286">
            <v>2010</v>
          </cell>
          <cell r="D4286" t="str">
            <v>700275  Innovation, Information &amp; Knowledge Man</v>
          </cell>
          <cell r="E4286" t="str">
            <v>Logistics</v>
          </cell>
          <cell r="F4286" t="str">
            <v>Water</v>
          </cell>
        </row>
        <row r="4287">
          <cell r="B4287">
            <v>1.01</v>
          </cell>
          <cell r="C4287">
            <v>2010</v>
          </cell>
          <cell r="D4287" t="str">
            <v>700275  Innovation, Information &amp; Knowledge Man</v>
          </cell>
          <cell r="E4287" t="str">
            <v>Logistics</v>
          </cell>
          <cell r="F4287" t="str">
            <v>Water</v>
          </cell>
        </row>
        <row r="4288">
          <cell r="B4288">
            <v>7932.92</v>
          </cell>
          <cell r="C4288">
            <v>2010</v>
          </cell>
          <cell r="D4288" t="str">
            <v>700275  Innovation, Information &amp; Knowledge Man</v>
          </cell>
          <cell r="E4288" t="str">
            <v>Logistics</v>
          </cell>
          <cell r="F4288" t="str">
            <v>Water</v>
          </cell>
        </row>
        <row r="4289">
          <cell r="B4289">
            <v>2774.83</v>
          </cell>
          <cell r="C4289">
            <v>2010</v>
          </cell>
          <cell r="D4289" t="str">
            <v>700275  Innovation, Information &amp; Knowledge Man</v>
          </cell>
          <cell r="E4289" t="str">
            <v>Logistics</v>
          </cell>
          <cell r="F4289" t="str">
            <v>Water</v>
          </cell>
        </row>
        <row r="4290">
          <cell r="B4290">
            <v>602.9</v>
          </cell>
          <cell r="C4290">
            <v>2010</v>
          </cell>
          <cell r="D4290" t="str">
            <v>700275  Innovation, Information &amp; Knowledge Man</v>
          </cell>
          <cell r="E4290" t="str">
            <v>District 8</v>
          </cell>
          <cell r="F4290" t="str">
            <v>Water</v>
          </cell>
        </row>
        <row r="4291">
          <cell r="B4291">
            <v>31.68</v>
          </cell>
          <cell r="C4291">
            <v>2010</v>
          </cell>
          <cell r="D4291" t="str">
            <v>700275  Innovation, Information &amp; Knowledge Man</v>
          </cell>
          <cell r="E4291" t="e">
            <v>#N/A</v>
          </cell>
          <cell r="F4291" t="str">
            <v>Sewer</v>
          </cell>
        </row>
        <row r="4292">
          <cell r="B4292">
            <v>6.57</v>
          </cell>
          <cell r="C4292">
            <v>2010</v>
          </cell>
          <cell r="D4292" t="str">
            <v>700275  Innovation, Information &amp; Knowledge Man</v>
          </cell>
          <cell r="E4292" t="e">
            <v>#N/A</v>
          </cell>
          <cell r="F4292" t="str">
            <v>Sewer</v>
          </cell>
        </row>
        <row r="4293">
          <cell r="B4293">
            <v>21.22</v>
          </cell>
          <cell r="C4293">
            <v>2010</v>
          </cell>
          <cell r="D4293" t="str">
            <v>700275  Innovation, Information &amp; Knowledge Man</v>
          </cell>
          <cell r="E4293" t="str">
            <v>District 8</v>
          </cell>
          <cell r="F4293" t="str">
            <v>Water</v>
          </cell>
        </row>
        <row r="4294">
          <cell r="B4294">
            <v>4.8</v>
          </cell>
          <cell r="C4294">
            <v>2010</v>
          </cell>
          <cell r="D4294" t="str">
            <v>700275  Innovation, Information &amp; Knowledge Man</v>
          </cell>
          <cell r="E4294" t="str">
            <v>District 8</v>
          </cell>
          <cell r="F4294" t="str">
            <v>Water</v>
          </cell>
        </row>
        <row r="4295">
          <cell r="B4295">
            <v>15279.38</v>
          </cell>
          <cell r="C4295">
            <v>2010</v>
          </cell>
          <cell r="D4295" t="str">
            <v>700275  Innovation, Information &amp; Knowledge Man</v>
          </cell>
          <cell r="E4295" t="str">
            <v>District 8</v>
          </cell>
          <cell r="F4295" t="str">
            <v>Water</v>
          </cell>
        </row>
        <row r="4296">
          <cell r="B4296">
            <v>7558.19</v>
          </cell>
          <cell r="C4296">
            <v>2010</v>
          </cell>
          <cell r="D4296" t="str">
            <v>700275  Innovation, Information &amp; Knowledge Man</v>
          </cell>
          <cell r="E4296" t="str">
            <v>District 8</v>
          </cell>
          <cell r="F4296" t="str">
            <v>Water</v>
          </cell>
        </row>
        <row r="4297">
          <cell r="B4297">
            <v>368.05</v>
          </cell>
          <cell r="C4297">
            <v>2010</v>
          </cell>
          <cell r="D4297" t="str">
            <v>700275  Innovation, Information &amp; Knowledge Man</v>
          </cell>
          <cell r="E4297" t="str">
            <v>District 8</v>
          </cell>
          <cell r="F4297" t="str">
            <v>Water</v>
          </cell>
        </row>
        <row r="4298">
          <cell r="B4298">
            <v>6701.95</v>
          </cell>
          <cell r="C4298">
            <v>2010</v>
          </cell>
          <cell r="D4298" t="str">
            <v>700275  Innovation, Information &amp; Knowledge Man</v>
          </cell>
          <cell r="E4298" t="str">
            <v>District 8</v>
          </cell>
          <cell r="F4298" t="str">
            <v>Water</v>
          </cell>
        </row>
        <row r="4299">
          <cell r="B4299">
            <v>11114.08</v>
          </cell>
          <cell r="C4299">
            <v>2010</v>
          </cell>
          <cell r="D4299" t="str">
            <v>700275  Innovation, Information &amp; Knowledge Man</v>
          </cell>
          <cell r="E4299" t="str">
            <v>District 8</v>
          </cell>
          <cell r="F4299" t="str">
            <v>Water</v>
          </cell>
        </row>
        <row r="4300">
          <cell r="B4300">
            <v>2257.29</v>
          </cell>
          <cell r="C4300">
            <v>2010</v>
          </cell>
          <cell r="D4300" t="str">
            <v>700275  Innovation, Information &amp; Knowledge Man</v>
          </cell>
          <cell r="E4300" t="str">
            <v>District 8</v>
          </cell>
          <cell r="F4300" t="str">
            <v>Water</v>
          </cell>
        </row>
        <row r="4301">
          <cell r="B4301">
            <v>749.07</v>
          </cell>
          <cell r="C4301">
            <v>2010</v>
          </cell>
          <cell r="D4301" t="str">
            <v>700275  Innovation, Information &amp; Knowledge Man</v>
          </cell>
          <cell r="E4301" t="str">
            <v>District 8</v>
          </cell>
          <cell r="F4301" t="str">
            <v>Water</v>
          </cell>
        </row>
        <row r="4302">
          <cell r="B4302">
            <v>5321.6</v>
          </cell>
          <cell r="C4302">
            <v>2010</v>
          </cell>
          <cell r="D4302" t="str">
            <v>700275  Innovation, Information &amp; Knowledge Man</v>
          </cell>
          <cell r="E4302" t="str">
            <v>District 8</v>
          </cell>
          <cell r="F4302" t="str">
            <v>Water</v>
          </cell>
        </row>
        <row r="4303">
          <cell r="B4303">
            <v>517.6</v>
          </cell>
          <cell r="C4303">
            <v>2010</v>
          </cell>
          <cell r="D4303" t="str">
            <v>700275  Innovation, Information &amp; Knowledge Man</v>
          </cell>
          <cell r="E4303" t="str">
            <v>District 8</v>
          </cell>
          <cell r="F4303" t="str">
            <v>Water</v>
          </cell>
        </row>
        <row r="4304">
          <cell r="B4304">
            <v>5632.84</v>
          </cell>
          <cell r="C4304">
            <v>2010</v>
          </cell>
          <cell r="D4304" t="str">
            <v>700275  Innovation, Information &amp; Knowledge Man</v>
          </cell>
          <cell r="E4304" t="str">
            <v>District 6</v>
          </cell>
          <cell r="F4304" t="str">
            <v>Water</v>
          </cell>
        </row>
        <row r="4305">
          <cell r="B4305">
            <v>3028.4</v>
          </cell>
          <cell r="C4305">
            <v>2010</v>
          </cell>
          <cell r="D4305" t="str">
            <v>700275  Innovation, Information &amp; Knowledge Man</v>
          </cell>
          <cell r="E4305" t="str">
            <v>District 6</v>
          </cell>
          <cell r="F4305" t="str">
            <v>Water</v>
          </cell>
        </row>
        <row r="4306">
          <cell r="B4306">
            <v>2977.44</v>
          </cell>
          <cell r="C4306">
            <v>2010</v>
          </cell>
          <cell r="D4306" t="str">
            <v>700275  Innovation, Information &amp; Knowledge Man</v>
          </cell>
          <cell r="E4306" t="str">
            <v>District 6</v>
          </cell>
          <cell r="F4306" t="str">
            <v>Water</v>
          </cell>
        </row>
        <row r="4307">
          <cell r="B4307">
            <v>2120.46</v>
          </cell>
          <cell r="C4307">
            <v>2010</v>
          </cell>
          <cell r="D4307" t="str">
            <v>700275  Innovation, Information &amp; Knowledge Man</v>
          </cell>
          <cell r="E4307" t="str">
            <v>District 6</v>
          </cell>
          <cell r="F4307" t="str">
            <v>Water</v>
          </cell>
        </row>
        <row r="4308">
          <cell r="B4308">
            <v>1088.56</v>
          </cell>
          <cell r="C4308">
            <v>2010</v>
          </cell>
          <cell r="D4308" t="str">
            <v>700275  Innovation, Information &amp; Knowledge Man</v>
          </cell>
          <cell r="E4308" t="str">
            <v>District 6</v>
          </cell>
          <cell r="F4308" t="str">
            <v>Water</v>
          </cell>
        </row>
        <row r="4309">
          <cell r="B4309">
            <v>11490.28</v>
          </cell>
          <cell r="C4309">
            <v>2010</v>
          </cell>
          <cell r="D4309" t="str">
            <v>700275  Innovation, Information &amp; Knowledge Man</v>
          </cell>
          <cell r="E4309" t="str">
            <v>District 6</v>
          </cell>
          <cell r="F4309" t="str">
            <v>Water</v>
          </cell>
        </row>
        <row r="4310">
          <cell r="B4310">
            <v>999.81</v>
          </cell>
          <cell r="C4310">
            <v>2010</v>
          </cell>
          <cell r="D4310" t="str">
            <v>700275  Innovation, Information &amp; Knowledge Man</v>
          </cell>
          <cell r="E4310" t="str">
            <v>District 6</v>
          </cell>
          <cell r="F4310" t="str">
            <v>Water</v>
          </cell>
        </row>
        <row r="4311">
          <cell r="B4311">
            <v>1446.07</v>
          </cell>
          <cell r="C4311">
            <v>2010</v>
          </cell>
          <cell r="D4311" t="str">
            <v>700275  Innovation, Information &amp; Knowledge Man</v>
          </cell>
          <cell r="E4311" t="str">
            <v>District 8</v>
          </cell>
          <cell r="F4311" t="str">
            <v>Water</v>
          </cell>
        </row>
        <row r="4312">
          <cell r="B4312">
            <v>125.8</v>
          </cell>
          <cell r="C4312">
            <v>2010</v>
          </cell>
          <cell r="D4312" t="str">
            <v>700275  Innovation, Information &amp; Knowledge Man</v>
          </cell>
          <cell r="E4312" t="str">
            <v>District 8</v>
          </cell>
          <cell r="F4312" t="str">
            <v>Water</v>
          </cell>
        </row>
        <row r="4313">
          <cell r="B4313">
            <v>10.84</v>
          </cell>
          <cell r="C4313">
            <v>2010</v>
          </cell>
          <cell r="D4313" t="str">
            <v>700275  Innovation, Information &amp; Knowledge Man</v>
          </cell>
          <cell r="E4313" t="str">
            <v>District 8</v>
          </cell>
          <cell r="F4313" t="str">
            <v>Water</v>
          </cell>
        </row>
        <row r="4314">
          <cell r="B4314">
            <v>2793.97</v>
          </cell>
          <cell r="C4314">
            <v>2010</v>
          </cell>
          <cell r="D4314" t="str">
            <v>700275  Innovation, Information &amp; Knowledge Man</v>
          </cell>
          <cell r="E4314" t="str">
            <v>District 8</v>
          </cell>
          <cell r="F4314" t="str">
            <v>Water</v>
          </cell>
        </row>
        <row r="4315">
          <cell r="B4315">
            <v>1020.34</v>
          </cell>
          <cell r="C4315">
            <v>2010</v>
          </cell>
          <cell r="D4315" t="str">
            <v>700275  Innovation, Information &amp; Knowledge Man</v>
          </cell>
          <cell r="E4315" t="str">
            <v>District 1</v>
          </cell>
          <cell r="F4315" t="str">
            <v>Water</v>
          </cell>
        </row>
        <row r="4316">
          <cell r="B4316">
            <v>2290.81</v>
          </cell>
          <cell r="C4316">
            <v>2010</v>
          </cell>
          <cell r="D4316" t="str">
            <v>700275  Innovation, Information &amp; Knowledge Man</v>
          </cell>
          <cell r="E4316" t="str">
            <v>District 8</v>
          </cell>
          <cell r="F4316" t="str">
            <v>Water</v>
          </cell>
        </row>
        <row r="4317">
          <cell r="B4317">
            <v>406.57</v>
          </cell>
          <cell r="C4317">
            <v>2010</v>
          </cell>
          <cell r="D4317" t="str">
            <v>700275  Innovation, Information &amp; Knowledge Man</v>
          </cell>
          <cell r="E4317" t="str">
            <v>Logistics</v>
          </cell>
          <cell r="F4317" t="str">
            <v>Water</v>
          </cell>
        </row>
        <row r="4318">
          <cell r="B4318">
            <v>4057.23</v>
          </cell>
          <cell r="C4318">
            <v>2010</v>
          </cell>
          <cell r="D4318" t="str">
            <v>700275  Innovation, Information &amp; Knowledge Man</v>
          </cell>
          <cell r="E4318" t="str">
            <v>District 4</v>
          </cell>
          <cell r="F4318" t="str">
            <v>Sewer</v>
          </cell>
        </row>
        <row r="4319">
          <cell r="B4319">
            <v>7046.37</v>
          </cell>
          <cell r="C4319">
            <v>2010</v>
          </cell>
          <cell r="D4319" t="str">
            <v>700275  Innovation, Information &amp; Knowledge Man</v>
          </cell>
          <cell r="E4319" t="str">
            <v>District 4</v>
          </cell>
          <cell r="F4319" t="str">
            <v>Sewer</v>
          </cell>
        </row>
        <row r="4320">
          <cell r="B4320">
            <v>46.91</v>
          </cell>
          <cell r="C4320">
            <v>2010</v>
          </cell>
          <cell r="D4320" t="str">
            <v>700275  Innovation, Information &amp; Knowledge Man</v>
          </cell>
          <cell r="E4320" t="str">
            <v>District 3</v>
          </cell>
          <cell r="F4320" t="str">
            <v>Sewer</v>
          </cell>
        </row>
        <row r="4321">
          <cell r="B4321">
            <v>260.89999999999998</v>
          </cell>
          <cell r="C4321">
            <v>2010</v>
          </cell>
          <cell r="D4321" t="str">
            <v>700275  Innovation, Information &amp; Knowledge Man</v>
          </cell>
          <cell r="E4321" t="str">
            <v>District 3</v>
          </cell>
          <cell r="F4321" t="str">
            <v>Sewer</v>
          </cell>
        </row>
        <row r="4322">
          <cell r="B4322">
            <v>4775.6899999999996</v>
          </cell>
          <cell r="C4322">
            <v>2010</v>
          </cell>
          <cell r="D4322" t="str">
            <v>700275  Innovation, Information &amp; Knowledge Man</v>
          </cell>
          <cell r="E4322" t="str">
            <v>District 3</v>
          </cell>
          <cell r="F4322" t="str">
            <v>Sewer</v>
          </cell>
        </row>
        <row r="4323">
          <cell r="B4323">
            <v>1085.28</v>
          </cell>
          <cell r="C4323">
            <v>2010</v>
          </cell>
          <cell r="D4323" t="str">
            <v>700275  Innovation, Information &amp; Knowledge Man</v>
          </cell>
          <cell r="E4323" t="str">
            <v>TOC</v>
          </cell>
          <cell r="F4323" t="str">
            <v>Sewer</v>
          </cell>
        </row>
        <row r="4324">
          <cell r="B4324">
            <v>740.73</v>
          </cell>
          <cell r="C4324">
            <v>2010</v>
          </cell>
          <cell r="D4324" t="str">
            <v>700275  Innovation, Information &amp; Knowledge Man</v>
          </cell>
          <cell r="E4324" t="str">
            <v>District 7</v>
          </cell>
          <cell r="F4324" t="str">
            <v>Sewer</v>
          </cell>
        </row>
        <row r="4325">
          <cell r="B4325">
            <v>79.069999999999993</v>
          </cell>
          <cell r="C4325">
            <v>2010</v>
          </cell>
          <cell r="D4325" t="str">
            <v>700275  Innovation, Information &amp; Knowledge Man</v>
          </cell>
          <cell r="E4325" t="str">
            <v>District 7</v>
          </cell>
          <cell r="F4325" t="str">
            <v>Sewer</v>
          </cell>
        </row>
        <row r="4326">
          <cell r="B4326">
            <v>2382.3200000000002</v>
          </cell>
          <cell r="C4326">
            <v>2010</v>
          </cell>
          <cell r="D4326" t="str">
            <v>700275  Innovation, Information &amp; Knowledge Man</v>
          </cell>
          <cell r="E4326" t="str">
            <v>District 6</v>
          </cell>
          <cell r="F4326" t="str">
            <v>Sewer</v>
          </cell>
        </row>
        <row r="4327">
          <cell r="B4327">
            <v>4246.6000000000004</v>
          </cell>
          <cell r="C4327">
            <v>2010</v>
          </cell>
          <cell r="D4327" t="str">
            <v>700275  Innovation, Information &amp; Knowledge Man</v>
          </cell>
          <cell r="E4327" t="str">
            <v>District 7</v>
          </cell>
          <cell r="F4327" t="str">
            <v>Sewer</v>
          </cell>
        </row>
        <row r="4328">
          <cell r="B4328">
            <v>189.76</v>
          </cell>
          <cell r="C4328">
            <v>2010</v>
          </cell>
          <cell r="D4328" t="str">
            <v>700275  Innovation, Information &amp; Knowledge Man</v>
          </cell>
          <cell r="E4328" t="str">
            <v>District 1</v>
          </cell>
          <cell r="F4328" t="str">
            <v>Sewer</v>
          </cell>
        </row>
        <row r="4329">
          <cell r="B4329">
            <v>148.93</v>
          </cell>
          <cell r="C4329">
            <v>2010</v>
          </cell>
          <cell r="D4329" t="str">
            <v>700275  Innovation, Information &amp; Knowledge Man</v>
          </cell>
          <cell r="E4329" t="str">
            <v>District 1</v>
          </cell>
          <cell r="F4329" t="str">
            <v>Sewer</v>
          </cell>
        </row>
        <row r="4330">
          <cell r="B4330">
            <v>9467.4</v>
          </cell>
          <cell r="C4330">
            <v>2010</v>
          </cell>
          <cell r="D4330" t="str">
            <v>700275  Innovation, Information &amp; Knowledge Man</v>
          </cell>
          <cell r="E4330" t="str">
            <v>District 1</v>
          </cell>
          <cell r="F4330" t="str">
            <v>Sewer</v>
          </cell>
        </row>
        <row r="4331">
          <cell r="B4331">
            <v>40.200000000000003</v>
          </cell>
          <cell r="C4331">
            <v>2010</v>
          </cell>
          <cell r="D4331" t="str">
            <v>700275  Innovation, Information &amp; Knowledge Man</v>
          </cell>
          <cell r="E4331" t="str">
            <v>Logistics</v>
          </cell>
          <cell r="F4331" t="str">
            <v>Sewer</v>
          </cell>
        </row>
        <row r="4332">
          <cell r="B4332">
            <v>55.4</v>
          </cell>
          <cell r="C4332">
            <v>2010</v>
          </cell>
          <cell r="D4332" t="str">
            <v>700275  Innovation, Information &amp; Knowledge Man</v>
          </cell>
          <cell r="E4332" t="str">
            <v>Logistics</v>
          </cell>
          <cell r="F4332" t="str">
            <v>Sewer</v>
          </cell>
        </row>
        <row r="4333">
          <cell r="B4333">
            <v>31.49</v>
          </cell>
          <cell r="C4333">
            <v>2010</v>
          </cell>
          <cell r="D4333" t="str">
            <v>700275  Innovation, Information &amp; Knowledge Man</v>
          </cell>
          <cell r="E4333" t="str">
            <v>Logistics</v>
          </cell>
          <cell r="F4333" t="str">
            <v>Sewer</v>
          </cell>
        </row>
        <row r="4334">
          <cell r="B4334">
            <v>2585.2800000000002</v>
          </cell>
          <cell r="C4334">
            <v>2010</v>
          </cell>
          <cell r="D4334" t="str">
            <v>700275  Innovation, Information &amp; Knowledge Man</v>
          </cell>
          <cell r="E4334" t="str">
            <v>Logistics</v>
          </cell>
          <cell r="F4334" t="str">
            <v>Sewer</v>
          </cell>
        </row>
        <row r="4335">
          <cell r="B4335">
            <v>0</v>
          </cell>
          <cell r="C4335">
            <v>2010</v>
          </cell>
          <cell r="D4335" t="str">
            <v>700275  Innovation, Information &amp; Knowledge Man</v>
          </cell>
          <cell r="E4335" t="str">
            <v>Logistics</v>
          </cell>
          <cell r="F4335" t="str">
            <v>Sewer</v>
          </cell>
        </row>
        <row r="4336">
          <cell r="B4336">
            <v>12.64</v>
          </cell>
          <cell r="C4336">
            <v>2010</v>
          </cell>
          <cell r="D4336" t="str">
            <v>700275  Innovation, Information &amp; Knowledge Man</v>
          </cell>
          <cell r="E4336" t="str">
            <v>Logistics</v>
          </cell>
          <cell r="F4336" t="str">
            <v>Sewer</v>
          </cell>
        </row>
        <row r="4337">
          <cell r="B4337">
            <v>12339.92</v>
          </cell>
          <cell r="C4337">
            <v>2010</v>
          </cell>
          <cell r="D4337" t="str">
            <v>700275  Innovation, Information &amp; Knowledge Man</v>
          </cell>
          <cell r="E4337" t="str">
            <v>Logistics</v>
          </cell>
          <cell r="F4337" t="str">
            <v>Sewer</v>
          </cell>
        </row>
        <row r="4338">
          <cell r="B4338">
            <v>19121.32</v>
          </cell>
          <cell r="C4338">
            <v>2010</v>
          </cell>
          <cell r="D4338" t="str">
            <v>700275  Innovation, Information &amp; Knowledge Man</v>
          </cell>
          <cell r="E4338" t="str">
            <v>Informal Settlements</v>
          </cell>
          <cell r="F4338" t="str">
            <v>Sewer</v>
          </cell>
        </row>
        <row r="4339">
          <cell r="B4339">
            <v>330.66</v>
          </cell>
          <cell r="C4339">
            <v>2010</v>
          </cell>
          <cell r="D4339" t="str">
            <v>700275  Innovation, Information &amp; Knowledge Man</v>
          </cell>
          <cell r="E4339" t="str">
            <v>TOC</v>
          </cell>
          <cell r="F4339" t="str">
            <v>Sewer</v>
          </cell>
        </row>
        <row r="4340">
          <cell r="B4340">
            <v>34346.67</v>
          </cell>
          <cell r="C4340">
            <v>2010</v>
          </cell>
          <cell r="D4340" t="str">
            <v>700275  Innovation, Information &amp; Knowledge Man</v>
          </cell>
          <cell r="E4340" t="str">
            <v>Planning &amp; Design</v>
          </cell>
          <cell r="F4340" t="str">
            <v>Sewer</v>
          </cell>
        </row>
        <row r="4341">
          <cell r="B4341">
            <v>65324.65</v>
          </cell>
          <cell r="C4341">
            <v>2010</v>
          </cell>
          <cell r="D4341" t="str">
            <v>700275  Innovation, Information &amp; Knowledge Man</v>
          </cell>
          <cell r="E4341" t="str">
            <v>Planning &amp; Design</v>
          </cell>
          <cell r="F4341" t="str">
            <v>Sewer</v>
          </cell>
        </row>
        <row r="4342">
          <cell r="B4342">
            <v>928.38</v>
          </cell>
          <cell r="C4342">
            <v>2010</v>
          </cell>
          <cell r="D4342" t="str">
            <v>700275  Innovation, Information &amp; Knowledge Man</v>
          </cell>
          <cell r="E4342" t="str">
            <v>Informal Settlements</v>
          </cell>
          <cell r="F4342" t="str">
            <v>Sewer</v>
          </cell>
        </row>
        <row r="4343">
          <cell r="B4343">
            <v>6.31</v>
          </cell>
          <cell r="C4343">
            <v>2010</v>
          </cell>
          <cell r="D4343" t="str">
            <v>700275  Innovation, Information &amp; Knowledge Man</v>
          </cell>
          <cell r="E4343" t="str">
            <v>District 4</v>
          </cell>
          <cell r="F4343" t="str">
            <v>Sewer</v>
          </cell>
        </row>
        <row r="4344">
          <cell r="B4344">
            <v>10599.2</v>
          </cell>
          <cell r="C4344">
            <v>2010</v>
          </cell>
          <cell r="D4344" t="str">
            <v>700275  Innovation, Information &amp; Knowledge Man</v>
          </cell>
          <cell r="E4344" t="str">
            <v>Logistics</v>
          </cell>
          <cell r="F4344" t="str">
            <v>Water</v>
          </cell>
        </row>
        <row r="4345">
          <cell r="B4345">
            <v>4647.59</v>
          </cell>
          <cell r="C4345">
            <v>2010</v>
          </cell>
          <cell r="D4345" t="str">
            <v>700275  Innovation, Information &amp; Knowledge Man</v>
          </cell>
          <cell r="E4345" t="str">
            <v>TOC</v>
          </cell>
          <cell r="F4345" t="str">
            <v>Water</v>
          </cell>
        </row>
        <row r="4346">
          <cell r="B4346">
            <v>33801.31</v>
          </cell>
          <cell r="C4346">
            <v>2010</v>
          </cell>
          <cell r="D4346" t="str">
            <v>700275  Innovation, Information &amp; Knowledge Man</v>
          </cell>
          <cell r="E4346" t="str">
            <v>Informal Settlements</v>
          </cell>
          <cell r="F4346" t="str">
            <v>Water</v>
          </cell>
        </row>
        <row r="4347">
          <cell r="B4347">
            <v>6829.47</v>
          </cell>
          <cell r="C4347">
            <v>2010</v>
          </cell>
          <cell r="D4347" t="str">
            <v>700275  Innovation, Information &amp; Knowledge Man</v>
          </cell>
          <cell r="E4347" t="str">
            <v>TOC</v>
          </cell>
          <cell r="F4347" t="str">
            <v>Water</v>
          </cell>
        </row>
        <row r="4348">
          <cell r="B4348">
            <v>9309.2800000000007</v>
          </cell>
          <cell r="C4348">
            <v>2010</v>
          </cell>
          <cell r="D4348" t="str">
            <v>700275  Innovation, Information &amp; Knowledge Man</v>
          </cell>
          <cell r="E4348" t="str">
            <v>Planning &amp; Design</v>
          </cell>
          <cell r="F4348" t="str">
            <v>Water</v>
          </cell>
        </row>
        <row r="4349">
          <cell r="B4349">
            <v>900.46</v>
          </cell>
          <cell r="C4349">
            <v>2010</v>
          </cell>
          <cell r="D4349" t="str">
            <v>700275  Innovation, Information &amp; Knowledge Man</v>
          </cell>
          <cell r="E4349" t="str">
            <v>Informal Settlements</v>
          </cell>
          <cell r="F4349" t="str">
            <v>Water</v>
          </cell>
        </row>
        <row r="4350">
          <cell r="B4350">
            <v>136717.81</v>
          </cell>
          <cell r="C4350">
            <v>2010</v>
          </cell>
          <cell r="D4350" t="str">
            <v>700275  Innovation, Information &amp; Knowledge Man</v>
          </cell>
          <cell r="E4350" t="str">
            <v>Logistics</v>
          </cell>
          <cell r="F4350" t="str">
            <v>Water</v>
          </cell>
        </row>
        <row r="4351">
          <cell r="B4351">
            <v>332.83</v>
          </cell>
          <cell r="C4351">
            <v>2010</v>
          </cell>
          <cell r="D4351" t="str">
            <v>700275  Innovation, Information &amp; Knowledge Man</v>
          </cell>
          <cell r="E4351" t="str">
            <v>District 7</v>
          </cell>
          <cell r="F4351" t="str">
            <v>Sewer</v>
          </cell>
        </row>
        <row r="4352">
          <cell r="B4352">
            <v>418.35</v>
          </cell>
          <cell r="C4352">
            <v>2010</v>
          </cell>
          <cell r="D4352" t="str">
            <v>700275  Innovation, Information &amp; Knowledge Man</v>
          </cell>
          <cell r="E4352" t="str">
            <v>District 7</v>
          </cell>
          <cell r="F4352" t="str">
            <v>Sewer</v>
          </cell>
        </row>
        <row r="4353">
          <cell r="B4353">
            <v>4529.17</v>
          </cell>
          <cell r="C4353">
            <v>2010</v>
          </cell>
          <cell r="D4353" t="str">
            <v>700275  Innovation, Information &amp; Knowledge Man</v>
          </cell>
          <cell r="E4353" t="str">
            <v>District 7</v>
          </cell>
          <cell r="F4353" t="str">
            <v>Sewer</v>
          </cell>
        </row>
        <row r="4354">
          <cell r="B4354">
            <v>1219.1400000000001</v>
          </cell>
          <cell r="C4354">
            <v>2010</v>
          </cell>
          <cell r="D4354" t="str">
            <v>700275  Innovation, Information &amp; Knowledge Man</v>
          </cell>
          <cell r="E4354" t="str">
            <v>District 7</v>
          </cell>
          <cell r="F4354" t="str">
            <v>Sewer</v>
          </cell>
        </row>
        <row r="4355">
          <cell r="B4355">
            <v>282.7</v>
          </cell>
          <cell r="C4355">
            <v>2010</v>
          </cell>
          <cell r="D4355" t="str">
            <v>700275  Innovation, Information &amp; Knowledge Man</v>
          </cell>
          <cell r="E4355" t="str">
            <v>District 7</v>
          </cell>
          <cell r="F4355" t="str">
            <v>Sewer</v>
          </cell>
        </row>
        <row r="4356">
          <cell r="B4356">
            <v>651.88</v>
          </cell>
          <cell r="C4356">
            <v>2010</v>
          </cell>
          <cell r="D4356" t="str">
            <v>700275  Innovation, Information &amp; Knowledge Man</v>
          </cell>
          <cell r="E4356" t="str">
            <v>District 7</v>
          </cell>
          <cell r="F4356" t="str">
            <v>Sewer</v>
          </cell>
        </row>
        <row r="4357">
          <cell r="B4357">
            <v>3671.46</v>
          </cell>
          <cell r="C4357">
            <v>2010</v>
          </cell>
          <cell r="D4357" t="str">
            <v>700275  Innovation, Information &amp; Knowledge Man</v>
          </cell>
          <cell r="E4357" t="str">
            <v>District 6</v>
          </cell>
          <cell r="F4357" t="str">
            <v>Sewer</v>
          </cell>
        </row>
        <row r="4358">
          <cell r="B4358">
            <v>2001.89</v>
          </cell>
          <cell r="C4358">
            <v>2010</v>
          </cell>
          <cell r="D4358" t="str">
            <v>700275  Innovation, Information &amp; Knowledge Man</v>
          </cell>
          <cell r="E4358" t="str">
            <v>District 6</v>
          </cell>
          <cell r="F4358" t="str">
            <v>Sewer</v>
          </cell>
        </row>
        <row r="4359">
          <cell r="B4359">
            <v>84.76</v>
          </cell>
          <cell r="C4359">
            <v>2010</v>
          </cell>
          <cell r="D4359" t="str">
            <v>700275  Innovation, Information &amp; Knowledge Man</v>
          </cell>
          <cell r="E4359" t="str">
            <v>District 6</v>
          </cell>
          <cell r="F4359" t="str">
            <v>Sewer</v>
          </cell>
        </row>
        <row r="4360">
          <cell r="B4360">
            <v>3350.97</v>
          </cell>
          <cell r="C4360">
            <v>2010</v>
          </cell>
          <cell r="D4360" t="str">
            <v>700275  Innovation, Information &amp; Knowledge Man</v>
          </cell>
          <cell r="E4360" t="str">
            <v>District 6</v>
          </cell>
          <cell r="F4360" t="str">
            <v>Sewer</v>
          </cell>
        </row>
        <row r="4361">
          <cell r="B4361">
            <v>1702.65</v>
          </cell>
          <cell r="C4361">
            <v>2010</v>
          </cell>
          <cell r="D4361" t="str">
            <v>700275  Innovation, Information &amp; Knowledge Man</v>
          </cell>
          <cell r="E4361" t="str">
            <v>District 6</v>
          </cell>
          <cell r="F4361" t="str">
            <v>Sewer</v>
          </cell>
        </row>
        <row r="4362">
          <cell r="B4362">
            <v>2136.69</v>
          </cell>
          <cell r="C4362">
            <v>2010</v>
          </cell>
          <cell r="D4362" t="str">
            <v>700275  Innovation, Information &amp; Knowledge Man</v>
          </cell>
          <cell r="E4362" t="str">
            <v>District 6</v>
          </cell>
          <cell r="F4362" t="str">
            <v>Sewer</v>
          </cell>
        </row>
        <row r="4363">
          <cell r="B4363">
            <v>202.24</v>
          </cell>
          <cell r="C4363">
            <v>2010</v>
          </cell>
          <cell r="D4363" t="str">
            <v>700275  Innovation, Information &amp; Knowledge Man</v>
          </cell>
          <cell r="E4363" t="str">
            <v>District 7</v>
          </cell>
          <cell r="F4363" t="str">
            <v>Sewer</v>
          </cell>
        </row>
        <row r="4364">
          <cell r="B4364">
            <v>399.42</v>
          </cell>
          <cell r="C4364">
            <v>2010</v>
          </cell>
          <cell r="D4364" t="str">
            <v>700275  Innovation, Information &amp; Knowledge Man</v>
          </cell>
          <cell r="E4364" t="str">
            <v>District 7</v>
          </cell>
          <cell r="F4364" t="str">
            <v>Sewer</v>
          </cell>
        </row>
        <row r="4365">
          <cell r="B4365">
            <v>1162.6400000000001</v>
          </cell>
          <cell r="C4365">
            <v>2010</v>
          </cell>
          <cell r="D4365" t="str">
            <v>700275  Innovation, Information &amp; Knowledge Man</v>
          </cell>
          <cell r="E4365" t="str">
            <v>District 7</v>
          </cell>
          <cell r="F4365" t="str">
            <v>Sewer</v>
          </cell>
        </row>
        <row r="4366">
          <cell r="B4366">
            <v>248.74</v>
          </cell>
          <cell r="C4366">
            <v>2010</v>
          </cell>
          <cell r="D4366" t="str">
            <v>700275  Innovation, Information &amp; Knowledge Man</v>
          </cell>
          <cell r="E4366" t="str">
            <v>District 7</v>
          </cell>
          <cell r="F4366" t="str">
            <v>Sewer</v>
          </cell>
        </row>
        <row r="4367">
          <cell r="B4367">
            <v>846.9</v>
          </cell>
          <cell r="C4367">
            <v>2010</v>
          </cell>
          <cell r="D4367" t="str">
            <v>700275  Innovation, Information &amp; Knowledge Man</v>
          </cell>
          <cell r="E4367" t="str">
            <v>District 7</v>
          </cell>
          <cell r="F4367" t="str">
            <v>Sewer</v>
          </cell>
        </row>
        <row r="4368">
          <cell r="B4368">
            <v>2671.28</v>
          </cell>
          <cell r="C4368">
            <v>2010</v>
          </cell>
          <cell r="D4368" t="str">
            <v>700275  Innovation, Information &amp; Knowledge Man</v>
          </cell>
          <cell r="E4368" t="str">
            <v>District 4</v>
          </cell>
          <cell r="F4368" t="str">
            <v>Sewer</v>
          </cell>
        </row>
        <row r="4369">
          <cell r="B4369">
            <v>1336.17</v>
          </cell>
          <cell r="C4369">
            <v>2010</v>
          </cell>
          <cell r="D4369" t="str">
            <v>700275  Innovation, Information &amp; Knowledge Man</v>
          </cell>
          <cell r="E4369" t="str">
            <v>District 4</v>
          </cell>
          <cell r="F4369" t="str">
            <v>Sewer</v>
          </cell>
        </row>
        <row r="4370">
          <cell r="B4370">
            <v>21593.48</v>
          </cell>
          <cell r="C4370">
            <v>2010</v>
          </cell>
          <cell r="D4370" t="str">
            <v>700280  Information Systems &amp; Technology Man</v>
          </cell>
          <cell r="E4370" t="str">
            <v>District 6</v>
          </cell>
          <cell r="F4370" t="str">
            <v>Water</v>
          </cell>
        </row>
        <row r="4371">
          <cell r="B4371">
            <v>107967.06</v>
          </cell>
          <cell r="C4371">
            <v>2010</v>
          </cell>
          <cell r="D4371" t="str">
            <v>700280  Information Systems &amp; Technology Man</v>
          </cell>
          <cell r="E4371" t="str">
            <v>District 3</v>
          </cell>
          <cell r="F4371" t="str">
            <v>Water</v>
          </cell>
        </row>
        <row r="4372">
          <cell r="B4372">
            <v>107967.06</v>
          </cell>
          <cell r="C4372">
            <v>2010</v>
          </cell>
          <cell r="D4372" t="str">
            <v>700280  Information Systems &amp; Technology Man</v>
          </cell>
          <cell r="E4372" t="str">
            <v>District 3</v>
          </cell>
          <cell r="F4372" t="str">
            <v>Water</v>
          </cell>
        </row>
        <row r="4373">
          <cell r="B4373">
            <v>20236.919999999998</v>
          </cell>
          <cell r="C4373">
            <v>2010</v>
          </cell>
          <cell r="D4373" t="str">
            <v>700280  Information Systems &amp; Technology Man</v>
          </cell>
          <cell r="E4373" t="str">
            <v>District 3</v>
          </cell>
          <cell r="F4373" t="str">
            <v>Water</v>
          </cell>
        </row>
        <row r="4374">
          <cell r="B4374">
            <v>21593.48</v>
          </cell>
          <cell r="C4374">
            <v>2010</v>
          </cell>
          <cell r="D4374" t="str">
            <v>700280  Information Systems &amp; Technology Man</v>
          </cell>
          <cell r="E4374" t="str">
            <v>District 3</v>
          </cell>
          <cell r="F4374" t="str">
            <v>Water</v>
          </cell>
        </row>
        <row r="4375">
          <cell r="B4375">
            <v>215934.01</v>
          </cell>
          <cell r="C4375">
            <v>2010</v>
          </cell>
          <cell r="D4375" t="str">
            <v>700280  Information Systems &amp; Technology Man</v>
          </cell>
          <cell r="E4375" t="str">
            <v>District 4</v>
          </cell>
          <cell r="F4375" t="str">
            <v>Water</v>
          </cell>
        </row>
        <row r="4376">
          <cell r="B4376">
            <v>259120.7</v>
          </cell>
          <cell r="C4376">
            <v>2010</v>
          </cell>
          <cell r="D4376" t="str">
            <v>700280  Information Systems &amp; Technology Man</v>
          </cell>
          <cell r="E4376" t="str">
            <v>District 4</v>
          </cell>
          <cell r="F4376" t="str">
            <v>Water</v>
          </cell>
        </row>
        <row r="4377">
          <cell r="B4377">
            <v>86373.67</v>
          </cell>
          <cell r="C4377">
            <v>2010</v>
          </cell>
          <cell r="D4377" t="str">
            <v>700280  Information Systems &amp; Technology Man</v>
          </cell>
          <cell r="E4377" t="str">
            <v>District 4</v>
          </cell>
          <cell r="F4377" t="str">
            <v>Water</v>
          </cell>
        </row>
        <row r="4378">
          <cell r="B4378">
            <v>151153.74</v>
          </cell>
          <cell r="C4378">
            <v>2010</v>
          </cell>
          <cell r="D4378" t="str">
            <v>700280  Information Systems &amp; Technology Man</v>
          </cell>
          <cell r="E4378" t="str">
            <v>District 4</v>
          </cell>
          <cell r="F4378" t="str">
            <v>Water</v>
          </cell>
        </row>
        <row r="4379">
          <cell r="B4379">
            <v>43186.879999999997</v>
          </cell>
          <cell r="C4379">
            <v>2010</v>
          </cell>
          <cell r="D4379" t="str">
            <v>700280  Information Systems &amp; Technology Man</v>
          </cell>
          <cell r="E4379" t="str">
            <v>District 4</v>
          </cell>
          <cell r="F4379" t="str">
            <v>Water</v>
          </cell>
        </row>
        <row r="4380">
          <cell r="B4380">
            <v>21593.48</v>
          </cell>
          <cell r="C4380">
            <v>2010</v>
          </cell>
          <cell r="D4380" t="str">
            <v>700280  Information Systems &amp; Technology Man</v>
          </cell>
          <cell r="E4380" t="str">
            <v>District 8</v>
          </cell>
          <cell r="F4380" t="str">
            <v>Water</v>
          </cell>
        </row>
        <row r="4381">
          <cell r="B4381">
            <v>107967.06</v>
          </cell>
          <cell r="C4381">
            <v>2010</v>
          </cell>
          <cell r="D4381" t="str">
            <v>700280  Information Systems &amp; Technology Man</v>
          </cell>
          <cell r="E4381" t="str">
            <v>District 8</v>
          </cell>
          <cell r="F4381" t="str">
            <v>Water</v>
          </cell>
        </row>
        <row r="4382">
          <cell r="B4382">
            <v>80947.48</v>
          </cell>
          <cell r="C4382">
            <v>2010</v>
          </cell>
          <cell r="D4382" t="str">
            <v>700280  Information Systems &amp; Technology Man</v>
          </cell>
          <cell r="E4382" t="str">
            <v>District 1</v>
          </cell>
          <cell r="F4382" t="str">
            <v>Water</v>
          </cell>
        </row>
        <row r="4383">
          <cell r="B4383">
            <v>129560.39</v>
          </cell>
          <cell r="C4383">
            <v>2010</v>
          </cell>
          <cell r="D4383" t="str">
            <v>700280  Information Systems &amp; Technology Man</v>
          </cell>
          <cell r="E4383" t="str">
            <v>District 6</v>
          </cell>
          <cell r="F4383" t="str">
            <v>Water</v>
          </cell>
        </row>
        <row r="4384">
          <cell r="B4384">
            <v>345494.23</v>
          </cell>
          <cell r="C4384">
            <v>2010</v>
          </cell>
          <cell r="D4384" t="str">
            <v>700280  Information Systems &amp; Technology Man</v>
          </cell>
          <cell r="E4384" t="str">
            <v>District 6</v>
          </cell>
          <cell r="F4384" t="str">
            <v>Water</v>
          </cell>
        </row>
        <row r="4385">
          <cell r="B4385">
            <v>20236.919999999998</v>
          </cell>
          <cell r="C4385">
            <v>2010</v>
          </cell>
          <cell r="D4385" t="str">
            <v>700280  Information Systems &amp; Technology Man</v>
          </cell>
          <cell r="E4385" t="str">
            <v>District 6</v>
          </cell>
          <cell r="F4385" t="str">
            <v>Water</v>
          </cell>
        </row>
        <row r="4386">
          <cell r="B4386">
            <v>43186.879999999997</v>
          </cell>
          <cell r="C4386">
            <v>2010</v>
          </cell>
          <cell r="D4386" t="str">
            <v>700280  Information Systems &amp; Technology Man</v>
          </cell>
          <cell r="E4386" t="str">
            <v>District 6</v>
          </cell>
          <cell r="F4386" t="str">
            <v>Water</v>
          </cell>
        </row>
        <row r="4387">
          <cell r="B4387">
            <v>43186.879999999997</v>
          </cell>
          <cell r="C4387">
            <v>2010</v>
          </cell>
          <cell r="D4387" t="str">
            <v>700280  Information Systems &amp; Technology Man</v>
          </cell>
          <cell r="E4387" t="str">
            <v>District 6</v>
          </cell>
          <cell r="F4387" t="str">
            <v>Water</v>
          </cell>
        </row>
        <row r="4388">
          <cell r="B4388">
            <v>43186.879999999997</v>
          </cell>
          <cell r="C4388">
            <v>2010</v>
          </cell>
          <cell r="D4388" t="str">
            <v>700280  Information Systems &amp; Technology Man</v>
          </cell>
          <cell r="E4388" t="str">
            <v>District 6</v>
          </cell>
          <cell r="F4388" t="str">
            <v>Water</v>
          </cell>
        </row>
        <row r="4389">
          <cell r="B4389">
            <v>43186.879999999997</v>
          </cell>
          <cell r="C4389">
            <v>2010</v>
          </cell>
          <cell r="D4389" t="str">
            <v>700280  Information Systems &amp; Technology Man</v>
          </cell>
          <cell r="E4389" t="str">
            <v>District 8</v>
          </cell>
          <cell r="F4389" t="str">
            <v>Water</v>
          </cell>
        </row>
        <row r="4390">
          <cell r="B4390">
            <v>259120.7</v>
          </cell>
          <cell r="C4390">
            <v>2010</v>
          </cell>
          <cell r="D4390" t="str">
            <v>700280  Information Systems &amp; Technology Man</v>
          </cell>
          <cell r="E4390" t="str">
            <v>District 8</v>
          </cell>
          <cell r="F4390" t="str">
            <v>Water</v>
          </cell>
        </row>
        <row r="4391">
          <cell r="B4391">
            <v>80947.48</v>
          </cell>
          <cell r="C4391">
            <v>2010</v>
          </cell>
          <cell r="D4391" t="str">
            <v>700280  Information Systems &amp; Technology Man</v>
          </cell>
          <cell r="E4391" t="str">
            <v>District 8</v>
          </cell>
          <cell r="F4391" t="str">
            <v>Water</v>
          </cell>
        </row>
        <row r="4392">
          <cell r="B4392">
            <v>21593.48</v>
          </cell>
          <cell r="C4392">
            <v>2010</v>
          </cell>
          <cell r="D4392" t="str">
            <v>700280  Information Systems &amp; Technology Man</v>
          </cell>
          <cell r="E4392" t="str">
            <v>District 8</v>
          </cell>
          <cell r="F4392" t="str">
            <v>Water</v>
          </cell>
        </row>
        <row r="4393">
          <cell r="B4393">
            <v>151153.74</v>
          </cell>
          <cell r="C4393">
            <v>2010</v>
          </cell>
          <cell r="D4393" t="str">
            <v>700280  Information Systems &amp; Technology Man</v>
          </cell>
          <cell r="E4393" t="str">
            <v>District 8</v>
          </cell>
          <cell r="F4393" t="str">
            <v>Water</v>
          </cell>
        </row>
        <row r="4394">
          <cell r="B4394">
            <v>237527.38</v>
          </cell>
          <cell r="C4394">
            <v>2010</v>
          </cell>
          <cell r="D4394" t="str">
            <v>700280  Information Systems &amp; Technology Man</v>
          </cell>
          <cell r="E4394" t="str">
            <v>District 8</v>
          </cell>
          <cell r="F4394" t="str">
            <v>Water</v>
          </cell>
        </row>
        <row r="4395">
          <cell r="B4395">
            <v>20236.919999999998</v>
          </cell>
          <cell r="C4395">
            <v>2010</v>
          </cell>
          <cell r="D4395" t="str">
            <v>700280  Information Systems &amp; Technology Man</v>
          </cell>
          <cell r="E4395" t="str">
            <v>District 8</v>
          </cell>
          <cell r="F4395" t="str">
            <v>Water</v>
          </cell>
        </row>
        <row r="4396">
          <cell r="B4396">
            <v>259120.7</v>
          </cell>
          <cell r="C4396">
            <v>2010</v>
          </cell>
          <cell r="D4396" t="str">
            <v>700280  Information Systems &amp; Technology Man</v>
          </cell>
          <cell r="E4396" t="str">
            <v>District 8</v>
          </cell>
          <cell r="F4396" t="str">
            <v>Water</v>
          </cell>
        </row>
        <row r="4397">
          <cell r="B4397">
            <v>64780.13</v>
          </cell>
          <cell r="C4397">
            <v>2010</v>
          </cell>
          <cell r="D4397" t="str">
            <v>700280  Information Systems &amp; Technology Man</v>
          </cell>
          <cell r="E4397" t="str">
            <v>Informal Settlements</v>
          </cell>
          <cell r="F4397" t="str">
            <v>Sewer</v>
          </cell>
        </row>
        <row r="4398">
          <cell r="B4398">
            <v>43186.879999999997</v>
          </cell>
          <cell r="C4398">
            <v>2010</v>
          </cell>
          <cell r="D4398" t="str">
            <v>700280  Information Systems &amp; Technology Man</v>
          </cell>
          <cell r="E4398" t="str">
            <v>District 1</v>
          </cell>
          <cell r="F4398" t="str">
            <v>Sewer</v>
          </cell>
        </row>
        <row r="4399">
          <cell r="B4399">
            <v>21593.48</v>
          </cell>
          <cell r="C4399">
            <v>2010</v>
          </cell>
          <cell r="D4399" t="str">
            <v>700280  Information Systems &amp; Technology Man</v>
          </cell>
          <cell r="E4399" t="str">
            <v>District 7</v>
          </cell>
          <cell r="F4399" t="str">
            <v>Sewer</v>
          </cell>
        </row>
        <row r="4400">
          <cell r="B4400">
            <v>43186.879999999997</v>
          </cell>
          <cell r="C4400">
            <v>2010</v>
          </cell>
          <cell r="D4400" t="str">
            <v>700280  Information Systems &amp; Technology Man</v>
          </cell>
          <cell r="E4400" t="str">
            <v>District 6</v>
          </cell>
          <cell r="F4400" t="str">
            <v>Sewer</v>
          </cell>
        </row>
        <row r="4401">
          <cell r="B4401">
            <v>21593.48</v>
          </cell>
          <cell r="C4401">
            <v>2010</v>
          </cell>
          <cell r="D4401" t="str">
            <v>700280  Information Systems &amp; Technology Man</v>
          </cell>
          <cell r="E4401" t="str">
            <v>District 3</v>
          </cell>
          <cell r="F4401" t="str">
            <v>Sewer</v>
          </cell>
        </row>
        <row r="4402">
          <cell r="B4402">
            <v>64780.13</v>
          </cell>
          <cell r="C4402">
            <v>2010</v>
          </cell>
          <cell r="D4402" t="str">
            <v>700280  Information Systems &amp; Technology Man</v>
          </cell>
          <cell r="E4402" t="str">
            <v>District 4</v>
          </cell>
          <cell r="F4402" t="str">
            <v>Sewer</v>
          </cell>
        </row>
        <row r="4403">
          <cell r="B4403">
            <v>43186.879999999997</v>
          </cell>
          <cell r="C4403">
            <v>2010</v>
          </cell>
          <cell r="D4403" t="str">
            <v>700280  Information Systems &amp; Technology Man</v>
          </cell>
          <cell r="E4403" t="str">
            <v>District 4</v>
          </cell>
          <cell r="F4403" t="str">
            <v>Sewer</v>
          </cell>
        </row>
        <row r="4404">
          <cell r="B4404">
            <v>21593.48</v>
          </cell>
          <cell r="C4404">
            <v>2010</v>
          </cell>
          <cell r="D4404" t="str">
            <v>700280  Information Systems &amp; Technology Man</v>
          </cell>
          <cell r="E4404" t="str">
            <v>District 4</v>
          </cell>
          <cell r="F4404" t="str">
            <v>Sewer</v>
          </cell>
        </row>
        <row r="4405">
          <cell r="B4405">
            <v>21593.48</v>
          </cell>
          <cell r="C4405">
            <v>2010</v>
          </cell>
          <cell r="D4405" t="str">
            <v>700280  Information Systems &amp; Technology Man</v>
          </cell>
          <cell r="E4405" t="str">
            <v>District 6</v>
          </cell>
          <cell r="F4405" t="str">
            <v>Sewer</v>
          </cell>
        </row>
        <row r="4406">
          <cell r="B4406">
            <v>43186.879999999997</v>
          </cell>
          <cell r="C4406">
            <v>2010</v>
          </cell>
          <cell r="D4406" t="str">
            <v>700280  Information Systems &amp; Technology Man</v>
          </cell>
          <cell r="E4406" t="str">
            <v>District 6</v>
          </cell>
          <cell r="F4406" t="str">
            <v>Sewer</v>
          </cell>
        </row>
        <row r="4407">
          <cell r="B4407">
            <v>107967.06</v>
          </cell>
          <cell r="C4407">
            <v>2010</v>
          </cell>
          <cell r="D4407" t="str">
            <v>700280  Information Systems &amp; Technology Man</v>
          </cell>
          <cell r="E4407" t="str">
            <v>Logistics</v>
          </cell>
          <cell r="F4407" t="str">
            <v>Water</v>
          </cell>
        </row>
        <row r="4408">
          <cell r="B4408">
            <v>21593.48</v>
          </cell>
          <cell r="C4408">
            <v>2010</v>
          </cell>
          <cell r="D4408" t="str">
            <v>700280  Information Systems &amp; Technology Man</v>
          </cell>
          <cell r="E4408" t="str">
            <v>Informal Settlements</v>
          </cell>
          <cell r="F4408" t="str">
            <v>Water</v>
          </cell>
        </row>
        <row r="4409">
          <cell r="B4409">
            <v>518241.31</v>
          </cell>
          <cell r="C4409">
            <v>2010</v>
          </cell>
          <cell r="D4409" t="str">
            <v>700280  Information Systems &amp; Technology Man</v>
          </cell>
          <cell r="E4409" t="str">
            <v>TOC</v>
          </cell>
          <cell r="F4409" t="str">
            <v>Water</v>
          </cell>
        </row>
        <row r="4410">
          <cell r="B4410">
            <v>496648.1</v>
          </cell>
          <cell r="C4410">
            <v>2010</v>
          </cell>
          <cell r="D4410" t="str">
            <v>700280  Information Systems &amp; Technology Man</v>
          </cell>
          <cell r="E4410" t="str">
            <v>Informal Settlements</v>
          </cell>
          <cell r="F4410" t="str">
            <v>Water</v>
          </cell>
        </row>
        <row r="4411">
          <cell r="B4411">
            <v>384500.15</v>
          </cell>
          <cell r="C4411">
            <v>2010</v>
          </cell>
          <cell r="D4411" t="str">
            <v>700280  Information Systems &amp; Technology Man</v>
          </cell>
          <cell r="E4411" t="str">
            <v>TOC</v>
          </cell>
          <cell r="F4411" t="str">
            <v>Water</v>
          </cell>
        </row>
        <row r="4412">
          <cell r="B4412">
            <v>194340.41</v>
          </cell>
          <cell r="C4412">
            <v>2010</v>
          </cell>
          <cell r="D4412" t="str">
            <v>700280  Information Systems &amp; Technology Man</v>
          </cell>
          <cell r="E4412" t="str">
            <v>Logistics</v>
          </cell>
          <cell r="F4412" t="str">
            <v>Water</v>
          </cell>
        </row>
        <row r="4413">
          <cell r="B4413">
            <v>86373.67</v>
          </cell>
          <cell r="C4413">
            <v>2010</v>
          </cell>
          <cell r="D4413" t="str">
            <v>700280  Information Systems &amp; Technology Man</v>
          </cell>
          <cell r="E4413" t="str">
            <v>Logistics</v>
          </cell>
          <cell r="F4413" t="str">
            <v>Water</v>
          </cell>
        </row>
        <row r="4414">
          <cell r="B4414">
            <v>129560.39</v>
          </cell>
          <cell r="C4414">
            <v>2010</v>
          </cell>
          <cell r="D4414" t="str">
            <v>700280  Information Systems &amp; Technology Man</v>
          </cell>
          <cell r="E4414" t="str">
            <v>Logistics</v>
          </cell>
          <cell r="F4414" t="str">
            <v>Water</v>
          </cell>
        </row>
        <row r="4415">
          <cell r="B4415">
            <v>21593.48</v>
          </cell>
          <cell r="C4415">
            <v>2010</v>
          </cell>
          <cell r="D4415" t="str">
            <v>700280  Information Systems &amp; Technology Man</v>
          </cell>
          <cell r="E4415" t="str">
            <v>Logistics</v>
          </cell>
          <cell r="F4415" t="str">
            <v>Water</v>
          </cell>
        </row>
        <row r="4416">
          <cell r="B4416">
            <v>107967.06</v>
          </cell>
          <cell r="C4416">
            <v>2010</v>
          </cell>
          <cell r="D4416" t="str">
            <v>700280  Information Systems &amp; Technology Man</v>
          </cell>
          <cell r="E4416" t="str">
            <v>Logistics</v>
          </cell>
          <cell r="F4416" t="str">
            <v>Water</v>
          </cell>
        </row>
        <row r="4417">
          <cell r="B4417">
            <v>172746.97</v>
          </cell>
          <cell r="C4417">
            <v>2010</v>
          </cell>
          <cell r="D4417" t="str">
            <v>700280  Information Systems &amp; Technology Man</v>
          </cell>
          <cell r="E4417" t="str">
            <v>District 1</v>
          </cell>
          <cell r="F4417" t="str">
            <v>Water</v>
          </cell>
        </row>
        <row r="4418">
          <cell r="B4418">
            <v>280713.96000000002</v>
          </cell>
          <cell r="C4418">
            <v>2010</v>
          </cell>
          <cell r="D4418" t="str">
            <v>700280  Information Systems &amp; Technology Man</v>
          </cell>
          <cell r="E4418" t="str">
            <v>District 1</v>
          </cell>
          <cell r="F4418" t="str">
            <v>Water</v>
          </cell>
        </row>
        <row r="4419">
          <cell r="B4419">
            <v>21593.48</v>
          </cell>
          <cell r="C4419">
            <v>2010</v>
          </cell>
          <cell r="D4419" t="str">
            <v>700280  Information Systems &amp; Technology Man</v>
          </cell>
          <cell r="E4419" t="str">
            <v>District 1</v>
          </cell>
          <cell r="F4419" t="str">
            <v>Water</v>
          </cell>
        </row>
        <row r="4420">
          <cell r="B4420">
            <v>129560.39</v>
          </cell>
          <cell r="C4420">
            <v>2010</v>
          </cell>
          <cell r="D4420" t="str">
            <v>700280  Information Systems &amp; Technology Man</v>
          </cell>
          <cell r="E4420" t="str">
            <v>District 1</v>
          </cell>
          <cell r="F4420" t="str">
            <v>Water</v>
          </cell>
        </row>
        <row r="4421">
          <cell r="B4421">
            <v>194340.41</v>
          </cell>
          <cell r="C4421">
            <v>2010</v>
          </cell>
          <cell r="D4421" t="str">
            <v>700280  Information Systems &amp; Technology Man</v>
          </cell>
          <cell r="E4421" t="str">
            <v>District 6</v>
          </cell>
          <cell r="F4421" t="str">
            <v>Water</v>
          </cell>
        </row>
        <row r="4422">
          <cell r="B4422">
            <v>107967.06</v>
          </cell>
          <cell r="C4422">
            <v>2010</v>
          </cell>
          <cell r="D4422" t="str">
            <v>700280  Information Systems &amp; Technology Man</v>
          </cell>
          <cell r="E4422" t="str">
            <v>District 8</v>
          </cell>
          <cell r="F4422" t="str">
            <v>Water</v>
          </cell>
        </row>
        <row r="4423">
          <cell r="B4423">
            <v>151153.74</v>
          </cell>
          <cell r="C4423">
            <v>2010</v>
          </cell>
          <cell r="D4423" t="str">
            <v>700280  Information Systems &amp; Technology Man</v>
          </cell>
          <cell r="E4423" t="str">
            <v>District 8</v>
          </cell>
          <cell r="F4423" t="str">
            <v>Water</v>
          </cell>
        </row>
        <row r="4424">
          <cell r="B4424">
            <v>477096.58</v>
          </cell>
          <cell r="C4424">
            <v>2010</v>
          </cell>
          <cell r="D4424" t="str">
            <v>700480  OccupationalHealthSafety&amp;EmployeeWellnes</v>
          </cell>
          <cell r="E4424" t="str">
            <v>District 8</v>
          </cell>
          <cell r="F4424" t="str">
            <v>Water</v>
          </cell>
        </row>
        <row r="4425">
          <cell r="B4425">
            <v>284227.89</v>
          </cell>
          <cell r="C4425">
            <v>2010</v>
          </cell>
          <cell r="D4425" t="str">
            <v>700480  OccupationalHealthSafety&amp;EmployeeWellnes</v>
          </cell>
          <cell r="E4425" t="str">
            <v>District 6</v>
          </cell>
          <cell r="F4425" t="str">
            <v>Water</v>
          </cell>
        </row>
        <row r="4426">
          <cell r="B4426">
            <v>192868.83</v>
          </cell>
          <cell r="C4426">
            <v>2010</v>
          </cell>
          <cell r="D4426" t="str">
            <v>700480  OccupationalHealthSafety&amp;EmployeeWellnes</v>
          </cell>
          <cell r="E4426" t="str">
            <v>District 3</v>
          </cell>
          <cell r="F4426" t="str">
            <v>Water</v>
          </cell>
        </row>
        <row r="4427">
          <cell r="B4427">
            <v>81208.039999999994</v>
          </cell>
          <cell r="C4427">
            <v>2010</v>
          </cell>
          <cell r="D4427" t="str">
            <v>700480  OccupationalHealthSafety&amp;EmployeeWellnes</v>
          </cell>
          <cell r="E4427" t="str">
            <v>District 3</v>
          </cell>
          <cell r="F4427" t="str">
            <v>Water</v>
          </cell>
        </row>
        <row r="4428">
          <cell r="B4428">
            <v>18631.7</v>
          </cell>
          <cell r="C4428">
            <v>2010</v>
          </cell>
          <cell r="D4428" t="str">
            <v>700480  OccupationalHealthSafety&amp;EmployeeWellnes</v>
          </cell>
          <cell r="E4428" t="str">
            <v>District 3</v>
          </cell>
          <cell r="F4428" t="str">
            <v>Water</v>
          </cell>
        </row>
        <row r="4429">
          <cell r="B4429">
            <v>152264.63</v>
          </cell>
          <cell r="C4429">
            <v>2010</v>
          </cell>
          <cell r="D4429" t="str">
            <v>700480  OccupationalHealthSafety&amp;EmployeeWellnes</v>
          </cell>
          <cell r="E4429" t="str">
            <v>District 3</v>
          </cell>
          <cell r="F4429" t="str">
            <v>Water</v>
          </cell>
        </row>
        <row r="4430">
          <cell r="B4430">
            <v>172567.04000000001</v>
          </cell>
          <cell r="C4430">
            <v>2010</v>
          </cell>
          <cell r="D4430" t="str">
            <v>700480  OccupationalHealthSafety&amp;EmployeeWellnes</v>
          </cell>
          <cell r="E4430" t="str">
            <v>District 4</v>
          </cell>
          <cell r="F4430" t="str">
            <v>Water</v>
          </cell>
        </row>
        <row r="4431">
          <cell r="B4431">
            <v>172567.04000000001</v>
          </cell>
          <cell r="C4431">
            <v>2010</v>
          </cell>
          <cell r="D4431" t="str">
            <v>700480  OccupationalHealthSafety&amp;EmployeeWellnes</v>
          </cell>
          <cell r="E4431" t="str">
            <v>District 4</v>
          </cell>
          <cell r="F4431" t="str">
            <v>Water</v>
          </cell>
        </row>
        <row r="4432">
          <cell r="B4432">
            <v>416190.83</v>
          </cell>
          <cell r="C4432">
            <v>2010</v>
          </cell>
          <cell r="D4432" t="str">
            <v>700480  OccupationalHealthSafety&amp;EmployeeWellnes</v>
          </cell>
          <cell r="E4432" t="str">
            <v>District 4</v>
          </cell>
          <cell r="F4432" t="str">
            <v>Water</v>
          </cell>
        </row>
        <row r="4433">
          <cell r="B4433">
            <v>345133.91</v>
          </cell>
          <cell r="C4433">
            <v>2010</v>
          </cell>
          <cell r="D4433" t="str">
            <v>700480  OccupationalHealthSafety&amp;EmployeeWellnes</v>
          </cell>
          <cell r="E4433" t="str">
            <v>District 4</v>
          </cell>
          <cell r="F4433" t="str">
            <v>Water</v>
          </cell>
        </row>
        <row r="4434">
          <cell r="B4434">
            <v>182718.06</v>
          </cell>
          <cell r="C4434">
            <v>2010</v>
          </cell>
          <cell r="D4434" t="str">
            <v>700480  OccupationalHealthSafety&amp;EmployeeWellnes</v>
          </cell>
          <cell r="E4434" t="str">
            <v>District 4</v>
          </cell>
          <cell r="F4434" t="str">
            <v>Water</v>
          </cell>
        </row>
        <row r="4435">
          <cell r="B4435">
            <v>10150.99</v>
          </cell>
          <cell r="C4435">
            <v>2010</v>
          </cell>
          <cell r="D4435" t="str">
            <v>700480  OccupationalHealthSafety&amp;EmployeeWellnes</v>
          </cell>
          <cell r="E4435" t="str">
            <v>District 8</v>
          </cell>
          <cell r="F4435" t="str">
            <v>Water</v>
          </cell>
        </row>
        <row r="4436">
          <cell r="B4436">
            <v>91358.91</v>
          </cell>
          <cell r="C4436">
            <v>2010</v>
          </cell>
          <cell r="D4436" t="str">
            <v>700480  OccupationalHealthSafety&amp;EmployeeWellnes</v>
          </cell>
          <cell r="E4436" t="str">
            <v>District 8</v>
          </cell>
          <cell r="F4436" t="str">
            <v>Water</v>
          </cell>
        </row>
        <row r="4437">
          <cell r="B4437">
            <v>55895.3</v>
          </cell>
          <cell r="C4437">
            <v>2010</v>
          </cell>
          <cell r="D4437" t="str">
            <v>700480  OccupationalHealthSafety&amp;EmployeeWellnes</v>
          </cell>
          <cell r="E4437" t="str">
            <v>District 1</v>
          </cell>
          <cell r="F4437" t="str">
            <v>Water</v>
          </cell>
        </row>
        <row r="4438">
          <cell r="B4438">
            <v>142114.01</v>
          </cell>
          <cell r="C4438">
            <v>2010</v>
          </cell>
          <cell r="D4438" t="str">
            <v>700480  OccupationalHealthSafety&amp;EmployeeWellnes</v>
          </cell>
          <cell r="E4438" t="str">
            <v>District 8</v>
          </cell>
          <cell r="F4438" t="str">
            <v>Water</v>
          </cell>
        </row>
        <row r="4439">
          <cell r="B4439">
            <v>30452.9</v>
          </cell>
          <cell r="C4439">
            <v>2010</v>
          </cell>
          <cell r="D4439" t="str">
            <v>700480  OccupationalHealthSafety&amp;EmployeeWellnes</v>
          </cell>
          <cell r="E4439" t="str">
            <v>District 6</v>
          </cell>
          <cell r="F4439" t="str">
            <v>Water</v>
          </cell>
        </row>
        <row r="4440">
          <cell r="B4440">
            <v>223321.69</v>
          </cell>
          <cell r="C4440">
            <v>2010</v>
          </cell>
          <cell r="D4440" t="str">
            <v>700480  OccupationalHealthSafety&amp;EmployeeWellnes</v>
          </cell>
          <cell r="E4440" t="str">
            <v>District 6</v>
          </cell>
          <cell r="F4440" t="str">
            <v>Water</v>
          </cell>
        </row>
        <row r="4441">
          <cell r="B4441">
            <v>18631.7</v>
          </cell>
          <cell r="C4441">
            <v>2010</v>
          </cell>
          <cell r="D4441" t="str">
            <v>700480  OccupationalHealthSafety&amp;EmployeeWellnes</v>
          </cell>
          <cell r="E4441" t="str">
            <v>District 6</v>
          </cell>
          <cell r="F4441" t="str">
            <v>Water</v>
          </cell>
        </row>
        <row r="4442">
          <cell r="B4442">
            <v>162415.87</v>
          </cell>
          <cell r="C4442">
            <v>2010</v>
          </cell>
          <cell r="D4442" t="str">
            <v>700480  OccupationalHealthSafety&amp;EmployeeWellnes</v>
          </cell>
          <cell r="E4442" t="str">
            <v>District 6</v>
          </cell>
          <cell r="F4442" t="str">
            <v>Water</v>
          </cell>
        </row>
        <row r="4443">
          <cell r="B4443">
            <v>365435.86</v>
          </cell>
          <cell r="C4443">
            <v>2010</v>
          </cell>
          <cell r="D4443" t="str">
            <v>700480  OccupationalHealthSafety&amp;EmployeeWellnes</v>
          </cell>
          <cell r="E4443" t="str">
            <v>District 6</v>
          </cell>
          <cell r="F4443" t="str">
            <v>Water</v>
          </cell>
        </row>
        <row r="4444">
          <cell r="B4444">
            <v>456794.76</v>
          </cell>
          <cell r="C4444">
            <v>2010</v>
          </cell>
          <cell r="D4444" t="str">
            <v>700480  OccupationalHealthSafety&amp;EmployeeWellnes</v>
          </cell>
          <cell r="E4444" t="str">
            <v>District 6</v>
          </cell>
          <cell r="F4444" t="str">
            <v>Water</v>
          </cell>
        </row>
        <row r="4445">
          <cell r="B4445">
            <v>30452.9</v>
          </cell>
          <cell r="C4445">
            <v>2010</v>
          </cell>
          <cell r="D4445" t="str">
            <v>700480  OccupationalHealthSafety&amp;EmployeeWellnes</v>
          </cell>
          <cell r="E4445" t="str">
            <v>District 8</v>
          </cell>
          <cell r="F4445" t="str">
            <v>Water</v>
          </cell>
        </row>
        <row r="4446">
          <cell r="B4446">
            <v>243623.95</v>
          </cell>
          <cell r="C4446">
            <v>2010</v>
          </cell>
          <cell r="D4446" t="str">
            <v>700480  OccupationalHealthSafety&amp;EmployeeWellnes</v>
          </cell>
          <cell r="E4446" t="str">
            <v>District 8</v>
          </cell>
          <cell r="F4446" t="str">
            <v>Water</v>
          </cell>
        </row>
        <row r="4447">
          <cell r="B4447">
            <v>65211.17</v>
          </cell>
          <cell r="C4447">
            <v>2010</v>
          </cell>
          <cell r="D4447" t="str">
            <v>700480  OccupationalHealthSafety&amp;EmployeeWellnes</v>
          </cell>
          <cell r="E4447" t="str">
            <v>District 8</v>
          </cell>
          <cell r="F4447" t="str">
            <v>Water</v>
          </cell>
        </row>
        <row r="4448">
          <cell r="B4448">
            <v>385737.81</v>
          </cell>
          <cell r="C4448">
            <v>2010</v>
          </cell>
          <cell r="D4448" t="str">
            <v>700480  OccupationalHealthSafety&amp;EmployeeWellnes</v>
          </cell>
          <cell r="E4448" t="str">
            <v>District 8</v>
          </cell>
          <cell r="F4448" t="str">
            <v>Water</v>
          </cell>
        </row>
        <row r="4449">
          <cell r="B4449">
            <v>487247.73</v>
          </cell>
          <cell r="C4449">
            <v>2010</v>
          </cell>
          <cell r="D4449" t="str">
            <v>700480  OccupationalHealthSafety&amp;EmployeeWellnes</v>
          </cell>
          <cell r="E4449" t="str">
            <v>District 8</v>
          </cell>
          <cell r="F4449" t="str">
            <v>Water</v>
          </cell>
        </row>
        <row r="4450">
          <cell r="B4450">
            <v>456794.76</v>
          </cell>
          <cell r="C4450">
            <v>2010</v>
          </cell>
          <cell r="D4450" t="str">
            <v>700480  OccupationalHealthSafety&amp;EmployeeWellnes</v>
          </cell>
          <cell r="E4450" t="str">
            <v>District 8</v>
          </cell>
          <cell r="F4450" t="str">
            <v>Water</v>
          </cell>
        </row>
        <row r="4451">
          <cell r="B4451">
            <v>46579.49</v>
          </cell>
          <cell r="C4451">
            <v>2010</v>
          </cell>
          <cell r="D4451" t="str">
            <v>700480  OccupationalHealthSafety&amp;EmployeeWellnes</v>
          </cell>
          <cell r="E4451" t="str">
            <v>District 8</v>
          </cell>
          <cell r="F4451" t="str">
            <v>Water</v>
          </cell>
        </row>
        <row r="4452">
          <cell r="B4452">
            <v>2283974.2599999998</v>
          </cell>
          <cell r="C4452">
            <v>2010</v>
          </cell>
          <cell r="D4452" t="str">
            <v>700480  OccupationalHealthSafety&amp;EmployeeWellnes</v>
          </cell>
          <cell r="E4452" t="str">
            <v>District 8</v>
          </cell>
          <cell r="F4452" t="str">
            <v>Water</v>
          </cell>
        </row>
        <row r="4453">
          <cell r="B4453">
            <v>60906.080000000002</v>
          </cell>
          <cell r="C4453">
            <v>2010</v>
          </cell>
          <cell r="D4453" t="str">
            <v>700480  OccupationalHealthSafety&amp;EmployeeWellnes</v>
          </cell>
          <cell r="E4453" t="str">
            <v>District 8</v>
          </cell>
          <cell r="F4453" t="str">
            <v>Water</v>
          </cell>
        </row>
        <row r="4454">
          <cell r="B4454">
            <v>60906.080000000002</v>
          </cell>
          <cell r="C4454">
            <v>2010</v>
          </cell>
          <cell r="D4454" t="str">
            <v>700480  OccupationalHealthSafety&amp;EmployeeWellnes</v>
          </cell>
          <cell r="E4454" t="str">
            <v>Informal Settlements</v>
          </cell>
          <cell r="F4454" t="str">
            <v>Sewer</v>
          </cell>
        </row>
        <row r="4455">
          <cell r="B4455">
            <v>40603.910000000003</v>
          </cell>
          <cell r="C4455">
            <v>2010</v>
          </cell>
          <cell r="D4455" t="str">
            <v>700480  OccupationalHealthSafety&amp;EmployeeWellnes</v>
          </cell>
          <cell r="E4455" t="str">
            <v>Informal Settlements</v>
          </cell>
          <cell r="F4455" t="str">
            <v>Sewer</v>
          </cell>
        </row>
        <row r="4456">
          <cell r="B4456">
            <v>446643.87</v>
          </cell>
          <cell r="C4456">
            <v>2010</v>
          </cell>
          <cell r="D4456" t="str">
            <v>700480  OccupationalHealthSafety&amp;EmployeeWellnes</v>
          </cell>
          <cell r="E4456" t="str">
            <v>District 7</v>
          </cell>
          <cell r="F4456" t="str">
            <v>Sewer</v>
          </cell>
        </row>
        <row r="4457">
          <cell r="B4457">
            <v>172567.04000000001</v>
          </cell>
          <cell r="C4457">
            <v>2010</v>
          </cell>
          <cell r="D4457" t="str">
            <v>700480  OccupationalHealthSafety&amp;EmployeeWellnes</v>
          </cell>
          <cell r="E4457" t="str">
            <v>District 6</v>
          </cell>
          <cell r="F4457" t="str">
            <v>Sewer</v>
          </cell>
        </row>
        <row r="4458">
          <cell r="B4458">
            <v>40603.910000000003</v>
          </cell>
          <cell r="C4458">
            <v>2010</v>
          </cell>
          <cell r="D4458" t="str">
            <v>700480  OccupationalHealthSafety&amp;EmployeeWellnes</v>
          </cell>
          <cell r="E4458" t="str">
            <v>TOC</v>
          </cell>
          <cell r="F4458" t="str">
            <v>Sewer</v>
          </cell>
        </row>
        <row r="4459">
          <cell r="B4459">
            <v>274076.81</v>
          </cell>
          <cell r="C4459">
            <v>2010</v>
          </cell>
          <cell r="D4459" t="str">
            <v>700480  OccupationalHealthSafety&amp;EmployeeWellnes</v>
          </cell>
          <cell r="E4459" t="str">
            <v>District 3</v>
          </cell>
          <cell r="F4459" t="str">
            <v>Sewer</v>
          </cell>
        </row>
        <row r="4460">
          <cell r="B4460">
            <v>426341.64</v>
          </cell>
          <cell r="C4460">
            <v>2010</v>
          </cell>
          <cell r="D4460" t="str">
            <v>700480  OccupationalHealthSafety&amp;EmployeeWellnes</v>
          </cell>
          <cell r="E4460" t="str">
            <v>District 4</v>
          </cell>
          <cell r="F4460" t="str">
            <v>Sewer</v>
          </cell>
        </row>
        <row r="4461">
          <cell r="B4461">
            <v>253775.1</v>
          </cell>
          <cell r="C4461">
            <v>2010</v>
          </cell>
          <cell r="D4461" t="str">
            <v>700480  OccupationalHealthSafety&amp;EmployeeWellnes</v>
          </cell>
          <cell r="E4461" t="str">
            <v>District 4</v>
          </cell>
          <cell r="F4461" t="str">
            <v>Sewer</v>
          </cell>
        </row>
        <row r="4462">
          <cell r="B4462">
            <v>152264.63</v>
          </cell>
          <cell r="C4462">
            <v>2010</v>
          </cell>
          <cell r="D4462" t="str">
            <v>700480  OccupationalHealthSafety&amp;EmployeeWellnes</v>
          </cell>
          <cell r="E4462" t="str">
            <v>District 4</v>
          </cell>
          <cell r="F4462" t="str">
            <v>Sewer</v>
          </cell>
        </row>
        <row r="4463">
          <cell r="B4463">
            <v>131963.13</v>
          </cell>
          <cell r="C4463">
            <v>2010</v>
          </cell>
          <cell r="D4463" t="str">
            <v>700480  OccupationalHealthSafety&amp;EmployeeWellnes</v>
          </cell>
          <cell r="E4463" t="str">
            <v>District 7</v>
          </cell>
          <cell r="F4463" t="str">
            <v>Sewer</v>
          </cell>
        </row>
        <row r="4464">
          <cell r="B4464">
            <v>111661.04</v>
          </cell>
          <cell r="C4464">
            <v>2010</v>
          </cell>
          <cell r="D4464" t="str">
            <v>700480  OccupationalHealthSafety&amp;EmployeeWellnes</v>
          </cell>
          <cell r="E4464" t="str">
            <v>District 6</v>
          </cell>
          <cell r="F4464" t="str">
            <v>Sewer</v>
          </cell>
        </row>
        <row r="4465">
          <cell r="B4465">
            <v>142114.01</v>
          </cell>
          <cell r="C4465">
            <v>2010</v>
          </cell>
          <cell r="D4465" t="str">
            <v>700480  OccupationalHealthSafety&amp;EmployeeWellnes</v>
          </cell>
          <cell r="E4465" t="str">
            <v>District 6</v>
          </cell>
          <cell r="F4465" t="str">
            <v>Sewer</v>
          </cell>
        </row>
        <row r="4466">
          <cell r="B4466">
            <v>324831.71000000002</v>
          </cell>
          <cell r="C4466">
            <v>2010</v>
          </cell>
          <cell r="D4466" t="str">
            <v>700480  OccupationalHealthSafety&amp;EmployeeWellnes</v>
          </cell>
          <cell r="E4466" t="str">
            <v>District 6</v>
          </cell>
          <cell r="F4466" t="str">
            <v>Sewer</v>
          </cell>
        </row>
        <row r="4467">
          <cell r="B4467">
            <v>10150.99</v>
          </cell>
          <cell r="C4467">
            <v>2010</v>
          </cell>
          <cell r="D4467" t="str">
            <v>700480  OccupationalHealthSafety&amp;EmployeeWellnes</v>
          </cell>
          <cell r="E4467" t="str">
            <v>District 7</v>
          </cell>
          <cell r="F4467" t="str">
            <v>Sewer</v>
          </cell>
        </row>
        <row r="4468">
          <cell r="B4468">
            <v>50755.06</v>
          </cell>
          <cell r="C4468">
            <v>2010</v>
          </cell>
          <cell r="D4468" t="str">
            <v>700480  OccupationalHealthSafety&amp;EmployeeWellnes</v>
          </cell>
          <cell r="E4468" t="str">
            <v>Logistics</v>
          </cell>
          <cell r="F4468" t="str">
            <v>Water</v>
          </cell>
        </row>
        <row r="4469">
          <cell r="B4469">
            <v>50755.06</v>
          </cell>
          <cell r="C4469">
            <v>2010</v>
          </cell>
          <cell r="D4469" t="str">
            <v>700480  OccupationalHealthSafety&amp;EmployeeWellnes</v>
          </cell>
          <cell r="E4469" t="str">
            <v>Informal Settlements</v>
          </cell>
          <cell r="F4469" t="str">
            <v>Water</v>
          </cell>
        </row>
        <row r="4470">
          <cell r="B4470">
            <v>385737.81</v>
          </cell>
          <cell r="C4470">
            <v>2010</v>
          </cell>
          <cell r="D4470" t="str">
            <v>700480  OccupationalHealthSafety&amp;EmployeeWellnes</v>
          </cell>
          <cell r="E4470" t="str">
            <v>TOC</v>
          </cell>
          <cell r="F4470" t="str">
            <v>Water</v>
          </cell>
        </row>
        <row r="4471">
          <cell r="B4471">
            <v>182718.06</v>
          </cell>
          <cell r="C4471">
            <v>2010</v>
          </cell>
          <cell r="D4471" t="str">
            <v>700480  OccupationalHealthSafety&amp;EmployeeWellnes</v>
          </cell>
          <cell r="E4471" t="str">
            <v>Informal Settlements</v>
          </cell>
          <cell r="F4471" t="str">
            <v>Water</v>
          </cell>
        </row>
        <row r="4472">
          <cell r="B4472">
            <v>307423.53999999998</v>
          </cell>
          <cell r="C4472">
            <v>2010</v>
          </cell>
          <cell r="D4472" t="str">
            <v>700480  OccupationalHealthSafety&amp;EmployeeWellnes</v>
          </cell>
          <cell r="E4472" t="str">
            <v>TOC</v>
          </cell>
          <cell r="F4472" t="str">
            <v>Water</v>
          </cell>
        </row>
        <row r="4473">
          <cell r="B4473">
            <v>203019.74</v>
          </cell>
          <cell r="C4473">
            <v>2010</v>
          </cell>
          <cell r="D4473" t="str">
            <v>700480  OccupationalHealthSafety&amp;EmployeeWellnes</v>
          </cell>
          <cell r="E4473" t="str">
            <v>Logistics</v>
          </cell>
          <cell r="F4473" t="str">
            <v>Water</v>
          </cell>
        </row>
        <row r="4474">
          <cell r="B4474">
            <v>263925.88</v>
          </cell>
          <cell r="C4474">
            <v>2010</v>
          </cell>
          <cell r="D4474" t="str">
            <v>700480  OccupationalHealthSafety&amp;EmployeeWellnes</v>
          </cell>
          <cell r="E4474" t="str">
            <v>Logistics</v>
          </cell>
          <cell r="F4474" t="str">
            <v>Water</v>
          </cell>
        </row>
        <row r="4475">
          <cell r="B4475">
            <v>334982.73</v>
          </cell>
          <cell r="C4475">
            <v>2010</v>
          </cell>
          <cell r="D4475" t="str">
            <v>700480  OccupationalHealthSafety&amp;EmployeeWellnes</v>
          </cell>
          <cell r="E4475" t="str">
            <v>Logistics</v>
          </cell>
          <cell r="F4475" t="str">
            <v>Water</v>
          </cell>
        </row>
        <row r="4476">
          <cell r="B4476">
            <v>192868.83</v>
          </cell>
          <cell r="C4476">
            <v>2010</v>
          </cell>
          <cell r="D4476" t="str">
            <v>700480  OccupationalHealthSafety&amp;EmployeeWellnes</v>
          </cell>
          <cell r="E4476" t="str">
            <v>Logistics</v>
          </cell>
          <cell r="F4476" t="str">
            <v>Water</v>
          </cell>
        </row>
        <row r="4477">
          <cell r="B4477">
            <v>223321.69</v>
          </cell>
          <cell r="C4477">
            <v>2010</v>
          </cell>
          <cell r="D4477" t="str">
            <v>700480  OccupationalHealthSafety&amp;EmployeeWellnes</v>
          </cell>
          <cell r="E4477" t="str">
            <v>Logistics</v>
          </cell>
          <cell r="F4477" t="str">
            <v>Water</v>
          </cell>
        </row>
        <row r="4478">
          <cell r="B4478">
            <v>91358.91</v>
          </cell>
          <cell r="C4478">
            <v>2010</v>
          </cell>
          <cell r="D4478" t="str">
            <v>700480  OccupationalHealthSafety&amp;EmployeeWellnes</v>
          </cell>
          <cell r="E4478" t="str">
            <v>District 1</v>
          </cell>
          <cell r="F4478" t="str">
            <v>Water</v>
          </cell>
        </row>
        <row r="4479">
          <cell r="B4479">
            <v>172567.04000000001</v>
          </cell>
          <cell r="C4479">
            <v>2010</v>
          </cell>
          <cell r="D4479" t="str">
            <v>700480  OccupationalHealthSafety&amp;EmployeeWellnes</v>
          </cell>
          <cell r="E4479" t="str">
            <v>District 1</v>
          </cell>
          <cell r="F4479" t="str">
            <v>Water</v>
          </cell>
        </row>
        <row r="4480">
          <cell r="B4480">
            <v>40603.910000000003</v>
          </cell>
          <cell r="C4480">
            <v>2010</v>
          </cell>
          <cell r="D4480" t="str">
            <v>700480  OccupationalHealthSafety&amp;EmployeeWellnes</v>
          </cell>
          <cell r="E4480" t="str">
            <v>District 1</v>
          </cell>
          <cell r="F4480" t="str">
            <v>Water</v>
          </cell>
        </row>
        <row r="4481">
          <cell r="B4481">
            <v>741022.79</v>
          </cell>
          <cell r="C4481">
            <v>2010</v>
          </cell>
          <cell r="D4481" t="str">
            <v>700480  OccupationalHealthSafety&amp;EmployeeWellnes</v>
          </cell>
          <cell r="E4481" t="str">
            <v>District 1</v>
          </cell>
          <cell r="F4481" t="str">
            <v>Water</v>
          </cell>
        </row>
        <row r="4482">
          <cell r="B4482">
            <v>121812.07</v>
          </cell>
          <cell r="C4482">
            <v>2010</v>
          </cell>
          <cell r="D4482" t="str">
            <v>700480  OccupationalHealthSafety&amp;EmployeeWellnes</v>
          </cell>
          <cell r="E4482" t="str">
            <v>District 6</v>
          </cell>
          <cell r="F4482" t="str">
            <v>Water</v>
          </cell>
        </row>
        <row r="4483">
          <cell r="B4483">
            <v>4261.22</v>
          </cell>
          <cell r="C4483">
            <v>2010</v>
          </cell>
          <cell r="D4483" t="str">
            <v>700540  Record Management Administration</v>
          </cell>
          <cell r="E4483" t="str">
            <v>District 4</v>
          </cell>
          <cell r="F4483" t="str">
            <v>Water</v>
          </cell>
        </row>
        <row r="4484">
          <cell r="B4484">
            <v>4261.22</v>
          </cell>
          <cell r="C4484">
            <v>2010</v>
          </cell>
          <cell r="D4484" t="str">
            <v>700540  Record Management Administration</v>
          </cell>
          <cell r="E4484" t="str">
            <v>District 4</v>
          </cell>
          <cell r="F4484" t="str">
            <v>Water</v>
          </cell>
        </row>
        <row r="4485">
          <cell r="B4485">
            <v>4261.22</v>
          </cell>
          <cell r="C4485">
            <v>2010</v>
          </cell>
          <cell r="D4485" t="str">
            <v>700540  Record Management Administration</v>
          </cell>
          <cell r="E4485" t="str">
            <v>District 4</v>
          </cell>
          <cell r="F4485" t="str">
            <v>Water</v>
          </cell>
        </row>
        <row r="4486">
          <cell r="B4486">
            <v>3935.92</v>
          </cell>
          <cell r="C4486">
            <v>2010</v>
          </cell>
          <cell r="D4486" t="str">
            <v>700540  Record Management Administration</v>
          </cell>
          <cell r="E4486" t="str">
            <v>District 4</v>
          </cell>
          <cell r="F4486" t="str">
            <v>Water</v>
          </cell>
        </row>
        <row r="4487">
          <cell r="B4487">
            <v>25195.93</v>
          </cell>
          <cell r="C4487">
            <v>2010</v>
          </cell>
          <cell r="D4487" t="str">
            <v>700540  Record Management Administration</v>
          </cell>
          <cell r="E4487" t="str">
            <v>District 4</v>
          </cell>
          <cell r="F4487" t="str">
            <v>Water</v>
          </cell>
        </row>
        <row r="4488">
          <cell r="B4488">
            <v>4261.22</v>
          </cell>
          <cell r="C4488">
            <v>2010</v>
          </cell>
          <cell r="D4488" t="str">
            <v>700540  Record Management Administration</v>
          </cell>
          <cell r="E4488" t="str">
            <v>District 4</v>
          </cell>
          <cell r="F4488" t="str">
            <v>Water</v>
          </cell>
        </row>
        <row r="4489">
          <cell r="B4489">
            <v>4261.22</v>
          </cell>
          <cell r="C4489">
            <v>2010</v>
          </cell>
          <cell r="D4489" t="str">
            <v>700540  Record Management Administration</v>
          </cell>
          <cell r="E4489" t="str">
            <v>District 3</v>
          </cell>
          <cell r="F4489" t="str">
            <v>Water</v>
          </cell>
        </row>
        <row r="4490">
          <cell r="B4490">
            <v>3935.92</v>
          </cell>
          <cell r="C4490">
            <v>2010</v>
          </cell>
          <cell r="D4490" t="str">
            <v>700540  Record Management Administration</v>
          </cell>
          <cell r="E4490" t="str">
            <v>District 3</v>
          </cell>
          <cell r="F4490" t="str">
            <v>Water</v>
          </cell>
        </row>
        <row r="4491">
          <cell r="B4491">
            <v>4261.22</v>
          </cell>
          <cell r="C4491">
            <v>2010</v>
          </cell>
          <cell r="D4491" t="str">
            <v>700540  Record Management Administration</v>
          </cell>
          <cell r="E4491" t="str">
            <v>District 3</v>
          </cell>
          <cell r="F4491" t="str">
            <v>Water</v>
          </cell>
        </row>
        <row r="4492">
          <cell r="B4492">
            <v>4261.22</v>
          </cell>
          <cell r="C4492">
            <v>2010</v>
          </cell>
          <cell r="D4492" t="str">
            <v>700540  Record Management Administration</v>
          </cell>
          <cell r="E4492" t="str">
            <v>District 3</v>
          </cell>
          <cell r="F4492" t="str">
            <v>Water</v>
          </cell>
        </row>
        <row r="4493">
          <cell r="B4493">
            <v>4261.22</v>
          </cell>
          <cell r="C4493">
            <v>2010</v>
          </cell>
          <cell r="D4493" t="str">
            <v>700540  Record Management Administration</v>
          </cell>
          <cell r="E4493" t="str">
            <v>District 6</v>
          </cell>
          <cell r="F4493" t="str">
            <v>Water</v>
          </cell>
        </row>
        <row r="4494">
          <cell r="B4494">
            <v>4261.22</v>
          </cell>
          <cell r="C4494">
            <v>2010</v>
          </cell>
          <cell r="D4494" t="str">
            <v>700540  Record Management Administration</v>
          </cell>
          <cell r="E4494" t="str">
            <v>District 8</v>
          </cell>
          <cell r="F4494" t="str">
            <v>Water</v>
          </cell>
        </row>
        <row r="4495">
          <cell r="B4495">
            <v>2222.15</v>
          </cell>
          <cell r="C4495">
            <v>2010</v>
          </cell>
          <cell r="D4495" t="str">
            <v>700540  Record Management Administration</v>
          </cell>
          <cell r="E4495" t="str">
            <v>District 8</v>
          </cell>
          <cell r="F4495" t="str">
            <v>Water</v>
          </cell>
        </row>
        <row r="4496">
          <cell r="B4496">
            <v>255477.65</v>
          </cell>
          <cell r="C4496">
            <v>2010</v>
          </cell>
          <cell r="D4496" t="str">
            <v>700540  Record Management Administration</v>
          </cell>
          <cell r="E4496" t="str">
            <v>District 8</v>
          </cell>
          <cell r="F4496" t="str">
            <v>Water</v>
          </cell>
        </row>
        <row r="4497">
          <cell r="B4497">
            <v>4261.22</v>
          </cell>
          <cell r="C4497">
            <v>2010</v>
          </cell>
          <cell r="D4497" t="str">
            <v>700540  Record Management Administration</v>
          </cell>
          <cell r="E4497" t="str">
            <v>District 6</v>
          </cell>
          <cell r="F4497" t="str">
            <v>Water</v>
          </cell>
        </row>
        <row r="4498">
          <cell r="B4498">
            <v>4261.22</v>
          </cell>
          <cell r="C4498">
            <v>2010</v>
          </cell>
          <cell r="D4498" t="str">
            <v>700540  Record Management Administration</v>
          </cell>
          <cell r="E4498" t="str">
            <v>TOC</v>
          </cell>
          <cell r="F4498" t="str">
            <v>Water</v>
          </cell>
        </row>
        <row r="4499">
          <cell r="B4499">
            <v>4261.22</v>
          </cell>
          <cell r="C4499">
            <v>2010</v>
          </cell>
          <cell r="D4499" t="str">
            <v>700540  Record Management Administration</v>
          </cell>
          <cell r="E4499" t="str">
            <v>District 1</v>
          </cell>
          <cell r="F4499" t="str">
            <v>Water</v>
          </cell>
        </row>
        <row r="4500">
          <cell r="B4500">
            <v>4261.22</v>
          </cell>
          <cell r="C4500">
            <v>2010</v>
          </cell>
          <cell r="D4500" t="str">
            <v>700540  Record Management Administration</v>
          </cell>
          <cell r="E4500" t="str">
            <v>District 1</v>
          </cell>
          <cell r="F4500" t="str">
            <v>Water</v>
          </cell>
        </row>
        <row r="4501">
          <cell r="B4501">
            <v>4261.22</v>
          </cell>
          <cell r="C4501">
            <v>2010</v>
          </cell>
          <cell r="D4501" t="str">
            <v>700540  Record Management Administration</v>
          </cell>
          <cell r="E4501" t="str">
            <v>District 1</v>
          </cell>
          <cell r="F4501" t="str">
            <v>Water</v>
          </cell>
        </row>
        <row r="4502">
          <cell r="B4502">
            <v>4261.22</v>
          </cell>
          <cell r="C4502">
            <v>2010</v>
          </cell>
          <cell r="D4502" t="str">
            <v>700540  Record Management Administration</v>
          </cell>
          <cell r="E4502" t="str">
            <v>District 1</v>
          </cell>
          <cell r="F4502" t="str">
            <v>Water</v>
          </cell>
        </row>
        <row r="4503">
          <cell r="B4503">
            <v>4261.22</v>
          </cell>
          <cell r="C4503">
            <v>2010</v>
          </cell>
          <cell r="D4503" t="str">
            <v>700540  Record Management Administration</v>
          </cell>
          <cell r="E4503" t="str">
            <v>District 1</v>
          </cell>
          <cell r="F4503" t="str">
            <v>Water</v>
          </cell>
        </row>
        <row r="4504">
          <cell r="B4504">
            <v>4261.22</v>
          </cell>
          <cell r="C4504">
            <v>2010</v>
          </cell>
          <cell r="D4504" t="str">
            <v>700540  Record Management Administration</v>
          </cell>
          <cell r="E4504" t="str">
            <v>Logistics</v>
          </cell>
          <cell r="F4504" t="str">
            <v>Water</v>
          </cell>
        </row>
        <row r="4505">
          <cell r="B4505">
            <v>4261.22</v>
          </cell>
          <cell r="C4505">
            <v>2010</v>
          </cell>
          <cell r="D4505" t="str">
            <v>700540  Record Management Administration</v>
          </cell>
          <cell r="E4505" t="str">
            <v>Logistics</v>
          </cell>
          <cell r="F4505" t="str">
            <v>Water</v>
          </cell>
        </row>
        <row r="4506">
          <cell r="B4506">
            <v>4261.22</v>
          </cell>
          <cell r="C4506">
            <v>2010</v>
          </cell>
          <cell r="D4506" t="str">
            <v>700540  Record Management Administration</v>
          </cell>
          <cell r="E4506" t="str">
            <v>Logistics</v>
          </cell>
          <cell r="F4506" t="str">
            <v>Water</v>
          </cell>
        </row>
        <row r="4507">
          <cell r="B4507">
            <v>4261.22</v>
          </cell>
          <cell r="C4507">
            <v>2010</v>
          </cell>
          <cell r="D4507" t="str">
            <v>700540  Record Management Administration</v>
          </cell>
          <cell r="E4507" t="str">
            <v>Logistics</v>
          </cell>
          <cell r="F4507" t="str">
            <v>Water</v>
          </cell>
        </row>
        <row r="4508">
          <cell r="B4508">
            <v>4261.22</v>
          </cell>
          <cell r="C4508">
            <v>2010</v>
          </cell>
          <cell r="D4508" t="str">
            <v>700540  Record Management Administration</v>
          </cell>
          <cell r="E4508" t="str">
            <v>Logistics</v>
          </cell>
          <cell r="F4508" t="str">
            <v>Water</v>
          </cell>
        </row>
        <row r="4509">
          <cell r="B4509">
            <v>4261.22</v>
          </cell>
          <cell r="C4509">
            <v>2010</v>
          </cell>
          <cell r="D4509" t="str">
            <v>700540  Record Management Administration</v>
          </cell>
          <cell r="E4509" t="str">
            <v>Logistics</v>
          </cell>
          <cell r="F4509" t="str">
            <v>Water</v>
          </cell>
        </row>
        <row r="4510">
          <cell r="B4510">
            <v>4261.22</v>
          </cell>
          <cell r="C4510">
            <v>2010</v>
          </cell>
          <cell r="D4510" t="str">
            <v>700540  Record Management Administration</v>
          </cell>
          <cell r="E4510" t="str">
            <v>Logistics</v>
          </cell>
          <cell r="F4510" t="str">
            <v>Water</v>
          </cell>
        </row>
        <row r="4511">
          <cell r="B4511">
            <v>4261.22</v>
          </cell>
          <cell r="C4511">
            <v>2010</v>
          </cell>
          <cell r="D4511" t="str">
            <v>700540  Record Management Administration</v>
          </cell>
          <cell r="E4511" t="str">
            <v>Logistics</v>
          </cell>
          <cell r="F4511" t="str">
            <v>Water</v>
          </cell>
        </row>
        <row r="4512">
          <cell r="B4512">
            <v>3935.92</v>
          </cell>
          <cell r="C4512">
            <v>2010</v>
          </cell>
          <cell r="D4512" t="str">
            <v>700540  Record Management Administration</v>
          </cell>
          <cell r="E4512" t="str">
            <v>TOC</v>
          </cell>
          <cell r="F4512" t="str">
            <v>Water</v>
          </cell>
        </row>
        <row r="4513">
          <cell r="B4513">
            <v>4261.22</v>
          </cell>
          <cell r="C4513">
            <v>2010</v>
          </cell>
          <cell r="D4513" t="str">
            <v>700540  Record Management Administration</v>
          </cell>
          <cell r="E4513" t="str">
            <v>Informal Settlements</v>
          </cell>
          <cell r="F4513" t="str">
            <v>Water</v>
          </cell>
        </row>
        <row r="4514">
          <cell r="B4514">
            <v>4261.22</v>
          </cell>
          <cell r="C4514">
            <v>2010</v>
          </cell>
          <cell r="D4514" t="str">
            <v>700540  Record Management Administration</v>
          </cell>
          <cell r="E4514" t="str">
            <v>TOC</v>
          </cell>
          <cell r="F4514" t="str">
            <v>Water</v>
          </cell>
        </row>
        <row r="4515">
          <cell r="B4515">
            <v>4261.22</v>
          </cell>
          <cell r="C4515">
            <v>2010</v>
          </cell>
          <cell r="D4515" t="str">
            <v>700540  Record Management Administration</v>
          </cell>
          <cell r="E4515" t="str">
            <v>District 8</v>
          </cell>
          <cell r="F4515" t="str">
            <v>Water</v>
          </cell>
        </row>
        <row r="4516">
          <cell r="B4516">
            <v>4261.22</v>
          </cell>
          <cell r="C4516">
            <v>2010</v>
          </cell>
          <cell r="D4516" t="str">
            <v>700540  Record Management Administration</v>
          </cell>
          <cell r="E4516" t="e">
            <v>#N/A</v>
          </cell>
          <cell r="F4516" t="str">
            <v>Sewer</v>
          </cell>
        </row>
        <row r="4517">
          <cell r="B4517">
            <v>1713.77</v>
          </cell>
          <cell r="C4517">
            <v>2010</v>
          </cell>
          <cell r="D4517" t="str">
            <v>700540  Record Management Administration</v>
          </cell>
          <cell r="E4517" t="e">
            <v>#N/A</v>
          </cell>
          <cell r="F4517" t="str">
            <v>Sewer</v>
          </cell>
        </row>
        <row r="4518">
          <cell r="B4518">
            <v>4261.22</v>
          </cell>
          <cell r="C4518">
            <v>2010</v>
          </cell>
          <cell r="D4518" t="str">
            <v>700540  Record Management Administration</v>
          </cell>
          <cell r="E4518" t="str">
            <v>District 8</v>
          </cell>
          <cell r="F4518" t="str">
            <v>Water</v>
          </cell>
        </row>
        <row r="4519">
          <cell r="B4519">
            <v>4261.22</v>
          </cell>
          <cell r="C4519">
            <v>2010</v>
          </cell>
          <cell r="D4519" t="str">
            <v>700540  Record Management Administration</v>
          </cell>
          <cell r="E4519" t="str">
            <v>District 8</v>
          </cell>
          <cell r="F4519" t="str">
            <v>Water</v>
          </cell>
        </row>
        <row r="4520">
          <cell r="B4520">
            <v>4261.22</v>
          </cell>
          <cell r="C4520">
            <v>2010</v>
          </cell>
          <cell r="D4520" t="str">
            <v>700540  Record Management Administration</v>
          </cell>
          <cell r="E4520" t="str">
            <v>District 8</v>
          </cell>
          <cell r="F4520" t="str">
            <v>Water</v>
          </cell>
        </row>
        <row r="4521">
          <cell r="B4521">
            <v>4261.22</v>
          </cell>
          <cell r="C4521">
            <v>2010</v>
          </cell>
          <cell r="D4521" t="str">
            <v>700540  Record Management Administration</v>
          </cell>
          <cell r="E4521" t="str">
            <v>District 8</v>
          </cell>
          <cell r="F4521" t="str">
            <v>Water</v>
          </cell>
        </row>
        <row r="4522">
          <cell r="B4522">
            <v>3935.92</v>
          </cell>
          <cell r="C4522">
            <v>2010</v>
          </cell>
          <cell r="D4522" t="str">
            <v>700540  Record Management Administration</v>
          </cell>
          <cell r="E4522" t="str">
            <v>District 8</v>
          </cell>
          <cell r="F4522" t="str">
            <v>Water</v>
          </cell>
        </row>
        <row r="4523">
          <cell r="B4523">
            <v>25028.44</v>
          </cell>
          <cell r="C4523">
            <v>2010</v>
          </cell>
          <cell r="D4523" t="str">
            <v>700540  Record Management Administration</v>
          </cell>
          <cell r="E4523" t="str">
            <v>District 8</v>
          </cell>
          <cell r="F4523" t="str">
            <v>Water</v>
          </cell>
        </row>
        <row r="4524">
          <cell r="B4524">
            <v>4261.22</v>
          </cell>
          <cell r="C4524">
            <v>2010</v>
          </cell>
          <cell r="D4524" t="str">
            <v>700540  Record Management Administration</v>
          </cell>
          <cell r="E4524" t="str">
            <v>District 8</v>
          </cell>
          <cell r="F4524" t="str">
            <v>Water</v>
          </cell>
        </row>
        <row r="4525">
          <cell r="B4525">
            <v>4261.22</v>
          </cell>
          <cell r="C4525">
            <v>2010</v>
          </cell>
          <cell r="D4525" t="str">
            <v>700540  Record Management Administration</v>
          </cell>
          <cell r="E4525" t="str">
            <v>District 8</v>
          </cell>
          <cell r="F4525" t="str">
            <v>Water</v>
          </cell>
        </row>
        <row r="4526">
          <cell r="B4526">
            <v>3935.92</v>
          </cell>
          <cell r="C4526">
            <v>2010</v>
          </cell>
          <cell r="D4526" t="str">
            <v>700540  Record Management Administration</v>
          </cell>
          <cell r="E4526" t="str">
            <v>District 8</v>
          </cell>
          <cell r="F4526" t="str">
            <v>Water</v>
          </cell>
        </row>
        <row r="4527">
          <cell r="B4527">
            <v>4261.22</v>
          </cell>
          <cell r="C4527">
            <v>2010</v>
          </cell>
          <cell r="D4527" t="str">
            <v>700540  Record Management Administration</v>
          </cell>
          <cell r="E4527" t="str">
            <v>District 8</v>
          </cell>
          <cell r="F4527" t="str">
            <v>Water</v>
          </cell>
        </row>
        <row r="4528">
          <cell r="B4528">
            <v>4261.22</v>
          </cell>
          <cell r="C4528">
            <v>2010</v>
          </cell>
          <cell r="D4528" t="str">
            <v>700540  Record Management Administration</v>
          </cell>
          <cell r="E4528" t="str">
            <v>District 8</v>
          </cell>
          <cell r="F4528" t="str">
            <v>Water</v>
          </cell>
        </row>
        <row r="4529">
          <cell r="B4529">
            <v>4261.22</v>
          </cell>
          <cell r="C4529">
            <v>2010</v>
          </cell>
          <cell r="D4529" t="str">
            <v>700540  Record Management Administration</v>
          </cell>
          <cell r="E4529" t="str">
            <v>District 6</v>
          </cell>
          <cell r="F4529" t="str">
            <v>Water</v>
          </cell>
        </row>
        <row r="4530">
          <cell r="B4530">
            <v>4261.22</v>
          </cell>
          <cell r="C4530">
            <v>2010</v>
          </cell>
          <cell r="D4530" t="str">
            <v>700540  Record Management Administration</v>
          </cell>
          <cell r="E4530" t="str">
            <v>District 6</v>
          </cell>
          <cell r="F4530" t="str">
            <v>Water</v>
          </cell>
        </row>
        <row r="4531">
          <cell r="B4531">
            <v>4261.22</v>
          </cell>
          <cell r="C4531">
            <v>2010</v>
          </cell>
          <cell r="D4531" t="str">
            <v>700540  Record Management Administration</v>
          </cell>
          <cell r="E4531" t="str">
            <v>District 6</v>
          </cell>
          <cell r="F4531" t="str">
            <v>Water</v>
          </cell>
        </row>
        <row r="4532">
          <cell r="B4532">
            <v>4261.22</v>
          </cell>
          <cell r="C4532">
            <v>2010</v>
          </cell>
          <cell r="D4532" t="str">
            <v>700540  Record Management Administration</v>
          </cell>
          <cell r="E4532" t="str">
            <v>District 6</v>
          </cell>
          <cell r="F4532" t="str">
            <v>Water</v>
          </cell>
        </row>
        <row r="4533">
          <cell r="B4533">
            <v>3935.92</v>
          </cell>
          <cell r="C4533">
            <v>2010</v>
          </cell>
          <cell r="D4533" t="str">
            <v>700540  Record Management Administration</v>
          </cell>
          <cell r="E4533" t="str">
            <v>District 6</v>
          </cell>
          <cell r="F4533" t="str">
            <v>Water</v>
          </cell>
        </row>
        <row r="4534">
          <cell r="B4534">
            <v>4931.1400000000003</v>
          </cell>
          <cell r="C4534">
            <v>2010</v>
          </cell>
          <cell r="D4534" t="str">
            <v>700540  Record Management Administration</v>
          </cell>
          <cell r="E4534" t="str">
            <v>District 6</v>
          </cell>
          <cell r="F4534" t="str">
            <v>Water</v>
          </cell>
        </row>
        <row r="4535">
          <cell r="B4535">
            <v>4261.22</v>
          </cell>
          <cell r="C4535">
            <v>2010</v>
          </cell>
          <cell r="D4535" t="str">
            <v>700540  Record Management Administration</v>
          </cell>
          <cell r="E4535" t="str">
            <v>District 6</v>
          </cell>
          <cell r="F4535" t="str">
            <v>Water</v>
          </cell>
        </row>
        <row r="4536">
          <cell r="B4536">
            <v>4261.22</v>
          </cell>
          <cell r="C4536">
            <v>2010</v>
          </cell>
          <cell r="D4536" t="str">
            <v>700540  Record Management Administration</v>
          </cell>
          <cell r="E4536" t="str">
            <v>District 8</v>
          </cell>
          <cell r="F4536" t="str">
            <v>Water</v>
          </cell>
        </row>
        <row r="4537">
          <cell r="B4537">
            <v>4261.22</v>
          </cell>
          <cell r="C4537">
            <v>2010</v>
          </cell>
          <cell r="D4537" t="str">
            <v>700540  Record Management Administration</v>
          </cell>
          <cell r="E4537" t="str">
            <v>District 8</v>
          </cell>
          <cell r="F4537" t="str">
            <v>Water</v>
          </cell>
        </row>
        <row r="4538">
          <cell r="B4538">
            <v>4261.22</v>
          </cell>
          <cell r="C4538">
            <v>2010</v>
          </cell>
          <cell r="D4538" t="str">
            <v>700540  Record Management Administration</v>
          </cell>
          <cell r="E4538" t="str">
            <v>District 8</v>
          </cell>
          <cell r="F4538" t="str">
            <v>Water</v>
          </cell>
        </row>
        <row r="4539">
          <cell r="B4539">
            <v>4261.22</v>
          </cell>
          <cell r="C4539">
            <v>2010</v>
          </cell>
          <cell r="D4539" t="str">
            <v>700540  Record Management Administration</v>
          </cell>
          <cell r="E4539" t="str">
            <v>District 8</v>
          </cell>
          <cell r="F4539" t="str">
            <v>Water</v>
          </cell>
        </row>
        <row r="4540">
          <cell r="B4540">
            <v>3935.92</v>
          </cell>
          <cell r="C4540">
            <v>2010</v>
          </cell>
          <cell r="D4540" t="str">
            <v>700540  Record Management Administration</v>
          </cell>
          <cell r="E4540" t="str">
            <v>District 1</v>
          </cell>
          <cell r="F4540" t="str">
            <v>Water</v>
          </cell>
        </row>
        <row r="4541">
          <cell r="B4541">
            <v>4261.22</v>
          </cell>
          <cell r="C4541">
            <v>2010</v>
          </cell>
          <cell r="D4541" t="str">
            <v>700540  Record Management Administration</v>
          </cell>
          <cell r="E4541" t="str">
            <v>District 8</v>
          </cell>
          <cell r="F4541" t="str">
            <v>Water</v>
          </cell>
        </row>
        <row r="4542">
          <cell r="B4542">
            <v>49480.17</v>
          </cell>
          <cell r="C4542">
            <v>2010</v>
          </cell>
          <cell r="D4542" t="str">
            <v>700540  Record Management Administration</v>
          </cell>
          <cell r="E4542" t="str">
            <v>Planning &amp; Design</v>
          </cell>
          <cell r="F4542" t="str">
            <v>Water</v>
          </cell>
        </row>
        <row r="4543">
          <cell r="B4543">
            <v>4261.22</v>
          </cell>
          <cell r="C4543">
            <v>2010</v>
          </cell>
          <cell r="D4543" t="str">
            <v>700540  Record Management Administration</v>
          </cell>
          <cell r="E4543" t="str">
            <v>District 4</v>
          </cell>
          <cell r="F4543" t="str">
            <v>Sewer</v>
          </cell>
        </row>
        <row r="4544">
          <cell r="B4544">
            <v>4261.22</v>
          </cell>
          <cell r="C4544">
            <v>2010</v>
          </cell>
          <cell r="D4544" t="str">
            <v>700540  Record Management Administration</v>
          </cell>
          <cell r="E4544" t="str">
            <v>District 4</v>
          </cell>
          <cell r="F4544" t="str">
            <v>Sewer</v>
          </cell>
        </row>
        <row r="4545">
          <cell r="B4545">
            <v>4261.22</v>
          </cell>
          <cell r="C4545">
            <v>2010</v>
          </cell>
          <cell r="D4545" t="str">
            <v>700540  Record Management Administration</v>
          </cell>
          <cell r="E4545" t="str">
            <v>District 4</v>
          </cell>
          <cell r="F4545" t="str">
            <v>Sewer</v>
          </cell>
        </row>
        <row r="4546">
          <cell r="B4546">
            <v>4261.22</v>
          </cell>
          <cell r="C4546">
            <v>2010</v>
          </cell>
          <cell r="D4546" t="str">
            <v>700540  Record Management Administration</v>
          </cell>
          <cell r="E4546" t="str">
            <v>District 4</v>
          </cell>
          <cell r="F4546" t="str">
            <v>Sewer</v>
          </cell>
        </row>
        <row r="4547">
          <cell r="B4547">
            <v>4261.22</v>
          </cell>
          <cell r="C4547">
            <v>2010</v>
          </cell>
          <cell r="D4547" t="str">
            <v>700540  Record Management Administration</v>
          </cell>
          <cell r="E4547" t="str">
            <v>District 4</v>
          </cell>
          <cell r="F4547" t="str">
            <v>Sewer</v>
          </cell>
        </row>
        <row r="4548">
          <cell r="B4548">
            <v>4261.22</v>
          </cell>
          <cell r="C4548">
            <v>2010</v>
          </cell>
          <cell r="D4548" t="str">
            <v>700540  Record Management Administration</v>
          </cell>
          <cell r="E4548" t="str">
            <v>District 3</v>
          </cell>
          <cell r="F4548" t="str">
            <v>Sewer</v>
          </cell>
        </row>
        <row r="4549">
          <cell r="B4549">
            <v>4261.22</v>
          </cell>
          <cell r="C4549">
            <v>2010</v>
          </cell>
          <cell r="D4549" t="str">
            <v>700540  Record Management Administration</v>
          </cell>
          <cell r="E4549" t="str">
            <v>District 3</v>
          </cell>
          <cell r="F4549" t="str">
            <v>Sewer</v>
          </cell>
        </row>
        <row r="4550">
          <cell r="B4550">
            <v>4261.22</v>
          </cell>
          <cell r="C4550">
            <v>2010</v>
          </cell>
          <cell r="D4550" t="str">
            <v>700540  Record Management Administration</v>
          </cell>
          <cell r="E4550" t="str">
            <v>District 3</v>
          </cell>
          <cell r="F4550" t="str">
            <v>Sewer</v>
          </cell>
        </row>
        <row r="4551">
          <cell r="B4551">
            <v>4261.22</v>
          </cell>
          <cell r="C4551">
            <v>2010</v>
          </cell>
          <cell r="D4551" t="str">
            <v>700540  Record Management Administration</v>
          </cell>
          <cell r="E4551" t="str">
            <v>TOC</v>
          </cell>
          <cell r="F4551" t="str">
            <v>Sewer</v>
          </cell>
        </row>
        <row r="4552">
          <cell r="B4552">
            <v>4261.22</v>
          </cell>
          <cell r="C4552">
            <v>2010</v>
          </cell>
          <cell r="D4552" t="str">
            <v>700540  Record Management Administration</v>
          </cell>
          <cell r="E4552" t="str">
            <v>District 7</v>
          </cell>
          <cell r="F4552" t="str">
            <v>Sewer</v>
          </cell>
        </row>
        <row r="4553">
          <cell r="B4553">
            <v>4261.22</v>
          </cell>
          <cell r="C4553">
            <v>2010</v>
          </cell>
          <cell r="D4553" t="str">
            <v>700540  Record Management Administration</v>
          </cell>
          <cell r="E4553" t="str">
            <v>District 7</v>
          </cell>
          <cell r="F4553" t="str">
            <v>Sewer</v>
          </cell>
        </row>
        <row r="4554">
          <cell r="B4554">
            <v>4261.22</v>
          </cell>
          <cell r="C4554">
            <v>2010</v>
          </cell>
          <cell r="D4554" t="str">
            <v>700540  Record Management Administration</v>
          </cell>
          <cell r="E4554" t="str">
            <v>District 6</v>
          </cell>
          <cell r="F4554" t="str">
            <v>Sewer</v>
          </cell>
        </row>
        <row r="4555">
          <cell r="B4555">
            <v>4261.22</v>
          </cell>
          <cell r="C4555">
            <v>2010</v>
          </cell>
          <cell r="D4555" t="str">
            <v>700540  Record Management Administration</v>
          </cell>
          <cell r="E4555" t="str">
            <v>District 7</v>
          </cell>
          <cell r="F4555" t="str">
            <v>Sewer</v>
          </cell>
        </row>
        <row r="4556">
          <cell r="B4556">
            <v>4261.22</v>
          </cell>
          <cell r="C4556">
            <v>2010</v>
          </cell>
          <cell r="D4556" t="str">
            <v>700540  Record Management Administration</v>
          </cell>
          <cell r="E4556" t="str">
            <v>District 1</v>
          </cell>
          <cell r="F4556" t="str">
            <v>Sewer</v>
          </cell>
        </row>
        <row r="4557">
          <cell r="B4557">
            <v>4261.22</v>
          </cell>
          <cell r="C4557">
            <v>2010</v>
          </cell>
          <cell r="D4557" t="str">
            <v>700540  Record Management Administration</v>
          </cell>
          <cell r="E4557" t="str">
            <v>District 1</v>
          </cell>
          <cell r="F4557" t="str">
            <v>Sewer</v>
          </cell>
        </row>
        <row r="4558">
          <cell r="B4558">
            <v>4261.22</v>
          </cell>
          <cell r="C4558">
            <v>2010</v>
          </cell>
          <cell r="D4558" t="str">
            <v>700540  Record Management Administration</v>
          </cell>
          <cell r="E4558" t="str">
            <v>District 1</v>
          </cell>
          <cell r="F4558" t="str">
            <v>Sewer</v>
          </cell>
        </row>
        <row r="4559">
          <cell r="B4559">
            <v>4261.22</v>
          </cell>
          <cell r="C4559">
            <v>2010</v>
          </cell>
          <cell r="D4559" t="str">
            <v>700540  Record Management Administration</v>
          </cell>
          <cell r="E4559" t="str">
            <v>Logistics</v>
          </cell>
          <cell r="F4559" t="str">
            <v>Sewer</v>
          </cell>
        </row>
        <row r="4560">
          <cell r="B4560">
            <v>4261.22</v>
          </cell>
          <cell r="C4560">
            <v>2010</v>
          </cell>
          <cell r="D4560" t="str">
            <v>700540  Record Management Administration</v>
          </cell>
          <cell r="E4560" t="str">
            <v>Logistics</v>
          </cell>
          <cell r="F4560" t="str">
            <v>Sewer</v>
          </cell>
        </row>
        <row r="4561">
          <cell r="B4561">
            <v>4261.22</v>
          </cell>
          <cell r="C4561">
            <v>2010</v>
          </cell>
          <cell r="D4561" t="str">
            <v>700540  Record Management Administration</v>
          </cell>
          <cell r="E4561" t="str">
            <v>Logistics</v>
          </cell>
          <cell r="F4561" t="str">
            <v>Sewer</v>
          </cell>
        </row>
        <row r="4562">
          <cell r="B4562">
            <v>4261.22</v>
          </cell>
          <cell r="C4562">
            <v>2010</v>
          </cell>
          <cell r="D4562" t="str">
            <v>700540  Record Management Administration</v>
          </cell>
          <cell r="E4562" t="str">
            <v>Logistics</v>
          </cell>
          <cell r="F4562" t="str">
            <v>Sewer</v>
          </cell>
        </row>
        <row r="4563">
          <cell r="B4563">
            <v>4261.22</v>
          </cell>
          <cell r="C4563">
            <v>2010</v>
          </cell>
          <cell r="D4563" t="str">
            <v>700540  Record Management Administration</v>
          </cell>
          <cell r="E4563" t="str">
            <v>Logistics</v>
          </cell>
          <cell r="F4563" t="str">
            <v>Sewer</v>
          </cell>
        </row>
        <row r="4564">
          <cell r="B4564">
            <v>4261.22</v>
          </cell>
          <cell r="C4564">
            <v>2010</v>
          </cell>
          <cell r="D4564" t="str">
            <v>700540  Record Management Administration</v>
          </cell>
          <cell r="E4564" t="str">
            <v>Logistics</v>
          </cell>
          <cell r="F4564" t="str">
            <v>Sewer</v>
          </cell>
        </row>
        <row r="4565">
          <cell r="B4565">
            <v>4261.22</v>
          </cell>
          <cell r="C4565">
            <v>2010</v>
          </cell>
          <cell r="D4565" t="str">
            <v>700540  Record Management Administration</v>
          </cell>
          <cell r="E4565" t="str">
            <v>Logistics</v>
          </cell>
          <cell r="F4565" t="str">
            <v>Sewer</v>
          </cell>
        </row>
        <row r="4566">
          <cell r="B4566">
            <v>4261.22</v>
          </cell>
          <cell r="C4566">
            <v>2010</v>
          </cell>
          <cell r="D4566" t="str">
            <v>700540  Record Management Administration</v>
          </cell>
          <cell r="E4566" t="str">
            <v>Informal Settlements</v>
          </cell>
          <cell r="F4566" t="str">
            <v>Sewer</v>
          </cell>
        </row>
        <row r="4567">
          <cell r="B4567">
            <v>4261.22</v>
          </cell>
          <cell r="C4567">
            <v>2010</v>
          </cell>
          <cell r="D4567" t="str">
            <v>700540  Record Management Administration</v>
          </cell>
          <cell r="E4567" t="str">
            <v>TOC</v>
          </cell>
          <cell r="F4567" t="str">
            <v>Sewer</v>
          </cell>
        </row>
        <row r="4568">
          <cell r="B4568">
            <v>4261.22</v>
          </cell>
          <cell r="C4568">
            <v>2010</v>
          </cell>
          <cell r="D4568" t="str">
            <v>700540  Record Management Administration</v>
          </cell>
          <cell r="E4568" t="str">
            <v>Planning &amp; Design</v>
          </cell>
          <cell r="F4568" t="str">
            <v>Sewer</v>
          </cell>
        </row>
        <row r="4569">
          <cell r="B4569">
            <v>4261.22</v>
          </cell>
          <cell r="C4569">
            <v>2010</v>
          </cell>
          <cell r="D4569" t="str">
            <v>700540  Record Management Administration</v>
          </cell>
          <cell r="E4569" t="str">
            <v>Planning &amp; Design</v>
          </cell>
          <cell r="F4569" t="str">
            <v>Sewer</v>
          </cell>
        </row>
        <row r="4570">
          <cell r="B4570">
            <v>4261.22</v>
          </cell>
          <cell r="C4570">
            <v>2010</v>
          </cell>
          <cell r="D4570" t="str">
            <v>700540  Record Management Administration</v>
          </cell>
          <cell r="E4570" t="str">
            <v>Informal Settlements</v>
          </cell>
          <cell r="F4570" t="str">
            <v>Sewer</v>
          </cell>
        </row>
        <row r="4571">
          <cell r="B4571">
            <v>4261.22</v>
          </cell>
          <cell r="C4571">
            <v>2010</v>
          </cell>
          <cell r="D4571" t="str">
            <v>700540  Record Management Administration</v>
          </cell>
          <cell r="E4571" t="str">
            <v>Informal Settlements</v>
          </cell>
          <cell r="F4571" t="str">
            <v>Water</v>
          </cell>
        </row>
        <row r="4572">
          <cell r="B4572">
            <v>42613.59</v>
          </cell>
          <cell r="C4572">
            <v>2010</v>
          </cell>
          <cell r="D4572" t="str">
            <v>700540  Record Management Administration</v>
          </cell>
          <cell r="E4572" t="str">
            <v>Logistics</v>
          </cell>
          <cell r="F4572" t="str">
            <v>Water</v>
          </cell>
        </row>
        <row r="4573">
          <cell r="B4573">
            <v>2222.15</v>
          </cell>
          <cell r="C4573">
            <v>2010</v>
          </cell>
          <cell r="D4573" t="str">
            <v>700540  Record Management Administration</v>
          </cell>
          <cell r="E4573" t="e">
            <v>#N/A</v>
          </cell>
          <cell r="F4573" t="str">
            <v>Sewer</v>
          </cell>
        </row>
        <row r="4574">
          <cell r="B4574">
            <v>4261.22</v>
          </cell>
          <cell r="C4574">
            <v>2010</v>
          </cell>
          <cell r="D4574" t="str">
            <v>700540  Record Management Administration</v>
          </cell>
          <cell r="E4574" t="str">
            <v>District 7</v>
          </cell>
          <cell r="F4574" t="str">
            <v>Sewer</v>
          </cell>
        </row>
        <row r="4575">
          <cell r="B4575">
            <v>4261.22</v>
          </cell>
          <cell r="C4575">
            <v>2010</v>
          </cell>
          <cell r="D4575" t="str">
            <v>700540  Record Management Administration</v>
          </cell>
          <cell r="E4575" t="str">
            <v>District 7</v>
          </cell>
          <cell r="F4575" t="str">
            <v>Sewer</v>
          </cell>
        </row>
        <row r="4576">
          <cell r="B4576">
            <v>4261.22</v>
          </cell>
          <cell r="C4576">
            <v>2010</v>
          </cell>
          <cell r="D4576" t="str">
            <v>700540  Record Management Administration</v>
          </cell>
          <cell r="E4576" t="str">
            <v>District 7</v>
          </cell>
          <cell r="F4576" t="str">
            <v>Sewer</v>
          </cell>
        </row>
        <row r="4577">
          <cell r="B4577">
            <v>4261.22</v>
          </cell>
          <cell r="C4577">
            <v>2010</v>
          </cell>
          <cell r="D4577" t="str">
            <v>700540  Record Management Administration</v>
          </cell>
          <cell r="E4577" t="str">
            <v>District 7</v>
          </cell>
          <cell r="F4577" t="str">
            <v>Sewer</v>
          </cell>
        </row>
        <row r="4578">
          <cell r="B4578">
            <v>4261.22</v>
          </cell>
          <cell r="C4578">
            <v>2010</v>
          </cell>
          <cell r="D4578" t="str">
            <v>700540  Record Management Administration</v>
          </cell>
          <cell r="E4578" t="str">
            <v>District 7</v>
          </cell>
          <cell r="F4578" t="str">
            <v>Sewer</v>
          </cell>
        </row>
        <row r="4579">
          <cell r="B4579">
            <v>4261.22</v>
          </cell>
          <cell r="C4579">
            <v>2010</v>
          </cell>
          <cell r="D4579" t="str">
            <v>700540  Record Management Administration</v>
          </cell>
          <cell r="E4579" t="str">
            <v>District 7</v>
          </cell>
          <cell r="F4579" t="str">
            <v>Sewer</v>
          </cell>
        </row>
        <row r="4580">
          <cell r="B4580">
            <v>4261.22</v>
          </cell>
          <cell r="C4580">
            <v>2010</v>
          </cell>
          <cell r="D4580" t="str">
            <v>700540  Record Management Administration</v>
          </cell>
          <cell r="E4580" t="str">
            <v>District 6</v>
          </cell>
          <cell r="F4580" t="str">
            <v>Sewer</v>
          </cell>
        </row>
        <row r="4581">
          <cell r="B4581">
            <v>3935.92</v>
          </cell>
          <cell r="C4581">
            <v>2010</v>
          </cell>
          <cell r="D4581" t="str">
            <v>700540  Record Management Administration</v>
          </cell>
          <cell r="E4581" t="str">
            <v>District 6</v>
          </cell>
          <cell r="F4581" t="str">
            <v>Sewer</v>
          </cell>
        </row>
        <row r="4582">
          <cell r="B4582">
            <v>4261.22</v>
          </cell>
          <cell r="C4582">
            <v>2010</v>
          </cell>
          <cell r="D4582" t="str">
            <v>700540  Record Management Administration</v>
          </cell>
          <cell r="E4582" t="str">
            <v>District 6</v>
          </cell>
          <cell r="F4582" t="str">
            <v>Sewer</v>
          </cell>
        </row>
        <row r="4583">
          <cell r="B4583">
            <v>4261.22</v>
          </cell>
          <cell r="C4583">
            <v>2010</v>
          </cell>
          <cell r="D4583" t="str">
            <v>700540  Record Management Administration</v>
          </cell>
          <cell r="E4583" t="str">
            <v>District 6</v>
          </cell>
          <cell r="F4583" t="str">
            <v>Sewer</v>
          </cell>
        </row>
        <row r="4584">
          <cell r="B4584">
            <v>4261.22</v>
          </cell>
          <cell r="C4584">
            <v>2010</v>
          </cell>
          <cell r="D4584" t="str">
            <v>700540  Record Management Administration</v>
          </cell>
          <cell r="E4584" t="str">
            <v>District 6</v>
          </cell>
          <cell r="F4584" t="str">
            <v>Sewer</v>
          </cell>
        </row>
        <row r="4585">
          <cell r="B4585">
            <v>4261.22</v>
          </cell>
          <cell r="C4585">
            <v>2010</v>
          </cell>
          <cell r="D4585" t="str">
            <v>700540  Record Management Administration</v>
          </cell>
          <cell r="E4585" t="str">
            <v>District 6</v>
          </cell>
          <cell r="F4585" t="str">
            <v>Sewer</v>
          </cell>
        </row>
        <row r="4586">
          <cell r="B4586">
            <v>4261.22</v>
          </cell>
          <cell r="C4586">
            <v>2010</v>
          </cell>
          <cell r="D4586" t="str">
            <v>700540  Record Management Administration</v>
          </cell>
          <cell r="E4586" t="str">
            <v>District 7</v>
          </cell>
          <cell r="F4586" t="str">
            <v>Sewer</v>
          </cell>
        </row>
        <row r="4587">
          <cell r="B4587">
            <v>4261.22</v>
          </cell>
          <cell r="C4587">
            <v>2010</v>
          </cell>
          <cell r="D4587" t="str">
            <v>700540  Record Management Administration</v>
          </cell>
          <cell r="E4587" t="str">
            <v>District 7</v>
          </cell>
          <cell r="F4587" t="str">
            <v>Sewer</v>
          </cell>
        </row>
        <row r="4588">
          <cell r="B4588">
            <v>4261.22</v>
          </cell>
          <cell r="C4588">
            <v>2010</v>
          </cell>
          <cell r="D4588" t="str">
            <v>700540  Record Management Administration</v>
          </cell>
          <cell r="E4588" t="str">
            <v>District 7</v>
          </cell>
          <cell r="F4588" t="str">
            <v>Sewer</v>
          </cell>
        </row>
        <row r="4589">
          <cell r="B4589">
            <v>4261.22</v>
          </cell>
          <cell r="C4589">
            <v>2010</v>
          </cell>
          <cell r="D4589" t="str">
            <v>700540  Record Management Administration</v>
          </cell>
          <cell r="E4589" t="str">
            <v>District 7</v>
          </cell>
          <cell r="F4589" t="str">
            <v>Sewer</v>
          </cell>
        </row>
        <row r="4590">
          <cell r="B4590">
            <v>4261.22</v>
          </cell>
          <cell r="C4590">
            <v>2010</v>
          </cell>
          <cell r="D4590" t="str">
            <v>700540  Record Management Administration</v>
          </cell>
          <cell r="E4590" t="str">
            <v>District 7</v>
          </cell>
          <cell r="F4590" t="str">
            <v>Sewer</v>
          </cell>
        </row>
        <row r="4591">
          <cell r="B4591">
            <v>127361.72</v>
          </cell>
          <cell r="C4591">
            <v>2010</v>
          </cell>
          <cell r="D4591" t="str">
            <v>700575  Human Resources</v>
          </cell>
          <cell r="E4591" t="str">
            <v>District 8</v>
          </cell>
          <cell r="F4591" t="str">
            <v>Water</v>
          </cell>
        </row>
        <row r="4592">
          <cell r="B4592">
            <v>75875.05</v>
          </cell>
          <cell r="C4592">
            <v>2010</v>
          </cell>
          <cell r="D4592" t="str">
            <v>700575  Human Resources</v>
          </cell>
          <cell r="E4592" t="str">
            <v>District 6</v>
          </cell>
          <cell r="F4592" t="str">
            <v>Water</v>
          </cell>
        </row>
        <row r="4593">
          <cell r="B4593">
            <v>51486.69</v>
          </cell>
          <cell r="C4593">
            <v>2010</v>
          </cell>
          <cell r="D4593" t="str">
            <v>700575  Human Resources</v>
          </cell>
          <cell r="E4593" t="str">
            <v>District 3</v>
          </cell>
          <cell r="F4593" t="str">
            <v>Water</v>
          </cell>
        </row>
        <row r="4594">
          <cell r="B4594">
            <v>21678.66</v>
          </cell>
          <cell r="C4594">
            <v>2010</v>
          </cell>
          <cell r="D4594" t="str">
            <v>700575  Human Resources</v>
          </cell>
          <cell r="E4594" t="str">
            <v>District 3</v>
          </cell>
          <cell r="F4594" t="str">
            <v>Water</v>
          </cell>
        </row>
        <row r="4595">
          <cell r="B4595">
            <v>4980.46</v>
          </cell>
          <cell r="C4595">
            <v>2010</v>
          </cell>
          <cell r="D4595" t="str">
            <v>700575  Human Resources</v>
          </cell>
          <cell r="E4595" t="str">
            <v>District 3</v>
          </cell>
          <cell r="F4595" t="str">
            <v>Water</v>
          </cell>
        </row>
        <row r="4596">
          <cell r="B4596">
            <v>40647.33</v>
          </cell>
          <cell r="C4596">
            <v>2010</v>
          </cell>
          <cell r="D4596" t="str">
            <v>700575  Human Resources</v>
          </cell>
          <cell r="E4596" t="str">
            <v>District 3</v>
          </cell>
          <cell r="F4596" t="str">
            <v>Water</v>
          </cell>
        </row>
        <row r="4597">
          <cell r="B4597">
            <v>46066.92</v>
          </cell>
          <cell r="C4597">
            <v>2010</v>
          </cell>
          <cell r="D4597" t="str">
            <v>700575  Human Resources</v>
          </cell>
          <cell r="E4597" t="str">
            <v>District 4</v>
          </cell>
          <cell r="F4597" t="str">
            <v>Water</v>
          </cell>
        </row>
        <row r="4598">
          <cell r="B4598">
            <v>46066.92</v>
          </cell>
          <cell r="C4598">
            <v>2010</v>
          </cell>
          <cell r="D4598" t="str">
            <v>700575  Human Resources</v>
          </cell>
          <cell r="E4598" t="str">
            <v>District 4</v>
          </cell>
          <cell r="F4598" t="str">
            <v>Water</v>
          </cell>
        </row>
        <row r="4599">
          <cell r="B4599">
            <v>111102.73</v>
          </cell>
          <cell r="C4599">
            <v>2010</v>
          </cell>
          <cell r="D4599" t="str">
            <v>700575  Human Resources</v>
          </cell>
          <cell r="E4599" t="str">
            <v>District 4</v>
          </cell>
          <cell r="F4599" t="str">
            <v>Water</v>
          </cell>
        </row>
        <row r="4600">
          <cell r="B4600">
            <v>92133.96</v>
          </cell>
          <cell r="C4600">
            <v>2010</v>
          </cell>
          <cell r="D4600" t="str">
            <v>700575  Human Resources</v>
          </cell>
          <cell r="E4600" t="str">
            <v>District 4</v>
          </cell>
          <cell r="F4600" t="str">
            <v>Water</v>
          </cell>
        </row>
        <row r="4601">
          <cell r="B4601">
            <v>48776.92</v>
          </cell>
          <cell r="C4601">
            <v>2010</v>
          </cell>
          <cell r="D4601" t="str">
            <v>700575  Human Resources</v>
          </cell>
          <cell r="E4601" t="str">
            <v>District 4</v>
          </cell>
          <cell r="F4601" t="str">
            <v>Water</v>
          </cell>
        </row>
        <row r="4602">
          <cell r="B4602">
            <v>2709.81</v>
          </cell>
          <cell r="C4602">
            <v>2010</v>
          </cell>
          <cell r="D4602" t="str">
            <v>700575  Human Resources</v>
          </cell>
          <cell r="E4602" t="str">
            <v>District 8</v>
          </cell>
          <cell r="F4602" t="str">
            <v>Water</v>
          </cell>
        </row>
        <row r="4603">
          <cell r="B4603">
            <v>24388.35</v>
          </cell>
          <cell r="C4603">
            <v>2010</v>
          </cell>
          <cell r="D4603" t="str">
            <v>700575  Human Resources</v>
          </cell>
          <cell r="E4603" t="str">
            <v>District 8</v>
          </cell>
          <cell r="F4603" t="str">
            <v>Water</v>
          </cell>
        </row>
        <row r="4604">
          <cell r="B4604">
            <v>14941.38</v>
          </cell>
          <cell r="C4604">
            <v>2010</v>
          </cell>
          <cell r="D4604" t="str">
            <v>700575  Human Resources</v>
          </cell>
          <cell r="E4604" t="str">
            <v>District 1</v>
          </cell>
          <cell r="F4604" t="str">
            <v>Water</v>
          </cell>
        </row>
        <row r="4605">
          <cell r="B4605">
            <v>37937.68</v>
          </cell>
          <cell r="C4605">
            <v>2010</v>
          </cell>
          <cell r="D4605" t="str">
            <v>700575  Human Resources</v>
          </cell>
          <cell r="E4605" t="str">
            <v>District 8</v>
          </cell>
          <cell r="F4605" t="str">
            <v>Water</v>
          </cell>
        </row>
        <row r="4606">
          <cell r="B4606">
            <v>8129.43</v>
          </cell>
          <cell r="C4606">
            <v>2010</v>
          </cell>
          <cell r="D4606" t="str">
            <v>700575  Human Resources</v>
          </cell>
          <cell r="E4606" t="str">
            <v>District 6</v>
          </cell>
          <cell r="F4606" t="str">
            <v>Water</v>
          </cell>
        </row>
        <row r="4607">
          <cell r="B4607">
            <v>59616.17</v>
          </cell>
          <cell r="C4607">
            <v>2010</v>
          </cell>
          <cell r="D4607" t="str">
            <v>700575  Human Resources</v>
          </cell>
          <cell r="E4607" t="str">
            <v>District 6</v>
          </cell>
          <cell r="F4607" t="str">
            <v>Water</v>
          </cell>
        </row>
        <row r="4608">
          <cell r="B4608">
            <v>4980.46</v>
          </cell>
          <cell r="C4608">
            <v>2010</v>
          </cell>
          <cell r="D4608" t="str">
            <v>700575  Human Resources</v>
          </cell>
          <cell r="E4608" t="str">
            <v>District 6</v>
          </cell>
          <cell r="F4608" t="str">
            <v>Water</v>
          </cell>
        </row>
        <row r="4609">
          <cell r="B4609">
            <v>43357.13</v>
          </cell>
          <cell r="C4609">
            <v>2010</v>
          </cell>
          <cell r="D4609" t="str">
            <v>700575  Human Resources</v>
          </cell>
          <cell r="E4609" t="str">
            <v>District 6</v>
          </cell>
          <cell r="F4609" t="str">
            <v>Water</v>
          </cell>
        </row>
        <row r="4610">
          <cell r="B4610">
            <v>97553.73</v>
          </cell>
          <cell r="C4610">
            <v>2010</v>
          </cell>
          <cell r="D4610" t="str">
            <v>700575  Human Resources</v>
          </cell>
          <cell r="E4610" t="str">
            <v>District 6</v>
          </cell>
          <cell r="F4610" t="str">
            <v>Water</v>
          </cell>
        </row>
        <row r="4611">
          <cell r="B4611">
            <v>121942.1</v>
          </cell>
          <cell r="C4611">
            <v>2010</v>
          </cell>
          <cell r="D4611" t="str">
            <v>700575  Human Resources</v>
          </cell>
          <cell r="E4611" t="str">
            <v>District 6</v>
          </cell>
          <cell r="F4611" t="str">
            <v>Water</v>
          </cell>
        </row>
        <row r="4612">
          <cell r="B4612">
            <v>8129.43</v>
          </cell>
          <cell r="C4612">
            <v>2010</v>
          </cell>
          <cell r="D4612" t="str">
            <v>700575  Human Resources</v>
          </cell>
          <cell r="E4612" t="str">
            <v>District 8</v>
          </cell>
          <cell r="F4612" t="str">
            <v>Water</v>
          </cell>
        </row>
        <row r="4613">
          <cell r="B4613">
            <v>65035.81</v>
          </cell>
          <cell r="C4613">
            <v>2010</v>
          </cell>
          <cell r="D4613" t="str">
            <v>700575  Human Resources</v>
          </cell>
          <cell r="E4613" t="str">
            <v>District 8</v>
          </cell>
          <cell r="F4613" t="str">
            <v>Water</v>
          </cell>
        </row>
        <row r="4614">
          <cell r="B4614">
            <v>17431.509999999998</v>
          </cell>
          <cell r="C4614">
            <v>2010</v>
          </cell>
          <cell r="D4614" t="str">
            <v>700575  Human Resources</v>
          </cell>
          <cell r="E4614" t="str">
            <v>District 8</v>
          </cell>
          <cell r="F4614" t="str">
            <v>Water</v>
          </cell>
        </row>
        <row r="4615">
          <cell r="B4615">
            <v>102973.35</v>
          </cell>
          <cell r="C4615">
            <v>2010</v>
          </cell>
          <cell r="D4615" t="str">
            <v>700575  Human Resources</v>
          </cell>
          <cell r="E4615" t="str">
            <v>District 8</v>
          </cell>
          <cell r="F4615" t="str">
            <v>Water</v>
          </cell>
        </row>
        <row r="4616">
          <cell r="B4616">
            <v>130071.67</v>
          </cell>
          <cell r="C4616">
            <v>2010</v>
          </cell>
          <cell r="D4616" t="str">
            <v>700575  Human Resources</v>
          </cell>
          <cell r="E4616" t="str">
            <v>District 8</v>
          </cell>
          <cell r="F4616" t="str">
            <v>Water</v>
          </cell>
        </row>
        <row r="4617">
          <cell r="B4617">
            <v>121942.1</v>
          </cell>
          <cell r="C4617">
            <v>2010</v>
          </cell>
          <cell r="D4617" t="str">
            <v>700575  Human Resources</v>
          </cell>
          <cell r="E4617" t="str">
            <v>District 8</v>
          </cell>
          <cell r="F4617" t="str">
            <v>Water</v>
          </cell>
        </row>
        <row r="4618">
          <cell r="B4618">
            <v>12451.05</v>
          </cell>
          <cell r="C4618">
            <v>2010</v>
          </cell>
          <cell r="D4618" t="str">
            <v>700575  Human Resources</v>
          </cell>
          <cell r="E4618" t="str">
            <v>District 8</v>
          </cell>
          <cell r="F4618" t="str">
            <v>Water</v>
          </cell>
        </row>
        <row r="4619">
          <cell r="B4619">
            <v>609710.51</v>
          </cell>
          <cell r="C4619">
            <v>2010</v>
          </cell>
          <cell r="D4619" t="str">
            <v>700575  Human Resources</v>
          </cell>
          <cell r="E4619" t="str">
            <v>District 8</v>
          </cell>
          <cell r="F4619" t="str">
            <v>Water</v>
          </cell>
        </row>
        <row r="4620">
          <cell r="B4620">
            <v>16259</v>
          </cell>
          <cell r="C4620">
            <v>2010</v>
          </cell>
          <cell r="D4620" t="str">
            <v>700575  Human Resources</v>
          </cell>
          <cell r="E4620" t="str">
            <v>District 8</v>
          </cell>
          <cell r="F4620" t="str">
            <v>Water</v>
          </cell>
        </row>
        <row r="4621">
          <cell r="B4621">
            <v>16259</v>
          </cell>
          <cell r="C4621">
            <v>2010</v>
          </cell>
          <cell r="D4621" t="str">
            <v>700575  Human Resources</v>
          </cell>
          <cell r="E4621" t="str">
            <v>Informal Settlements</v>
          </cell>
          <cell r="F4621" t="str">
            <v>Sewer</v>
          </cell>
        </row>
        <row r="4622">
          <cell r="B4622">
            <v>10839.29</v>
          </cell>
          <cell r="C4622">
            <v>2010</v>
          </cell>
          <cell r="D4622" t="str">
            <v>700575  Human Resources</v>
          </cell>
          <cell r="E4622" t="str">
            <v>Informal Settlements</v>
          </cell>
          <cell r="F4622" t="str">
            <v>Sewer</v>
          </cell>
        </row>
        <row r="4623">
          <cell r="B4623">
            <v>119232.27</v>
          </cell>
          <cell r="C4623">
            <v>2010</v>
          </cell>
          <cell r="D4623" t="str">
            <v>700575  Human Resources</v>
          </cell>
          <cell r="E4623" t="str">
            <v>District 7</v>
          </cell>
          <cell r="F4623" t="str">
            <v>Sewer</v>
          </cell>
        </row>
        <row r="4624">
          <cell r="B4624">
            <v>46066.92</v>
          </cell>
          <cell r="C4624">
            <v>2010</v>
          </cell>
          <cell r="D4624" t="str">
            <v>700575  Human Resources</v>
          </cell>
          <cell r="E4624" t="str">
            <v>District 6</v>
          </cell>
          <cell r="F4624" t="str">
            <v>Sewer</v>
          </cell>
        </row>
        <row r="4625">
          <cell r="B4625">
            <v>10839.29</v>
          </cell>
          <cell r="C4625">
            <v>2010</v>
          </cell>
          <cell r="D4625" t="str">
            <v>700575  Human Resources</v>
          </cell>
          <cell r="E4625" t="str">
            <v>TOC</v>
          </cell>
          <cell r="F4625" t="str">
            <v>Sewer</v>
          </cell>
        </row>
        <row r="4626">
          <cell r="B4626">
            <v>73165.23</v>
          </cell>
          <cell r="C4626">
            <v>2010</v>
          </cell>
          <cell r="D4626" t="str">
            <v>700575  Human Resources</v>
          </cell>
          <cell r="E4626" t="str">
            <v>District 3</v>
          </cell>
          <cell r="F4626" t="str">
            <v>Sewer</v>
          </cell>
        </row>
        <row r="4627">
          <cell r="B4627">
            <v>113812.64</v>
          </cell>
          <cell r="C4627">
            <v>2010</v>
          </cell>
          <cell r="D4627" t="str">
            <v>700575  Human Resources</v>
          </cell>
          <cell r="E4627" t="str">
            <v>District 4</v>
          </cell>
          <cell r="F4627" t="str">
            <v>Sewer</v>
          </cell>
        </row>
        <row r="4628">
          <cell r="B4628">
            <v>67745.600000000006</v>
          </cell>
          <cell r="C4628">
            <v>2010</v>
          </cell>
          <cell r="D4628" t="str">
            <v>700575  Human Resources</v>
          </cell>
          <cell r="E4628" t="str">
            <v>District 4</v>
          </cell>
          <cell r="F4628" t="str">
            <v>Sewer</v>
          </cell>
        </row>
        <row r="4629">
          <cell r="B4629">
            <v>40647.33</v>
          </cell>
          <cell r="C4629">
            <v>2010</v>
          </cell>
          <cell r="D4629" t="str">
            <v>700575  Human Resources</v>
          </cell>
          <cell r="E4629" t="str">
            <v>District 4</v>
          </cell>
          <cell r="F4629" t="str">
            <v>Sewer</v>
          </cell>
        </row>
        <row r="4630">
          <cell r="B4630">
            <v>35227.769999999997</v>
          </cell>
          <cell r="C4630">
            <v>2010</v>
          </cell>
          <cell r="D4630" t="str">
            <v>700575  Human Resources</v>
          </cell>
          <cell r="E4630" t="str">
            <v>District 7</v>
          </cell>
          <cell r="F4630" t="str">
            <v>Sewer</v>
          </cell>
        </row>
        <row r="4631">
          <cell r="B4631">
            <v>29808.06</v>
          </cell>
          <cell r="C4631">
            <v>2010</v>
          </cell>
          <cell r="D4631" t="str">
            <v>700575  Human Resources</v>
          </cell>
          <cell r="E4631" t="str">
            <v>District 6</v>
          </cell>
          <cell r="F4631" t="str">
            <v>Sewer</v>
          </cell>
        </row>
        <row r="4632">
          <cell r="B4632">
            <v>37937.68</v>
          </cell>
          <cell r="C4632">
            <v>2010</v>
          </cell>
          <cell r="D4632" t="str">
            <v>700575  Human Resources</v>
          </cell>
          <cell r="E4632" t="str">
            <v>District 6</v>
          </cell>
          <cell r="F4632" t="str">
            <v>Sewer</v>
          </cell>
        </row>
        <row r="4633">
          <cell r="B4633">
            <v>86714.4</v>
          </cell>
          <cell r="C4633">
            <v>2010</v>
          </cell>
          <cell r="D4633" t="str">
            <v>700575  Human Resources</v>
          </cell>
          <cell r="E4633" t="str">
            <v>District 6</v>
          </cell>
          <cell r="F4633" t="str">
            <v>Sewer</v>
          </cell>
        </row>
        <row r="4634">
          <cell r="B4634">
            <v>2709.81</v>
          </cell>
          <cell r="C4634">
            <v>2010</v>
          </cell>
          <cell r="D4634" t="str">
            <v>700575  Human Resources</v>
          </cell>
          <cell r="E4634" t="str">
            <v>District 7</v>
          </cell>
          <cell r="F4634" t="str">
            <v>Sewer</v>
          </cell>
        </row>
        <row r="4635">
          <cell r="B4635">
            <v>13549.1</v>
          </cell>
          <cell r="C4635">
            <v>2010</v>
          </cell>
          <cell r="D4635" t="str">
            <v>700575  Human Resources</v>
          </cell>
          <cell r="E4635" t="str">
            <v>Logistics</v>
          </cell>
          <cell r="F4635" t="str">
            <v>Water</v>
          </cell>
        </row>
        <row r="4636">
          <cell r="B4636">
            <v>13549.1</v>
          </cell>
          <cell r="C4636">
            <v>2010</v>
          </cell>
          <cell r="D4636" t="str">
            <v>700575  Human Resources</v>
          </cell>
          <cell r="E4636" t="str">
            <v>Informal Settlements</v>
          </cell>
          <cell r="F4636" t="str">
            <v>Water</v>
          </cell>
        </row>
        <row r="4637">
          <cell r="B4637">
            <v>102973.35</v>
          </cell>
          <cell r="C4637">
            <v>2010</v>
          </cell>
          <cell r="D4637" t="str">
            <v>700575  Human Resources</v>
          </cell>
          <cell r="E4637" t="str">
            <v>TOC</v>
          </cell>
          <cell r="F4637" t="str">
            <v>Water</v>
          </cell>
        </row>
        <row r="4638">
          <cell r="B4638">
            <v>48776.92</v>
          </cell>
          <cell r="C4638">
            <v>2010</v>
          </cell>
          <cell r="D4638" t="str">
            <v>700575  Human Resources</v>
          </cell>
          <cell r="E4638" t="str">
            <v>Informal Settlements</v>
          </cell>
          <cell r="F4638" t="str">
            <v>Water</v>
          </cell>
        </row>
        <row r="4639">
          <cell r="B4639">
            <v>82177.2</v>
          </cell>
          <cell r="C4639">
            <v>2010</v>
          </cell>
          <cell r="D4639" t="str">
            <v>700575  Human Resources</v>
          </cell>
          <cell r="E4639" t="str">
            <v>TOC</v>
          </cell>
          <cell r="F4639" t="str">
            <v>Water</v>
          </cell>
        </row>
        <row r="4640">
          <cell r="B4640">
            <v>54196.51</v>
          </cell>
          <cell r="C4640">
            <v>2010</v>
          </cell>
          <cell r="D4640" t="str">
            <v>700575  Human Resources</v>
          </cell>
          <cell r="E4640" t="str">
            <v>Logistics</v>
          </cell>
          <cell r="F4640" t="str">
            <v>Water</v>
          </cell>
        </row>
        <row r="4641">
          <cell r="B4641">
            <v>70455.5</v>
          </cell>
          <cell r="C4641">
            <v>2010</v>
          </cell>
          <cell r="D4641" t="str">
            <v>700575  Human Resources</v>
          </cell>
          <cell r="E4641" t="str">
            <v>Logistics</v>
          </cell>
          <cell r="F4641" t="str">
            <v>Water</v>
          </cell>
        </row>
        <row r="4642">
          <cell r="B4642">
            <v>89424.18</v>
          </cell>
          <cell r="C4642">
            <v>2010</v>
          </cell>
          <cell r="D4642" t="str">
            <v>700575  Human Resources</v>
          </cell>
          <cell r="E4642" t="str">
            <v>Logistics</v>
          </cell>
          <cell r="F4642" t="str">
            <v>Water</v>
          </cell>
        </row>
        <row r="4643">
          <cell r="B4643">
            <v>51486.69</v>
          </cell>
          <cell r="C4643">
            <v>2010</v>
          </cell>
          <cell r="D4643" t="str">
            <v>700575  Human Resources</v>
          </cell>
          <cell r="E4643" t="str">
            <v>Logistics</v>
          </cell>
          <cell r="F4643" t="str">
            <v>Water</v>
          </cell>
        </row>
        <row r="4644">
          <cell r="B4644">
            <v>59616.17</v>
          </cell>
          <cell r="C4644">
            <v>2010</v>
          </cell>
          <cell r="D4644" t="str">
            <v>700575  Human Resources</v>
          </cell>
          <cell r="E4644" t="str">
            <v>Logistics</v>
          </cell>
          <cell r="F4644" t="str">
            <v>Water</v>
          </cell>
        </row>
        <row r="4645">
          <cell r="B4645">
            <v>24388.35</v>
          </cell>
          <cell r="C4645">
            <v>2010</v>
          </cell>
          <cell r="D4645" t="str">
            <v>700575  Human Resources</v>
          </cell>
          <cell r="E4645" t="str">
            <v>District 1</v>
          </cell>
          <cell r="F4645" t="str">
            <v>Water</v>
          </cell>
        </row>
        <row r="4646">
          <cell r="B4646">
            <v>46066.92</v>
          </cell>
          <cell r="C4646">
            <v>2010</v>
          </cell>
          <cell r="D4646" t="str">
            <v>700575  Human Resources</v>
          </cell>
          <cell r="E4646" t="str">
            <v>District 1</v>
          </cell>
          <cell r="F4646" t="str">
            <v>Water</v>
          </cell>
        </row>
        <row r="4647">
          <cell r="B4647">
            <v>10839.29</v>
          </cell>
          <cell r="C4647">
            <v>2010</v>
          </cell>
          <cell r="D4647" t="str">
            <v>700575  Human Resources</v>
          </cell>
          <cell r="E4647" t="str">
            <v>District 1</v>
          </cell>
          <cell r="F4647" t="str">
            <v>Water</v>
          </cell>
        </row>
        <row r="4648">
          <cell r="B4648">
            <v>197817.19</v>
          </cell>
          <cell r="C4648">
            <v>2010</v>
          </cell>
          <cell r="D4648" t="str">
            <v>700575  Human Resources</v>
          </cell>
          <cell r="E4648" t="str">
            <v>District 1</v>
          </cell>
          <cell r="F4648" t="str">
            <v>Water</v>
          </cell>
        </row>
        <row r="4649">
          <cell r="B4649">
            <v>32517.84</v>
          </cell>
          <cell r="C4649">
            <v>2010</v>
          </cell>
          <cell r="D4649" t="str">
            <v>700575  Human Resources</v>
          </cell>
          <cell r="E4649" t="str">
            <v>District 6</v>
          </cell>
          <cell r="F4649" t="str">
            <v>Water</v>
          </cell>
        </row>
        <row r="4650">
          <cell r="B4650">
            <v>9850.9</v>
          </cell>
          <cell r="C4650">
            <v>2010</v>
          </cell>
          <cell r="D4650" t="str">
            <v>700030  Budgets</v>
          </cell>
          <cell r="E4650" t="str">
            <v>District 4</v>
          </cell>
          <cell r="F4650" t="str">
            <v>Water</v>
          </cell>
        </row>
        <row r="4651">
          <cell r="B4651">
            <v>10021.94</v>
          </cell>
          <cell r="C4651">
            <v>2010</v>
          </cell>
          <cell r="D4651" t="str">
            <v>700030  Budgets</v>
          </cell>
          <cell r="E4651" t="str">
            <v>District 4</v>
          </cell>
          <cell r="F4651" t="str">
            <v>Water</v>
          </cell>
        </row>
        <row r="4652">
          <cell r="B4652">
            <v>16519.89</v>
          </cell>
          <cell r="C4652">
            <v>2010</v>
          </cell>
          <cell r="D4652" t="str">
            <v>700030  Budgets</v>
          </cell>
          <cell r="E4652" t="str">
            <v>District 4</v>
          </cell>
          <cell r="F4652" t="str">
            <v>Water</v>
          </cell>
        </row>
        <row r="4653">
          <cell r="B4653">
            <v>5753.8</v>
          </cell>
          <cell r="C4653">
            <v>2010</v>
          </cell>
          <cell r="D4653" t="str">
            <v>700030  Budgets</v>
          </cell>
          <cell r="E4653" t="str">
            <v>District 4</v>
          </cell>
          <cell r="F4653" t="str">
            <v>Water</v>
          </cell>
        </row>
        <row r="4654">
          <cell r="B4654">
            <v>10533.54</v>
          </cell>
          <cell r="C4654">
            <v>2010</v>
          </cell>
          <cell r="D4654" t="str">
            <v>700030  Budgets</v>
          </cell>
          <cell r="E4654" t="str">
            <v>District 4</v>
          </cell>
          <cell r="F4654" t="str">
            <v>Water</v>
          </cell>
        </row>
        <row r="4655">
          <cell r="B4655">
            <v>11942.08</v>
          </cell>
          <cell r="C4655">
            <v>2010</v>
          </cell>
          <cell r="D4655" t="str">
            <v>700030  Budgets</v>
          </cell>
          <cell r="E4655" t="str">
            <v>District 4</v>
          </cell>
          <cell r="F4655" t="str">
            <v>Water</v>
          </cell>
        </row>
        <row r="4656">
          <cell r="B4656">
            <v>19206.48</v>
          </cell>
          <cell r="C4656">
            <v>2010</v>
          </cell>
          <cell r="D4656" t="str">
            <v>700030  Budgets</v>
          </cell>
          <cell r="E4656" t="str">
            <v>District 3</v>
          </cell>
          <cell r="F4656" t="str">
            <v>Water</v>
          </cell>
        </row>
        <row r="4657">
          <cell r="B4657">
            <v>5468.92</v>
          </cell>
          <cell r="C4657">
            <v>2010</v>
          </cell>
          <cell r="D4657" t="str">
            <v>700030  Budgets</v>
          </cell>
          <cell r="E4657" t="str">
            <v>District 3</v>
          </cell>
          <cell r="F4657" t="str">
            <v>Water</v>
          </cell>
        </row>
        <row r="4658">
          <cell r="B4658">
            <v>9715.52</v>
          </cell>
          <cell r="C4658">
            <v>2010</v>
          </cell>
          <cell r="D4658" t="str">
            <v>700030  Budgets</v>
          </cell>
          <cell r="E4658" t="str">
            <v>District 3</v>
          </cell>
          <cell r="F4658" t="str">
            <v>Water</v>
          </cell>
        </row>
        <row r="4659">
          <cell r="B4659">
            <v>5969.82</v>
          </cell>
          <cell r="C4659">
            <v>2010</v>
          </cell>
          <cell r="D4659" t="str">
            <v>700030  Budgets</v>
          </cell>
          <cell r="E4659" t="str">
            <v>District 3</v>
          </cell>
          <cell r="F4659" t="str">
            <v>Water</v>
          </cell>
        </row>
        <row r="4660">
          <cell r="B4660">
            <v>9117.7900000000009</v>
          </cell>
          <cell r="C4660">
            <v>2010</v>
          </cell>
          <cell r="D4660" t="str">
            <v>700030  Budgets</v>
          </cell>
          <cell r="E4660" t="str">
            <v>District 6</v>
          </cell>
          <cell r="F4660" t="str">
            <v>Water</v>
          </cell>
        </row>
        <row r="4661">
          <cell r="B4661">
            <v>10284.76</v>
          </cell>
          <cell r="C4661">
            <v>2010</v>
          </cell>
          <cell r="D4661" t="str">
            <v>700030  Budgets</v>
          </cell>
          <cell r="E4661" t="str">
            <v>District 8</v>
          </cell>
          <cell r="F4661" t="str">
            <v>Water</v>
          </cell>
        </row>
        <row r="4662">
          <cell r="B4662">
            <v>3024.4</v>
          </cell>
          <cell r="C4662">
            <v>2010</v>
          </cell>
          <cell r="D4662" t="str">
            <v>700030  Budgets</v>
          </cell>
          <cell r="E4662" t="str">
            <v>District 8</v>
          </cell>
          <cell r="F4662" t="str">
            <v>Water</v>
          </cell>
        </row>
        <row r="4663">
          <cell r="B4663">
            <v>19050.650000000001</v>
          </cell>
          <cell r="C4663">
            <v>2010</v>
          </cell>
          <cell r="D4663" t="str">
            <v>700030  Budgets</v>
          </cell>
          <cell r="E4663" t="str">
            <v>District 8</v>
          </cell>
          <cell r="F4663" t="str">
            <v>Water</v>
          </cell>
        </row>
        <row r="4664">
          <cell r="B4664">
            <v>6303.06</v>
          </cell>
          <cell r="C4664">
            <v>2010</v>
          </cell>
          <cell r="D4664" t="str">
            <v>700030  Budgets</v>
          </cell>
          <cell r="E4664" t="str">
            <v>District 6</v>
          </cell>
          <cell r="F4664" t="str">
            <v>Water</v>
          </cell>
        </row>
        <row r="4665">
          <cell r="B4665">
            <v>5928.77</v>
          </cell>
          <cell r="C4665">
            <v>2010</v>
          </cell>
          <cell r="D4665" t="str">
            <v>700030  Budgets</v>
          </cell>
          <cell r="E4665" t="str">
            <v>TOC</v>
          </cell>
          <cell r="F4665" t="str">
            <v>Water</v>
          </cell>
        </row>
        <row r="4666">
          <cell r="B4666">
            <v>5908.24</v>
          </cell>
          <cell r="C4666">
            <v>2010</v>
          </cell>
          <cell r="D4666" t="str">
            <v>700030  Budgets</v>
          </cell>
          <cell r="E4666" t="str">
            <v>District 1</v>
          </cell>
          <cell r="F4666" t="str">
            <v>Water</v>
          </cell>
        </row>
        <row r="4667">
          <cell r="B4667">
            <v>7675.38</v>
          </cell>
          <cell r="C4667">
            <v>2010</v>
          </cell>
          <cell r="D4667" t="str">
            <v>700030  Budgets</v>
          </cell>
          <cell r="E4667" t="str">
            <v>District 1</v>
          </cell>
          <cell r="F4667" t="str">
            <v>Water</v>
          </cell>
        </row>
        <row r="4668">
          <cell r="B4668">
            <v>6051.95</v>
          </cell>
          <cell r="C4668">
            <v>2010</v>
          </cell>
          <cell r="D4668" t="str">
            <v>700030  Budgets</v>
          </cell>
          <cell r="E4668" t="str">
            <v>District 1</v>
          </cell>
          <cell r="F4668" t="str">
            <v>Water</v>
          </cell>
        </row>
        <row r="4669">
          <cell r="B4669">
            <v>13638.01</v>
          </cell>
          <cell r="C4669">
            <v>2010</v>
          </cell>
          <cell r="D4669" t="str">
            <v>700030  Budgets</v>
          </cell>
          <cell r="E4669" t="str">
            <v>District 1</v>
          </cell>
          <cell r="F4669" t="str">
            <v>Water</v>
          </cell>
        </row>
        <row r="4670">
          <cell r="B4670">
            <v>14510.98</v>
          </cell>
          <cell r="C4670">
            <v>2010</v>
          </cell>
          <cell r="D4670" t="str">
            <v>700030  Budgets</v>
          </cell>
          <cell r="E4670" t="str">
            <v>District 1</v>
          </cell>
          <cell r="F4670" t="str">
            <v>Water</v>
          </cell>
        </row>
        <row r="4671">
          <cell r="B4671">
            <v>6766.45</v>
          </cell>
          <cell r="C4671">
            <v>2010</v>
          </cell>
          <cell r="D4671" t="str">
            <v>700030  Budgets</v>
          </cell>
          <cell r="E4671" t="str">
            <v>Logistics</v>
          </cell>
          <cell r="F4671" t="str">
            <v>Water</v>
          </cell>
        </row>
        <row r="4672">
          <cell r="B4672">
            <v>6260.2</v>
          </cell>
          <cell r="C4672">
            <v>2010</v>
          </cell>
          <cell r="D4672" t="str">
            <v>700030  Budgets</v>
          </cell>
          <cell r="E4672" t="str">
            <v>Logistics</v>
          </cell>
          <cell r="F4672" t="str">
            <v>Water</v>
          </cell>
        </row>
        <row r="4673">
          <cell r="B4673">
            <v>5908.24</v>
          </cell>
          <cell r="C4673">
            <v>2010</v>
          </cell>
          <cell r="D4673" t="str">
            <v>700030  Budgets</v>
          </cell>
          <cell r="E4673" t="str">
            <v>Logistics</v>
          </cell>
          <cell r="F4673" t="str">
            <v>Water</v>
          </cell>
        </row>
        <row r="4674">
          <cell r="B4674">
            <v>6260.2</v>
          </cell>
          <cell r="C4674">
            <v>2010</v>
          </cell>
          <cell r="D4674" t="str">
            <v>700030  Budgets</v>
          </cell>
          <cell r="E4674" t="str">
            <v>Logistics</v>
          </cell>
          <cell r="F4674" t="str">
            <v>Water</v>
          </cell>
        </row>
        <row r="4675">
          <cell r="B4675">
            <v>6175.09</v>
          </cell>
          <cell r="C4675">
            <v>2010</v>
          </cell>
          <cell r="D4675" t="str">
            <v>700030  Budgets</v>
          </cell>
          <cell r="E4675" t="str">
            <v>Logistics</v>
          </cell>
          <cell r="F4675" t="str">
            <v>Water</v>
          </cell>
        </row>
        <row r="4676">
          <cell r="B4676">
            <v>5908.24</v>
          </cell>
          <cell r="C4676">
            <v>2010</v>
          </cell>
          <cell r="D4676" t="str">
            <v>700030  Budgets</v>
          </cell>
          <cell r="E4676" t="str">
            <v>Logistics</v>
          </cell>
          <cell r="F4676" t="str">
            <v>Water</v>
          </cell>
        </row>
        <row r="4677">
          <cell r="B4677">
            <v>6356.19</v>
          </cell>
          <cell r="C4677">
            <v>2010</v>
          </cell>
          <cell r="D4677" t="str">
            <v>700030  Budgets</v>
          </cell>
          <cell r="E4677" t="str">
            <v>Logistics</v>
          </cell>
          <cell r="F4677" t="str">
            <v>Water</v>
          </cell>
        </row>
        <row r="4678">
          <cell r="B4678">
            <v>6565.12</v>
          </cell>
          <cell r="C4678">
            <v>2010</v>
          </cell>
          <cell r="D4678" t="str">
            <v>700030  Budgets</v>
          </cell>
          <cell r="E4678" t="str">
            <v>Logistics</v>
          </cell>
          <cell r="F4678" t="str">
            <v>Water</v>
          </cell>
        </row>
        <row r="4679">
          <cell r="B4679">
            <v>5468.92</v>
          </cell>
          <cell r="C4679">
            <v>2010</v>
          </cell>
          <cell r="D4679" t="str">
            <v>700030  Budgets</v>
          </cell>
          <cell r="E4679" t="str">
            <v>TOC</v>
          </cell>
          <cell r="F4679" t="str">
            <v>Water</v>
          </cell>
        </row>
        <row r="4680">
          <cell r="B4680">
            <v>13848.72</v>
          </cell>
          <cell r="C4680">
            <v>2010</v>
          </cell>
          <cell r="D4680" t="str">
            <v>700030  Budgets</v>
          </cell>
          <cell r="E4680" t="str">
            <v>Informal Settlements</v>
          </cell>
          <cell r="F4680" t="str">
            <v>Water</v>
          </cell>
        </row>
        <row r="4681">
          <cell r="B4681">
            <v>9530.7800000000007</v>
          </cell>
          <cell r="C4681">
            <v>2010</v>
          </cell>
          <cell r="D4681" t="str">
            <v>700030  Budgets</v>
          </cell>
          <cell r="E4681" t="str">
            <v>TOC</v>
          </cell>
          <cell r="F4681" t="str">
            <v>Water</v>
          </cell>
        </row>
        <row r="4682">
          <cell r="B4682">
            <v>6008.75</v>
          </cell>
          <cell r="C4682">
            <v>2010</v>
          </cell>
          <cell r="D4682" t="str">
            <v>700030  Budgets</v>
          </cell>
          <cell r="E4682" t="str">
            <v>District 8</v>
          </cell>
          <cell r="F4682" t="str">
            <v>Water</v>
          </cell>
        </row>
        <row r="4683">
          <cell r="B4683">
            <v>5908.24</v>
          </cell>
          <cell r="C4683">
            <v>2010</v>
          </cell>
          <cell r="D4683" t="str">
            <v>700030  Budgets</v>
          </cell>
          <cell r="E4683" t="e">
            <v>#N/A</v>
          </cell>
          <cell r="F4683" t="str">
            <v>Sewer</v>
          </cell>
        </row>
        <row r="4684">
          <cell r="B4684">
            <v>2602.13</v>
          </cell>
          <cell r="C4684">
            <v>2010</v>
          </cell>
          <cell r="D4684" t="str">
            <v>700030  Budgets</v>
          </cell>
          <cell r="E4684" t="e">
            <v>#N/A</v>
          </cell>
          <cell r="F4684" t="str">
            <v>Sewer</v>
          </cell>
        </row>
        <row r="4685">
          <cell r="B4685">
            <v>5949.31</v>
          </cell>
          <cell r="C4685">
            <v>2010</v>
          </cell>
          <cell r="D4685" t="str">
            <v>700030  Budgets</v>
          </cell>
          <cell r="E4685" t="str">
            <v>District 8</v>
          </cell>
          <cell r="F4685" t="str">
            <v>Water</v>
          </cell>
        </row>
        <row r="4686">
          <cell r="B4686">
            <v>5908.24</v>
          </cell>
          <cell r="C4686">
            <v>2010</v>
          </cell>
          <cell r="D4686" t="str">
            <v>700030  Budgets</v>
          </cell>
          <cell r="E4686" t="str">
            <v>District 8</v>
          </cell>
          <cell r="F4686" t="str">
            <v>Water</v>
          </cell>
        </row>
        <row r="4687">
          <cell r="B4687">
            <v>5908.24</v>
          </cell>
          <cell r="C4687">
            <v>2010</v>
          </cell>
          <cell r="D4687" t="str">
            <v>700030  Budgets</v>
          </cell>
          <cell r="E4687" t="str">
            <v>District 8</v>
          </cell>
          <cell r="F4687" t="str">
            <v>Water</v>
          </cell>
        </row>
        <row r="4688">
          <cell r="B4688">
            <v>10591.99</v>
          </cell>
          <cell r="C4688">
            <v>2010</v>
          </cell>
          <cell r="D4688" t="str">
            <v>700030  Budgets</v>
          </cell>
          <cell r="E4688" t="str">
            <v>District 8</v>
          </cell>
          <cell r="F4688" t="str">
            <v>Water</v>
          </cell>
        </row>
        <row r="4689">
          <cell r="B4689">
            <v>5468.92</v>
          </cell>
          <cell r="C4689">
            <v>2010</v>
          </cell>
          <cell r="D4689" t="str">
            <v>700030  Budgets</v>
          </cell>
          <cell r="E4689" t="str">
            <v>District 8</v>
          </cell>
          <cell r="F4689" t="str">
            <v>Water</v>
          </cell>
        </row>
        <row r="4690">
          <cell r="B4690">
            <v>6369.18</v>
          </cell>
          <cell r="C4690">
            <v>2010</v>
          </cell>
          <cell r="D4690" t="str">
            <v>700030  Budgets</v>
          </cell>
          <cell r="E4690" t="str">
            <v>District 8</v>
          </cell>
          <cell r="F4690" t="str">
            <v>Water</v>
          </cell>
        </row>
        <row r="4691">
          <cell r="B4691">
            <v>6784.29</v>
          </cell>
          <cell r="C4691">
            <v>2010</v>
          </cell>
          <cell r="D4691" t="str">
            <v>700030  Budgets</v>
          </cell>
          <cell r="E4691" t="str">
            <v>District 8</v>
          </cell>
          <cell r="F4691" t="str">
            <v>Water</v>
          </cell>
        </row>
        <row r="4692">
          <cell r="B4692">
            <v>10068.959999999999</v>
          </cell>
          <cell r="C4692">
            <v>2010</v>
          </cell>
          <cell r="D4692" t="str">
            <v>700030  Budgets</v>
          </cell>
          <cell r="E4692" t="str">
            <v>District 8</v>
          </cell>
          <cell r="F4692" t="str">
            <v>Water</v>
          </cell>
        </row>
        <row r="4693">
          <cell r="B4693">
            <v>5468.92</v>
          </cell>
          <cell r="C4693">
            <v>2010</v>
          </cell>
          <cell r="D4693" t="str">
            <v>700030  Budgets</v>
          </cell>
          <cell r="E4693" t="str">
            <v>District 8</v>
          </cell>
          <cell r="F4693" t="str">
            <v>Water</v>
          </cell>
        </row>
        <row r="4694">
          <cell r="B4694">
            <v>6127.39</v>
          </cell>
          <cell r="C4694">
            <v>2010</v>
          </cell>
          <cell r="D4694" t="str">
            <v>700030  Budgets</v>
          </cell>
          <cell r="E4694" t="str">
            <v>District 8</v>
          </cell>
          <cell r="F4694" t="str">
            <v>Water</v>
          </cell>
        </row>
        <row r="4695">
          <cell r="B4695">
            <v>5988.22</v>
          </cell>
          <cell r="C4695">
            <v>2010</v>
          </cell>
          <cell r="D4695" t="str">
            <v>700030  Budgets</v>
          </cell>
          <cell r="E4695" t="str">
            <v>District 8</v>
          </cell>
          <cell r="F4695" t="str">
            <v>Water</v>
          </cell>
        </row>
        <row r="4696">
          <cell r="B4696">
            <v>7892.93</v>
          </cell>
          <cell r="C4696">
            <v>2010</v>
          </cell>
          <cell r="D4696" t="str">
            <v>700030  Budgets</v>
          </cell>
          <cell r="E4696" t="str">
            <v>District 6</v>
          </cell>
          <cell r="F4696" t="str">
            <v>Water</v>
          </cell>
        </row>
        <row r="4697">
          <cell r="B4697">
            <v>11544.12</v>
          </cell>
          <cell r="C4697">
            <v>2010</v>
          </cell>
          <cell r="D4697" t="str">
            <v>700030  Budgets</v>
          </cell>
          <cell r="E4697" t="str">
            <v>District 6</v>
          </cell>
          <cell r="F4697" t="str">
            <v>Water</v>
          </cell>
        </row>
        <row r="4698">
          <cell r="B4698">
            <v>10884.51</v>
          </cell>
          <cell r="C4698">
            <v>2010</v>
          </cell>
          <cell r="D4698" t="str">
            <v>700030  Budgets</v>
          </cell>
          <cell r="E4698" t="str">
            <v>District 6</v>
          </cell>
          <cell r="F4698" t="str">
            <v>Water</v>
          </cell>
        </row>
        <row r="4699">
          <cell r="B4699">
            <v>10513.12</v>
          </cell>
          <cell r="C4699">
            <v>2010</v>
          </cell>
          <cell r="D4699" t="str">
            <v>700030  Budgets</v>
          </cell>
          <cell r="E4699" t="str">
            <v>District 6</v>
          </cell>
          <cell r="F4699" t="str">
            <v>Water</v>
          </cell>
        </row>
        <row r="4700">
          <cell r="B4700">
            <v>5829.75</v>
          </cell>
          <cell r="C4700">
            <v>2010</v>
          </cell>
          <cell r="D4700" t="str">
            <v>700030  Budgets</v>
          </cell>
          <cell r="E4700" t="str">
            <v>District 6</v>
          </cell>
          <cell r="F4700" t="str">
            <v>Water</v>
          </cell>
        </row>
        <row r="4701">
          <cell r="B4701">
            <v>30454.19</v>
          </cell>
          <cell r="C4701">
            <v>2010</v>
          </cell>
          <cell r="D4701" t="str">
            <v>700030  Budgets</v>
          </cell>
          <cell r="E4701" t="str">
            <v>District 6</v>
          </cell>
          <cell r="F4701" t="str">
            <v>Water</v>
          </cell>
        </row>
        <row r="4702">
          <cell r="B4702">
            <v>6072.45</v>
          </cell>
          <cell r="C4702">
            <v>2010</v>
          </cell>
          <cell r="D4702" t="str">
            <v>700030  Budgets</v>
          </cell>
          <cell r="E4702" t="str">
            <v>District 6</v>
          </cell>
          <cell r="F4702" t="str">
            <v>Water</v>
          </cell>
        </row>
        <row r="4703">
          <cell r="B4703">
            <v>14887.18</v>
          </cell>
          <cell r="C4703">
            <v>2010</v>
          </cell>
          <cell r="D4703" t="str">
            <v>700030  Budgets</v>
          </cell>
          <cell r="E4703" t="str">
            <v>District 8</v>
          </cell>
          <cell r="F4703" t="str">
            <v>Water</v>
          </cell>
        </row>
        <row r="4704">
          <cell r="B4704">
            <v>5949.31</v>
          </cell>
          <cell r="C4704">
            <v>2010</v>
          </cell>
          <cell r="D4704" t="str">
            <v>700030  Budgets</v>
          </cell>
          <cell r="E4704" t="str">
            <v>District 8</v>
          </cell>
          <cell r="F4704" t="str">
            <v>Water</v>
          </cell>
        </row>
        <row r="4705">
          <cell r="B4705">
            <v>5949.31</v>
          </cell>
          <cell r="C4705">
            <v>2010</v>
          </cell>
          <cell r="D4705" t="str">
            <v>700030  Budgets</v>
          </cell>
          <cell r="E4705" t="str">
            <v>District 8</v>
          </cell>
          <cell r="F4705" t="str">
            <v>Water</v>
          </cell>
        </row>
        <row r="4706">
          <cell r="B4706">
            <v>9294.89</v>
          </cell>
          <cell r="C4706">
            <v>2010</v>
          </cell>
          <cell r="D4706" t="str">
            <v>700030  Budgets</v>
          </cell>
          <cell r="E4706" t="str">
            <v>District 8</v>
          </cell>
          <cell r="F4706" t="str">
            <v>Water</v>
          </cell>
        </row>
        <row r="4707">
          <cell r="B4707">
            <v>5468.92</v>
          </cell>
          <cell r="C4707">
            <v>2010</v>
          </cell>
          <cell r="D4707" t="str">
            <v>700030  Budgets</v>
          </cell>
          <cell r="E4707" t="str">
            <v>District 1</v>
          </cell>
          <cell r="F4707" t="str">
            <v>Water</v>
          </cell>
        </row>
        <row r="4708">
          <cell r="B4708">
            <v>6127.39</v>
          </cell>
          <cell r="C4708">
            <v>2010</v>
          </cell>
          <cell r="D4708" t="str">
            <v>700030  Budgets</v>
          </cell>
          <cell r="E4708" t="str">
            <v>District 8</v>
          </cell>
          <cell r="F4708" t="str">
            <v>Water</v>
          </cell>
        </row>
        <row r="4709">
          <cell r="B4709">
            <v>23056.11</v>
          </cell>
          <cell r="C4709">
            <v>2010</v>
          </cell>
          <cell r="D4709" t="str">
            <v>700030  Budgets</v>
          </cell>
          <cell r="E4709" t="str">
            <v>Planning &amp; Design</v>
          </cell>
          <cell r="F4709" t="str">
            <v>Water</v>
          </cell>
        </row>
        <row r="4710">
          <cell r="B4710">
            <v>8908.15</v>
          </cell>
          <cell r="C4710">
            <v>2010</v>
          </cell>
          <cell r="D4710" t="str">
            <v>700030  Budgets</v>
          </cell>
          <cell r="E4710" t="str">
            <v>District 4</v>
          </cell>
          <cell r="F4710" t="str">
            <v>Sewer</v>
          </cell>
        </row>
        <row r="4711">
          <cell r="B4711">
            <v>17975.939999999999</v>
          </cell>
          <cell r="C4711">
            <v>2010</v>
          </cell>
          <cell r="D4711" t="str">
            <v>700030  Budgets</v>
          </cell>
          <cell r="E4711" t="str">
            <v>District 4</v>
          </cell>
          <cell r="F4711" t="str">
            <v>Sewer</v>
          </cell>
        </row>
        <row r="4712">
          <cell r="B4712">
            <v>5908.24</v>
          </cell>
          <cell r="C4712">
            <v>2010</v>
          </cell>
          <cell r="D4712" t="str">
            <v>700030  Budgets</v>
          </cell>
          <cell r="E4712" t="str">
            <v>District 4</v>
          </cell>
          <cell r="F4712" t="str">
            <v>Sewer</v>
          </cell>
        </row>
        <row r="4713">
          <cell r="B4713">
            <v>8555.94</v>
          </cell>
          <cell r="C4713">
            <v>2010</v>
          </cell>
          <cell r="D4713" t="str">
            <v>700030  Budgets</v>
          </cell>
          <cell r="E4713" t="str">
            <v>District 4</v>
          </cell>
          <cell r="F4713" t="str">
            <v>Sewer</v>
          </cell>
        </row>
        <row r="4714">
          <cell r="B4714">
            <v>9268.59</v>
          </cell>
          <cell r="C4714">
            <v>2010</v>
          </cell>
          <cell r="D4714" t="str">
            <v>700030  Budgets</v>
          </cell>
          <cell r="E4714" t="str">
            <v>District 4</v>
          </cell>
          <cell r="F4714" t="str">
            <v>Sewer</v>
          </cell>
        </row>
        <row r="4715">
          <cell r="B4715">
            <v>9099.68</v>
          </cell>
          <cell r="C4715">
            <v>2010</v>
          </cell>
          <cell r="D4715" t="str">
            <v>700030  Budgets</v>
          </cell>
          <cell r="E4715" t="str">
            <v>District 3</v>
          </cell>
          <cell r="F4715" t="str">
            <v>Sewer</v>
          </cell>
        </row>
        <row r="4716">
          <cell r="B4716">
            <v>5908.24</v>
          </cell>
          <cell r="C4716">
            <v>2010</v>
          </cell>
          <cell r="D4716" t="str">
            <v>700030  Budgets</v>
          </cell>
          <cell r="E4716" t="str">
            <v>District 3</v>
          </cell>
          <cell r="F4716" t="str">
            <v>Sewer</v>
          </cell>
        </row>
        <row r="4717">
          <cell r="B4717">
            <v>25049.15</v>
          </cell>
          <cell r="C4717">
            <v>2010</v>
          </cell>
          <cell r="D4717" t="str">
            <v>700030  Budgets</v>
          </cell>
          <cell r="E4717" t="str">
            <v>District 3</v>
          </cell>
          <cell r="F4717" t="str">
            <v>Sewer</v>
          </cell>
        </row>
        <row r="4718">
          <cell r="B4718">
            <v>6529.46</v>
          </cell>
          <cell r="C4718">
            <v>2010</v>
          </cell>
          <cell r="D4718" t="str">
            <v>700030  Budgets</v>
          </cell>
          <cell r="E4718" t="str">
            <v>TOC</v>
          </cell>
          <cell r="F4718" t="str">
            <v>Sewer</v>
          </cell>
        </row>
        <row r="4719">
          <cell r="B4719">
            <v>8894.4</v>
          </cell>
          <cell r="C4719">
            <v>2010</v>
          </cell>
          <cell r="D4719" t="str">
            <v>700030  Budgets</v>
          </cell>
          <cell r="E4719" t="str">
            <v>District 7</v>
          </cell>
          <cell r="F4719" t="str">
            <v>Sewer</v>
          </cell>
        </row>
        <row r="4720">
          <cell r="B4720">
            <v>6031.41</v>
          </cell>
          <cell r="C4720">
            <v>2010</v>
          </cell>
          <cell r="D4720" t="str">
            <v>700030  Budgets</v>
          </cell>
          <cell r="E4720" t="str">
            <v>District 7</v>
          </cell>
          <cell r="F4720" t="str">
            <v>Sewer</v>
          </cell>
        </row>
        <row r="4721">
          <cell r="B4721">
            <v>10715.86</v>
          </cell>
          <cell r="C4721">
            <v>2010</v>
          </cell>
          <cell r="D4721" t="str">
            <v>700030  Budgets</v>
          </cell>
          <cell r="E4721" t="str">
            <v>District 6</v>
          </cell>
          <cell r="F4721" t="str">
            <v>Sewer</v>
          </cell>
        </row>
        <row r="4722">
          <cell r="B4722">
            <v>10040.85</v>
          </cell>
          <cell r="C4722">
            <v>2010</v>
          </cell>
          <cell r="D4722" t="str">
            <v>700030  Budgets</v>
          </cell>
          <cell r="E4722" t="str">
            <v>District 7</v>
          </cell>
          <cell r="F4722" t="str">
            <v>Sewer</v>
          </cell>
        </row>
        <row r="4723">
          <cell r="B4723">
            <v>21023.66</v>
          </cell>
          <cell r="C4723">
            <v>2010</v>
          </cell>
          <cell r="D4723" t="str">
            <v>700030  Budgets</v>
          </cell>
          <cell r="E4723" t="str">
            <v>District 1</v>
          </cell>
          <cell r="F4723" t="str">
            <v>Sewer</v>
          </cell>
        </row>
        <row r="4724">
          <cell r="B4724">
            <v>9940.07</v>
          </cell>
          <cell r="C4724">
            <v>2010</v>
          </cell>
          <cell r="D4724" t="str">
            <v>700030  Budgets</v>
          </cell>
          <cell r="E4724" t="str">
            <v>District 1</v>
          </cell>
          <cell r="F4724" t="str">
            <v>Sewer</v>
          </cell>
        </row>
        <row r="4725">
          <cell r="B4725">
            <v>6383.37</v>
          </cell>
          <cell r="C4725">
            <v>2010</v>
          </cell>
          <cell r="D4725" t="str">
            <v>700030  Budgets</v>
          </cell>
          <cell r="E4725" t="str">
            <v>District 1</v>
          </cell>
          <cell r="F4725" t="str">
            <v>Sewer</v>
          </cell>
        </row>
        <row r="4726">
          <cell r="B4726">
            <v>5908.24</v>
          </cell>
          <cell r="C4726">
            <v>2010</v>
          </cell>
          <cell r="D4726" t="str">
            <v>700030  Budgets</v>
          </cell>
          <cell r="E4726" t="str">
            <v>Logistics</v>
          </cell>
          <cell r="F4726" t="str">
            <v>Sewer</v>
          </cell>
        </row>
        <row r="4727">
          <cell r="B4727">
            <v>6383.37</v>
          </cell>
          <cell r="C4727">
            <v>2010</v>
          </cell>
          <cell r="D4727" t="str">
            <v>700030  Budgets</v>
          </cell>
          <cell r="E4727" t="str">
            <v>Logistics</v>
          </cell>
          <cell r="F4727" t="str">
            <v>Sewer</v>
          </cell>
        </row>
        <row r="4728">
          <cell r="B4728">
            <v>6031.41</v>
          </cell>
          <cell r="C4728">
            <v>2010</v>
          </cell>
          <cell r="D4728" t="str">
            <v>700030  Budgets</v>
          </cell>
          <cell r="E4728" t="str">
            <v>Logistics</v>
          </cell>
          <cell r="F4728" t="str">
            <v>Sewer</v>
          </cell>
        </row>
        <row r="4729">
          <cell r="B4729">
            <v>8894.4</v>
          </cell>
          <cell r="C4729">
            <v>2010</v>
          </cell>
          <cell r="D4729" t="str">
            <v>700030  Budgets</v>
          </cell>
          <cell r="E4729" t="str">
            <v>Logistics</v>
          </cell>
          <cell r="F4729" t="str">
            <v>Sewer</v>
          </cell>
        </row>
        <row r="4730">
          <cell r="B4730">
            <v>6678.01</v>
          </cell>
          <cell r="C4730">
            <v>2010</v>
          </cell>
          <cell r="D4730" t="str">
            <v>700030  Budgets</v>
          </cell>
          <cell r="E4730" t="str">
            <v>Logistics</v>
          </cell>
          <cell r="F4730" t="str">
            <v>Sewer</v>
          </cell>
        </row>
        <row r="4731">
          <cell r="B4731">
            <v>5908.24</v>
          </cell>
          <cell r="C4731">
            <v>2010</v>
          </cell>
          <cell r="D4731" t="str">
            <v>700030  Budgets</v>
          </cell>
          <cell r="E4731" t="str">
            <v>Logistics</v>
          </cell>
          <cell r="F4731" t="str">
            <v>Sewer</v>
          </cell>
        </row>
        <row r="4732">
          <cell r="B4732">
            <v>19371.849999999999</v>
          </cell>
          <cell r="C4732">
            <v>2010</v>
          </cell>
          <cell r="D4732" t="str">
            <v>700030  Budgets</v>
          </cell>
          <cell r="E4732" t="str">
            <v>Logistics</v>
          </cell>
          <cell r="F4732" t="str">
            <v>Sewer</v>
          </cell>
        </row>
        <row r="4733">
          <cell r="B4733">
            <v>33029.15</v>
          </cell>
          <cell r="C4733">
            <v>2010</v>
          </cell>
          <cell r="D4733" t="str">
            <v>700030  Budgets</v>
          </cell>
          <cell r="E4733" t="str">
            <v>Informal Settlements</v>
          </cell>
          <cell r="F4733" t="str">
            <v>Sewer</v>
          </cell>
        </row>
        <row r="4734">
          <cell r="B4734">
            <v>5928.77</v>
          </cell>
          <cell r="C4734">
            <v>2010</v>
          </cell>
          <cell r="D4734" t="str">
            <v>700030  Budgets</v>
          </cell>
          <cell r="E4734" t="str">
            <v>TOC</v>
          </cell>
          <cell r="F4734" t="str">
            <v>Sewer</v>
          </cell>
        </row>
        <row r="4735">
          <cell r="B4735">
            <v>34872.54</v>
          </cell>
          <cell r="C4735">
            <v>2010</v>
          </cell>
          <cell r="D4735" t="str">
            <v>700030  Budgets</v>
          </cell>
          <cell r="E4735" t="str">
            <v>Planning &amp; Design</v>
          </cell>
          <cell r="F4735" t="str">
            <v>Sewer</v>
          </cell>
        </row>
        <row r="4736">
          <cell r="B4736">
            <v>9120.2099999999991</v>
          </cell>
          <cell r="C4736">
            <v>2010</v>
          </cell>
          <cell r="D4736" t="str">
            <v>700030  Budgets</v>
          </cell>
          <cell r="E4736" t="str">
            <v>Planning &amp; Design</v>
          </cell>
          <cell r="F4736" t="str">
            <v>Sewer</v>
          </cell>
        </row>
        <row r="4737">
          <cell r="B4737">
            <v>6582</v>
          </cell>
          <cell r="C4737">
            <v>2010</v>
          </cell>
          <cell r="D4737" t="str">
            <v>700030  Budgets</v>
          </cell>
          <cell r="E4737" t="str">
            <v>Informal Settlements</v>
          </cell>
          <cell r="F4737" t="str">
            <v>Sewer</v>
          </cell>
        </row>
        <row r="4738">
          <cell r="B4738">
            <v>6862.75</v>
          </cell>
          <cell r="C4738">
            <v>2010</v>
          </cell>
          <cell r="D4738" t="str">
            <v>700030  Budgets</v>
          </cell>
          <cell r="E4738" t="str">
            <v>Informal Settlements</v>
          </cell>
          <cell r="F4738" t="str">
            <v>Water</v>
          </cell>
        </row>
        <row r="4739">
          <cell r="B4739">
            <v>12475.81</v>
          </cell>
          <cell r="C4739">
            <v>2010</v>
          </cell>
          <cell r="D4739" t="str">
            <v>700030  Budgets</v>
          </cell>
          <cell r="E4739" t="str">
            <v>Logistics</v>
          </cell>
          <cell r="F4739" t="str">
            <v>Water</v>
          </cell>
        </row>
        <row r="4740">
          <cell r="B4740">
            <v>2866.79</v>
          </cell>
          <cell r="C4740">
            <v>2010</v>
          </cell>
          <cell r="D4740" t="str">
            <v>700030  Budgets</v>
          </cell>
          <cell r="E4740" t="e">
            <v>#N/A</v>
          </cell>
          <cell r="F4740" t="str">
            <v>Sewer</v>
          </cell>
        </row>
        <row r="4741">
          <cell r="B4741">
            <v>5908.24</v>
          </cell>
          <cell r="C4741">
            <v>2010</v>
          </cell>
          <cell r="D4741" t="str">
            <v>700030  Budgets</v>
          </cell>
          <cell r="E4741" t="str">
            <v>District 7</v>
          </cell>
          <cell r="F4741" t="str">
            <v>Sewer</v>
          </cell>
        </row>
        <row r="4742">
          <cell r="B4742">
            <v>15215.61</v>
          </cell>
          <cell r="C4742">
            <v>2010</v>
          </cell>
          <cell r="D4742" t="str">
            <v>700030  Budgets</v>
          </cell>
          <cell r="E4742" t="str">
            <v>District 7</v>
          </cell>
          <cell r="F4742" t="str">
            <v>Sewer</v>
          </cell>
        </row>
        <row r="4743">
          <cell r="B4743">
            <v>8640.7199999999993</v>
          </cell>
          <cell r="C4743">
            <v>2010</v>
          </cell>
          <cell r="D4743" t="str">
            <v>700030  Budgets</v>
          </cell>
          <cell r="E4743" t="str">
            <v>District 7</v>
          </cell>
          <cell r="F4743" t="str">
            <v>Sewer</v>
          </cell>
        </row>
        <row r="4744">
          <cell r="B4744">
            <v>21023.66</v>
          </cell>
          <cell r="C4744">
            <v>2010</v>
          </cell>
          <cell r="D4744" t="str">
            <v>700030  Budgets</v>
          </cell>
          <cell r="E4744" t="str">
            <v>District 7</v>
          </cell>
          <cell r="F4744" t="str">
            <v>Sewer</v>
          </cell>
        </row>
        <row r="4745">
          <cell r="B4745">
            <v>5908.24</v>
          </cell>
          <cell r="C4745">
            <v>2010</v>
          </cell>
          <cell r="D4745" t="str">
            <v>700030  Budgets</v>
          </cell>
          <cell r="E4745" t="str">
            <v>District 7</v>
          </cell>
          <cell r="F4745" t="str">
            <v>Sewer</v>
          </cell>
        </row>
        <row r="4746">
          <cell r="B4746">
            <v>12840.39</v>
          </cell>
          <cell r="C4746">
            <v>2010</v>
          </cell>
          <cell r="D4746" t="str">
            <v>700030  Budgets</v>
          </cell>
          <cell r="E4746" t="str">
            <v>District 7</v>
          </cell>
          <cell r="F4746" t="str">
            <v>Sewer</v>
          </cell>
        </row>
        <row r="4747">
          <cell r="B4747">
            <v>7856.43</v>
          </cell>
          <cell r="C4747">
            <v>2010</v>
          </cell>
          <cell r="D4747" t="str">
            <v>700030  Budgets</v>
          </cell>
          <cell r="E4747" t="str">
            <v>District 6</v>
          </cell>
          <cell r="F4747" t="str">
            <v>Sewer</v>
          </cell>
        </row>
        <row r="4748">
          <cell r="B4748">
            <v>27828.37</v>
          </cell>
          <cell r="C4748">
            <v>2010</v>
          </cell>
          <cell r="D4748" t="str">
            <v>700030  Budgets</v>
          </cell>
          <cell r="E4748" t="str">
            <v>District 6</v>
          </cell>
          <cell r="F4748" t="str">
            <v>Sewer</v>
          </cell>
        </row>
        <row r="4749">
          <cell r="B4749">
            <v>5908.24</v>
          </cell>
          <cell r="C4749">
            <v>2010</v>
          </cell>
          <cell r="D4749" t="str">
            <v>700030  Budgets</v>
          </cell>
          <cell r="E4749" t="str">
            <v>District 6</v>
          </cell>
          <cell r="F4749" t="str">
            <v>Sewer</v>
          </cell>
        </row>
        <row r="4750">
          <cell r="B4750">
            <v>9808.8799999999992</v>
          </cell>
          <cell r="C4750">
            <v>2010</v>
          </cell>
          <cell r="D4750" t="str">
            <v>700030  Budgets</v>
          </cell>
          <cell r="E4750" t="str">
            <v>District 6</v>
          </cell>
          <cell r="F4750" t="str">
            <v>Sewer</v>
          </cell>
        </row>
        <row r="4751">
          <cell r="B4751">
            <v>10082.99</v>
          </cell>
          <cell r="C4751">
            <v>2010</v>
          </cell>
          <cell r="D4751" t="str">
            <v>700030  Budgets</v>
          </cell>
          <cell r="E4751" t="str">
            <v>District 6</v>
          </cell>
          <cell r="F4751" t="str">
            <v>Sewer</v>
          </cell>
        </row>
        <row r="4752">
          <cell r="B4752">
            <v>8744.82</v>
          </cell>
          <cell r="C4752">
            <v>2010</v>
          </cell>
          <cell r="D4752" t="str">
            <v>700030  Budgets</v>
          </cell>
          <cell r="E4752" t="str">
            <v>District 6</v>
          </cell>
          <cell r="F4752" t="str">
            <v>Sewer</v>
          </cell>
        </row>
        <row r="4753">
          <cell r="B4753">
            <v>5969.82</v>
          </cell>
          <cell r="C4753">
            <v>2010</v>
          </cell>
          <cell r="D4753" t="str">
            <v>700030  Budgets</v>
          </cell>
          <cell r="E4753" t="str">
            <v>District 7</v>
          </cell>
          <cell r="F4753" t="str">
            <v>Sewer</v>
          </cell>
        </row>
        <row r="4754">
          <cell r="B4754">
            <v>6148.19</v>
          </cell>
          <cell r="C4754">
            <v>2010</v>
          </cell>
          <cell r="D4754" t="str">
            <v>700030  Budgets</v>
          </cell>
          <cell r="E4754" t="str">
            <v>District 7</v>
          </cell>
          <cell r="F4754" t="str">
            <v>Sewer</v>
          </cell>
        </row>
        <row r="4755">
          <cell r="B4755">
            <v>21187.88</v>
          </cell>
          <cell r="C4755">
            <v>2010</v>
          </cell>
          <cell r="D4755" t="str">
            <v>700030  Budgets</v>
          </cell>
          <cell r="E4755" t="str">
            <v>District 7</v>
          </cell>
          <cell r="F4755" t="str">
            <v>Sewer</v>
          </cell>
        </row>
        <row r="4756">
          <cell r="B4756">
            <v>5908.24</v>
          </cell>
          <cell r="C4756">
            <v>2010</v>
          </cell>
          <cell r="D4756" t="str">
            <v>700030  Budgets</v>
          </cell>
          <cell r="E4756" t="str">
            <v>District 7</v>
          </cell>
          <cell r="F4756" t="str">
            <v>Sewer</v>
          </cell>
        </row>
        <row r="4757">
          <cell r="B4757">
            <v>7060.06</v>
          </cell>
          <cell r="C4757">
            <v>2010</v>
          </cell>
          <cell r="D4757" t="str">
            <v>700030  Budgets</v>
          </cell>
          <cell r="E4757" t="str">
            <v>District 7</v>
          </cell>
          <cell r="F4757" t="str">
            <v>Sewer</v>
          </cell>
        </row>
        <row r="4758">
          <cell r="B4758">
            <v>572.19000000000005</v>
          </cell>
          <cell r="C4758">
            <v>2010</v>
          </cell>
          <cell r="D4758" t="str">
            <v>700165  Expenditure</v>
          </cell>
          <cell r="E4758" t="str">
            <v>District 8</v>
          </cell>
          <cell r="F4758" t="str">
            <v>Water</v>
          </cell>
        </row>
        <row r="4759">
          <cell r="B4759">
            <v>18674.259999999998</v>
          </cell>
          <cell r="C4759">
            <v>2010</v>
          </cell>
          <cell r="D4759" t="str">
            <v>700165  Expenditure</v>
          </cell>
          <cell r="E4759" t="str">
            <v>District 4</v>
          </cell>
          <cell r="F4759" t="str">
            <v>Water</v>
          </cell>
        </row>
        <row r="4760">
          <cell r="B4760">
            <v>33904.68</v>
          </cell>
          <cell r="C4760">
            <v>2010</v>
          </cell>
          <cell r="D4760" t="str">
            <v>700165  Expenditure</v>
          </cell>
          <cell r="E4760" t="str">
            <v>District 4</v>
          </cell>
          <cell r="F4760" t="str">
            <v>Water</v>
          </cell>
        </row>
        <row r="4761">
          <cell r="B4761">
            <v>54176.87</v>
          </cell>
          <cell r="C4761">
            <v>2010</v>
          </cell>
          <cell r="D4761" t="str">
            <v>700165  Expenditure</v>
          </cell>
          <cell r="E4761" t="str">
            <v>District 4</v>
          </cell>
          <cell r="F4761" t="str">
            <v>Water</v>
          </cell>
        </row>
        <row r="4762">
          <cell r="B4762">
            <v>3105.54</v>
          </cell>
          <cell r="C4762">
            <v>2010</v>
          </cell>
          <cell r="D4762" t="str">
            <v>700165  Expenditure</v>
          </cell>
          <cell r="E4762" t="str">
            <v>District 4</v>
          </cell>
          <cell r="F4762" t="str">
            <v>Water</v>
          </cell>
        </row>
        <row r="4763">
          <cell r="B4763">
            <v>19322.78</v>
          </cell>
          <cell r="C4763">
            <v>2010</v>
          </cell>
          <cell r="D4763" t="str">
            <v>700165  Expenditure</v>
          </cell>
          <cell r="E4763" t="str">
            <v>District 4</v>
          </cell>
          <cell r="F4763" t="str">
            <v>Water</v>
          </cell>
        </row>
        <row r="4764">
          <cell r="B4764">
            <v>10863</v>
          </cell>
          <cell r="C4764">
            <v>2010</v>
          </cell>
          <cell r="D4764" t="str">
            <v>700165  Expenditure</v>
          </cell>
          <cell r="E4764" t="str">
            <v>District 4</v>
          </cell>
          <cell r="F4764" t="str">
            <v>Water</v>
          </cell>
        </row>
        <row r="4765">
          <cell r="B4765">
            <v>16929.310000000001</v>
          </cell>
          <cell r="C4765">
            <v>2010</v>
          </cell>
          <cell r="D4765" t="str">
            <v>700165  Expenditure</v>
          </cell>
          <cell r="E4765" t="str">
            <v>District 3</v>
          </cell>
          <cell r="F4765" t="str">
            <v>Water</v>
          </cell>
        </row>
        <row r="4766">
          <cell r="B4766">
            <v>2412.06</v>
          </cell>
          <cell r="C4766">
            <v>2010</v>
          </cell>
          <cell r="D4766" t="str">
            <v>700165  Expenditure</v>
          </cell>
          <cell r="E4766" t="str">
            <v>District 3</v>
          </cell>
          <cell r="F4766" t="str">
            <v>Water</v>
          </cell>
        </row>
        <row r="4767">
          <cell r="B4767">
            <v>64364.05</v>
          </cell>
          <cell r="C4767">
            <v>2010</v>
          </cell>
          <cell r="D4767" t="str">
            <v>700165  Expenditure</v>
          </cell>
          <cell r="E4767" t="str">
            <v>District 3</v>
          </cell>
          <cell r="F4767" t="str">
            <v>Water</v>
          </cell>
        </row>
        <row r="4768">
          <cell r="B4768">
            <v>16294.04</v>
          </cell>
          <cell r="C4768">
            <v>2010</v>
          </cell>
          <cell r="D4768" t="str">
            <v>700165  Expenditure</v>
          </cell>
          <cell r="E4768" t="str">
            <v>District 3</v>
          </cell>
          <cell r="F4768" t="str">
            <v>Water</v>
          </cell>
        </row>
        <row r="4769">
          <cell r="B4769">
            <v>27490.68</v>
          </cell>
          <cell r="C4769">
            <v>2010</v>
          </cell>
          <cell r="D4769" t="str">
            <v>700165  Expenditure</v>
          </cell>
          <cell r="E4769" t="str">
            <v>District 6</v>
          </cell>
          <cell r="F4769" t="str">
            <v>Water</v>
          </cell>
        </row>
        <row r="4770">
          <cell r="B4770">
            <v>106977.88</v>
          </cell>
          <cell r="C4770">
            <v>2010</v>
          </cell>
          <cell r="D4770" t="str">
            <v>700165  Expenditure</v>
          </cell>
          <cell r="E4770" t="str">
            <v>District 8</v>
          </cell>
          <cell r="F4770" t="str">
            <v>Water</v>
          </cell>
        </row>
        <row r="4771">
          <cell r="B4771">
            <v>6956.52</v>
          </cell>
          <cell r="C4771">
            <v>2010</v>
          </cell>
          <cell r="D4771" t="str">
            <v>700165  Expenditure</v>
          </cell>
          <cell r="E4771" t="str">
            <v>District 8</v>
          </cell>
          <cell r="F4771" t="str">
            <v>Water</v>
          </cell>
        </row>
        <row r="4772">
          <cell r="B4772">
            <v>12489.17</v>
          </cell>
          <cell r="C4772">
            <v>2010</v>
          </cell>
          <cell r="D4772" t="str">
            <v>700165  Expenditure</v>
          </cell>
          <cell r="E4772" t="str">
            <v>District 8</v>
          </cell>
          <cell r="F4772" t="str">
            <v>Water</v>
          </cell>
        </row>
        <row r="4773">
          <cell r="B4773">
            <v>15581.75</v>
          </cell>
          <cell r="C4773">
            <v>2010</v>
          </cell>
          <cell r="D4773" t="str">
            <v>700165  Expenditure</v>
          </cell>
          <cell r="E4773" t="str">
            <v>District 6</v>
          </cell>
          <cell r="F4773" t="str">
            <v>Water</v>
          </cell>
        </row>
        <row r="4774">
          <cell r="B4774">
            <v>624.53</v>
          </cell>
          <cell r="C4774">
            <v>2010</v>
          </cell>
          <cell r="D4774" t="str">
            <v>700165  Expenditure</v>
          </cell>
          <cell r="E4774" t="str">
            <v>TOC</v>
          </cell>
          <cell r="F4774" t="str">
            <v>Water</v>
          </cell>
        </row>
        <row r="4775">
          <cell r="B4775">
            <v>62097.13</v>
          </cell>
          <cell r="C4775">
            <v>2010</v>
          </cell>
          <cell r="D4775" t="str">
            <v>700165  Expenditure</v>
          </cell>
          <cell r="E4775" t="str">
            <v>District 1</v>
          </cell>
          <cell r="F4775" t="str">
            <v>Water</v>
          </cell>
        </row>
        <row r="4776">
          <cell r="B4776">
            <v>4105.6899999999996</v>
          </cell>
          <cell r="C4776">
            <v>2010</v>
          </cell>
          <cell r="D4776" t="str">
            <v>700165  Expenditure</v>
          </cell>
          <cell r="E4776" t="str">
            <v>District 1</v>
          </cell>
          <cell r="F4776" t="str">
            <v>Water</v>
          </cell>
        </row>
        <row r="4777">
          <cell r="B4777">
            <v>15745.84</v>
          </cell>
          <cell r="C4777">
            <v>2010</v>
          </cell>
          <cell r="D4777" t="str">
            <v>700165  Expenditure</v>
          </cell>
          <cell r="E4777" t="str">
            <v>District 1</v>
          </cell>
          <cell r="F4777" t="str">
            <v>Water</v>
          </cell>
        </row>
        <row r="4778">
          <cell r="B4778">
            <v>29677.56</v>
          </cell>
          <cell r="C4778">
            <v>2010</v>
          </cell>
          <cell r="D4778" t="str">
            <v>700165  Expenditure</v>
          </cell>
          <cell r="E4778" t="str">
            <v>District 1</v>
          </cell>
          <cell r="F4778" t="str">
            <v>Water</v>
          </cell>
        </row>
        <row r="4779">
          <cell r="B4779">
            <v>30132.65</v>
          </cell>
          <cell r="C4779">
            <v>2010</v>
          </cell>
          <cell r="D4779" t="str">
            <v>700165  Expenditure</v>
          </cell>
          <cell r="E4779" t="str">
            <v>Logistics</v>
          </cell>
          <cell r="F4779" t="str">
            <v>Water</v>
          </cell>
        </row>
        <row r="4780">
          <cell r="B4780">
            <v>2129.16</v>
          </cell>
          <cell r="C4780">
            <v>2010</v>
          </cell>
          <cell r="D4780" t="str">
            <v>700165  Expenditure</v>
          </cell>
          <cell r="E4780" t="str">
            <v>Logistics</v>
          </cell>
          <cell r="F4780" t="str">
            <v>Water</v>
          </cell>
        </row>
        <row r="4781">
          <cell r="B4781">
            <v>24384.82</v>
          </cell>
          <cell r="C4781">
            <v>2010</v>
          </cell>
          <cell r="D4781" t="str">
            <v>700165  Expenditure</v>
          </cell>
          <cell r="E4781" t="str">
            <v>Logistics</v>
          </cell>
          <cell r="F4781" t="str">
            <v>Water</v>
          </cell>
        </row>
        <row r="4782">
          <cell r="B4782">
            <v>85.18</v>
          </cell>
          <cell r="C4782">
            <v>2010</v>
          </cell>
          <cell r="D4782" t="str">
            <v>700165  Expenditure</v>
          </cell>
          <cell r="E4782" t="e">
            <v>#N/A</v>
          </cell>
          <cell r="F4782" t="str">
            <v>Sewer</v>
          </cell>
        </row>
        <row r="4783">
          <cell r="B4783">
            <v>23.82</v>
          </cell>
          <cell r="C4783">
            <v>2010</v>
          </cell>
          <cell r="D4783" t="str">
            <v>700165  Expenditure</v>
          </cell>
          <cell r="E4783" t="e">
            <v>#N/A</v>
          </cell>
          <cell r="F4783" t="str">
            <v>Sewer</v>
          </cell>
        </row>
        <row r="4784">
          <cell r="B4784">
            <v>113.55</v>
          </cell>
          <cell r="C4784">
            <v>2010</v>
          </cell>
          <cell r="D4784" t="str">
            <v>700165  Expenditure</v>
          </cell>
          <cell r="E4784" t="str">
            <v>District 8</v>
          </cell>
          <cell r="F4784" t="str">
            <v>Water</v>
          </cell>
        </row>
        <row r="4785">
          <cell r="B4785">
            <v>128745.69</v>
          </cell>
          <cell r="C4785">
            <v>2010</v>
          </cell>
          <cell r="D4785" t="str">
            <v>700165  Expenditure</v>
          </cell>
          <cell r="E4785" t="str">
            <v>District 8</v>
          </cell>
          <cell r="F4785" t="str">
            <v>Water</v>
          </cell>
        </row>
        <row r="4786">
          <cell r="B4786">
            <v>86840.82</v>
          </cell>
          <cell r="C4786">
            <v>2010</v>
          </cell>
          <cell r="D4786" t="str">
            <v>700165  Expenditure</v>
          </cell>
          <cell r="E4786" t="str">
            <v>District 8</v>
          </cell>
          <cell r="F4786" t="str">
            <v>Water</v>
          </cell>
        </row>
        <row r="4787">
          <cell r="B4787">
            <v>3550.93</v>
          </cell>
          <cell r="C4787">
            <v>2010</v>
          </cell>
          <cell r="D4787" t="str">
            <v>700165  Expenditure</v>
          </cell>
          <cell r="E4787" t="str">
            <v>District 8</v>
          </cell>
          <cell r="F4787" t="str">
            <v>Water</v>
          </cell>
        </row>
        <row r="4788">
          <cell r="B4788">
            <v>95613.52</v>
          </cell>
          <cell r="C4788">
            <v>2010</v>
          </cell>
          <cell r="D4788" t="str">
            <v>700165  Expenditure</v>
          </cell>
          <cell r="E4788" t="str">
            <v>District 8</v>
          </cell>
          <cell r="F4788" t="str">
            <v>Water</v>
          </cell>
        </row>
        <row r="4789">
          <cell r="B4789">
            <v>31582.13</v>
          </cell>
          <cell r="C4789">
            <v>2010</v>
          </cell>
          <cell r="D4789" t="str">
            <v>700165  Expenditure</v>
          </cell>
          <cell r="E4789" t="str">
            <v>District 8</v>
          </cell>
          <cell r="F4789" t="str">
            <v>Water</v>
          </cell>
        </row>
        <row r="4790">
          <cell r="B4790">
            <v>21999.23</v>
          </cell>
          <cell r="C4790">
            <v>2010</v>
          </cell>
          <cell r="D4790" t="str">
            <v>700165  Expenditure</v>
          </cell>
          <cell r="E4790" t="str">
            <v>District 8</v>
          </cell>
          <cell r="F4790" t="str">
            <v>Water</v>
          </cell>
        </row>
        <row r="4791">
          <cell r="B4791">
            <v>3692.5</v>
          </cell>
          <cell r="C4791">
            <v>2010</v>
          </cell>
          <cell r="D4791" t="str">
            <v>700165  Expenditure</v>
          </cell>
          <cell r="E4791" t="str">
            <v>District 8</v>
          </cell>
          <cell r="F4791" t="str">
            <v>Water</v>
          </cell>
        </row>
        <row r="4792">
          <cell r="B4792">
            <v>17678.89</v>
          </cell>
          <cell r="C4792">
            <v>2010</v>
          </cell>
          <cell r="D4792" t="str">
            <v>700165  Expenditure</v>
          </cell>
          <cell r="E4792" t="str">
            <v>District 8</v>
          </cell>
          <cell r="F4792" t="str">
            <v>Water</v>
          </cell>
        </row>
        <row r="4793">
          <cell r="B4793">
            <v>1716.59</v>
          </cell>
          <cell r="C4793">
            <v>2010</v>
          </cell>
          <cell r="D4793" t="str">
            <v>700165  Expenditure</v>
          </cell>
          <cell r="E4793" t="str">
            <v>District 8</v>
          </cell>
          <cell r="F4793" t="str">
            <v>Water</v>
          </cell>
        </row>
        <row r="4794">
          <cell r="B4794">
            <v>28616.37</v>
          </cell>
          <cell r="C4794">
            <v>2010</v>
          </cell>
          <cell r="D4794" t="str">
            <v>700165  Expenditure</v>
          </cell>
          <cell r="E4794" t="str">
            <v>District 6</v>
          </cell>
          <cell r="F4794" t="str">
            <v>Water</v>
          </cell>
        </row>
        <row r="4795">
          <cell r="B4795">
            <v>26418.959999999999</v>
          </cell>
          <cell r="C4795">
            <v>2010</v>
          </cell>
          <cell r="D4795" t="str">
            <v>700165  Expenditure</v>
          </cell>
          <cell r="E4795" t="str">
            <v>District 6</v>
          </cell>
          <cell r="F4795" t="str">
            <v>Water</v>
          </cell>
        </row>
        <row r="4796">
          <cell r="B4796">
            <v>11937.33</v>
          </cell>
          <cell r="C4796">
            <v>2010</v>
          </cell>
          <cell r="D4796" t="str">
            <v>700165  Expenditure</v>
          </cell>
          <cell r="E4796" t="str">
            <v>District 6</v>
          </cell>
          <cell r="F4796" t="str">
            <v>Water</v>
          </cell>
        </row>
        <row r="4797">
          <cell r="B4797">
            <v>17373.87</v>
          </cell>
          <cell r="C4797">
            <v>2010</v>
          </cell>
          <cell r="D4797" t="str">
            <v>700165  Expenditure</v>
          </cell>
          <cell r="E4797" t="str">
            <v>District 6</v>
          </cell>
          <cell r="F4797" t="str">
            <v>Water</v>
          </cell>
        </row>
        <row r="4798">
          <cell r="B4798">
            <v>10058.48</v>
          </cell>
          <cell r="C4798">
            <v>2010</v>
          </cell>
          <cell r="D4798" t="str">
            <v>700165  Expenditure</v>
          </cell>
          <cell r="E4798" t="str">
            <v>District 6</v>
          </cell>
          <cell r="F4798" t="str">
            <v>Water</v>
          </cell>
        </row>
        <row r="4799">
          <cell r="B4799">
            <v>21048.28</v>
          </cell>
          <cell r="C4799">
            <v>2010</v>
          </cell>
          <cell r="D4799" t="str">
            <v>700165  Expenditure</v>
          </cell>
          <cell r="E4799" t="str">
            <v>District 6</v>
          </cell>
          <cell r="F4799" t="str">
            <v>Water</v>
          </cell>
        </row>
        <row r="4800">
          <cell r="B4800">
            <v>3930.87</v>
          </cell>
          <cell r="C4800">
            <v>2010</v>
          </cell>
          <cell r="D4800" t="str">
            <v>700165  Expenditure</v>
          </cell>
          <cell r="E4800" t="str">
            <v>District 6</v>
          </cell>
          <cell r="F4800" t="str">
            <v>Water</v>
          </cell>
        </row>
        <row r="4801">
          <cell r="B4801">
            <v>3946.01</v>
          </cell>
          <cell r="C4801">
            <v>2010</v>
          </cell>
          <cell r="D4801" t="str">
            <v>700165  Expenditure</v>
          </cell>
          <cell r="E4801" t="str">
            <v>District 8</v>
          </cell>
          <cell r="F4801" t="str">
            <v>Water</v>
          </cell>
        </row>
        <row r="4802">
          <cell r="B4802">
            <v>9203.16</v>
          </cell>
          <cell r="C4802">
            <v>2010</v>
          </cell>
          <cell r="D4802" t="str">
            <v>700165  Expenditure</v>
          </cell>
          <cell r="E4802" t="str">
            <v>District 8</v>
          </cell>
          <cell r="F4802" t="str">
            <v>Water</v>
          </cell>
        </row>
        <row r="4803">
          <cell r="B4803">
            <v>3165.01</v>
          </cell>
          <cell r="C4803">
            <v>2010</v>
          </cell>
          <cell r="D4803" t="str">
            <v>700165  Expenditure</v>
          </cell>
          <cell r="E4803" t="str">
            <v>District 1</v>
          </cell>
          <cell r="F4803" t="str">
            <v>Water</v>
          </cell>
        </row>
        <row r="4804">
          <cell r="B4804">
            <v>7789.96</v>
          </cell>
          <cell r="C4804">
            <v>2010</v>
          </cell>
          <cell r="D4804" t="str">
            <v>700165  Expenditure</v>
          </cell>
          <cell r="E4804" t="str">
            <v>District 8</v>
          </cell>
          <cell r="F4804" t="str">
            <v>Water</v>
          </cell>
        </row>
        <row r="4805">
          <cell r="B4805">
            <v>1220.68</v>
          </cell>
          <cell r="C4805">
            <v>2010</v>
          </cell>
          <cell r="D4805" t="str">
            <v>700165  Expenditure</v>
          </cell>
          <cell r="E4805" t="str">
            <v>Logistics</v>
          </cell>
          <cell r="F4805" t="str">
            <v>Water</v>
          </cell>
        </row>
        <row r="4806">
          <cell r="B4806">
            <v>141.97999999999999</v>
          </cell>
          <cell r="C4806">
            <v>2010</v>
          </cell>
          <cell r="D4806" t="str">
            <v>700165  Expenditure</v>
          </cell>
          <cell r="E4806" t="str">
            <v>District 7</v>
          </cell>
          <cell r="F4806" t="str">
            <v>Sewer</v>
          </cell>
        </row>
        <row r="4807">
          <cell r="B4807">
            <v>7467.01</v>
          </cell>
          <cell r="C4807">
            <v>2010</v>
          </cell>
          <cell r="D4807" t="str">
            <v>700165  Expenditure</v>
          </cell>
          <cell r="E4807" t="str">
            <v>District 7</v>
          </cell>
          <cell r="F4807" t="str">
            <v>Sewer</v>
          </cell>
        </row>
        <row r="4808">
          <cell r="B4808">
            <v>15339.53</v>
          </cell>
          <cell r="C4808">
            <v>2010</v>
          </cell>
          <cell r="D4808" t="str">
            <v>700165  Expenditure</v>
          </cell>
          <cell r="E4808" t="str">
            <v>District 4</v>
          </cell>
          <cell r="F4808" t="str">
            <v>Sewer</v>
          </cell>
        </row>
        <row r="4809">
          <cell r="B4809">
            <v>255.52</v>
          </cell>
          <cell r="C4809">
            <v>2010</v>
          </cell>
          <cell r="D4809" t="str">
            <v>700165  Expenditure</v>
          </cell>
          <cell r="E4809" t="str">
            <v>District 4</v>
          </cell>
          <cell r="F4809" t="str">
            <v>Sewer</v>
          </cell>
        </row>
        <row r="4810">
          <cell r="B4810">
            <v>28982</v>
          </cell>
          <cell r="C4810">
            <v>2010</v>
          </cell>
          <cell r="D4810" t="str">
            <v>700165  Expenditure</v>
          </cell>
          <cell r="E4810" t="str">
            <v>District 4</v>
          </cell>
          <cell r="F4810" t="str">
            <v>Sewer</v>
          </cell>
        </row>
        <row r="4811">
          <cell r="B4811">
            <v>48560.27</v>
          </cell>
          <cell r="C4811">
            <v>2010</v>
          </cell>
          <cell r="D4811" t="str">
            <v>700165  Expenditure</v>
          </cell>
          <cell r="E4811" t="str">
            <v>District 4</v>
          </cell>
          <cell r="F4811" t="str">
            <v>Sewer</v>
          </cell>
        </row>
        <row r="4812">
          <cell r="B4812">
            <v>56.82</v>
          </cell>
          <cell r="C4812">
            <v>2010</v>
          </cell>
          <cell r="D4812" t="str">
            <v>700165  Expenditure</v>
          </cell>
          <cell r="E4812" t="str">
            <v>District 3</v>
          </cell>
          <cell r="F4812" t="str">
            <v>Sewer</v>
          </cell>
        </row>
        <row r="4813">
          <cell r="B4813">
            <v>19395.46</v>
          </cell>
          <cell r="C4813">
            <v>2010</v>
          </cell>
          <cell r="D4813" t="str">
            <v>700165  Expenditure</v>
          </cell>
          <cell r="E4813" t="str">
            <v>District 3</v>
          </cell>
          <cell r="F4813" t="str">
            <v>Sewer</v>
          </cell>
        </row>
        <row r="4814">
          <cell r="B4814">
            <v>2657.85</v>
          </cell>
          <cell r="C4814">
            <v>2010</v>
          </cell>
          <cell r="D4814" t="str">
            <v>700165  Expenditure</v>
          </cell>
          <cell r="E4814" t="str">
            <v>TOC</v>
          </cell>
          <cell r="F4814" t="str">
            <v>Sewer</v>
          </cell>
        </row>
        <row r="4815">
          <cell r="B4815">
            <v>28.39</v>
          </cell>
          <cell r="C4815">
            <v>2010</v>
          </cell>
          <cell r="D4815" t="str">
            <v>700165  Expenditure</v>
          </cell>
          <cell r="E4815" t="str">
            <v>District 7</v>
          </cell>
          <cell r="F4815" t="str">
            <v>Sewer</v>
          </cell>
        </row>
        <row r="4816">
          <cell r="B4816">
            <v>17278.87</v>
          </cell>
          <cell r="C4816">
            <v>2010</v>
          </cell>
          <cell r="D4816" t="str">
            <v>700165  Expenditure</v>
          </cell>
          <cell r="E4816" t="str">
            <v>District 6</v>
          </cell>
          <cell r="F4816" t="str">
            <v>Sewer</v>
          </cell>
        </row>
        <row r="4817">
          <cell r="B4817">
            <v>39711.93</v>
          </cell>
          <cell r="C4817">
            <v>2010</v>
          </cell>
          <cell r="D4817" t="str">
            <v>700165  Expenditure</v>
          </cell>
          <cell r="E4817" t="str">
            <v>District 7</v>
          </cell>
          <cell r="F4817" t="str">
            <v>Sewer</v>
          </cell>
        </row>
        <row r="4818">
          <cell r="B4818">
            <v>141.97999999999999</v>
          </cell>
          <cell r="C4818">
            <v>2010</v>
          </cell>
          <cell r="D4818" t="str">
            <v>700165  Expenditure</v>
          </cell>
          <cell r="E4818" t="str">
            <v>District 1</v>
          </cell>
          <cell r="F4818" t="str">
            <v>Sewer</v>
          </cell>
        </row>
        <row r="4819">
          <cell r="B4819">
            <v>283.86</v>
          </cell>
          <cell r="C4819">
            <v>2010</v>
          </cell>
          <cell r="D4819" t="str">
            <v>700165  Expenditure</v>
          </cell>
          <cell r="E4819" t="str">
            <v>District 1</v>
          </cell>
          <cell r="F4819" t="str">
            <v>Sewer</v>
          </cell>
        </row>
        <row r="4820">
          <cell r="B4820">
            <v>2838.89</v>
          </cell>
          <cell r="C4820">
            <v>2010</v>
          </cell>
          <cell r="D4820" t="str">
            <v>700165  Expenditure</v>
          </cell>
          <cell r="E4820" t="str">
            <v>District 1</v>
          </cell>
          <cell r="F4820" t="str">
            <v>Sewer</v>
          </cell>
        </row>
        <row r="4821">
          <cell r="B4821">
            <v>681.34</v>
          </cell>
          <cell r="C4821">
            <v>2010</v>
          </cell>
          <cell r="D4821" t="str">
            <v>700165  Expenditure</v>
          </cell>
          <cell r="E4821" t="str">
            <v>Logistics</v>
          </cell>
          <cell r="F4821" t="str">
            <v>Sewer</v>
          </cell>
        </row>
        <row r="4822">
          <cell r="B4822">
            <v>1305.9000000000001</v>
          </cell>
          <cell r="C4822">
            <v>2010</v>
          </cell>
          <cell r="D4822" t="str">
            <v>700165  Expenditure</v>
          </cell>
          <cell r="E4822" t="str">
            <v>Logistics</v>
          </cell>
          <cell r="F4822" t="str">
            <v>Sewer</v>
          </cell>
        </row>
        <row r="4823">
          <cell r="B4823">
            <v>3718.88</v>
          </cell>
          <cell r="C4823">
            <v>2010</v>
          </cell>
          <cell r="D4823" t="str">
            <v>700165  Expenditure</v>
          </cell>
          <cell r="E4823" t="str">
            <v>Logistics</v>
          </cell>
          <cell r="F4823" t="str">
            <v>Sewer</v>
          </cell>
        </row>
        <row r="4824">
          <cell r="B4824">
            <v>89594.48</v>
          </cell>
          <cell r="C4824">
            <v>2010</v>
          </cell>
          <cell r="D4824" t="str">
            <v>700165  Expenditure</v>
          </cell>
          <cell r="E4824" t="str">
            <v>Logistics</v>
          </cell>
          <cell r="F4824" t="str">
            <v>Sewer</v>
          </cell>
        </row>
        <row r="4825">
          <cell r="B4825">
            <v>47909.279999999999</v>
          </cell>
          <cell r="C4825">
            <v>2010</v>
          </cell>
          <cell r="D4825" t="str">
            <v>700165  Expenditure</v>
          </cell>
          <cell r="E4825" t="str">
            <v>Informal Settlements</v>
          </cell>
          <cell r="F4825" t="str">
            <v>Sewer</v>
          </cell>
        </row>
        <row r="4826">
          <cell r="B4826">
            <v>141.97999999999999</v>
          </cell>
          <cell r="C4826">
            <v>2010</v>
          </cell>
          <cell r="D4826" t="str">
            <v>700165  Expenditure</v>
          </cell>
          <cell r="E4826" t="str">
            <v>TOC</v>
          </cell>
          <cell r="F4826" t="str">
            <v>Sewer</v>
          </cell>
        </row>
        <row r="4827">
          <cell r="B4827">
            <v>8062.37</v>
          </cell>
          <cell r="C4827">
            <v>2010</v>
          </cell>
          <cell r="D4827" t="str">
            <v>700165  Expenditure</v>
          </cell>
          <cell r="E4827" t="str">
            <v>Planning &amp; Design</v>
          </cell>
          <cell r="F4827" t="str">
            <v>Sewer</v>
          </cell>
        </row>
        <row r="4828">
          <cell r="B4828">
            <v>4286.68</v>
          </cell>
          <cell r="C4828">
            <v>2010</v>
          </cell>
          <cell r="D4828" t="str">
            <v>700165  Expenditure</v>
          </cell>
          <cell r="E4828" t="str">
            <v>Planning &amp; Design</v>
          </cell>
          <cell r="F4828" t="str">
            <v>Sewer</v>
          </cell>
        </row>
        <row r="4829">
          <cell r="B4829">
            <v>13511.2</v>
          </cell>
          <cell r="C4829">
            <v>2010</v>
          </cell>
          <cell r="D4829" t="str">
            <v>700165  Expenditure</v>
          </cell>
          <cell r="E4829" t="str">
            <v>Informal Settlements</v>
          </cell>
          <cell r="F4829" t="str">
            <v>Sewer</v>
          </cell>
        </row>
        <row r="4830">
          <cell r="B4830">
            <v>36256.559999999998</v>
          </cell>
          <cell r="C4830">
            <v>2010</v>
          </cell>
          <cell r="D4830" t="str">
            <v>700165  Expenditure</v>
          </cell>
          <cell r="E4830" t="str">
            <v>Logistics</v>
          </cell>
          <cell r="F4830" t="str">
            <v>Water</v>
          </cell>
        </row>
        <row r="4831">
          <cell r="B4831">
            <v>14877.31</v>
          </cell>
          <cell r="C4831">
            <v>2010</v>
          </cell>
          <cell r="D4831" t="str">
            <v>700165  Expenditure</v>
          </cell>
          <cell r="E4831" t="str">
            <v>Logistics</v>
          </cell>
          <cell r="F4831" t="str">
            <v>Water</v>
          </cell>
        </row>
        <row r="4832">
          <cell r="B4832">
            <v>1703.34</v>
          </cell>
          <cell r="C4832">
            <v>2010</v>
          </cell>
          <cell r="D4832" t="str">
            <v>700165  Expenditure</v>
          </cell>
          <cell r="E4832" t="str">
            <v>Logistics</v>
          </cell>
          <cell r="F4832" t="str">
            <v>Water</v>
          </cell>
        </row>
        <row r="4833">
          <cell r="B4833">
            <v>14396.46</v>
          </cell>
          <cell r="C4833">
            <v>2010</v>
          </cell>
          <cell r="D4833" t="str">
            <v>700165  Expenditure</v>
          </cell>
          <cell r="E4833" t="str">
            <v>Logistics</v>
          </cell>
          <cell r="F4833" t="str">
            <v>Water</v>
          </cell>
        </row>
        <row r="4834">
          <cell r="B4834">
            <v>17407.57</v>
          </cell>
          <cell r="C4834">
            <v>2010</v>
          </cell>
          <cell r="D4834" t="str">
            <v>700165  Expenditure</v>
          </cell>
          <cell r="E4834" t="str">
            <v>TOC</v>
          </cell>
          <cell r="F4834" t="str">
            <v>Water</v>
          </cell>
        </row>
        <row r="4835">
          <cell r="B4835">
            <v>22677.040000000001</v>
          </cell>
          <cell r="C4835">
            <v>2010</v>
          </cell>
          <cell r="D4835" t="str">
            <v>700165  Expenditure</v>
          </cell>
          <cell r="E4835" t="str">
            <v>Informal Settlements</v>
          </cell>
          <cell r="F4835" t="str">
            <v>Water</v>
          </cell>
        </row>
        <row r="4836">
          <cell r="B4836">
            <v>32730.1</v>
          </cell>
          <cell r="C4836">
            <v>2010</v>
          </cell>
          <cell r="D4836" t="str">
            <v>700165  Expenditure</v>
          </cell>
          <cell r="E4836" t="str">
            <v>TOC</v>
          </cell>
          <cell r="F4836" t="str">
            <v>Water</v>
          </cell>
        </row>
        <row r="4837">
          <cell r="B4837">
            <v>9368.2099999999991</v>
          </cell>
          <cell r="C4837">
            <v>2010</v>
          </cell>
          <cell r="D4837" t="str">
            <v>700165  Expenditure</v>
          </cell>
          <cell r="E4837" t="str">
            <v>Planning &amp; Design</v>
          </cell>
          <cell r="F4837" t="str">
            <v>Water</v>
          </cell>
        </row>
        <row r="4838">
          <cell r="B4838">
            <v>5501.19</v>
          </cell>
          <cell r="C4838">
            <v>2010</v>
          </cell>
          <cell r="D4838" t="str">
            <v>700165  Expenditure</v>
          </cell>
          <cell r="E4838" t="str">
            <v>Informal Settlements</v>
          </cell>
          <cell r="F4838" t="str">
            <v>Water</v>
          </cell>
        </row>
        <row r="4839">
          <cell r="B4839">
            <v>9276.8700000000008</v>
          </cell>
          <cell r="C4839">
            <v>2010</v>
          </cell>
          <cell r="D4839" t="str">
            <v>700165  Expenditure</v>
          </cell>
          <cell r="E4839" t="str">
            <v>Logistics</v>
          </cell>
          <cell r="F4839" t="str">
            <v>Water</v>
          </cell>
        </row>
        <row r="4840">
          <cell r="B4840">
            <v>572.19000000000005</v>
          </cell>
          <cell r="C4840">
            <v>2010</v>
          </cell>
          <cell r="D4840" t="str">
            <v>700165  Expenditure</v>
          </cell>
          <cell r="E4840" t="str">
            <v>District 7</v>
          </cell>
          <cell r="F4840" t="str">
            <v>Sewer</v>
          </cell>
        </row>
        <row r="4841">
          <cell r="B4841">
            <v>1078.76</v>
          </cell>
          <cell r="C4841">
            <v>2010</v>
          </cell>
          <cell r="D4841" t="str">
            <v>700165  Expenditure</v>
          </cell>
          <cell r="E4841" t="str">
            <v>District 7</v>
          </cell>
          <cell r="F4841" t="str">
            <v>Sewer</v>
          </cell>
        </row>
        <row r="4842">
          <cell r="B4842">
            <v>26543.37</v>
          </cell>
          <cell r="C4842">
            <v>2010</v>
          </cell>
          <cell r="D4842" t="str">
            <v>700165  Expenditure</v>
          </cell>
          <cell r="E4842" t="str">
            <v>District 7</v>
          </cell>
          <cell r="F4842" t="str">
            <v>Sewer</v>
          </cell>
        </row>
        <row r="4843">
          <cell r="B4843">
            <v>283.86</v>
          </cell>
          <cell r="C4843">
            <v>2010</v>
          </cell>
          <cell r="D4843" t="str">
            <v>700165  Expenditure</v>
          </cell>
          <cell r="E4843" t="str">
            <v>District 7</v>
          </cell>
          <cell r="F4843" t="str">
            <v>Sewer</v>
          </cell>
        </row>
        <row r="4844">
          <cell r="B4844">
            <v>965.2</v>
          </cell>
          <cell r="C4844">
            <v>2010</v>
          </cell>
          <cell r="D4844" t="str">
            <v>700165  Expenditure</v>
          </cell>
          <cell r="E4844" t="str">
            <v>District 7</v>
          </cell>
          <cell r="F4844" t="str">
            <v>Sewer</v>
          </cell>
        </row>
        <row r="4845">
          <cell r="B4845">
            <v>1589.73</v>
          </cell>
          <cell r="C4845">
            <v>2010</v>
          </cell>
          <cell r="D4845" t="str">
            <v>700165  Expenditure</v>
          </cell>
          <cell r="E4845" t="str">
            <v>District 7</v>
          </cell>
          <cell r="F4845" t="str">
            <v>Sewer</v>
          </cell>
        </row>
        <row r="4846">
          <cell r="B4846">
            <v>20581.57</v>
          </cell>
          <cell r="C4846">
            <v>2010</v>
          </cell>
          <cell r="D4846" t="str">
            <v>700165  Expenditure</v>
          </cell>
          <cell r="E4846" t="str">
            <v>District 6</v>
          </cell>
          <cell r="F4846" t="str">
            <v>Sewer</v>
          </cell>
        </row>
        <row r="4847">
          <cell r="B4847">
            <v>1774.65</v>
          </cell>
          <cell r="C4847">
            <v>2010</v>
          </cell>
          <cell r="D4847" t="str">
            <v>700165  Expenditure</v>
          </cell>
          <cell r="E4847" t="str">
            <v>District 6</v>
          </cell>
          <cell r="F4847" t="str">
            <v>Sewer</v>
          </cell>
        </row>
        <row r="4848">
          <cell r="B4848">
            <v>340.68</v>
          </cell>
          <cell r="C4848">
            <v>2010</v>
          </cell>
          <cell r="D4848" t="str">
            <v>700165  Expenditure</v>
          </cell>
          <cell r="E4848" t="str">
            <v>District 6</v>
          </cell>
          <cell r="F4848" t="str">
            <v>Sewer</v>
          </cell>
        </row>
        <row r="4849">
          <cell r="B4849">
            <v>13035.63</v>
          </cell>
          <cell r="C4849">
            <v>2010</v>
          </cell>
          <cell r="D4849" t="str">
            <v>700165  Expenditure</v>
          </cell>
          <cell r="E4849" t="str">
            <v>District 6</v>
          </cell>
          <cell r="F4849" t="str">
            <v>Sewer</v>
          </cell>
        </row>
        <row r="4850">
          <cell r="B4850">
            <v>9615.67</v>
          </cell>
          <cell r="C4850">
            <v>2010</v>
          </cell>
          <cell r="D4850" t="str">
            <v>700165  Expenditure</v>
          </cell>
          <cell r="E4850" t="str">
            <v>District 6</v>
          </cell>
          <cell r="F4850" t="str">
            <v>Sewer</v>
          </cell>
        </row>
        <row r="4851">
          <cell r="B4851">
            <v>9311.4599999999991</v>
          </cell>
          <cell r="C4851">
            <v>2010</v>
          </cell>
          <cell r="D4851" t="str">
            <v>700165  Expenditure</v>
          </cell>
          <cell r="E4851" t="str">
            <v>District 6</v>
          </cell>
          <cell r="F4851" t="str">
            <v>Sewer</v>
          </cell>
        </row>
        <row r="4852">
          <cell r="B4852">
            <v>85.18</v>
          </cell>
          <cell r="C4852">
            <v>2010</v>
          </cell>
          <cell r="D4852" t="str">
            <v>700165  Expenditure</v>
          </cell>
          <cell r="E4852" t="str">
            <v>District 7</v>
          </cell>
          <cell r="F4852" t="str">
            <v>Sewer</v>
          </cell>
        </row>
        <row r="4853">
          <cell r="B4853">
            <v>4286.12</v>
          </cell>
          <cell r="C4853">
            <v>2010</v>
          </cell>
          <cell r="D4853" t="str">
            <v>700290  Special Financial Management</v>
          </cell>
          <cell r="E4853" t="str">
            <v>District 4</v>
          </cell>
          <cell r="F4853" t="str">
            <v>Water</v>
          </cell>
        </row>
        <row r="4854">
          <cell r="B4854">
            <v>4286.12</v>
          </cell>
          <cell r="C4854">
            <v>2010</v>
          </cell>
          <cell r="D4854" t="str">
            <v>700290  Special Financial Management</v>
          </cell>
          <cell r="E4854" t="str">
            <v>District 4</v>
          </cell>
          <cell r="F4854" t="str">
            <v>Water</v>
          </cell>
        </row>
        <row r="4855">
          <cell r="B4855">
            <v>4286.12</v>
          </cell>
          <cell r="C4855">
            <v>2010</v>
          </cell>
          <cell r="D4855" t="str">
            <v>700290  Special Financial Management</v>
          </cell>
          <cell r="E4855" t="str">
            <v>District 4</v>
          </cell>
          <cell r="F4855" t="str">
            <v>Water</v>
          </cell>
        </row>
        <row r="4856">
          <cell r="B4856">
            <v>3322.19</v>
          </cell>
          <cell r="C4856">
            <v>2010</v>
          </cell>
          <cell r="D4856" t="str">
            <v>700290  Special Financial Management</v>
          </cell>
          <cell r="E4856" t="str">
            <v>District 4</v>
          </cell>
          <cell r="F4856" t="str">
            <v>Water</v>
          </cell>
        </row>
        <row r="4857">
          <cell r="B4857">
            <v>4286.12</v>
          </cell>
          <cell r="C4857">
            <v>2010</v>
          </cell>
          <cell r="D4857" t="str">
            <v>700290  Special Financial Management</v>
          </cell>
          <cell r="E4857" t="str">
            <v>District 4</v>
          </cell>
          <cell r="F4857" t="str">
            <v>Water</v>
          </cell>
        </row>
        <row r="4858">
          <cell r="B4858">
            <v>4286.12</v>
          </cell>
          <cell r="C4858">
            <v>2010</v>
          </cell>
          <cell r="D4858" t="str">
            <v>700290  Special Financial Management</v>
          </cell>
          <cell r="E4858" t="str">
            <v>District 4</v>
          </cell>
          <cell r="F4858" t="str">
            <v>Water</v>
          </cell>
        </row>
        <row r="4859">
          <cell r="B4859">
            <v>4286.12</v>
          </cell>
          <cell r="C4859">
            <v>2010</v>
          </cell>
          <cell r="D4859" t="str">
            <v>700290  Special Financial Management</v>
          </cell>
          <cell r="E4859" t="str">
            <v>District 3</v>
          </cell>
          <cell r="F4859" t="str">
            <v>Water</v>
          </cell>
        </row>
        <row r="4860">
          <cell r="B4860">
            <v>3322.19</v>
          </cell>
          <cell r="C4860">
            <v>2010</v>
          </cell>
          <cell r="D4860" t="str">
            <v>700290  Special Financial Management</v>
          </cell>
          <cell r="E4860" t="str">
            <v>District 3</v>
          </cell>
          <cell r="F4860" t="str">
            <v>Water</v>
          </cell>
        </row>
        <row r="4861">
          <cell r="B4861">
            <v>4286.12</v>
          </cell>
          <cell r="C4861">
            <v>2010</v>
          </cell>
          <cell r="D4861" t="str">
            <v>700290  Special Financial Management</v>
          </cell>
          <cell r="E4861" t="str">
            <v>District 3</v>
          </cell>
          <cell r="F4861" t="str">
            <v>Water</v>
          </cell>
        </row>
        <row r="4862">
          <cell r="B4862">
            <v>4286.12</v>
          </cell>
          <cell r="C4862">
            <v>2010</v>
          </cell>
          <cell r="D4862" t="str">
            <v>700290  Special Financial Management</v>
          </cell>
          <cell r="E4862" t="str">
            <v>District 3</v>
          </cell>
          <cell r="F4862" t="str">
            <v>Water</v>
          </cell>
        </row>
        <row r="4863">
          <cell r="B4863">
            <v>4286.12</v>
          </cell>
          <cell r="C4863">
            <v>2010</v>
          </cell>
          <cell r="D4863" t="str">
            <v>700290  Special Financial Management</v>
          </cell>
          <cell r="E4863" t="str">
            <v>District 6</v>
          </cell>
          <cell r="F4863" t="str">
            <v>Water</v>
          </cell>
        </row>
        <row r="4864">
          <cell r="B4864">
            <v>4286.12</v>
          </cell>
          <cell r="C4864">
            <v>2010</v>
          </cell>
          <cell r="D4864" t="str">
            <v>700290  Special Financial Management</v>
          </cell>
          <cell r="E4864" t="str">
            <v>District 8</v>
          </cell>
          <cell r="F4864" t="str">
            <v>Water</v>
          </cell>
        </row>
        <row r="4865">
          <cell r="B4865">
            <v>2094.0100000000002</v>
          </cell>
          <cell r="C4865">
            <v>2010</v>
          </cell>
          <cell r="D4865" t="str">
            <v>700290  Special Financial Management</v>
          </cell>
          <cell r="E4865" t="str">
            <v>District 8</v>
          </cell>
          <cell r="F4865" t="str">
            <v>Water</v>
          </cell>
        </row>
        <row r="4866">
          <cell r="B4866">
            <v>4286.12</v>
          </cell>
          <cell r="C4866">
            <v>2010</v>
          </cell>
          <cell r="D4866" t="str">
            <v>700290  Special Financial Management</v>
          </cell>
          <cell r="E4866" t="str">
            <v>District 8</v>
          </cell>
          <cell r="F4866" t="str">
            <v>Water</v>
          </cell>
        </row>
        <row r="4867">
          <cell r="B4867">
            <v>4286.12</v>
          </cell>
          <cell r="C4867">
            <v>2010</v>
          </cell>
          <cell r="D4867" t="str">
            <v>700290  Special Financial Management</v>
          </cell>
          <cell r="E4867" t="str">
            <v>District 6</v>
          </cell>
          <cell r="F4867" t="str">
            <v>Water</v>
          </cell>
        </row>
        <row r="4868">
          <cell r="B4868">
            <v>4286.12</v>
          </cell>
          <cell r="C4868">
            <v>2010</v>
          </cell>
          <cell r="D4868" t="str">
            <v>700290  Special Financial Management</v>
          </cell>
          <cell r="E4868" t="str">
            <v>TOC</v>
          </cell>
          <cell r="F4868" t="str">
            <v>Water</v>
          </cell>
        </row>
        <row r="4869">
          <cell r="B4869">
            <v>4286.12</v>
          </cell>
          <cell r="C4869">
            <v>2010</v>
          </cell>
          <cell r="D4869" t="str">
            <v>700290  Special Financial Management</v>
          </cell>
          <cell r="E4869" t="str">
            <v>District 1</v>
          </cell>
          <cell r="F4869" t="str">
            <v>Water</v>
          </cell>
        </row>
        <row r="4870">
          <cell r="B4870">
            <v>4286.12</v>
          </cell>
          <cell r="C4870">
            <v>2010</v>
          </cell>
          <cell r="D4870" t="str">
            <v>700290  Special Financial Management</v>
          </cell>
          <cell r="E4870" t="str">
            <v>District 1</v>
          </cell>
          <cell r="F4870" t="str">
            <v>Water</v>
          </cell>
        </row>
        <row r="4871">
          <cell r="B4871">
            <v>4286.12</v>
          </cell>
          <cell r="C4871">
            <v>2010</v>
          </cell>
          <cell r="D4871" t="str">
            <v>700290  Special Financial Management</v>
          </cell>
          <cell r="E4871" t="str">
            <v>District 1</v>
          </cell>
          <cell r="F4871" t="str">
            <v>Water</v>
          </cell>
        </row>
        <row r="4872">
          <cell r="B4872">
            <v>4286.12</v>
          </cell>
          <cell r="C4872">
            <v>2010</v>
          </cell>
          <cell r="D4872" t="str">
            <v>700290  Special Financial Management</v>
          </cell>
          <cell r="E4872" t="str">
            <v>District 1</v>
          </cell>
          <cell r="F4872" t="str">
            <v>Water</v>
          </cell>
        </row>
        <row r="4873">
          <cell r="B4873">
            <v>4286.12</v>
          </cell>
          <cell r="C4873">
            <v>2010</v>
          </cell>
          <cell r="D4873" t="str">
            <v>700290  Special Financial Management</v>
          </cell>
          <cell r="E4873" t="str">
            <v>District 1</v>
          </cell>
          <cell r="F4873" t="str">
            <v>Water</v>
          </cell>
        </row>
        <row r="4874">
          <cell r="B4874">
            <v>4286.12</v>
          </cell>
          <cell r="C4874">
            <v>2010</v>
          </cell>
          <cell r="D4874" t="str">
            <v>700290  Special Financial Management</v>
          </cell>
          <cell r="E4874" t="str">
            <v>Logistics</v>
          </cell>
          <cell r="F4874" t="str">
            <v>Water</v>
          </cell>
        </row>
        <row r="4875">
          <cell r="B4875">
            <v>4286.12</v>
          </cell>
          <cell r="C4875">
            <v>2010</v>
          </cell>
          <cell r="D4875" t="str">
            <v>700290  Special Financial Management</v>
          </cell>
          <cell r="E4875" t="str">
            <v>Logistics</v>
          </cell>
          <cell r="F4875" t="str">
            <v>Water</v>
          </cell>
        </row>
        <row r="4876">
          <cell r="B4876">
            <v>4286.12</v>
          </cell>
          <cell r="C4876">
            <v>2010</v>
          </cell>
          <cell r="D4876" t="str">
            <v>700290  Special Financial Management</v>
          </cell>
          <cell r="E4876" t="str">
            <v>Logistics</v>
          </cell>
          <cell r="F4876" t="str">
            <v>Water</v>
          </cell>
        </row>
        <row r="4877">
          <cell r="B4877">
            <v>4286.12</v>
          </cell>
          <cell r="C4877">
            <v>2010</v>
          </cell>
          <cell r="D4877" t="str">
            <v>700290  Special Financial Management</v>
          </cell>
          <cell r="E4877" t="str">
            <v>Logistics</v>
          </cell>
          <cell r="F4877" t="str">
            <v>Water</v>
          </cell>
        </row>
        <row r="4878">
          <cell r="B4878">
            <v>4286.12</v>
          </cell>
          <cell r="C4878">
            <v>2010</v>
          </cell>
          <cell r="D4878" t="str">
            <v>700290  Special Financial Management</v>
          </cell>
          <cell r="E4878" t="str">
            <v>Logistics</v>
          </cell>
          <cell r="F4878" t="str">
            <v>Water</v>
          </cell>
        </row>
        <row r="4879">
          <cell r="B4879">
            <v>4286.12</v>
          </cell>
          <cell r="C4879">
            <v>2010</v>
          </cell>
          <cell r="D4879" t="str">
            <v>700290  Special Financial Management</v>
          </cell>
          <cell r="E4879" t="str">
            <v>Logistics</v>
          </cell>
          <cell r="F4879" t="str">
            <v>Water</v>
          </cell>
        </row>
        <row r="4880">
          <cell r="B4880">
            <v>4286.12</v>
          </cell>
          <cell r="C4880">
            <v>2010</v>
          </cell>
          <cell r="D4880" t="str">
            <v>700290  Special Financial Management</v>
          </cell>
          <cell r="E4880" t="str">
            <v>Logistics</v>
          </cell>
          <cell r="F4880" t="str">
            <v>Water</v>
          </cell>
        </row>
        <row r="4881">
          <cell r="B4881">
            <v>4286.12</v>
          </cell>
          <cell r="C4881">
            <v>2010</v>
          </cell>
          <cell r="D4881" t="str">
            <v>700290  Special Financial Management</v>
          </cell>
          <cell r="E4881" t="str">
            <v>Logistics</v>
          </cell>
          <cell r="F4881" t="str">
            <v>Water</v>
          </cell>
        </row>
        <row r="4882">
          <cell r="B4882">
            <v>3322.19</v>
          </cell>
          <cell r="C4882">
            <v>2010</v>
          </cell>
          <cell r="D4882" t="str">
            <v>700290  Special Financial Management</v>
          </cell>
          <cell r="E4882" t="str">
            <v>TOC</v>
          </cell>
          <cell r="F4882" t="str">
            <v>Water</v>
          </cell>
        </row>
        <row r="4883">
          <cell r="B4883">
            <v>4286.12</v>
          </cell>
          <cell r="C4883">
            <v>2010</v>
          </cell>
          <cell r="D4883" t="str">
            <v>700290  Special Financial Management</v>
          </cell>
          <cell r="E4883" t="str">
            <v>Informal Settlements</v>
          </cell>
          <cell r="F4883" t="str">
            <v>Water</v>
          </cell>
        </row>
        <row r="4884">
          <cell r="B4884">
            <v>4286.12</v>
          </cell>
          <cell r="C4884">
            <v>2010</v>
          </cell>
          <cell r="D4884" t="str">
            <v>700290  Special Financial Management</v>
          </cell>
          <cell r="E4884" t="str">
            <v>TOC</v>
          </cell>
          <cell r="F4884" t="str">
            <v>Water</v>
          </cell>
        </row>
        <row r="4885">
          <cell r="B4885">
            <v>4286.12</v>
          </cell>
          <cell r="C4885">
            <v>2010</v>
          </cell>
          <cell r="D4885" t="str">
            <v>700290  Special Financial Management</v>
          </cell>
          <cell r="E4885" t="str">
            <v>District 8</v>
          </cell>
          <cell r="F4885" t="str">
            <v>Water</v>
          </cell>
        </row>
        <row r="4886">
          <cell r="B4886">
            <v>4286.12</v>
          </cell>
          <cell r="C4886">
            <v>2010</v>
          </cell>
          <cell r="D4886" t="str">
            <v>700290  Special Financial Management</v>
          </cell>
          <cell r="E4886" t="e">
            <v>#N/A</v>
          </cell>
          <cell r="F4886" t="str">
            <v>Sewer</v>
          </cell>
        </row>
        <row r="4887">
          <cell r="B4887">
            <v>1228.18</v>
          </cell>
          <cell r="C4887">
            <v>2010</v>
          </cell>
          <cell r="D4887" t="str">
            <v>700290  Special Financial Management</v>
          </cell>
          <cell r="E4887" t="e">
            <v>#N/A</v>
          </cell>
          <cell r="F4887" t="str">
            <v>Sewer</v>
          </cell>
        </row>
        <row r="4888">
          <cell r="B4888">
            <v>4286.12</v>
          </cell>
          <cell r="C4888">
            <v>2010</v>
          </cell>
          <cell r="D4888" t="str">
            <v>700290  Special Financial Management</v>
          </cell>
          <cell r="E4888" t="str">
            <v>District 8</v>
          </cell>
          <cell r="F4888" t="str">
            <v>Water</v>
          </cell>
        </row>
        <row r="4889">
          <cell r="B4889">
            <v>4286.12</v>
          </cell>
          <cell r="C4889">
            <v>2010</v>
          </cell>
          <cell r="D4889" t="str">
            <v>700290  Special Financial Management</v>
          </cell>
          <cell r="E4889" t="str">
            <v>District 8</v>
          </cell>
          <cell r="F4889" t="str">
            <v>Water</v>
          </cell>
        </row>
        <row r="4890">
          <cell r="B4890">
            <v>4286.12</v>
          </cell>
          <cell r="C4890">
            <v>2010</v>
          </cell>
          <cell r="D4890" t="str">
            <v>700290  Special Financial Management</v>
          </cell>
          <cell r="E4890" t="str">
            <v>District 8</v>
          </cell>
          <cell r="F4890" t="str">
            <v>Water</v>
          </cell>
        </row>
        <row r="4891">
          <cell r="B4891">
            <v>4286.12</v>
          </cell>
          <cell r="C4891">
            <v>2010</v>
          </cell>
          <cell r="D4891" t="str">
            <v>700290  Special Financial Management</v>
          </cell>
          <cell r="E4891" t="str">
            <v>District 8</v>
          </cell>
          <cell r="F4891" t="str">
            <v>Water</v>
          </cell>
        </row>
        <row r="4892">
          <cell r="B4892">
            <v>3322.19</v>
          </cell>
          <cell r="C4892">
            <v>2010</v>
          </cell>
          <cell r="D4892" t="str">
            <v>700290  Special Financial Management</v>
          </cell>
          <cell r="E4892" t="str">
            <v>District 8</v>
          </cell>
          <cell r="F4892" t="str">
            <v>Water</v>
          </cell>
        </row>
        <row r="4893">
          <cell r="B4893">
            <v>4286.12</v>
          </cell>
          <cell r="C4893">
            <v>2010</v>
          </cell>
          <cell r="D4893" t="str">
            <v>700290  Special Financial Management</v>
          </cell>
          <cell r="E4893" t="str">
            <v>District 8</v>
          </cell>
          <cell r="F4893" t="str">
            <v>Water</v>
          </cell>
        </row>
        <row r="4894">
          <cell r="B4894">
            <v>4286.12</v>
          </cell>
          <cell r="C4894">
            <v>2010</v>
          </cell>
          <cell r="D4894" t="str">
            <v>700290  Special Financial Management</v>
          </cell>
          <cell r="E4894" t="str">
            <v>District 8</v>
          </cell>
          <cell r="F4894" t="str">
            <v>Water</v>
          </cell>
        </row>
        <row r="4895">
          <cell r="B4895">
            <v>4286.12</v>
          </cell>
          <cell r="C4895">
            <v>2010</v>
          </cell>
          <cell r="D4895" t="str">
            <v>700290  Special Financial Management</v>
          </cell>
          <cell r="E4895" t="str">
            <v>District 8</v>
          </cell>
          <cell r="F4895" t="str">
            <v>Water</v>
          </cell>
        </row>
        <row r="4896">
          <cell r="B4896">
            <v>3322.19</v>
          </cell>
          <cell r="C4896">
            <v>2010</v>
          </cell>
          <cell r="D4896" t="str">
            <v>700290  Special Financial Management</v>
          </cell>
          <cell r="E4896" t="str">
            <v>District 8</v>
          </cell>
          <cell r="F4896" t="str">
            <v>Water</v>
          </cell>
        </row>
        <row r="4897">
          <cell r="B4897">
            <v>4286.12</v>
          </cell>
          <cell r="C4897">
            <v>2010</v>
          </cell>
          <cell r="D4897" t="str">
            <v>700290  Special Financial Management</v>
          </cell>
          <cell r="E4897" t="str">
            <v>District 8</v>
          </cell>
          <cell r="F4897" t="str">
            <v>Water</v>
          </cell>
        </row>
        <row r="4898">
          <cell r="B4898">
            <v>4286.12</v>
          </cell>
          <cell r="C4898">
            <v>2010</v>
          </cell>
          <cell r="D4898" t="str">
            <v>700290  Special Financial Management</v>
          </cell>
          <cell r="E4898" t="str">
            <v>District 8</v>
          </cell>
          <cell r="F4898" t="str">
            <v>Water</v>
          </cell>
        </row>
        <row r="4899">
          <cell r="B4899">
            <v>4286.12</v>
          </cell>
          <cell r="C4899">
            <v>2010</v>
          </cell>
          <cell r="D4899" t="str">
            <v>700290  Special Financial Management</v>
          </cell>
          <cell r="E4899" t="str">
            <v>District 6</v>
          </cell>
          <cell r="F4899" t="str">
            <v>Water</v>
          </cell>
        </row>
        <row r="4900">
          <cell r="B4900">
            <v>4286.12</v>
          </cell>
          <cell r="C4900">
            <v>2010</v>
          </cell>
          <cell r="D4900" t="str">
            <v>700290  Special Financial Management</v>
          </cell>
          <cell r="E4900" t="str">
            <v>District 6</v>
          </cell>
          <cell r="F4900" t="str">
            <v>Water</v>
          </cell>
        </row>
        <row r="4901">
          <cell r="B4901">
            <v>4286.12</v>
          </cell>
          <cell r="C4901">
            <v>2010</v>
          </cell>
          <cell r="D4901" t="str">
            <v>700290  Special Financial Management</v>
          </cell>
          <cell r="E4901" t="str">
            <v>District 6</v>
          </cell>
          <cell r="F4901" t="str">
            <v>Water</v>
          </cell>
        </row>
        <row r="4902">
          <cell r="B4902">
            <v>4286.12</v>
          </cell>
          <cell r="C4902">
            <v>2010</v>
          </cell>
          <cell r="D4902" t="str">
            <v>700290  Special Financial Management</v>
          </cell>
          <cell r="E4902" t="str">
            <v>District 6</v>
          </cell>
          <cell r="F4902" t="str">
            <v>Water</v>
          </cell>
        </row>
        <row r="4903">
          <cell r="B4903">
            <v>3322.19</v>
          </cell>
          <cell r="C4903">
            <v>2010</v>
          </cell>
          <cell r="D4903" t="str">
            <v>700290  Special Financial Management</v>
          </cell>
          <cell r="E4903" t="str">
            <v>District 6</v>
          </cell>
          <cell r="F4903" t="str">
            <v>Water</v>
          </cell>
        </row>
        <row r="4904">
          <cell r="B4904">
            <v>4286.12</v>
          </cell>
          <cell r="C4904">
            <v>2010</v>
          </cell>
          <cell r="D4904" t="str">
            <v>700290  Special Financial Management</v>
          </cell>
          <cell r="E4904" t="str">
            <v>District 6</v>
          </cell>
          <cell r="F4904" t="str">
            <v>Water</v>
          </cell>
        </row>
        <row r="4905">
          <cell r="B4905">
            <v>4286.12</v>
          </cell>
          <cell r="C4905">
            <v>2010</v>
          </cell>
          <cell r="D4905" t="str">
            <v>700290  Special Financial Management</v>
          </cell>
          <cell r="E4905" t="str">
            <v>District 6</v>
          </cell>
          <cell r="F4905" t="str">
            <v>Water</v>
          </cell>
        </row>
        <row r="4906">
          <cell r="B4906">
            <v>4286.12</v>
          </cell>
          <cell r="C4906">
            <v>2010</v>
          </cell>
          <cell r="D4906" t="str">
            <v>700290  Special Financial Management</v>
          </cell>
          <cell r="E4906" t="str">
            <v>District 8</v>
          </cell>
          <cell r="F4906" t="str">
            <v>Water</v>
          </cell>
        </row>
        <row r="4907">
          <cell r="B4907">
            <v>4286.12</v>
          </cell>
          <cell r="C4907">
            <v>2010</v>
          </cell>
          <cell r="D4907" t="str">
            <v>700290  Special Financial Management</v>
          </cell>
          <cell r="E4907" t="str">
            <v>District 8</v>
          </cell>
          <cell r="F4907" t="str">
            <v>Water</v>
          </cell>
        </row>
        <row r="4908">
          <cell r="B4908">
            <v>4286.12</v>
          </cell>
          <cell r="C4908">
            <v>2010</v>
          </cell>
          <cell r="D4908" t="str">
            <v>700290  Special Financial Management</v>
          </cell>
          <cell r="E4908" t="str">
            <v>District 8</v>
          </cell>
          <cell r="F4908" t="str">
            <v>Water</v>
          </cell>
        </row>
        <row r="4909">
          <cell r="B4909">
            <v>4286.12</v>
          </cell>
          <cell r="C4909">
            <v>2010</v>
          </cell>
          <cell r="D4909" t="str">
            <v>700290  Special Financial Management</v>
          </cell>
          <cell r="E4909" t="str">
            <v>District 8</v>
          </cell>
          <cell r="F4909" t="str">
            <v>Water</v>
          </cell>
        </row>
        <row r="4910">
          <cell r="B4910">
            <v>3322.19</v>
          </cell>
          <cell r="C4910">
            <v>2010</v>
          </cell>
          <cell r="D4910" t="str">
            <v>700290  Special Financial Management</v>
          </cell>
          <cell r="E4910" t="str">
            <v>District 1</v>
          </cell>
          <cell r="F4910" t="str">
            <v>Water</v>
          </cell>
        </row>
        <row r="4911">
          <cell r="B4911">
            <v>4286.12</v>
          </cell>
          <cell r="C4911">
            <v>2010</v>
          </cell>
          <cell r="D4911" t="str">
            <v>700290  Special Financial Management</v>
          </cell>
          <cell r="E4911" t="str">
            <v>District 8</v>
          </cell>
          <cell r="F4911" t="str">
            <v>Water</v>
          </cell>
        </row>
        <row r="4912">
          <cell r="B4912">
            <v>4286.12</v>
          </cell>
          <cell r="C4912">
            <v>2010</v>
          </cell>
          <cell r="D4912" t="str">
            <v>700290  Special Financial Management</v>
          </cell>
          <cell r="E4912" t="str">
            <v>Planning &amp; Design</v>
          </cell>
          <cell r="F4912" t="str">
            <v>Water</v>
          </cell>
        </row>
        <row r="4913">
          <cell r="B4913">
            <v>4286.12</v>
          </cell>
          <cell r="C4913">
            <v>2010</v>
          </cell>
          <cell r="D4913" t="str">
            <v>700290  Special Financial Management</v>
          </cell>
          <cell r="E4913" t="str">
            <v>District 4</v>
          </cell>
          <cell r="F4913" t="str">
            <v>Sewer</v>
          </cell>
        </row>
        <row r="4914">
          <cell r="B4914">
            <v>4286.12</v>
          </cell>
          <cell r="C4914">
            <v>2010</v>
          </cell>
          <cell r="D4914" t="str">
            <v>700290  Special Financial Management</v>
          </cell>
          <cell r="E4914" t="str">
            <v>District 4</v>
          </cell>
          <cell r="F4914" t="str">
            <v>Sewer</v>
          </cell>
        </row>
        <row r="4915">
          <cell r="B4915">
            <v>4286.12</v>
          </cell>
          <cell r="C4915">
            <v>2010</v>
          </cell>
          <cell r="D4915" t="str">
            <v>700290  Special Financial Management</v>
          </cell>
          <cell r="E4915" t="str">
            <v>District 4</v>
          </cell>
          <cell r="F4915" t="str">
            <v>Sewer</v>
          </cell>
        </row>
        <row r="4916">
          <cell r="B4916">
            <v>4286.12</v>
          </cell>
          <cell r="C4916">
            <v>2010</v>
          </cell>
          <cell r="D4916" t="str">
            <v>700290  Special Financial Management</v>
          </cell>
          <cell r="E4916" t="str">
            <v>District 4</v>
          </cell>
          <cell r="F4916" t="str">
            <v>Sewer</v>
          </cell>
        </row>
        <row r="4917">
          <cell r="B4917">
            <v>4286.12</v>
          </cell>
          <cell r="C4917">
            <v>2010</v>
          </cell>
          <cell r="D4917" t="str">
            <v>700290  Special Financial Management</v>
          </cell>
          <cell r="E4917" t="str">
            <v>District 4</v>
          </cell>
          <cell r="F4917" t="str">
            <v>Sewer</v>
          </cell>
        </row>
        <row r="4918">
          <cell r="B4918">
            <v>4286.12</v>
          </cell>
          <cell r="C4918">
            <v>2010</v>
          </cell>
          <cell r="D4918" t="str">
            <v>700290  Special Financial Management</v>
          </cell>
          <cell r="E4918" t="str">
            <v>District 3</v>
          </cell>
          <cell r="F4918" t="str">
            <v>Sewer</v>
          </cell>
        </row>
        <row r="4919">
          <cell r="B4919">
            <v>4286.12</v>
          </cell>
          <cell r="C4919">
            <v>2010</v>
          </cell>
          <cell r="D4919" t="str">
            <v>700290  Special Financial Management</v>
          </cell>
          <cell r="E4919" t="str">
            <v>District 3</v>
          </cell>
          <cell r="F4919" t="str">
            <v>Sewer</v>
          </cell>
        </row>
        <row r="4920">
          <cell r="B4920">
            <v>4286.12</v>
          </cell>
          <cell r="C4920">
            <v>2010</v>
          </cell>
          <cell r="D4920" t="str">
            <v>700290  Special Financial Management</v>
          </cell>
          <cell r="E4920" t="str">
            <v>District 3</v>
          </cell>
          <cell r="F4920" t="str">
            <v>Sewer</v>
          </cell>
        </row>
        <row r="4921">
          <cell r="B4921">
            <v>4286.12</v>
          </cell>
          <cell r="C4921">
            <v>2010</v>
          </cell>
          <cell r="D4921" t="str">
            <v>700290  Special Financial Management</v>
          </cell>
          <cell r="E4921" t="str">
            <v>TOC</v>
          </cell>
          <cell r="F4921" t="str">
            <v>Sewer</v>
          </cell>
        </row>
        <row r="4922">
          <cell r="B4922">
            <v>4286.12</v>
          </cell>
          <cell r="C4922">
            <v>2010</v>
          </cell>
          <cell r="D4922" t="str">
            <v>700290  Special Financial Management</v>
          </cell>
          <cell r="E4922" t="str">
            <v>District 7</v>
          </cell>
          <cell r="F4922" t="str">
            <v>Sewer</v>
          </cell>
        </row>
        <row r="4923">
          <cell r="B4923">
            <v>4286.12</v>
          </cell>
          <cell r="C4923">
            <v>2010</v>
          </cell>
          <cell r="D4923" t="str">
            <v>700290  Special Financial Management</v>
          </cell>
          <cell r="E4923" t="str">
            <v>District 7</v>
          </cell>
          <cell r="F4923" t="str">
            <v>Sewer</v>
          </cell>
        </row>
        <row r="4924">
          <cell r="B4924">
            <v>4286.12</v>
          </cell>
          <cell r="C4924">
            <v>2010</v>
          </cell>
          <cell r="D4924" t="str">
            <v>700290  Special Financial Management</v>
          </cell>
          <cell r="E4924" t="str">
            <v>District 6</v>
          </cell>
          <cell r="F4924" t="str">
            <v>Sewer</v>
          </cell>
        </row>
        <row r="4925">
          <cell r="B4925">
            <v>4286.12</v>
          </cell>
          <cell r="C4925">
            <v>2010</v>
          </cell>
          <cell r="D4925" t="str">
            <v>700290  Special Financial Management</v>
          </cell>
          <cell r="E4925" t="str">
            <v>District 7</v>
          </cell>
          <cell r="F4925" t="str">
            <v>Sewer</v>
          </cell>
        </row>
        <row r="4926">
          <cell r="B4926">
            <v>4286.12</v>
          </cell>
          <cell r="C4926">
            <v>2010</v>
          </cell>
          <cell r="D4926" t="str">
            <v>700290  Special Financial Management</v>
          </cell>
          <cell r="E4926" t="str">
            <v>District 1</v>
          </cell>
          <cell r="F4926" t="str">
            <v>Sewer</v>
          </cell>
        </row>
        <row r="4927">
          <cell r="B4927">
            <v>4286.12</v>
          </cell>
          <cell r="C4927">
            <v>2010</v>
          </cell>
          <cell r="D4927" t="str">
            <v>700290  Special Financial Management</v>
          </cell>
          <cell r="E4927" t="str">
            <v>District 1</v>
          </cell>
          <cell r="F4927" t="str">
            <v>Sewer</v>
          </cell>
        </row>
        <row r="4928">
          <cell r="B4928">
            <v>4286.12</v>
          </cell>
          <cell r="C4928">
            <v>2010</v>
          </cell>
          <cell r="D4928" t="str">
            <v>700290  Special Financial Management</v>
          </cell>
          <cell r="E4928" t="str">
            <v>District 1</v>
          </cell>
          <cell r="F4928" t="str">
            <v>Sewer</v>
          </cell>
        </row>
        <row r="4929">
          <cell r="B4929">
            <v>4286.12</v>
          </cell>
          <cell r="C4929">
            <v>2010</v>
          </cell>
          <cell r="D4929" t="str">
            <v>700290  Special Financial Management</v>
          </cell>
          <cell r="E4929" t="str">
            <v>Logistics</v>
          </cell>
          <cell r="F4929" t="str">
            <v>Sewer</v>
          </cell>
        </row>
        <row r="4930">
          <cell r="B4930">
            <v>4286.12</v>
          </cell>
          <cell r="C4930">
            <v>2010</v>
          </cell>
          <cell r="D4930" t="str">
            <v>700290  Special Financial Management</v>
          </cell>
          <cell r="E4930" t="str">
            <v>Logistics</v>
          </cell>
          <cell r="F4930" t="str">
            <v>Sewer</v>
          </cell>
        </row>
        <row r="4931">
          <cell r="B4931">
            <v>4286.12</v>
          </cell>
          <cell r="C4931">
            <v>2010</v>
          </cell>
          <cell r="D4931" t="str">
            <v>700290  Special Financial Management</v>
          </cell>
          <cell r="E4931" t="str">
            <v>Logistics</v>
          </cell>
          <cell r="F4931" t="str">
            <v>Sewer</v>
          </cell>
        </row>
        <row r="4932">
          <cell r="B4932">
            <v>4286.12</v>
          </cell>
          <cell r="C4932">
            <v>2010</v>
          </cell>
          <cell r="D4932" t="str">
            <v>700290  Special Financial Management</v>
          </cell>
          <cell r="E4932" t="str">
            <v>Logistics</v>
          </cell>
          <cell r="F4932" t="str">
            <v>Sewer</v>
          </cell>
        </row>
        <row r="4933">
          <cell r="B4933">
            <v>4286.12</v>
          </cell>
          <cell r="C4933">
            <v>2010</v>
          </cell>
          <cell r="D4933" t="str">
            <v>700290  Special Financial Management</v>
          </cell>
          <cell r="E4933" t="str">
            <v>Logistics</v>
          </cell>
          <cell r="F4933" t="str">
            <v>Sewer</v>
          </cell>
        </row>
        <row r="4934">
          <cell r="B4934">
            <v>4286.12</v>
          </cell>
          <cell r="C4934">
            <v>2010</v>
          </cell>
          <cell r="D4934" t="str">
            <v>700290  Special Financial Management</v>
          </cell>
          <cell r="E4934" t="str">
            <v>Logistics</v>
          </cell>
          <cell r="F4934" t="str">
            <v>Sewer</v>
          </cell>
        </row>
        <row r="4935">
          <cell r="B4935">
            <v>4286.12</v>
          </cell>
          <cell r="C4935">
            <v>2010</v>
          </cell>
          <cell r="D4935" t="str">
            <v>700290  Special Financial Management</v>
          </cell>
          <cell r="E4935" t="str">
            <v>Logistics</v>
          </cell>
          <cell r="F4935" t="str">
            <v>Sewer</v>
          </cell>
        </row>
        <row r="4936">
          <cell r="B4936">
            <v>4286.12</v>
          </cell>
          <cell r="C4936">
            <v>2010</v>
          </cell>
          <cell r="D4936" t="str">
            <v>700290  Special Financial Management</v>
          </cell>
          <cell r="E4936" t="str">
            <v>Informal Settlements</v>
          </cell>
          <cell r="F4936" t="str">
            <v>Sewer</v>
          </cell>
        </row>
        <row r="4937">
          <cell r="B4937">
            <v>4286.12</v>
          </cell>
          <cell r="C4937">
            <v>2010</v>
          </cell>
          <cell r="D4937" t="str">
            <v>700290  Special Financial Management</v>
          </cell>
          <cell r="E4937" t="str">
            <v>TOC</v>
          </cell>
          <cell r="F4937" t="str">
            <v>Sewer</v>
          </cell>
        </row>
        <row r="4938">
          <cell r="B4938">
            <v>4286.12</v>
          </cell>
          <cell r="C4938">
            <v>2010</v>
          </cell>
          <cell r="D4938" t="str">
            <v>700290  Special Financial Management</v>
          </cell>
          <cell r="E4938" t="str">
            <v>Planning &amp; Design</v>
          </cell>
          <cell r="F4938" t="str">
            <v>Sewer</v>
          </cell>
        </row>
        <row r="4939">
          <cell r="B4939">
            <v>4286.12</v>
          </cell>
          <cell r="C4939">
            <v>2010</v>
          </cell>
          <cell r="D4939" t="str">
            <v>700290  Special Financial Management</v>
          </cell>
          <cell r="E4939" t="str">
            <v>Planning &amp; Design</v>
          </cell>
          <cell r="F4939" t="str">
            <v>Sewer</v>
          </cell>
        </row>
        <row r="4940">
          <cell r="B4940">
            <v>4286.12</v>
          </cell>
          <cell r="C4940">
            <v>2010</v>
          </cell>
          <cell r="D4940" t="str">
            <v>700290  Special Financial Management</v>
          </cell>
          <cell r="E4940" t="str">
            <v>Informal Settlements</v>
          </cell>
          <cell r="F4940" t="str">
            <v>Sewer</v>
          </cell>
        </row>
        <row r="4941">
          <cell r="B4941">
            <v>4286.12</v>
          </cell>
          <cell r="C4941">
            <v>2010</v>
          </cell>
          <cell r="D4941" t="str">
            <v>700290  Special Financial Management</v>
          </cell>
          <cell r="E4941" t="str">
            <v>Informal Settlements</v>
          </cell>
          <cell r="F4941" t="str">
            <v>Water</v>
          </cell>
        </row>
        <row r="4942">
          <cell r="B4942">
            <v>4286.12</v>
          </cell>
          <cell r="C4942">
            <v>2010</v>
          </cell>
          <cell r="D4942" t="str">
            <v>700290  Special Financial Management</v>
          </cell>
          <cell r="E4942" t="str">
            <v>Logistics</v>
          </cell>
          <cell r="F4942" t="str">
            <v>Water</v>
          </cell>
        </row>
        <row r="4943">
          <cell r="B4943">
            <v>1389.75</v>
          </cell>
          <cell r="C4943">
            <v>2010</v>
          </cell>
          <cell r="D4943" t="str">
            <v>700290  Special Financial Management</v>
          </cell>
          <cell r="E4943" t="e">
            <v>#N/A</v>
          </cell>
          <cell r="F4943" t="str">
            <v>Sewer</v>
          </cell>
        </row>
        <row r="4944">
          <cell r="B4944">
            <v>4286.12</v>
          </cell>
          <cell r="C4944">
            <v>2010</v>
          </cell>
          <cell r="D4944" t="str">
            <v>700290  Special Financial Management</v>
          </cell>
          <cell r="E4944" t="str">
            <v>District 7</v>
          </cell>
          <cell r="F4944" t="str">
            <v>Sewer</v>
          </cell>
        </row>
        <row r="4945">
          <cell r="B4945">
            <v>4286.12</v>
          </cell>
          <cell r="C4945">
            <v>2010</v>
          </cell>
          <cell r="D4945" t="str">
            <v>700290  Special Financial Management</v>
          </cell>
          <cell r="E4945" t="str">
            <v>District 7</v>
          </cell>
          <cell r="F4945" t="str">
            <v>Sewer</v>
          </cell>
        </row>
        <row r="4946">
          <cell r="B4946">
            <v>4286.12</v>
          </cell>
          <cell r="C4946">
            <v>2010</v>
          </cell>
          <cell r="D4946" t="str">
            <v>700290  Special Financial Management</v>
          </cell>
          <cell r="E4946" t="str">
            <v>District 7</v>
          </cell>
          <cell r="F4946" t="str">
            <v>Sewer</v>
          </cell>
        </row>
        <row r="4947">
          <cell r="B4947">
            <v>4286.12</v>
          </cell>
          <cell r="C4947">
            <v>2010</v>
          </cell>
          <cell r="D4947" t="str">
            <v>700290  Special Financial Management</v>
          </cell>
          <cell r="E4947" t="str">
            <v>District 7</v>
          </cell>
          <cell r="F4947" t="str">
            <v>Sewer</v>
          </cell>
        </row>
        <row r="4948">
          <cell r="B4948">
            <v>4286.12</v>
          </cell>
          <cell r="C4948">
            <v>2010</v>
          </cell>
          <cell r="D4948" t="str">
            <v>700290  Special Financial Management</v>
          </cell>
          <cell r="E4948" t="str">
            <v>District 7</v>
          </cell>
          <cell r="F4948" t="str">
            <v>Sewer</v>
          </cell>
        </row>
        <row r="4949">
          <cell r="B4949">
            <v>4286.12</v>
          </cell>
          <cell r="C4949">
            <v>2010</v>
          </cell>
          <cell r="D4949" t="str">
            <v>700290  Special Financial Management</v>
          </cell>
          <cell r="E4949" t="str">
            <v>District 7</v>
          </cell>
          <cell r="F4949" t="str">
            <v>Sewer</v>
          </cell>
        </row>
        <row r="4950">
          <cell r="B4950">
            <v>4286.12</v>
          </cell>
          <cell r="C4950">
            <v>2010</v>
          </cell>
          <cell r="D4950" t="str">
            <v>700290  Special Financial Management</v>
          </cell>
          <cell r="E4950" t="str">
            <v>District 6</v>
          </cell>
          <cell r="F4950" t="str">
            <v>Sewer</v>
          </cell>
        </row>
        <row r="4951">
          <cell r="B4951">
            <v>3322.19</v>
          </cell>
          <cell r="C4951">
            <v>2010</v>
          </cell>
          <cell r="D4951" t="str">
            <v>700290  Special Financial Management</v>
          </cell>
          <cell r="E4951" t="str">
            <v>District 6</v>
          </cell>
          <cell r="F4951" t="str">
            <v>Sewer</v>
          </cell>
        </row>
        <row r="4952">
          <cell r="B4952">
            <v>4286.12</v>
          </cell>
          <cell r="C4952">
            <v>2010</v>
          </cell>
          <cell r="D4952" t="str">
            <v>700290  Special Financial Management</v>
          </cell>
          <cell r="E4952" t="str">
            <v>District 6</v>
          </cell>
          <cell r="F4952" t="str">
            <v>Sewer</v>
          </cell>
        </row>
        <row r="4953">
          <cell r="B4953">
            <v>4286.12</v>
          </cell>
          <cell r="C4953">
            <v>2010</v>
          </cell>
          <cell r="D4953" t="str">
            <v>700290  Special Financial Management</v>
          </cell>
          <cell r="E4953" t="str">
            <v>District 6</v>
          </cell>
          <cell r="F4953" t="str">
            <v>Sewer</v>
          </cell>
        </row>
        <row r="4954">
          <cell r="B4954">
            <v>4286.12</v>
          </cell>
          <cell r="C4954">
            <v>2010</v>
          </cell>
          <cell r="D4954" t="str">
            <v>700290  Special Financial Management</v>
          </cell>
          <cell r="E4954" t="str">
            <v>District 6</v>
          </cell>
          <cell r="F4954" t="str">
            <v>Sewer</v>
          </cell>
        </row>
        <row r="4955">
          <cell r="B4955">
            <v>4286.12</v>
          </cell>
          <cell r="C4955">
            <v>2010</v>
          </cell>
          <cell r="D4955" t="str">
            <v>700290  Special Financial Management</v>
          </cell>
          <cell r="E4955" t="str">
            <v>District 6</v>
          </cell>
          <cell r="F4955" t="str">
            <v>Sewer</v>
          </cell>
        </row>
        <row r="4956">
          <cell r="B4956">
            <v>4286.12</v>
          </cell>
          <cell r="C4956">
            <v>2010</v>
          </cell>
          <cell r="D4956" t="str">
            <v>700290  Special Financial Management</v>
          </cell>
          <cell r="E4956" t="str">
            <v>District 7</v>
          </cell>
          <cell r="F4956" t="str">
            <v>Sewer</v>
          </cell>
        </row>
        <row r="4957">
          <cell r="B4957">
            <v>4286.12</v>
          </cell>
          <cell r="C4957">
            <v>2010</v>
          </cell>
          <cell r="D4957" t="str">
            <v>700290  Special Financial Management</v>
          </cell>
          <cell r="E4957" t="str">
            <v>District 7</v>
          </cell>
          <cell r="F4957" t="str">
            <v>Sewer</v>
          </cell>
        </row>
        <row r="4958">
          <cell r="B4958">
            <v>4286.12</v>
          </cell>
          <cell r="C4958">
            <v>2010</v>
          </cell>
          <cell r="D4958" t="str">
            <v>700290  Special Financial Management</v>
          </cell>
          <cell r="E4958" t="str">
            <v>District 7</v>
          </cell>
          <cell r="F4958" t="str">
            <v>Sewer</v>
          </cell>
        </row>
        <row r="4959">
          <cell r="B4959">
            <v>4286.12</v>
          </cell>
          <cell r="C4959">
            <v>2010</v>
          </cell>
          <cell r="D4959" t="str">
            <v>700290  Special Financial Management</v>
          </cell>
          <cell r="E4959" t="str">
            <v>District 7</v>
          </cell>
          <cell r="F4959" t="str">
            <v>Sewer</v>
          </cell>
        </row>
        <row r="4960">
          <cell r="B4960">
            <v>4286.12</v>
          </cell>
          <cell r="C4960">
            <v>2010</v>
          </cell>
          <cell r="D4960" t="str">
            <v>700290  Special Financial Management</v>
          </cell>
          <cell r="E4960" t="str">
            <v>District 7</v>
          </cell>
          <cell r="F4960" t="str">
            <v>Sewer</v>
          </cell>
        </row>
        <row r="4961">
          <cell r="B4961">
            <v>5546.6</v>
          </cell>
          <cell r="C4961">
            <v>2010</v>
          </cell>
          <cell r="D4961" t="str">
            <v>700585  Procurement</v>
          </cell>
          <cell r="E4961" t="str">
            <v>Logistics</v>
          </cell>
          <cell r="F4961" t="str">
            <v>Water</v>
          </cell>
        </row>
        <row r="4962">
          <cell r="B4962">
            <v>21797.09</v>
          </cell>
          <cell r="C4962">
            <v>2010</v>
          </cell>
          <cell r="D4962" t="str">
            <v>700585  Procurement</v>
          </cell>
          <cell r="E4962" t="str">
            <v>Logistics</v>
          </cell>
          <cell r="F4962" t="str">
            <v>Water</v>
          </cell>
        </row>
        <row r="4963">
          <cell r="B4963">
            <v>12870.64</v>
          </cell>
          <cell r="C4963">
            <v>2010</v>
          </cell>
          <cell r="D4963" t="str">
            <v>700585  Procurement</v>
          </cell>
          <cell r="E4963" t="str">
            <v>Logistics</v>
          </cell>
          <cell r="F4963" t="str">
            <v>Water</v>
          </cell>
        </row>
        <row r="4964">
          <cell r="B4964">
            <v>26654.59</v>
          </cell>
          <cell r="C4964">
            <v>2010</v>
          </cell>
          <cell r="D4964" t="str">
            <v>700585  Procurement</v>
          </cell>
          <cell r="E4964" t="str">
            <v>Logistics</v>
          </cell>
          <cell r="F4964" t="str">
            <v>Water</v>
          </cell>
        </row>
        <row r="4965">
          <cell r="B4965">
            <v>1571444.71</v>
          </cell>
          <cell r="C4965">
            <v>2010</v>
          </cell>
          <cell r="D4965" t="str">
            <v>700585  Procurement</v>
          </cell>
          <cell r="E4965" t="str">
            <v>District 1</v>
          </cell>
          <cell r="F4965" t="str">
            <v>Water</v>
          </cell>
        </row>
        <row r="4966">
          <cell r="B4966">
            <v>30163.52</v>
          </cell>
          <cell r="C4966">
            <v>2010</v>
          </cell>
          <cell r="D4966" t="str">
            <v>700585  Procurement</v>
          </cell>
          <cell r="E4966" t="str">
            <v>District 1</v>
          </cell>
          <cell r="F4966" t="str">
            <v>Water</v>
          </cell>
        </row>
        <row r="4967">
          <cell r="B4967">
            <v>5412.95</v>
          </cell>
          <cell r="C4967">
            <v>2010</v>
          </cell>
          <cell r="D4967" t="str">
            <v>700585  Procurement</v>
          </cell>
          <cell r="E4967" t="str">
            <v>District 1</v>
          </cell>
          <cell r="F4967" t="str">
            <v>Water</v>
          </cell>
        </row>
        <row r="4968">
          <cell r="B4968">
            <v>89494.19</v>
          </cell>
          <cell r="C4968">
            <v>2010</v>
          </cell>
          <cell r="D4968" t="str">
            <v>700585  Procurement</v>
          </cell>
          <cell r="E4968" t="str">
            <v>District 1</v>
          </cell>
          <cell r="F4968" t="str">
            <v>Water</v>
          </cell>
        </row>
        <row r="4969">
          <cell r="B4969">
            <v>1798.81</v>
          </cell>
          <cell r="C4969">
            <v>2010</v>
          </cell>
          <cell r="D4969" t="str">
            <v>700585  Procurement</v>
          </cell>
          <cell r="E4969" t="str">
            <v>TOC</v>
          </cell>
          <cell r="F4969" t="str">
            <v>Water</v>
          </cell>
        </row>
        <row r="4970">
          <cell r="B4970">
            <v>16679.05</v>
          </cell>
          <cell r="C4970">
            <v>2010</v>
          </cell>
          <cell r="D4970" t="str">
            <v>700585  Procurement</v>
          </cell>
          <cell r="E4970" t="str">
            <v>District 6</v>
          </cell>
          <cell r="F4970" t="str">
            <v>Water</v>
          </cell>
        </row>
        <row r="4971">
          <cell r="B4971">
            <v>18033.39</v>
          </cell>
          <cell r="C4971">
            <v>2010</v>
          </cell>
          <cell r="D4971" t="str">
            <v>700585  Procurement</v>
          </cell>
          <cell r="E4971" t="str">
            <v>District 8</v>
          </cell>
          <cell r="F4971" t="str">
            <v>Water</v>
          </cell>
        </row>
        <row r="4972">
          <cell r="B4972">
            <v>3873.71</v>
          </cell>
          <cell r="C4972">
            <v>2010</v>
          </cell>
          <cell r="D4972" t="str">
            <v>700585  Procurement</v>
          </cell>
          <cell r="E4972" t="str">
            <v>District 8</v>
          </cell>
          <cell r="F4972" t="str">
            <v>Water</v>
          </cell>
        </row>
        <row r="4973">
          <cell r="B4973">
            <v>1504199.47</v>
          </cell>
          <cell r="C4973">
            <v>2010</v>
          </cell>
          <cell r="D4973" t="str">
            <v>700585  Procurement</v>
          </cell>
          <cell r="E4973" t="str">
            <v>District 8</v>
          </cell>
          <cell r="F4973" t="str">
            <v>Water</v>
          </cell>
        </row>
        <row r="4974">
          <cell r="B4974">
            <v>540305.68000000005</v>
          </cell>
          <cell r="C4974">
            <v>2010</v>
          </cell>
          <cell r="D4974" t="str">
            <v>700585  Procurement</v>
          </cell>
          <cell r="E4974" t="str">
            <v>District 6</v>
          </cell>
          <cell r="F4974" t="str">
            <v>Water</v>
          </cell>
        </row>
        <row r="4975">
          <cell r="B4975">
            <v>7373.41</v>
          </cell>
          <cell r="C4975">
            <v>2010</v>
          </cell>
          <cell r="D4975" t="str">
            <v>700585  Procurement</v>
          </cell>
          <cell r="E4975" t="str">
            <v>District 3</v>
          </cell>
          <cell r="F4975" t="str">
            <v>Water</v>
          </cell>
        </row>
        <row r="4976">
          <cell r="B4976">
            <v>6335.83</v>
          </cell>
          <cell r="C4976">
            <v>2010</v>
          </cell>
          <cell r="D4976" t="str">
            <v>700585  Procurement</v>
          </cell>
          <cell r="E4976" t="str">
            <v>District 3</v>
          </cell>
          <cell r="F4976" t="str">
            <v>Water</v>
          </cell>
        </row>
        <row r="4977">
          <cell r="B4977">
            <v>392.32</v>
          </cell>
          <cell r="C4977">
            <v>2010</v>
          </cell>
          <cell r="D4977" t="str">
            <v>700585  Procurement</v>
          </cell>
          <cell r="E4977" t="str">
            <v>District 3</v>
          </cell>
          <cell r="F4977" t="str">
            <v>Water</v>
          </cell>
        </row>
        <row r="4978">
          <cell r="B4978">
            <v>29482.03</v>
          </cell>
          <cell r="C4978">
            <v>2010</v>
          </cell>
          <cell r="D4978" t="str">
            <v>700585  Procurement</v>
          </cell>
          <cell r="E4978" t="str">
            <v>District 3</v>
          </cell>
          <cell r="F4978" t="str">
            <v>Water</v>
          </cell>
        </row>
        <row r="4979">
          <cell r="B4979">
            <v>1374.95</v>
          </cell>
          <cell r="C4979">
            <v>2010</v>
          </cell>
          <cell r="D4979" t="str">
            <v>700585  Procurement</v>
          </cell>
          <cell r="E4979" t="str">
            <v>District 4</v>
          </cell>
          <cell r="F4979" t="str">
            <v>Water</v>
          </cell>
        </row>
        <row r="4980">
          <cell r="B4980">
            <v>17993.37</v>
          </cell>
          <cell r="C4980">
            <v>2010</v>
          </cell>
          <cell r="D4980" t="str">
            <v>700585  Procurement</v>
          </cell>
          <cell r="E4980" t="str">
            <v>District 4</v>
          </cell>
          <cell r="F4980" t="str">
            <v>Water</v>
          </cell>
        </row>
        <row r="4981">
          <cell r="B4981">
            <v>8501.43</v>
          </cell>
          <cell r="C4981">
            <v>2010</v>
          </cell>
          <cell r="D4981" t="str">
            <v>700585  Procurement</v>
          </cell>
          <cell r="E4981" t="str">
            <v>District 4</v>
          </cell>
          <cell r="F4981" t="str">
            <v>Water</v>
          </cell>
        </row>
        <row r="4982">
          <cell r="B4982">
            <v>580002.94999999995</v>
          </cell>
          <cell r="C4982">
            <v>2010</v>
          </cell>
          <cell r="D4982" t="str">
            <v>700585  Procurement</v>
          </cell>
          <cell r="E4982" t="str">
            <v>District 4</v>
          </cell>
          <cell r="F4982" t="str">
            <v>Water</v>
          </cell>
        </row>
        <row r="4983">
          <cell r="B4983">
            <v>924327.01</v>
          </cell>
          <cell r="C4983">
            <v>2010</v>
          </cell>
          <cell r="D4983" t="str">
            <v>700585  Procurement</v>
          </cell>
          <cell r="E4983" t="str">
            <v>District 4</v>
          </cell>
          <cell r="F4983" t="str">
            <v>Water</v>
          </cell>
        </row>
        <row r="4984">
          <cell r="B4984">
            <v>634179.46</v>
          </cell>
          <cell r="C4984">
            <v>2010</v>
          </cell>
          <cell r="D4984" t="str">
            <v>700585  Procurement</v>
          </cell>
          <cell r="E4984" t="str">
            <v>District 4</v>
          </cell>
          <cell r="F4984" t="str">
            <v>Water</v>
          </cell>
        </row>
        <row r="4985">
          <cell r="B4985">
            <v>831.52</v>
          </cell>
          <cell r="C4985">
            <v>2010</v>
          </cell>
          <cell r="D4985" t="str">
            <v>700585  Procurement</v>
          </cell>
          <cell r="E4985" t="str">
            <v>District 8</v>
          </cell>
          <cell r="F4985" t="str">
            <v>Water</v>
          </cell>
        </row>
        <row r="4986">
          <cell r="B4986">
            <v>590644.46</v>
          </cell>
          <cell r="C4986">
            <v>2010</v>
          </cell>
          <cell r="D4986" t="str">
            <v>700585  Procurement</v>
          </cell>
          <cell r="E4986" t="str">
            <v>District 8</v>
          </cell>
          <cell r="F4986" t="str">
            <v>Water</v>
          </cell>
        </row>
        <row r="4987">
          <cell r="B4987">
            <v>299.8</v>
          </cell>
          <cell r="C4987">
            <v>2010</v>
          </cell>
          <cell r="D4987" t="str">
            <v>700585  Procurement</v>
          </cell>
          <cell r="E4987" t="str">
            <v>District 8</v>
          </cell>
          <cell r="F4987" t="str">
            <v>Water</v>
          </cell>
        </row>
        <row r="4988">
          <cell r="B4988">
            <v>260.01</v>
          </cell>
          <cell r="C4988">
            <v>2010</v>
          </cell>
          <cell r="D4988" t="str">
            <v>700585  Procurement</v>
          </cell>
          <cell r="E4988" t="str">
            <v>District 8</v>
          </cell>
          <cell r="F4988" t="str">
            <v>Water</v>
          </cell>
        </row>
        <row r="4989">
          <cell r="B4989">
            <v>13496.16</v>
          </cell>
          <cell r="C4989">
            <v>2010</v>
          </cell>
          <cell r="D4989" t="str">
            <v>700585  Procurement</v>
          </cell>
          <cell r="E4989" t="str">
            <v>District 6</v>
          </cell>
          <cell r="F4989" t="str">
            <v>Water</v>
          </cell>
        </row>
        <row r="4990">
          <cell r="B4990">
            <v>9014.51</v>
          </cell>
          <cell r="C4990">
            <v>2010</v>
          </cell>
          <cell r="D4990" t="str">
            <v>700585  Procurement</v>
          </cell>
          <cell r="E4990" t="str">
            <v>District 6</v>
          </cell>
          <cell r="F4990" t="str">
            <v>Water</v>
          </cell>
        </row>
        <row r="4991">
          <cell r="B4991">
            <v>939959.36</v>
          </cell>
          <cell r="C4991">
            <v>2010</v>
          </cell>
          <cell r="D4991" t="str">
            <v>700585  Procurement</v>
          </cell>
          <cell r="E4991" t="str">
            <v>District 6</v>
          </cell>
          <cell r="F4991" t="str">
            <v>Water</v>
          </cell>
        </row>
        <row r="4992">
          <cell r="B4992">
            <v>463907.05</v>
          </cell>
          <cell r="C4992">
            <v>2010</v>
          </cell>
          <cell r="D4992" t="str">
            <v>700585  Procurement</v>
          </cell>
          <cell r="E4992" t="str">
            <v>District 6</v>
          </cell>
          <cell r="F4992" t="str">
            <v>Water</v>
          </cell>
        </row>
        <row r="4993">
          <cell r="B4993">
            <v>621088.89</v>
          </cell>
          <cell r="C4993">
            <v>2010</v>
          </cell>
          <cell r="D4993" t="str">
            <v>700585  Procurement</v>
          </cell>
          <cell r="E4993" t="str">
            <v>District 6</v>
          </cell>
          <cell r="F4993" t="str">
            <v>Water</v>
          </cell>
        </row>
        <row r="4994">
          <cell r="B4994">
            <v>27490.76</v>
          </cell>
          <cell r="C4994">
            <v>2010</v>
          </cell>
          <cell r="D4994" t="str">
            <v>700585  Procurement</v>
          </cell>
          <cell r="E4994" t="str">
            <v>District 6</v>
          </cell>
          <cell r="F4994" t="str">
            <v>Water</v>
          </cell>
        </row>
        <row r="4995">
          <cell r="B4995">
            <v>11134.95</v>
          </cell>
          <cell r="C4995">
            <v>2010</v>
          </cell>
          <cell r="D4995" t="str">
            <v>700585  Procurement</v>
          </cell>
          <cell r="E4995" t="str">
            <v>District 8</v>
          </cell>
          <cell r="F4995" t="str">
            <v>Water</v>
          </cell>
        </row>
        <row r="4996">
          <cell r="B4996">
            <v>899112.31</v>
          </cell>
          <cell r="C4996">
            <v>2010</v>
          </cell>
          <cell r="D4996" t="str">
            <v>700585  Procurement</v>
          </cell>
          <cell r="E4996" t="str">
            <v>District 8</v>
          </cell>
          <cell r="F4996" t="str">
            <v>Water</v>
          </cell>
        </row>
        <row r="4997">
          <cell r="B4997">
            <v>1894.94</v>
          </cell>
          <cell r="C4997">
            <v>2010</v>
          </cell>
          <cell r="D4997" t="str">
            <v>700585  Procurement</v>
          </cell>
          <cell r="E4997" t="str">
            <v>District 8</v>
          </cell>
          <cell r="F4997" t="str">
            <v>Water</v>
          </cell>
        </row>
        <row r="4998">
          <cell r="B4998">
            <v>38776.269999999997</v>
          </cell>
          <cell r="C4998">
            <v>2010</v>
          </cell>
          <cell r="D4998" t="str">
            <v>700585  Procurement</v>
          </cell>
          <cell r="E4998" t="str">
            <v>District 8</v>
          </cell>
          <cell r="F4998" t="str">
            <v>Water</v>
          </cell>
        </row>
        <row r="4999">
          <cell r="B4999">
            <v>968.67</v>
          </cell>
          <cell r="C4999">
            <v>2010</v>
          </cell>
          <cell r="D4999" t="str">
            <v>700585  Procurement</v>
          </cell>
          <cell r="E4999" t="str">
            <v>District 8</v>
          </cell>
          <cell r="F4999" t="str">
            <v>Water</v>
          </cell>
        </row>
        <row r="5000">
          <cell r="B5000">
            <v>2186655.2599999998</v>
          </cell>
          <cell r="C5000">
            <v>2010</v>
          </cell>
          <cell r="D5000" t="str">
            <v>700585  Procurement</v>
          </cell>
          <cell r="E5000" t="str">
            <v>District 8</v>
          </cell>
          <cell r="F5000" t="str">
            <v>Water</v>
          </cell>
        </row>
        <row r="5001">
          <cell r="B5001">
            <v>11959.85</v>
          </cell>
          <cell r="C5001">
            <v>2010</v>
          </cell>
          <cell r="D5001" t="str">
            <v>700585  Procurement</v>
          </cell>
          <cell r="E5001" t="str">
            <v>Informal Settlements</v>
          </cell>
          <cell r="F5001" t="str">
            <v>Sewer</v>
          </cell>
        </row>
        <row r="5002">
          <cell r="B5002">
            <v>1449.89</v>
          </cell>
          <cell r="C5002">
            <v>2010</v>
          </cell>
          <cell r="D5002" t="str">
            <v>700585  Procurement</v>
          </cell>
          <cell r="E5002" t="str">
            <v>Planning &amp; Design</v>
          </cell>
          <cell r="F5002" t="str">
            <v>Sewer</v>
          </cell>
        </row>
        <row r="5003">
          <cell r="B5003">
            <v>6499.93</v>
          </cell>
          <cell r="C5003">
            <v>2010</v>
          </cell>
          <cell r="D5003" t="str">
            <v>700585  Procurement</v>
          </cell>
          <cell r="E5003" t="str">
            <v>Planning &amp; Design</v>
          </cell>
          <cell r="F5003" t="str">
            <v>Sewer</v>
          </cell>
        </row>
        <row r="5004">
          <cell r="B5004">
            <v>346.65</v>
          </cell>
          <cell r="C5004">
            <v>2010</v>
          </cell>
          <cell r="D5004" t="str">
            <v>700585  Procurement</v>
          </cell>
          <cell r="E5004" t="str">
            <v>TOC</v>
          </cell>
          <cell r="F5004" t="str">
            <v>Sewer</v>
          </cell>
        </row>
        <row r="5005">
          <cell r="B5005">
            <v>212366.93</v>
          </cell>
          <cell r="C5005">
            <v>2010</v>
          </cell>
          <cell r="D5005" t="str">
            <v>700585  Procurement</v>
          </cell>
          <cell r="E5005" t="str">
            <v>Informal Settlements</v>
          </cell>
          <cell r="F5005" t="str">
            <v>Sewer</v>
          </cell>
        </row>
        <row r="5006">
          <cell r="B5006">
            <v>121736.08</v>
          </cell>
          <cell r="C5006">
            <v>2010</v>
          </cell>
          <cell r="D5006" t="str">
            <v>700585  Procurement</v>
          </cell>
          <cell r="E5006" t="str">
            <v>Logistics</v>
          </cell>
          <cell r="F5006" t="str">
            <v>Sewer</v>
          </cell>
        </row>
        <row r="5007">
          <cell r="B5007">
            <v>13130.76</v>
          </cell>
          <cell r="C5007">
            <v>2010</v>
          </cell>
          <cell r="D5007" t="str">
            <v>700585  Procurement</v>
          </cell>
          <cell r="E5007" t="str">
            <v>Logistics</v>
          </cell>
          <cell r="F5007" t="str">
            <v>Sewer</v>
          </cell>
        </row>
        <row r="5008">
          <cell r="B5008">
            <v>1269.52</v>
          </cell>
          <cell r="C5008">
            <v>2010</v>
          </cell>
          <cell r="D5008" t="str">
            <v>700585  Procurement</v>
          </cell>
          <cell r="E5008" t="str">
            <v>Logistics</v>
          </cell>
          <cell r="F5008" t="str">
            <v>Sewer</v>
          </cell>
        </row>
        <row r="5009">
          <cell r="B5009">
            <v>3344.82</v>
          </cell>
          <cell r="C5009">
            <v>2010</v>
          </cell>
          <cell r="D5009" t="str">
            <v>700585  Procurement</v>
          </cell>
          <cell r="E5009" t="str">
            <v>Logistics</v>
          </cell>
          <cell r="F5009" t="str">
            <v>Sewer</v>
          </cell>
        </row>
        <row r="5010">
          <cell r="B5010">
            <v>3072.98</v>
          </cell>
          <cell r="C5010">
            <v>2010</v>
          </cell>
          <cell r="D5010" t="str">
            <v>700585  Procurement</v>
          </cell>
          <cell r="E5010" t="str">
            <v>Logistics</v>
          </cell>
          <cell r="F5010" t="str">
            <v>Sewer</v>
          </cell>
        </row>
        <row r="5011">
          <cell r="B5011">
            <v>8076.05</v>
          </cell>
          <cell r="C5011">
            <v>2010</v>
          </cell>
          <cell r="D5011" t="str">
            <v>700585  Procurement</v>
          </cell>
          <cell r="E5011" t="str">
            <v>District 1</v>
          </cell>
          <cell r="F5011" t="str">
            <v>Sewer</v>
          </cell>
        </row>
        <row r="5012">
          <cell r="B5012">
            <v>1269.52</v>
          </cell>
          <cell r="C5012">
            <v>2010</v>
          </cell>
          <cell r="D5012" t="str">
            <v>700585  Procurement</v>
          </cell>
          <cell r="E5012" t="str">
            <v>District 1</v>
          </cell>
          <cell r="F5012" t="str">
            <v>Sewer</v>
          </cell>
        </row>
        <row r="5013">
          <cell r="B5013">
            <v>606.66999999999996</v>
          </cell>
          <cell r="C5013">
            <v>2010</v>
          </cell>
          <cell r="D5013" t="str">
            <v>700585  Procurement</v>
          </cell>
          <cell r="E5013" t="str">
            <v>District 1</v>
          </cell>
          <cell r="F5013" t="str">
            <v>Sewer</v>
          </cell>
        </row>
        <row r="5014">
          <cell r="B5014">
            <v>103585.47</v>
          </cell>
          <cell r="C5014">
            <v>2010</v>
          </cell>
          <cell r="D5014" t="str">
            <v>700585  Procurement</v>
          </cell>
          <cell r="E5014" t="str">
            <v>District 7</v>
          </cell>
          <cell r="F5014" t="str">
            <v>Sewer</v>
          </cell>
        </row>
        <row r="5015">
          <cell r="B5015">
            <v>19693.560000000001</v>
          </cell>
          <cell r="C5015">
            <v>2010</v>
          </cell>
          <cell r="D5015" t="str">
            <v>700585  Procurement</v>
          </cell>
          <cell r="E5015" t="str">
            <v>District 6</v>
          </cell>
          <cell r="F5015" t="str">
            <v>Sewer</v>
          </cell>
        </row>
        <row r="5016">
          <cell r="B5016">
            <v>709.72</v>
          </cell>
          <cell r="C5016">
            <v>2010</v>
          </cell>
          <cell r="D5016" t="str">
            <v>700585  Procurement</v>
          </cell>
          <cell r="E5016" t="str">
            <v>TOC</v>
          </cell>
          <cell r="F5016" t="str">
            <v>Sewer</v>
          </cell>
        </row>
        <row r="5017">
          <cell r="B5017">
            <v>22202.22</v>
          </cell>
          <cell r="C5017">
            <v>2010</v>
          </cell>
          <cell r="D5017" t="str">
            <v>700585  Procurement</v>
          </cell>
          <cell r="E5017" t="str">
            <v>District 3</v>
          </cell>
          <cell r="F5017" t="str">
            <v>Sewer</v>
          </cell>
        </row>
        <row r="5018">
          <cell r="B5018">
            <v>260.01</v>
          </cell>
          <cell r="C5018">
            <v>2010</v>
          </cell>
          <cell r="D5018" t="str">
            <v>700585  Procurement</v>
          </cell>
          <cell r="E5018" t="str">
            <v>District 3</v>
          </cell>
          <cell r="F5018" t="str">
            <v>Sewer</v>
          </cell>
        </row>
        <row r="5019">
          <cell r="B5019">
            <v>89595.67</v>
          </cell>
          <cell r="C5019">
            <v>2010</v>
          </cell>
          <cell r="D5019" t="str">
            <v>700585  Procurement</v>
          </cell>
          <cell r="E5019" t="str">
            <v>District 4</v>
          </cell>
          <cell r="F5019" t="str">
            <v>Sewer</v>
          </cell>
        </row>
        <row r="5020">
          <cell r="B5020">
            <v>50714.3</v>
          </cell>
          <cell r="C5020">
            <v>2010</v>
          </cell>
          <cell r="D5020" t="str">
            <v>700585  Procurement</v>
          </cell>
          <cell r="E5020" t="str">
            <v>District 4</v>
          </cell>
          <cell r="F5020" t="str">
            <v>Sewer</v>
          </cell>
        </row>
        <row r="5021">
          <cell r="B5021">
            <v>346.65</v>
          </cell>
          <cell r="C5021">
            <v>2010</v>
          </cell>
          <cell r="D5021" t="str">
            <v>700585  Procurement</v>
          </cell>
          <cell r="E5021" t="str">
            <v>District 4</v>
          </cell>
          <cell r="F5021" t="str">
            <v>Sewer</v>
          </cell>
        </row>
        <row r="5022">
          <cell r="B5022">
            <v>32350.959999999999</v>
          </cell>
          <cell r="C5022">
            <v>2010</v>
          </cell>
          <cell r="D5022" t="str">
            <v>700585  Procurement</v>
          </cell>
          <cell r="E5022" t="str">
            <v>District 4</v>
          </cell>
          <cell r="F5022" t="str">
            <v>Sewer</v>
          </cell>
        </row>
        <row r="5023">
          <cell r="B5023">
            <v>599.61</v>
          </cell>
          <cell r="C5023">
            <v>2010</v>
          </cell>
          <cell r="D5023" t="str">
            <v>700585  Procurement</v>
          </cell>
          <cell r="E5023" t="str">
            <v>District 7</v>
          </cell>
          <cell r="F5023" t="str">
            <v>Sewer</v>
          </cell>
        </row>
        <row r="5024">
          <cell r="B5024">
            <v>606.66999999999996</v>
          </cell>
          <cell r="C5024">
            <v>2010</v>
          </cell>
          <cell r="D5024" t="str">
            <v>700585  Procurement</v>
          </cell>
          <cell r="E5024" t="str">
            <v>District 7</v>
          </cell>
          <cell r="F5024" t="str">
            <v>Sewer</v>
          </cell>
        </row>
        <row r="5025">
          <cell r="B5025">
            <v>31613.29</v>
          </cell>
          <cell r="C5025">
            <v>2010</v>
          </cell>
          <cell r="D5025" t="str">
            <v>700585  Procurement</v>
          </cell>
          <cell r="E5025" t="str">
            <v>District 6</v>
          </cell>
          <cell r="F5025" t="str">
            <v>Sewer</v>
          </cell>
        </row>
        <row r="5026">
          <cell r="B5026">
            <v>40618.879999999997</v>
          </cell>
          <cell r="C5026">
            <v>2010</v>
          </cell>
          <cell r="D5026" t="str">
            <v>700585  Procurement</v>
          </cell>
          <cell r="E5026" t="str">
            <v>District 6</v>
          </cell>
          <cell r="F5026" t="str">
            <v>Sewer</v>
          </cell>
        </row>
        <row r="5027">
          <cell r="B5027">
            <v>39461.75</v>
          </cell>
          <cell r="C5027">
            <v>2010</v>
          </cell>
          <cell r="D5027" t="str">
            <v>700585  Procurement</v>
          </cell>
          <cell r="E5027" t="str">
            <v>District 6</v>
          </cell>
          <cell r="F5027" t="str">
            <v>Sewer</v>
          </cell>
        </row>
        <row r="5028">
          <cell r="B5028">
            <v>3016.14</v>
          </cell>
          <cell r="C5028">
            <v>2010</v>
          </cell>
          <cell r="D5028" t="str">
            <v>700585  Procurement</v>
          </cell>
          <cell r="E5028" t="str">
            <v>District 6</v>
          </cell>
          <cell r="F5028" t="str">
            <v>Sewer</v>
          </cell>
        </row>
        <row r="5029">
          <cell r="B5029">
            <v>23108.46</v>
          </cell>
          <cell r="C5029">
            <v>2010</v>
          </cell>
          <cell r="D5029" t="str">
            <v>700585  Procurement</v>
          </cell>
          <cell r="E5029" t="str">
            <v>District 6</v>
          </cell>
          <cell r="F5029" t="str">
            <v>Sewer</v>
          </cell>
        </row>
        <row r="5030">
          <cell r="B5030">
            <v>8333.67</v>
          </cell>
          <cell r="C5030">
            <v>2010</v>
          </cell>
          <cell r="D5030" t="str">
            <v>700585  Procurement</v>
          </cell>
          <cell r="E5030" t="str">
            <v>District 7</v>
          </cell>
          <cell r="F5030" t="str">
            <v>Sewer</v>
          </cell>
        </row>
        <row r="5031">
          <cell r="B5031">
            <v>86.67</v>
          </cell>
          <cell r="C5031">
            <v>2010</v>
          </cell>
          <cell r="D5031" t="str">
            <v>700585  Procurement</v>
          </cell>
          <cell r="E5031" t="str">
            <v>District 7</v>
          </cell>
          <cell r="F5031" t="str">
            <v>Sewer</v>
          </cell>
        </row>
        <row r="5032">
          <cell r="B5032">
            <v>346.65</v>
          </cell>
          <cell r="C5032">
            <v>2010</v>
          </cell>
          <cell r="D5032" t="str">
            <v>700585  Procurement</v>
          </cell>
          <cell r="E5032" t="str">
            <v>District 7</v>
          </cell>
          <cell r="F5032" t="str">
            <v>Sewer</v>
          </cell>
        </row>
        <row r="5033">
          <cell r="B5033">
            <v>38301.4</v>
          </cell>
          <cell r="C5033">
            <v>2010</v>
          </cell>
          <cell r="D5033" t="str">
            <v>700585  Procurement</v>
          </cell>
          <cell r="E5033" t="str">
            <v>District 7</v>
          </cell>
          <cell r="F5033" t="str">
            <v>Sewer</v>
          </cell>
        </row>
        <row r="5034">
          <cell r="B5034">
            <v>86.67</v>
          </cell>
          <cell r="C5034">
            <v>2010</v>
          </cell>
          <cell r="D5034" t="str">
            <v>700585  Procurement</v>
          </cell>
          <cell r="E5034" t="str">
            <v>District 7</v>
          </cell>
          <cell r="F5034" t="str">
            <v>Sewer</v>
          </cell>
        </row>
        <row r="5035">
          <cell r="B5035">
            <v>15777.7</v>
          </cell>
          <cell r="C5035">
            <v>2010</v>
          </cell>
          <cell r="D5035" t="str">
            <v>700585  Procurement</v>
          </cell>
          <cell r="E5035" t="str">
            <v>Logistics</v>
          </cell>
          <cell r="F5035" t="str">
            <v>Water</v>
          </cell>
        </row>
        <row r="5036">
          <cell r="B5036">
            <v>27207.88</v>
          </cell>
          <cell r="C5036">
            <v>2010</v>
          </cell>
          <cell r="D5036" t="str">
            <v>700585  Procurement</v>
          </cell>
          <cell r="E5036" t="str">
            <v>Informal Settlements</v>
          </cell>
          <cell r="F5036" t="str">
            <v>Water</v>
          </cell>
        </row>
        <row r="5037">
          <cell r="B5037">
            <v>25038.94</v>
          </cell>
          <cell r="C5037">
            <v>2010</v>
          </cell>
          <cell r="D5037" t="str">
            <v>700585  Procurement</v>
          </cell>
          <cell r="E5037" t="str">
            <v>Planning &amp; Design</v>
          </cell>
          <cell r="F5037" t="str">
            <v>Water</v>
          </cell>
        </row>
        <row r="5038">
          <cell r="B5038">
            <v>18787.349999999999</v>
          </cell>
          <cell r="C5038">
            <v>2010</v>
          </cell>
          <cell r="D5038" t="str">
            <v>700585  Procurement</v>
          </cell>
          <cell r="E5038" t="str">
            <v>TOC</v>
          </cell>
          <cell r="F5038" t="str">
            <v>Water</v>
          </cell>
        </row>
        <row r="5039">
          <cell r="B5039">
            <v>357533.5</v>
          </cell>
          <cell r="C5039">
            <v>2010</v>
          </cell>
          <cell r="D5039" t="str">
            <v>700585  Procurement</v>
          </cell>
          <cell r="E5039" t="str">
            <v>Informal Settlements</v>
          </cell>
          <cell r="F5039" t="str">
            <v>Water</v>
          </cell>
        </row>
        <row r="5040">
          <cell r="B5040">
            <v>833.21</v>
          </cell>
          <cell r="C5040">
            <v>2010</v>
          </cell>
          <cell r="D5040" t="str">
            <v>700585  Procurement</v>
          </cell>
          <cell r="E5040" t="str">
            <v>TOC</v>
          </cell>
          <cell r="F5040" t="str">
            <v>Water</v>
          </cell>
        </row>
        <row r="5041">
          <cell r="B5041">
            <v>1646.65</v>
          </cell>
          <cell r="C5041">
            <v>2010</v>
          </cell>
          <cell r="D5041" t="str">
            <v>700585  Procurement</v>
          </cell>
          <cell r="E5041" t="str">
            <v>Logistics</v>
          </cell>
          <cell r="F5041" t="str">
            <v>Water</v>
          </cell>
        </row>
        <row r="5042">
          <cell r="B5042">
            <v>11669.59</v>
          </cell>
          <cell r="C5042">
            <v>2010</v>
          </cell>
          <cell r="D5042" t="str">
            <v>700600  Treasury</v>
          </cell>
          <cell r="E5042" t="str">
            <v>District 4</v>
          </cell>
          <cell r="F5042" t="str">
            <v>Water</v>
          </cell>
        </row>
        <row r="5043">
          <cell r="B5043">
            <v>12619.42</v>
          </cell>
          <cell r="C5043">
            <v>2010</v>
          </cell>
          <cell r="D5043" t="str">
            <v>700600  Treasury</v>
          </cell>
          <cell r="E5043" t="str">
            <v>District 4</v>
          </cell>
          <cell r="F5043" t="str">
            <v>Water</v>
          </cell>
        </row>
        <row r="5044">
          <cell r="B5044">
            <v>17763.7</v>
          </cell>
          <cell r="C5044">
            <v>2010</v>
          </cell>
          <cell r="D5044" t="str">
            <v>700600  Treasury</v>
          </cell>
          <cell r="E5044" t="str">
            <v>District 4</v>
          </cell>
          <cell r="F5044" t="str">
            <v>Water</v>
          </cell>
        </row>
        <row r="5045">
          <cell r="B5045">
            <v>13164.99</v>
          </cell>
          <cell r="C5045">
            <v>2010</v>
          </cell>
          <cell r="D5045" t="str">
            <v>700600  Treasury</v>
          </cell>
          <cell r="E5045" t="str">
            <v>District 4</v>
          </cell>
          <cell r="F5045" t="str">
            <v>Water</v>
          </cell>
        </row>
        <row r="5046">
          <cell r="B5046">
            <v>20003.150000000001</v>
          </cell>
          <cell r="C5046">
            <v>2010</v>
          </cell>
          <cell r="D5046" t="str">
            <v>700600  Treasury</v>
          </cell>
          <cell r="E5046" t="str">
            <v>District 4</v>
          </cell>
          <cell r="F5046" t="str">
            <v>Water</v>
          </cell>
        </row>
        <row r="5047">
          <cell r="B5047">
            <v>26262.73</v>
          </cell>
          <cell r="C5047">
            <v>2010</v>
          </cell>
          <cell r="D5047" t="str">
            <v>700600  Treasury</v>
          </cell>
          <cell r="E5047" t="str">
            <v>District 4</v>
          </cell>
          <cell r="F5047" t="str">
            <v>Water</v>
          </cell>
        </row>
        <row r="5048">
          <cell r="B5048">
            <v>15482.08</v>
          </cell>
          <cell r="C5048">
            <v>2010</v>
          </cell>
          <cell r="D5048" t="str">
            <v>700600  Treasury</v>
          </cell>
          <cell r="E5048" t="str">
            <v>District 3</v>
          </cell>
          <cell r="F5048" t="str">
            <v>Water</v>
          </cell>
        </row>
        <row r="5049">
          <cell r="B5049">
            <v>10380.09</v>
          </cell>
          <cell r="C5049">
            <v>2010</v>
          </cell>
          <cell r="D5049" t="str">
            <v>700600  Treasury</v>
          </cell>
          <cell r="E5049" t="str">
            <v>District 3</v>
          </cell>
          <cell r="F5049" t="str">
            <v>Water</v>
          </cell>
        </row>
        <row r="5050">
          <cell r="B5050">
            <v>13871.89</v>
          </cell>
          <cell r="C5050">
            <v>2010</v>
          </cell>
          <cell r="D5050" t="str">
            <v>700600  Treasury</v>
          </cell>
          <cell r="E5050" t="str">
            <v>District 3</v>
          </cell>
          <cell r="F5050" t="str">
            <v>Water</v>
          </cell>
        </row>
        <row r="5051">
          <cell r="B5051">
            <v>12611.35</v>
          </cell>
          <cell r="C5051">
            <v>2010</v>
          </cell>
          <cell r="D5051" t="str">
            <v>700600  Treasury</v>
          </cell>
          <cell r="E5051" t="str">
            <v>District 3</v>
          </cell>
          <cell r="F5051" t="str">
            <v>Water</v>
          </cell>
        </row>
        <row r="5052">
          <cell r="B5052">
            <v>16540.03</v>
          </cell>
          <cell r="C5052">
            <v>2010</v>
          </cell>
          <cell r="D5052" t="str">
            <v>700600  Treasury</v>
          </cell>
          <cell r="E5052" t="str">
            <v>District 6</v>
          </cell>
          <cell r="F5052" t="str">
            <v>Water</v>
          </cell>
        </row>
        <row r="5053">
          <cell r="B5053">
            <v>19739.93</v>
          </cell>
          <cell r="C5053">
            <v>2010</v>
          </cell>
          <cell r="D5053" t="str">
            <v>700600  Treasury</v>
          </cell>
          <cell r="E5053" t="str">
            <v>District 8</v>
          </cell>
          <cell r="F5053" t="str">
            <v>Water</v>
          </cell>
        </row>
        <row r="5054">
          <cell r="B5054">
            <v>8858.33</v>
          </cell>
          <cell r="C5054">
            <v>2010</v>
          </cell>
          <cell r="D5054" t="str">
            <v>700600  Treasury</v>
          </cell>
          <cell r="E5054" t="str">
            <v>District 8</v>
          </cell>
          <cell r="F5054" t="str">
            <v>Water</v>
          </cell>
        </row>
        <row r="5055">
          <cell r="B5055">
            <v>32560.84</v>
          </cell>
          <cell r="C5055">
            <v>2010</v>
          </cell>
          <cell r="D5055" t="str">
            <v>700600  Treasury</v>
          </cell>
          <cell r="E5055" t="str">
            <v>District 8</v>
          </cell>
          <cell r="F5055" t="str">
            <v>Water</v>
          </cell>
        </row>
        <row r="5056">
          <cell r="B5056">
            <v>13881.96</v>
          </cell>
          <cell r="C5056">
            <v>2010</v>
          </cell>
          <cell r="D5056" t="str">
            <v>700600  Treasury</v>
          </cell>
          <cell r="E5056" t="str">
            <v>District 6</v>
          </cell>
          <cell r="F5056" t="str">
            <v>Water</v>
          </cell>
        </row>
        <row r="5057">
          <cell r="B5057">
            <v>10354.92</v>
          </cell>
          <cell r="C5057">
            <v>2010</v>
          </cell>
          <cell r="D5057" t="str">
            <v>700600  Treasury</v>
          </cell>
          <cell r="E5057" t="str">
            <v>TOC</v>
          </cell>
          <cell r="F5057" t="str">
            <v>Water</v>
          </cell>
        </row>
        <row r="5058">
          <cell r="B5058">
            <v>10883.94</v>
          </cell>
          <cell r="C5058">
            <v>2010</v>
          </cell>
          <cell r="D5058" t="str">
            <v>700600  Treasury</v>
          </cell>
          <cell r="E5058" t="str">
            <v>District 1</v>
          </cell>
          <cell r="F5058" t="str">
            <v>Water</v>
          </cell>
        </row>
        <row r="5059">
          <cell r="B5059">
            <v>21165.95</v>
          </cell>
          <cell r="C5059">
            <v>2010</v>
          </cell>
          <cell r="D5059" t="str">
            <v>700600  Treasury</v>
          </cell>
          <cell r="E5059" t="str">
            <v>District 1</v>
          </cell>
          <cell r="F5059" t="str">
            <v>Water</v>
          </cell>
        </row>
        <row r="5060">
          <cell r="B5060">
            <v>11962.24</v>
          </cell>
          <cell r="C5060">
            <v>2010</v>
          </cell>
          <cell r="D5060" t="str">
            <v>700600  Treasury</v>
          </cell>
          <cell r="E5060" t="str">
            <v>District 1</v>
          </cell>
          <cell r="F5060" t="str">
            <v>Water</v>
          </cell>
        </row>
        <row r="5061">
          <cell r="B5061">
            <v>30225.43</v>
          </cell>
          <cell r="C5061">
            <v>2010</v>
          </cell>
          <cell r="D5061" t="str">
            <v>700600  Treasury</v>
          </cell>
          <cell r="E5061" t="str">
            <v>District 1</v>
          </cell>
          <cell r="F5061" t="str">
            <v>Water</v>
          </cell>
        </row>
        <row r="5062">
          <cell r="B5062">
            <v>13468.03</v>
          </cell>
          <cell r="C5062">
            <v>2010</v>
          </cell>
          <cell r="D5062" t="str">
            <v>700600  Treasury</v>
          </cell>
          <cell r="E5062" t="str">
            <v>District 1</v>
          </cell>
          <cell r="F5062" t="str">
            <v>Water</v>
          </cell>
        </row>
        <row r="5063">
          <cell r="B5063">
            <v>19979.82</v>
          </cell>
          <cell r="C5063">
            <v>2010</v>
          </cell>
          <cell r="D5063" t="str">
            <v>700600  Treasury</v>
          </cell>
          <cell r="E5063" t="str">
            <v>Logistics</v>
          </cell>
          <cell r="F5063" t="str">
            <v>Water</v>
          </cell>
        </row>
        <row r="5064">
          <cell r="B5064">
            <v>10506.17</v>
          </cell>
          <cell r="C5064">
            <v>2010</v>
          </cell>
          <cell r="D5064" t="str">
            <v>700600  Treasury</v>
          </cell>
          <cell r="E5064" t="str">
            <v>Logistics</v>
          </cell>
          <cell r="F5064" t="str">
            <v>Water</v>
          </cell>
        </row>
        <row r="5065">
          <cell r="B5065">
            <v>12949.01</v>
          </cell>
          <cell r="C5065">
            <v>2010</v>
          </cell>
          <cell r="D5065" t="str">
            <v>700600  Treasury</v>
          </cell>
          <cell r="E5065" t="str">
            <v>Logistics</v>
          </cell>
          <cell r="F5065" t="str">
            <v>Water</v>
          </cell>
        </row>
        <row r="5066">
          <cell r="B5066">
            <v>10003.200000000001</v>
          </cell>
          <cell r="C5066">
            <v>2010</v>
          </cell>
          <cell r="D5066" t="str">
            <v>700600  Treasury</v>
          </cell>
          <cell r="E5066" t="str">
            <v>Logistics</v>
          </cell>
          <cell r="F5066" t="str">
            <v>Water</v>
          </cell>
        </row>
        <row r="5067">
          <cell r="B5067">
            <v>13999.25</v>
          </cell>
          <cell r="C5067">
            <v>2010</v>
          </cell>
          <cell r="D5067" t="str">
            <v>700600  Treasury</v>
          </cell>
          <cell r="E5067" t="str">
            <v>Logistics</v>
          </cell>
          <cell r="F5067" t="str">
            <v>Water</v>
          </cell>
        </row>
        <row r="5068">
          <cell r="B5068">
            <v>12159.72</v>
          </cell>
          <cell r="C5068">
            <v>2010</v>
          </cell>
          <cell r="D5068" t="str">
            <v>700600  Treasury</v>
          </cell>
          <cell r="E5068" t="str">
            <v>Logistics</v>
          </cell>
          <cell r="F5068" t="str">
            <v>Water</v>
          </cell>
        </row>
        <row r="5069">
          <cell r="B5069">
            <v>10343.719999999999</v>
          </cell>
          <cell r="C5069">
            <v>2010</v>
          </cell>
          <cell r="D5069" t="str">
            <v>700600  Treasury</v>
          </cell>
          <cell r="E5069" t="str">
            <v>Logistics</v>
          </cell>
          <cell r="F5069" t="str">
            <v>Water</v>
          </cell>
        </row>
        <row r="5070">
          <cell r="B5070">
            <v>14291.51</v>
          </cell>
          <cell r="C5070">
            <v>2010</v>
          </cell>
          <cell r="D5070" t="str">
            <v>700600  Treasury</v>
          </cell>
          <cell r="E5070" t="str">
            <v>Logistics</v>
          </cell>
          <cell r="F5070" t="str">
            <v>Water</v>
          </cell>
        </row>
        <row r="5071">
          <cell r="B5071">
            <v>11634.91</v>
          </cell>
          <cell r="C5071">
            <v>2010</v>
          </cell>
          <cell r="D5071" t="str">
            <v>700600  Treasury</v>
          </cell>
          <cell r="E5071" t="str">
            <v>TOC</v>
          </cell>
          <cell r="F5071" t="str">
            <v>Water</v>
          </cell>
        </row>
        <row r="5072">
          <cell r="B5072">
            <v>41458.410000000003</v>
          </cell>
          <cell r="C5072">
            <v>2010</v>
          </cell>
          <cell r="D5072" t="str">
            <v>700600  Treasury</v>
          </cell>
          <cell r="E5072" t="str">
            <v>Informal Settlements</v>
          </cell>
          <cell r="F5072" t="str">
            <v>Water</v>
          </cell>
        </row>
        <row r="5073">
          <cell r="B5073">
            <v>21878.66</v>
          </cell>
          <cell r="C5073">
            <v>2010</v>
          </cell>
          <cell r="D5073" t="str">
            <v>700600  Treasury</v>
          </cell>
          <cell r="E5073" t="str">
            <v>TOC</v>
          </cell>
          <cell r="F5073" t="str">
            <v>Water</v>
          </cell>
        </row>
        <row r="5074">
          <cell r="B5074">
            <v>10637.41</v>
          </cell>
          <cell r="C5074">
            <v>2010</v>
          </cell>
          <cell r="D5074" t="str">
            <v>700600  Treasury</v>
          </cell>
          <cell r="E5074" t="str">
            <v>District 8</v>
          </cell>
          <cell r="F5074" t="str">
            <v>Water</v>
          </cell>
        </row>
        <row r="5075">
          <cell r="B5075">
            <v>9983.07</v>
          </cell>
          <cell r="C5075">
            <v>2010</v>
          </cell>
          <cell r="D5075" t="str">
            <v>700600  Treasury</v>
          </cell>
          <cell r="E5075" t="e">
            <v>#N/A</v>
          </cell>
          <cell r="F5075" t="str">
            <v>Sewer</v>
          </cell>
        </row>
        <row r="5076">
          <cell r="B5076">
            <v>2513</v>
          </cell>
          <cell r="C5076">
            <v>2010</v>
          </cell>
          <cell r="D5076" t="str">
            <v>700600  Treasury</v>
          </cell>
          <cell r="E5076" t="e">
            <v>#N/A</v>
          </cell>
          <cell r="F5076" t="str">
            <v>Sewer</v>
          </cell>
        </row>
        <row r="5077">
          <cell r="B5077">
            <v>10382.870000000001</v>
          </cell>
          <cell r="C5077">
            <v>2010</v>
          </cell>
          <cell r="D5077" t="str">
            <v>700600  Treasury</v>
          </cell>
          <cell r="E5077" t="str">
            <v>District 8</v>
          </cell>
          <cell r="F5077" t="str">
            <v>Water</v>
          </cell>
        </row>
        <row r="5078">
          <cell r="B5078">
            <v>9987.51</v>
          </cell>
          <cell r="C5078">
            <v>2010</v>
          </cell>
          <cell r="D5078" t="str">
            <v>700600  Treasury</v>
          </cell>
          <cell r="E5078" t="str">
            <v>District 8</v>
          </cell>
          <cell r="F5078" t="str">
            <v>Water</v>
          </cell>
        </row>
        <row r="5079">
          <cell r="B5079">
            <v>20702.14</v>
          </cell>
          <cell r="C5079">
            <v>2010</v>
          </cell>
          <cell r="D5079" t="str">
            <v>700600  Treasury</v>
          </cell>
          <cell r="E5079" t="str">
            <v>District 8</v>
          </cell>
          <cell r="F5079" t="str">
            <v>Water</v>
          </cell>
        </row>
        <row r="5080">
          <cell r="B5080">
            <v>14974.37</v>
          </cell>
          <cell r="C5080">
            <v>2010</v>
          </cell>
          <cell r="D5080" t="str">
            <v>700600  Treasury</v>
          </cell>
          <cell r="E5080" t="str">
            <v>District 8</v>
          </cell>
          <cell r="F5080" t="str">
            <v>Water</v>
          </cell>
        </row>
        <row r="5081">
          <cell r="B5081">
            <v>10125.41</v>
          </cell>
          <cell r="C5081">
            <v>2010</v>
          </cell>
          <cell r="D5081" t="str">
            <v>700600  Treasury</v>
          </cell>
          <cell r="E5081" t="str">
            <v>District 8</v>
          </cell>
          <cell r="F5081" t="str">
            <v>Water</v>
          </cell>
        </row>
        <row r="5082">
          <cell r="B5082">
            <v>16959.740000000002</v>
          </cell>
          <cell r="C5082">
            <v>2010</v>
          </cell>
          <cell r="D5082" t="str">
            <v>700600  Treasury</v>
          </cell>
          <cell r="E5082" t="str">
            <v>District 8</v>
          </cell>
          <cell r="F5082" t="str">
            <v>Water</v>
          </cell>
        </row>
        <row r="5083">
          <cell r="B5083">
            <v>13480.07</v>
          </cell>
          <cell r="C5083">
            <v>2010</v>
          </cell>
          <cell r="D5083" t="str">
            <v>700600  Treasury</v>
          </cell>
          <cell r="E5083" t="str">
            <v>District 8</v>
          </cell>
          <cell r="F5083" t="str">
            <v>Water</v>
          </cell>
        </row>
        <row r="5084">
          <cell r="B5084">
            <v>12755.12</v>
          </cell>
          <cell r="C5084">
            <v>2010</v>
          </cell>
          <cell r="D5084" t="str">
            <v>700600  Treasury</v>
          </cell>
          <cell r="E5084" t="str">
            <v>District 8</v>
          </cell>
          <cell r="F5084" t="str">
            <v>Water</v>
          </cell>
        </row>
        <row r="5085">
          <cell r="B5085">
            <v>10033.34</v>
          </cell>
          <cell r="C5085">
            <v>2010</v>
          </cell>
          <cell r="D5085" t="str">
            <v>700600  Treasury</v>
          </cell>
          <cell r="E5085" t="str">
            <v>District 8</v>
          </cell>
          <cell r="F5085" t="str">
            <v>Water</v>
          </cell>
        </row>
        <row r="5086">
          <cell r="B5086">
            <v>19212.14</v>
          </cell>
          <cell r="C5086">
            <v>2010</v>
          </cell>
          <cell r="D5086" t="str">
            <v>700600  Treasury</v>
          </cell>
          <cell r="E5086" t="str">
            <v>District 8</v>
          </cell>
          <cell r="F5086" t="str">
            <v>Water</v>
          </cell>
        </row>
        <row r="5087">
          <cell r="B5087">
            <v>10216.709999999999</v>
          </cell>
          <cell r="C5087">
            <v>2010</v>
          </cell>
          <cell r="D5087" t="str">
            <v>700600  Treasury</v>
          </cell>
          <cell r="E5087" t="str">
            <v>District 8</v>
          </cell>
          <cell r="F5087" t="str">
            <v>Water</v>
          </cell>
        </row>
        <row r="5088">
          <cell r="B5088">
            <v>15625.58</v>
          </cell>
          <cell r="C5088">
            <v>2010</v>
          </cell>
          <cell r="D5088" t="str">
            <v>700600  Treasury</v>
          </cell>
          <cell r="E5088" t="str">
            <v>District 6</v>
          </cell>
          <cell r="F5088" t="str">
            <v>Water</v>
          </cell>
        </row>
        <row r="5089">
          <cell r="B5089">
            <v>13452.15</v>
          </cell>
          <cell r="C5089">
            <v>2010</v>
          </cell>
          <cell r="D5089" t="str">
            <v>700600  Treasury</v>
          </cell>
          <cell r="E5089" t="str">
            <v>District 6</v>
          </cell>
          <cell r="F5089" t="str">
            <v>Water</v>
          </cell>
        </row>
        <row r="5090">
          <cell r="B5090">
            <v>11822.52</v>
          </cell>
          <cell r="C5090">
            <v>2010</v>
          </cell>
          <cell r="D5090" t="str">
            <v>700600  Treasury</v>
          </cell>
          <cell r="E5090" t="str">
            <v>District 6</v>
          </cell>
          <cell r="F5090" t="str">
            <v>Water</v>
          </cell>
        </row>
        <row r="5091">
          <cell r="B5091">
            <v>11144.95</v>
          </cell>
          <cell r="C5091">
            <v>2010</v>
          </cell>
          <cell r="D5091" t="str">
            <v>700600  Treasury</v>
          </cell>
          <cell r="E5091" t="str">
            <v>District 6</v>
          </cell>
          <cell r="F5091" t="str">
            <v>Water</v>
          </cell>
        </row>
        <row r="5092">
          <cell r="B5092">
            <v>14245.11</v>
          </cell>
          <cell r="C5092">
            <v>2010</v>
          </cell>
          <cell r="D5092" t="str">
            <v>700600  Treasury</v>
          </cell>
          <cell r="E5092" t="str">
            <v>District 6</v>
          </cell>
          <cell r="F5092" t="str">
            <v>Water</v>
          </cell>
        </row>
        <row r="5093">
          <cell r="B5093">
            <v>82880.97</v>
          </cell>
          <cell r="C5093">
            <v>2010</v>
          </cell>
          <cell r="D5093" t="str">
            <v>700600  Treasury</v>
          </cell>
          <cell r="E5093" t="str">
            <v>District 6</v>
          </cell>
          <cell r="F5093" t="str">
            <v>Water</v>
          </cell>
        </row>
        <row r="5094">
          <cell r="B5094">
            <v>17980.93</v>
          </cell>
          <cell r="C5094">
            <v>2010</v>
          </cell>
          <cell r="D5094" t="str">
            <v>700600  Treasury</v>
          </cell>
          <cell r="E5094" t="str">
            <v>District 6</v>
          </cell>
          <cell r="F5094" t="str">
            <v>Water</v>
          </cell>
        </row>
        <row r="5095">
          <cell r="B5095">
            <v>20538.96</v>
          </cell>
          <cell r="C5095">
            <v>2010</v>
          </cell>
          <cell r="D5095" t="str">
            <v>700600  Treasury</v>
          </cell>
          <cell r="E5095" t="str">
            <v>District 8</v>
          </cell>
          <cell r="F5095" t="str">
            <v>Water</v>
          </cell>
        </row>
        <row r="5096">
          <cell r="B5096">
            <v>10928.37</v>
          </cell>
          <cell r="C5096">
            <v>2010</v>
          </cell>
          <cell r="D5096" t="str">
            <v>700600  Treasury</v>
          </cell>
          <cell r="E5096" t="str">
            <v>District 8</v>
          </cell>
          <cell r="F5096" t="str">
            <v>Water</v>
          </cell>
        </row>
        <row r="5097">
          <cell r="B5097">
            <v>9980.86</v>
          </cell>
          <cell r="C5097">
            <v>2010</v>
          </cell>
          <cell r="D5097" t="str">
            <v>700600  Treasury</v>
          </cell>
          <cell r="E5097" t="str">
            <v>District 8</v>
          </cell>
          <cell r="F5097" t="str">
            <v>Water</v>
          </cell>
        </row>
        <row r="5098">
          <cell r="B5098">
            <v>12474.29</v>
          </cell>
          <cell r="C5098">
            <v>2010</v>
          </cell>
          <cell r="D5098" t="str">
            <v>700600  Treasury</v>
          </cell>
          <cell r="E5098" t="str">
            <v>District 8</v>
          </cell>
          <cell r="F5098" t="str">
            <v>Water</v>
          </cell>
        </row>
        <row r="5099">
          <cell r="B5099">
            <v>10211.89</v>
          </cell>
          <cell r="C5099">
            <v>2010</v>
          </cell>
          <cell r="D5099" t="str">
            <v>700600  Treasury</v>
          </cell>
          <cell r="E5099" t="str">
            <v>District 1</v>
          </cell>
          <cell r="F5099" t="str">
            <v>Water</v>
          </cell>
        </row>
        <row r="5100">
          <cell r="B5100">
            <v>11124.67</v>
          </cell>
          <cell r="C5100">
            <v>2010</v>
          </cell>
          <cell r="D5100" t="str">
            <v>700600  Treasury</v>
          </cell>
          <cell r="E5100" t="str">
            <v>District 8</v>
          </cell>
          <cell r="F5100" t="str">
            <v>Water</v>
          </cell>
        </row>
        <row r="5101">
          <cell r="B5101">
            <v>64399.34</v>
          </cell>
          <cell r="C5101">
            <v>2010</v>
          </cell>
          <cell r="D5101" t="str">
            <v>700600  Treasury</v>
          </cell>
          <cell r="E5101" t="str">
            <v>Planning &amp; Design</v>
          </cell>
          <cell r="F5101" t="str">
            <v>Water</v>
          </cell>
        </row>
        <row r="5102">
          <cell r="B5102">
            <v>11717.65</v>
          </cell>
          <cell r="C5102">
            <v>2010</v>
          </cell>
          <cell r="D5102" t="str">
            <v>700600  Treasury</v>
          </cell>
          <cell r="E5102" t="str">
            <v>District 4</v>
          </cell>
          <cell r="F5102" t="str">
            <v>Sewer</v>
          </cell>
        </row>
        <row r="5103">
          <cell r="B5103">
            <v>36918.68</v>
          </cell>
          <cell r="C5103">
            <v>2010</v>
          </cell>
          <cell r="D5103" t="str">
            <v>700600  Treasury</v>
          </cell>
          <cell r="E5103" t="str">
            <v>District 4</v>
          </cell>
          <cell r="F5103" t="str">
            <v>Sewer</v>
          </cell>
        </row>
        <row r="5104">
          <cell r="B5104">
            <v>10055.4</v>
          </cell>
          <cell r="C5104">
            <v>2010</v>
          </cell>
          <cell r="D5104" t="str">
            <v>700600  Treasury</v>
          </cell>
          <cell r="E5104" t="str">
            <v>District 4</v>
          </cell>
          <cell r="F5104" t="str">
            <v>Sewer</v>
          </cell>
        </row>
        <row r="5105">
          <cell r="B5105">
            <v>12512.24</v>
          </cell>
          <cell r="C5105">
            <v>2010</v>
          </cell>
          <cell r="D5105" t="str">
            <v>700600  Treasury</v>
          </cell>
          <cell r="E5105" t="str">
            <v>District 4</v>
          </cell>
          <cell r="F5105" t="str">
            <v>Sewer</v>
          </cell>
        </row>
        <row r="5106">
          <cell r="B5106">
            <v>14213.99</v>
          </cell>
          <cell r="C5106">
            <v>2010</v>
          </cell>
          <cell r="D5106" t="str">
            <v>700600  Treasury</v>
          </cell>
          <cell r="E5106" t="str">
            <v>District 4</v>
          </cell>
          <cell r="F5106" t="str">
            <v>Sewer</v>
          </cell>
        </row>
        <row r="5107">
          <cell r="B5107">
            <v>12997.75</v>
          </cell>
          <cell r="C5107">
            <v>2010</v>
          </cell>
          <cell r="D5107" t="str">
            <v>700600  Treasury</v>
          </cell>
          <cell r="E5107" t="str">
            <v>District 3</v>
          </cell>
          <cell r="F5107" t="str">
            <v>Sewer</v>
          </cell>
        </row>
        <row r="5108">
          <cell r="B5108">
            <v>10282.67</v>
          </cell>
          <cell r="C5108">
            <v>2010</v>
          </cell>
          <cell r="D5108" t="str">
            <v>700600  Treasury</v>
          </cell>
          <cell r="E5108" t="str">
            <v>District 3</v>
          </cell>
          <cell r="F5108" t="str">
            <v>Sewer</v>
          </cell>
        </row>
        <row r="5109">
          <cell r="B5109">
            <v>37893.49</v>
          </cell>
          <cell r="C5109">
            <v>2010</v>
          </cell>
          <cell r="D5109" t="str">
            <v>700600  Treasury</v>
          </cell>
          <cell r="E5109" t="str">
            <v>District 3</v>
          </cell>
          <cell r="F5109" t="str">
            <v>Sewer</v>
          </cell>
        </row>
        <row r="5110">
          <cell r="B5110">
            <v>10680.88</v>
          </cell>
          <cell r="C5110">
            <v>2010</v>
          </cell>
          <cell r="D5110" t="str">
            <v>700600  Treasury</v>
          </cell>
          <cell r="E5110" t="str">
            <v>TOC</v>
          </cell>
          <cell r="F5110" t="str">
            <v>Sewer</v>
          </cell>
        </row>
        <row r="5111">
          <cell r="B5111">
            <v>23686.27</v>
          </cell>
          <cell r="C5111">
            <v>2010</v>
          </cell>
          <cell r="D5111" t="str">
            <v>700600  Treasury</v>
          </cell>
          <cell r="E5111" t="str">
            <v>District 7</v>
          </cell>
          <cell r="F5111" t="str">
            <v>Sewer</v>
          </cell>
        </row>
        <row r="5112">
          <cell r="B5112">
            <v>9982.67</v>
          </cell>
          <cell r="C5112">
            <v>2010</v>
          </cell>
          <cell r="D5112" t="str">
            <v>700600  Treasury</v>
          </cell>
          <cell r="E5112" t="str">
            <v>District 7</v>
          </cell>
          <cell r="F5112" t="str">
            <v>Sewer</v>
          </cell>
        </row>
        <row r="5113">
          <cell r="B5113">
            <v>19318.41</v>
          </cell>
          <cell r="C5113">
            <v>2010</v>
          </cell>
          <cell r="D5113" t="str">
            <v>700600  Treasury</v>
          </cell>
          <cell r="E5113" t="str">
            <v>District 6</v>
          </cell>
          <cell r="F5113" t="str">
            <v>Sewer</v>
          </cell>
        </row>
        <row r="5114">
          <cell r="B5114">
            <v>14409.7</v>
          </cell>
          <cell r="C5114">
            <v>2010</v>
          </cell>
          <cell r="D5114" t="str">
            <v>700600  Treasury</v>
          </cell>
          <cell r="E5114" t="str">
            <v>District 7</v>
          </cell>
          <cell r="F5114" t="str">
            <v>Sewer</v>
          </cell>
        </row>
        <row r="5115">
          <cell r="B5115">
            <v>20588.12</v>
          </cell>
          <cell r="C5115">
            <v>2010</v>
          </cell>
          <cell r="D5115" t="str">
            <v>700600  Treasury</v>
          </cell>
          <cell r="E5115" t="str">
            <v>District 1</v>
          </cell>
          <cell r="F5115" t="str">
            <v>Sewer</v>
          </cell>
        </row>
        <row r="5116">
          <cell r="B5116">
            <v>17258.759999999998</v>
          </cell>
          <cell r="C5116">
            <v>2010</v>
          </cell>
          <cell r="D5116" t="str">
            <v>700600  Treasury</v>
          </cell>
          <cell r="E5116" t="str">
            <v>District 1</v>
          </cell>
          <cell r="F5116" t="str">
            <v>Sewer</v>
          </cell>
        </row>
        <row r="5117">
          <cell r="B5117">
            <v>15798.9</v>
          </cell>
          <cell r="C5117">
            <v>2010</v>
          </cell>
          <cell r="D5117" t="str">
            <v>700600  Treasury</v>
          </cell>
          <cell r="E5117" t="str">
            <v>District 1</v>
          </cell>
          <cell r="F5117" t="str">
            <v>Sewer</v>
          </cell>
        </row>
        <row r="5118">
          <cell r="B5118">
            <v>10037.299999999999</v>
          </cell>
          <cell r="C5118">
            <v>2010</v>
          </cell>
          <cell r="D5118" t="str">
            <v>700600  Treasury</v>
          </cell>
          <cell r="E5118" t="str">
            <v>Logistics</v>
          </cell>
          <cell r="F5118" t="str">
            <v>Sewer</v>
          </cell>
        </row>
        <row r="5119">
          <cell r="B5119">
            <v>9976.32</v>
          </cell>
          <cell r="C5119">
            <v>2010</v>
          </cell>
          <cell r="D5119" t="str">
            <v>700600  Treasury</v>
          </cell>
          <cell r="E5119" t="str">
            <v>Logistics</v>
          </cell>
          <cell r="F5119" t="str">
            <v>Sewer</v>
          </cell>
        </row>
        <row r="5120">
          <cell r="B5120">
            <v>9975.39</v>
          </cell>
          <cell r="C5120">
            <v>2010</v>
          </cell>
          <cell r="D5120" t="str">
            <v>700600  Treasury</v>
          </cell>
          <cell r="E5120" t="str">
            <v>Logistics</v>
          </cell>
          <cell r="F5120" t="str">
            <v>Sewer</v>
          </cell>
        </row>
        <row r="5121">
          <cell r="B5121">
            <v>13526.13</v>
          </cell>
          <cell r="C5121">
            <v>2010</v>
          </cell>
          <cell r="D5121" t="str">
            <v>700600  Treasury</v>
          </cell>
          <cell r="E5121" t="str">
            <v>Logistics</v>
          </cell>
          <cell r="F5121" t="str">
            <v>Sewer</v>
          </cell>
        </row>
        <row r="5122">
          <cell r="B5122">
            <v>10084.17</v>
          </cell>
          <cell r="C5122">
            <v>2010</v>
          </cell>
          <cell r="D5122" t="str">
            <v>700600  Treasury</v>
          </cell>
          <cell r="E5122" t="str">
            <v>Logistics</v>
          </cell>
          <cell r="F5122" t="str">
            <v>Sewer</v>
          </cell>
        </row>
        <row r="5123">
          <cell r="B5123">
            <v>10041.52</v>
          </cell>
          <cell r="C5123">
            <v>2010</v>
          </cell>
          <cell r="D5123" t="str">
            <v>700600  Treasury</v>
          </cell>
          <cell r="E5123" t="str">
            <v>Logistics</v>
          </cell>
          <cell r="F5123" t="str">
            <v>Sewer</v>
          </cell>
        </row>
        <row r="5124">
          <cell r="B5124">
            <v>40999.980000000003</v>
          </cell>
          <cell r="C5124">
            <v>2010</v>
          </cell>
          <cell r="D5124" t="str">
            <v>700600  Treasury</v>
          </cell>
          <cell r="E5124" t="str">
            <v>Logistics</v>
          </cell>
          <cell r="F5124" t="str">
            <v>Sewer</v>
          </cell>
        </row>
        <row r="5125">
          <cell r="B5125">
            <v>68705.78</v>
          </cell>
          <cell r="C5125">
            <v>2010</v>
          </cell>
          <cell r="D5125" t="str">
            <v>700600  Treasury</v>
          </cell>
          <cell r="E5125" t="str">
            <v>Informal Settlements</v>
          </cell>
          <cell r="F5125" t="str">
            <v>Sewer</v>
          </cell>
        </row>
        <row r="5126">
          <cell r="B5126">
            <v>10247.58</v>
          </cell>
          <cell r="C5126">
            <v>2010</v>
          </cell>
          <cell r="D5126" t="str">
            <v>700600  Treasury</v>
          </cell>
          <cell r="E5126" t="str">
            <v>TOC</v>
          </cell>
          <cell r="F5126" t="str">
            <v>Sewer</v>
          </cell>
        </row>
        <row r="5127">
          <cell r="B5127">
            <v>85552.56</v>
          </cell>
          <cell r="C5127">
            <v>2010</v>
          </cell>
          <cell r="D5127" t="str">
            <v>700600  Treasury</v>
          </cell>
          <cell r="E5127" t="str">
            <v>Planning &amp; Design</v>
          </cell>
          <cell r="F5127" t="str">
            <v>Sewer</v>
          </cell>
        </row>
        <row r="5128">
          <cell r="B5128">
            <v>74876.58</v>
          </cell>
          <cell r="C5128">
            <v>2010</v>
          </cell>
          <cell r="D5128" t="str">
            <v>700600  Treasury</v>
          </cell>
          <cell r="E5128" t="str">
            <v>Planning &amp; Design</v>
          </cell>
          <cell r="F5128" t="str">
            <v>Sewer</v>
          </cell>
        </row>
        <row r="5129">
          <cell r="B5129">
            <v>11049.78</v>
          </cell>
          <cell r="C5129">
            <v>2010</v>
          </cell>
          <cell r="D5129" t="str">
            <v>700600  Treasury</v>
          </cell>
          <cell r="E5129" t="str">
            <v>Informal Settlements</v>
          </cell>
          <cell r="F5129" t="str">
            <v>Sewer</v>
          </cell>
        </row>
        <row r="5130">
          <cell r="B5130">
            <v>10385.25</v>
          </cell>
          <cell r="C5130">
            <v>2010</v>
          </cell>
          <cell r="D5130" t="str">
            <v>700600  Treasury</v>
          </cell>
          <cell r="E5130" t="str">
            <v>Informal Settlements</v>
          </cell>
          <cell r="F5130" t="str">
            <v>Water</v>
          </cell>
        </row>
        <row r="5131">
          <cell r="B5131">
            <v>124143.23</v>
          </cell>
          <cell r="C5131">
            <v>2010</v>
          </cell>
          <cell r="D5131" t="str">
            <v>700600  Treasury</v>
          </cell>
          <cell r="E5131" t="str">
            <v>Logistics</v>
          </cell>
          <cell r="F5131" t="str">
            <v>Water</v>
          </cell>
        </row>
        <row r="5132">
          <cell r="B5132">
            <v>6993.12</v>
          </cell>
          <cell r="C5132">
            <v>2010</v>
          </cell>
          <cell r="D5132" t="str">
            <v>700600  Treasury</v>
          </cell>
          <cell r="E5132" t="e">
            <v>#N/A</v>
          </cell>
          <cell r="F5132" t="str">
            <v>Sewer</v>
          </cell>
        </row>
        <row r="5133">
          <cell r="B5133">
            <v>10132.58</v>
          </cell>
          <cell r="C5133">
            <v>2010</v>
          </cell>
          <cell r="D5133" t="str">
            <v>700600  Treasury</v>
          </cell>
          <cell r="E5133" t="str">
            <v>District 7</v>
          </cell>
          <cell r="F5133" t="str">
            <v>Sewer</v>
          </cell>
        </row>
        <row r="5134">
          <cell r="B5134">
            <v>33457.94</v>
          </cell>
          <cell r="C5134">
            <v>2010</v>
          </cell>
          <cell r="D5134" t="str">
            <v>700600  Treasury</v>
          </cell>
          <cell r="E5134" t="str">
            <v>District 7</v>
          </cell>
          <cell r="F5134" t="str">
            <v>Sewer</v>
          </cell>
        </row>
        <row r="5135">
          <cell r="B5135">
            <v>12374.6</v>
          </cell>
          <cell r="C5135">
            <v>2010</v>
          </cell>
          <cell r="D5135" t="str">
            <v>700600  Treasury</v>
          </cell>
          <cell r="E5135" t="str">
            <v>District 7</v>
          </cell>
          <cell r="F5135" t="str">
            <v>Sewer</v>
          </cell>
        </row>
        <row r="5136">
          <cell r="B5136">
            <v>41014.550000000003</v>
          </cell>
          <cell r="C5136">
            <v>2010</v>
          </cell>
          <cell r="D5136" t="str">
            <v>700600  Treasury</v>
          </cell>
          <cell r="E5136" t="str">
            <v>District 7</v>
          </cell>
          <cell r="F5136" t="str">
            <v>Sewer</v>
          </cell>
        </row>
        <row r="5137">
          <cell r="B5137">
            <v>10115.39</v>
          </cell>
          <cell r="C5137">
            <v>2010</v>
          </cell>
          <cell r="D5137" t="str">
            <v>700600  Treasury</v>
          </cell>
          <cell r="E5137" t="str">
            <v>District 7</v>
          </cell>
          <cell r="F5137" t="str">
            <v>Sewer</v>
          </cell>
        </row>
        <row r="5138">
          <cell r="B5138">
            <v>21379.22</v>
          </cell>
          <cell r="C5138">
            <v>2010</v>
          </cell>
          <cell r="D5138" t="str">
            <v>700600  Treasury</v>
          </cell>
          <cell r="E5138" t="str">
            <v>District 7</v>
          </cell>
          <cell r="F5138" t="str">
            <v>Sewer</v>
          </cell>
        </row>
        <row r="5139">
          <cell r="B5139">
            <v>12876.19</v>
          </cell>
          <cell r="C5139">
            <v>2010</v>
          </cell>
          <cell r="D5139" t="str">
            <v>700600  Treasury</v>
          </cell>
          <cell r="E5139" t="str">
            <v>District 6</v>
          </cell>
          <cell r="F5139" t="str">
            <v>Sewer</v>
          </cell>
        </row>
        <row r="5140">
          <cell r="B5140">
            <v>65813.3</v>
          </cell>
          <cell r="C5140">
            <v>2010</v>
          </cell>
          <cell r="D5140" t="str">
            <v>700600  Treasury</v>
          </cell>
          <cell r="E5140" t="str">
            <v>District 6</v>
          </cell>
          <cell r="F5140" t="str">
            <v>Sewer</v>
          </cell>
        </row>
        <row r="5141">
          <cell r="B5141">
            <v>10007.5</v>
          </cell>
          <cell r="C5141">
            <v>2010</v>
          </cell>
          <cell r="D5141" t="str">
            <v>700600  Treasury</v>
          </cell>
          <cell r="E5141" t="str">
            <v>District 6</v>
          </cell>
          <cell r="F5141" t="str">
            <v>Sewer</v>
          </cell>
        </row>
        <row r="5142">
          <cell r="B5142">
            <v>11601.46</v>
          </cell>
          <cell r="C5142">
            <v>2010</v>
          </cell>
          <cell r="D5142" t="str">
            <v>700600  Treasury</v>
          </cell>
          <cell r="E5142" t="str">
            <v>District 6</v>
          </cell>
          <cell r="F5142" t="str">
            <v>Sewer</v>
          </cell>
        </row>
        <row r="5143">
          <cell r="B5143">
            <v>11278.43</v>
          </cell>
          <cell r="C5143">
            <v>2010</v>
          </cell>
          <cell r="D5143" t="str">
            <v>700600  Treasury</v>
          </cell>
          <cell r="E5143" t="str">
            <v>District 6</v>
          </cell>
          <cell r="F5143" t="str">
            <v>Sewer</v>
          </cell>
        </row>
        <row r="5144">
          <cell r="B5144">
            <v>10717.01</v>
          </cell>
          <cell r="C5144">
            <v>2010</v>
          </cell>
          <cell r="D5144" t="str">
            <v>700600  Treasury</v>
          </cell>
          <cell r="E5144" t="str">
            <v>District 6</v>
          </cell>
          <cell r="F5144" t="str">
            <v>Sewer</v>
          </cell>
        </row>
        <row r="5145">
          <cell r="B5145">
            <v>12459.74</v>
          </cell>
          <cell r="C5145">
            <v>2010</v>
          </cell>
          <cell r="D5145" t="str">
            <v>700600  Treasury</v>
          </cell>
          <cell r="E5145" t="str">
            <v>District 7</v>
          </cell>
          <cell r="F5145" t="str">
            <v>Sewer</v>
          </cell>
        </row>
        <row r="5146">
          <cell r="B5146">
            <v>10017.17</v>
          </cell>
          <cell r="C5146">
            <v>2010</v>
          </cell>
          <cell r="D5146" t="str">
            <v>700600  Treasury</v>
          </cell>
          <cell r="E5146" t="str">
            <v>District 7</v>
          </cell>
          <cell r="F5146" t="str">
            <v>Sewer</v>
          </cell>
        </row>
        <row r="5147">
          <cell r="B5147">
            <v>49582.66</v>
          </cell>
          <cell r="C5147">
            <v>2010</v>
          </cell>
          <cell r="D5147" t="str">
            <v>700600  Treasury</v>
          </cell>
          <cell r="E5147" t="str">
            <v>District 7</v>
          </cell>
          <cell r="F5147" t="str">
            <v>Sewer</v>
          </cell>
        </row>
        <row r="5148">
          <cell r="B5148">
            <v>10082.950000000001</v>
          </cell>
          <cell r="C5148">
            <v>2010</v>
          </cell>
          <cell r="D5148" t="str">
            <v>700600  Treasury</v>
          </cell>
          <cell r="E5148" t="str">
            <v>District 7</v>
          </cell>
          <cell r="F5148" t="str">
            <v>Sewer</v>
          </cell>
        </row>
        <row r="5149">
          <cell r="B5149">
            <v>10367.15</v>
          </cell>
          <cell r="C5149">
            <v>2010</v>
          </cell>
          <cell r="D5149" t="str">
            <v>700600  Treasury</v>
          </cell>
          <cell r="E5149" t="str">
            <v>District 7</v>
          </cell>
          <cell r="F5149" t="str">
            <v>Sewer</v>
          </cell>
        </row>
        <row r="5150">
          <cell r="B5150">
            <v>40392.28</v>
          </cell>
          <cell r="C5150">
            <v>2010</v>
          </cell>
          <cell r="D5150" t="str">
            <v>700630  Utilities Service Management</v>
          </cell>
          <cell r="E5150" t="str">
            <v>District 4</v>
          </cell>
          <cell r="F5150" t="str">
            <v>Water</v>
          </cell>
        </row>
        <row r="5151">
          <cell r="B5151">
            <v>40392.28</v>
          </cell>
          <cell r="C5151">
            <v>2010</v>
          </cell>
          <cell r="D5151" t="str">
            <v>700630  Utilities Service Management</v>
          </cell>
          <cell r="E5151" t="str">
            <v>District 4</v>
          </cell>
          <cell r="F5151" t="str">
            <v>Water</v>
          </cell>
        </row>
        <row r="5152">
          <cell r="B5152">
            <v>40392.28</v>
          </cell>
          <cell r="C5152">
            <v>2010</v>
          </cell>
          <cell r="D5152" t="str">
            <v>700630  Utilities Service Management</v>
          </cell>
          <cell r="E5152" t="str">
            <v>District 4</v>
          </cell>
          <cell r="F5152" t="str">
            <v>Water</v>
          </cell>
        </row>
        <row r="5153">
          <cell r="B5153">
            <v>18653.66</v>
          </cell>
          <cell r="C5153">
            <v>2010</v>
          </cell>
          <cell r="D5153" t="str">
            <v>700630  Utilities Service Management</v>
          </cell>
          <cell r="E5153" t="str">
            <v>District 4</v>
          </cell>
          <cell r="F5153" t="str">
            <v>Water</v>
          </cell>
        </row>
        <row r="5154">
          <cell r="B5154">
            <v>40392.28</v>
          </cell>
          <cell r="C5154">
            <v>2010</v>
          </cell>
          <cell r="D5154" t="str">
            <v>700630  Utilities Service Management</v>
          </cell>
          <cell r="E5154" t="str">
            <v>District 4</v>
          </cell>
          <cell r="F5154" t="str">
            <v>Water</v>
          </cell>
        </row>
        <row r="5155">
          <cell r="B5155">
            <v>40392.28</v>
          </cell>
          <cell r="C5155">
            <v>2010</v>
          </cell>
          <cell r="D5155" t="str">
            <v>700630  Utilities Service Management</v>
          </cell>
          <cell r="E5155" t="str">
            <v>District 4</v>
          </cell>
          <cell r="F5155" t="str">
            <v>Water</v>
          </cell>
        </row>
        <row r="5156">
          <cell r="B5156">
            <v>40392.28</v>
          </cell>
          <cell r="C5156">
            <v>2010</v>
          </cell>
          <cell r="D5156" t="str">
            <v>700630  Utilities Service Management</v>
          </cell>
          <cell r="E5156" t="str">
            <v>District 3</v>
          </cell>
          <cell r="F5156" t="str">
            <v>Water</v>
          </cell>
        </row>
        <row r="5157">
          <cell r="B5157">
            <v>18653.66</v>
          </cell>
          <cell r="C5157">
            <v>2010</v>
          </cell>
          <cell r="D5157" t="str">
            <v>700630  Utilities Service Management</v>
          </cell>
          <cell r="E5157" t="str">
            <v>District 3</v>
          </cell>
          <cell r="F5157" t="str">
            <v>Water</v>
          </cell>
        </row>
        <row r="5158">
          <cell r="B5158">
            <v>40392.28</v>
          </cell>
          <cell r="C5158">
            <v>2010</v>
          </cell>
          <cell r="D5158" t="str">
            <v>700630  Utilities Service Management</v>
          </cell>
          <cell r="E5158" t="str">
            <v>District 3</v>
          </cell>
          <cell r="F5158" t="str">
            <v>Water</v>
          </cell>
        </row>
        <row r="5159">
          <cell r="B5159">
            <v>40392.28</v>
          </cell>
          <cell r="C5159">
            <v>2010</v>
          </cell>
          <cell r="D5159" t="str">
            <v>700630  Utilities Service Management</v>
          </cell>
          <cell r="E5159" t="str">
            <v>District 3</v>
          </cell>
          <cell r="F5159" t="str">
            <v>Water</v>
          </cell>
        </row>
        <row r="5160">
          <cell r="B5160">
            <v>40392.28</v>
          </cell>
          <cell r="C5160">
            <v>2010</v>
          </cell>
          <cell r="D5160" t="str">
            <v>700630  Utilities Service Management</v>
          </cell>
          <cell r="E5160" t="str">
            <v>District 6</v>
          </cell>
          <cell r="F5160" t="str">
            <v>Water</v>
          </cell>
        </row>
        <row r="5161">
          <cell r="B5161">
            <v>40392.28</v>
          </cell>
          <cell r="C5161">
            <v>2010</v>
          </cell>
          <cell r="D5161" t="str">
            <v>700630  Utilities Service Management</v>
          </cell>
          <cell r="E5161" t="str">
            <v>District 8</v>
          </cell>
          <cell r="F5161" t="str">
            <v>Water</v>
          </cell>
        </row>
        <row r="5162">
          <cell r="B5162">
            <v>18653.66</v>
          </cell>
          <cell r="C5162">
            <v>2010</v>
          </cell>
          <cell r="D5162" t="str">
            <v>700630  Utilities Service Management</v>
          </cell>
          <cell r="E5162" t="str">
            <v>District 8</v>
          </cell>
          <cell r="F5162" t="str">
            <v>Water</v>
          </cell>
        </row>
        <row r="5163">
          <cell r="B5163">
            <v>40392.28</v>
          </cell>
          <cell r="C5163">
            <v>2010</v>
          </cell>
          <cell r="D5163" t="str">
            <v>700630  Utilities Service Management</v>
          </cell>
          <cell r="E5163" t="str">
            <v>District 8</v>
          </cell>
          <cell r="F5163" t="str">
            <v>Water</v>
          </cell>
        </row>
        <row r="5164">
          <cell r="B5164">
            <v>40392.28</v>
          </cell>
          <cell r="C5164">
            <v>2010</v>
          </cell>
          <cell r="D5164" t="str">
            <v>700630  Utilities Service Management</v>
          </cell>
          <cell r="E5164" t="str">
            <v>District 6</v>
          </cell>
          <cell r="F5164" t="str">
            <v>Water</v>
          </cell>
        </row>
        <row r="5165">
          <cell r="B5165">
            <v>40392.28</v>
          </cell>
          <cell r="C5165">
            <v>2010</v>
          </cell>
          <cell r="D5165" t="str">
            <v>700630  Utilities Service Management</v>
          </cell>
          <cell r="E5165" t="str">
            <v>TOC</v>
          </cell>
          <cell r="F5165" t="str">
            <v>Water</v>
          </cell>
        </row>
        <row r="5166">
          <cell r="B5166">
            <v>40392.28</v>
          </cell>
          <cell r="C5166">
            <v>2010</v>
          </cell>
          <cell r="D5166" t="str">
            <v>700630  Utilities Service Management</v>
          </cell>
          <cell r="E5166" t="str">
            <v>District 1</v>
          </cell>
          <cell r="F5166" t="str">
            <v>Water</v>
          </cell>
        </row>
        <row r="5167">
          <cell r="B5167">
            <v>40392.28</v>
          </cell>
          <cell r="C5167">
            <v>2010</v>
          </cell>
          <cell r="D5167" t="str">
            <v>700630  Utilities Service Management</v>
          </cell>
          <cell r="E5167" t="str">
            <v>District 1</v>
          </cell>
          <cell r="F5167" t="str">
            <v>Water</v>
          </cell>
        </row>
        <row r="5168">
          <cell r="B5168">
            <v>40392.28</v>
          </cell>
          <cell r="C5168">
            <v>2010</v>
          </cell>
          <cell r="D5168" t="str">
            <v>700630  Utilities Service Management</v>
          </cell>
          <cell r="E5168" t="str">
            <v>District 1</v>
          </cell>
          <cell r="F5168" t="str">
            <v>Water</v>
          </cell>
        </row>
        <row r="5169">
          <cell r="B5169">
            <v>40392.28</v>
          </cell>
          <cell r="C5169">
            <v>2010</v>
          </cell>
          <cell r="D5169" t="str">
            <v>700630  Utilities Service Management</v>
          </cell>
          <cell r="E5169" t="str">
            <v>District 1</v>
          </cell>
          <cell r="F5169" t="str">
            <v>Water</v>
          </cell>
        </row>
        <row r="5170">
          <cell r="B5170">
            <v>40392.28</v>
          </cell>
          <cell r="C5170">
            <v>2010</v>
          </cell>
          <cell r="D5170" t="str">
            <v>700630  Utilities Service Management</v>
          </cell>
          <cell r="E5170" t="str">
            <v>District 1</v>
          </cell>
          <cell r="F5170" t="str">
            <v>Water</v>
          </cell>
        </row>
        <row r="5171">
          <cell r="B5171">
            <v>40392.28</v>
          </cell>
          <cell r="C5171">
            <v>2010</v>
          </cell>
          <cell r="D5171" t="str">
            <v>700630  Utilities Service Management</v>
          </cell>
          <cell r="E5171" t="str">
            <v>Logistics</v>
          </cell>
          <cell r="F5171" t="str">
            <v>Water</v>
          </cell>
        </row>
        <row r="5172">
          <cell r="B5172">
            <v>40392.28</v>
          </cell>
          <cell r="C5172">
            <v>2010</v>
          </cell>
          <cell r="D5172" t="str">
            <v>700630  Utilities Service Management</v>
          </cell>
          <cell r="E5172" t="str">
            <v>Logistics</v>
          </cell>
          <cell r="F5172" t="str">
            <v>Water</v>
          </cell>
        </row>
        <row r="5173">
          <cell r="B5173">
            <v>40392.28</v>
          </cell>
          <cell r="C5173">
            <v>2010</v>
          </cell>
          <cell r="D5173" t="str">
            <v>700630  Utilities Service Management</v>
          </cell>
          <cell r="E5173" t="str">
            <v>Logistics</v>
          </cell>
          <cell r="F5173" t="str">
            <v>Water</v>
          </cell>
        </row>
        <row r="5174">
          <cell r="B5174">
            <v>40392.28</v>
          </cell>
          <cell r="C5174">
            <v>2010</v>
          </cell>
          <cell r="D5174" t="str">
            <v>700630  Utilities Service Management</v>
          </cell>
          <cell r="E5174" t="str">
            <v>Logistics</v>
          </cell>
          <cell r="F5174" t="str">
            <v>Water</v>
          </cell>
        </row>
        <row r="5175">
          <cell r="B5175">
            <v>40392.28</v>
          </cell>
          <cell r="C5175">
            <v>2010</v>
          </cell>
          <cell r="D5175" t="str">
            <v>700630  Utilities Service Management</v>
          </cell>
          <cell r="E5175" t="str">
            <v>Logistics</v>
          </cell>
          <cell r="F5175" t="str">
            <v>Water</v>
          </cell>
        </row>
        <row r="5176">
          <cell r="B5176">
            <v>40392.28</v>
          </cell>
          <cell r="C5176">
            <v>2010</v>
          </cell>
          <cell r="D5176" t="str">
            <v>700630  Utilities Service Management</v>
          </cell>
          <cell r="E5176" t="str">
            <v>Logistics</v>
          </cell>
          <cell r="F5176" t="str">
            <v>Water</v>
          </cell>
        </row>
        <row r="5177">
          <cell r="B5177">
            <v>40392.28</v>
          </cell>
          <cell r="C5177">
            <v>2010</v>
          </cell>
          <cell r="D5177" t="str">
            <v>700630  Utilities Service Management</v>
          </cell>
          <cell r="E5177" t="str">
            <v>Logistics</v>
          </cell>
          <cell r="F5177" t="str">
            <v>Water</v>
          </cell>
        </row>
        <row r="5178">
          <cell r="B5178">
            <v>40392.28</v>
          </cell>
          <cell r="C5178">
            <v>2010</v>
          </cell>
          <cell r="D5178" t="str">
            <v>700630  Utilities Service Management</v>
          </cell>
          <cell r="E5178" t="str">
            <v>Logistics</v>
          </cell>
          <cell r="F5178" t="str">
            <v>Water</v>
          </cell>
        </row>
        <row r="5179">
          <cell r="B5179">
            <v>18653.66</v>
          </cell>
          <cell r="C5179">
            <v>2010</v>
          </cell>
          <cell r="D5179" t="str">
            <v>700630  Utilities Service Management</v>
          </cell>
          <cell r="E5179" t="str">
            <v>TOC</v>
          </cell>
          <cell r="F5179" t="str">
            <v>Water</v>
          </cell>
        </row>
        <row r="5180">
          <cell r="B5180">
            <v>40392.28</v>
          </cell>
          <cell r="C5180">
            <v>2010</v>
          </cell>
          <cell r="D5180" t="str">
            <v>700630  Utilities Service Management</v>
          </cell>
          <cell r="E5180" t="str">
            <v>Informal Settlements</v>
          </cell>
          <cell r="F5180" t="str">
            <v>Water</v>
          </cell>
        </row>
        <row r="5181">
          <cell r="B5181">
            <v>40392.28</v>
          </cell>
          <cell r="C5181">
            <v>2010</v>
          </cell>
          <cell r="D5181" t="str">
            <v>700630  Utilities Service Management</v>
          </cell>
          <cell r="E5181" t="str">
            <v>TOC</v>
          </cell>
          <cell r="F5181" t="str">
            <v>Water</v>
          </cell>
        </row>
        <row r="5182">
          <cell r="B5182">
            <v>40392.28</v>
          </cell>
          <cell r="C5182">
            <v>2010</v>
          </cell>
          <cell r="D5182" t="str">
            <v>700630  Utilities Service Management</v>
          </cell>
          <cell r="E5182" t="str">
            <v>District 8</v>
          </cell>
          <cell r="F5182" t="str">
            <v>Water</v>
          </cell>
        </row>
        <row r="5183">
          <cell r="B5183">
            <v>40392.28</v>
          </cell>
          <cell r="C5183">
            <v>2010</v>
          </cell>
          <cell r="D5183" t="str">
            <v>700630  Utilities Service Management</v>
          </cell>
          <cell r="E5183" t="e">
            <v>#N/A</v>
          </cell>
          <cell r="F5183" t="str">
            <v>Sewer</v>
          </cell>
        </row>
        <row r="5184">
          <cell r="B5184">
            <v>40392.28</v>
          </cell>
          <cell r="C5184">
            <v>2010</v>
          </cell>
          <cell r="D5184" t="str">
            <v>700630  Utilities Service Management</v>
          </cell>
          <cell r="E5184" t="str">
            <v>District 8</v>
          </cell>
          <cell r="F5184" t="str">
            <v>Water</v>
          </cell>
        </row>
        <row r="5185">
          <cell r="B5185">
            <v>40392.28</v>
          </cell>
          <cell r="C5185">
            <v>2010</v>
          </cell>
          <cell r="D5185" t="str">
            <v>700630  Utilities Service Management</v>
          </cell>
          <cell r="E5185" t="str">
            <v>District 8</v>
          </cell>
          <cell r="F5185" t="str">
            <v>Water</v>
          </cell>
        </row>
        <row r="5186">
          <cell r="B5186">
            <v>40392.28</v>
          </cell>
          <cell r="C5186">
            <v>2010</v>
          </cell>
          <cell r="D5186" t="str">
            <v>700630  Utilities Service Management</v>
          </cell>
          <cell r="E5186" t="str">
            <v>District 8</v>
          </cell>
          <cell r="F5186" t="str">
            <v>Water</v>
          </cell>
        </row>
        <row r="5187">
          <cell r="B5187">
            <v>40392.28</v>
          </cell>
          <cell r="C5187">
            <v>2010</v>
          </cell>
          <cell r="D5187" t="str">
            <v>700630  Utilities Service Management</v>
          </cell>
          <cell r="E5187" t="str">
            <v>District 8</v>
          </cell>
          <cell r="F5187" t="str">
            <v>Water</v>
          </cell>
        </row>
        <row r="5188">
          <cell r="B5188">
            <v>18653.66</v>
          </cell>
          <cell r="C5188">
            <v>2010</v>
          </cell>
          <cell r="D5188" t="str">
            <v>700630  Utilities Service Management</v>
          </cell>
          <cell r="E5188" t="str">
            <v>District 8</v>
          </cell>
          <cell r="F5188" t="str">
            <v>Water</v>
          </cell>
        </row>
        <row r="5189">
          <cell r="B5189">
            <v>40392.28</v>
          </cell>
          <cell r="C5189">
            <v>2010</v>
          </cell>
          <cell r="D5189" t="str">
            <v>700630  Utilities Service Management</v>
          </cell>
          <cell r="E5189" t="str">
            <v>District 8</v>
          </cell>
          <cell r="F5189" t="str">
            <v>Water</v>
          </cell>
        </row>
        <row r="5190">
          <cell r="B5190">
            <v>40392.28</v>
          </cell>
          <cell r="C5190">
            <v>2010</v>
          </cell>
          <cell r="D5190" t="str">
            <v>700630  Utilities Service Management</v>
          </cell>
          <cell r="E5190" t="str">
            <v>District 8</v>
          </cell>
          <cell r="F5190" t="str">
            <v>Water</v>
          </cell>
        </row>
        <row r="5191">
          <cell r="B5191">
            <v>40392.28</v>
          </cell>
          <cell r="C5191">
            <v>2010</v>
          </cell>
          <cell r="D5191" t="str">
            <v>700630  Utilities Service Management</v>
          </cell>
          <cell r="E5191" t="str">
            <v>District 8</v>
          </cell>
          <cell r="F5191" t="str">
            <v>Water</v>
          </cell>
        </row>
        <row r="5192">
          <cell r="B5192">
            <v>18653.66</v>
          </cell>
          <cell r="C5192">
            <v>2010</v>
          </cell>
          <cell r="D5192" t="str">
            <v>700630  Utilities Service Management</v>
          </cell>
          <cell r="E5192" t="str">
            <v>District 8</v>
          </cell>
          <cell r="F5192" t="str">
            <v>Water</v>
          </cell>
        </row>
        <row r="5193">
          <cell r="B5193">
            <v>40392.28</v>
          </cell>
          <cell r="C5193">
            <v>2010</v>
          </cell>
          <cell r="D5193" t="str">
            <v>700630  Utilities Service Management</v>
          </cell>
          <cell r="E5193" t="str">
            <v>District 8</v>
          </cell>
          <cell r="F5193" t="str">
            <v>Water</v>
          </cell>
        </row>
        <row r="5194">
          <cell r="B5194">
            <v>40392.28</v>
          </cell>
          <cell r="C5194">
            <v>2010</v>
          </cell>
          <cell r="D5194" t="str">
            <v>700630  Utilities Service Management</v>
          </cell>
          <cell r="E5194" t="str">
            <v>District 8</v>
          </cell>
          <cell r="F5194" t="str">
            <v>Water</v>
          </cell>
        </row>
        <row r="5195">
          <cell r="B5195">
            <v>40392.28</v>
          </cell>
          <cell r="C5195">
            <v>2010</v>
          </cell>
          <cell r="D5195" t="str">
            <v>700630  Utilities Service Management</v>
          </cell>
          <cell r="E5195" t="str">
            <v>District 6</v>
          </cell>
          <cell r="F5195" t="str">
            <v>Water</v>
          </cell>
        </row>
        <row r="5196">
          <cell r="B5196">
            <v>40392.28</v>
          </cell>
          <cell r="C5196">
            <v>2010</v>
          </cell>
          <cell r="D5196" t="str">
            <v>700630  Utilities Service Management</v>
          </cell>
          <cell r="E5196" t="str">
            <v>District 6</v>
          </cell>
          <cell r="F5196" t="str">
            <v>Water</v>
          </cell>
        </row>
        <row r="5197">
          <cell r="B5197">
            <v>40392.28</v>
          </cell>
          <cell r="C5197">
            <v>2010</v>
          </cell>
          <cell r="D5197" t="str">
            <v>700630  Utilities Service Management</v>
          </cell>
          <cell r="E5197" t="str">
            <v>District 6</v>
          </cell>
          <cell r="F5197" t="str">
            <v>Water</v>
          </cell>
        </row>
        <row r="5198">
          <cell r="B5198">
            <v>40392.28</v>
          </cell>
          <cell r="C5198">
            <v>2010</v>
          </cell>
          <cell r="D5198" t="str">
            <v>700630  Utilities Service Management</v>
          </cell>
          <cell r="E5198" t="str">
            <v>District 6</v>
          </cell>
          <cell r="F5198" t="str">
            <v>Water</v>
          </cell>
        </row>
        <row r="5199">
          <cell r="B5199">
            <v>18653.66</v>
          </cell>
          <cell r="C5199">
            <v>2010</v>
          </cell>
          <cell r="D5199" t="str">
            <v>700630  Utilities Service Management</v>
          </cell>
          <cell r="E5199" t="str">
            <v>District 6</v>
          </cell>
          <cell r="F5199" t="str">
            <v>Water</v>
          </cell>
        </row>
        <row r="5200">
          <cell r="B5200">
            <v>40392.28</v>
          </cell>
          <cell r="C5200">
            <v>2010</v>
          </cell>
          <cell r="D5200" t="str">
            <v>700630  Utilities Service Management</v>
          </cell>
          <cell r="E5200" t="str">
            <v>District 6</v>
          </cell>
          <cell r="F5200" t="str">
            <v>Water</v>
          </cell>
        </row>
        <row r="5201">
          <cell r="B5201">
            <v>40392.28</v>
          </cell>
          <cell r="C5201">
            <v>2010</v>
          </cell>
          <cell r="D5201" t="str">
            <v>700630  Utilities Service Management</v>
          </cell>
          <cell r="E5201" t="str">
            <v>District 6</v>
          </cell>
          <cell r="F5201" t="str">
            <v>Water</v>
          </cell>
        </row>
        <row r="5202">
          <cell r="B5202">
            <v>40392.28</v>
          </cell>
          <cell r="C5202">
            <v>2010</v>
          </cell>
          <cell r="D5202" t="str">
            <v>700630  Utilities Service Management</v>
          </cell>
          <cell r="E5202" t="str">
            <v>District 8</v>
          </cell>
          <cell r="F5202" t="str">
            <v>Water</v>
          </cell>
        </row>
        <row r="5203">
          <cell r="B5203">
            <v>40392.28</v>
          </cell>
          <cell r="C5203">
            <v>2010</v>
          </cell>
          <cell r="D5203" t="str">
            <v>700630  Utilities Service Management</v>
          </cell>
          <cell r="E5203" t="str">
            <v>District 8</v>
          </cell>
          <cell r="F5203" t="str">
            <v>Water</v>
          </cell>
        </row>
        <row r="5204">
          <cell r="B5204">
            <v>40392.28</v>
          </cell>
          <cell r="C5204">
            <v>2010</v>
          </cell>
          <cell r="D5204" t="str">
            <v>700630  Utilities Service Management</v>
          </cell>
          <cell r="E5204" t="str">
            <v>District 8</v>
          </cell>
          <cell r="F5204" t="str">
            <v>Water</v>
          </cell>
        </row>
        <row r="5205">
          <cell r="B5205">
            <v>40392.28</v>
          </cell>
          <cell r="C5205">
            <v>2010</v>
          </cell>
          <cell r="D5205" t="str">
            <v>700630  Utilities Service Management</v>
          </cell>
          <cell r="E5205" t="str">
            <v>District 8</v>
          </cell>
          <cell r="F5205" t="str">
            <v>Water</v>
          </cell>
        </row>
        <row r="5206">
          <cell r="B5206">
            <v>18653.66</v>
          </cell>
          <cell r="C5206">
            <v>2010</v>
          </cell>
          <cell r="D5206" t="str">
            <v>700630  Utilities Service Management</v>
          </cell>
          <cell r="E5206" t="str">
            <v>District 1</v>
          </cell>
          <cell r="F5206" t="str">
            <v>Water</v>
          </cell>
        </row>
        <row r="5207">
          <cell r="B5207">
            <v>40392.28</v>
          </cell>
          <cell r="C5207">
            <v>2010</v>
          </cell>
          <cell r="D5207" t="str">
            <v>700630  Utilities Service Management</v>
          </cell>
          <cell r="E5207" t="str">
            <v>District 8</v>
          </cell>
          <cell r="F5207" t="str">
            <v>Water</v>
          </cell>
        </row>
        <row r="5208">
          <cell r="B5208">
            <v>40392.28</v>
          </cell>
          <cell r="C5208">
            <v>2010</v>
          </cell>
          <cell r="D5208" t="str">
            <v>700630  Utilities Service Management</v>
          </cell>
          <cell r="E5208" t="str">
            <v>Planning &amp; Design</v>
          </cell>
          <cell r="F5208" t="str">
            <v>Water</v>
          </cell>
        </row>
        <row r="5209">
          <cell r="B5209">
            <v>40392.28</v>
          </cell>
          <cell r="C5209">
            <v>2010</v>
          </cell>
          <cell r="D5209" t="str">
            <v>700630  Utilities Service Management</v>
          </cell>
          <cell r="E5209" t="str">
            <v>District 4</v>
          </cell>
          <cell r="F5209" t="str">
            <v>Sewer</v>
          </cell>
        </row>
        <row r="5210">
          <cell r="B5210">
            <v>40392.28</v>
          </cell>
          <cell r="C5210">
            <v>2010</v>
          </cell>
          <cell r="D5210" t="str">
            <v>700630  Utilities Service Management</v>
          </cell>
          <cell r="E5210" t="str">
            <v>District 4</v>
          </cell>
          <cell r="F5210" t="str">
            <v>Sewer</v>
          </cell>
        </row>
        <row r="5211">
          <cell r="B5211">
            <v>40392.28</v>
          </cell>
          <cell r="C5211">
            <v>2010</v>
          </cell>
          <cell r="D5211" t="str">
            <v>700630  Utilities Service Management</v>
          </cell>
          <cell r="E5211" t="str">
            <v>District 4</v>
          </cell>
          <cell r="F5211" t="str">
            <v>Sewer</v>
          </cell>
        </row>
        <row r="5212">
          <cell r="B5212">
            <v>40392.28</v>
          </cell>
          <cell r="C5212">
            <v>2010</v>
          </cell>
          <cell r="D5212" t="str">
            <v>700630  Utilities Service Management</v>
          </cell>
          <cell r="E5212" t="str">
            <v>District 4</v>
          </cell>
          <cell r="F5212" t="str">
            <v>Sewer</v>
          </cell>
        </row>
        <row r="5213">
          <cell r="B5213">
            <v>40392.28</v>
          </cell>
          <cell r="C5213">
            <v>2010</v>
          </cell>
          <cell r="D5213" t="str">
            <v>700630  Utilities Service Management</v>
          </cell>
          <cell r="E5213" t="str">
            <v>District 4</v>
          </cell>
          <cell r="F5213" t="str">
            <v>Sewer</v>
          </cell>
        </row>
        <row r="5214">
          <cell r="B5214">
            <v>40392.28</v>
          </cell>
          <cell r="C5214">
            <v>2010</v>
          </cell>
          <cell r="D5214" t="str">
            <v>700630  Utilities Service Management</v>
          </cell>
          <cell r="E5214" t="str">
            <v>District 3</v>
          </cell>
          <cell r="F5214" t="str">
            <v>Sewer</v>
          </cell>
        </row>
        <row r="5215">
          <cell r="B5215">
            <v>40392.28</v>
          </cell>
          <cell r="C5215">
            <v>2010</v>
          </cell>
          <cell r="D5215" t="str">
            <v>700630  Utilities Service Management</v>
          </cell>
          <cell r="E5215" t="str">
            <v>District 3</v>
          </cell>
          <cell r="F5215" t="str">
            <v>Sewer</v>
          </cell>
        </row>
        <row r="5216">
          <cell r="B5216">
            <v>40392.28</v>
          </cell>
          <cell r="C5216">
            <v>2010</v>
          </cell>
          <cell r="D5216" t="str">
            <v>700630  Utilities Service Management</v>
          </cell>
          <cell r="E5216" t="str">
            <v>District 3</v>
          </cell>
          <cell r="F5216" t="str">
            <v>Sewer</v>
          </cell>
        </row>
        <row r="5217">
          <cell r="B5217">
            <v>40392.28</v>
          </cell>
          <cell r="C5217">
            <v>2010</v>
          </cell>
          <cell r="D5217" t="str">
            <v>700630  Utilities Service Management</v>
          </cell>
          <cell r="E5217" t="str">
            <v>TOC</v>
          </cell>
          <cell r="F5217" t="str">
            <v>Sewer</v>
          </cell>
        </row>
        <row r="5218">
          <cell r="B5218">
            <v>40392.28</v>
          </cell>
          <cell r="C5218">
            <v>2010</v>
          </cell>
          <cell r="D5218" t="str">
            <v>700630  Utilities Service Management</v>
          </cell>
          <cell r="E5218" t="str">
            <v>District 7</v>
          </cell>
          <cell r="F5218" t="str">
            <v>Sewer</v>
          </cell>
        </row>
        <row r="5219">
          <cell r="B5219">
            <v>40392.28</v>
          </cell>
          <cell r="C5219">
            <v>2010</v>
          </cell>
          <cell r="D5219" t="str">
            <v>700630  Utilities Service Management</v>
          </cell>
          <cell r="E5219" t="str">
            <v>District 7</v>
          </cell>
          <cell r="F5219" t="str">
            <v>Sewer</v>
          </cell>
        </row>
        <row r="5220">
          <cell r="B5220">
            <v>40392.28</v>
          </cell>
          <cell r="C5220">
            <v>2010</v>
          </cell>
          <cell r="D5220" t="str">
            <v>700630  Utilities Service Management</v>
          </cell>
          <cell r="E5220" t="str">
            <v>District 6</v>
          </cell>
          <cell r="F5220" t="str">
            <v>Sewer</v>
          </cell>
        </row>
        <row r="5221">
          <cell r="B5221">
            <v>40392.28</v>
          </cell>
          <cell r="C5221">
            <v>2010</v>
          </cell>
          <cell r="D5221" t="str">
            <v>700630  Utilities Service Management</v>
          </cell>
          <cell r="E5221" t="str">
            <v>District 7</v>
          </cell>
          <cell r="F5221" t="str">
            <v>Sewer</v>
          </cell>
        </row>
        <row r="5222">
          <cell r="B5222">
            <v>40392.28</v>
          </cell>
          <cell r="C5222">
            <v>2010</v>
          </cell>
          <cell r="D5222" t="str">
            <v>700630  Utilities Service Management</v>
          </cell>
          <cell r="E5222" t="str">
            <v>District 1</v>
          </cell>
          <cell r="F5222" t="str">
            <v>Sewer</v>
          </cell>
        </row>
        <row r="5223">
          <cell r="B5223">
            <v>40392.28</v>
          </cell>
          <cell r="C5223">
            <v>2010</v>
          </cell>
          <cell r="D5223" t="str">
            <v>700630  Utilities Service Management</v>
          </cell>
          <cell r="E5223" t="str">
            <v>District 1</v>
          </cell>
          <cell r="F5223" t="str">
            <v>Sewer</v>
          </cell>
        </row>
        <row r="5224">
          <cell r="B5224">
            <v>40392.28</v>
          </cell>
          <cell r="C5224">
            <v>2010</v>
          </cell>
          <cell r="D5224" t="str">
            <v>700630  Utilities Service Management</v>
          </cell>
          <cell r="E5224" t="str">
            <v>District 1</v>
          </cell>
          <cell r="F5224" t="str">
            <v>Sewer</v>
          </cell>
        </row>
        <row r="5225">
          <cell r="B5225">
            <v>40392.28</v>
          </cell>
          <cell r="C5225">
            <v>2010</v>
          </cell>
          <cell r="D5225" t="str">
            <v>700630  Utilities Service Management</v>
          </cell>
          <cell r="E5225" t="str">
            <v>Logistics</v>
          </cell>
          <cell r="F5225" t="str">
            <v>Sewer</v>
          </cell>
        </row>
        <row r="5226">
          <cell r="B5226">
            <v>40392.28</v>
          </cell>
          <cell r="C5226">
            <v>2010</v>
          </cell>
          <cell r="D5226" t="str">
            <v>700630  Utilities Service Management</v>
          </cell>
          <cell r="E5226" t="str">
            <v>Logistics</v>
          </cell>
          <cell r="F5226" t="str">
            <v>Sewer</v>
          </cell>
        </row>
        <row r="5227">
          <cell r="B5227">
            <v>40392.28</v>
          </cell>
          <cell r="C5227">
            <v>2010</v>
          </cell>
          <cell r="D5227" t="str">
            <v>700630  Utilities Service Management</v>
          </cell>
          <cell r="E5227" t="str">
            <v>Logistics</v>
          </cell>
          <cell r="F5227" t="str">
            <v>Sewer</v>
          </cell>
        </row>
        <row r="5228">
          <cell r="B5228">
            <v>40392.28</v>
          </cell>
          <cell r="C5228">
            <v>2010</v>
          </cell>
          <cell r="D5228" t="str">
            <v>700630  Utilities Service Management</v>
          </cell>
          <cell r="E5228" t="str">
            <v>Logistics</v>
          </cell>
          <cell r="F5228" t="str">
            <v>Sewer</v>
          </cell>
        </row>
        <row r="5229">
          <cell r="B5229">
            <v>40392.28</v>
          </cell>
          <cell r="C5229">
            <v>2010</v>
          </cell>
          <cell r="D5229" t="str">
            <v>700630  Utilities Service Management</v>
          </cell>
          <cell r="E5229" t="str">
            <v>Logistics</v>
          </cell>
          <cell r="F5229" t="str">
            <v>Sewer</v>
          </cell>
        </row>
        <row r="5230">
          <cell r="B5230">
            <v>40392.28</v>
          </cell>
          <cell r="C5230">
            <v>2010</v>
          </cell>
          <cell r="D5230" t="str">
            <v>700630  Utilities Service Management</v>
          </cell>
          <cell r="E5230" t="str">
            <v>Logistics</v>
          </cell>
          <cell r="F5230" t="str">
            <v>Sewer</v>
          </cell>
        </row>
        <row r="5231">
          <cell r="B5231">
            <v>40392.28</v>
          </cell>
          <cell r="C5231">
            <v>2010</v>
          </cell>
          <cell r="D5231" t="str">
            <v>700630  Utilities Service Management</v>
          </cell>
          <cell r="E5231" t="str">
            <v>Logistics</v>
          </cell>
          <cell r="F5231" t="str">
            <v>Sewer</v>
          </cell>
        </row>
        <row r="5232">
          <cell r="B5232">
            <v>40392.28</v>
          </cell>
          <cell r="C5232">
            <v>2010</v>
          </cell>
          <cell r="D5232" t="str">
            <v>700630  Utilities Service Management</v>
          </cell>
          <cell r="E5232" t="str">
            <v>Informal Settlements</v>
          </cell>
          <cell r="F5232" t="str">
            <v>Sewer</v>
          </cell>
        </row>
        <row r="5233">
          <cell r="B5233">
            <v>40392.28</v>
          </cell>
          <cell r="C5233">
            <v>2010</v>
          </cell>
          <cell r="D5233" t="str">
            <v>700630  Utilities Service Management</v>
          </cell>
          <cell r="E5233" t="str">
            <v>TOC</v>
          </cell>
          <cell r="F5233" t="str">
            <v>Sewer</v>
          </cell>
        </row>
        <row r="5234">
          <cell r="B5234">
            <v>40392.28</v>
          </cell>
          <cell r="C5234">
            <v>2010</v>
          </cell>
          <cell r="D5234" t="str">
            <v>700630  Utilities Service Management</v>
          </cell>
          <cell r="E5234" t="str">
            <v>Planning &amp; Design</v>
          </cell>
          <cell r="F5234" t="str">
            <v>Sewer</v>
          </cell>
        </row>
        <row r="5235">
          <cell r="B5235">
            <v>40392.28</v>
          </cell>
          <cell r="C5235">
            <v>2010</v>
          </cell>
          <cell r="D5235" t="str">
            <v>700630  Utilities Service Management</v>
          </cell>
          <cell r="E5235" t="str">
            <v>Planning &amp; Design</v>
          </cell>
          <cell r="F5235" t="str">
            <v>Sewer</v>
          </cell>
        </row>
        <row r="5236">
          <cell r="B5236">
            <v>40392.28</v>
          </cell>
          <cell r="C5236">
            <v>2010</v>
          </cell>
          <cell r="D5236" t="str">
            <v>700630  Utilities Service Management</v>
          </cell>
          <cell r="E5236" t="str">
            <v>Informal Settlements</v>
          </cell>
          <cell r="F5236" t="str">
            <v>Sewer</v>
          </cell>
        </row>
        <row r="5237">
          <cell r="B5237">
            <v>40392.28</v>
          </cell>
          <cell r="C5237">
            <v>2010</v>
          </cell>
          <cell r="D5237" t="str">
            <v>700630  Utilities Service Management</v>
          </cell>
          <cell r="E5237" t="str">
            <v>Informal Settlements</v>
          </cell>
          <cell r="F5237" t="str">
            <v>Water</v>
          </cell>
        </row>
        <row r="5238">
          <cell r="B5238">
            <v>40392.28</v>
          </cell>
          <cell r="C5238">
            <v>2010</v>
          </cell>
          <cell r="D5238" t="str">
            <v>700630  Utilities Service Management</v>
          </cell>
          <cell r="E5238" t="str">
            <v>Logistics</v>
          </cell>
          <cell r="F5238" t="str">
            <v>Water</v>
          </cell>
        </row>
        <row r="5239">
          <cell r="B5239">
            <v>40392.28</v>
          </cell>
          <cell r="C5239">
            <v>2010</v>
          </cell>
          <cell r="D5239" t="str">
            <v>700630  Utilities Service Management</v>
          </cell>
          <cell r="E5239" t="str">
            <v>District 7</v>
          </cell>
          <cell r="F5239" t="str">
            <v>Sewer</v>
          </cell>
        </row>
        <row r="5240">
          <cell r="B5240">
            <v>40392.28</v>
          </cell>
          <cell r="C5240">
            <v>2010</v>
          </cell>
          <cell r="D5240" t="str">
            <v>700630  Utilities Service Management</v>
          </cell>
          <cell r="E5240" t="str">
            <v>District 7</v>
          </cell>
          <cell r="F5240" t="str">
            <v>Sewer</v>
          </cell>
        </row>
        <row r="5241">
          <cell r="B5241">
            <v>40392.28</v>
          </cell>
          <cell r="C5241">
            <v>2010</v>
          </cell>
          <cell r="D5241" t="str">
            <v>700630  Utilities Service Management</v>
          </cell>
          <cell r="E5241" t="str">
            <v>District 7</v>
          </cell>
          <cell r="F5241" t="str">
            <v>Sewer</v>
          </cell>
        </row>
        <row r="5242">
          <cell r="B5242">
            <v>40392.28</v>
          </cell>
          <cell r="C5242">
            <v>2010</v>
          </cell>
          <cell r="D5242" t="str">
            <v>700630  Utilities Service Management</v>
          </cell>
          <cell r="E5242" t="str">
            <v>District 7</v>
          </cell>
          <cell r="F5242" t="str">
            <v>Sewer</v>
          </cell>
        </row>
        <row r="5243">
          <cell r="B5243">
            <v>40392.28</v>
          </cell>
          <cell r="C5243">
            <v>2010</v>
          </cell>
          <cell r="D5243" t="str">
            <v>700630  Utilities Service Management</v>
          </cell>
          <cell r="E5243" t="str">
            <v>District 7</v>
          </cell>
          <cell r="F5243" t="str">
            <v>Sewer</v>
          </cell>
        </row>
        <row r="5244">
          <cell r="B5244">
            <v>40392.28</v>
          </cell>
          <cell r="C5244">
            <v>2010</v>
          </cell>
          <cell r="D5244" t="str">
            <v>700630  Utilities Service Management</v>
          </cell>
          <cell r="E5244" t="str">
            <v>District 7</v>
          </cell>
          <cell r="F5244" t="str">
            <v>Sewer</v>
          </cell>
        </row>
        <row r="5245">
          <cell r="B5245">
            <v>40392.28</v>
          </cell>
          <cell r="C5245">
            <v>2010</v>
          </cell>
          <cell r="D5245" t="str">
            <v>700630  Utilities Service Management</v>
          </cell>
          <cell r="E5245" t="str">
            <v>District 6</v>
          </cell>
          <cell r="F5245" t="str">
            <v>Sewer</v>
          </cell>
        </row>
        <row r="5246">
          <cell r="B5246">
            <v>18653.66</v>
          </cell>
          <cell r="C5246">
            <v>2010</v>
          </cell>
          <cell r="D5246" t="str">
            <v>700630  Utilities Service Management</v>
          </cell>
          <cell r="E5246" t="str">
            <v>District 6</v>
          </cell>
          <cell r="F5246" t="str">
            <v>Sewer</v>
          </cell>
        </row>
        <row r="5247">
          <cell r="B5247">
            <v>40392.28</v>
          </cell>
          <cell r="C5247">
            <v>2010</v>
          </cell>
          <cell r="D5247" t="str">
            <v>700630  Utilities Service Management</v>
          </cell>
          <cell r="E5247" t="str">
            <v>District 6</v>
          </cell>
          <cell r="F5247" t="str">
            <v>Sewer</v>
          </cell>
        </row>
        <row r="5248">
          <cell r="B5248">
            <v>40392.28</v>
          </cell>
          <cell r="C5248">
            <v>2010</v>
          </cell>
          <cell r="D5248" t="str">
            <v>700630  Utilities Service Management</v>
          </cell>
          <cell r="E5248" t="str">
            <v>District 6</v>
          </cell>
          <cell r="F5248" t="str">
            <v>Sewer</v>
          </cell>
        </row>
        <row r="5249">
          <cell r="B5249">
            <v>40392.28</v>
          </cell>
          <cell r="C5249">
            <v>2010</v>
          </cell>
          <cell r="D5249" t="str">
            <v>700630  Utilities Service Management</v>
          </cell>
          <cell r="E5249" t="str">
            <v>District 6</v>
          </cell>
          <cell r="F5249" t="str">
            <v>Sewer</v>
          </cell>
        </row>
        <row r="5250">
          <cell r="B5250">
            <v>40392.28</v>
          </cell>
          <cell r="C5250">
            <v>2010</v>
          </cell>
          <cell r="D5250" t="str">
            <v>700630  Utilities Service Management</v>
          </cell>
          <cell r="E5250" t="str">
            <v>District 6</v>
          </cell>
          <cell r="F5250" t="str">
            <v>Sewer</v>
          </cell>
        </row>
        <row r="5251">
          <cell r="B5251">
            <v>40392.28</v>
          </cell>
          <cell r="C5251">
            <v>2010</v>
          </cell>
          <cell r="D5251" t="str">
            <v>700630  Utilities Service Management</v>
          </cell>
          <cell r="E5251" t="str">
            <v>District 7</v>
          </cell>
          <cell r="F5251" t="str">
            <v>Sewer</v>
          </cell>
        </row>
        <row r="5252">
          <cell r="B5252">
            <v>40392.28</v>
          </cell>
          <cell r="C5252">
            <v>2010</v>
          </cell>
          <cell r="D5252" t="str">
            <v>700630  Utilities Service Management</v>
          </cell>
          <cell r="E5252" t="str">
            <v>District 7</v>
          </cell>
          <cell r="F5252" t="str">
            <v>Sewer</v>
          </cell>
        </row>
        <row r="5253">
          <cell r="B5253">
            <v>40392.28</v>
          </cell>
          <cell r="C5253">
            <v>2010</v>
          </cell>
          <cell r="D5253" t="str">
            <v>700630  Utilities Service Management</v>
          </cell>
          <cell r="E5253" t="str">
            <v>District 7</v>
          </cell>
          <cell r="F5253" t="str">
            <v>Sewer</v>
          </cell>
        </row>
        <row r="5254">
          <cell r="B5254">
            <v>40392.28</v>
          </cell>
          <cell r="C5254">
            <v>2010</v>
          </cell>
          <cell r="D5254" t="str">
            <v>700630  Utilities Service Management</v>
          </cell>
          <cell r="E5254" t="str">
            <v>District 7</v>
          </cell>
          <cell r="F5254" t="str">
            <v>Sewer</v>
          </cell>
        </row>
        <row r="5255">
          <cell r="B5255">
            <v>40392.28</v>
          </cell>
          <cell r="C5255">
            <v>2010</v>
          </cell>
          <cell r="D5255" t="str">
            <v>700630  Utilities Service Management</v>
          </cell>
          <cell r="E5255" t="str">
            <v>District 7</v>
          </cell>
          <cell r="F5255" t="str">
            <v>Sewer</v>
          </cell>
        </row>
        <row r="5256">
          <cell r="B5256">
            <v>57349.73</v>
          </cell>
          <cell r="C5256">
            <v>2010</v>
          </cell>
          <cell r="D5256" t="str">
            <v>605020  Operating Cost from Cost Centres</v>
          </cell>
          <cell r="E5256" t="str">
            <v>District 8</v>
          </cell>
          <cell r="F5256" t="str">
            <v>Water</v>
          </cell>
        </row>
        <row r="5257">
          <cell r="B5257">
            <v>63857.5</v>
          </cell>
          <cell r="C5257">
            <v>2010</v>
          </cell>
          <cell r="D5257" t="str">
            <v>605020  Operating Cost from Cost Centres</v>
          </cell>
          <cell r="E5257" t="str">
            <v>District 8</v>
          </cell>
          <cell r="F5257" t="str">
            <v>Water</v>
          </cell>
        </row>
        <row r="5258">
          <cell r="B5258">
            <v>13422.3</v>
          </cell>
          <cell r="C5258">
            <v>2010</v>
          </cell>
          <cell r="D5258" t="str">
            <v>605020  Operating Cost from Cost Centres</v>
          </cell>
          <cell r="E5258" t="str">
            <v>District 6</v>
          </cell>
          <cell r="F5258" t="str">
            <v>Water</v>
          </cell>
        </row>
        <row r="5259">
          <cell r="B5259">
            <v>3253.89</v>
          </cell>
          <cell r="C5259">
            <v>2010</v>
          </cell>
          <cell r="D5259" t="str">
            <v>605020  Operating Cost from Cost Centres</v>
          </cell>
          <cell r="E5259" t="str">
            <v>District 3</v>
          </cell>
          <cell r="F5259" t="str">
            <v>Water</v>
          </cell>
        </row>
        <row r="5260">
          <cell r="B5260">
            <v>5287.58</v>
          </cell>
          <cell r="C5260">
            <v>2010</v>
          </cell>
          <cell r="D5260" t="str">
            <v>605020  Operating Cost from Cost Centres</v>
          </cell>
          <cell r="E5260" t="str">
            <v>District 3</v>
          </cell>
          <cell r="F5260" t="str">
            <v>Water</v>
          </cell>
        </row>
        <row r="5261">
          <cell r="B5261">
            <v>10168.379999999999</v>
          </cell>
          <cell r="C5261">
            <v>2010</v>
          </cell>
          <cell r="D5261" t="str">
            <v>605020  Operating Cost from Cost Centres</v>
          </cell>
          <cell r="E5261" t="str">
            <v>District 3</v>
          </cell>
          <cell r="F5261" t="str">
            <v>Water</v>
          </cell>
        </row>
        <row r="5262">
          <cell r="B5262">
            <v>30505.16</v>
          </cell>
          <cell r="C5262">
            <v>2010</v>
          </cell>
          <cell r="D5262" t="str">
            <v>605020  Operating Cost from Cost Centres</v>
          </cell>
          <cell r="E5262" t="str">
            <v>District 3</v>
          </cell>
          <cell r="F5262" t="str">
            <v>Water</v>
          </cell>
        </row>
        <row r="5263">
          <cell r="B5263">
            <v>21963.74</v>
          </cell>
          <cell r="C5263">
            <v>2010</v>
          </cell>
          <cell r="D5263" t="str">
            <v>605020  Operating Cost from Cost Centres</v>
          </cell>
          <cell r="E5263" t="str">
            <v>District 4</v>
          </cell>
          <cell r="F5263" t="str">
            <v>Water</v>
          </cell>
        </row>
        <row r="5264">
          <cell r="B5264">
            <v>26844.55</v>
          </cell>
          <cell r="C5264">
            <v>2010</v>
          </cell>
          <cell r="D5264" t="str">
            <v>605020  Operating Cost from Cost Centres</v>
          </cell>
          <cell r="E5264" t="str">
            <v>District 4</v>
          </cell>
          <cell r="F5264" t="str">
            <v>Water</v>
          </cell>
        </row>
        <row r="5265">
          <cell r="B5265">
            <v>57349.73</v>
          </cell>
          <cell r="C5265">
            <v>2010</v>
          </cell>
          <cell r="D5265" t="str">
            <v>605020  Operating Cost from Cost Centres</v>
          </cell>
          <cell r="E5265" t="str">
            <v>District 4</v>
          </cell>
          <cell r="F5265" t="str">
            <v>Water</v>
          </cell>
        </row>
        <row r="5266">
          <cell r="B5266">
            <v>60603.6</v>
          </cell>
          <cell r="C5266">
            <v>2010</v>
          </cell>
          <cell r="D5266" t="str">
            <v>605020  Operating Cost from Cost Centres</v>
          </cell>
          <cell r="E5266" t="str">
            <v>District 4</v>
          </cell>
          <cell r="F5266" t="str">
            <v>Water</v>
          </cell>
        </row>
        <row r="5267">
          <cell r="B5267">
            <v>33759.06</v>
          </cell>
          <cell r="C5267">
            <v>2010</v>
          </cell>
          <cell r="D5267" t="str">
            <v>605020  Operating Cost from Cost Centres</v>
          </cell>
          <cell r="E5267" t="str">
            <v>District 4</v>
          </cell>
          <cell r="F5267" t="str">
            <v>Water</v>
          </cell>
        </row>
        <row r="5268">
          <cell r="B5268">
            <v>13422.3</v>
          </cell>
          <cell r="C5268">
            <v>2010</v>
          </cell>
          <cell r="D5268" t="str">
            <v>605020  Operating Cost from Cost Centres</v>
          </cell>
          <cell r="E5268" t="str">
            <v>District 4</v>
          </cell>
          <cell r="F5268" t="str">
            <v>Water</v>
          </cell>
        </row>
        <row r="5269">
          <cell r="B5269">
            <v>6914.51</v>
          </cell>
          <cell r="C5269">
            <v>2010</v>
          </cell>
          <cell r="D5269" t="str">
            <v>605020  Operating Cost from Cost Centres</v>
          </cell>
          <cell r="E5269" t="str">
            <v>District 8</v>
          </cell>
          <cell r="F5269" t="str">
            <v>Water</v>
          </cell>
        </row>
        <row r="5270">
          <cell r="B5270">
            <v>15049.2</v>
          </cell>
          <cell r="C5270">
            <v>2010</v>
          </cell>
          <cell r="D5270" t="str">
            <v>605020  Operating Cost from Cost Centres</v>
          </cell>
          <cell r="E5270" t="str">
            <v>District 8</v>
          </cell>
          <cell r="F5270" t="str">
            <v>Water</v>
          </cell>
        </row>
        <row r="5271">
          <cell r="B5271">
            <v>37012.93</v>
          </cell>
          <cell r="C5271">
            <v>2010</v>
          </cell>
          <cell r="D5271" t="str">
            <v>605020  Operating Cost from Cost Centres</v>
          </cell>
          <cell r="E5271" t="str">
            <v>District 1</v>
          </cell>
          <cell r="F5271" t="str">
            <v>Water</v>
          </cell>
        </row>
        <row r="5272">
          <cell r="B5272">
            <v>32132.11</v>
          </cell>
          <cell r="C5272">
            <v>2010</v>
          </cell>
          <cell r="D5272" t="str">
            <v>605020  Operating Cost from Cost Centres</v>
          </cell>
          <cell r="E5272" t="str">
            <v>District 8</v>
          </cell>
          <cell r="F5272" t="str">
            <v>Water</v>
          </cell>
        </row>
        <row r="5273">
          <cell r="B5273">
            <v>8541.4500000000007</v>
          </cell>
          <cell r="C5273">
            <v>2010</v>
          </cell>
          <cell r="D5273" t="str">
            <v>605020  Operating Cost from Cost Centres</v>
          </cell>
          <cell r="E5273" t="str">
            <v>District 6</v>
          </cell>
          <cell r="F5273" t="str">
            <v>Water</v>
          </cell>
        </row>
        <row r="5274">
          <cell r="B5274">
            <v>28471.49</v>
          </cell>
          <cell r="C5274">
            <v>2010</v>
          </cell>
          <cell r="D5274" t="str">
            <v>605020  Operating Cost from Cost Centres</v>
          </cell>
          <cell r="E5274" t="str">
            <v>District 6</v>
          </cell>
          <cell r="F5274" t="str">
            <v>Water</v>
          </cell>
        </row>
        <row r="5275">
          <cell r="B5275">
            <v>43927.46</v>
          </cell>
          <cell r="C5275">
            <v>2010</v>
          </cell>
          <cell r="D5275" t="str">
            <v>605020  Operating Cost from Cost Centres</v>
          </cell>
          <cell r="E5275" t="str">
            <v>District 6</v>
          </cell>
          <cell r="F5275" t="str">
            <v>Water</v>
          </cell>
        </row>
        <row r="5276">
          <cell r="B5276">
            <v>15049.2</v>
          </cell>
          <cell r="C5276">
            <v>2010</v>
          </cell>
          <cell r="D5276" t="str">
            <v>605020  Operating Cost from Cost Centres</v>
          </cell>
          <cell r="E5276" t="str">
            <v>District 6</v>
          </cell>
          <cell r="F5276" t="str">
            <v>Water</v>
          </cell>
        </row>
        <row r="5277">
          <cell r="B5277">
            <v>38639.870000000003</v>
          </cell>
          <cell r="C5277">
            <v>2010</v>
          </cell>
          <cell r="D5277" t="str">
            <v>605020  Operating Cost from Cost Centres</v>
          </cell>
          <cell r="E5277" t="str">
            <v>District 6</v>
          </cell>
          <cell r="F5277" t="str">
            <v>Water</v>
          </cell>
        </row>
        <row r="5278">
          <cell r="B5278">
            <v>75652.83</v>
          </cell>
          <cell r="C5278">
            <v>2010</v>
          </cell>
          <cell r="D5278" t="str">
            <v>605020  Operating Cost from Cost Centres</v>
          </cell>
          <cell r="E5278" t="str">
            <v>District 6</v>
          </cell>
          <cell r="F5278" t="str">
            <v>Water</v>
          </cell>
        </row>
        <row r="5279">
          <cell r="B5279">
            <v>6914.51</v>
          </cell>
          <cell r="C5279">
            <v>2010</v>
          </cell>
          <cell r="D5279" t="str">
            <v>605020  Operating Cost from Cost Centres</v>
          </cell>
          <cell r="E5279" t="str">
            <v>District 8</v>
          </cell>
          <cell r="F5279" t="str">
            <v>Water</v>
          </cell>
        </row>
        <row r="5280">
          <cell r="B5280">
            <v>50435.22</v>
          </cell>
          <cell r="C5280">
            <v>2010</v>
          </cell>
          <cell r="D5280" t="str">
            <v>605020  Operating Cost from Cost Centres</v>
          </cell>
          <cell r="E5280" t="str">
            <v>District 8</v>
          </cell>
          <cell r="F5280" t="str">
            <v>Water</v>
          </cell>
        </row>
        <row r="5281">
          <cell r="B5281">
            <v>26844.55</v>
          </cell>
          <cell r="C5281">
            <v>2010</v>
          </cell>
          <cell r="D5281" t="str">
            <v>605020  Operating Cost from Cost Centres</v>
          </cell>
          <cell r="E5281" t="str">
            <v>District 8</v>
          </cell>
          <cell r="F5281" t="str">
            <v>Water</v>
          </cell>
        </row>
        <row r="5282">
          <cell r="B5282">
            <v>69145.05</v>
          </cell>
          <cell r="C5282">
            <v>2010</v>
          </cell>
          <cell r="D5282" t="str">
            <v>605020  Operating Cost from Cost Centres</v>
          </cell>
          <cell r="E5282" t="str">
            <v>District 8</v>
          </cell>
          <cell r="F5282" t="str">
            <v>Water</v>
          </cell>
        </row>
        <row r="5283">
          <cell r="B5283">
            <v>91108.78</v>
          </cell>
          <cell r="C5283">
            <v>2010</v>
          </cell>
          <cell r="D5283" t="str">
            <v>605020  Operating Cost from Cost Centres</v>
          </cell>
          <cell r="E5283" t="str">
            <v>District 8</v>
          </cell>
          <cell r="F5283" t="str">
            <v>Water</v>
          </cell>
        </row>
        <row r="5284">
          <cell r="B5284">
            <v>50435.22</v>
          </cell>
          <cell r="C5284">
            <v>2010</v>
          </cell>
          <cell r="D5284" t="str">
            <v>605020  Operating Cost from Cost Centres</v>
          </cell>
          <cell r="E5284" t="str">
            <v>District 8</v>
          </cell>
          <cell r="F5284" t="str">
            <v>Water</v>
          </cell>
        </row>
        <row r="5285">
          <cell r="B5285">
            <v>37012.93</v>
          </cell>
          <cell r="C5285">
            <v>2010</v>
          </cell>
          <cell r="D5285" t="str">
            <v>605020  Operating Cost from Cost Centres</v>
          </cell>
          <cell r="E5285" t="str">
            <v>District 8</v>
          </cell>
          <cell r="F5285" t="str">
            <v>Water</v>
          </cell>
        </row>
        <row r="5286">
          <cell r="B5286">
            <v>32132.11</v>
          </cell>
          <cell r="C5286">
            <v>2010</v>
          </cell>
          <cell r="D5286" t="str">
            <v>605020  Operating Cost from Cost Centres</v>
          </cell>
          <cell r="E5286" t="str">
            <v>District 8</v>
          </cell>
          <cell r="F5286" t="str">
            <v>Water</v>
          </cell>
        </row>
        <row r="5287">
          <cell r="B5287">
            <v>48808.26</v>
          </cell>
          <cell r="C5287">
            <v>2010</v>
          </cell>
          <cell r="D5287" t="str">
            <v>605020  Operating Cost from Cost Centres</v>
          </cell>
          <cell r="E5287" t="str">
            <v>District 8</v>
          </cell>
          <cell r="F5287" t="str">
            <v>Water</v>
          </cell>
        </row>
        <row r="5288">
          <cell r="B5288">
            <v>11795.33</v>
          </cell>
          <cell r="C5288">
            <v>2010</v>
          </cell>
          <cell r="D5288" t="str">
            <v>605020  Operating Cost from Cost Centres</v>
          </cell>
          <cell r="E5288" t="str">
            <v>Informal Settlements</v>
          </cell>
          <cell r="F5288" t="str">
            <v>Sewer</v>
          </cell>
        </row>
        <row r="5289">
          <cell r="B5289">
            <v>60148424.969999999</v>
          </cell>
          <cell r="C5289">
            <v>2010</v>
          </cell>
          <cell r="D5289" t="str">
            <v>605020  Operating Cost from Cost Centres</v>
          </cell>
          <cell r="E5289" t="str">
            <v>Planning &amp; Design</v>
          </cell>
          <cell r="F5289" t="str">
            <v>Sewer</v>
          </cell>
        </row>
        <row r="5290">
          <cell r="B5290">
            <v>2033.68</v>
          </cell>
          <cell r="C5290">
            <v>2010</v>
          </cell>
          <cell r="D5290" t="str">
            <v>605020  Operating Cost from Cost Centres</v>
          </cell>
          <cell r="E5290" t="str">
            <v>Informal Settlements</v>
          </cell>
          <cell r="F5290" t="str">
            <v>Sewer</v>
          </cell>
        </row>
        <row r="5291">
          <cell r="B5291">
            <v>1384555.11</v>
          </cell>
          <cell r="C5291">
            <v>2010</v>
          </cell>
          <cell r="D5291" t="str">
            <v>605020  Operating Cost from Cost Centres</v>
          </cell>
          <cell r="E5291" t="str">
            <v>Logistics</v>
          </cell>
          <cell r="F5291" t="str">
            <v>Sewer</v>
          </cell>
        </row>
        <row r="5292">
          <cell r="B5292">
            <v>60603.6</v>
          </cell>
          <cell r="C5292">
            <v>2010</v>
          </cell>
          <cell r="D5292" t="str">
            <v>605020  Operating Cost from Cost Centres</v>
          </cell>
          <cell r="E5292" t="str">
            <v>District 7</v>
          </cell>
          <cell r="F5292" t="str">
            <v>Sewer</v>
          </cell>
        </row>
        <row r="5293">
          <cell r="B5293">
            <v>23590.69</v>
          </cell>
          <cell r="C5293">
            <v>2010</v>
          </cell>
          <cell r="D5293" t="str">
            <v>605020  Operating Cost from Cost Centres</v>
          </cell>
          <cell r="E5293" t="str">
            <v>District 6</v>
          </cell>
          <cell r="F5293" t="str">
            <v>Sewer</v>
          </cell>
        </row>
        <row r="5294">
          <cell r="B5294">
            <v>6914.51</v>
          </cell>
          <cell r="C5294">
            <v>2010</v>
          </cell>
          <cell r="D5294" t="str">
            <v>605020  Operating Cost from Cost Centres</v>
          </cell>
          <cell r="E5294" t="str">
            <v>TOC</v>
          </cell>
          <cell r="F5294" t="str">
            <v>Sewer</v>
          </cell>
        </row>
        <row r="5295">
          <cell r="B5295">
            <v>50435.22</v>
          </cell>
          <cell r="C5295">
            <v>2010</v>
          </cell>
          <cell r="D5295" t="str">
            <v>605020  Operating Cost from Cost Centres</v>
          </cell>
          <cell r="E5295" t="str">
            <v>District 3</v>
          </cell>
          <cell r="F5295" t="str">
            <v>Sewer</v>
          </cell>
        </row>
        <row r="5296">
          <cell r="B5296">
            <v>69145.05</v>
          </cell>
          <cell r="C5296">
            <v>2010</v>
          </cell>
          <cell r="D5296" t="str">
            <v>605020  Operating Cost from Cost Centres</v>
          </cell>
          <cell r="E5296" t="str">
            <v>District 4</v>
          </cell>
          <cell r="F5296" t="str">
            <v>Sewer</v>
          </cell>
        </row>
        <row r="5297">
          <cell r="B5297">
            <v>33759.06</v>
          </cell>
          <cell r="C5297">
            <v>2010</v>
          </cell>
          <cell r="D5297" t="str">
            <v>605020  Operating Cost from Cost Centres</v>
          </cell>
          <cell r="E5297" t="str">
            <v>District 4</v>
          </cell>
          <cell r="F5297" t="str">
            <v>Sewer</v>
          </cell>
        </row>
        <row r="5298">
          <cell r="B5298">
            <v>23590.69</v>
          </cell>
          <cell r="C5298">
            <v>2010</v>
          </cell>
          <cell r="D5298" t="str">
            <v>605020  Operating Cost from Cost Centres</v>
          </cell>
          <cell r="E5298" t="str">
            <v>District 4</v>
          </cell>
          <cell r="F5298" t="str">
            <v>Sewer</v>
          </cell>
        </row>
        <row r="5299">
          <cell r="B5299">
            <v>15049.2</v>
          </cell>
          <cell r="C5299">
            <v>2010</v>
          </cell>
          <cell r="D5299" t="str">
            <v>605020  Operating Cost from Cost Centres</v>
          </cell>
          <cell r="E5299" t="str">
            <v>District 6</v>
          </cell>
          <cell r="F5299" t="str">
            <v>Sewer</v>
          </cell>
        </row>
        <row r="5300">
          <cell r="B5300">
            <v>13422.3</v>
          </cell>
          <cell r="C5300">
            <v>2010</v>
          </cell>
          <cell r="D5300" t="str">
            <v>605020  Operating Cost from Cost Centres</v>
          </cell>
          <cell r="E5300" t="str">
            <v>District 6</v>
          </cell>
          <cell r="F5300" t="str">
            <v>Sewer</v>
          </cell>
        </row>
        <row r="5301">
          <cell r="B5301">
            <v>48808.26</v>
          </cell>
          <cell r="C5301">
            <v>2010</v>
          </cell>
          <cell r="D5301" t="str">
            <v>605020  Operating Cost from Cost Centres</v>
          </cell>
          <cell r="E5301" t="str">
            <v>District 6</v>
          </cell>
          <cell r="F5301" t="str">
            <v>Sewer</v>
          </cell>
        </row>
        <row r="5302">
          <cell r="B5302">
            <v>3253.96</v>
          </cell>
          <cell r="C5302">
            <v>2010</v>
          </cell>
          <cell r="D5302" t="str">
            <v>605020  Operating Cost from Cost Centres</v>
          </cell>
          <cell r="E5302" t="str">
            <v>District 7</v>
          </cell>
          <cell r="F5302" t="str">
            <v>Sewer</v>
          </cell>
        </row>
        <row r="5303">
          <cell r="B5303">
            <v>114627987.36</v>
          </cell>
          <cell r="C5303">
            <v>2010</v>
          </cell>
          <cell r="D5303" t="str">
            <v>605020  Operating Cost from Cost Centres</v>
          </cell>
          <cell r="E5303" t="str">
            <v>Logistics</v>
          </cell>
          <cell r="F5303" t="str">
            <v>Water</v>
          </cell>
        </row>
        <row r="5304">
          <cell r="B5304">
            <v>2033.68</v>
          </cell>
          <cell r="C5304">
            <v>2010</v>
          </cell>
          <cell r="D5304" t="str">
            <v>605020  Operating Cost from Cost Centres</v>
          </cell>
          <cell r="E5304" t="str">
            <v>Informal Settlements</v>
          </cell>
          <cell r="F5304" t="str">
            <v>Water</v>
          </cell>
        </row>
        <row r="5305">
          <cell r="B5305">
            <v>6914.51</v>
          </cell>
          <cell r="C5305">
            <v>2010</v>
          </cell>
          <cell r="D5305" t="str">
            <v>605020  Operating Cost from Cost Centres</v>
          </cell>
          <cell r="E5305" t="str">
            <v>Planning &amp; Design</v>
          </cell>
          <cell r="F5305" t="str">
            <v>Water</v>
          </cell>
        </row>
        <row r="5306">
          <cell r="B5306">
            <v>23590.69</v>
          </cell>
          <cell r="C5306">
            <v>2010</v>
          </cell>
          <cell r="D5306" t="str">
            <v>605020  Operating Cost from Cost Centres</v>
          </cell>
          <cell r="E5306" t="str">
            <v>TOC</v>
          </cell>
          <cell r="F5306" t="str">
            <v>Water</v>
          </cell>
        </row>
        <row r="5307">
          <cell r="B5307">
            <v>3253.89</v>
          </cell>
          <cell r="C5307">
            <v>2010</v>
          </cell>
          <cell r="D5307" t="str">
            <v>605020  Operating Cost from Cost Centres</v>
          </cell>
          <cell r="E5307" t="str">
            <v>Informal Settlements</v>
          </cell>
          <cell r="F5307" t="str">
            <v>Water</v>
          </cell>
        </row>
        <row r="5308">
          <cell r="B5308">
            <v>-10192083.130000001</v>
          </cell>
          <cell r="C5308">
            <v>2010</v>
          </cell>
          <cell r="D5308" t="str">
            <v>605020  Operating Cost from Cost Centres</v>
          </cell>
          <cell r="E5308" t="str">
            <v>TOC</v>
          </cell>
          <cell r="F5308" t="str">
            <v>Water</v>
          </cell>
        </row>
        <row r="5309">
          <cell r="B5309">
            <v>1387809</v>
          </cell>
          <cell r="C5309">
            <v>2010</v>
          </cell>
          <cell r="D5309" t="str">
            <v>605020  Operating Cost from Cost Centres</v>
          </cell>
          <cell r="E5309" t="str">
            <v>Logistics</v>
          </cell>
          <cell r="F5309" t="str">
            <v>Water</v>
          </cell>
        </row>
        <row r="5310">
          <cell r="B5310">
            <v>48808.26</v>
          </cell>
          <cell r="C5310">
            <v>2010</v>
          </cell>
          <cell r="D5310" t="str">
            <v>605020  Operating Cost from Cost Centres</v>
          </cell>
          <cell r="E5310" t="str">
            <v>Logistics</v>
          </cell>
          <cell r="F5310" t="str">
            <v>Water</v>
          </cell>
        </row>
        <row r="5311">
          <cell r="B5311">
            <v>33759.06</v>
          </cell>
          <cell r="C5311">
            <v>2010</v>
          </cell>
          <cell r="D5311" t="str">
            <v>605020  Operating Cost from Cost Centres</v>
          </cell>
          <cell r="E5311" t="str">
            <v>Logistics</v>
          </cell>
          <cell r="F5311" t="str">
            <v>Water</v>
          </cell>
        </row>
        <row r="5312">
          <cell r="B5312">
            <v>18709.84</v>
          </cell>
          <cell r="C5312">
            <v>2010</v>
          </cell>
          <cell r="D5312" t="str">
            <v>605020  Operating Cost from Cost Centres</v>
          </cell>
          <cell r="E5312" t="str">
            <v>Logistics</v>
          </cell>
          <cell r="F5312" t="str">
            <v>Water</v>
          </cell>
        </row>
        <row r="5313">
          <cell r="B5313">
            <v>47181.34</v>
          </cell>
          <cell r="C5313">
            <v>2010</v>
          </cell>
          <cell r="D5313" t="str">
            <v>605020  Operating Cost from Cost Centres</v>
          </cell>
          <cell r="E5313" t="str">
            <v>Logistics</v>
          </cell>
          <cell r="F5313" t="str">
            <v>Water</v>
          </cell>
        </row>
        <row r="5314">
          <cell r="B5314">
            <v>13422.3</v>
          </cell>
          <cell r="C5314">
            <v>2010</v>
          </cell>
          <cell r="D5314" t="str">
            <v>605020  Operating Cost from Cost Centres</v>
          </cell>
          <cell r="E5314" t="str">
            <v>District 1</v>
          </cell>
          <cell r="F5314" t="str">
            <v>Water</v>
          </cell>
        </row>
        <row r="5315">
          <cell r="B5315">
            <v>20336.79</v>
          </cell>
          <cell r="C5315">
            <v>2010</v>
          </cell>
          <cell r="D5315" t="str">
            <v>605020  Operating Cost from Cost Centres</v>
          </cell>
          <cell r="E5315" t="str">
            <v>District 1</v>
          </cell>
          <cell r="F5315" t="str">
            <v>Water</v>
          </cell>
        </row>
        <row r="5316">
          <cell r="B5316">
            <v>43927.46</v>
          </cell>
          <cell r="C5316">
            <v>2010</v>
          </cell>
          <cell r="D5316" t="str">
            <v>605020  Operating Cost from Cost Centres</v>
          </cell>
          <cell r="E5316" t="str">
            <v>District 1</v>
          </cell>
          <cell r="F5316" t="str">
            <v>Water</v>
          </cell>
        </row>
        <row r="5317">
          <cell r="B5317">
            <v>126494.78</v>
          </cell>
          <cell r="C5317">
            <v>2010</v>
          </cell>
          <cell r="D5317" t="str">
            <v>605020  Operating Cost from Cost Centres</v>
          </cell>
          <cell r="E5317" t="str">
            <v>District 1</v>
          </cell>
          <cell r="F5317" t="str">
            <v>Water</v>
          </cell>
        </row>
        <row r="5318">
          <cell r="B5318">
            <v>13422.3</v>
          </cell>
          <cell r="C5318">
            <v>2010</v>
          </cell>
          <cell r="D5318" t="str">
            <v>605020  Operating Cost from Cost Centres</v>
          </cell>
          <cell r="E5318" t="str">
            <v>District 6</v>
          </cell>
          <cell r="F5318" t="str">
            <v>Water</v>
          </cell>
        </row>
        <row r="5319">
          <cell r="B5319">
            <v>10168.379999999999</v>
          </cell>
          <cell r="C5319">
            <v>2010</v>
          </cell>
          <cell r="D5319" t="str">
            <v>605020  Operating Cost from Cost Centres</v>
          </cell>
          <cell r="E5319" t="str">
            <v>District 8</v>
          </cell>
          <cell r="F5319" t="str">
            <v>Water</v>
          </cell>
        </row>
        <row r="5320">
          <cell r="B5320">
            <v>44234720.57</v>
          </cell>
          <cell r="C5320">
            <v>2010</v>
          </cell>
          <cell r="D5320" t="str">
            <v>458100  Bad Debts Written Off</v>
          </cell>
          <cell r="E5320" t="str">
            <v>Planning &amp; Design</v>
          </cell>
          <cell r="F5320" t="str">
            <v>Sewer</v>
          </cell>
        </row>
        <row r="5321">
          <cell r="B5321">
            <v>158548729.03</v>
          </cell>
          <cell r="C5321">
            <v>2010</v>
          </cell>
          <cell r="D5321" t="str">
            <v>458100  Bad Debts Written Off</v>
          </cell>
          <cell r="E5321" t="str">
            <v>Logistics</v>
          </cell>
          <cell r="F5321" t="str">
            <v>Water</v>
          </cell>
        </row>
        <row r="5322">
          <cell r="B5322">
            <v>111300000</v>
          </cell>
          <cell r="C5322">
            <v>2010</v>
          </cell>
          <cell r="D5322" t="str">
            <v>458200  Contribution to Provision: Debtors Worki</v>
          </cell>
          <cell r="E5322" t="str">
            <v>Planning &amp; Design</v>
          </cell>
          <cell r="F5322" t="str">
            <v>Sewer</v>
          </cell>
        </row>
        <row r="5323">
          <cell r="B5323">
            <v>212500000</v>
          </cell>
          <cell r="C5323">
            <v>2010</v>
          </cell>
          <cell r="D5323" t="str">
            <v>458200  Contribution to Provision: Debtors Worki</v>
          </cell>
          <cell r="E5323" t="str">
            <v>Logistics</v>
          </cell>
          <cell r="F5323" t="str">
            <v>Water</v>
          </cell>
        </row>
        <row r="5324">
          <cell r="B5324">
            <v>-44234720.57</v>
          </cell>
          <cell r="C5324">
            <v>2010</v>
          </cell>
          <cell r="D5324" t="str">
            <v>458300  Bad Debts W/O Transferred to Provision</v>
          </cell>
          <cell r="E5324" t="str">
            <v>Planning &amp; Design</v>
          </cell>
          <cell r="F5324" t="str">
            <v>Sewer</v>
          </cell>
        </row>
        <row r="5325">
          <cell r="B5325">
            <v>-158548729.03</v>
          </cell>
          <cell r="C5325">
            <v>2010</v>
          </cell>
          <cell r="D5325" t="str">
            <v>458300  Bad Debts W/O Transferred to Provision</v>
          </cell>
          <cell r="E5325" t="str">
            <v>Logistics</v>
          </cell>
          <cell r="F5325" t="str">
            <v>Water</v>
          </cell>
        </row>
        <row r="5326">
          <cell r="B5326">
            <v>-2630238.7200000002</v>
          </cell>
          <cell r="C5326">
            <v>2011</v>
          </cell>
          <cell r="D5326" t="str">
            <v>600100  Labour to Capital</v>
          </cell>
          <cell r="E5326" t="str">
            <v>District 8</v>
          </cell>
          <cell r="F5326" t="str">
            <v>Water</v>
          </cell>
        </row>
        <row r="5327">
          <cell r="B5327">
            <v>-43418.62</v>
          </cell>
          <cell r="C5327">
            <v>2011</v>
          </cell>
          <cell r="D5327" t="str">
            <v>600100  Labour to Capital</v>
          </cell>
          <cell r="E5327" t="str">
            <v>District 8</v>
          </cell>
          <cell r="F5327" t="str">
            <v>Water</v>
          </cell>
        </row>
        <row r="5328">
          <cell r="B5328">
            <v>-307014.21999999997</v>
          </cell>
          <cell r="C5328">
            <v>2011</v>
          </cell>
          <cell r="D5328" t="str">
            <v>600100  Labour to Capital</v>
          </cell>
          <cell r="E5328" t="str">
            <v>District 6</v>
          </cell>
          <cell r="F5328" t="str">
            <v>Water</v>
          </cell>
        </row>
        <row r="5329">
          <cell r="B5329">
            <v>-36447.440000000002</v>
          </cell>
          <cell r="C5329">
            <v>2011</v>
          </cell>
          <cell r="D5329" t="str">
            <v>600100  Labour to Capital</v>
          </cell>
          <cell r="E5329" t="str">
            <v>District 6</v>
          </cell>
          <cell r="F5329" t="str">
            <v>Water</v>
          </cell>
        </row>
        <row r="5330">
          <cell r="B5330">
            <v>-144729.81</v>
          </cell>
          <cell r="C5330">
            <v>2011</v>
          </cell>
          <cell r="D5330" t="str">
            <v>600100  Labour to Capital</v>
          </cell>
          <cell r="E5330" t="str">
            <v>District 6</v>
          </cell>
          <cell r="F5330" t="str">
            <v>Water</v>
          </cell>
        </row>
        <row r="5331">
          <cell r="B5331">
            <v>0</v>
          </cell>
          <cell r="C5331">
            <v>2011</v>
          </cell>
          <cell r="D5331" t="str">
            <v>600100  Labour to Capital</v>
          </cell>
          <cell r="E5331" t="str">
            <v>District 8</v>
          </cell>
          <cell r="F5331" t="str">
            <v>Water</v>
          </cell>
        </row>
        <row r="5332">
          <cell r="B5332">
            <v>-12990.27</v>
          </cell>
          <cell r="C5332">
            <v>2011</v>
          </cell>
          <cell r="D5332" t="str">
            <v>600100  Labour to Capital</v>
          </cell>
          <cell r="E5332" t="str">
            <v>District 4</v>
          </cell>
          <cell r="F5332" t="str">
            <v>Water</v>
          </cell>
        </row>
        <row r="5333">
          <cell r="B5333">
            <v>-279722.57</v>
          </cell>
          <cell r="C5333">
            <v>2011</v>
          </cell>
          <cell r="D5333" t="str">
            <v>600100  Labour to Capital</v>
          </cell>
          <cell r="E5333" t="str">
            <v>District 4</v>
          </cell>
          <cell r="F5333" t="str">
            <v>Water</v>
          </cell>
        </row>
        <row r="5334">
          <cell r="B5334">
            <v>-38652.160000000003</v>
          </cell>
          <cell r="C5334">
            <v>2011</v>
          </cell>
          <cell r="D5334" t="str">
            <v>600100  Labour to Capital</v>
          </cell>
          <cell r="E5334" t="str">
            <v>District 4</v>
          </cell>
          <cell r="F5334" t="str">
            <v>Water</v>
          </cell>
        </row>
        <row r="5335">
          <cell r="B5335">
            <v>-121055.01</v>
          </cell>
          <cell r="C5335">
            <v>2011</v>
          </cell>
          <cell r="D5335" t="str">
            <v>600100  Labour to Capital</v>
          </cell>
          <cell r="E5335" t="str">
            <v>District 6</v>
          </cell>
          <cell r="F5335" t="str">
            <v>Water</v>
          </cell>
        </row>
        <row r="5336">
          <cell r="B5336">
            <v>-53188.89</v>
          </cell>
          <cell r="C5336">
            <v>2011</v>
          </cell>
          <cell r="D5336" t="str">
            <v>600100  Labour to Capital</v>
          </cell>
          <cell r="E5336" t="str">
            <v>District 8</v>
          </cell>
          <cell r="F5336" t="str">
            <v>Water</v>
          </cell>
        </row>
        <row r="5337">
          <cell r="B5337">
            <v>-188392.05</v>
          </cell>
          <cell r="C5337">
            <v>2011</v>
          </cell>
          <cell r="D5337" t="str">
            <v>600100  Labour to Capital</v>
          </cell>
          <cell r="E5337" t="str">
            <v>District 1</v>
          </cell>
          <cell r="F5337" t="str">
            <v>Water</v>
          </cell>
        </row>
        <row r="5338">
          <cell r="B5338">
            <v>-397545.01</v>
          </cell>
          <cell r="C5338">
            <v>2011</v>
          </cell>
          <cell r="D5338" t="str">
            <v>600100  Labour to Capital</v>
          </cell>
          <cell r="E5338" t="str">
            <v>Informal Settlements</v>
          </cell>
          <cell r="F5338" t="str">
            <v>Water</v>
          </cell>
        </row>
        <row r="5339">
          <cell r="B5339">
            <v>-102486.35</v>
          </cell>
          <cell r="C5339">
            <v>2011</v>
          </cell>
          <cell r="D5339" t="str">
            <v>600100  Labour to Capital</v>
          </cell>
          <cell r="E5339" t="str">
            <v>Informal Settlements</v>
          </cell>
          <cell r="F5339" t="str">
            <v>Sewer</v>
          </cell>
        </row>
        <row r="5340">
          <cell r="B5340">
            <v>-1515.31</v>
          </cell>
          <cell r="C5340">
            <v>2011</v>
          </cell>
          <cell r="D5340" t="str">
            <v>600130  Plant and Equipment to Capital</v>
          </cell>
          <cell r="E5340" t="str">
            <v>District 8</v>
          </cell>
          <cell r="F5340" t="str">
            <v>Water</v>
          </cell>
        </row>
        <row r="5341">
          <cell r="B5341">
            <v>-285.36</v>
          </cell>
          <cell r="C5341">
            <v>2011</v>
          </cell>
          <cell r="D5341" t="str">
            <v>600130  Plant and Equipment to Capital</v>
          </cell>
          <cell r="E5341" t="str">
            <v>District 8</v>
          </cell>
          <cell r="F5341" t="str">
            <v>Water</v>
          </cell>
        </row>
        <row r="5342">
          <cell r="B5342">
            <v>-1801.76</v>
          </cell>
          <cell r="C5342">
            <v>2011</v>
          </cell>
          <cell r="D5342" t="str">
            <v>600130  Plant and Equipment to Capital</v>
          </cell>
          <cell r="E5342" t="str">
            <v>District 6</v>
          </cell>
          <cell r="F5342" t="str">
            <v>Water</v>
          </cell>
        </row>
        <row r="5343">
          <cell r="B5343">
            <v>0</v>
          </cell>
          <cell r="C5343">
            <v>2011</v>
          </cell>
          <cell r="D5343" t="str">
            <v>600130  Plant and Equipment to Capital</v>
          </cell>
          <cell r="E5343" t="str">
            <v>District 8</v>
          </cell>
          <cell r="F5343" t="str">
            <v>Water</v>
          </cell>
        </row>
        <row r="5344">
          <cell r="B5344">
            <v>-412.64</v>
          </cell>
          <cell r="C5344">
            <v>2011</v>
          </cell>
          <cell r="D5344" t="str">
            <v>600130  Plant and Equipment to Capital</v>
          </cell>
          <cell r="E5344" t="str">
            <v>District 4</v>
          </cell>
          <cell r="F5344" t="str">
            <v>Water</v>
          </cell>
        </row>
        <row r="5345">
          <cell r="B5345">
            <v>-624.52</v>
          </cell>
          <cell r="C5345">
            <v>2011</v>
          </cell>
          <cell r="D5345" t="str">
            <v>600130  Plant and Equipment to Capital</v>
          </cell>
          <cell r="E5345" t="str">
            <v>District 6</v>
          </cell>
          <cell r="F5345" t="str">
            <v>Water</v>
          </cell>
        </row>
        <row r="5346">
          <cell r="B5346">
            <v>-244565.78</v>
          </cell>
          <cell r="C5346">
            <v>2011</v>
          </cell>
          <cell r="D5346" t="str">
            <v>600230  Vehicle to Capital</v>
          </cell>
          <cell r="E5346" t="str">
            <v>District 8</v>
          </cell>
          <cell r="F5346" t="str">
            <v>Water</v>
          </cell>
        </row>
        <row r="5347">
          <cell r="B5347">
            <v>-5682.6</v>
          </cell>
          <cell r="C5347">
            <v>2011</v>
          </cell>
          <cell r="D5347" t="str">
            <v>600230  Vehicle to Capital</v>
          </cell>
          <cell r="E5347" t="str">
            <v>District 8</v>
          </cell>
          <cell r="F5347" t="str">
            <v>Water</v>
          </cell>
        </row>
        <row r="5348">
          <cell r="B5348">
            <v>-18217.2</v>
          </cell>
          <cell r="C5348">
            <v>2011</v>
          </cell>
          <cell r="D5348" t="str">
            <v>600230  Vehicle to Capital</v>
          </cell>
          <cell r="E5348" t="str">
            <v>District 6</v>
          </cell>
          <cell r="F5348" t="str">
            <v>Water</v>
          </cell>
        </row>
        <row r="5349">
          <cell r="B5349">
            <v>-5431.53</v>
          </cell>
          <cell r="C5349">
            <v>2011</v>
          </cell>
          <cell r="D5349" t="str">
            <v>600230  Vehicle to Capital</v>
          </cell>
          <cell r="E5349" t="str">
            <v>District 6</v>
          </cell>
          <cell r="F5349" t="str">
            <v>Water</v>
          </cell>
        </row>
        <row r="5350">
          <cell r="B5350">
            <v>-7413.65</v>
          </cell>
          <cell r="C5350">
            <v>2011</v>
          </cell>
          <cell r="D5350" t="str">
            <v>600230  Vehicle to Capital</v>
          </cell>
          <cell r="E5350" t="str">
            <v>District 6</v>
          </cell>
          <cell r="F5350" t="str">
            <v>Water</v>
          </cell>
        </row>
        <row r="5351">
          <cell r="B5351">
            <v>0</v>
          </cell>
          <cell r="C5351">
            <v>2011</v>
          </cell>
          <cell r="D5351" t="str">
            <v>600230  Vehicle to Capital</v>
          </cell>
          <cell r="E5351" t="str">
            <v>District 8</v>
          </cell>
          <cell r="F5351" t="str">
            <v>Water</v>
          </cell>
        </row>
        <row r="5352">
          <cell r="B5352">
            <v>-177.46</v>
          </cell>
          <cell r="C5352">
            <v>2011</v>
          </cell>
          <cell r="D5352" t="str">
            <v>600230  Vehicle to Capital</v>
          </cell>
          <cell r="E5352" t="str">
            <v>District 4</v>
          </cell>
          <cell r="F5352" t="str">
            <v>Water</v>
          </cell>
        </row>
        <row r="5353">
          <cell r="B5353">
            <v>-13904.37</v>
          </cell>
          <cell r="C5353">
            <v>2011</v>
          </cell>
          <cell r="D5353" t="str">
            <v>600230  Vehicle to Capital</v>
          </cell>
          <cell r="E5353" t="str">
            <v>District 4</v>
          </cell>
          <cell r="F5353" t="str">
            <v>Water</v>
          </cell>
        </row>
        <row r="5354">
          <cell r="B5354">
            <v>-4645.08</v>
          </cell>
          <cell r="C5354">
            <v>2011</v>
          </cell>
          <cell r="D5354" t="str">
            <v>600230  Vehicle to Capital</v>
          </cell>
          <cell r="E5354" t="str">
            <v>District 4</v>
          </cell>
          <cell r="F5354" t="str">
            <v>Water</v>
          </cell>
        </row>
        <row r="5355">
          <cell r="B5355">
            <v>-6301.66</v>
          </cell>
          <cell r="C5355">
            <v>2011</v>
          </cell>
          <cell r="D5355" t="str">
            <v>600230  Vehicle to Capital</v>
          </cell>
          <cell r="E5355" t="str">
            <v>District 6</v>
          </cell>
          <cell r="F5355" t="str">
            <v>Water</v>
          </cell>
        </row>
        <row r="5356">
          <cell r="B5356">
            <v>-1706.41</v>
          </cell>
          <cell r="C5356">
            <v>2011</v>
          </cell>
          <cell r="D5356" t="str">
            <v>600230  Vehicle to Capital</v>
          </cell>
          <cell r="E5356" t="str">
            <v>District 8</v>
          </cell>
          <cell r="F5356" t="str">
            <v>Water</v>
          </cell>
        </row>
        <row r="5357">
          <cell r="B5357">
            <v>-8910.2800000000007</v>
          </cell>
          <cell r="C5357">
            <v>2011</v>
          </cell>
          <cell r="D5357" t="str">
            <v>600230  Vehicle to Capital</v>
          </cell>
          <cell r="E5357" t="str">
            <v>District 1</v>
          </cell>
          <cell r="F5357" t="str">
            <v>Water</v>
          </cell>
        </row>
        <row r="5358">
          <cell r="B5358">
            <v>-48656.7</v>
          </cell>
          <cell r="C5358">
            <v>2011</v>
          </cell>
          <cell r="D5358" t="str">
            <v>600230  Vehicle to Capital</v>
          </cell>
          <cell r="E5358" t="str">
            <v>Informal Settlements</v>
          </cell>
          <cell r="F5358" t="str">
            <v>Water</v>
          </cell>
        </row>
        <row r="5359">
          <cell r="B5359">
            <v>-13585.24</v>
          </cell>
          <cell r="C5359">
            <v>2011</v>
          </cell>
          <cell r="D5359" t="str">
            <v>600230  Vehicle to Capital</v>
          </cell>
          <cell r="E5359" t="str">
            <v>Informal Settlements</v>
          </cell>
          <cell r="F5359" t="str">
            <v>Sewer</v>
          </cell>
        </row>
        <row r="5360">
          <cell r="B5360">
            <v>333778.39</v>
          </cell>
          <cell r="C5360">
            <v>2011</v>
          </cell>
          <cell r="D5360" t="str">
            <v>600070  Rental of Vehicles, Plant and Equipment</v>
          </cell>
          <cell r="E5360" t="str">
            <v>District 1</v>
          </cell>
          <cell r="F5360" t="str">
            <v>Water</v>
          </cell>
        </row>
        <row r="5361">
          <cell r="B5361">
            <v>3901023.78</v>
          </cell>
          <cell r="C5361">
            <v>2011</v>
          </cell>
          <cell r="D5361" t="str">
            <v>600070  Rental of Vehicles, Plant and Equipment</v>
          </cell>
          <cell r="E5361" t="str">
            <v>District 1</v>
          </cell>
          <cell r="F5361" t="str">
            <v>Water</v>
          </cell>
        </row>
        <row r="5362">
          <cell r="B5362">
            <v>0</v>
          </cell>
          <cell r="C5362">
            <v>2011</v>
          </cell>
          <cell r="D5362" t="str">
            <v>600070  Rental of Vehicles, Plant and Equipment</v>
          </cell>
          <cell r="E5362" t="str">
            <v>District 8</v>
          </cell>
          <cell r="F5362" t="str">
            <v>Water</v>
          </cell>
        </row>
        <row r="5363">
          <cell r="B5363">
            <v>1616654.15</v>
          </cell>
          <cell r="C5363">
            <v>2011</v>
          </cell>
          <cell r="D5363" t="str">
            <v>600070  Rental of Vehicles, Plant and Equipment</v>
          </cell>
          <cell r="E5363" t="str">
            <v>District 8</v>
          </cell>
          <cell r="F5363" t="str">
            <v>Water</v>
          </cell>
        </row>
        <row r="5364">
          <cell r="B5364">
            <v>285097.55</v>
          </cell>
          <cell r="C5364">
            <v>2011</v>
          </cell>
          <cell r="D5364" t="str">
            <v>600070  Rental of Vehicles, Plant and Equipment</v>
          </cell>
          <cell r="E5364" t="str">
            <v>District 6</v>
          </cell>
          <cell r="F5364" t="str">
            <v>Water</v>
          </cell>
        </row>
        <row r="5365">
          <cell r="B5365">
            <v>979260.53</v>
          </cell>
          <cell r="C5365">
            <v>2011</v>
          </cell>
          <cell r="D5365" t="str">
            <v>600070  Rental of Vehicles, Plant and Equipment</v>
          </cell>
          <cell r="E5365" t="str">
            <v>District 3</v>
          </cell>
          <cell r="F5365" t="str">
            <v>Water</v>
          </cell>
        </row>
        <row r="5366">
          <cell r="B5366">
            <v>0</v>
          </cell>
          <cell r="C5366">
            <v>2011</v>
          </cell>
          <cell r="D5366" t="str">
            <v>600070  Rental of Vehicles, Plant and Equipment</v>
          </cell>
          <cell r="E5366" t="str">
            <v>District 4</v>
          </cell>
          <cell r="F5366" t="str">
            <v>Water</v>
          </cell>
        </row>
        <row r="5367">
          <cell r="B5367">
            <v>2260859.15</v>
          </cell>
          <cell r="C5367">
            <v>2011</v>
          </cell>
          <cell r="D5367" t="str">
            <v>600070  Rental of Vehicles, Plant and Equipment</v>
          </cell>
          <cell r="E5367" t="str">
            <v>District 4</v>
          </cell>
          <cell r="F5367" t="str">
            <v>Water</v>
          </cell>
        </row>
        <row r="5368">
          <cell r="B5368">
            <v>876418.88</v>
          </cell>
          <cell r="C5368">
            <v>2011</v>
          </cell>
          <cell r="D5368" t="str">
            <v>600070  Rental of Vehicles, Plant and Equipment</v>
          </cell>
          <cell r="E5368" t="str">
            <v>District 4</v>
          </cell>
          <cell r="F5368" t="str">
            <v>Water</v>
          </cell>
        </row>
        <row r="5369">
          <cell r="B5369">
            <v>352411.62</v>
          </cell>
          <cell r="C5369">
            <v>2011</v>
          </cell>
          <cell r="D5369" t="str">
            <v>600070  Rental of Vehicles, Plant and Equipment</v>
          </cell>
          <cell r="E5369" t="str">
            <v>District 4</v>
          </cell>
          <cell r="F5369" t="str">
            <v>Water</v>
          </cell>
        </row>
        <row r="5370">
          <cell r="B5370">
            <v>39882.870000000003</v>
          </cell>
          <cell r="C5370">
            <v>2011</v>
          </cell>
          <cell r="D5370" t="str">
            <v>600070  Rental of Vehicles, Plant and Equipment</v>
          </cell>
          <cell r="E5370" t="str">
            <v>District 6</v>
          </cell>
          <cell r="F5370" t="str">
            <v>Water</v>
          </cell>
        </row>
        <row r="5371">
          <cell r="B5371">
            <v>40509.43</v>
          </cell>
          <cell r="C5371">
            <v>2011</v>
          </cell>
          <cell r="D5371" t="str">
            <v>600070  Rental of Vehicles, Plant and Equipment</v>
          </cell>
          <cell r="E5371" t="str">
            <v>District 6</v>
          </cell>
          <cell r="F5371" t="str">
            <v>Water</v>
          </cell>
        </row>
        <row r="5372">
          <cell r="B5372">
            <v>1008592.44</v>
          </cell>
          <cell r="C5372">
            <v>2011</v>
          </cell>
          <cell r="D5372" t="str">
            <v>600070  Rental of Vehicles, Plant and Equipment</v>
          </cell>
          <cell r="E5372" t="str">
            <v>District 6</v>
          </cell>
          <cell r="F5372" t="str">
            <v>Water</v>
          </cell>
        </row>
        <row r="5373">
          <cell r="B5373">
            <v>1504203.73</v>
          </cell>
          <cell r="C5373">
            <v>2011</v>
          </cell>
          <cell r="D5373" t="str">
            <v>600070  Rental of Vehicles, Plant and Equipment</v>
          </cell>
          <cell r="E5373" t="str">
            <v>District 6</v>
          </cell>
          <cell r="F5373" t="str">
            <v>Water</v>
          </cell>
        </row>
        <row r="5374">
          <cell r="B5374">
            <v>1080868.6299999999</v>
          </cell>
          <cell r="C5374">
            <v>2011</v>
          </cell>
          <cell r="D5374" t="str">
            <v>600070  Rental of Vehicles, Plant and Equipment</v>
          </cell>
          <cell r="E5374" t="str">
            <v>District 6</v>
          </cell>
          <cell r="F5374" t="str">
            <v>Water</v>
          </cell>
        </row>
        <row r="5375">
          <cell r="B5375">
            <v>721807.56</v>
          </cell>
          <cell r="C5375">
            <v>2011</v>
          </cell>
          <cell r="D5375" t="str">
            <v>600070  Rental of Vehicles, Plant and Equipment</v>
          </cell>
          <cell r="E5375" t="str">
            <v>District 6</v>
          </cell>
          <cell r="F5375" t="str">
            <v>Water</v>
          </cell>
        </row>
        <row r="5376">
          <cell r="B5376">
            <v>10209729.970000001</v>
          </cell>
          <cell r="C5376">
            <v>2011</v>
          </cell>
          <cell r="D5376" t="str">
            <v>600070  Rental of Vehicles, Plant and Equipment</v>
          </cell>
          <cell r="E5376" t="str">
            <v>District 8</v>
          </cell>
          <cell r="F5376" t="str">
            <v>Water</v>
          </cell>
        </row>
        <row r="5377">
          <cell r="B5377">
            <v>793704.11</v>
          </cell>
          <cell r="C5377">
            <v>2011</v>
          </cell>
          <cell r="D5377" t="str">
            <v>600070  Rental of Vehicles, Plant and Equipment</v>
          </cell>
          <cell r="E5377" t="str">
            <v>District 8</v>
          </cell>
          <cell r="F5377" t="str">
            <v>Water</v>
          </cell>
        </row>
        <row r="5378">
          <cell r="B5378">
            <v>3084356.12</v>
          </cell>
          <cell r="C5378">
            <v>2011</v>
          </cell>
          <cell r="D5378" t="str">
            <v>600070  Rental of Vehicles, Plant and Equipment</v>
          </cell>
          <cell r="E5378" t="str">
            <v>District 8</v>
          </cell>
          <cell r="F5378" t="str">
            <v>Water</v>
          </cell>
        </row>
        <row r="5379">
          <cell r="B5379">
            <v>0</v>
          </cell>
          <cell r="C5379">
            <v>2011</v>
          </cell>
          <cell r="D5379" t="str">
            <v>600070  Rental of Vehicles, Plant and Equipment</v>
          </cell>
          <cell r="E5379" t="str">
            <v>District 8</v>
          </cell>
          <cell r="F5379" t="str">
            <v>Water</v>
          </cell>
        </row>
        <row r="5380">
          <cell r="B5380">
            <v>252803.38</v>
          </cell>
          <cell r="C5380">
            <v>2011</v>
          </cell>
          <cell r="D5380" t="str">
            <v>600070  Rental of Vehicles, Plant and Equipment</v>
          </cell>
          <cell r="E5380" t="str">
            <v>Informal Settlements</v>
          </cell>
          <cell r="F5380" t="str">
            <v>Sewer</v>
          </cell>
        </row>
        <row r="5381">
          <cell r="B5381">
            <v>1576285.04</v>
          </cell>
          <cell r="C5381">
            <v>2011</v>
          </cell>
          <cell r="D5381" t="str">
            <v>600070  Rental of Vehicles, Plant and Equipment</v>
          </cell>
          <cell r="E5381" t="str">
            <v>Logistics</v>
          </cell>
          <cell r="F5381" t="str">
            <v>Sewer</v>
          </cell>
        </row>
        <row r="5382">
          <cell r="B5382">
            <v>629713.85</v>
          </cell>
          <cell r="C5382">
            <v>2011</v>
          </cell>
          <cell r="D5382" t="str">
            <v>600070  Rental of Vehicles, Plant and Equipment</v>
          </cell>
          <cell r="E5382" t="str">
            <v>District 1</v>
          </cell>
          <cell r="F5382" t="str">
            <v>Sewer</v>
          </cell>
        </row>
        <row r="5383">
          <cell r="B5383">
            <v>1436392.79</v>
          </cell>
          <cell r="C5383">
            <v>2011</v>
          </cell>
          <cell r="D5383" t="str">
            <v>600070  Rental of Vehicles, Plant and Equipment</v>
          </cell>
          <cell r="E5383" t="str">
            <v>District 7</v>
          </cell>
          <cell r="F5383" t="str">
            <v>Sewer</v>
          </cell>
        </row>
        <row r="5384">
          <cell r="B5384">
            <v>581417.64</v>
          </cell>
          <cell r="C5384">
            <v>2011</v>
          </cell>
          <cell r="D5384" t="str">
            <v>600070  Rental of Vehicles, Plant and Equipment</v>
          </cell>
          <cell r="E5384" t="str">
            <v>District 6</v>
          </cell>
          <cell r="F5384" t="str">
            <v>Sewer</v>
          </cell>
        </row>
        <row r="5385">
          <cell r="B5385">
            <v>90524.95</v>
          </cell>
          <cell r="C5385">
            <v>2011</v>
          </cell>
          <cell r="D5385" t="str">
            <v>600070  Rental of Vehicles, Plant and Equipment</v>
          </cell>
          <cell r="E5385" t="str">
            <v>TOC</v>
          </cell>
          <cell r="F5385" t="str">
            <v>Sewer</v>
          </cell>
        </row>
        <row r="5386">
          <cell r="B5386">
            <v>1109614.6599999999</v>
          </cell>
          <cell r="C5386">
            <v>2011</v>
          </cell>
          <cell r="D5386" t="str">
            <v>600070  Rental of Vehicles, Plant and Equipment</v>
          </cell>
          <cell r="E5386" t="str">
            <v>District 3</v>
          </cell>
          <cell r="F5386" t="str">
            <v>Sewer</v>
          </cell>
        </row>
        <row r="5387">
          <cell r="B5387">
            <v>1984364.46</v>
          </cell>
          <cell r="C5387">
            <v>2011</v>
          </cell>
          <cell r="D5387" t="str">
            <v>600070  Rental of Vehicles, Plant and Equipment</v>
          </cell>
          <cell r="E5387" t="str">
            <v>District 4</v>
          </cell>
          <cell r="F5387" t="str">
            <v>Sewer</v>
          </cell>
        </row>
        <row r="5388">
          <cell r="B5388">
            <v>1250376.3400000001</v>
          </cell>
          <cell r="C5388">
            <v>2011</v>
          </cell>
          <cell r="D5388" t="str">
            <v>600070  Rental of Vehicles, Plant and Equipment</v>
          </cell>
          <cell r="E5388" t="str">
            <v>District 4</v>
          </cell>
          <cell r="F5388" t="str">
            <v>Sewer</v>
          </cell>
        </row>
        <row r="5389">
          <cell r="B5389">
            <v>545107.61</v>
          </cell>
          <cell r="C5389">
            <v>2011</v>
          </cell>
          <cell r="D5389" t="str">
            <v>600070  Rental of Vehicles, Plant and Equipment</v>
          </cell>
          <cell r="E5389" t="str">
            <v>District 4</v>
          </cell>
          <cell r="F5389" t="str">
            <v>Sewer</v>
          </cell>
        </row>
        <row r="5390">
          <cell r="B5390">
            <v>1100977.92</v>
          </cell>
          <cell r="C5390">
            <v>2011</v>
          </cell>
          <cell r="D5390" t="str">
            <v>600070  Rental of Vehicles, Plant and Equipment</v>
          </cell>
          <cell r="E5390" t="str">
            <v>District 6</v>
          </cell>
          <cell r="F5390" t="str">
            <v>Sewer</v>
          </cell>
        </row>
        <row r="5391">
          <cell r="B5391">
            <v>970544.33</v>
          </cell>
          <cell r="C5391">
            <v>2011</v>
          </cell>
          <cell r="D5391" t="str">
            <v>600070  Rental of Vehicles, Plant and Equipment</v>
          </cell>
          <cell r="E5391" t="str">
            <v>District 6</v>
          </cell>
          <cell r="F5391" t="str">
            <v>Sewer</v>
          </cell>
        </row>
        <row r="5392">
          <cell r="B5392">
            <v>785598</v>
          </cell>
          <cell r="C5392">
            <v>2011</v>
          </cell>
          <cell r="D5392" t="str">
            <v>600070  Rental of Vehicles, Plant and Equipment</v>
          </cell>
          <cell r="E5392" t="str">
            <v>District 6</v>
          </cell>
          <cell r="F5392" t="str">
            <v>Sewer</v>
          </cell>
        </row>
        <row r="5393">
          <cell r="B5393">
            <v>657217.47</v>
          </cell>
          <cell r="C5393">
            <v>2011</v>
          </cell>
          <cell r="D5393" t="str">
            <v>600070  Rental of Vehicles, Plant and Equipment</v>
          </cell>
          <cell r="E5393" t="str">
            <v>District 6</v>
          </cell>
          <cell r="F5393" t="str">
            <v>Sewer</v>
          </cell>
        </row>
        <row r="5394">
          <cell r="B5394">
            <v>2374309.29</v>
          </cell>
          <cell r="C5394">
            <v>2011</v>
          </cell>
          <cell r="D5394" t="str">
            <v>600070  Rental of Vehicles, Plant and Equipment</v>
          </cell>
          <cell r="E5394" t="str">
            <v>District 7</v>
          </cell>
          <cell r="F5394" t="str">
            <v>Sewer</v>
          </cell>
        </row>
        <row r="5395">
          <cell r="B5395">
            <v>47552.11</v>
          </cell>
          <cell r="C5395">
            <v>2011</v>
          </cell>
          <cell r="D5395" t="str">
            <v>600070  Rental of Vehicles, Plant and Equipment</v>
          </cell>
          <cell r="E5395" t="str">
            <v>District 7</v>
          </cell>
          <cell r="F5395" t="str">
            <v>Sewer</v>
          </cell>
        </row>
        <row r="5396">
          <cell r="B5396">
            <v>2771.75</v>
          </cell>
          <cell r="C5396">
            <v>2011</v>
          </cell>
          <cell r="D5396" t="str">
            <v>600070  Rental of Vehicles, Plant and Equipment</v>
          </cell>
          <cell r="E5396" t="str">
            <v>Logistics</v>
          </cell>
          <cell r="F5396" t="str">
            <v>Water</v>
          </cell>
        </row>
        <row r="5397">
          <cell r="B5397">
            <v>374071.44</v>
          </cell>
          <cell r="C5397">
            <v>2011</v>
          </cell>
          <cell r="D5397" t="str">
            <v>600070  Rental of Vehicles, Plant and Equipment</v>
          </cell>
          <cell r="E5397" t="str">
            <v>Informal Settlements</v>
          </cell>
          <cell r="F5397" t="str">
            <v>Water</v>
          </cell>
        </row>
        <row r="5398">
          <cell r="B5398">
            <v>35535.11</v>
          </cell>
          <cell r="C5398">
            <v>2011</v>
          </cell>
          <cell r="D5398" t="str">
            <v>600070  Rental of Vehicles, Plant and Equipment</v>
          </cell>
          <cell r="E5398" t="str">
            <v>TOC</v>
          </cell>
          <cell r="F5398" t="str">
            <v>Water</v>
          </cell>
        </row>
        <row r="5399">
          <cell r="B5399">
            <v>525661.65</v>
          </cell>
          <cell r="C5399">
            <v>2011</v>
          </cell>
          <cell r="D5399" t="str">
            <v>600070  Rental of Vehicles, Plant and Equipment</v>
          </cell>
          <cell r="E5399" t="str">
            <v>Informal Settlements</v>
          </cell>
          <cell r="F5399" t="str">
            <v>Water</v>
          </cell>
        </row>
        <row r="5400">
          <cell r="B5400">
            <v>656721.53</v>
          </cell>
          <cell r="C5400">
            <v>2011</v>
          </cell>
          <cell r="D5400" t="str">
            <v>600070  Rental of Vehicles, Plant and Equipment</v>
          </cell>
          <cell r="E5400" t="str">
            <v>Logistics</v>
          </cell>
          <cell r="F5400" t="str">
            <v>Water</v>
          </cell>
        </row>
        <row r="5401">
          <cell r="B5401">
            <v>437712.24</v>
          </cell>
          <cell r="C5401">
            <v>2011</v>
          </cell>
          <cell r="D5401" t="str">
            <v>600070  Rental of Vehicles, Plant and Equipment</v>
          </cell>
          <cell r="E5401" t="str">
            <v>Logistics</v>
          </cell>
          <cell r="F5401" t="str">
            <v>Water</v>
          </cell>
        </row>
        <row r="5402">
          <cell r="B5402">
            <v>1732708.88</v>
          </cell>
          <cell r="C5402">
            <v>2011</v>
          </cell>
          <cell r="D5402" t="str">
            <v>600070  Rental of Vehicles, Plant and Equipment</v>
          </cell>
          <cell r="E5402" t="str">
            <v>Logistics</v>
          </cell>
          <cell r="F5402" t="str">
            <v>Water</v>
          </cell>
        </row>
        <row r="5403">
          <cell r="B5403">
            <v>-2410140.63</v>
          </cell>
          <cell r="C5403">
            <v>2011</v>
          </cell>
          <cell r="D5403" t="str">
            <v>600110  Labour to Operating</v>
          </cell>
          <cell r="E5403" t="str">
            <v>Logistics</v>
          </cell>
          <cell r="F5403" t="str">
            <v>Water</v>
          </cell>
        </row>
        <row r="5404">
          <cell r="B5404">
            <v>-9820329.2899999991</v>
          </cell>
          <cell r="C5404">
            <v>2011</v>
          </cell>
          <cell r="D5404" t="str">
            <v>600110  Labour to Operating</v>
          </cell>
          <cell r="E5404" t="str">
            <v>District 1</v>
          </cell>
          <cell r="F5404" t="str">
            <v>Water</v>
          </cell>
        </row>
        <row r="5405">
          <cell r="B5405">
            <v>152.02000000000001</v>
          </cell>
          <cell r="C5405">
            <v>2011</v>
          </cell>
          <cell r="D5405" t="str">
            <v>600110  Labour to Operating</v>
          </cell>
          <cell r="E5405" t="str">
            <v>District 1</v>
          </cell>
          <cell r="F5405" t="str">
            <v>Water</v>
          </cell>
        </row>
        <row r="5406">
          <cell r="B5406">
            <v>-4032678.24</v>
          </cell>
          <cell r="C5406">
            <v>2011</v>
          </cell>
          <cell r="D5406" t="str">
            <v>600110  Labour to Operating</v>
          </cell>
          <cell r="E5406" t="str">
            <v>District 8</v>
          </cell>
          <cell r="F5406" t="str">
            <v>Water</v>
          </cell>
        </row>
        <row r="5407">
          <cell r="B5407">
            <v>-2949296.94</v>
          </cell>
          <cell r="C5407">
            <v>2011</v>
          </cell>
          <cell r="D5407" t="str">
            <v>600110  Labour to Operating</v>
          </cell>
          <cell r="E5407" t="str">
            <v>District 6</v>
          </cell>
          <cell r="F5407" t="str">
            <v>Water</v>
          </cell>
        </row>
        <row r="5408">
          <cell r="B5408">
            <v>-163971.44</v>
          </cell>
          <cell r="C5408">
            <v>2011</v>
          </cell>
          <cell r="D5408" t="str">
            <v>600110  Labour to Operating</v>
          </cell>
          <cell r="E5408" t="str">
            <v>District 3</v>
          </cell>
          <cell r="F5408" t="str">
            <v>Water</v>
          </cell>
        </row>
        <row r="5409">
          <cell r="B5409">
            <v>-2996881.64</v>
          </cell>
          <cell r="C5409">
            <v>2011</v>
          </cell>
          <cell r="D5409" t="str">
            <v>600110  Labour to Operating</v>
          </cell>
          <cell r="E5409" t="str">
            <v>District 4</v>
          </cell>
          <cell r="F5409" t="str">
            <v>Water</v>
          </cell>
        </row>
        <row r="5410">
          <cell r="B5410">
            <v>-2735118.33</v>
          </cell>
          <cell r="C5410">
            <v>2011</v>
          </cell>
          <cell r="D5410" t="str">
            <v>600110  Labour to Operating</v>
          </cell>
          <cell r="E5410" t="str">
            <v>District 4</v>
          </cell>
          <cell r="F5410" t="str">
            <v>Water</v>
          </cell>
        </row>
        <row r="5411">
          <cell r="B5411">
            <v>-1473337.96</v>
          </cell>
          <cell r="C5411">
            <v>2011</v>
          </cell>
          <cell r="D5411" t="str">
            <v>600110  Labour to Operating</v>
          </cell>
          <cell r="E5411" t="str">
            <v>District 4</v>
          </cell>
          <cell r="F5411" t="str">
            <v>Water</v>
          </cell>
        </row>
        <row r="5412">
          <cell r="B5412">
            <v>-3763316.79</v>
          </cell>
          <cell r="C5412">
            <v>2011</v>
          </cell>
          <cell r="D5412" t="str">
            <v>600110  Labour to Operating</v>
          </cell>
          <cell r="E5412" t="str">
            <v>District 8</v>
          </cell>
          <cell r="F5412" t="str">
            <v>Water</v>
          </cell>
        </row>
        <row r="5413">
          <cell r="B5413">
            <v>-1367163.65</v>
          </cell>
          <cell r="C5413">
            <v>2011</v>
          </cell>
          <cell r="D5413" t="str">
            <v>600110  Labour to Operating</v>
          </cell>
          <cell r="E5413" t="str">
            <v>District 6</v>
          </cell>
          <cell r="F5413" t="str">
            <v>Water</v>
          </cell>
        </row>
        <row r="5414">
          <cell r="B5414">
            <v>-1711954.14</v>
          </cell>
          <cell r="C5414">
            <v>2011</v>
          </cell>
          <cell r="D5414" t="str">
            <v>600110  Labour to Operating</v>
          </cell>
          <cell r="E5414" t="str">
            <v>District 6</v>
          </cell>
          <cell r="F5414" t="str">
            <v>Water</v>
          </cell>
        </row>
        <row r="5415">
          <cell r="B5415">
            <v>-2417146.7799999998</v>
          </cell>
          <cell r="C5415">
            <v>2011</v>
          </cell>
          <cell r="D5415" t="str">
            <v>600110  Labour to Operating</v>
          </cell>
          <cell r="E5415" t="str">
            <v>District 6</v>
          </cell>
          <cell r="F5415" t="str">
            <v>Water</v>
          </cell>
        </row>
        <row r="5416">
          <cell r="B5416">
            <v>0</v>
          </cell>
          <cell r="C5416">
            <v>2011</v>
          </cell>
          <cell r="D5416" t="str">
            <v>600110  Labour to Operating</v>
          </cell>
          <cell r="E5416" t="str">
            <v>District 6</v>
          </cell>
          <cell r="F5416" t="str">
            <v>Water</v>
          </cell>
        </row>
        <row r="5417">
          <cell r="B5417">
            <v>-2923173.63</v>
          </cell>
          <cell r="C5417">
            <v>2011</v>
          </cell>
          <cell r="D5417" t="str">
            <v>600110  Labour to Operating</v>
          </cell>
          <cell r="E5417" t="str">
            <v>District 8</v>
          </cell>
          <cell r="F5417" t="str">
            <v>Water</v>
          </cell>
        </row>
        <row r="5418">
          <cell r="B5418">
            <v>-4929560.29</v>
          </cell>
          <cell r="C5418">
            <v>2011</v>
          </cell>
          <cell r="D5418" t="str">
            <v>600110  Labour to Operating</v>
          </cell>
          <cell r="E5418" t="str">
            <v>District 8</v>
          </cell>
          <cell r="F5418" t="str">
            <v>Water</v>
          </cell>
        </row>
        <row r="5419">
          <cell r="B5419">
            <v>-43.83</v>
          </cell>
          <cell r="C5419">
            <v>2011</v>
          </cell>
          <cell r="D5419" t="str">
            <v>600110  Labour to Operating</v>
          </cell>
          <cell r="E5419" t="str">
            <v>Logistics</v>
          </cell>
          <cell r="F5419" t="str">
            <v>Water</v>
          </cell>
        </row>
        <row r="5420">
          <cell r="B5420">
            <v>-536181.09</v>
          </cell>
          <cell r="C5420">
            <v>2011</v>
          </cell>
          <cell r="D5420" t="str">
            <v>600110  Labour to Operating</v>
          </cell>
          <cell r="E5420" t="str">
            <v>Informal Settlements</v>
          </cell>
          <cell r="F5420" t="str">
            <v>Sewer</v>
          </cell>
        </row>
        <row r="5421">
          <cell r="B5421">
            <v>-969901.15</v>
          </cell>
          <cell r="C5421">
            <v>2011</v>
          </cell>
          <cell r="D5421" t="str">
            <v>600110  Labour to Operating</v>
          </cell>
          <cell r="E5421" t="str">
            <v>Informal Settlements</v>
          </cell>
          <cell r="F5421" t="str">
            <v>Sewer</v>
          </cell>
        </row>
        <row r="5422">
          <cell r="B5422">
            <v>-2736252.64</v>
          </cell>
          <cell r="C5422">
            <v>2011</v>
          </cell>
          <cell r="D5422" t="str">
            <v>600110  Labour to Operating</v>
          </cell>
          <cell r="E5422" t="str">
            <v>Logistics</v>
          </cell>
          <cell r="F5422" t="str">
            <v>Sewer</v>
          </cell>
        </row>
        <row r="5423">
          <cell r="B5423">
            <v>-1906295.6</v>
          </cell>
          <cell r="C5423">
            <v>2011</v>
          </cell>
          <cell r="D5423" t="str">
            <v>600110  Labour to Operating</v>
          </cell>
          <cell r="E5423" t="str">
            <v>Logistics</v>
          </cell>
          <cell r="F5423" t="str">
            <v>Sewer</v>
          </cell>
        </row>
        <row r="5424">
          <cell r="B5424">
            <v>-1344869.1</v>
          </cell>
          <cell r="C5424">
            <v>2011</v>
          </cell>
          <cell r="D5424" t="str">
            <v>600110  Labour to Operating</v>
          </cell>
          <cell r="E5424" t="str">
            <v>District 1</v>
          </cell>
          <cell r="F5424" t="str">
            <v>Sewer</v>
          </cell>
        </row>
        <row r="5425">
          <cell r="B5425">
            <v>-399893.18</v>
          </cell>
          <cell r="C5425">
            <v>2011</v>
          </cell>
          <cell r="D5425" t="str">
            <v>600110  Labour to Operating</v>
          </cell>
          <cell r="E5425" t="str">
            <v>District 1</v>
          </cell>
          <cell r="F5425" t="str">
            <v>Sewer</v>
          </cell>
        </row>
        <row r="5426">
          <cell r="B5426">
            <v>-3174458.77</v>
          </cell>
          <cell r="C5426">
            <v>2011</v>
          </cell>
          <cell r="D5426" t="str">
            <v>600110  Labour to Operating</v>
          </cell>
          <cell r="E5426" t="str">
            <v>District 7</v>
          </cell>
          <cell r="F5426" t="str">
            <v>Sewer</v>
          </cell>
        </row>
        <row r="5427">
          <cell r="B5427">
            <v>-2506783.5699999998</v>
          </cell>
          <cell r="C5427">
            <v>2011</v>
          </cell>
          <cell r="D5427" t="str">
            <v>600110  Labour to Operating</v>
          </cell>
          <cell r="E5427" t="str">
            <v>District 6</v>
          </cell>
          <cell r="F5427" t="str">
            <v>Sewer</v>
          </cell>
        </row>
        <row r="5428">
          <cell r="B5428">
            <v>-935314.52</v>
          </cell>
          <cell r="C5428">
            <v>2011</v>
          </cell>
          <cell r="D5428" t="str">
            <v>600110  Labour to Operating</v>
          </cell>
          <cell r="E5428" t="str">
            <v>District 3</v>
          </cell>
          <cell r="F5428" t="str">
            <v>Sewer</v>
          </cell>
        </row>
        <row r="5429">
          <cell r="B5429">
            <v>-3779275.16</v>
          </cell>
          <cell r="C5429">
            <v>2011</v>
          </cell>
          <cell r="D5429" t="str">
            <v>600110  Labour to Operating</v>
          </cell>
          <cell r="E5429" t="str">
            <v>District 4</v>
          </cell>
          <cell r="F5429" t="str">
            <v>Sewer</v>
          </cell>
        </row>
        <row r="5430">
          <cell r="B5430">
            <v>-4171558.9</v>
          </cell>
          <cell r="C5430">
            <v>2011</v>
          </cell>
          <cell r="D5430" t="str">
            <v>600110  Labour to Operating</v>
          </cell>
          <cell r="E5430" t="str">
            <v>District 4</v>
          </cell>
          <cell r="F5430" t="str">
            <v>Sewer</v>
          </cell>
        </row>
        <row r="5431">
          <cell r="B5431">
            <v>-1929630.96</v>
          </cell>
          <cell r="C5431">
            <v>2011</v>
          </cell>
          <cell r="D5431" t="str">
            <v>600110  Labour to Operating</v>
          </cell>
          <cell r="E5431" t="str">
            <v>District 4</v>
          </cell>
          <cell r="F5431" t="str">
            <v>Sewer</v>
          </cell>
        </row>
        <row r="5432">
          <cell r="B5432">
            <v>-1675995.57</v>
          </cell>
          <cell r="C5432">
            <v>2011</v>
          </cell>
          <cell r="D5432" t="str">
            <v>600110  Labour to Operating</v>
          </cell>
          <cell r="E5432" t="str">
            <v>District 7</v>
          </cell>
          <cell r="F5432" t="str">
            <v>Sewer</v>
          </cell>
        </row>
        <row r="5433">
          <cell r="B5433">
            <v>-2580692.1</v>
          </cell>
          <cell r="C5433">
            <v>2011</v>
          </cell>
          <cell r="D5433" t="str">
            <v>600110  Labour to Operating</v>
          </cell>
          <cell r="E5433" t="str">
            <v>District 6</v>
          </cell>
          <cell r="F5433" t="str">
            <v>Sewer</v>
          </cell>
        </row>
        <row r="5434">
          <cell r="B5434">
            <v>-1853640.82</v>
          </cell>
          <cell r="C5434">
            <v>2011</v>
          </cell>
          <cell r="D5434" t="str">
            <v>600110  Labour to Operating</v>
          </cell>
          <cell r="E5434" t="str">
            <v>District 6</v>
          </cell>
          <cell r="F5434" t="str">
            <v>Sewer</v>
          </cell>
        </row>
        <row r="5435">
          <cell r="B5435">
            <v>-1552402.57</v>
          </cell>
          <cell r="C5435">
            <v>2011</v>
          </cell>
          <cell r="D5435" t="str">
            <v>600110  Labour to Operating</v>
          </cell>
          <cell r="E5435" t="str">
            <v>District 6</v>
          </cell>
          <cell r="F5435" t="str">
            <v>Sewer</v>
          </cell>
        </row>
        <row r="5436">
          <cell r="B5436">
            <v>244207.33</v>
          </cell>
          <cell r="C5436">
            <v>2011</v>
          </cell>
          <cell r="D5436" t="str">
            <v>600110  Labour to Operating</v>
          </cell>
          <cell r="E5436" t="str">
            <v>District 6</v>
          </cell>
          <cell r="F5436" t="str">
            <v>Sewer</v>
          </cell>
        </row>
        <row r="5437">
          <cell r="B5437">
            <v>-5813142.8499999996</v>
          </cell>
          <cell r="C5437">
            <v>2011</v>
          </cell>
          <cell r="D5437" t="str">
            <v>600110  Labour to Operating</v>
          </cell>
          <cell r="E5437" t="str">
            <v>District 7</v>
          </cell>
          <cell r="F5437" t="str">
            <v>Sewer</v>
          </cell>
        </row>
        <row r="5438">
          <cell r="B5438">
            <v>-1856611.31</v>
          </cell>
          <cell r="C5438">
            <v>2011</v>
          </cell>
          <cell r="D5438" t="str">
            <v>600110  Labour to Operating</v>
          </cell>
          <cell r="E5438" t="str">
            <v>District 7</v>
          </cell>
          <cell r="F5438" t="str">
            <v>Sewer</v>
          </cell>
        </row>
        <row r="5439">
          <cell r="B5439">
            <v>-533094.32999999996</v>
          </cell>
          <cell r="C5439">
            <v>2011</v>
          </cell>
          <cell r="D5439" t="str">
            <v>600110  Labour to Operating</v>
          </cell>
          <cell r="E5439" t="str">
            <v>Informal Settlements</v>
          </cell>
          <cell r="F5439" t="str">
            <v>Water</v>
          </cell>
        </row>
        <row r="5440">
          <cell r="B5440">
            <v>-376038.92</v>
          </cell>
          <cell r="C5440">
            <v>2011</v>
          </cell>
          <cell r="D5440" t="str">
            <v>600110  Labour to Operating</v>
          </cell>
          <cell r="E5440" t="str">
            <v>Informal Settlements</v>
          </cell>
          <cell r="F5440" t="str">
            <v>Water</v>
          </cell>
        </row>
        <row r="5441">
          <cell r="B5441">
            <v>9220.7999999999993</v>
          </cell>
          <cell r="C5441">
            <v>2011</v>
          </cell>
          <cell r="D5441" t="str">
            <v>600120  Office Rental</v>
          </cell>
          <cell r="E5441" t="str">
            <v>Logistics</v>
          </cell>
          <cell r="F5441" t="str">
            <v>Water</v>
          </cell>
        </row>
        <row r="5442">
          <cell r="B5442">
            <v>102846.48</v>
          </cell>
          <cell r="C5442">
            <v>2011</v>
          </cell>
          <cell r="D5442" t="str">
            <v>600120  Office Rental</v>
          </cell>
          <cell r="E5442" t="str">
            <v>TOC</v>
          </cell>
          <cell r="F5442" t="str">
            <v>Water</v>
          </cell>
        </row>
        <row r="5443">
          <cell r="B5443">
            <v>25933.5</v>
          </cell>
          <cell r="C5443">
            <v>2011</v>
          </cell>
          <cell r="D5443" t="str">
            <v>600120  Office Rental</v>
          </cell>
          <cell r="E5443" t="str">
            <v>Informal Settlements</v>
          </cell>
          <cell r="F5443" t="str">
            <v>Water</v>
          </cell>
        </row>
        <row r="5444">
          <cell r="B5444">
            <v>27512.52</v>
          </cell>
          <cell r="C5444">
            <v>2011</v>
          </cell>
          <cell r="D5444" t="str">
            <v>600120  Office Rental</v>
          </cell>
          <cell r="E5444" t="str">
            <v>TOC</v>
          </cell>
          <cell r="F5444" t="str">
            <v>Water</v>
          </cell>
        </row>
        <row r="5445">
          <cell r="B5445">
            <v>46104</v>
          </cell>
          <cell r="C5445">
            <v>2011</v>
          </cell>
          <cell r="D5445" t="str">
            <v>600120  Office Rental</v>
          </cell>
          <cell r="E5445" t="str">
            <v>Logistics</v>
          </cell>
          <cell r="F5445" t="str">
            <v>Water</v>
          </cell>
        </row>
        <row r="5446">
          <cell r="B5446">
            <v>289302.59999999998</v>
          </cell>
          <cell r="C5446">
            <v>2011</v>
          </cell>
          <cell r="D5446" t="str">
            <v>600120  Office Rental</v>
          </cell>
          <cell r="E5446" t="str">
            <v>District 1</v>
          </cell>
          <cell r="F5446" t="str">
            <v>Water</v>
          </cell>
        </row>
        <row r="5447">
          <cell r="B5447">
            <v>232392.95999999999</v>
          </cell>
          <cell r="C5447">
            <v>2011</v>
          </cell>
          <cell r="D5447" t="str">
            <v>600120  Office Rental</v>
          </cell>
          <cell r="E5447" t="str">
            <v>District 8</v>
          </cell>
          <cell r="F5447" t="str">
            <v>Water</v>
          </cell>
        </row>
        <row r="5448">
          <cell r="B5448">
            <v>383356.72</v>
          </cell>
          <cell r="C5448">
            <v>2011</v>
          </cell>
          <cell r="D5448" t="str">
            <v>600120  Office Rental</v>
          </cell>
          <cell r="E5448" t="str">
            <v>District 3</v>
          </cell>
          <cell r="F5448" t="str">
            <v>Water</v>
          </cell>
        </row>
        <row r="5449">
          <cell r="B5449">
            <v>115260</v>
          </cell>
          <cell r="C5449">
            <v>2011</v>
          </cell>
          <cell r="D5449" t="str">
            <v>600120  Office Rental</v>
          </cell>
          <cell r="E5449" t="str">
            <v>District 4</v>
          </cell>
          <cell r="F5449" t="str">
            <v>Water</v>
          </cell>
        </row>
        <row r="5450">
          <cell r="B5450">
            <v>246541.2</v>
          </cell>
          <cell r="C5450">
            <v>2011</v>
          </cell>
          <cell r="D5450" t="str">
            <v>600120  Office Rental</v>
          </cell>
          <cell r="E5450" t="str">
            <v>District 8</v>
          </cell>
          <cell r="F5450" t="str">
            <v>Water</v>
          </cell>
        </row>
        <row r="5451">
          <cell r="B5451">
            <v>518670</v>
          </cell>
          <cell r="C5451">
            <v>2011</v>
          </cell>
          <cell r="D5451" t="str">
            <v>600120  Office Rental</v>
          </cell>
          <cell r="E5451" t="str">
            <v>District 6</v>
          </cell>
          <cell r="F5451" t="str">
            <v>Water</v>
          </cell>
        </row>
        <row r="5452">
          <cell r="B5452">
            <v>269817.84000000003</v>
          </cell>
          <cell r="C5452">
            <v>2011</v>
          </cell>
          <cell r="D5452" t="str">
            <v>600120  Office Rental</v>
          </cell>
          <cell r="E5452" t="str">
            <v>District 6</v>
          </cell>
          <cell r="F5452" t="str">
            <v>Water</v>
          </cell>
        </row>
        <row r="5453">
          <cell r="B5453">
            <v>345780</v>
          </cell>
          <cell r="C5453">
            <v>2011</v>
          </cell>
          <cell r="D5453" t="str">
            <v>600120  Office Rental</v>
          </cell>
          <cell r="E5453" t="str">
            <v>District 6</v>
          </cell>
          <cell r="F5453" t="str">
            <v>Water</v>
          </cell>
        </row>
        <row r="5454">
          <cell r="B5454">
            <v>1211324.6399999999</v>
          </cell>
          <cell r="C5454">
            <v>2011</v>
          </cell>
          <cell r="D5454" t="str">
            <v>600120  Office Rental</v>
          </cell>
          <cell r="E5454" t="str">
            <v>District 8</v>
          </cell>
          <cell r="F5454" t="str">
            <v>Water</v>
          </cell>
        </row>
        <row r="5455">
          <cell r="B5455">
            <v>933600</v>
          </cell>
          <cell r="C5455">
            <v>2011</v>
          </cell>
          <cell r="D5455" t="str">
            <v>600120  Office Rental</v>
          </cell>
          <cell r="E5455" t="str">
            <v>District 8</v>
          </cell>
          <cell r="F5455" t="str">
            <v>Water</v>
          </cell>
        </row>
        <row r="5456">
          <cell r="B5456">
            <v>-12980.07</v>
          </cell>
          <cell r="C5456">
            <v>2011</v>
          </cell>
          <cell r="D5456" t="str">
            <v>600140  Plant &amp; Equipment to Operating</v>
          </cell>
          <cell r="E5456" t="str">
            <v>District 1</v>
          </cell>
          <cell r="F5456" t="str">
            <v>Water</v>
          </cell>
        </row>
        <row r="5457">
          <cell r="B5457">
            <v>-4751.24</v>
          </cell>
          <cell r="C5457">
            <v>2011</v>
          </cell>
          <cell r="D5457" t="str">
            <v>600140  Plant &amp; Equipment to Operating</v>
          </cell>
          <cell r="E5457" t="str">
            <v>District 8</v>
          </cell>
          <cell r="F5457" t="str">
            <v>Water</v>
          </cell>
        </row>
        <row r="5458">
          <cell r="B5458">
            <v>-70202.44</v>
          </cell>
          <cell r="C5458">
            <v>2011</v>
          </cell>
          <cell r="D5458" t="str">
            <v>600140  Plant &amp; Equipment to Operating</v>
          </cell>
          <cell r="E5458" t="str">
            <v>District 6</v>
          </cell>
          <cell r="F5458" t="str">
            <v>Water</v>
          </cell>
        </row>
        <row r="5459">
          <cell r="B5459">
            <v>0</v>
          </cell>
          <cell r="C5459">
            <v>2011</v>
          </cell>
          <cell r="D5459" t="str">
            <v>600140  Plant &amp; Equipment to Operating</v>
          </cell>
          <cell r="E5459" t="str">
            <v>District 3</v>
          </cell>
          <cell r="F5459" t="str">
            <v>Water</v>
          </cell>
        </row>
        <row r="5460">
          <cell r="B5460">
            <v>-120651.24</v>
          </cell>
          <cell r="C5460">
            <v>2011</v>
          </cell>
          <cell r="D5460" t="str">
            <v>600140  Plant &amp; Equipment to Operating</v>
          </cell>
          <cell r="E5460" t="str">
            <v>District 4</v>
          </cell>
          <cell r="F5460" t="str">
            <v>Water</v>
          </cell>
        </row>
        <row r="5461">
          <cell r="B5461">
            <v>-3508.22</v>
          </cell>
          <cell r="C5461">
            <v>2011</v>
          </cell>
          <cell r="D5461" t="str">
            <v>600140  Plant &amp; Equipment to Operating</v>
          </cell>
          <cell r="E5461" t="str">
            <v>District 4</v>
          </cell>
          <cell r="F5461" t="str">
            <v>Water</v>
          </cell>
        </row>
        <row r="5462">
          <cell r="B5462">
            <v>-1.67</v>
          </cell>
          <cell r="C5462">
            <v>2011</v>
          </cell>
          <cell r="D5462" t="str">
            <v>600140  Plant &amp; Equipment to Operating</v>
          </cell>
          <cell r="E5462" t="str">
            <v>District 4</v>
          </cell>
          <cell r="F5462" t="str">
            <v>Water</v>
          </cell>
        </row>
        <row r="5463">
          <cell r="B5463">
            <v>-77187.460000000006</v>
          </cell>
          <cell r="C5463">
            <v>2011</v>
          </cell>
          <cell r="D5463" t="str">
            <v>600140  Plant &amp; Equipment to Operating</v>
          </cell>
          <cell r="E5463" t="str">
            <v>District 8</v>
          </cell>
          <cell r="F5463" t="str">
            <v>Water</v>
          </cell>
        </row>
        <row r="5464">
          <cell r="B5464">
            <v>0</v>
          </cell>
          <cell r="C5464">
            <v>2011</v>
          </cell>
          <cell r="D5464" t="str">
            <v>600140  Plant &amp; Equipment to Operating</v>
          </cell>
          <cell r="E5464" t="str">
            <v>District 6</v>
          </cell>
          <cell r="F5464" t="str">
            <v>Water</v>
          </cell>
        </row>
        <row r="5465">
          <cell r="B5465">
            <v>-2283.2600000000002</v>
          </cell>
          <cell r="C5465">
            <v>2011</v>
          </cell>
          <cell r="D5465" t="str">
            <v>600140  Plant &amp; Equipment to Operating</v>
          </cell>
          <cell r="E5465" t="str">
            <v>District 6</v>
          </cell>
          <cell r="F5465" t="str">
            <v>Water</v>
          </cell>
        </row>
        <row r="5466">
          <cell r="B5466">
            <v>-25113.06</v>
          </cell>
          <cell r="C5466">
            <v>2011</v>
          </cell>
          <cell r="D5466" t="str">
            <v>600140  Plant &amp; Equipment to Operating</v>
          </cell>
          <cell r="E5466" t="str">
            <v>District 6</v>
          </cell>
          <cell r="F5466" t="str">
            <v>Water</v>
          </cell>
        </row>
        <row r="5467">
          <cell r="B5467">
            <v>0</v>
          </cell>
          <cell r="C5467">
            <v>2011</v>
          </cell>
          <cell r="D5467" t="str">
            <v>600140  Plant &amp; Equipment to Operating</v>
          </cell>
          <cell r="E5467" t="str">
            <v>District 6</v>
          </cell>
          <cell r="F5467" t="str">
            <v>Water</v>
          </cell>
        </row>
        <row r="5468">
          <cell r="B5468">
            <v>-72569.17</v>
          </cell>
          <cell r="C5468">
            <v>2011</v>
          </cell>
          <cell r="D5468" t="str">
            <v>600140  Plant &amp; Equipment to Operating</v>
          </cell>
          <cell r="E5468" t="str">
            <v>District 8</v>
          </cell>
          <cell r="F5468" t="str">
            <v>Water</v>
          </cell>
        </row>
        <row r="5469">
          <cell r="B5469">
            <v>-143838.64000000001</v>
          </cell>
          <cell r="C5469">
            <v>2011</v>
          </cell>
          <cell r="D5469" t="str">
            <v>600140  Plant &amp; Equipment to Operating</v>
          </cell>
          <cell r="E5469" t="str">
            <v>District 8</v>
          </cell>
          <cell r="F5469" t="str">
            <v>Water</v>
          </cell>
        </row>
        <row r="5470">
          <cell r="B5470">
            <v>-77082</v>
          </cell>
          <cell r="C5470">
            <v>2011</v>
          </cell>
          <cell r="D5470" t="str">
            <v>600140  Plant &amp; Equipment to Operating</v>
          </cell>
          <cell r="E5470" t="str">
            <v>District 1</v>
          </cell>
          <cell r="F5470" t="str">
            <v>Sewer</v>
          </cell>
        </row>
        <row r="5471">
          <cell r="B5471">
            <v>-91801.600000000006</v>
          </cell>
          <cell r="C5471">
            <v>2011</v>
          </cell>
          <cell r="D5471" t="str">
            <v>600140  Plant &amp; Equipment to Operating</v>
          </cell>
          <cell r="E5471" t="str">
            <v>District 1</v>
          </cell>
          <cell r="F5471" t="str">
            <v>Sewer</v>
          </cell>
        </row>
        <row r="5472">
          <cell r="B5472">
            <v>-99958.89</v>
          </cell>
          <cell r="C5472">
            <v>2011</v>
          </cell>
          <cell r="D5472" t="str">
            <v>600140  Plant &amp; Equipment to Operating</v>
          </cell>
          <cell r="E5472" t="str">
            <v>District 7</v>
          </cell>
          <cell r="F5472" t="str">
            <v>Sewer</v>
          </cell>
        </row>
        <row r="5473">
          <cell r="B5473">
            <v>-467951.23</v>
          </cell>
          <cell r="C5473">
            <v>2011</v>
          </cell>
          <cell r="D5473" t="str">
            <v>600140  Plant &amp; Equipment to Operating</v>
          </cell>
          <cell r="E5473" t="str">
            <v>District 6</v>
          </cell>
          <cell r="F5473" t="str">
            <v>Sewer</v>
          </cell>
        </row>
        <row r="5474">
          <cell r="B5474">
            <v>-600674.56000000006</v>
          </cell>
          <cell r="C5474">
            <v>2011</v>
          </cell>
          <cell r="D5474" t="str">
            <v>600140  Plant &amp; Equipment to Operating</v>
          </cell>
          <cell r="E5474" t="str">
            <v>District 3</v>
          </cell>
          <cell r="F5474" t="str">
            <v>Sewer</v>
          </cell>
        </row>
        <row r="5475">
          <cell r="B5475">
            <v>-877.96</v>
          </cell>
          <cell r="C5475">
            <v>2011</v>
          </cell>
          <cell r="D5475" t="str">
            <v>600140  Plant &amp; Equipment to Operating</v>
          </cell>
          <cell r="E5475" t="str">
            <v>District 4</v>
          </cell>
          <cell r="F5475" t="str">
            <v>Sewer</v>
          </cell>
        </row>
        <row r="5476">
          <cell r="B5476">
            <v>-1351894.8</v>
          </cell>
          <cell r="C5476">
            <v>2011</v>
          </cell>
          <cell r="D5476" t="str">
            <v>600140  Plant &amp; Equipment to Operating</v>
          </cell>
          <cell r="E5476" t="str">
            <v>District 4</v>
          </cell>
          <cell r="F5476" t="str">
            <v>Sewer</v>
          </cell>
        </row>
        <row r="5477">
          <cell r="B5477">
            <v>0</v>
          </cell>
          <cell r="C5477">
            <v>2011</v>
          </cell>
          <cell r="D5477" t="str">
            <v>600140  Plant &amp; Equipment to Operating</v>
          </cell>
          <cell r="E5477" t="str">
            <v>District 4</v>
          </cell>
          <cell r="F5477" t="str">
            <v>Sewer</v>
          </cell>
        </row>
        <row r="5478">
          <cell r="B5478">
            <v>-326038.68</v>
          </cell>
          <cell r="C5478">
            <v>2011</v>
          </cell>
          <cell r="D5478" t="str">
            <v>600140  Plant &amp; Equipment to Operating</v>
          </cell>
          <cell r="E5478" t="str">
            <v>District 7</v>
          </cell>
          <cell r="F5478" t="str">
            <v>Sewer</v>
          </cell>
        </row>
        <row r="5479">
          <cell r="B5479">
            <v>-124281.58</v>
          </cell>
          <cell r="C5479">
            <v>2011</v>
          </cell>
          <cell r="D5479" t="str">
            <v>600140  Plant &amp; Equipment to Operating</v>
          </cell>
          <cell r="E5479" t="str">
            <v>District 6</v>
          </cell>
          <cell r="F5479" t="str">
            <v>Sewer</v>
          </cell>
        </row>
        <row r="5480">
          <cell r="B5480">
            <v>-174785.66</v>
          </cell>
          <cell r="C5480">
            <v>2011</v>
          </cell>
          <cell r="D5480" t="str">
            <v>600140  Plant &amp; Equipment to Operating</v>
          </cell>
          <cell r="E5480" t="str">
            <v>District 6</v>
          </cell>
          <cell r="F5480" t="str">
            <v>Sewer</v>
          </cell>
        </row>
        <row r="5481">
          <cell r="B5481">
            <v>-144591.56</v>
          </cell>
          <cell r="C5481">
            <v>2011</v>
          </cell>
          <cell r="D5481" t="str">
            <v>600140  Plant &amp; Equipment to Operating</v>
          </cell>
          <cell r="E5481" t="str">
            <v>District 6</v>
          </cell>
          <cell r="F5481" t="str">
            <v>Sewer</v>
          </cell>
        </row>
        <row r="5482">
          <cell r="B5482">
            <v>0</v>
          </cell>
          <cell r="C5482">
            <v>2011</v>
          </cell>
          <cell r="D5482" t="str">
            <v>600140  Plant &amp; Equipment to Operating</v>
          </cell>
          <cell r="E5482" t="str">
            <v>District 6</v>
          </cell>
          <cell r="F5482" t="str">
            <v>Sewer</v>
          </cell>
        </row>
        <row r="5483">
          <cell r="B5483">
            <v>-40811.800000000003</v>
          </cell>
          <cell r="C5483">
            <v>2011</v>
          </cell>
          <cell r="D5483" t="str">
            <v>600140  Plant &amp; Equipment to Operating</v>
          </cell>
          <cell r="E5483" t="str">
            <v>District 7</v>
          </cell>
          <cell r="F5483" t="str">
            <v>Sewer</v>
          </cell>
        </row>
        <row r="5484">
          <cell r="B5484">
            <v>8041.4</v>
          </cell>
          <cell r="C5484">
            <v>2011</v>
          </cell>
          <cell r="D5484" t="str">
            <v>600140  Plant &amp; Equipment to Operating</v>
          </cell>
          <cell r="E5484" t="str">
            <v>District 7</v>
          </cell>
          <cell r="F5484" t="str">
            <v>Sewer</v>
          </cell>
        </row>
        <row r="5485">
          <cell r="B5485">
            <v>2083.94</v>
          </cell>
          <cell r="C5485">
            <v>2011</v>
          </cell>
          <cell r="D5485" t="str">
            <v>600150  Printing/Reproduction</v>
          </cell>
          <cell r="E5485" t="str">
            <v>District 8</v>
          </cell>
          <cell r="F5485" t="str">
            <v>Water</v>
          </cell>
        </row>
        <row r="5486">
          <cell r="B5486">
            <v>8.6999999999999993</v>
          </cell>
          <cell r="C5486">
            <v>2011</v>
          </cell>
          <cell r="D5486" t="str">
            <v>600150  Printing/Reproduction</v>
          </cell>
          <cell r="E5486" t="str">
            <v>District 8</v>
          </cell>
          <cell r="F5486" t="str">
            <v>Water</v>
          </cell>
        </row>
        <row r="5487">
          <cell r="B5487">
            <v>8.6999999999999993</v>
          </cell>
          <cell r="C5487">
            <v>2011</v>
          </cell>
          <cell r="D5487" t="str">
            <v>600150  Printing/Reproduction</v>
          </cell>
          <cell r="E5487" t="str">
            <v>District 8</v>
          </cell>
          <cell r="F5487" t="str">
            <v>Water</v>
          </cell>
        </row>
        <row r="5488">
          <cell r="B5488">
            <v>840</v>
          </cell>
          <cell r="C5488">
            <v>2011</v>
          </cell>
          <cell r="D5488" t="str">
            <v>600150  Printing/Reproduction</v>
          </cell>
          <cell r="E5488" t="str">
            <v>District 8</v>
          </cell>
          <cell r="F5488" t="str">
            <v>Water</v>
          </cell>
        </row>
        <row r="5489">
          <cell r="B5489">
            <v>3700.5</v>
          </cell>
          <cell r="C5489">
            <v>2011</v>
          </cell>
          <cell r="D5489" t="str">
            <v>600150  Printing/Reproduction</v>
          </cell>
          <cell r="E5489" t="str">
            <v>District 6</v>
          </cell>
          <cell r="F5489" t="str">
            <v>Water</v>
          </cell>
        </row>
        <row r="5490">
          <cell r="B5490">
            <v>5737.62</v>
          </cell>
          <cell r="C5490">
            <v>2011</v>
          </cell>
          <cell r="D5490" t="str">
            <v>600150  Printing/Reproduction</v>
          </cell>
          <cell r="E5490" t="str">
            <v>District 6</v>
          </cell>
          <cell r="F5490" t="str">
            <v>Water</v>
          </cell>
        </row>
        <row r="5491">
          <cell r="B5491">
            <v>7751.96</v>
          </cell>
          <cell r="C5491">
            <v>2011</v>
          </cell>
          <cell r="D5491" t="str">
            <v>600150  Printing/Reproduction</v>
          </cell>
          <cell r="E5491" t="str">
            <v>District 6</v>
          </cell>
          <cell r="F5491" t="str">
            <v>Water</v>
          </cell>
        </row>
        <row r="5492">
          <cell r="B5492">
            <v>0</v>
          </cell>
          <cell r="C5492">
            <v>2011</v>
          </cell>
          <cell r="D5492" t="str">
            <v>600150  Printing/Reproduction</v>
          </cell>
          <cell r="E5492" t="str">
            <v>District 8</v>
          </cell>
          <cell r="F5492" t="str">
            <v>Water</v>
          </cell>
        </row>
        <row r="5493">
          <cell r="B5493">
            <v>28</v>
          </cell>
          <cell r="C5493">
            <v>2011</v>
          </cell>
          <cell r="D5493" t="str">
            <v>600150  Printing/Reproduction</v>
          </cell>
          <cell r="E5493" t="str">
            <v>District 4</v>
          </cell>
          <cell r="F5493" t="str">
            <v>Water</v>
          </cell>
        </row>
        <row r="5494">
          <cell r="B5494">
            <v>5071.8500000000004</v>
          </cell>
          <cell r="C5494">
            <v>2011</v>
          </cell>
          <cell r="D5494" t="str">
            <v>600150  Printing/Reproduction</v>
          </cell>
          <cell r="E5494" t="str">
            <v>District 4</v>
          </cell>
          <cell r="F5494" t="str">
            <v>Water</v>
          </cell>
        </row>
        <row r="5495">
          <cell r="B5495">
            <v>0</v>
          </cell>
          <cell r="C5495">
            <v>2011</v>
          </cell>
          <cell r="D5495" t="str">
            <v>600150  Printing/Reproduction</v>
          </cell>
          <cell r="E5495" t="str">
            <v>District 4</v>
          </cell>
          <cell r="F5495" t="str">
            <v>Water</v>
          </cell>
        </row>
        <row r="5496">
          <cell r="B5496">
            <v>5415.58</v>
          </cell>
          <cell r="C5496">
            <v>2011</v>
          </cell>
          <cell r="D5496" t="str">
            <v>600150  Printing/Reproduction</v>
          </cell>
          <cell r="E5496" t="str">
            <v>District 3</v>
          </cell>
          <cell r="F5496" t="str">
            <v>Water</v>
          </cell>
        </row>
        <row r="5497">
          <cell r="B5497">
            <v>7980</v>
          </cell>
          <cell r="C5497">
            <v>2011</v>
          </cell>
          <cell r="D5497" t="str">
            <v>600150  Printing/Reproduction</v>
          </cell>
          <cell r="E5497" t="str">
            <v>District 1</v>
          </cell>
          <cell r="F5497" t="str">
            <v>Water</v>
          </cell>
        </row>
        <row r="5498">
          <cell r="B5498">
            <v>7968.04</v>
          </cell>
          <cell r="C5498">
            <v>2011</v>
          </cell>
          <cell r="D5498" t="str">
            <v>600150  Printing/Reproduction</v>
          </cell>
          <cell r="E5498" t="str">
            <v>District 1</v>
          </cell>
          <cell r="F5498" t="str">
            <v>Water</v>
          </cell>
        </row>
        <row r="5499">
          <cell r="B5499">
            <v>2500</v>
          </cell>
          <cell r="C5499">
            <v>2011</v>
          </cell>
          <cell r="D5499" t="str">
            <v>600150  Printing/Reproduction</v>
          </cell>
          <cell r="E5499" t="str">
            <v>District 1</v>
          </cell>
          <cell r="F5499" t="str">
            <v>Water</v>
          </cell>
        </row>
        <row r="5500">
          <cell r="B5500">
            <v>269.3</v>
          </cell>
          <cell r="C5500">
            <v>2011</v>
          </cell>
          <cell r="D5500" t="str">
            <v>600150  Printing/Reproduction</v>
          </cell>
          <cell r="E5500" t="str">
            <v>TOC</v>
          </cell>
          <cell r="F5500" t="str">
            <v>Water</v>
          </cell>
        </row>
        <row r="5501">
          <cell r="B5501">
            <v>2861.31</v>
          </cell>
          <cell r="C5501">
            <v>2011</v>
          </cell>
          <cell r="D5501" t="str">
            <v>600150  Printing/Reproduction</v>
          </cell>
          <cell r="E5501" t="str">
            <v>Informal Settlements</v>
          </cell>
          <cell r="F5501" t="str">
            <v>Water</v>
          </cell>
        </row>
        <row r="5502">
          <cell r="B5502">
            <v>1134</v>
          </cell>
          <cell r="C5502">
            <v>2011</v>
          </cell>
          <cell r="D5502" t="str">
            <v>600150  Printing/Reproduction</v>
          </cell>
          <cell r="E5502" t="str">
            <v>Planning &amp; Design</v>
          </cell>
          <cell r="F5502" t="str">
            <v>Water</v>
          </cell>
        </row>
        <row r="5503">
          <cell r="B5503">
            <v>10330.44</v>
          </cell>
          <cell r="C5503">
            <v>2011</v>
          </cell>
          <cell r="D5503" t="str">
            <v>600150  Printing/Reproduction</v>
          </cell>
          <cell r="E5503" t="str">
            <v>Logistics</v>
          </cell>
          <cell r="F5503" t="str">
            <v>Water</v>
          </cell>
        </row>
        <row r="5504">
          <cell r="B5504">
            <v>3547.22</v>
          </cell>
          <cell r="C5504">
            <v>2011</v>
          </cell>
          <cell r="D5504" t="str">
            <v>600150  Printing/Reproduction</v>
          </cell>
          <cell r="E5504" t="str">
            <v>District 7</v>
          </cell>
          <cell r="F5504" t="str">
            <v>Sewer</v>
          </cell>
        </row>
        <row r="5505">
          <cell r="B5505">
            <v>11.6</v>
          </cell>
          <cell r="C5505">
            <v>2011</v>
          </cell>
          <cell r="D5505" t="str">
            <v>600150  Printing/Reproduction</v>
          </cell>
          <cell r="E5505" t="str">
            <v>District 7</v>
          </cell>
          <cell r="F5505" t="str">
            <v>Sewer</v>
          </cell>
        </row>
        <row r="5506">
          <cell r="B5506">
            <v>1120</v>
          </cell>
          <cell r="C5506">
            <v>2011</v>
          </cell>
          <cell r="D5506" t="str">
            <v>600150  Printing/Reproduction</v>
          </cell>
          <cell r="E5506" t="str">
            <v>District 6</v>
          </cell>
          <cell r="F5506" t="str">
            <v>Sewer</v>
          </cell>
        </row>
        <row r="5507">
          <cell r="B5507">
            <v>2249.8000000000002</v>
          </cell>
          <cell r="C5507">
            <v>2011</v>
          </cell>
          <cell r="D5507" t="str">
            <v>600150  Printing/Reproduction</v>
          </cell>
          <cell r="E5507" t="str">
            <v>District 6</v>
          </cell>
          <cell r="F5507" t="str">
            <v>Sewer</v>
          </cell>
        </row>
        <row r="5508">
          <cell r="B5508">
            <v>2620</v>
          </cell>
          <cell r="C5508">
            <v>2011</v>
          </cell>
          <cell r="D5508" t="str">
            <v>600150  Printing/Reproduction</v>
          </cell>
          <cell r="E5508" t="str">
            <v>District 4</v>
          </cell>
          <cell r="F5508" t="str">
            <v>Sewer</v>
          </cell>
        </row>
        <row r="5509">
          <cell r="B5509">
            <v>2032.05</v>
          </cell>
          <cell r="C5509">
            <v>2011</v>
          </cell>
          <cell r="D5509" t="str">
            <v>600150  Printing/Reproduction</v>
          </cell>
          <cell r="E5509" t="str">
            <v>Logistics</v>
          </cell>
          <cell r="F5509" t="str">
            <v>Sewer</v>
          </cell>
        </row>
        <row r="5510">
          <cell r="B5510">
            <v>358.08</v>
          </cell>
          <cell r="C5510">
            <v>2011</v>
          </cell>
          <cell r="D5510" t="str">
            <v>600150  Printing/Reproduction</v>
          </cell>
          <cell r="E5510" t="str">
            <v>Logistics</v>
          </cell>
          <cell r="F5510" t="str">
            <v>Sewer</v>
          </cell>
        </row>
        <row r="5511">
          <cell r="B5511">
            <v>264.60000000000002</v>
          </cell>
          <cell r="C5511">
            <v>2011</v>
          </cell>
          <cell r="D5511" t="str">
            <v>600150  Printing/Reproduction</v>
          </cell>
          <cell r="E5511" t="str">
            <v>Informal Settlements</v>
          </cell>
          <cell r="F5511" t="str">
            <v>Sewer</v>
          </cell>
        </row>
        <row r="5512">
          <cell r="B5512">
            <v>581</v>
          </cell>
          <cell r="C5512">
            <v>2011</v>
          </cell>
          <cell r="D5512" t="str">
            <v>600150  Printing/Reproduction</v>
          </cell>
          <cell r="E5512" t="str">
            <v>Planning &amp; Design</v>
          </cell>
          <cell r="F5512" t="str">
            <v>Sewer</v>
          </cell>
        </row>
        <row r="5513">
          <cell r="B5513">
            <v>0</v>
          </cell>
          <cell r="C5513">
            <v>2011</v>
          </cell>
          <cell r="D5513" t="str">
            <v>600160  Radio Maintenance</v>
          </cell>
          <cell r="E5513" t="str">
            <v>District 1</v>
          </cell>
          <cell r="F5513" t="str">
            <v>Water</v>
          </cell>
        </row>
        <row r="5514">
          <cell r="B5514">
            <v>48804</v>
          </cell>
          <cell r="C5514">
            <v>2011</v>
          </cell>
          <cell r="D5514" t="str">
            <v>600160  Radio Maintenance</v>
          </cell>
          <cell r="E5514" t="str">
            <v>District 1</v>
          </cell>
          <cell r="F5514" t="str">
            <v>Water</v>
          </cell>
        </row>
        <row r="5515">
          <cell r="B5515">
            <v>2184</v>
          </cell>
          <cell r="C5515">
            <v>2011</v>
          </cell>
          <cell r="D5515" t="str">
            <v>600160  Radio Maintenance</v>
          </cell>
          <cell r="E5515" t="str">
            <v>District 6</v>
          </cell>
          <cell r="F5515" t="str">
            <v>Water</v>
          </cell>
        </row>
        <row r="5516">
          <cell r="B5516">
            <v>11424</v>
          </cell>
          <cell r="C5516">
            <v>2011</v>
          </cell>
          <cell r="D5516" t="str">
            <v>600160  Radio Maintenance</v>
          </cell>
          <cell r="E5516" t="str">
            <v>District 8</v>
          </cell>
          <cell r="F5516" t="str">
            <v>Water</v>
          </cell>
        </row>
        <row r="5517">
          <cell r="B5517">
            <v>9492</v>
          </cell>
          <cell r="C5517">
            <v>2011</v>
          </cell>
          <cell r="D5517" t="str">
            <v>600160  Radio Maintenance</v>
          </cell>
          <cell r="E5517" t="str">
            <v>District 8</v>
          </cell>
          <cell r="F5517" t="str">
            <v>Water</v>
          </cell>
        </row>
        <row r="5518">
          <cell r="B5518">
            <v>23964</v>
          </cell>
          <cell r="C5518">
            <v>2011</v>
          </cell>
          <cell r="D5518" t="str">
            <v>600160  Radio Maintenance</v>
          </cell>
          <cell r="E5518" t="str">
            <v>District 8</v>
          </cell>
          <cell r="F5518" t="str">
            <v>Water</v>
          </cell>
        </row>
        <row r="5519">
          <cell r="B5519">
            <v>15504</v>
          </cell>
          <cell r="C5519">
            <v>2011</v>
          </cell>
          <cell r="D5519" t="str">
            <v>600160  Radio Maintenance</v>
          </cell>
          <cell r="E5519" t="str">
            <v>District 6</v>
          </cell>
          <cell r="F5519" t="str">
            <v>Water</v>
          </cell>
        </row>
        <row r="5520">
          <cell r="B5520">
            <v>23508</v>
          </cell>
          <cell r="C5520">
            <v>2011</v>
          </cell>
          <cell r="D5520" t="str">
            <v>600160  Radio Maintenance</v>
          </cell>
          <cell r="E5520" t="str">
            <v>District 3</v>
          </cell>
          <cell r="F5520" t="str">
            <v>Water</v>
          </cell>
        </row>
        <row r="5521">
          <cell r="B5521">
            <v>6552</v>
          </cell>
          <cell r="C5521">
            <v>2011</v>
          </cell>
          <cell r="D5521" t="str">
            <v>600160  Radio Maintenance</v>
          </cell>
          <cell r="E5521" t="str">
            <v>District 3</v>
          </cell>
          <cell r="F5521" t="str">
            <v>Water</v>
          </cell>
        </row>
        <row r="5522">
          <cell r="B5522">
            <v>19236</v>
          </cell>
          <cell r="C5522">
            <v>2011</v>
          </cell>
          <cell r="D5522" t="str">
            <v>600160  Radio Maintenance</v>
          </cell>
          <cell r="E5522" t="str">
            <v>District 3</v>
          </cell>
          <cell r="F5522" t="str">
            <v>Water</v>
          </cell>
        </row>
        <row r="5523">
          <cell r="B5523">
            <v>1260</v>
          </cell>
          <cell r="C5523">
            <v>2011</v>
          </cell>
          <cell r="D5523" t="str">
            <v>600160  Radio Maintenance</v>
          </cell>
          <cell r="E5523" t="str">
            <v>District 4</v>
          </cell>
          <cell r="F5523" t="str">
            <v>Water</v>
          </cell>
        </row>
        <row r="5524">
          <cell r="B5524">
            <v>6552</v>
          </cell>
          <cell r="C5524">
            <v>2011</v>
          </cell>
          <cell r="D5524" t="str">
            <v>600160  Radio Maintenance</v>
          </cell>
          <cell r="E5524" t="str">
            <v>District 4</v>
          </cell>
          <cell r="F5524" t="str">
            <v>Water</v>
          </cell>
        </row>
        <row r="5525">
          <cell r="B5525">
            <v>7644</v>
          </cell>
          <cell r="C5525">
            <v>2011</v>
          </cell>
          <cell r="D5525" t="str">
            <v>600160  Radio Maintenance</v>
          </cell>
          <cell r="E5525" t="str">
            <v>District 4</v>
          </cell>
          <cell r="F5525" t="str">
            <v>Water</v>
          </cell>
        </row>
        <row r="5526">
          <cell r="B5526">
            <v>21000</v>
          </cell>
          <cell r="C5526">
            <v>2011</v>
          </cell>
          <cell r="D5526" t="str">
            <v>600160  Radio Maintenance</v>
          </cell>
          <cell r="E5526" t="str">
            <v>District 4</v>
          </cell>
          <cell r="F5526" t="str">
            <v>Water</v>
          </cell>
        </row>
        <row r="5527">
          <cell r="B5527">
            <v>21156</v>
          </cell>
          <cell r="C5527">
            <v>2011</v>
          </cell>
          <cell r="D5527" t="str">
            <v>600160  Radio Maintenance</v>
          </cell>
          <cell r="E5527" t="str">
            <v>District 4</v>
          </cell>
          <cell r="F5527" t="str">
            <v>Water</v>
          </cell>
        </row>
        <row r="5528">
          <cell r="B5528">
            <v>7728</v>
          </cell>
          <cell r="C5528">
            <v>2011</v>
          </cell>
          <cell r="D5528" t="str">
            <v>600160  Radio Maintenance</v>
          </cell>
          <cell r="E5528" t="str">
            <v>District 4</v>
          </cell>
          <cell r="F5528" t="str">
            <v>Water</v>
          </cell>
        </row>
        <row r="5529">
          <cell r="B5529">
            <v>2604</v>
          </cell>
          <cell r="C5529">
            <v>2011</v>
          </cell>
          <cell r="D5529" t="str">
            <v>600160  Radio Maintenance</v>
          </cell>
          <cell r="E5529" t="str">
            <v>District 8</v>
          </cell>
          <cell r="F5529" t="str">
            <v>Water</v>
          </cell>
        </row>
        <row r="5530">
          <cell r="B5530">
            <v>8736</v>
          </cell>
          <cell r="C5530">
            <v>2011</v>
          </cell>
          <cell r="D5530" t="str">
            <v>600160  Radio Maintenance</v>
          </cell>
          <cell r="E5530" t="str">
            <v>District 6</v>
          </cell>
          <cell r="F5530" t="str">
            <v>Water</v>
          </cell>
        </row>
        <row r="5531">
          <cell r="B5531">
            <v>4536</v>
          </cell>
          <cell r="C5531">
            <v>2011</v>
          </cell>
          <cell r="D5531" t="str">
            <v>600160  Radio Maintenance</v>
          </cell>
          <cell r="E5531" t="str">
            <v>District 6</v>
          </cell>
          <cell r="F5531" t="str">
            <v>Water</v>
          </cell>
        </row>
        <row r="5532">
          <cell r="B5532">
            <v>5628</v>
          </cell>
          <cell r="C5532">
            <v>2011</v>
          </cell>
          <cell r="D5532" t="str">
            <v>600160  Radio Maintenance</v>
          </cell>
          <cell r="E5532" t="str">
            <v>District 6</v>
          </cell>
          <cell r="F5532" t="str">
            <v>Water</v>
          </cell>
        </row>
        <row r="5533">
          <cell r="B5533">
            <v>0</v>
          </cell>
          <cell r="C5533">
            <v>2011</v>
          </cell>
          <cell r="D5533" t="str">
            <v>600160  Radio Maintenance</v>
          </cell>
          <cell r="E5533" t="str">
            <v>District 6</v>
          </cell>
          <cell r="F5533" t="str">
            <v>Water</v>
          </cell>
        </row>
        <row r="5534">
          <cell r="B5534">
            <v>7644</v>
          </cell>
          <cell r="C5534">
            <v>2011</v>
          </cell>
          <cell r="D5534" t="str">
            <v>600160  Radio Maintenance</v>
          </cell>
          <cell r="E5534" t="str">
            <v>District 6</v>
          </cell>
          <cell r="F5534" t="str">
            <v>Water</v>
          </cell>
        </row>
        <row r="5535">
          <cell r="B5535">
            <v>18900</v>
          </cell>
          <cell r="C5535">
            <v>2011</v>
          </cell>
          <cell r="D5535" t="str">
            <v>600160  Radio Maintenance</v>
          </cell>
          <cell r="E5535" t="str">
            <v>District 6</v>
          </cell>
          <cell r="F5535" t="str">
            <v>Water</v>
          </cell>
        </row>
        <row r="5536">
          <cell r="B5536">
            <v>18816</v>
          </cell>
          <cell r="C5536">
            <v>2011</v>
          </cell>
          <cell r="D5536" t="str">
            <v>600160  Radio Maintenance</v>
          </cell>
          <cell r="E5536" t="str">
            <v>District 6</v>
          </cell>
          <cell r="F5536" t="str">
            <v>Water</v>
          </cell>
        </row>
        <row r="5537">
          <cell r="B5537">
            <v>1008</v>
          </cell>
          <cell r="C5537">
            <v>2011</v>
          </cell>
          <cell r="D5537" t="str">
            <v>600160  Radio Maintenance</v>
          </cell>
          <cell r="E5537" t="str">
            <v>District 8</v>
          </cell>
          <cell r="F5537" t="str">
            <v>Water</v>
          </cell>
        </row>
        <row r="5538">
          <cell r="B5538">
            <v>33852</v>
          </cell>
          <cell r="C5538">
            <v>2011</v>
          </cell>
          <cell r="D5538" t="str">
            <v>600160  Radio Maintenance</v>
          </cell>
          <cell r="E5538" t="str">
            <v>District 8</v>
          </cell>
          <cell r="F5538" t="str">
            <v>Water</v>
          </cell>
        </row>
        <row r="5539">
          <cell r="B5539">
            <v>133308</v>
          </cell>
          <cell r="C5539">
            <v>2011</v>
          </cell>
          <cell r="D5539" t="str">
            <v>600160  Radio Maintenance</v>
          </cell>
          <cell r="E5539" t="str">
            <v>District 8</v>
          </cell>
          <cell r="F5539" t="str">
            <v>Water</v>
          </cell>
        </row>
        <row r="5540">
          <cell r="B5540">
            <v>3612</v>
          </cell>
          <cell r="C5540">
            <v>2011</v>
          </cell>
          <cell r="D5540" t="str">
            <v>600160  Radio Maintenance</v>
          </cell>
          <cell r="E5540" t="str">
            <v>District 8</v>
          </cell>
          <cell r="F5540" t="str">
            <v>Water</v>
          </cell>
        </row>
        <row r="5541">
          <cell r="B5541">
            <v>2856</v>
          </cell>
          <cell r="C5541">
            <v>2011</v>
          </cell>
          <cell r="D5541" t="str">
            <v>600160  Radio Maintenance</v>
          </cell>
          <cell r="E5541" t="str">
            <v>Informal Settlements</v>
          </cell>
          <cell r="F5541" t="str">
            <v>Sewer</v>
          </cell>
        </row>
        <row r="5542">
          <cell r="B5542">
            <v>10584</v>
          </cell>
          <cell r="C5542">
            <v>2011</v>
          </cell>
          <cell r="D5542" t="str">
            <v>600160  Radio Maintenance</v>
          </cell>
          <cell r="E5542" t="str">
            <v>Planning &amp; Design</v>
          </cell>
          <cell r="F5542" t="str">
            <v>Sewer</v>
          </cell>
        </row>
        <row r="5543">
          <cell r="B5543">
            <v>504</v>
          </cell>
          <cell r="C5543">
            <v>2011</v>
          </cell>
          <cell r="D5543" t="str">
            <v>600160  Radio Maintenance</v>
          </cell>
          <cell r="E5543" t="str">
            <v>Informal Settlements</v>
          </cell>
          <cell r="F5543" t="str">
            <v>Sewer</v>
          </cell>
        </row>
        <row r="5544">
          <cell r="B5544">
            <v>26100</v>
          </cell>
          <cell r="C5544">
            <v>2011</v>
          </cell>
          <cell r="D5544" t="str">
            <v>600160  Radio Maintenance</v>
          </cell>
          <cell r="E5544" t="str">
            <v>Logistics</v>
          </cell>
          <cell r="F5544" t="str">
            <v>Sewer</v>
          </cell>
        </row>
        <row r="5545">
          <cell r="B5545">
            <v>0</v>
          </cell>
          <cell r="C5545">
            <v>2011</v>
          </cell>
          <cell r="D5545" t="str">
            <v>600160  Radio Maintenance</v>
          </cell>
          <cell r="E5545" t="str">
            <v>Logistics</v>
          </cell>
          <cell r="F5545" t="str">
            <v>Sewer</v>
          </cell>
        </row>
        <row r="5546">
          <cell r="B5546">
            <v>5124</v>
          </cell>
          <cell r="C5546">
            <v>2011</v>
          </cell>
          <cell r="D5546" t="str">
            <v>600160  Radio Maintenance</v>
          </cell>
          <cell r="E5546" t="str">
            <v>Logistics</v>
          </cell>
          <cell r="F5546" t="str">
            <v>Sewer</v>
          </cell>
        </row>
        <row r="5547">
          <cell r="B5547">
            <v>16128</v>
          </cell>
          <cell r="C5547">
            <v>2011</v>
          </cell>
          <cell r="D5547" t="str">
            <v>600160  Radio Maintenance</v>
          </cell>
          <cell r="E5547" t="str">
            <v>District 1</v>
          </cell>
          <cell r="F5547" t="str">
            <v>Sewer</v>
          </cell>
        </row>
        <row r="5548">
          <cell r="B5548">
            <v>18648</v>
          </cell>
          <cell r="C5548">
            <v>2011</v>
          </cell>
          <cell r="D5548" t="str">
            <v>600160  Radio Maintenance</v>
          </cell>
          <cell r="E5548" t="str">
            <v>District 7</v>
          </cell>
          <cell r="F5548" t="str">
            <v>Sewer</v>
          </cell>
        </row>
        <row r="5549">
          <cell r="B5549">
            <v>3192</v>
          </cell>
          <cell r="C5549">
            <v>2011</v>
          </cell>
          <cell r="D5549" t="str">
            <v>600160  Radio Maintenance</v>
          </cell>
          <cell r="E5549" t="str">
            <v>District 6</v>
          </cell>
          <cell r="F5549" t="str">
            <v>Sewer</v>
          </cell>
        </row>
        <row r="5550">
          <cell r="B5550">
            <v>16800</v>
          </cell>
          <cell r="C5550">
            <v>2011</v>
          </cell>
          <cell r="D5550" t="str">
            <v>600160  Radio Maintenance</v>
          </cell>
          <cell r="E5550" t="str">
            <v>District 3</v>
          </cell>
          <cell r="F5550" t="str">
            <v>Sewer</v>
          </cell>
        </row>
        <row r="5551">
          <cell r="B5551">
            <v>32292</v>
          </cell>
          <cell r="C5551">
            <v>2011</v>
          </cell>
          <cell r="D5551" t="str">
            <v>600160  Radio Maintenance</v>
          </cell>
          <cell r="E5551" t="str">
            <v>District 4</v>
          </cell>
          <cell r="F5551" t="str">
            <v>Sewer</v>
          </cell>
        </row>
        <row r="5552">
          <cell r="B5552">
            <v>14364</v>
          </cell>
          <cell r="C5552">
            <v>2011</v>
          </cell>
          <cell r="D5552" t="str">
            <v>600160  Radio Maintenance</v>
          </cell>
          <cell r="E5552" t="str">
            <v>District 4</v>
          </cell>
          <cell r="F5552" t="str">
            <v>Sewer</v>
          </cell>
        </row>
        <row r="5553">
          <cell r="B5553">
            <v>4704</v>
          </cell>
          <cell r="C5553">
            <v>2011</v>
          </cell>
          <cell r="D5553" t="str">
            <v>600160  Radio Maintenance</v>
          </cell>
          <cell r="E5553" t="str">
            <v>District 4</v>
          </cell>
          <cell r="F5553" t="str">
            <v>Sewer</v>
          </cell>
        </row>
        <row r="5554">
          <cell r="B5554">
            <v>504</v>
          </cell>
          <cell r="C5554">
            <v>2011</v>
          </cell>
          <cell r="D5554" t="str">
            <v>600160  Radio Maintenance</v>
          </cell>
          <cell r="E5554" t="str">
            <v>District 6</v>
          </cell>
          <cell r="F5554" t="str">
            <v>Sewer</v>
          </cell>
        </row>
        <row r="5555">
          <cell r="B5555">
            <v>8148</v>
          </cell>
          <cell r="C5555">
            <v>2011</v>
          </cell>
          <cell r="D5555" t="str">
            <v>600160  Radio Maintenance</v>
          </cell>
          <cell r="E5555" t="str">
            <v>District 6</v>
          </cell>
          <cell r="F5555" t="str">
            <v>Sewer</v>
          </cell>
        </row>
        <row r="5556">
          <cell r="B5556">
            <v>12516</v>
          </cell>
          <cell r="C5556">
            <v>2011</v>
          </cell>
          <cell r="D5556" t="str">
            <v>600160  Radio Maintenance</v>
          </cell>
          <cell r="E5556" t="str">
            <v>District 6</v>
          </cell>
          <cell r="F5556" t="str">
            <v>Sewer</v>
          </cell>
        </row>
        <row r="5557">
          <cell r="B5557">
            <v>9828</v>
          </cell>
          <cell r="C5557">
            <v>2011</v>
          </cell>
          <cell r="D5557" t="str">
            <v>600160  Radio Maintenance</v>
          </cell>
          <cell r="E5557" t="str">
            <v>District 6</v>
          </cell>
          <cell r="F5557" t="str">
            <v>Sewer</v>
          </cell>
        </row>
        <row r="5558">
          <cell r="B5558">
            <v>35280</v>
          </cell>
          <cell r="C5558">
            <v>2011</v>
          </cell>
          <cell r="D5558" t="str">
            <v>600160  Radio Maintenance</v>
          </cell>
          <cell r="E5558" t="str">
            <v>District 7</v>
          </cell>
          <cell r="F5558" t="str">
            <v>Sewer</v>
          </cell>
        </row>
        <row r="5559">
          <cell r="B5559">
            <v>5460</v>
          </cell>
          <cell r="C5559">
            <v>2011</v>
          </cell>
          <cell r="D5559" t="str">
            <v>600160  Radio Maintenance</v>
          </cell>
          <cell r="E5559" t="str">
            <v>Logistics</v>
          </cell>
          <cell r="F5559" t="str">
            <v>Water</v>
          </cell>
        </row>
        <row r="5560">
          <cell r="B5560">
            <v>2856</v>
          </cell>
          <cell r="C5560">
            <v>2011</v>
          </cell>
          <cell r="D5560" t="str">
            <v>600160  Radio Maintenance</v>
          </cell>
          <cell r="E5560" t="str">
            <v>Informal Settlements</v>
          </cell>
          <cell r="F5560" t="str">
            <v>Water</v>
          </cell>
        </row>
        <row r="5561">
          <cell r="B5561">
            <v>63972</v>
          </cell>
          <cell r="C5561">
            <v>2011</v>
          </cell>
          <cell r="D5561" t="str">
            <v>600160  Radio Maintenance</v>
          </cell>
          <cell r="E5561" t="str">
            <v>TOC</v>
          </cell>
          <cell r="F5561" t="str">
            <v>Water</v>
          </cell>
        </row>
        <row r="5562">
          <cell r="B5562">
            <v>36816</v>
          </cell>
          <cell r="C5562">
            <v>2011</v>
          </cell>
          <cell r="D5562" t="str">
            <v>600160  Radio Maintenance</v>
          </cell>
          <cell r="E5562" t="str">
            <v>Informal Settlements</v>
          </cell>
          <cell r="F5562" t="str">
            <v>Water</v>
          </cell>
        </row>
        <row r="5563">
          <cell r="B5563">
            <v>16296</v>
          </cell>
          <cell r="C5563">
            <v>2011</v>
          </cell>
          <cell r="D5563" t="str">
            <v>600160  Radio Maintenance</v>
          </cell>
          <cell r="E5563" t="str">
            <v>TOC</v>
          </cell>
          <cell r="F5563" t="str">
            <v>Water</v>
          </cell>
        </row>
        <row r="5564">
          <cell r="B5564">
            <v>2100</v>
          </cell>
          <cell r="C5564">
            <v>2011</v>
          </cell>
          <cell r="D5564" t="str">
            <v>600160  Radio Maintenance</v>
          </cell>
          <cell r="E5564" t="str">
            <v>Logistics</v>
          </cell>
          <cell r="F5564" t="str">
            <v>Water</v>
          </cell>
        </row>
        <row r="5565">
          <cell r="B5565">
            <v>26124</v>
          </cell>
          <cell r="C5565">
            <v>2011</v>
          </cell>
          <cell r="D5565" t="str">
            <v>600160  Radio Maintenance</v>
          </cell>
          <cell r="E5565" t="str">
            <v>Logistics</v>
          </cell>
          <cell r="F5565" t="str">
            <v>Water</v>
          </cell>
        </row>
        <row r="5566">
          <cell r="B5566">
            <v>7812</v>
          </cell>
          <cell r="C5566">
            <v>2011</v>
          </cell>
          <cell r="D5566" t="str">
            <v>600160  Radio Maintenance</v>
          </cell>
          <cell r="E5566" t="str">
            <v>Logistics</v>
          </cell>
          <cell r="F5566" t="str">
            <v>Water</v>
          </cell>
        </row>
        <row r="5567">
          <cell r="B5567">
            <v>14364</v>
          </cell>
          <cell r="C5567">
            <v>2011</v>
          </cell>
          <cell r="D5567" t="str">
            <v>600160  Radio Maintenance</v>
          </cell>
          <cell r="E5567" t="str">
            <v>Logistics</v>
          </cell>
          <cell r="F5567" t="str">
            <v>Water</v>
          </cell>
        </row>
        <row r="5568">
          <cell r="B5568">
            <v>2016</v>
          </cell>
          <cell r="C5568">
            <v>2011</v>
          </cell>
          <cell r="D5568" t="str">
            <v>600160  Radio Maintenance</v>
          </cell>
          <cell r="E5568" t="str">
            <v>District 1</v>
          </cell>
          <cell r="F5568" t="str">
            <v>Water</v>
          </cell>
        </row>
        <row r="5569">
          <cell r="B5569">
            <v>14016</v>
          </cell>
          <cell r="C5569">
            <v>2011</v>
          </cell>
          <cell r="D5569" t="str">
            <v>600160  Radio Maintenance</v>
          </cell>
          <cell r="E5569" t="str">
            <v>District 1</v>
          </cell>
          <cell r="F5569" t="str">
            <v>Water</v>
          </cell>
        </row>
        <row r="5570">
          <cell r="B5570">
            <v>0</v>
          </cell>
          <cell r="C5570">
            <v>2011</v>
          </cell>
          <cell r="D5570" t="str">
            <v>600170  Radio Trunking</v>
          </cell>
          <cell r="E5570" t="str">
            <v>District 1</v>
          </cell>
          <cell r="F5570" t="str">
            <v>Water</v>
          </cell>
        </row>
        <row r="5571">
          <cell r="B5571">
            <v>154974</v>
          </cell>
          <cell r="C5571">
            <v>2011</v>
          </cell>
          <cell r="D5571" t="str">
            <v>600170  Radio Trunking</v>
          </cell>
          <cell r="E5571" t="str">
            <v>District 1</v>
          </cell>
          <cell r="F5571" t="str">
            <v>Water</v>
          </cell>
        </row>
        <row r="5572">
          <cell r="B5572">
            <v>5832</v>
          </cell>
          <cell r="C5572">
            <v>2011</v>
          </cell>
          <cell r="D5572" t="str">
            <v>600170  Radio Trunking</v>
          </cell>
          <cell r="E5572" t="str">
            <v>District 6</v>
          </cell>
          <cell r="F5572" t="str">
            <v>Water</v>
          </cell>
        </row>
        <row r="5573">
          <cell r="B5573">
            <v>14708</v>
          </cell>
          <cell r="C5573">
            <v>2011</v>
          </cell>
          <cell r="D5573" t="str">
            <v>600170  Radio Trunking</v>
          </cell>
          <cell r="E5573" t="str">
            <v>District 8</v>
          </cell>
          <cell r="F5573" t="str">
            <v>Water</v>
          </cell>
        </row>
        <row r="5574">
          <cell r="B5574">
            <v>19548</v>
          </cell>
          <cell r="C5574">
            <v>2011</v>
          </cell>
          <cell r="D5574" t="str">
            <v>600170  Radio Trunking</v>
          </cell>
          <cell r="E5574" t="str">
            <v>District 8</v>
          </cell>
          <cell r="F5574" t="str">
            <v>Water</v>
          </cell>
        </row>
        <row r="5575">
          <cell r="B5575">
            <v>52712</v>
          </cell>
          <cell r="C5575">
            <v>2011</v>
          </cell>
          <cell r="D5575" t="str">
            <v>600170  Radio Trunking</v>
          </cell>
          <cell r="E5575" t="str">
            <v>District 8</v>
          </cell>
          <cell r="F5575" t="str">
            <v>Water</v>
          </cell>
        </row>
        <row r="5576">
          <cell r="B5576">
            <v>39921</v>
          </cell>
          <cell r="C5576">
            <v>2011</v>
          </cell>
          <cell r="D5576" t="str">
            <v>600170  Radio Trunking</v>
          </cell>
          <cell r="E5576" t="str">
            <v>District 6</v>
          </cell>
          <cell r="F5576" t="str">
            <v>Water</v>
          </cell>
        </row>
        <row r="5577">
          <cell r="B5577">
            <v>28379</v>
          </cell>
          <cell r="C5577">
            <v>2011</v>
          </cell>
          <cell r="D5577" t="str">
            <v>600170  Radio Trunking</v>
          </cell>
          <cell r="E5577" t="str">
            <v>District 3</v>
          </cell>
          <cell r="F5577" t="str">
            <v>Water</v>
          </cell>
        </row>
        <row r="5578">
          <cell r="B5578">
            <v>14364</v>
          </cell>
          <cell r="C5578">
            <v>2011</v>
          </cell>
          <cell r="D5578" t="str">
            <v>600170  Radio Trunking</v>
          </cell>
          <cell r="E5578" t="str">
            <v>District 3</v>
          </cell>
          <cell r="F5578" t="str">
            <v>Water</v>
          </cell>
        </row>
        <row r="5579">
          <cell r="B5579">
            <v>52730</v>
          </cell>
          <cell r="C5579">
            <v>2011</v>
          </cell>
          <cell r="D5579" t="str">
            <v>600170  Radio Trunking</v>
          </cell>
          <cell r="E5579" t="str">
            <v>District 3</v>
          </cell>
          <cell r="F5579" t="str">
            <v>Water</v>
          </cell>
        </row>
        <row r="5580">
          <cell r="B5580">
            <v>3240</v>
          </cell>
          <cell r="C5580">
            <v>2011</v>
          </cell>
          <cell r="D5580" t="str">
            <v>600170  Radio Trunking</v>
          </cell>
          <cell r="E5580" t="str">
            <v>District 4</v>
          </cell>
          <cell r="F5580" t="str">
            <v>Water</v>
          </cell>
        </row>
        <row r="5581">
          <cell r="B5581">
            <v>20952</v>
          </cell>
          <cell r="C5581">
            <v>2011</v>
          </cell>
          <cell r="D5581" t="str">
            <v>600170  Radio Trunking</v>
          </cell>
          <cell r="E5581" t="str">
            <v>District 4</v>
          </cell>
          <cell r="F5581" t="str">
            <v>Water</v>
          </cell>
        </row>
        <row r="5582">
          <cell r="B5582">
            <v>19932</v>
          </cell>
          <cell r="C5582">
            <v>2011</v>
          </cell>
          <cell r="D5582" t="str">
            <v>600170  Radio Trunking</v>
          </cell>
          <cell r="E5582" t="str">
            <v>District 4</v>
          </cell>
          <cell r="F5582" t="str">
            <v>Water</v>
          </cell>
        </row>
        <row r="5583">
          <cell r="B5583">
            <v>71604</v>
          </cell>
          <cell r="C5583">
            <v>2011</v>
          </cell>
          <cell r="D5583" t="str">
            <v>600170  Radio Trunking</v>
          </cell>
          <cell r="E5583" t="str">
            <v>District 4</v>
          </cell>
          <cell r="F5583" t="str">
            <v>Water</v>
          </cell>
        </row>
        <row r="5584">
          <cell r="B5584">
            <v>48292</v>
          </cell>
          <cell r="C5584">
            <v>2011</v>
          </cell>
          <cell r="D5584" t="str">
            <v>600170  Radio Trunking</v>
          </cell>
          <cell r="E5584" t="str">
            <v>District 4</v>
          </cell>
          <cell r="F5584" t="str">
            <v>Water</v>
          </cell>
        </row>
        <row r="5585">
          <cell r="B5585">
            <v>24690</v>
          </cell>
          <cell r="C5585">
            <v>2011</v>
          </cell>
          <cell r="D5585" t="str">
            <v>600170  Radio Trunking</v>
          </cell>
          <cell r="E5585" t="str">
            <v>District 4</v>
          </cell>
          <cell r="F5585" t="str">
            <v>Water</v>
          </cell>
        </row>
        <row r="5586">
          <cell r="B5586">
            <v>3240</v>
          </cell>
          <cell r="C5586">
            <v>2011</v>
          </cell>
          <cell r="D5586" t="str">
            <v>600170  Radio Trunking</v>
          </cell>
          <cell r="E5586" t="str">
            <v>District 8</v>
          </cell>
          <cell r="F5586" t="str">
            <v>Water</v>
          </cell>
        </row>
        <row r="5587">
          <cell r="B5587">
            <v>19116</v>
          </cell>
          <cell r="C5587">
            <v>2011</v>
          </cell>
          <cell r="D5587" t="str">
            <v>600170  Radio Trunking</v>
          </cell>
          <cell r="E5587" t="str">
            <v>District 6</v>
          </cell>
          <cell r="F5587" t="str">
            <v>Water</v>
          </cell>
        </row>
        <row r="5588">
          <cell r="B5588">
            <v>12960</v>
          </cell>
          <cell r="C5588">
            <v>2011</v>
          </cell>
          <cell r="D5588" t="str">
            <v>600170  Radio Trunking</v>
          </cell>
          <cell r="E5588" t="str">
            <v>District 6</v>
          </cell>
          <cell r="F5588" t="str">
            <v>Water</v>
          </cell>
        </row>
        <row r="5589">
          <cell r="B5589">
            <v>17820</v>
          </cell>
          <cell r="C5589">
            <v>2011</v>
          </cell>
          <cell r="D5589" t="str">
            <v>600170  Radio Trunking</v>
          </cell>
          <cell r="E5589" t="str">
            <v>District 6</v>
          </cell>
          <cell r="F5589" t="str">
            <v>Water</v>
          </cell>
        </row>
        <row r="5590">
          <cell r="B5590">
            <v>0</v>
          </cell>
          <cell r="C5590">
            <v>2011</v>
          </cell>
          <cell r="D5590" t="str">
            <v>600170  Radio Trunking</v>
          </cell>
          <cell r="E5590" t="str">
            <v>District 6</v>
          </cell>
          <cell r="F5590" t="str">
            <v>Water</v>
          </cell>
        </row>
        <row r="5591">
          <cell r="B5591">
            <v>16200</v>
          </cell>
          <cell r="C5591">
            <v>2011</v>
          </cell>
          <cell r="D5591" t="str">
            <v>600170  Radio Trunking</v>
          </cell>
          <cell r="E5591" t="str">
            <v>District 6</v>
          </cell>
          <cell r="F5591" t="str">
            <v>Water</v>
          </cell>
        </row>
        <row r="5592">
          <cell r="B5592">
            <v>56700</v>
          </cell>
          <cell r="C5592">
            <v>2011</v>
          </cell>
          <cell r="D5592" t="str">
            <v>600170  Radio Trunking</v>
          </cell>
          <cell r="E5592" t="str">
            <v>District 6</v>
          </cell>
          <cell r="F5592" t="str">
            <v>Water</v>
          </cell>
        </row>
        <row r="5593">
          <cell r="B5593">
            <v>60372</v>
          </cell>
          <cell r="C5593">
            <v>2011</v>
          </cell>
          <cell r="D5593" t="str">
            <v>600170  Radio Trunking</v>
          </cell>
          <cell r="E5593" t="str">
            <v>District 6</v>
          </cell>
          <cell r="F5593" t="str">
            <v>Water</v>
          </cell>
        </row>
        <row r="5594">
          <cell r="B5594">
            <v>3240</v>
          </cell>
          <cell r="C5594">
            <v>2011</v>
          </cell>
          <cell r="D5594" t="str">
            <v>600170  Radio Trunking</v>
          </cell>
          <cell r="E5594" t="str">
            <v>District 8</v>
          </cell>
          <cell r="F5594" t="str">
            <v>Water</v>
          </cell>
        </row>
        <row r="5595">
          <cell r="B5595">
            <v>113856</v>
          </cell>
          <cell r="C5595">
            <v>2011</v>
          </cell>
          <cell r="D5595" t="str">
            <v>600170  Radio Trunking</v>
          </cell>
          <cell r="E5595" t="str">
            <v>District 8</v>
          </cell>
          <cell r="F5595" t="str">
            <v>Water</v>
          </cell>
        </row>
        <row r="5596">
          <cell r="B5596">
            <v>394182</v>
          </cell>
          <cell r="C5596">
            <v>2011</v>
          </cell>
          <cell r="D5596" t="str">
            <v>600170  Radio Trunking</v>
          </cell>
          <cell r="E5596" t="str">
            <v>District 8</v>
          </cell>
          <cell r="F5596" t="str">
            <v>Water</v>
          </cell>
        </row>
        <row r="5597">
          <cell r="B5597">
            <v>5400</v>
          </cell>
          <cell r="C5597">
            <v>2011</v>
          </cell>
          <cell r="D5597" t="str">
            <v>600170  Radio Trunking</v>
          </cell>
          <cell r="E5597" t="str">
            <v>District 8</v>
          </cell>
          <cell r="F5597" t="str">
            <v>Water</v>
          </cell>
        </row>
        <row r="5598">
          <cell r="B5598">
            <v>6480</v>
          </cell>
          <cell r="C5598">
            <v>2011</v>
          </cell>
          <cell r="D5598" t="str">
            <v>600170  Radio Trunking</v>
          </cell>
          <cell r="E5598" t="str">
            <v>Informal Settlements</v>
          </cell>
          <cell r="F5598" t="str">
            <v>Sewer</v>
          </cell>
        </row>
        <row r="5599">
          <cell r="B5599">
            <v>22302</v>
          </cell>
          <cell r="C5599">
            <v>2011</v>
          </cell>
          <cell r="D5599" t="str">
            <v>600170  Radio Trunking</v>
          </cell>
          <cell r="E5599" t="str">
            <v>Planning &amp; Design</v>
          </cell>
          <cell r="F5599" t="str">
            <v>Sewer</v>
          </cell>
        </row>
        <row r="5600">
          <cell r="B5600">
            <v>1296</v>
          </cell>
          <cell r="C5600">
            <v>2011</v>
          </cell>
          <cell r="D5600" t="str">
            <v>600170  Radio Trunking</v>
          </cell>
          <cell r="E5600" t="str">
            <v>Informal Settlements</v>
          </cell>
          <cell r="F5600" t="str">
            <v>Sewer</v>
          </cell>
        </row>
        <row r="5601">
          <cell r="B5601">
            <v>67583</v>
          </cell>
          <cell r="C5601">
            <v>2011</v>
          </cell>
          <cell r="D5601" t="str">
            <v>600170  Radio Trunking</v>
          </cell>
          <cell r="E5601" t="str">
            <v>Logistics</v>
          </cell>
          <cell r="F5601" t="str">
            <v>Sewer</v>
          </cell>
        </row>
        <row r="5602">
          <cell r="B5602">
            <v>0</v>
          </cell>
          <cell r="C5602">
            <v>2011</v>
          </cell>
          <cell r="D5602" t="str">
            <v>600170  Radio Trunking</v>
          </cell>
          <cell r="E5602" t="str">
            <v>Logistics</v>
          </cell>
          <cell r="F5602" t="str">
            <v>Sewer</v>
          </cell>
        </row>
        <row r="5603">
          <cell r="B5603">
            <v>12960</v>
          </cell>
          <cell r="C5603">
            <v>2011</v>
          </cell>
          <cell r="D5603" t="str">
            <v>600170  Radio Trunking</v>
          </cell>
          <cell r="E5603" t="str">
            <v>Logistics</v>
          </cell>
          <cell r="F5603" t="str">
            <v>Sewer</v>
          </cell>
        </row>
        <row r="5604">
          <cell r="B5604">
            <v>49032</v>
          </cell>
          <cell r="C5604">
            <v>2011</v>
          </cell>
          <cell r="D5604" t="str">
            <v>600170  Radio Trunking</v>
          </cell>
          <cell r="E5604" t="str">
            <v>District 1</v>
          </cell>
          <cell r="F5604" t="str">
            <v>Sewer</v>
          </cell>
        </row>
        <row r="5605">
          <cell r="B5605">
            <v>50544</v>
          </cell>
          <cell r="C5605">
            <v>2011</v>
          </cell>
          <cell r="D5605" t="str">
            <v>600170  Radio Trunking</v>
          </cell>
          <cell r="E5605" t="str">
            <v>District 7</v>
          </cell>
          <cell r="F5605" t="str">
            <v>Sewer</v>
          </cell>
        </row>
        <row r="5606">
          <cell r="B5606">
            <v>9720</v>
          </cell>
          <cell r="C5606">
            <v>2011</v>
          </cell>
          <cell r="D5606" t="str">
            <v>600170  Radio Trunking</v>
          </cell>
          <cell r="E5606" t="str">
            <v>District 6</v>
          </cell>
          <cell r="F5606" t="str">
            <v>Sewer</v>
          </cell>
        </row>
        <row r="5607">
          <cell r="B5607">
            <v>45246</v>
          </cell>
          <cell r="C5607">
            <v>2011</v>
          </cell>
          <cell r="D5607" t="str">
            <v>600170  Radio Trunking</v>
          </cell>
          <cell r="E5607" t="str">
            <v>District 3</v>
          </cell>
          <cell r="F5607" t="str">
            <v>Sewer</v>
          </cell>
        </row>
        <row r="5608">
          <cell r="B5608">
            <v>79748</v>
          </cell>
          <cell r="C5608">
            <v>2011</v>
          </cell>
          <cell r="D5608" t="str">
            <v>600170  Radio Trunking</v>
          </cell>
          <cell r="E5608" t="str">
            <v>District 4</v>
          </cell>
          <cell r="F5608" t="str">
            <v>Sewer</v>
          </cell>
        </row>
        <row r="5609">
          <cell r="B5609">
            <v>47304</v>
          </cell>
          <cell r="C5609">
            <v>2011</v>
          </cell>
          <cell r="D5609" t="str">
            <v>600170  Radio Trunking</v>
          </cell>
          <cell r="E5609" t="str">
            <v>District 4</v>
          </cell>
          <cell r="F5609" t="str">
            <v>Sewer</v>
          </cell>
        </row>
        <row r="5610">
          <cell r="B5610">
            <v>15552</v>
          </cell>
          <cell r="C5610">
            <v>2011</v>
          </cell>
          <cell r="D5610" t="str">
            <v>600170  Radio Trunking</v>
          </cell>
          <cell r="E5610" t="str">
            <v>District 4</v>
          </cell>
          <cell r="F5610" t="str">
            <v>Sewer</v>
          </cell>
        </row>
        <row r="5611">
          <cell r="B5611">
            <v>1296</v>
          </cell>
          <cell r="C5611">
            <v>2011</v>
          </cell>
          <cell r="D5611" t="str">
            <v>600170  Radio Trunking</v>
          </cell>
          <cell r="E5611" t="str">
            <v>District 6</v>
          </cell>
          <cell r="F5611" t="str">
            <v>Sewer</v>
          </cell>
        </row>
        <row r="5612">
          <cell r="B5612">
            <v>22680</v>
          </cell>
          <cell r="C5612">
            <v>2011</v>
          </cell>
          <cell r="D5612" t="str">
            <v>600170  Radio Trunking</v>
          </cell>
          <cell r="E5612" t="str">
            <v>District 6</v>
          </cell>
          <cell r="F5612" t="str">
            <v>Sewer</v>
          </cell>
        </row>
        <row r="5613">
          <cell r="B5613">
            <v>34776</v>
          </cell>
          <cell r="C5613">
            <v>2011</v>
          </cell>
          <cell r="D5613" t="str">
            <v>600170  Radio Trunking</v>
          </cell>
          <cell r="E5613" t="str">
            <v>District 6</v>
          </cell>
          <cell r="F5613" t="str">
            <v>Sewer</v>
          </cell>
        </row>
        <row r="5614">
          <cell r="B5614">
            <v>33696</v>
          </cell>
          <cell r="C5614">
            <v>2011</v>
          </cell>
          <cell r="D5614" t="str">
            <v>600170  Radio Trunking</v>
          </cell>
          <cell r="E5614" t="str">
            <v>District 6</v>
          </cell>
          <cell r="F5614" t="str">
            <v>Sewer</v>
          </cell>
        </row>
        <row r="5615">
          <cell r="B5615">
            <v>109620</v>
          </cell>
          <cell r="C5615">
            <v>2011</v>
          </cell>
          <cell r="D5615" t="str">
            <v>600170  Radio Trunking</v>
          </cell>
          <cell r="E5615" t="str">
            <v>District 7</v>
          </cell>
          <cell r="F5615" t="str">
            <v>Sewer</v>
          </cell>
        </row>
        <row r="5616">
          <cell r="B5616">
            <v>16200</v>
          </cell>
          <cell r="C5616">
            <v>2011</v>
          </cell>
          <cell r="D5616" t="str">
            <v>600170  Radio Trunking</v>
          </cell>
          <cell r="E5616" t="str">
            <v>Logistics</v>
          </cell>
          <cell r="F5616" t="str">
            <v>Water</v>
          </cell>
        </row>
        <row r="5617">
          <cell r="B5617">
            <v>8424</v>
          </cell>
          <cell r="C5617">
            <v>2011</v>
          </cell>
          <cell r="D5617" t="str">
            <v>600170  Radio Trunking</v>
          </cell>
          <cell r="E5617" t="str">
            <v>Informal Settlements</v>
          </cell>
          <cell r="F5617" t="str">
            <v>Water</v>
          </cell>
        </row>
        <row r="5618">
          <cell r="B5618">
            <v>260371</v>
          </cell>
          <cell r="C5618">
            <v>2011</v>
          </cell>
          <cell r="D5618" t="str">
            <v>600170  Radio Trunking</v>
          </cell>
          <cell r="E5618" t="str">
            <v>TOC</v>
          </cell>
          <cell r="F5618" t="str">
            <v>Water</v>
          </cell>
        </row>
        <row r="5619">
          <cell r="B5619">
            <v>95632</v>
          </cell>
          <cell r="C5619">
            <v>2011</v>
          </cell>
          <cell r="D5619" t="str">
            <v>600170  Radio Trunking</v>
          </cell>
          <cell r="E5619" t="str">
            <v>Informal Settlements</v>
          </cell>
          <cell r="F5619" t="str">
            <v>Water</v>
          </cell>
        </row>
        <row r="5620">
          <cell r="B5620">
            <v>35046</v>
          </cell>
          <cell r="C5620">
            <v>2011</v>
          </cell>
          <cell r="D5620" t="str">
            <v>600170  Radio Trunking</v>
          </cell>
          <cell r="E5620" t="str">
            <v>TOC</v>
          </cell>
          <cell r="F5620" t="str">
            <v>Water</v>
          </cell>
        </row>
        <row r="5621">
          <cell r="B5621">
            <v>3240</v>
          </cell>
          <cell r="C5621">
            <v>2011</v>
          </cell>
          <cell r="D5621" t="str">
            <v>600170  Radio Trunking</v>
          </cell>
          <cell r="E5621" t="str">
            <v>Logistics</v>
          </cell>
          <cell r="F5621" t="str">
            <v>Water</v>
          </cell>
        </row>
        <row r="5622">
          <cell r="B5622">
            <v>88128</v>
          </cell>
          <cell r="C5622">
            <v>2011</v>
          </cell>
          <cell r="D5622" t="str">
            <v>600170  Radio Trunking</v>
          </cell>
          <cell r="E5622" t="str">
            <v>Logistics</v>
          </cell>
          <cell r="F5622" t="str">
            <v>Water</v>
          </cell>
        </row>
        <row r="5623">
          <cell r="B5623">
            <v>21708</v>
          </cell>
          <cell r="C5623">
            <v>2011</v>
          </cell>
          <cell r="D5623" t="str">
            <v>600170  Radio Trunking</v>
          </cell>
          <cell r="E5623" t="str">
            <v>Logistics</v>
          </cell>
          <cell r="F5623" t="str">
            <v>Water</v>
          </cell>
        </row>
        <row r="5624">
          <cell r="B5624">
            <v>38556</v>
          </cell>
          <cell r="C5624">
            <v>2011</v>
          </cell>
          <cell r="D5624" t="str">
            <v>600170  Radio Trunking</v>
          </cell>
          <cell r="E5624" t="str">
            <v>Logistics</v>
          </cell>
          <cell r="F5624" t="str">
            <v>Water</v>
          </cell>
        </row>
        <row r="5625">
          <cell r="B5625">
            <v>6372</v>
          </cell>
          <cell r="C5625">
            <v>2011</v>
          </cell>
          <cell r="D5625" t="str">
            <v>600170  Radio Trunking</v>
          </cell>
          <cell r="E5625" t="str">
            <v>District 1</v>
          </cell>
          <cell r="F5625" t="str">
            <v>Water</v>
          </cell>
        </row>
        <row r="5626">
          <cell r="B5626">
            <v>25433</v>
          </cell>
          <cell r="C5626">
            <v>2011</v>
          </cell>
          <cell r="D5626" t="str">
            <v>600170  Radio Trunking</v>
          </cell>
          <cell r="E5626" t="str">
            <v>District 1</v>
          </cell>
          <cell r="F5626" t="str">
            <v>Water</v>
          </cell>
        </row>
        <row r="5627">
          <cell r="B5627">
            <v>9180</v>
          </cell>
          <cell r="C5627">
            <v>2011</v>
          </cell>
          <cell r="D5627" t="str">
            <v>600200  Telephone and Internet</v>
          </cell>
          <cell r="E5627" t="str">
            <v>District 8</v>
          </cell>
          <cell r="F5627" t="str">
            <v>Water</v>
          </cell>
        </row>
        <row r="5628">
          <cell r="B5628">
            <v>194402.87</v>
          </cell>
          <cell r="C5628">
            <v>2011</v>
          </cell>
          <cell r="D5628" t="str">
            <v>600200  Telephone and Internet</v>
          </cell>
          <cell r="E5628" t="str">
            <v>District 8</v>
          </cell>
          <cell r="F5628" t="str">
            <v>Water</v>
          </cell>
        </row>
        <row r="5629">
          <cell r="B5629">
            <v>42703.07</v>
          </cell>
          <cell r="C5629">
            <v>2011</v>
          </cell>
          <cell r="D5629" t="str">
            <v>600200  Telephone and Internet</v>
          </cell>
          <cell r="E5629" t="str">
            <v>District 6</v>
          </cell>
          <cell r="F5629" t="str">
            <v>Water</v>
          </cell>
        </row>
        <row r="5630">
          <cell r="B5630">
            <v>22598.18</v>
          </cell>
          <cell r="C5630">
            <v>2011</v>
          </cell>
          <cell r="D5630" t="str">
            <v>600200  Telephone and Internet</v>
          </cell>
          <cell r="E5630" t="str">
            <v>District 6</v>
          </cell>
          <cell r="F5630" t="str">
            <v>Water</v>
          </cell>
        </row>
        <row r="5631">
          <cell r="B5631">
            <v>86873.82</v>
          </cell>
          <cell r="C5631">
            <v>2011</v>
          </cell>
          <cell r="D5631" t="str">
            <v>600200  Telephone and Internet</v>
          </cell>
          <cell r="E5631" t="str">
            <v>District 6</v>
          </cell>
          <cell r="F5631" t="str">
            <v>Water</v>
          </cell>
        </row>
        <row r="5632">
          <cell r="B5632">
            <v>33566.58</v>
          </cell>
          <cell r="C5632">
            <v>2011</v>
          </cell>
          <cell r="D5632" t="str">
            <v>600200  Telephone and Internet</v>
          </cell>
          <cell r="E5632" t="str">
            <v>District 6</v>
          </cell>
          <cell r="F5632" t="str">
            <v>Water</v>
          </cell>
        </row>
        <row r="5633">
          <cell r="B5633">
            <v>34562.910000000003</v>
          </cell>
          <cell r="C5633">
            <v>2011</v>
          </cell>
          <cell r="D5633" t="str">
            <v>600200  Telephone and Internet</v>
          </cell>
          <cell r="E5633" t="str">
            <v>District 6</v>
          </cell>
          <cell r="F5633" t="str">
            <v>Water</v>
          </cell>
        </row>
        <row r="5634">
          <cell r="B5634">
            <v>52630.68</v>
          </cell>
          <cell r="C5634">
            <v>2011</v>
          </cell>
          <cell r="D5634" t="str">
            <v>600200  Telephone and Internet</v>
          </cell>
          <cell r="E5634" t="str">
            <v>District 8</v>
          </cell>
          <cell r="F5634" t="str">
            <v>Water</v>
          </cell>
        </row>
        <row r="5635">
          <cell r="B5635">
            <v>17109.48</v>
          </cell>
          <cell r="C5635">
            <v>2011</v>
          </cell>
          <cell r="D5635" t="str">
            <v>600200  Telephone and Internet</v>
          </cell>
          <cell r="E5635" t="str">
            <v>District 8</v>
          </cell>
          <cell r="F5635" t="str">
            <v>Water</v>
          </cell>
        </row>
        <row r="5636">
          <cell r="B5636">
            <v>9547</v>
          </cell>
          <cell r="C5636">
            <v>2011</v>
          </cell>
          <cell r="D5636" t="str">
            <v>600200  Telephone and Internet</v>
          </cell>
          <cell r="E5636" t="str">
            <v>District 8</v>
          </cell>
          <cell r="F5636" t="str">
            <v>Water</v>
          </cell>
        </row>
        <row r="5637">
          <cell r="B5637">
            <v>44374.58</v>
          </cell>
          <cell r="C5637">
            <v>2011</v>
          </cell>
          <cell r="D5637" t="str">
            <v>600200  Telephone and Internet</v>
          </cell>
          <cell r="E5637" t="str">
            <v>District 4</v>
          </cell>
          <cell r="F5637" t="str">
            <v>Water</v>
          </cell>
        </row>
        <row r="5638">
          <cell r="B5638">
            <v>14453.64</v>
          </cell>
          <cell r="C5638">
            <v>2011</v>
          </cell>
          <cell r="D5638" t="str">
            <v>600200  Telephone and Internet</v>
          </cell>
          <cell r="E5638" t="str">
            <v>District 4</v>
          </cell>
          <cell r="F5638" t="str">
            <v>Water</v>
          </cell>
        </row>
        <row r="5639">
          <cell r="B5639">
            <v>74312.34</v>
          </cell>
          <cell r="C5639">
            <v>2011</v>
          </cell>
          <cell r="D5639" t="str">
            <v>600200  Telephone and Internet</v>
          </cell>
          <cell r="E5639" t="str">
            <v>District 4</v>
          </cell>
          <cell r="F5639" t="str">
            <v>Water</v>
          </cell>
        </row>
        <row r="5640">
          <cell r="B5640">
            <v>144551.57</v>
          </cell>
          <cell r="C5640">
            <v>2011</v>
          </cell>
          <cell r="D5640" t="str">
            <v>600200  Telephone and Internet</v>
          </cell>
          <cell r="E5640" t="str">
            <v>District 4</v>
          </cell>
          <cell r="F5640" t="str">
            <v>Water</v>
          </cell>
        </row>
        <row r="5641">
          <cell r="B5641">
            <v>22640.67</v>
          </cell>
          <cell r="C5641">
            <v>2011</v>
          </cell>
          <cell r="D5641" t="str">
            <v>600200  Telephone and Internet</v>
          </cell>
          <cell r="E5641" t="str">
            <v>District 4</v>
          </cell>
          <cell r="F5641" t="str">
            <v>Water</v>
          </cell>
        </row>
        <row r="5642">
          <cell r="B5642">
            <v>65588.39</v>
          </cell>
          <cell r="C5642">
            <v>2011</v>
          </cell>
          <cell r="D5642" t="str">
            <v>600200  Telephone and Internet</v>
          </cell>
          <cell r="E5642" t="str">
            <v>District 3</v>
          </cell>
          <cell r="F5642" t="str">
            <v>Water</v>
          </cell>
        </row>
        <row r="5643">
          <cell r="B5643">
            <v>10135.31</v>
          </cell>
          <cell r="C5643">
            <v>2011</v>
          </cell>
          <cell r="D5643" t="str">
            <v>600200  Telephone and Internet</v>
          </cell>
          <cell r="E5643" t="str">
            <v>District 3</v>
          </cell>
          <cell r="F5643" t="str">
            <v>Water</v>
          </cell>
        </row>
        <row r="5644">
          <cell r="B5644">
            <v>15212.86</v>
          </cell>
          <cell r="C5644">
            <v>2011</v>
          </cell>
          <cell r="D5644" t="str">
            <v>600200  Telephone and Internet</v>
          </cell>
          <cell r="E5644" t="str">
            <v>District 3</v>
          </cell>
          <cell r="F5644" t="str">
            <v>Water</v>
          </cell>
        </row>
        <row r="5645">
          <cell r="B5645">
            <v>15968.97</v>
          </cell>
          <cell r="C5645">
            <v>2011</v>
          </cell>
          <cell r="D5645" t="str">
            <v>600200  Telephone and Internet</v>
          </cell>
          <cell r="E5645" t="str">
            <v>District 6</v>
          </cell>
          <cell r="F5645" t="str">
            <v>Water</v>
          </cell>
        </row>
        <row r="5646">
          <cell r="B5646">
            <v>39359.32</v>
          </cell>
          <cell r="C5646">
            <v>2011</v>
          </cell>
          <cell r="D5646" t="str">
            <v>600200  Telephone and Internet</v>
          </cell>
          <cell r="E5646" t="str">
            <v>District 8</v>
          </cell>
          <cell r="F5646" t="str">
            <v>Water</v>
          </cell>
        </row>
        <row r="5647">
          <cell r="B5647">
            <v>54736.54</v>
          </cell>
          <cell r="C5647">
            <v>2011</v>
          </cell>
          <cell r="D5647" t="str">
            <v>600200  Telephone and Internet</v>
          </cell>
          <cell r="E5647" t="str">
            <v>District 8</v>
          </cell>
          <cell r="F5647" t="str">
            <v>Water</v>
          </cell>
        </row>
        <row r="5648">
          <cell r="B5648">
            <v>45069.06</v>
          </cell>
          <cell r="C5648">
            <v>2011</v>
          </cell>
          <cell r="D5648" t="str">
            <v>600200  Telephone and Internet</v>
          </cell>
          <cell r="E5648" t="str">
            <v>District 6</v>
          </cell>
          <cell r="F5648" t="str">
            <v>Water</v>
          </cell>
        </row>
        <row r="5649">
          <cell r="B5649">
            <v>0</v>
          </cell>
          <cell r="C5649">
            <v>2011</v>
          </cell>
          <cell r="D5649" t="str">
            <v>600200  Telephone and Internet</v>
          </cell>
          <cell r="E5649" t="str">
            <v>District 1</v>
          </cell>
          <cell r="F5649" t="str">
            <v>Water</v>
          </cell>
        </row>
        <row r="5650">
          <cell r="B5650">
            <v>56356</v>
          </cell>
          <cell r="C5650">
            <v>2011</v>
          </cell>
          <cell r="D5650" t="str">
            <v>600200  Telephone and Internet</v>
          </cell>
          <cell r="E5650" t="str">
            <v>District 1</v>
          </cell>
          <cell r="F5650" t="str">
            <v>Water</v>
          </cell>
        </row>
        <row r="5651">
          <cell r="B5651">
            <v>2408</v>
          </cell>
          <cell r="C5651">
            <v>2011</v>
          </cell>
          <cell r="D5651" t="str">
            <v>600200  Telephone and Internet</v>
          </cell>
          <cell r="E5651" t="str">
            <v>District 1</v>
          </cell>
          <cell r="F5651" t="str">
            <v>Water</v>
          </cell>
        </row>
        <row r="5652">
          <cell r="B5652">
            <v>2040</v>
          </cell>
          <cell r="C5652">
            <v>2011</v>
          </cell>
          <cell r="D5652" t="str">
            <v>600200  Telephone and Internet</v>
          </cell>
          <cell r="E5652" t="str">
            <v>Logistics</v>
          </cell>
          <cell r="F5652" t="str">
            <v>Water</v>
          </cell>
        </row>
        <row r="5653">
          <cell r="B5653">
            <v>17457.740000000002</v>
          </cell>
          <cell r="C5653">
            <v>2011</v>
          </cell>
          <cell r="D5653" t="str">
            <v>600200  Telephone and Internet</v>
          </cell>
          <cell r="E5653" t="str">
            <v>Logistics</v>
          </cell>
          <cell r="F5653" t="str">
            <v>Water</v>
          </cell>
        </row>
        <row r="5654">
          <cell r="B5654">
            <v>7760</v>
          </cell>
          <cell r="C5654">
            <v>2011</v>
          </cell>
          <cell r="D5654" t="str">
            <v>600200  Telephone and Internet</v>
          </cell>
          <cell r="E5654" t="str">
            <v>Logistics</v>
          </cell>
          <cell r="F5654" t="str">
            <v>Water</v>
          </cell>
        </row>
        <row r="5655">
          <cell r="B5655">
            <v>22766.31</v>
          </cell>
          <cell r="C5655">
            <v>2011</v>
          </cell>
          <cell r="D5655" t="str">
            <v>600200  Telephone and Internet</v>
          </cell>
          <cell r="E5655" t="str">
            <v>TOC</v>
          </cell>
          <cell r="F5655" t="str">
            <v>Water</v>
          </cell>
        </row>
        <row r="5656">
          <cell r="B5656">
            <v>151631.88</v>
          </cell>
          <cell r="C5656">
            <v>2011</v>
          </cell>
          <cell r="D5656" t="str">
            <v>600200  Telephone and Internet</v>
          </cell>
          <cell r="E5656" t="str">
            <v>Informal Settlements</v>
          </cell>
          <cell r="F5656" t="str">
            <v>Water</v>
          </cell>
        </row>
        <row r="5657">
          <cell r="B5657">
            <v>4082.02</v>
          </cell>
          <cell r="C5657">
            <v>2011</v>
          </cell>
          <cell r="D5657" t="str">
            <v>600200  Telephone and Internet</v>
          </cell>
          <cell r="E5657" t="str">
            <v>TOC</v>
          </cell>
          <cell r="F5657" t="str">
            <v>Water</v>
          </cell>
        </row>
        <row r="5658">
          <cell r="B5658">
            <v>4113.8599999999997</v>
          </cell>
          <cell r="C5658">
            <v>2011</v>
          </cell>
          <cell r="D5658" t="str">
            <v>600200  Telephone and Internet</v>
          </cell>
          <cell r="E5658" t="str">
            <v>Planning &amp; Design</v>
          </cell>
          <cell r="F5658" t="str">
            <v>Water</v>
          </cell>
        </row>
        <row r="5659">
          <cell r="B5659">
            <v>13368.78</v>
          </cell>
          <cell r="C5659">
            <v>2011</v>
          </cell>
          <cell r="D5659" t="str">
            <v>600200  Telephone and Internet</v>
          </cell>
          <cell r="E5659" t="str">
            <v>Informal Settlements</v>
          </cell>
          <cell r="F5659" t="str">
            <v>Water</v>
          </cell>
        </row>
        <row r="5660">
          <cell r="B5660">
            <v>86986.28</v>
          </cell>
          <cell r="C5660">
            <v>2011</v>
          </cell>
          <cell r="D5660" t="str">
            <v>600200  Telephone and Internet</v>
          </cell>
          <cell r="E5660" t="str">
            <v>Logistics</v>
          </cell>
          <cell r="F5660" t="str">
            <v>Water</v>
          </cell>
        </row>
        <row r="5661">
          <cell r="B5661">
            <v>17398.169999999998</v>
          </cell>
          <cell r="C5661">
            <v>2011</v>
          </cell>
          <cell r="D5661" t="str">
            <v>600200  Telephone and Internet</v>
          </cell>
          <cell r="E5661" t="str">
            <v>District 6</v>
          </cell>
          <cell r="F5661" t="str">
            <v>Sewer</v>
          </cell>
        </row>
        <row r="5662">
          <cell r="B5662">
            <v>2080.92</v>
          </cell>
          <cell r="C5662">
            <v>2011</v>
          </cell>
          <cell r="D5662" t="str">
            <v>600200  Telephone and Internet</v>
          </cell>
          <cell r="E5662" t="str">
            <v>District 6</v>
          </cell>
          <cell r="F5662" t="str">
            <v>Sewer</v>
          </cell>
        </row>
        <row r="5663">
          <cell r="B5663">
            <v>15730.08</v>
          </cell>
          <cell r="C5663">
            <v>2011</v>
          </cell>
          <cell r="D5663" t="str">
            <v>600200  Telephone and Internet</v>
          </cell>
          <cell r="E5663" t="str">
            <v>District 7</v>
          </cell>
          <cell r="F5663" t="str">
            <v>Sewer</v>
          </cell>
        </row>
        <row r="5664">
          <cell r="B5664">
            <v>33524.89</v>
          </cell>
          <cell r="C5664">
            <v>2011</v>
          </cell>
          <cell r="D5664" t="str">
            <v>600200  Telephone and Internet</v>
          </cell>
          <cell r="E5664" t="str">
            <v>District 4</v>
          </cell>
          <cell r="F5664" t="str">
            <v>Sewer</v>
          </cell>
        </row>
        <row r="5665">
          <cell r="B5665">
            <v>39184.11</v>
          </cell>
          <cell r="C5665">
            <v>2011</v>
          </cell>
          <cell r="D5665" t="str">
            <v>600200  Telephone and Internet</v>
          </cell>
          <cell r="E5665" t="str">
            <v>District 4</v>
          </cell>
          <cell r="F5665" t="str">
            <v>Sewer</v>
          </cell>
        </row>
        <row r="5666">
          <cell r="B5666">
            <v>10395.959999999999</v>
          </cell>
          <cell r="C5666">
            <v>2011</v>
          </cell>
          <cell r="D5666" t="str">
            <v>600200  Telephone and Internet</v>
          </cell>
          <cell r="E5666" t="str">
            <v>District 4</v>
          </cell>
          <cell r="F5666" t="str">
            <v>Sewer</v>
          </cell>
        </row>
        <row r="5667">
          <cell r="B5667">
            <v>68299.289999999994</v>
          </cell>
          <cell r="C5667">
            <v>2011</v>
          </cell>
          <cell r="D5667" t="str">
            <v>600200  Telephone and Internet</v>
          </cell>
          <cell r="E5667" t="str">
            <v>District 7</v>
          </cell>
          <cell r="F5667" t="str">
            <v>Sewer</v>
          </cell>
        </row>
        <row r="5668">
          <cell r="B5668">
            <v>17346.84</v>
          </cell>
          <cell r="C5668">
            <v>2011</v>
          </cell>
          <cell r="D5668" t="str">
            <v>600200  Telephone and Internet</v>
          </cell>
          <cell r="E5668" t="str">
            <v>District 7</v>
          </cell>
          <cell r="F5668" t="str">
            <v>Sewer</v>
          </cell>
        </row>
        <row r="5669">
          <cell r="B5669">
            <v>2655</v>
          </cell>
          <cell r="C5669">
            <v>2011</v>
          </cell>
          <cell r="D5669" t="str">
            <v>600200  Telephone and Internet</v>
          </cell>
          <cell r="E5669" t="str">
            <v>District 1</v>
          </cell>
          <cell r="F5669" t="str">
            <v>Sewer</v>
          </cell>
        </row>
        <row r="5670">
          <cell r="B5670">
            <v>1170</v>
          </cell>
          <cell r="C5670">
            <v>2011</v>
          </cell>
          <cell r="D5670" t="str">
            <v>600220  Training</v>
          </cell>
          <cell r="E5670" t="str">
            <v>Logistics</v>
          </cell>
          <cell r="F5670" t="str">
            <v>Water</v>
          </cell>
        </row>
        <row r="5671">
          <cell r="B5671">
            <v>260</v>
          </cell>
          <cell r="C5671">
            <v>2011</v>
          </cell>
          <cell r="D5671" t="str">
            <v>600220  Training</v>
          </cell>
          <cell r="E5671" t="str">
            <v>District 4</v>
          </cell>
          <cell r="F5671" t="str">
            <v>Water</v>
          </cell>
        </row>
        <row r="5672">
          <cell r="B5672">
            <v>130</v>
          </cell>
          <cell r="C5672">
            <v>2011</v>
          </cell>
          <cell r="D5672" t="str">
            <v>600220  Training</v>
          </cell>
          <cell r="E5672" t="str">
            <v>District 4</v>
          </cell>
          <cell r="F5672" t="str">
            <v>Water</v>
          </cell>
        </row>
        <row r="5673">
          <cell r="B5673">
            <v>130</v>
          </cell>
          <cell r="C5673">
            <v>2011</v>
          </cell>
          <cell r="D5673" t="str">
            <v>600220  Training</v>
          </cell>
          <cell r="E5673" t="str">
            <v>District 6</v>
          </cell>
          <cell r="F5673" t="str">
            <v>Water</v>
          </cell>
        </row>
        <row r="5674">
          <cell r="B5674">
            <v>-32.6</v>
          </cell>
          <cell r="C5674">
            <v>2011</v>
          </cell>
          <cell r="D5674" t="str">
            <v>600240  Vehicles to Operating</v>
          </cell>
          <cell r="E5674" t="str">
            <v>Logistics</v>
          </cell>
          <cell r="F5674" t="str">
            <v>Water</v>
          </cell>
        </row>
        <row r="5675">
          <cell r="B5675">
            <v>-225610.79</v>
          </cell>
          <cell r="C5675">
            <v>2011</v>
          </cell>
          <cell r="D5675" t="str">
            <v>600240  Vehicles to Operating</v>
          </cell>
          <cell r="E5675" t="str">
            <v>Logistics</v>
          </cell>
          <cell r="F5675" t="str">
            <v>Water</v>
          </cell>
        </row>
        <row r="5676">
          <cell r="B5676">
            <v>-1081564.3999999999</v>
          </cell>
          <cell r="C5676">
            <v>2011</v>
          </cell>
          <cell r="D5676" t="str">
            <v>600240  Vehicles to Operating</v>
          </cell>
          <cell r="E5676" t="str">
            <v>District 1</v>
          </cell>
          <cell r="F5676" t="str">
            <v>Water</v>
          </cell>
        </row>
        <row r="5677">
          <cell r="B5677">
            <v>198.8</v>
          </cell>
          <cell r="C5677">
            <v>2011</v>
          </cell>
          <cell r="D5677" t="str">
            <v>600240  Vehicles to Operating</v>
          </cell>
          <cell r="E5677" t="str">
            <v>District 1</v>
          </cell>
          <cell r="F5677" t="str">
            <v>Water</v>
          </cell>
        </row>
        <row r="5678">
          <cell r="B5678">
            <v>-277813.68</v>
          </cell>
          <cell r="C5678">
            <v>2011</v>
          </cell>
          <cell r="D5678" t="str">
            <v>600240  Vehicles to Operating</v>
          </cell>
          <cell r="E5678" t="str">
            <v>District 8</v>
          </cell>
          <cell r="F5678" t="str">
            <v>Water</v>
          </cell>
        </row>
        <row r="5679">
          <cell r="B5679">
            <v>-188944.55</v>
          </cell>
          <cell r="C5679">
            <v>2011</v>
          </cell>
          <cell r="D5679" t="str">
            <v>600240  Vehicles to Operating</v>
          </cell>
          <cell r="E5679" t="str">
            <v>District 6</v>
          </cell>
          <cell r="F5679" t="str">
            <v>Water</v>
          </cell>
        </row>
        <row r="5680">
          <cell r="B5680">
            <v>-10882.05</v>
          </cell>
          <cell r="C5680">
            <v>2011</v>
          </cell>
          <cell r="D5680" t="str">
            <v>600240  Vehicles to Operating</v>
          </cell>
          <cell r="E5680" t="str">
            <v>District 3</v>
          </cell>
          <cell r="F5680" t="str">
            <v>Water</v>
          </cell>
        </row>
        <row r="5681">
          <cell r="B5681">
            <v>-339135.38</v>
          </cell>
          <cell r="C5681">
            <v>2011</v>
          </cell>
          <cell r="D5681" t="str">
            <v>600240  Vehicles to Operating</v>
          </cell>
          <cell r="E5681" t="str">
            <v>District 4</v>
          </cell>
          <cell r="F5681" t="str">
            <v>Water</v>
          </cell>
        </row>
        <row r="5682">
          <cell r="B5682">
            <v>-256925</v>
          </cell>
          <cell r="C5682">
            <v>2011</v>
          </cell>
          <cell r="D5682" t="str">
            <v>600240  Vehicles to Operating</v>
          </cell>
          <cell r="E5682" t="str">
            <v>District 4</v>
          </cell>
          <cell r="F5682" t="str">
            <v>Water</v>
          </cell>
        </row>
        <row r="5683">
          <cell r="B5683">
            <v>-49507.82</v>
          </cell>
          <cell r="C5683">
            <v>2011</v>
          </cell>
          <cell r="D5683" t="str">
            <v>600240  Vehicles to Operating</v>
          </cell>
          <cell r="E5683" t="str">
            <v>District 4</v>
          </cell>
          <cell r="F5683" t="str">
            <v>Water</v>
          </cell>
        </row>
        <row r="5684">
          <cell r="B5684">
            <v>-752373.86</v>
          </cell>
          <cell r="C5684">
            <v>2011</v>
          </cell>
          <cell r="D5684" t="str">
            <v>600240  Vehicles to Operating</v>
          </cell>
          <cell r="E5684" t="str">
            <v>District 8</v>
          </cell>
          <cell r="F5684" t="str">
            <v>Water</v>
          </cell>
        </row>
        <row r="5685">
          <cell r="B5685">
            <v>-109239.49</v>
          </cell>
          <cell r="C5685">
            <v>2011</v>
          </cell>
          <cell r="D5685" t="str">
            <v>600240  Vehicles to Operating</v>
          </cell>
          <cell r="E5685" t="str">
            <v>District 6</v>
          </cell>
          <cell r="F5685" t="str">
            <v>Water</v>
          </cell>
        </row>
        <row r="5686">
          <cell r="B5686">
            <v>-260060.49</v>
          </cell>
          <cell r="C5686">
            <v>2011</v>
          </cell>
          <cell r="D5686" t="str">
            <v>600240  Vehicles to Operating</v>
          </cell>
          <cell r="E5686" t="str">
            <v>District 6</v>
          </cell>
          <cell r="F5686" t="str">
            <v>Water</v>
          </cell>
        </row>
        <row r="5687">
          <cell r="B5687">
            <v>-203199.45</v>
          </cell>
          <cell r="C5687">
            <v>2011</v>
          </cell>
          <cell r="D5687" t="str">
            <v>600240  Vehicles to Operating</v>
          </cell>
          <cell r="E5687" t="str">
            <v>District 6</v>
          </cell>
          <cell r="F5687" t="str">
            <v>Water</v>
          </cell>
        </row>
        <row r="5688">
          <cell r="B5688">
            <v>0</v>
          </cell>
          <cell r="C5688">
            <v>2011</v>
          </cell>
          <cell r="D5688" t="str">
            <v>600240  Vehicles to Operating</v>
          </cell>
          <cell r="E5688" t="str">
            <v>District 6</v>
          </cell>
          <cell r="F5688" t="str">
            <v>Water</v>
          </cell>
        </row>
        <row r="5689">
          <cell r="B5689">
            <v>-937918.39</v>
          </cell>
          <cell r="C5689">
            <v>2011</v>
          </cell>
          <cell r="D5689" t="str">
            <v>600240  Vehicles to Operating</v>
          </cell>
          <cell r="E5689" t="str">
            <v>District 8</v>
          </cell>
          <cell r="F5689" t="str">
            <v>Water</v>
          </cell>
        </row>
        <row r="5690">
          <cell r="B5690">
            <v>-951455.22</v>
          </cell>
          <cell r="C5690">
            <v>2011</v>
          </cell>
          <cell r="D5690" t="str">
            <v>600240  Vehicles to Operating</v>
          </cell>
          <cell r="E5690" t="str">
            <v>District 8</v>
          </cell>
          <cell r="F5690" t="str">
            <v>Water</v>
          </cell>
        </row>
        <row r="5691">
          <cell r="B5691">
            <v>-92514.03</v>
          </cell>
          <cell r="C5691">
            <v>2011</v>
          </cell>
          <cell r="D5691" t="str">
            <v>600240  Vehicles to Operating</v>
          </cell>
          <cell r="E5691" t="str">
            <v>Informal Settlements</v>
          </cell>
          <cell r="F5691" t="str">
            <v>Sewer</v>
          </cell>
        </row>
        <row r="5692">
          <cell r="B5692">
            <v>-132973.70000000001</v>
          </cell>
          <cell r="C5692">
            <v>2011</v>
          </cell>
          <cell r="D5692" t="str">
            <v>600240  Vehicles to Operating</v>
          </cell>
          <cell r="E5692" t="str">
            <v>Informal Settlements</v>
          </cell>
          <cell r="F5692" t="str">
            <v>Sewer</v>
          </cell>
        </row>
        <row r="5693">
          <cell r="B5693">
            <v>-240989.71</v>
          </cell>
          <cell r="C5693">
            <v>2011</v>
          </cell>
          <cell r="D5693" t="str">
            <v>600240  Vehicles to Operating</v>
          </cell>
          <cell r="E5693" t="str">
            <v>Logistics</v>
          </cell>
          <cell r="F5693" t="str">
            <v>Sewer</v>
          </cell>
        </row>
        <row r="5694">
          <cell r="B5694">
            <v>-189035.99</v>
          </cell>
          <cell r="C5694">
            <v>2011</v>
          </cell>
          <cell r="D5694" t="str">
            <v>600240  Vehicles to Operating</v>
          </cell>
          <cell r="E5694" t="str">
            <v>Logistics</v>
          </cell>
          <cell r="F5694" t="str">
            <v>Sewer</v>
          </cell>
        </row>
        <row r="5695">
          <cell r="B5695">
            <v>-110111.94</v>
          </cell>
          <cell r="C5695">
            <v>2011</v>
          </cell>
          <cell r="D5695" t="str">
            <v>600240  Vehicles to Operating</v>
          </cell>
          <cell r="E5695" t="str">
            <v>District 1</v>
          </cell>
          <cell r="F5695" t="str">
            <v>Sewer</v>
          </cell>
        </row>
        <row r="5696">
          <cell r="B5696">
            <v>-53304.25</v>
          </cell>
          <cell r="C5696">
            <v>2011</v>
          </cell>
          <cell r="D5696" t="str">
            <v>600240  Vehicles to Operating</v>
          </cell>
          <cell r="E5696" t="str">
            <v>District 1</v>
          </cell>
          <cell r="F5696" t="str">
            <v>Sewer</v>
          </cell>
        </row>
        <row r="5697">
          <cell r="B5697">
            <v>-237912</v>
          </cell>
          <cell r="C5697">
            <v>2011</v>
          </cell>
          <cell r="D5697" t="str">
            <v>600240  Vehicles to Operating</v>
          </cell>
          <cell r="E5697" t="str">
            <v>District 7</v>
          </cell>
          <cell r="F5697" t="str">
            <v>Sewer</v>
          </cell>
        </row>
        <row r="5698">
          <cell r="B5698">
            <v>-412764.92</v>
          </cell>
          <cell r="C5698">
            <v>2011</v>
          </cell>
          <cell r="D5698" t="str">
            <v>600240  Vehicles to Operating</v>
          </cell>
          <cell r="E5698" t="str">
            <v>District 6</v>
          </cell>
          <cell r="F5698" t="str">
            <v>Sewer</v>
          </cell>
        </row>
        <row r="5699">
          <cell r="B5699">
            <v>-51376.99</v>
          </cell>
          <cell r="C5699">
            <v>2011</v>
          </cell>
          <cell r="D5699" t="str">
            <v>600240  Vehicles to Operating</v>
          </cell>
          <cell r="E5699" t="str">
            <v>District 3</v>
          </cell>
          <cell r="F5699" t="str">
            <v>Sewer</v>
          </cell>
        </row>
        <row r="5700">
          <cell r="B5700">
            <v>-508245.64</v>
          </cell>
          <cell r="C5700">
            <v>2011</v>
          </cell>
          <cell r="D5700" t="str">
            <v>600240  Vehicles to Operating</v>
          </cell>
          <cell r="E5700" t="str">
            <v>District 4</v>
          </cell>
          <cell r="F5700" t="str">
            <v>Sewer</v>
          </cell>
        </row>
        <row r="5701">
          <cell r="B5701">
            <v>-1140857.43</v>
          </cell>
          <cell r="C5701">
            <v>2011</v>
          </cell>
          <cell r="D5701" t="str">
            <v>600240  Vehicles to Operating</v>
          </cell>
          <cell r="E5701" t="str">
            <v>District 4</v>
          </cell>
          <cell r="F5701" t="str">
            <v>Sewer</v>
          </cell>
        </row>
        <row r="5702">
          <cell r="B5702">
            <v>-109414.06</v>
          </cell>
          <cell r="C5702">
            <v>2011</v>
          </cell>
          <cell r="D5702" t="str">
            <v>600240  Vehicles to Operating</v>
          </cell>
          <cell r="E5702" t="str">
            <v>District 4</v>
          </cell>
          <cell r="F5702" t="str">
            <v>Sewer</v>
          </cell>
        </row>
        <row r="5703">
          <cell r="B5703">
            <v>-178085.58</v>
          </cell>
          <cell r="C5703">
            <v>2011</v>
          </cell>
          <cell r="D5703" t="str">
            <v>600240  Vehicles to Operating</v>
          </cell>
          <cell r="E5703" t="str">
            <v>District 7</v>
          </cell>
          <cell r="F5703" t="str">
            <v>Sewer</v>
          </cell>
        </row>
        <row r="5704">
          <cell r="B5704">
            <v>-336954.21</v>
          </cell>
          <cell r="C5704">
            <v>2011</v>
          </cell>
          <cell r="D5704" t="str">
            <v>600240  Vehicles to Operating</v>
          </cell>
          <cell r="E5704" t="str">
            <v>District 6</v>
          </cell>
          <cell r="F5704" t="str">
            <v>Sewer</v>
          </cell>
        </row>
        <row r="5705">
          <cell r="B5705">
            <v>-741523.18</v>
          </cell>
          <cell r="C5705">
            <v>2011</v>
          </cell>
          <cell r="D5705" t="str">
            <v>600240  Vehicles to Operating</v>
          </cell>
          <cell r="E5705" t="str">
            <v>District 6</v>
          </cell>
          <cell r="F5705" t="str">
            <v>Sewer</v>
          </cell>
        </row>
        <row r="5706">
          <cell r="B5706">
            <v>-159124.94</v>
          </cell>
          <cell r="C5706">
            <v>2011</v>
          </cell>
          <cell r="D5706" t="str">
            <v>600240  Vehicles to Operating</v>
          </cell>
          <cell r="E5706" t="str">
            <v>District 6</v>
          </cell>
          <cell r="F5706" t="str">
            <v>Sewer</v>
          </cell>
        </row>
        <row r="5707">
          <cell r="B5707">
            <v>119754.07</v>
          </cell>
          <cell r="C5707">
            <v>2011</v>
          </cell>
          <cell r="D5707" t="str">
            <v>600240  Vehicles to Operating</v>
          </cell>
          <cell r="E5707" t="str">
            <v>District 6</v>
          </cell>
          <cell r="F5707" t="str">
            <v>Sewer</v>
          </cell>
        </row>
        <row r="5708">
          <cell r="B5708">
            <v>-682041.15</v>
          </cell>
          <cell r="C5708">
            <v>2011</v>
          </cell>
          <cell r="D5708" t="str">
            <v>600240  Vehicles to Operating</v>
          </cell>
          <cell r="E5708" t="str">
            <v>District 7</v>
          </cell>
          <cell r="F5708" t="str">
            <v>Sewer</v>
          </cell>
        </row>
        <row r="5709">
          <cell r="B5709">
            <v>-389023.13</v>
          </cell>
          <cell r="C5709">
            <v>2011</v>
          </cell>
          <cell r="D5709" t="str">
            <v>600240  Vehicles to Operating</v>
          </cell>
          <cell r="E5709" t="str">
            <v>District 7</v>
          </cell>
          <cell r="F5709" t="str">
            <v>Sewer</v>
          </cell>
        </row>
        <row r="5710">
          <cell r="B5710">
            <v>-139704.94</v>
          </cell>
          <cell r="C5710">
            <v>2011</v>
          </cell>
          <cell r="D5710" t="str">
            <v>600240  Vehicles to Operating</v>
          </cell>
          <cell r="E5710" t="str">
            <v>Informal Settlements</v>
          </cell>
          <cell r="F5710" t="str">
            <v>Water</v>
          </cell>
        </row>
        <row r="5711">
          <cell r="B5711">
            <v>-63831.98</v>
          </cell>
          <cell r="C5711">
            <v>2011</v>
          </cell>
          <cell r="D5711" t="str">
            <v>600240  Vehicles to Operating</v>
          </cell>
          <cell r="E5711" t="str">
            <v>Informal Settlements</v>
          </cell>
          <cell r="F5711" t="str">
            <v>Water</v>
          </cell>
        </row>
        <row r="5712">
          <cell r="B5712">
            <v>922.9</v>
          </cell>
          <cell r="C5712">
            <v>2011</v>
          </cell>
          <cell r="D5712" t="str">
            <v>600250  Postage</v>
          </cell>
          <cell r="E5712" t="str">
            <v>District 8</v>
          </cell>
          <cell r="F5712" t="str">
            <v>Water</v>
          </cell>
        </row>
        <row r="5713">
          <cell r="B5713">
            <v>38.5</v>
          </cell>
          <cell r="C5713">
            <v>2011</v>
          </cell>
          <cell r="D5713" t="str">
            <v>600250  Postage</v>
          </cell>
          <cell r="E5713" t="str">
            <v>District 4</v>
          </cell>
          <cell r="F5713" t="str">
            <v>Water</v>
          </cell>
        </row>
        <row r="5714">
          <cell r="B5714">
            <v>55.55</v>
          </cell>
          <cell r="C5714">
            <v>2011</v>
          </cell>
          <cell r="D5714" t="str">
            <v>600250  Postage</v>
          </cell>
          <cell r="E5714" t="str">
            <v>District 8</v>
          </cell>
          <cell r="F5714" t="str">
            <v>Water</v>
          </cell>
        </row>
        <row r="5715">
          <cell r="B5715">
            <v>3002.1</v>
          </cell>
          <cell r="C5715">
            <v>2011</v>
          </cell>
          <cell r="D5715" t="str">
            <v>600250  Postage</v>
          </cell>
          <cell r="E5715" t="str">
            <v>District 8</v>
          </cell>
          <cell r="F5715" t="str">
            <v>Water</v>
          </cell>
        </row>
        <row r="5716">
          <cell r="B5716">
            <v>7776</v>
          </cell>
          <cell r="C5716">
            <v>2011</v>
          </cell>
          <cell r="D5716" t="str">
            <v>600290  CCTV  Maintenance</v>
          </cell>
          <cell r="E5716" t="str">
            <v>District 3</v>
          </cell>
          <cell r="F5716" t="str">
            <v>Sewer</v>
          </cell>
        </row>
        <row r="5717">
          <cell r="B5717">
            <v>21384</v>
          </cell>
          <cell r="C5717">
            <v>2011</v>
          </cell>
          <cell r="D5717" t="str">
            <v>600290  CCTV  Maintenance</v>
          </cell>
          <cell r="E5717" t="str">
            <v>District 8</v>
          </cell>
          <cell r="F5717" t="str">
            <v>Water</v>
          </cell>
        </row>
        <row r="5718">
          <cell r="B5718">
            <v>1992684</v>
          </cell>
          <cell r="C5718">
            <v>2011</v>
          </cell>
          <cell r="D5718" t="str">
            <v>600340  Scientific Services</v>
          </cell>
          <cell r="E5718" t="str">
            <v>Planning &amp; Design</v>
          </cell>
          <cell r="F5718" t="str">
            <v>Sewer</v>
          </cell>
        </row>
        <row r="5719">
          <cell r="B5719">
            <v>5548620</v>
          </cell>
          <cell r="C5719">
            <v>2011</v>
          </cell>
          <cell r="D5719" t="str">
            <v>600340  Scientific Services</v>
          </cell>
          <cell r="E5719" t="str">
            <v>Logistics</v>
          </cell>
          <cell r="F5719" t="str">
            <v>Water</v>
          </cell>
        </row>
        <row r="5720">
          <cell r="B5720">
            <v>4350</v>
          </cell>
          <cell r="C5720">
            <v>2011</v>
          </cell>
          <cell r="D5720" t="str">
            <v>480300  Transfer to / from Housing Statutory Fun</v>
          </cell>
          <cell r="E5720" t="str">
            <v>District 1</v>
          </cell>
          <cell r="F5720" t="str">
            <v>Sewer</v>
          </cell>
        </row>
        <row r="5721">
          <cell r="B5721">
            <v>277221</v>
          </cell>
          <cell r="C5721">
            <v>2011</v>
          </cell>
          <cell r="D5721" t="str">
            <v>480300  Transfer to / from Housing Statutory Fun</v>
          </cell>
          <cell r="E5721" t="str">
            <v>District 7</v>
          </cell>
          <cell r="F5721" t="str">
            <v>Sewer</v>
          </cell>
        </row>
        <row r="5722">
          <cell r="B5722">
            <v>367605.96</v>
          </cell>
          <cell r="C5722">
            <v>2011</v>
          </cell>
          <cell r="D5722" t="str">
            <v>480300  Transfer to / from Housing Statutory Fun</v>
          </cell>
          <cell r="E5722" t="str">
            <v>District 7</v>
          </cell>
          <cell r="F5722" t="str">
            <v>Sewer</v>
          </cell>
        </row>
        <row r="5723">
          <cell r="B5723">
            <v>204864.96</v>
          </cell>
          <cell r="C5723">
            <v>2011</v>
          </cell>
          <cell r="D5723" t="str">
            <v>480300  Transfer to / from Housing Statutory Fun</v>
          </cell>
          <cell r="E5723" t="str">
            <v>District 1</v>
          </cell>
          <cell r="F5723" t="str">
            <v>Water</v>
          </cell>
        </row>
        <row r="5724">
          <cell r="B5724">
            <v>367605.96</v>
          </cell>
          <cell r="C5724">
            <v>2011</v>
          </cell>
          <cell r="D5724" t="str">
            <v>480300  Transfer to / from Housing Statutory Fun</v>
          </cell>
          <cell r="E5724" t="str">
            <v>District 8</v>
          </cell>
          <cell r="F5724" t="str">
            <v>Water</v>
          </cell>
        </row>
        <row r="5725">
          <cell r="B5725">
            <v>-54186.03</v>
          </cell>
          <cell r="C5725">
            <v>2011</v>
          </cell>
          <cell r="D5725" t="str">
            <v>480500  Transfer to / from Future Depreciation F</v>
          </cell>
          <cell r="E5725" t="str">
            <v>Planning &amp; Design</v>
          </cell>
          <cell r="F5725" t="str">
            <v>Sewer</v>
          </cell>
        </row>
        <row r="5726">
          <cell r="B5726">
            <v>-10673276.109999999</v>
          </cell>
          <cell r="C5726">
            <v>2011</v>
          </cell>
          <cell r="D5726" t="str">
            <v>480500  Transfer to / from Future Depreciation F</v>
          </cell>
          <cell r="E5726" t="str">
            <v>Planning &amp; Design</v>
          </cell>
          <cell r="F5726" t="str">
            <v>Sewer</v>
          </cell>
        </row>
        <row r="5727">
          <cell r="B5727">
            <v>-7520308.4699999997</v>
          </cell>
          <cell r="C5727">
            <v>2011</v>
          </cell>
          <cell r="D5727" t="str">
            <v>480500  Transfer to / from Future Depreciation F</v>
          </cell>
          <cell r="E5727" t="str">
            <v>Logistics</v>
          </cell>
          <cell r="F5727" t="str">
            <v>Water</v>
          </cell>
        </row>
        <row r="5728">
          <cell r="B5728">
            <v>-522.47</v>
          </cell>
          <cell r="C5728">
            <v>2011</v>
          </cell>
          <cell r="D5728" t="str">
            <v>480500  Transfer to / from Future Depreciation F</v>
          </cell>
          <cell r="E5728" t="str">
            <v>Planning &amp; Design</v>
          </cell>
          <cell r="F5728" t="str">
            <v>Water</v>
          </cell>
        </row>
        <row r="5729">
          <cell r="B5729">
            <v>-5202.18</v>
          </cell>
          <cell r="C5729">
            <v>2011</v>
          </cell>
          <cell r="D5729" t="str">
            <v>480500  Transfer to / from Future Depreciation F</v>
          </cell>
          <cell r="E5729" t="str">
            <v>Logistics</v>
          </cell>
          <cell r="F5729" t="str">
            <v>Water</v>
          </cell>
        </row>
        <row r="5730">
          <cell r="B5730">
            <v>-409.12</v>
          </cell>
          <cell r="C5730">
            <v>2011</v>
          </cell>
          <cell r="D5730" t="str">
            <v>480500  Transfer to / from Future Depreciation F</v>
          </cell>
          <cell r="E5730" t="str">
            <v>District 8</v>
          </cell>
          <cell r="F5730" t="str">
            <v>Water</v>
          </cell>
        </row>
        <row r="5731">
          <cell r="B5731">
            <v>-25.46</v>
          </cell>
          <cell r="C5731">
            <v>2011</v>
          </cell>
          <cell r="D5731" t="str">
            <v>480500  Transfer to / from Future Depreciation F</v>
          </cell>
          <cell r="E5731" t="str">
            <v>District 4</v>
          </cell>
          <cell r="F5731" t="str">
            <v>Water</v>
          </cell>
        </row>
        <row r="5732">
          <cell r="B5732">
            <v>-286868.5</v>
          </cell>
          <cell r="C5732">
            <v>2011</v>
          </cell>
          <cell r="D5732" t="str">
            <v>480520  Transfer to / from Future Depreciation F</v>
          </cell>
          <cell r="E5732" t="str">
            <v>Planning &amp; Design</v>
          </cell>
          <cell r="F5732" t="str">
            <v>Sewer</v>
          </cell>
        </row>
        <row r="5733">
          <cell r="B5733">
            <v>-3201072.71</v>
          </cell>
          <cell r="C5733">
            <v>2011</v>
          </cell>
          <cell r="D5733" t="str">
            <v>480520  Transfer to / from Future Depreciation F</v>
          </cell>
          <cell r="E5733" t="str">
            <v>Planning &amp; Design</v>
          </cell>
          <cell r="F5733" t="str">
            <v>Sewer</v>
          </cell>
        </row>
        <row r="5734">
          <cell r="B5734">
            <v>-811932.05</v>
          </cell>
          <cell r="C5734">
            <v>2011</v>
          </cell>
          <cell r="D5734" t="str">
            <v>480520  Transfer to / from Future Depreciation F</v>
          </cell>
          <cell r="E5734" t="str">
            <v>Informal Settlements</v>
          </cell>
          <cell r="F5734" t="str">
            <v>Sewer</v>
          </cell>
        </row>
        <row r="5735">
          <cell r="B5735">
            <v>-54084.480000000003</v>
          </cell>
          <cell r="C5735">
            <v>2011</v>
          </cell>
          <cell r="D5735" t="str">
            <v>480520  Transfer to / from Future Depreciation F</v>
          </cell>
          <cell r="E5735" t="str">
            <v>Logistics</v>
          </cell>
          <cell r="F5735" t="str">
            <v>Sewer</v>
          </cell>
        </row>
        <row r="5736">
          <cell r="B5736">
            <v>0</v>
          </cell>
          <cell r="C5736">
            <v>2011</v>
          </cell>
          <cell r="D5736" t="str">
            <v>480520  Transfer to / from Future Depreciation F</v>
          </cell>
          <cell r="E5736" t="str">
            <v>District 1</v>
          </cell>
          <cell r="F5736" t="str">
            <v>Sewer</v>
          </cell>
        </row>
        <row r="5737">
          <cell r="B5737">
            <v>0</v>
          </cell>
          <cell r="C5737">
            <v>2011</v>
          </cell>
          <cell r="D5737" t="str">
            <v>480520  Transfer to / from Future Depreciation F</v>
          </cell>
          <cell r="E5737" t="str">
            <v>District 6</v>
          </cell>
          <cell r="F5737" t="str">
            <v>Sewer</v>
          </cell>
        </row>
        <row r="5738">
          <cell r="B5738">
            <v>-267005.23</v>
          </cell>
          <cell r="C5738">
            <v>2011</v>
          </cell>
          <cell r="D5738" t="str">
            <v>480520  Transfer to / from Future Depreciation F</v>
          </cell>
          <cell r="E5738" t="str">
            <v>District 3</v>
          </cell>
          <cell r="F5738" t="str">
            <v>Sewer</v>
          </cell>
        </row>
        <row r="5739">
          <cell r="B5739">
            <v>0</v>
          </cell>
          <cell r="C5739">
            <v>2011</v>
          </cell>
          <cell r="D5739" t="str">
            <v>480520  Transfer to / from Future Depreciation F</v>
          </cell>
          <cell r="E5739" t="str">
            <v>District 4</v>
          </cell>
          <cell r="F5739" t="str">
            <v>Sewer</v>
          </cell>
        </row>
        <row r="5740">
          <cell r="B5740">
            <v>-44070.98</v>
          </cell>
          <cell r="C5740">
            <v>2011</v>
          </cell>
          <cell r="D5740" t="str">
            <v>480520  Transfer to / from Future Depreciation F</v>
          </cell>
          <cell r="E5740" t="str">
            <v>District 7</v>
          </cell>
          <cell r="F5740" t="str">
            <v>Sewer</v>
          </cell>
        </row>
        <row r="5741">
          <cell r="B5741">
            <v>0</v>
          </cell>
          <cell r="C5741">
            <v>2011</v>
          </cell>
          <cell r="D5741" t="str">
            <v>480520  Transfer to / from Future Depreciation F</v>
          </cell>
          <cell r="E5741" t="str">
            <v>District 6</v>
          </cell>
          <cell r="F5741" t="str">
            <v>Sewer</v>
          </cell>
        </row>
        <row r="5742">
          <cell r="B5742">
            <v>-27524.7</v>
          </cell>
          <cell r="C5742">
            <v>2011</v>
          </cell>
          <cell r="D5742" t="str">
            <v>480520  Transfer to / from Future Depreciation F</v>
          </cell>
          <cell r="E5742" t="str">
            <v>District 7</v>
          </cell>
          <cell r="F5742" t="str">
            <v>Sewer</v>
          </cell>
        </row>
        <row r="5743">
          <cell r="B5743">
            <v>0</v>
          </cell>
          <cell r="C5743">
            <v>2011</v>
          </cell>
          <cell r="D5743" t="str">
            <v>480520  Transfer to / from Future Depreciation F</v>
          </cell>
          <cell r="E5743" t="str">
            <v>District 7</v>
          </cell>
          <cell r="F5743" t="str">
            <v>Sewer</v>
          </cell>
        </row>
        <row r="5744">
          <cell r="B5744">
            <v>0</v>
          </cell>
          <cell r="C5744">
            <v>2011</v>
          </cell>
          <cell r="D5744" t="str">
            <v>480520  Transfer to / from Future Depreciation F</v>
          </cell>
          <cell r="E5744" t="str">
            <v>District 7</v>
          </cell>
          <cell r="F5744" t="str">
            <v>Sewer</v>
          </cell>
        </row>
        <row r="5745">
          <cell r="B5745">
            <v>-262378.28000000003</v>
          </cell>
          <cell r="C5745">
            <v>2011</v>
          </cell>
          <cell r="D5745" t="str">
            <v>480520  Transfer to / from Future Depreciation F</v>
          </cell>
          <cell r="E5745" t="str">
            <v>Logistics</v>
          </cell>
          <cell r="F5745" t="str">
            <v>Water</v>
          </cell>
        </row>
        <row r="5746">
          <cell r="B5746">
            <v>-247303.46</v>
          </cell>
          <cell r="C5746">
            <v>2011</v>
          </cell>
          <cell r="D5746" t="str">
            <v>480520  Transfer to / from Future Depreciation F</v>
          </cell>
          <cell r="E5746" t="str">
            <v>Planning &amp; Design</v>
          </cell>
          <cell r="F5746" t="str">
            <v>Water</v>
          </cell>
        </row>
        <row r="5747">
          <cell r="B5747">
            <v>-21098.37</v>
          </cell>
          <cell r="C5747">
            <v>2011</v>
          </cell>
          <cell r="D5747" t="str">
            <v>480520  Transfer to / from Future Depreciation F</v>
          </cell>
          <cell r="E5747" t="str">
            <v>Informal Settlements</v>
          </cell>
          <cell r="F5747" t="str">
            <v>Water</v>
          </cell>
        </row>
        <row r="5748">
          <cell r="B5748">
            <v>0</v>
          </cell>
          <cell r="C5748">
            <v>2011</v>
          </cell>
          <cell r="D5748" t="str">
            <v>480520  Transfer to / from Future Depreciation F</v>
          </cell>
          <cell r="E5748" t="str">
            <v>District 3</v>
          </cell>
          <cell r="F5748" t="str">
            <v>Water</v>
          </cell>
        </row>
        <row r="5749">
          <cell r="B5749">
            <v>-12427.5</v>
          </cell>
          <cell r="C5749">
            <v>2011</v>
          </cell>
          <cell r="D5749" t="str">
            <v>480520  Transfer to / from Future Depreciation F</v>
          </cell>
          <cell r="E5749" t="str">
            <v>District 3</v>
          </cell>
          <cell r="F5749" t="str">
            <v>Water</v>
          </cell>
        </row>
        <row r="5750">
          <cell r="B5750">
            <v>-156940.82</v>
          </cell>
          <cell r="C5750">
            <v>2011</v>
          </cell>
          <cell r="D5750" t="str">
            <v>480520  Transfer to / from Future Depreciation F</v>
          </cell>
          <cell r="E5750" t="str">
            <v>District 8</v>
          </cell>
          <cell r="F5750" t="str">
            <v>Water</v>
          </cell>
        </row>
        <row r="5751">
          <cell r="B5751">
            <v>-9458.8700000000008</v>
          </cell>
          <cell r="C5751">
            <v>2011</v>
          </cell>
          <cell r="D5751" t="str">
            <v>480520  Transfer to / from Future Depreciation F</v>
          </cell>
          <cell r="E5751" t="str">
            <v>District 8</v>
          </cell>
          <cell r="F5751" t="str">
            <v>Water</v>
          </cell>
        </row>
        <row r="5752">
          <cell r="B5752">
            <v>-1944507.84</v>
          </cell>
          <cell r="C5752">
            <v>2011</v>
          </cell>
          <cell r="D5752" t="str">
            <v>480530  Transfer to / from Future Depreciation F</v>
          </cell>
          <cell r="E5752" t="str">
            <v>Planning &amp; Design</v>
          </cell>
          <cell r="F5752" t="str">
            <v>Sewer</v>
          </cell>
        </row>
        <row r="5753">
          <cell r="B5753">
            <v>-1289788.22</v>
          </cell>
          <cell r="C5753">
            <v>2011</v>
          </cell>
          <cell r="D5753" t="str">
            <v>480530  Transfer to / from Future Depreciation F</v>
          </cell>
          <cell r="E5753" t="str">
            <v>Planning &amp; Design</v>
          </cell>
          <cell r="F5753" t="str">
            <v>Sewer</v>
          </cell>
        </row>
        <row r="5754">
          <cell r="B5754">
            <v>-58528.86</v>
          </cell>
          <cell r="C5754">
            <v>2011</v>
          </cell>
          <cell r="D5754" t="str">
            <v>480530  Transfer to / from Future Depreciation F</v>
          </cell>
          <cell r="E5754" t="str">
            <v>District 1</v>
          </cell>
          <cell r="F5754" t="str">
            <v>Sewer</v>
          </cell>
        </row>
        <row r="5755">
          <cell r="B5755">
            <v>-197147.81</v>
          </cell>
          <cell r="C5755">
            <v>2011</v>
          </cell>
          <cell r="D5755" t="str">
            <v>480530  Transfer to / from Future Depreciation F</v>
          </cell>
          <cell r="E5755" t="str">
            <v>District 3</v>
          </cell>
          <cell r="F5755" t="str">
            <v>Sewer</v>
          </cell>
        </row>
        <row r="5756">
          <cell r="B5756">
            <v>-103700</v>
          </cell>
          <cell r="C5756">
            <v>2011</v>
          </cell>
          <cell r="D5756" t="str">
            <v>480530  Transfer to / from Future Depreciation F</v>
          </cell>
          <cell r="E5756" t="str">
            <v>District 4</v>
          </cell>
          <cell r="F5756" t="str">
            <v>Sewer</v>
          </cell>
        </row>
        <row r="5757">
          <cell r="B5757">
            <v>-24929.65</v>
          </cell>
          <cell r="C5757">
            <v>2011</v>
          </cell>
          <cell r="D5757" t="str">
            <v>480530  Transfer to / from Future Depreciation F</v>
          </cell>
          <cell r="E5757" t="str">
            <v>District 7</v>
          </cell>
          <cell r="F5757" t="str">
            <v>Sewer</v>
          </cell>
        </row>
        <row r="5758">
          <cell r="B5758">
            <v>-9602</v>
          </cell>
          <cell r="C5758">
            <v>2011</v>
          </cell>
          <cell r="D5758" t="str">
            <v>480530  Transfer to / from Future Depreciation F</v>
          </cell>
          <cell r="E5758" t="str">
            <v>District 7</v>
          </cell>
          <cell r="F5758" t="str">
            <v>Sewer</v>
          </cell>
        </row>
        <row r="5759">
          <cell r="B5759">
            <v>-17861.169999999998</v>
          </cell>
          <cell r="C5759">
            <v>2011</v>
          </cell>
          <cell r="D5759" t="str">
            <v>480530  Transfer to / from Future Depreciation F</v>
          </cell>
          <cell r="E5759" t="str">
            <v>District 7</v>
          </cell>
          <cell r="F5759" t="str">
            <v>Sewer</v>
          </cell>
        </row>
        <row r="5760">
          <cell r="B5760">
            <v>-2776939.2</v>
          </cell>
          <cell r="C5760">
            <v>2011</v>
          </cell>
          <cell r="D5760" t="str">
            <v>480530  Transfer to / from Future Depreciation F</v>
          </cell>
          <cell r="E5760" t="str">
            <v>Logistics</v>
          </cell>
          <cell r="F5760" t="str">
            <v>Water</v>
          </cell>
        </row>
        <row r="5761">
          <cell r="B5761">
            <v>-193353.37</v>
          </cell>
          <cell r="C5761">
            <v>2011</v>
          </cell>
          <cell r="D5761" t="str">
            <v>480530  Transfer to / from Future Depreciation F</v>
          </cell>
          <cell r="E5761" t="str">
            <v>Planning &amp; Design</v>
          </cell>
          <cell r="F5761" t="str">
            <v>Water</v>
          </cell>
        </row>
        <row r="5762">
          <cell r="B5762">
            <v>-94088.03</v>
          </cell>
          <cell r="C5762">
            <v>2011</v>
          </cell>
          <cell r="D5762" t="str">
            <v>480530  Transfer to / from Future Depreciation F</v>
          </cell>
          <cell r="E5762" t="str">
            <v>District 3</v>
          </cell>
          <cell r="F5762" t="str">
            <v>Water</v>
          </cell>
        </row>
        <row r="5763">
          <cell r="B5763">
            <v>-65804.33</v>
          </cell>
          <cell r="C5763">
            <v>2011</v>
          </cell>
          <cell r="D5763" t="str">
            <v>480530  Transfer to / from Future Depreciation F</v>
          </cell>
          <cell r="E5763" t="str">
            <v>District 4</v>
          </cell>
          <cell r="F5763" t="str">
            <v>Water</v>
          </cell>
        </row>
        <row r="5764">
          <cell r="B5764">
            <v>-300067.96999999997</v>
          </cell>
          <cell r="C5764">
            <v>2011</v>
          </cell>
          <cell r="D5764" t="str">
            <v>480530  Transfer to / from Future Depreciation F</v>
          </cell>
          <cell r="E5764" t="str">
            <v>District 8</v>
          </cell>
          <cell r="F5764" t="str">
            <v>Water</v>
          </cell>
        </row>
        <row r="5765">
          <cell r="B5765">
            <v>-25000</v>
          </cell>
          <cell r="C5765">
            <v>2011</v>
          </cell>
          <cell r="D5765" t="str">
            <v>480530  Transfer to / from Future Depreciation F</v>
          </cell>
          <cell r="E5765" t="str">
            <v>District 6</v>
          </cell>
          <cell r="F5765" t="str">
            <v>Water</v>
          </cell>
        </row>
        <row r="5766">
          <cell r="B5766">
            <v>-568258.97</v>
          </cell>
          <cell r="C5766">
            <v>2011</v>
          </cell>
          <cell r="D5766" t="str">
            <v>480550  Transfer to / from Future Depreciation F</v>
          </cell>
          <cell r="E5766" t="str">
            <v>Logistics</v>
          </cell>
          <cell r="F5766" t="str">
            <v>Water</v>
          </cell>
        </row>
        <row r="5767">
          <cell r="B5767">
            <v>-2335216.1</v>
          </cell>
          <cell r="C5767">
            <v>2011</v>
          </cell>
          <cell r="D5767" t="str">
            <v>480550  Transfer to / from Future Depreciation F</v>
          </cell>
          <cell r="E5767" t="str">
            <v>Planning &amp; Design</v>
          </cell>
          <cell r="F5767" t="str">
            <v>Water</v>
          </cell>
        </row>
        <row r="5768">
          <cell r="B5768">
            <v>-387.75</v>
          </cell>
          <cell r="C5768">
            <v>2011</v>
          </cell>
          <cell r="D5768" t="str">
            <v>480550  Transfer to / from Future Depreciation F</v>
          </cell>
          <cell r="E5768" t="str">
            <v>District 6</v>
          </cell>
          <cell r="F5768" t="str">
            <v>Water</v>
          </cell>
        </row>
        <row r="5769">
          <cell r="B5769">
            <v>1115846.5</v>
          </cell>
          <cell r="C5769">
            <v>2011</v>
          </cell>
          <cell r="D5769" t="str">
            <v>480600  Transfer to / from FDR : Capital Receipt</v>
          </cell>
          <cell r="E5769" t="str">
            <v>Planning &amp; Design</v>
          </cell>
          <cell r="F5769" t="str">
            <v>Sewer</v>
          </cell>
        </row>
        <row r="5770">
          <cell r="B5770">
            <v>12738989.24</v>
          </cell>
          <cell r="C5770">
            <v>2011</v>
          </cell>
          <cell r="D5770" t="str">
            <v>480600  Transfer to / from FDR : Capital Receipt</v>
          </cell>
          <cell r="E5770" t="str">
            <v>District 3</v>
          </cell>
          <cell r="F5770" t="str">
            <v>Sewer</v>
          </cell>
        </row>
        <row r="5771">
          <cell r="B5771">
            <v>1824192.18</v>
          </cell>
          <cell r="C5771">
            <v>2011</v>
          </cell>
          <cell r="D5771" t="str">
            <v>480600  Transfer to / from FDR : Capital Receipt</v>
          </cell>
          <cell r="E5771" t="str">
            <v>District 3</v>
          </cell>
          <cell r="F5771" t="str">
            <v>Sewer</v>
          </cell>
        </row>
        <row r="5772">
          <cell r="B5772">
            <v>857428</v>
          </cell>
          <cell r="C5772">
            <v>2011</v>
          </cell>
          <cell r="D5772" t="str">
            <v>480600  Transfer to / from FDR : Capital Receipt</v>
          </cell>
          <cell r="E5772" t="str">
            <v>District 7</v>
          </cell>
          <cell r="F5772" t="str">
            <v>Sewer</v>
          </cell>
        </row>
        <row r="5773">
          <cell r="B5773">
            <v>893861.41</v>
          </cell>
          <cell r="C5773">
            <v>2011</v>
          </cell>
          <cell r="D5773" t="str">
            <v>480600  Transfer to / from FDR : Capital Receipt</v>
          </cell>
          <cell r="E5773" t="str">
            <v>District 6</v>
          </cell>
          <cell r="F5773" t="str">
            <v>Sewer</v>
          </cell>
        </row>
        <row r="5774">
          <cell r="B5774">
            <v>240144</v>
          </cell>
          <cell r="C5774">
            <v>2011</v>
          </cell>
          <cell r="D5774" t="str">
            <v>480600  Transfer to / from FDR : Capital Receipt</v>
          </cell>
          <cell r="E5774" t="str">
            <v>Planning &amp; Design</v>
          </cell>
          <cell r="F5774" t="str">
            <v>Water</v>
          </cell>
        </row>
        <row r="5775">
          <cell r="B5775">
            <v>1955162.16</v>
          </cell>
          <cell r="C5775">
            <v>2011</v>
          </cell>
          <cell r="D5775" t="str">
            <v>480600  Transfer to / from FDR : Capital Receipt</v>
          </cell>
          <cell r="E5775" t="str">
            <v>District 3</v>
          </cell>
          <cell r="F5775" t="str">
            <v>Water</v>
          </cell>
        </row>
        <row r="5776">
          <cell r="B5776">
            <v>398296294.54000002</v>
          </cell>
          <cell r="C5776">
            <v>2011</v>
          </cell>
          <cell r="D5776" t="str">
            <v>459100  Collection Fees</v>
          </cell>
          <cell r="E5776" t="str">
            <v>Planning &amp; Design</v>
          </cell>
          <cell r="F5776" t="str">
            <v>Sewer</v>
          </cell>
        </row>
        <row r="5777">
          <cell r="B5777">
            <v>398296294.54000002</v>
          </cell>
          <cell r="C5777">
            <v>2011</v>
          </cell>
          <cell r="D5777" t="str">
            <v>459100  Collection Fees</v>
          </cell>
          <cell r="E5777" t="e">
            <v>#N/A</v>
          </cell>
          <cell r="F5777" t="e">
            <v>#VALUE!</v>
          </cell>
        </row>
        <row r="5778">
          <cell r="B5778">
            <v>825464397.63</v>
          </cell>
          <cell r="C5778">
            <v>2011</v>
          </cell>
          <cell r="D5778" t="str">
            <v>459100  Collection Fees</v>
          </cell>
          <cell r="E5778" t="str">
            <v>Logistics</v>
          </cell>
          <cell r="F5778" t="str">
            <v>Water</v>
          </cell>
        </row>
        <row r="5779">
          <cell r="B5779">
            <v>825464397.63</v>
          </cell>
          <cell r="C5779">
            <v>2011</v>
          </cell>
          <cell r="D5779" t="str">
            <v>459100  Collection Fees</v>
          </cell>
          <cell r="E5779" t="e">
            <v>#N/A</v>
          </cell>
          <cell r="F5779" t="e">
            <v>#VALUE!</v>
          </cell>
        </row>
        <row r="5780">
          <cell r="B5780">
            <v>147475.5</v>
          </cell>
          <cell r="C5780">
            <v>2011</v>
          </cell>
          <cell r="D5780" t="str">
            <v>459100  Collection Fees</v>
          </cell>
          <cell r="E5780" t="str">
            <v>District 7</v>
          </cell>
          <cell r="F5780" t="str">
            <v>Sewer</v>
          </cell>
        </row>
        <row r="5781">
          <cell r="B5781">
            <v>0</v>
          </cell>
          <cell r="C5781">
            <v>2011</v>
          </cell>
          <cell r="D5781" t="str">
            <v>411810  DO NOT USE - Contract Service Providers</v>
          </cell>
          <cell r="E5781" t="str">
            <v>District 8</v>
          </cell>
          <cell r="F5781" t="str">
            <v>Water</v>
          </cell>
        </row>
        <row r="5782">
          <cell r="B5782">
            <v>129.91999999999999</v>
          </cell>
          <cell r="C5782">
            <v>2011</v>
          </cell>
          <cell r="D5782" t="str">
            <v>455100  DO NOT USE - Contracted Services</v>
          </cell>
          <cell r="E5782" t="str">
            <v>District 4</v>
          </cell>
          <cell r="F5782" t="str">
            <v>Water</v>
          </cell>
        </row>
        <row r="5783">
          <cell r="B5783">
            <v>14839.98</v>
          </cell>
          <cell r="C5783">
            <v>2011</v>
          </cell>
          <cell r="D5783" t="str">
            <v>455100  DO NOT USE - Contracted Services</v>
          </cell>
          <cell r="E5783" t="str">
            <v>District 4</v>
          </cell>
          <cell r="F5783" t="str">
            <v>Water</v>
          </cell>
        </row>
        <row r="5784">
          <cell r="B5784">
            <v>96334.46</v>
          </cell>
          <cell r="C5784">
            <v>2011</v>
          </cell>
          <cell r="D5784" t="str">
            <v>455100  DO NOT USE - Contracted Services</v>
          </cell>
          <cell r="E5784" t="str">
            <v>District 4</v>
          </cell>
          <cell r="F5784" t="str">
            <v>Water</v>
          </cell>
        </row>
        <row r="5785">
          <cell r="B5785">
            <v>25640</v>
          </cell>
          <cell r="C5785">
            <v>2011</v>
          </cell>
          <cell r="D5785" t="str">
            <v>455100  DO NOT USE - Contracted Services</v>
          </cell>
          <cell r="E5785" t="str">
            <v>District 3</v>
          </cell>
          <cell r="F5785" t="str">
            <v>Water</v>
          </cell>
        </row>
        <row r="5786">
          <cell r="B5786">
            <v>0</v>
          </cell>
          <cell r="C5786">
            <v>2011</v>
          </cell>
          <cell r="D5786" t="str">
            <v>455100  DO NOT USE - Contracted Services</v>
          </cell>
          <cell r="E5786" t="str">
            <v>District 3</v>
          </cell>
          <cell r="F5786" t="str">
            <v>Water</v>
          </cell>
        </row>
        <row r="5787">
          <cell r="B5787">
            <v>1961842.08</v>
          </cell>
          <cell r="C5787">
            <v>2011</v>
          </cell>
          <cell r="D5787" t="str">
            <v>455100  DO NOT USE - Contracted Services</v>
          </cell>
          <cell r="E5787" t="str">
            <v>District 1</v>
          </cell>
          <cell r="F5787" t="str">
            <v>Water</v>
          </cell>
        </row>
        <row r="5788">
          <cell r="B5788">
            <v>340934.84</v>
          </cell>
          <cell r="C5788">
            <v>2011</v>
          </cell>
          <cell r="D5788" t="str">
            <v>455100  DO NOT USE - Contracted Services</v>
          </cell>
          <cell r="E5788" t="str">
            <v>Logistics</v>
          </cell>
          <cell r="F5788" t="str">
            <v>Water</v>
          </cell>
        </row>
        <row r="5789">
          <cell r="B5789">
            <v>423466.7</v>
          </cell>
          <cell r="C5789">
            <v>2011</v>
          </cell>
          <cell r="D5789" t="str">
            <v>455100  DO NOT USE - Contracted Services</v>
          </cell>
          <cell r="E5789" t="str">
            <v>Logistics</v>
          </cell>
          <cell r="F5789" t="str">
            <v>Water</v>
          </cell>
        </row>
        <row r="5790">
          <cell r="B5790">
            <v>0</v>
          </cell>
          <cell r="C5790">
            <v>2011</v>
          </cell>
          <cell r="D5790" t="str">
            <v>455100  DO NOT USE - Contracted Services</v>
          </cell>
          <cell r="E5790" t="str">
            <v>Logistics</v>
          </cell>
          <cell r="F5790" t="str">
            <v>Water</v>
          </cell>
        </row>
        <row r="5791">
          <cell r="B5791">
            <v>2645230.41</v>
          </cell>
          <cell r="C5791">
            <v>2011</v>
          </cell>
          <cell r="D5791" t="str">
            <v>455100  DO NOT USE - Contracted Services</v>
          </cell>
          <cell r="E5791" t="str">
            <v>Informal Settlements</v>
          </cell>
          <cell r="F5791" t="str">
            <v>Water</v>
          </cell>
        </row>
        <row r="5792">
          <cell r="B5792">
            <v>0</v>
          </cell>
          <cell r="C5792">
            <v>2011</v>
          </cell>
          <cell r="D5792" t="str">
            <v>455100  DO NOT USE - Contracted Services</v>
          </cell>
          <cell r="E5792" t="e">
            <v>#N/A</v>
          </cell>
          <cell r="F5792" t="str">
            <v>Sewer</v>
          </cell>
        </row>
        <row r="5793">
          <cell r="B5793">
            <v>686824.29</v>
          </cell>
          <cell r="C5793">
            <v>2011</v>
          </cell>
          <cell r="D5793" t="str">
            <v>455100  DO NOT USE - Contracted Services</v>
          </cell>
          <cell r="E5793" t="str">
            <v>District 8</v>
          </cell>
          <cell r="F5793" t="str">
            <v>Water</v>
          </cell>
        </row>
        <row r="5794">
          <cell r="B5794">
            <v>67477.460000000006</v>
          </cell>
          <cell r="C5794">
            <v>2011</v>
          </cell>
          <cell r="D5794" t="str">
            <v>455100  DO NOT USE - Contracted Services</v>
          </cell>
          <cell r="E5794" t="str">
            <v>District 6</v>
          </cell>
          <cell r="F5794" t="str">
            <v>Water</v>
          </cell>
        </row>
        <row r="5795">
          <cell r="B5795">
            <v>68691.399999999994</v>
          </cell>
          <cell r="C5795">
            <v>2011</v>
          </cell>
          <cell r="D5795" t="str">
            <v>455100  DO NOT USE - Contracted Services</v>
          </cell>
          <cell r="E5795" t="str">
            <v>District 6</v>
          </cell>
          <cell r="F5795" t="str">
            <v>Water</v>
          </cell>
        </row>
        <row r="5796">
          <cell r="B5796">
            <v>1548.9</v>
          </cell>
          <cell r="C5796">
            <v>2011</v>
          </cell>
          <cell r="D5796" t="str">
            <v>455100  DO NOT USE - Contracted Services</v>
          </cell>
          <cell r="E5796" t="str">
            <v>District 6</v>
          </cell>
          <cell r="F5796" t="str">
            <v>Water</v>
          </cell>
        </row>
        <row r="5797">
          <cell r="B5797">
            <v>28310.5</v>
          </cell>
          <cell r="C5797">
            <v>2011</v>
          </cell>
          <cell r="D5797" t="str">
            <v>455100  DO NOT USE - Contracted Services</v>
          </cell>
          <cell r="E5797" t="str">
            <v>District 6</v>
          </cell>
          <cell r="F5797" t="str">
            <v>Water</v>
          </cell>
        </row>
        <row r="5798">
          <cell r="B5798">
            <v>2884</v>
          </cell>
          <cell r="C5798">
            <v>2011</v>
          </cell>
          <cell r="D5798" t="str">
            <v>455100  DO NOT USE - Contracted Services</v>
          </cell>
          <cell r="E5798" t="str">
            <v>District 6</v>
          </cell>
          <cell r="F5798" t="str">
            <v>Water</v>
          </cell>
        </row>
        <row r="5799">
          <cell r="B5799">
            <v>3054</v>
          </cell>
          <cell r="C5799">
            <v>2011</v>
          </cell>
          <cell r="D5799" t="str">
            <v>455100  DO NOT USE - Contracted Services</v>
          </cell>
          <cell r="E5799" t="str">
            <v>District 4</v>
          </cell>
          <cell r="F5799" t="str">
            <v>Sewer</v>
          </cell>
        </row>
        <row r="5800">
          <cell r="B5800">
            <v>122117.86</v>
          </cell>
          <cell r="C5800">
            <v>2011</v>
          </cell>
          <cell r="D5800" t="str">
            <v>455100  DO NOT USE - Contracted Services</v>
          </cell>
          <cell r="E5800" t="str">
            <v>District 4</v>
          </cell>
          <cell r="F5800" t="str">
            <v>Sewer</v>
          </cell>
        </row>
        <row r="5801">
          <cell r="B5801">
            <v>1504641.5</v>
          </cell>
          <cell r="C5801">
            <v>2011</v>
          </cell>
          <cell r="D5801" t="str">
            <v>455100  DO NOT USE - Contracted Services</v>
          </cell>
          <cell r="E5801" t="str">
            <v>District 3</v>
          </cell>
          <cell r="F5801" t="str">
            <v>Sewer</v>
          </cell>
        </row>
        <row r="5802">
          <cell r="B5802">
            <v>2094965.82</v>
          </cell>
          <cell r="C5802">
            <v>2011</v>
          </cell>
          <cell r="D5802" t="str">
            <v>455100  DO NOT USE - Contracted Services</v>
          </cell>
          <cell r="E5802" t="str">
            <v>District 1</v>
          </cell>
          <cell r="F5802" t="str">
            <v>Sewer</v>
          </cell>
        </row>
        <row r="5803">
          <cell r="B5803">
            <v>813418.02</v>
          </cell>
          <cell r="C5803">
            <v>2011</v>
          </cell>
          <cell r="D5803" t="str">
            <v>455100  DO NOT USE - Contracted Services</v>
          </cell>
          <cell r="E5803" t="str">
            <v>Logistics</v>
          </cell>
          <cell r="F5803" t="str">
            <v>Sewer</v>
          </cell>
        </row>
        <row r="5804">
          <cell r="B5804">
            <v>89899476.879999995</v>
          </cell>
          <cell r="C5804">
            <v>2011</v>
          </cell>
          <cell r="D5804" t="str">
            <v>455100  DO NOT USE - Contracted Services</v>
          </cell>
          <cell r="E5804" t="str">
            <v>Informal Settlements</v>
          </cell>
          <cell r="F5804" t="str">
            <v>Sewer</v>
          </cell>
        </row>
        <row r="5805">
          <cell r="B5805">
            <v>48328.35</v>
          </cell>
          <cell r="C5805">
            <v>2011</v>
          </cell>
          <cell r="D5805" t="str">
            <v>455100  DO NOT USE - Contracted Services</v>
          </cell>
          <cell r="E5805" t="str">
            <v>Planning &amp; Design</v>
          </cell>
          <cell r="F5805" t="str">
            <v>Sewer</v>
          </cell>
        </row>
        <row r="5806">
          <cell r="B5806">
            <v>3397.59</v>
          </cell>
          <cell r="C5806">
            <v>2011</v>
          </cell>
          <cell r="D5806" t="str">
            <v>455100  DO NOT USE - Contracted Services</v>
          </cell>
          <cell r="E5806" t="str">
            <v>Informal Settlements</v>
          </cell>
          <cell r="F5806" t="str">
            <v>Sewer</v>
          </cell>
        </row>
        <row r="5807">
          <cell r="B5807">
            <v>0</v>
          </cell>
          <cell r="C5807">
            <v>2011</v>
          </cell>
          <cell r="D5807" t="str">
            <v>455100  DO NOT USE - Contracted Services</v>
          </cell>
          <cell r="E5807" t="str">
            <v>Informal Settlements</v>
          </cell>
          <cell r="F5807" t="str">
            <v>Water</v>
          </cell>
        </row>
        <row r="5808">
          <cell r="B5808">
            <v>3.5</v>
          </cell>
          <cell r="C5808">
            <v>2011</v>
          </cell>
          <cell r="D5808" t="str">
            <v>455100  DO NOT USE - Contracted Services</v>
          </cell>
          <cell r="E5808" t="str">
            <v>Logistics</v>
          </cell>
          <cell r="F5808" t="str">
            <v>Water</v>
          </cell>
        </row>
        <row r="5809">
          <cell r="B5809">
            <v>17995202.399999999</v>
          </cell>
          <cell r="C5809">
            <v>2011</v>
          </cell>
          <cell r="D5809" t="str">
            <v>455100  DO NOT USE - Contracted Services</v>
          </cell>
          <cell r="E5809" t="str">
            <v>District 7</v>
          </cell>
          <cell r="F5809" t="str">
            <v>Sewer</v>
          </cell>
        </row>
        <row r="5810">
          <cell r="B5810">
            <v>0</v>
          </cell>
          <cell r="C5810">
            <v>2011</v>
          </cell>
          <cell r="D5810" t="str">
            <v>455100  DO NOT USE - Contracted Services</v>
          </cell>
          <cell r="E5810" t="str">
            <v>District 7</v>
          </cell>
          <cell r="F5810" t="str">
            <v>Sewer</v>
          </cell>
        </row>
        <row r="5811">
          <cell r="B5811">
            <v>0</v>
          </cell>
          <cell r="C5811">
            <v>2011</v>
          </cell>
          <cell r="D5811" t="str">
            <v>455100  DO NOT USE - Contracted Services</v>
          </cell>
          <cell r="E5811" t="str">
            <v>District 7</v>
          </cell>
          <cell r="F5811" t="str">
            <v>Sewer</v>
          </cell>
        </row>
        <row r="5812">
          <cell r="B5812">
            <v>37125</v>
          </cell>
          <cell r="C5812">
            <v>2011</v>
          </cell>
          <cell r="D5812" t="str">
            <v>455100  DO NOT USE - Contracted Services</v>
          </cell>
          <cell r="E5812" t="str">
            <v>District 6</v>
          </cell>
          <cell r="F5812" t="str">
            <v>Sewer</v>
          </cell>
        </row>
        <row r="5813">
          <cell r="B5813">
            <v>12325</v>
          </cell>
          <cell r="C5813">
            <v>2011</v>
          </cell>
          <cell r="D5813" t="str">
            <v>455100  DO NOT USE - Contracted Services</v>
          </cell>
          <cell r="E5813" t="str">
            <v>District 6</v>
          </cell>
          <cell r="F5813" t="str">
            <v>Sewer</v>
          </cell>
        </row>
        <row r="5814">
          <cell r="B5814">
            <v>80625</v>
          </cell>
          <cell r="C5814">
            <v>2011</v>
          </cell>
          <cell r="D5814" t="str">
            <v>455100  DO NOT USE - Contracted Services</v>
          </cell>
          <cell r="E5814" t="str">
            <v>District 6</v>
          </cell>
          <cell r="F5814" t="str">
            <v>Sewer</v>
          </cell>
        </row>
        <row r="5815">
          <cell r="B5815">
            <v>16582.23</v>
          </cell>
          <cell r="C5815">
            <v>2011</v>
          </cell>
          <cell r="D5815" t="str">
            <v>455200  DO NOT USE - Labour Brokers</v>
          </cell>
          <cell r="E5815" t="str">
            <v>District 4</v>
          </cell>
          <cell r="F5815" t="str">
            <v>Water</v>
          </cell>
        </row>
        <row r="5816">
          <cell r="B5816">
            <v>-2705.04</v>
          </cell>
          <cell r="C5816">
            <v>2011</v>
          </cell>
          <cell r="D5816" t="str">
            <v>455200  DO NOT USE - Labour Brokers</v>
          </cell>
          <cell r="E5816" t="str">
            <v>District 4</v>
          </cell>
          <cell r="F5816" t="str">
            <v>Water</v>
          </cell>
        </row>
        <row r="5817">
          <cell r="B5817">
            <v>87883.02</v>
          </cell>
          <cell r="C5817">
            <v>2011</v>
          </cell>
          <cell r="D5817" t="str">
            <v>455200  DO NOT USE - Labour Brokers</v>
          </cell>
          <cell r="E5817" t="str">
            <v>District 6</v>
          </cell>
          <cell r="F5817" t="str">
            <v>Water</v>
          </cell>
        </row>
        <row r="5818">
          <cell r="B5818">
            <v>600571.31000000006</v>
          </cell>
          <cell r="C5818">
            <v>2011</v>
          </cell>
          <cell r="D5818" t="str">
            <v>455200  DO NOT USE - Labour Brokers</v>
          </cell>
          <cell r="E5818" t="str">
            <v>Informal Settlements</v>
          </cell>
          <cell r="F5818" t="str">
            <v>Water</v>
          </cell>
        </row>
        <row r="5819">
          <cell r="B5819">
            <v>0</v>
          </cell>
          <cell r="C5819">
            <v>2011</v>
          </cell>
          <cell r="D5819" t="str">
            <v>455200  DO NOT USE - Labour Brokers</v>
          </cell>
          <cell r="E5819" t="str">
            <v>District 6</v>
          </cell>
          <cell r="F5819" t="str">
            <v>Water</v>
          </cell>
        </row>
        <row r="5820">
          <cell r="B5820">
            <v>-373.56</v>
          </cell>
          <cell r="C5820">
            <v>2011</v>
          </cell>
          <cell r="D5820" t="str">
            <v>455200  DO NOT USE - Labour Brokers</v>
          </cell>
          <cell r="E5820" t="str">
            <v>District 4</v>
          </cell>
          <cell r="F5820" t="str">
            <v>Sewer</v>
          </cell>
        </row>
        <row r="5821">
          <cell r="B5821">
            <v>70125.070000000007</v>
          </cell>
          <cell r="C5821">
            <v>2011</v>
          </cell>
          <cell r="D5821" t="str">
            <v>455200  DO NOT USE - Labour Brokers</v>
          </cell>
          <cell r="E5821" t="str">
            <v>Logistics</v>
          </cell>
          <cell r="F5821" t="str">
            <v>Sewer</v>
          </cell>
        </row>
        <row r="5822">
          <cell r="B5822">
            <v>20610.11</v>
          </cell>
          <cell r="C5822">
            <v>2011</v>
          </cell>
          <cell r="D5822" t="str">
            <v>455200  DO NOT USE - Labour Brokers</v>
          </cell>
          <cell r="E5822" t="str">
            <v>Logistics</v>
          </cell>
          <cell r="F5822" t="str">
            <v>Water</v>
          </cell>
        </row>
        <row r="5823">
          <cell r="B5823">
            <v>18600</v>
          </cell>
          <cell r="C5823">
            <v>2011</v>
          </cell>
          <cell r="D5823" t="str">
            <v>455200  DO NOT USE - Labour Brokers</v>
          </cell>
          <cell r="E5823" t="str">
            <v>District 7</v>
          </cell>
          <cell r="F5823" t="str">
            <v>Sewer</v>
          </cell>
        </row>
        <row r="5824">
          <cell r="B5824">
            <v>44259.8</v>
          </cell>
          <cell r="C5824">
            <v>2011</v>
          </cell>
          <cell r="D5824" t="str">
            <v>470100  Depreciation PPE</v>
          </cell>
          <cell r="E5824" t="str">
            <v>Logistics</v>
          </cell>
          <cell r="F5824" t="str">
            <v>Water</v>
          </cell>
        </row>
        <row r="5825">
          <cell r="B5825">
            <v>5202.18</v>
          </cell>
          <cell r="C5825">
            <v>2011</v>
          </cell>
          <cell r="D5825" t="str">
            <v>470100  Depreciation PPE</v>
          </cell>
          <cell r="E5825" t="str">
            <v>Logistics</v>
          </cell>
          <cell r="F5825" t="str">
            <v>Water</v>
          </cell>
        </row>
        <row r="5826">
          <cell r="B5826">
            <v>633527.03</v>
          </cell>
          <cell r="C5826">
            <v>2011</v>
          </cell>
          <cell r="D5826" t="str">
            <v>470100  Depreciation PPE</v>
          </cell>
          <cell r="E5826" t="str">
            <v>Logistics</v>
          </cell>
          <cell r="F5826" t="str">
            <v>Water</v>
          </cell>
        </row>
        <row r="5827">
          <cell r="B5827">
            <v>212740.55</v>
          </cell>
          <cell r="C5827">
            <v>2011</v>
          </cell>
          <cell r="D5827" t="str">
            <v>470100  Depreciation PPE</v>
          </cell>
          <cell r="E5827" t="str">
            <v>District 1</v>
          </cell>
          <cell r="F5827" t="str">
            <v>Water</v>
          </cell>
        </row>
        <row r="5828">
          <cell r="B5828">
            <v>175364.98</v>
          </cell>
          <cell r="C5828">
            <v>2011</v>
          </cell>
          <cell r="D5828" t="str">
            <v>470100  Depreciation PPE</v>
          </cell>
          <cell r="E5828" t="str">
            <v>District 1</v>
          </cell>
          <cell r="F5828" t="str">
            <v>Water</v>
          </cell>
        </row>
        <row r="5829">
          <cell r="B5829">
            <v>2863.53</v>
          </cell>
          <cell r="C5829">
            <v>2011</v>
          </cell>
          <cell r="D5829" t="str">
            <v>470100  Depreciation PPE</v>
          </cell>
          <cell r="E5829" t="str">
            <v>District 1</v>
          </cell>
          <cell r="F5829" t="str">
            <v>Water</v>
          </cell>
        </row>
        <row r="5830">
          <cell r="B5830">
            <v>46248.800000000003</v>
          </cell>
          <cell r="C5830">
            <v>2011</v>
          </cell>
          <cell r="D5830" t="str">
            <v>470100  Depreciation PPE</v>
          </cell>
          <cell r="E5830" t="str">
            <v>District 1</v>
          </cell>
          <cell r="F5830" t="str">
            <v>Water</v>
          </cell>
        </row>
        <row r="5831">
          <cell r="B5831">
            <v>1822.55</v>
          </cell>
          <cell r="C5831">
            <v>2011</v>
          </cell>
          <cell r="D5831" t="str">
            <v>470100  Depreciation PPE</v>
          </cell>
          <cell r="E5831" t="str">
            <v>District 1</v>
          </cell>
          <cell r="F5831" t="str">
            <v>Water</v>
          </cell>
        </row>
        <row r="5832">
          <cell r="B5832">
            <v>109.44</v>
          </cell>
          <cell r="C5832">
            <v>2011</v>
          </cell>
          <cell r="D5832" t="str">
            <v>470100  Depreciation PPE</v>
          </cell>
          <cell r="E5832" t="str">
            <v>TOC</v>
          </cell>
          <cell r="F5832" t="str">
            <v>Water</v>
          </cell>
        </row>
        <row r="5833">
          <cell r="B5833">
            <v>6660.96</v>
          </cell>
          <cell r="C5833">
            <v>2011</v>
          </cell>
          <cell r="D5833" t="str">
            <v>470100  Depreciation PPE</v>
          </cell>
          <cell r="E5833" t="str">
            <v>District 6</v>
          </cell>
          <cell r="F5833" t="str">
            <v>Water</v>
          </cell>
        </row>
        <row r="5834">
          <cell r="B5834">
            <v>2170429.71</v>
          </cell>
          <cell r="C5834">
            <v>2011</v>
          </cell>
          <cell r="D5834" t="str">
            <v>470100  Depreciation PPE</v>
          </cell>
          <cell r="E5834" t="str">
            <v>District 8</v>
          </cell>
          <cell r="F5834" t="str">
            <v>Water</v>
          </cell>
        </row>
        <row r="5835">
          <cell r="B5835">
            <v>339.17</v>
          </cell>
          <cell r="C5835">
            <v>2011</v>
          </cell>
          <cell r="D5835" t="str">
            <v>470100  Depreciation PPE</v>
          </cell>
          <cell r="E5835" t="str">
            <v>District 8</v>
          </cell>
          <cell r="F5835" t="str">
            <v>Water</v>
          </cell>
        </row>
        <row r="5836">
          <cell r="B5836">
            <v>25721.65</v>
          </cell>
          <cell r="C5836">
            <v>2011</v>
          </cell>
          <cell r="D5836" t="str">
            <v>470100  Depreciation PPE</v>
          </cell>
          <cell r="E5836" t="str">
            <v>District 8</v>
          </cell>
          <cell r="F5836" t="str">
            <v>Water</v>
          </cell>
        </row>
        <row r="5837">
          <cell r="B5837">
            <v>595678.38</v>
          </cell>
          <cell r="C5837">
            <v>2011</v>
          </cell>
          <cell r="D5837" t="str">
            <v>470100  Depreciation PPE</v>
          </cell>
          <cell r="E5837" t="str">
            <v>District 6</v>
          </cell>
          <cell r="F5837" t="str">
            <v>Water</v>
          </cell>
        </row>
        <row r="5838">
          <cell r="B5838">
            <v>28304.400000000001</v>
          </cell>
          <cell r="C5838">
            <v>2011</v>
          </cell>
          <cell r="D5838" t="str">
            <v>470100  Depreciation PPE</v>
          </cell>
          <cell r="E5838" t="str">
            <v>District 3</v>
          </cell>
          <cell r="F5838" t="str">
            <v>Water</v>
          </cell>
        </row>
        <row r="5839">
          <cell r="B5839">
            <v>12181.85</v>
          </cell>
          <cell r="C5839">
            <v>2011</v>
          </cell>
          <cell r="D5839" t="str">
            <v>470100  Depreciation PPE</v>
          </cell>
          <cell r="E5839" t="str">
            <v>District 3</v>
          </cell>
          <cell r="F5839" t="str">
            <v>Water</v>
          </cell>
        </row>
        <row r="5840">
          <cell r="B5840">
            <v>310.5</v>
          </cell>
          <cell r="C5840">
            <v>2011</v>
          </cell>
          <cell r="D5840" t="str">
            <v>470100  Depreciation PPE</v>
          </cell>
          <cell r="E5840" t="str">
            <v>District 3</v>
          </cell>
          <cell r="F5840" t="str">
            <v>Water</v>
          </cell>
        </row>
        <row r="5841">
          <cell r="B5841">
            <v>2085145.46</v>
          </cell>
          <cell r="C5841">
            <v>2011</v>
          </cell>
          <cell r="D5841" t="str">
            <v>470100  Depreciation PPE</v>
          </cell>
          <cell r="E5841" t="str">
            <v>District 3</v>
          </cell>
          <cell r="F5841" t="str">
            <v>Water</v>
          </cell>
        </row>
        <row r="5842">
          <cell r="B5842">
            <v>57471.86</v>
          </cell>
          <cell r="C5842">
            <v>2011</v>
          </cell>
          <cell r="D5842" t="str">
            <v>470100  Depreciation PPE</v>
          </cell>
          <cell r="E5842" t="str">
            <v>District 4</v>
          </cell>
          <cell r="F5842" t="str">
            <v>Water</v>
          </cell>
        </row>
        <row r="5843">
          <cell r="B5843">
            <v>89141.1</v>
          </cell>
          <cell r="C5843">
            <v>2011</v>
          </cell>
          <cell r="D5843" t="str">
            <v>470100  Depreciation PPE</v>
          </cell>
          <cell r="E5843" t="str">
            <v>District 4</v>
          </cell>
          <cell r="F5843" t="str">
            <v>Water</v>
          </cell>
        </row>
        <row r="5844">
          <cell r="B5844">
            <v>2699.36</v>
          </cell>
          <cell r="C5844">
            <v>2011</v>
          </cell>
          <cell r="D5844" t="str">
            <v>470100  Depreciation PPE</v>
          </cell>
          <cell r="E5844" t="str">
            <v>District 4</v>
          </cell>
          <cell r="F5844" t="str">
            <v>Water</v>
          </cell>
        </row>
        <row r="5845">
          <cell r="B5845">
            <v>1081428.3899999999</v>
          </cell>
          <cell r="C5845">
            <v>2011</v>
          </cell>
          <cell r="D5845" t="str">
            <v>470100  Depreciation PPE</v>
          </cell>
          <cell r="E5845" t="str">
            <v>District 4</v>
          </cell>
          <cell r="F5845" t="str">
            <v>Water</v>
          </cell>
        </row>
        <row r="5846">
          <cell r="B5846">
            <v>28407.15</v>
          </cell>
          <cell r="C5846">
            <v>2011</v>
          </cell>
          <cell r="D5846" t="str">
            <v>470100  Depreciation PPE</v>
          </cell>
          <cell r="E5846" t="str">
            <v>District 4</v>
          </cell>
          <cell r="F5846" t="str">
            <v>Water</v>
          </cell>
        </row>
        <row r="5847">
          <cell r="B5847">
            <v>14179.38</v>
          </cell>
          <cell r="C5847">
            <v>2011</v>
          </cell>
          <cell r="D5847" t="str">
            <v>470100  Depreciation PPE</v>
          </cell>
          <cell r="E5847" t="str">
            <v>District 4</v>
          </cell>
          <cell r="F5847" t="str">
            <v>Water</v>
          </cell>
        </row>
        <row r="5848">
          <cell r="B5848">
            <v>1561.67</v>
          </cell>
          <cell r="C5848">
            <v>2011</v>
          </cell>
          <cell r="D5848" t="str">
            <v>470100  Depreciation PPE</v>
          </cell>
          <cell r="E5848" t="str">
            <v>District 8</v>
          </cell>
          <cell r="F5848" t="str">
            <v>Water</v>
          </cell>
        </row>
        <row r="5849">
          <cell r="B5849">
            <v>1468.31</v>
          </cell>
          <cell r="C5849">
            <v>2011</v>
          </cell>
          <cell r="D5849" t="str">
            <v>470100  Depreciation PPE</v>
          </cell>
          <cell r="E5849" t="str">
            <v>District 8</v>
          </cell>
          <cell r="F5849" t="str">
            <v>Water</v>
          </cell>
        </row>
        <row r="5850">
          <cell r="B5850">
            <v>27.75</v>
          </cell>
          <cell r="C5850">
            <v>2011</v>
          </cell>
          <cell r="D5850" t="str">
            <v>470100  Depreciation PPE</v>
          </cell>
          <cell r="E5850" t="str">
            <v>District 8</v>
          </cell>
          <cell r="F5850" t="str">
            <v>Water</v>
          </cell>
        </row>
        <row r="5851">
          <cell r="B5851">
            <v>1003251.87</v>
          </cell>
          <cell r="C5851">
            <v>2011</v>
          </cell>
          <cell r="D5851" t="str">
            <v>470100  Depreciation PPE</v>
          </cell>
          <cell r="E5851" t="str">
            <v>District 8</v>
          </cell>
          <cell r="F5851" t="str">
            <v>Water</v>
          </cell>
        </row>
        <row r="5852">
          <cell r="B5852">
            <v>1784060.28</v>
          </cell>
          <cell r="C5852">
            <v>2011</v>
          </cell>
          <cell r="D5852" t="str">
            <v>470100  Depreciation PPE</v>
          </cell>
          <cell r="E5852" t="str">
            <v>District 6</v>
          </cell>
          <cell r="F5852" t="str">
            <v>Water</v>
          </cell>
        </row>
        <row r="5853">
          <cell r="B5853">
            <v>16773.57</v>
          </cell>
          <cell r="C5853">
            <v>2011</v>
          </cell>
          <cell r="D5853" t="str">
            <v>470100  Depreciation PPE</v>
          </cell>
          <cell r="E5853" t="str">
            <v>District 6</v>
          </cell>
          <cell r="F5853" t="str">
            <v>Water</v>
          </cell>
        </row>
        <row r="5854">
          <cell r="B5854">
            <v>15135.3</v>
          </cell>
          <cell r="C5854">
            <v>2011</v>
          </cell>
          <cell r="D5854" t="str">
            <v>470100  Depreciation PPE</v>
          </cell>
          <cell r="E5854" t="str">
            <v>District 6</v>
          </cell>
          <cell r="F5854" t="str">
            <v>Water</v>
          </cell>
        </row>
        <row r="5855">
          <cell r="B5855">
            <v>5878.95</v>
          </cell>
          <cell r="C5855">
            <v>2011</v>
          </cell>
          <cell r="D5855" t="str">
            <v>470100  Depreciation PPE</v>
          </cell>
          <cell r="E5855" t="str">
            <v>District 6</v>
          </cell>
          <cell r="F5855" t="str">
            <v>Water</v>
          </cell>
        </row>
        <row r="5856">
          <cell r="B5856">
            <v>37263.82</v>
          </cell>
          <cell r="C5856">
            <v>2011</v>
          </cell>
          <cell r="D5856" t="str">
            <v>470100  Depreciation PPE</v>
          </cell>
          <cell r="E5856" t="str">
            <v>District 6</v>
          </cell>
          <cell r="F5856" t="str">
            <v>Water</v>
          </cell>
        </row>
        <row r="5857">
          <cell r="B5857">
            <v>8777.85</v>
          </cell>
          <cell r="C5857">
            <v>2011</v>
          </cell>
          <cell r="D5857" t="str">
            <v>470100  Depreciation PPE</v>
          </cell>
          <cell r="E5857" t="str">
            <v>District 6</v>
          </cell>
          <cell r="F5857" t="str">
            <v>Water</v>
          </cell>
        </row>
        <row r="5858">
          <cell r="B5858">
            <v>5455.06</v>
          </cell>
          <cell r="C5858">
            <v>2011</v>
          </cell>
          <cell r="D5858" t="str">
            <v>470100  Depreciation PPE</v>
          </cell>
          <cell r="E5858" t="str">
            <v>District 8</v>
          </cell>
          <cell r="F5858" t="str">
            <v>Water</v>
          </cell>
        </row>
        <row r="5859">
          <cell r="B5859">
            <v>4524.38</v>
          </cell>
          <cell r="C5859">
            <v>2011</v>
          </cell>
          <cell r="D5859" t="str">
            <v>470100  Depreciation PPE</v>
          </cell>
          <cell r="E5859" t="str">
            <v>District 8</v>
          </cell>
          <cell r="F5859" t="str">
            <v>Water</v>
          </cell>
        </row>
        <row r="5860">
          <cell r="B5860">
            <v>2000</v>
          </cell>
          <cell r="C5860">
            <v>2011</v>
          </cell>
          <cell r="D5860" t="str">
            <v>470100  Depreciation PPE</v>
          </cell>
          <cell r="E5860" t="str">
            <v>District 8</v>
          </cell>
          <cell r="F5860" t="str">
            <v>Water</v>
          </cell>
        </row>
        <row r="5861">
          <cell r="B5861">
            <v>92308.18</v>
          </cell>
          <cell r="C5861">
            <v>2011</v>
          </cell>
          <cell r="D5861" t="str">
            <v>470100  Depreciation PPE</v>
          </cell>
          <cell r="E5861" t="str">
            <v>District 8</v>
          </cell>
          <cell r="F5861" t="str">
            <v>Water</v>
          </cell>
        </row>
        <row r="5862">
          <cell r="B5862">
            <v>1037.2</v>
          </cell>
          <cell r="C5862">
            <v>2011</v>
          </cell>
          <cell r="D5862" t="str">
            <v>470100  Depreciation PPE</v>
          </cell>
          <cell r="E5862" t="str">
            <v>District 8</v>
          </cell>
          <cell r="F5862" t="str">
            <v>Water</v>
          </cell>
        </row>
        <row r="5863">
          <cell r="B5863">
            <v>289608.84999999998</v>
          </cell>
          <cell r="C5863">
            <v>2011</v>
          </cell>
          <cell r="D5863" t="str">
            <v>470100  Depreciation PPE</v>
          </cell>
          <cell r="E5863" t="str">
            <v>District 8</v>
          </cell>
          <cell r="F5863" t="str">
            <v>Water</v>
          </cell>
        </row>
        <row r="5864">
          <cell r="B5864">
            <v>19655.72</v>
          </cell>
          <cell r="C5864">
            <v>2011</v>
          </cell>
          <cell r="D5864" t="str">
            <v>470100  Depreciation PPE</v>
          </cell>
          <cell r="E5864" t="str">
            <v>District 8</v>
          </cell>
          <cell r="F5864" t="str">
            <v>Water</v>
          </cell>
        </row>
        <row r="5865">
          <cell r="B5865">
            <v>8489.36</v>
          </cell>
          <cell r="C5865">
            <v>2011</v>
          </cell>
          <cell r="D5865" t="str">
            <v>470100  Depreciation PPE</v>
          </cell>
          <cell r="E5865" t="str">
            <v>District 8</v>
          </cell>
          <cell r="F5865" t="str">
            <v>Water</v>
          </cell>
        </row>
        <row r="5866">
          <cell r="B5866">
            <v>6510.43</v>
          </cell>
          <cell r="C5866">
            <v>2011</v>
          </cell>
          <cell r="D5866" t="str">
            <v>470100  Depreciation PPE</v>
          </cell>
          <cell r="E5866" t="str">
            <v>District 8</v>
          </cell>
          <cell r="F5866" t="str">
            <v>Water</v>
          </cell>
        </row>
        <row r="5867">
          <cell r="B5867">
            <v>30879.040000000001</v>
          </cell>
          <cell r="C5867">
            <v>2011</v>
          </cell>
          <cell r="D5867" t="str">
            <v>470100  Depreciation PPE</v>
          </cell>
          <cell r="E5867" t="str">
            <v>Informal Settlements</v>
          </cell>
          <cell r="F5867" t="str">
            <v>Sewer</v>
          </cell>
        </row>
        <row r="5868">
          <cell r="B5868">
            <v>4366209.84</v>
          </cell>
          <cell r="C5868">
            <v>2011</v>
          </cell>
          <cell r="D5868" t="str">
            <v>470100  Depreciation PPE</v>
          </cell>
          <cell r="E5868" t="str">
            <v>Planning &amp; Design</v>
          </cell>
          <cell r="F5868" t="str">
            <v>Sewer</v>
          </cell>
        </row>
        <row r="5869">
          <cell r="B5869">
            <v>39563265.18</v>
          </cell>
          <cell r="C5869">
            <v>2011</v>
          </cell>
          <cell r="D5869" t="str">
            <v>470100  Depreciation PPE</v>
          </cell>
          <cell r="E5869" t="str">
            <v>Planning &amp; Design</v>
          </cell>
          <cell r="F5869" t="str">
            <v>Sewer</v>
          </cell>
        </row>
        <row r="5870">
          <cell r="B5870">
            <v>29241.67</v>
          </cell>
          <cell r="C5870">
            <v>2011</v>
          </cell>
          <cell r="D5870" t="str">
            <v>470100  Depreciation PPE</v>
          </cell>
          <cell r="E5870" t="str">
            <v>TOC</v>
          </cell>
          <cell r="F5870" t="str">
            <v>Sewer</v>
          </cell>
        </row>
        <row r="5871">
          <cell r="B5871">
            <v>2778866.1</v>
          </cell>
          <cell r="C5871">
            <v>2011</v>
          </cell>
          <cell r="D5871" t="str">
            <v>470100  Depreciation PPE</v>
          </cell>
          <cell r="E5871" t="str">
            <v>Informal Settlements</v>
          </cell>
          <cell r="F5871" t="str">
            <v>Sewer</v>
          </cell>
        </row>
        <row r="5872">
          <cell r="B5872">
            <v>1738050.83</v>
          </cell>
          <cell r="C5872">
            <v>2011</v>
          </cell>
          <cell r="D5872" t="str">
            <v>470100  Depreciation PPE</v>
          </cell>
          <cell r="E5872" t="str">
            <v>Logistics</v>
          </cell>
          <cell r="F5872" t="str">
            <v>Sewer</v>
          </cell>
        </row>
        <row r="5873">
          <cell r="B5873">
            <v>7900</v>
          </cell>
          <cell r="C5873">
            <v>2011</v>
          </cell>
          <cell r="D5873" t="str">
            <v>470100  Depreciation PPE</v>
          </cell>
          <cell r="E5873" t="str">
            <v>Logistics</v>
          </cell>
          <cell r="F5873" t="str">
            <v>Sewer</v>
          </cell>
        </row>
        <row r="5874">
          <cell r="B5874">
            <v>54670.720000000001</v>
          </cell>
          <cell r="C5874">
            <v>2011</v>
          </cell>
          <cell r="D5874" t="str">
            <v>470100  Depreciation PPE</v>
          </cell>
          <cell r="E5874" t="str">
            <v>Logistics</v>
          </cell>
          <cell r="F5874" t="str">
            <v>Sewer</v>
          </cell>
        </row>
        <row r="5875">
          <cell r="B5875">
            <v>3455.23</v>
          </cell>
          <cell r="C5875">
            <v>2011</v>
          </cell>
          <cell r="D5875" t="str">
            <v>470100  Depreciation PPE</v>
          </cell>
          <cell r="E5875" t="str">
            <v>Logistics</v>
          </cell>
          <cell r="F5875" t="str">
            <v>Sewer</v>
          </cell>
        </row>
        <row r="5876">
          <cell r="B5876">
            <v>62762.89</v>
          </cell>
          <cell r="C5876">
            <v>2011</v>
          </cell>
          <cell r="D5876" t="str">
            <v>470100  Depreciation PPE</v>
          </cell>
          <cell r="E5876" t="str">
            <v>District 1</v>
          </cell>
          <cell r="F5876" t="str">
            <v>Sewer</v>
          </cell>
        </row>
        <row r="5877">
          <cell r="B5877">
            <v>9695.35</v>
          </cell>
          <cell r="C5877">
            <v>2011</v>
          </cell>
          <cell r="D5877" t="str">
            <v>470100  Depreciation PPE</v>
          </cell>
          <cell r="E5877" t="str">
            <v>District 1</v>
          </cell>
          <cell r="F5877" t="str">
            <v>Sewer</v>
          </cell>
        </row>
        <row r="5878">
          <cell r="B5878">
            <v>73991.03</v>
          </cell>
          <cell r="C5878">
            <v>2011</v>
          </cell>
          <cell r="D5878" t="str">
            <v>470100  Depreciation PPE</v>
          </cell>
          <cell r="E5878" t="str">
            <v>District 1</v>
          </cell>
          <cell r="F5878" t="str">
            <v>Sewer</v>
          </cell>
        </row>
        <row r="5879">
          <cell r="B5879">
            <v>2100.2199999999998</v>
          </cell>
          <cell r="C5879">
            <v>2011</v>
          </cell>
          <cell r="D5879" t="str">
            <v>470100  Depreciation PPE</v>
          </cell>
          <cell r="E5879" t="str">
            <v>District 7</v>
          </cell>
          <cell r="F5879" t="str">
            <v>Sewer</v>
          </cell>
        </row>
        <row r="5880">
          <cell r="B5880">
            <v>159528.13</v>
          </cell>
          <cell r="C5880">
            <v>2011</v>
          </cell>
          <cell r="D5880" t="str">
            <v>470100  Depreciation PPE</v>
          </cell>
          <cell r="E5880" t="str">
            <v>District 6</v>
          </cell>
          <cell r="F5880" t="str">
            <v>Sewer</v>
          </cell>
        </row>
        <row r="5881">
          <cell r="B5881">
            <v>286846.25</v>
          </cell>
          <cell r="C5881">
            <v>2011</v>
          </cell>
          <cell r="D5881" t="str">
            <v>470100  Depreciation PPE</v>
          </cell>
          <cell r="E5881" t="str">
            <v>District 7</v>
          </cell>
          <cell r="F5881" t="str">
            <v>Sewer</v>
          </cell>
        </row>
        <row r="5882">
          <cell r="B5882">
            <v>656948.07999999996</v>
          </cell>
          <cell r="C5882">
            <v>2011</v>
          </cell>
          <cell r="D5882" t="str">
            <v>470100  Depreciation PPE</v>
          </cell>
          <cell r="E5882" t="str">
            <v>District 3</v>
          </cell>
          <cell r="F5882" t="str">
            <v>Sewer</v>
          </cell>
        </row>
        <row r="5883">
          <cell r="B5883">
            <v>3882.78</v>
          </cell>
          <cell r="C5883">
            <v>2011</v>
          </cell>
          <cell r="D5883" t="str">
            <v>470100  Depreciation PPE</v>
          </cell>
          <cell r="E5883" t="str">
            <v>District 3</v>
          </cell>
          <cell r="F5883" t="str">
            <v>Sewer</v>
          </cell>
        </row>
        <row r="5884">
          <cell r="B5884">
            <v>4771.95</v>
          </cell>
          <cell r="C5884">
            <v>2011</v>
          </cell>
          <cell r="D5884" t="str">
            <v>470100  Depreciation PPE</v>
          </cell>
          <cell r="E5884" t="str">
            <v>District 3</v>
          </cell>
          <cell r="F5884" t="str">
            <v>Sewer</v>
          </cell>
        </row>
        <row r="5885">
          <cell r="B5885">
            <v>0</v>
          </cell>
          <cell r="C5885">
            <v>2011</v>
          </cell>
          <cell r="D5885" t="str">
            <v>470100  Depreciation PPE</v>
          </cell>
          <cell r="E5885" t="e">
            <v>#N/A</v>
          </cell>
          <cell r="F5885" t="str">
            <v>Sewer</v>
          </cell>
        </row>
        <row r="5886">
          <cell r="B5886">
            <v>226478.85</v>
          </cell>
          <cell r="C5886">
            <v>2011</v>
          </cell>
          <cell r="D5886" t="str">
            <v>470100  Depreciation PPE</v>
          </cell>
          <cell r="E5886" t="str">
            <v>District 4</v>
          </cell>
          <cell r="F5886" t="str">
            <v>Sewer</v>
          </cell>
        </row>
        <row r="5887">
          <cell r="B5887">
            <v>14205.3</v>
          </cell>
          <cell r="C5887">
            <v>2011</v>
          </cell>
          <cell r="D5887" t="str">
            <v>470100  Depreciation PPE</v>
          </cell>
          <cell r="E5887" t="str">
            <v>District 4</v>
          </cell>
          <cell r="F5887" t="str">
            <v>Sewer</v>
          </cell>
        </row>
        <row r="5888">
          <cell r="B5888">
            <v>4286.67</v>
          </cell>
          <cell r="C5888">
            <v>2011</v>
          </cell>
          <cell r="D5888" t="str">
            <v>470100  Depreciation PPE</v>
          </cell>
          <cell r="E5888" t="str">
            <v>District 4</v>
          </cell>
          <cell r="F5888" t="str">
            <v>Sewer</v>
          </cell>
        </row>
        <row r="5889">
          <cell r="B5889">
            <v>0</v>
          </cell>
          <cell r="C5889">
            <v>2011</v>
          </cell>
          <cell r="D5889" t="str">
            <v>470100  Depreciation PPE</v>
          </cell>
          <cell r="E5889" t="str">
            <v>District 4</v>
          </cell>
          <cell r="F5889" t="str">
            <v>Sewer</v>
          </cell>
        </row>
        <row r="5890">
          <cell r="B5890">
            <v>5423.67</v>
          </cell>
          <cell r="C5890">
            <v>2011</v>
          </cell>
          <cell r="D5890" t="str">
            <v>470100  Depreciation PPE</v>
          </cell>
          <cell r="E5890" t="str">
            <v>District 4</v>
          </cell>
          <cell r="F5890" t="str">
            <v>Sewer</v>
          </cell>
        </row>
        <row r="5891">
          <cell r="B5891">
            <v>77967.75</v>
          </cell>
          <cell r="C5891">
            <v>2011</v>
          </cell>
          <cell r="D5891" t="str">
            <v>470100  Depreciation PPE</v>
          </cell>
          <cell r="E5891" t="str">
            <v>District 7</v>
          </cell>
          <cell r="F5891" t="str">
            <v>Sewer</v>
          </cell>
        </row>
        <row r="5892">
          <cell r="B5892">
            <v>275392.23</v>
          </cell>
          <cell r="C5892">
            <v>2011</v>
          </cell>
          <cell r="D5892" t="str">
            <v>470100  Depreciation PPE</v>
          </cell>
          <cell r="E5892" t="str">
            <v>District 7</v>
          </cell>
          <cell r="F5892" t="str">
            <v>Sewer</v>
          </cell>
        </row>
        <row r="5893">
          <cell r="B5893">
            <v>0</v>
          </cell>
          <cell r="C5893">
            <v>2011</v>
          </cell>
          <cell r="D5893" t="str">
            <v>470100  Depreciation PPE</v>
          </cell>
          <cell r="E5893" t="str">
            <v>District 6</v>
          </cell>
          <cell r="F5893" t="str">
            <v>Sewer</v>
          </cell>
        </row>
        <row r="5894">
          <cell r="B5894">
            <v>36883.24</v>
          </cell>
          <cell r="C5894">
            <v>2011</v>
          </cell>
          <cell r="D5894" t="str">
            <v>470100  Depreciation PPE</v>
          </cell>
          <cell r="E5894" t="str">
            <v>District 6</v>
          </cell>
          <cell r="F5894" t="str">
            <v>Sewer</v>
          </cell>
        </row>
        <row r="5895">
          <cell r="B5895">
            <v>1352020.56</v>
          </cell>
          <cell r="C5895">
            <v>2011</v>
          </cell>
          <cell r="D5895" t="str">
            <v>470100  Depreciation PPE</v>
          </cell>
          <cell r="E5895" t="str">
            <v>District 6</v>
          </cell>
          <cell r="F5895" t="str">
            <v>Sewer</v>
          </cell>
        </row>
        <row r="5896">
          <cell r="B5896">
            <v>33937.06</v>
          </cell>
          <cell r="C5896">
            <v>2011</v>
          </cell>
          <cell r="D5896" t="str">
            <v>470100  Depreciation PPE</v>
          </cell>
          <cell r="E5896" t="str">
            <v>District 6</v>
          </cell>
          <cell r="F5896" t="str">
            <v>Sewer</v>
          </cell>
        </row>
        <row r="5897">
          <cell r="B5897">
            <v>139299.67000000001</v>
          </cell>
          <cell r="C5897">
            <v>2011</v>
          </cell>
          <cell r="D5897" t="str">
            <v>470100  Depreciation PPE</v>
          </cell>
          <cell r="E5897" t="str">
            <v>District 7</v>
          </cell>
          <cell r="F5897" t="str">
            <v>Sewer</v>
          </cell>
        </row>
        <row r="5898">
          <cell r="B5898">
            <v>0</v>
          </cell>
          <cell r="C5898">
            <v>2011</v>
          </cell>
          <cell r="D5898" t="str">
            <v>470100  Depreciation PPE</v>
          </cell>
          <cell r="E5898" t="str">
            <v>District 7</v>
          </cell>
          <cell r="F5898" t="str">
            <v>Sewer</v>
          </cell>
        </row>
        <row r="5899">
          <cell r="B5899">
            <v>54557.86</v>
          </cell>
          <cell r="C5899">
            <v>2011</v>
          </cell>
          <cell r="D5899" t="str">
            <v>470100  Depreciation PPE</v>
          </cell>
          <cell r="E5899" t="str">
            <v>District 7</v>
          </cell>
          <cell r="F5899" t="str">
            <v>Sewer</v>
          </cell>
        </row>
        <row r="5900">
          <cell r="B5900">
            <v>13809.32</v>
          </cell>
          <cell r="C5900">
            <v>2011</v>
          </cell>
          <cell r="D5900" t="str">
            <v>470100  Depreciation PPE</v>
          </cell>
          <cell r="E5900" t="str">
            <v>District 7</v>
          </cell>
          <cell r="F5900" t="str">
            <v>Sewer</v>
          </cell>
        </row>
        <row r="5901">
          <cell r="B5901">
            <v>33719035.119999997</v>
          </cell>
          <cell r="C5901">
            <v>2011</v>
          </cell>
          <cell r="D5901" t="str">
            <v>470100  Depreciation PPE</v>
          </cell>
          <cell r="E5901" t="str">
            <v>Logistics</v>
          </cell>
          <cell r="F5901" t="str">
            <v>Water</v>
          </cell>
        </row>
        <row r="5902">
          <cell r="B5902">
            <v>2070.6799999999998</v>
          </cell>
          <cell r="C5902">
            <v>2011</v>
          </cell>
          <cell r="D5902" t="str">
            <v>470100  Depreciation PPE</v>
          </cell>
          <cell r="E5902" t="str">
            <v>Informal Settlements</v>
          </cell>
          <cell r="F5902" t="str">
            <v>Water</v>
          </cell>
        </row>
        <row r="5903">
          <cell r="B5903">
            <v>5158133.34</v>
          </cell>
          <cell r="C5903">
            <v>2011</v>
          </cell>
          <cell r="D5903" t="str">
            <v>470100  Depreciation PPE</v>
          </cell>
          <cell r="E5903" t="str">
            <v>Planning &amp; Design</v>
          </cell>
          <cell r="F5903" t="str">
            <v>Water</v>
          </cell>
        </row>
        <row r="5904">
          <cell r="B5904">
            <v>847028.91</v>
          </cell>
          <cell r="C5904">
            <v>2011</v>
          </cell>
          <cell r="D5904" t="str">
            <v>470100  Depreciation PPE</v>
          </cell>
          <cell r="E5904" t="str">
            <v>TOC</v>
          </cell>
          <cell r="F5904" t="str">
            <v>Water</v>
          </cell>
        </row>
        <row r="5905">
          <cell r="B5905">
            <v>264885.46999999997</v>
          </cell>
          <cell r="C5905">
            <v>2011</v>
          </cell>
          <cell r="D5905" t="str">
            <v>470100  Depreciation PPE</v>
          </cell>
          <cell r="E5905" t="str">
            <v>Informal Settlements</v>
          </cell>
          <cell r="F5905" t="str">
            <v>Water</v>
          </cell>
        </row>
        <row r="5906">
          <cell r="B5906">
            <v>6985.35</v>
          </cell>
          <cell r="C5906">
            <v>2011</v>
          </cell>
          <cell r="D5906" t="str">
            <v>470100  Depreciation PPE</v>
          </cell>
          <cell r="E5906" t="str">
            <v>TOC</v>
          </cell>
          <cell r="F5906" t="str">
            <v>Water</v>
          </cell>
        </row>
        <row r="5907">
          <cell r="B5907">
            <v>97243.51</v>
          </cell>
          <cell r="C5907">
            <v>2011</v>
          </cell>
          <cell r="D5907" t="str">
            <v>470100  Depreciation PPE</v>
          </cell>
          <cell r="E5907" t="str">
            <v>Logistics</v>
          </cell>
          <cell r="F5907" t="str">
            <v>Water</v>
          </cell>
        </row>
        <row r="5908">
          <cell r="B5908">
            <v>8386</v>
          </cell>
          <cell r="C5908">
            <v>2011</v>
          </cell>
          <cell r="D5908" t="str">
            <v>470100  Depreciation PPE</v>
          </cell>
          <cell r="E5908" t="str">
            <v>Logistics</v>
          </cell>
          <cell r="F5908" t="str">
            <v>Water</v>
          </cell>
        </row>
        <row r="5909">
          <cell r="B5909">
            <v>85158.62</v>
          </cell>
          <cell r="C5909">
            <v>2011</v>
          </cell>
          <cell r="D5909" t="str">
            <v>470100  Depreciation PPE</v>
          </cell>
          <cell r="E5909" t="str">
            <v>Logistics</v>
          </cell>
          <cell r="F5909" t="str">
            <v>Water</v>
          </cell>
        </row>
        <row r="5910">
          <cell r="B5910">
            <v>3800</v>
          </cell>
          <cell r="C5910">
            <v>2011</v>
          </cell>
          <cell r="D5910" t="str">
            <v>412970  Material Automotive (Fleet + Non Fleet)</v>
          </cell>
          <cell r="E5910" t="str">
            <v>Logistics</v>
          </cell>
          <cell r="F5910" t="str">
            <v>Water</v>
          </cell>
        </row>
        <row r="5911">
          <cell r="B5911">
            <v>386.16</v>
          </cell>
          <cell r="C5911">
            <v>2011</v>
          </cell>
          <cell r="D5911" t="str">
            <v>412970  Material Automotive (Fleet + Non Fleet)</v>
          </cell>
          <cell r="E5911" t="str">
            <v>Logistics</v>
          </cell>
          <cell r="F5911" t="str">
            <v>Sewer</v>
          </cell>
        </row>
        <row r="5912">
          <cell r="B5912">
            <v>0</v>
          </cell>
          <cell r="C5912">
            <v>2011</v>
          </cell>
          <cell r="D5912" t="str">
            <v>412980  Material Building &amp; Infrastructure</v>
          </cell>
          <cell r="E5912" t="str">
            <v>District 4</v>
          </cell>
          <cell r="F5912" t="str">
            <v>Water</v>
          </cell>
        </row>
        <row r="5913">
          <cell r="B5913">
            <v>75921.97</v>
          </cell>
          <cell r="C5913">
            <v>2011</v>
          </cell>
          <cell r="D5913" t="str">
            <v>412980  Material Building &amp; Infrastructure</v>
          </cell>
          <cell r="E5913" t="str">
            <v>District 4</v>
          </cell>
          <cell r="F5913" t="str">
            <v>Water</v>
          </cell>
        </row>
        <row r="5914">
          <cell r="B5914">
            <v>163271.82</v>
          </cell>
          <cell r="C5914">
            <v>2011</v>
          </cell>
          <cell r="D5914" t="str">
            <v>412980  Material Building &amp; Infrastructure</v>
          </cell>
          <cell r="E5914" t="str">
            <v>District 4</v>
          </cell>
          <cell r="F5914" t="str">
            <v>Water</v>
          </cell>
        </row>
        <row r="5915">
          <cell r="B5915">
            <v>343923.69</v>
          </cell>
          <cell r="C5915">
            <v>2011</v>
          </cell>
          <cell r="D5915" t="str">
            <v>412980  Material Building &amp; Infrastructure</v>
          </cell>
          <cell r="E5915" t="str">
            <v>District 3</v>
          </cell>
          <cell r="F5915" t="str">
            <v>Water</v>
          </cell>
        </row>
        <row r="5916">
          <cell r="B5916">
            <v>30550</v>
          </cell>
          <cell r="C5916">
            <v>2011</v>
          </cell>
          <cell r="D5916" t="str">
            <v>412980  Material Building &amp; Infrastructure</v>
          </cell>
          <cell r="E5916" t="str">
            <v>District 6</v>
          </cell>
          <cell r="F5916" t="str">
            <v>Water</v>
          </cell>
        </row>
        <row r="5917">
          <cell r="B5917">
            <v>167814.88</v>
          </cell>
          <cell r="C5917">
            <v>2011</v>
          </cell>
          <cell r="D5917" t="str">
            <v>412980  Material Building &amp; Infrastructure</v>
          </cell>
          <cell r="E5917" t="str">
            <v>District 8</v>
          </cell>
          <cell r="F5917" t="str">
            <v>Water</v>
          </cell>
        </row>
        <row r="5918">
          <cell r="B5918">
            <v>119.82</v>
          </cell>
          <cell r="C5918">
            <v>2011</v>
          </cell>
          <cell r="D5918" t="str">
            <v>412980  Material Building &amp; Infrastructure</v>
          </cell>
          <cell r="E5918" t="str">
            <v>District 6</v>
          </cell>
          <cell r="F5918" t="str">
            <v>Water</v>
          </cell>
        </row>
        <row r="5919">
          <cell r="B5919">
            <v>93639.89</v>
          </cell>
          <cell r="C5919">
            <v>2011</v>
          </cell>
          <cell r="D5919" t="str">
            <v>412980  Material Building &amp; Infrastructure</v>
          </cell>
          <cell r="E5919" t="str">
            <v>District 1</v>
          </cell>
          <cell r="F5919" t="str">
            <v>Water</v>
          </cell>
        </row>
        <row r="5920">
          <cell r="B5920">
            <v>1294133.68</v>
          </cell>
          <cell r="C5920">
            <v>2011</v>
          </cell>
          <cell r="D5920" t="str">
            <v>412980  Material Building &amp; Infrastructure</v>
          </cell>
          <cell r="E5920" t="str">
            <v>District 1</v>
          </cell>
          <cell r="F5920" t="str">
            <v>Water</v>
          </cell>
        </row>
        <row r="5921">
          <cell r="B5921">
            <v>53137.45</v>
          </cell>
          <cell r="C5921">
            <v>2011</v>
          </cell>
          <cell r="D5921" t="str">
            <v>412980  Material Building &amp; Infrastructure</v>
          </cell>
          <cell r="E5921" t="str">
            <v>Logistics</v>
          </cell>
          <cell r="F5921" t="str">
            <v>Water</v>
          </cell>
        </row>
        <row r="5922">
          <cell r="B5922">
            <v>181580.25</v>
          </cell>
          <cell r="C5922">
            <v>2011</v>
          </cell>
          <cell r="D5922" t="str">
            <v>412980  Material Building &amp; Infrastructure</v>
          </cell>
          <cell r="E5922" t="str">
            <v>Logistics</v>
          </cell>
          <cell r="F5922" t="str">
            <v>Water</v>
          </cell>
        </row>
        <row r="5923">
          <cell r="B5923">
            <v>0</v>
          </cell>
          <cell r="C5923">
            <v>2011</v>
          </cell>
          <cell r="D5923" t="str">
            <v>412980  Material Building &amp; Infrastructure</v>
          </cell>
          <cell r="E5923" t="str">
            <v>Logistics</v>
          </cell>
          <cell r="F5923" t="str">
            <v>Water</v>
          </cell>
        </row>
        <row r="5924">
          <cell r="B5924">
            <v>0</v>
          </cell>
          <cell r="C5924">
            <v>2011</v>
          </cell>
          <cell r="D5924" t="str">
            <v>412980  Material Building &amp; Infrastructure</v>
          </cell>
          <cell r="E5924" t="str">
            <v>Logistics</v>
          </cell>
          <cell r="F5924" t="str">
            <v>Water</v>
          </cell>
        </row>
        <row r="5925">
          <cell r="B5925">
            <v>59459.65</v>
          </cell>
          <cell r="C5925">
            <v>2011</v>
          </cell>
          <cell r="D5925" t="str">
            <v>412980  Material Building &amp; Infrastructure</v>
          </cell>
          <cell r="E5925" t="str">
            <v>Informal Settlements</v>
          </cell>
          <cell r="F5925" t="str">
            <v>Water</v>
          </cell>
        </row>
        <row r="5926">
          <cell r="B5926">
            <v>0</v>
          </cell>
          <cell r="C5926">
            <v>2011</v>
          </cell>
          <cell r="D5926" t="str">
            <v>412980  Material Building &amp; Infrastructure</v>
          </cell>
          <cell r="E5926" t="str">
            <v>TOC</v>
          </cell>
          <cell r="F5926" t="str">
            <v>Water</v>
          </cell>
        </row>
        <row r="5927">
          <cell r="B5927">
            <v>0</v>
          </cell>
          <cell r="C5927">
            <v>2011</v>
          </cell>
          <cell r="D5927" t="str">
            <v>412980  Material Building &amp; Infrastructure</v>
          </cell>
          <cell r="E5927" t="str">
            <v>District 8</v>
          </cell>
          <cell r="F5927" t="str">
            <v>Water</v>
          </cell>
        </row>
        <row r="5928">
          <cell r="B5928">
            <v>3039303.24</v>
          </cell>
          <cell r="C5928">
            <v>2011</v>
          </cell>
          <cell r="D5928" t="str">
            <v>412980  Material Building &amp; Infrastructure</v>
          </cell>
          <cell r="E5928" t="str">
            <v>District 8</v>
          </cell>
          <cell r="F5928" t="str">
            <v>Water</v>
          </cell>
        </row>
        <row r="5929">
          <cell r="B5929">
            <v>0</v>
          </cell>
          <cell r="C5929">
            <v>2011</v>
          </cell>
          <cell r="D5929" t="str">
            <v>412980  Material Building &amp; Infrastructure</v>
          </cell>
          <cell r="E5929" t="str">
            <v>District 8</v>
          </cell>
          <cell r="F5929" t="str">
            <v>Water</v>
          </cell>
        </row>
        <row r="5930">
          <cell r="B5930">
            <v>1965.8</v>
          </cell>
          <cell r="C5930">
            <v>2011</v>
          </cell>
          <cell r="D5930" t="str">
            <v>412980  Material Building &amp; Infrastructure</v>
          </cell>
          <cell r="E5930" t="str">
            <v>District 8</v>
          </cell>
          <cell r="F5930" t="str">
            <v>Water</v>
          </cell>
        </row>
        <row r="5931">
          <cell r="B5931">
            <v>21929.24</v>
          </cell>
          <cell r="C5931">
            <v>2011</v>
          </cell>
          <cell r="D5931" t="str">
            <v>412980  Material Building &amp; Infrastructure</v>
          </cell>
          <cell r="E5931" t="str">
            <v>District 6</v>
          </cell>
          <cell r="F5931" t="str">
            <v>Water</v>
          </cell>
        </row>
        <row r="5932">
          <cell r="B5932">
            <v>7763.51</v>
          </cell>
          <cell r="C5932">
            <v>2011</v>
          </cell>
          <cell r="D5932" t="str">
            <v>412980  Material Building &amp; Infrastructure</v>
          </cell>
          <cell r="E5932" t="str">
            <v>District 6</v>
          </cell>
          <cell r="F5932" t="str">
            <v>Water</v>
          </cell>
        </row>
        <row r="5933">
          <cell r="B5933">
            <v>22035.72</v>
          </cell>
          <cell r="C5933">
            <v>2011</v>
          </cell>
          <cell r="D5933" t="str">
            <v>412980  Material Building &amp; Infrastructure</v>
          </cell>
          <cell r="E5933" t="str">
            <v>District 6</v>
          </cell>
          <cell r="F5933" t="str">
            <v>Water</v>
          </cell>
        </row>
        <row r="5934">
          <cell r="B5934">
            <v>151422.28</v>
          </cell>
          <cell r="C5934">
            <v>2011</v>
          </cell>
          <cell r="D5934" t="str">
            <v>412980  Material Building &amp; Infrastructure</v>
          </cell>
          <cell r="E5934" t="str">
            <v>District 6</v>
          </cell>
          <cell r="F5934" t="str">
            <v>Water</v>
          </cell>
        </row>
        <row r="5935">
          <cell r="B5935">
            <v>0</v>
          </cell>
          <cell r="C5935">
            <v>2011</v>
          </cell>
          <cell r="D5935" t="str">
            <v>412980  Material Building &amp; Infrastructure</v>
          </cell>
          <cell r="E5935" t="str">
            <v>Planning &amp; Design</v>
          </cell>
          <cell r="F5935" t="str">
            <v>Water</v>
          </cell>
        </row>
        <row r="5936">
          <cell r="B5936">
            <v>1025.8599999999999</v>
          </cell>
          <cell r="C5936">
            <v>2011</v>
          </cell>
          <cell r="D5936" t="str">
            <v>412980  Material Building &amp; Infrastructure</v>
          </cell>
          <cell r="E5936" t="str">
            <v>District 7</v>
          </cell>
          <cell r="F5936" t="str">
            <v>Sewer</v>
          </cell>
        </row>
        <row r="5937">
          <cell r="B5937">
            <v>0</v>
          </cell>
          <cell r="C5937">
            <v>2011</v>
          </cell>
          <cell r="D5937" t="str">
            <v>412980  Material Building &amp; Infrastructure</v>
          </cell>
          <cell r="E5937" t="str">
            <v>District 4</v>
          </cell>
          <cell r="F5937" t="str">
            <v>Sewer</v>
          </cell>
        </row>
        <row r="5938">
          <cell r="B5938">
            <v>8723.3700000000008</v>
          </cell>
          <cell r="C5938">
            <v>2011</v>
          </cell>
          <cell r="D5938" t="str">
            <v>412980  Material Building &amp; Infrastructure</v>
          </cell>
          <cell r="E5938" t="str">
            <v>District 4</v>
          </cell>
          <cell r="F5938" t="str">
            <v>Sewer</v>
          </cell>
        </row>
        <row r="5939">
          <cell r="B5939">
            <v>6719.19</v>
          </cell>
          <cell r="C5939">
            <v>2011</v>
          </cell>
          <cell r="D5939" t="str">
            <v>412980  Material Building &amp; Infrastructure</v>
          </cell>
          <cell r="E5939" t="str">
            <v>District 4</v>
          </cell>
          <cell r="F5939" t="str">
            <v>Sewer</v>
          </cell>
        </row>
        <row r="5940">
          <cell r="B5940">
            <v>0</v>
          </cell>
          <cell r="C5940">
            <v>2011</v>
          </cell>
          <cell r="D5940" t="str">
            <v>412980  Material Building &amp; Infrastructure</v>
          </cell>
          <cell r="E5940" t="str">
            <v>District 3</v>
          </cell>
          <cell r="F5940" t="str">
            <v>Sewer</v>
          </cell>
        </row>
        <row r="5941">
          <cell r="B5941">
            <v>15310.76</v>
          </cell>
          <cell r="C5941">
            <v>2011</v>
          </cell>
          <cell r="D5941" t="str">
            <v>412980  Material Building &amp; Infrastructure</v>
          </cell>
          <cell r="E5941" t="str">
            <v>District 3</v>
          </cell>
          <cell r="F5941" t="str">
            <v>Sewer</v>
          </cell>
        </row>
        <row r="5942">
          <cell r="B5942">
            <v>2853.3</v>
          </cell>
          <cell r="C5942">
            <v>2011</v>
          </cell>
          <cell r="D5942" t="str">
            <v>412980  Material Building &amp; Infrastructure</v>
          </cell>
          <cell r="E5942" t="str">
            <v>District 6</v>
          </cell>
          <cell r="F5942" t="str">
            <v>Sewer</v>
          </cell>
        </row>
        <row r="5943">
          <cell r="B5943">
            <v>26046.63</v>
          </cell>
          <cell r="C5943">
            <v>2011</v>
          </cell>
          <cell r="D5943" t="str">
            <v>412980  Material Building &amp; Infrastructure</v>
          </cell>
          <cell r="E5943" t="str">
            <v>District 7</v>
          </cell>
          <cell r="F5943" t="str">
            <v>Sewer</v>
          </cell>
        </row>
        <row r="5944">
          <cell r="B5944">
            <v>72319.23</v>
          </cell>
          <cell r="C5944">
            <v>2011</v>
          </cell>
          <cell r="D5944" t="str">
            <v>412980  Material Building &amp; Infrastructure</v>
          </cell>
          <cell r="E5944" t="str">
            <v>District 1</v>
          </cell>
          <cell r="F5944" t="str">
            <v>Sewer</v>
          </cell>
        </row>
        <row r="5945">
          <cell r="B5945">
            <v>3132.17</v>
          </cell>
          <cell r="C5945">
            <v>2011</v>
          </cell>
          <cell r="D5945" t="str">
            <v>412980  Material Building &amp; Infrastructure</v>
          </cell>
          <cell r="E5945" t="str">
            <v>Logistics</v>
          </cell>
          <cell r="F5945" t="str">
            <v>Sewer</v>
          </cell>
        </row>
        <row r="5946">
          <cell r="B5946">
            <v>628714.61</v>
          </cell>
          <cell r="C5946">
            <v>2011</v>
          </cell>
          <cell r="D5946" t="str">
            <v>412980  Material Building &amp; Infrastructure</v>
          </cell>
          <cell r="E5946" t="str">
            <v>Informal Settlements</v>
          </cell>
          <cell r="F5946" t="str">
            <v>Sewer</v>
          </cell>
        </row>
        <row r="5947">
          <cell r="B5947">
            <v>0</v>
          </cell>
          <cell r="C5947">
            <v>2011</v>
          </cell>
          <cell r="D5947" t="str">
            <v>412980  Material Building &amp; Infrastructure</v>
          </cell>
          <cell r="E5947" t="str">
            <v>Planning &amp; Design</v>
          </cell>
          <cell r="F5947" t="str">
            <v>Sewer</v>
          </cell>
        </row>
        <row r="5948">
          <cell r="B5948">
            <v>6216</v>
          </cell>
          <cell r="C5948">
            <v>2011</v>
          </cell>
          <cell r="D5948" t="str">
            <v>412980  Material Building &amp; Infrastructure</v>
          </cell>
          <cell r="E5948" t="str">
            <v>Informal Settlements</v>
          </cell>
          <cell r="F5948" t="str">
            <v>Sewer</v>
          </cell>
        </row>
        <row r="5949">
          <cell r="B5949">
            <v>7657.5</v>
          </cell>
          <cell r="C5949">
            <v>2011</v>
          </cell>
          <cell r="D5949" t="str">
            <v>412980  Material Building &amp; Infrastructure</v>
          </cell>
          <cell r="E5949" t="str">
            <v>Informal Settlements</v>
          </cell>
          <cell r="F5949" t="str">
            <v>Water</v>
          </cell>
        </row>
        <row r="5950">
          <cell r="B5950">
            <v>0</v>
          </cell>
          <cell r="C5950">
            <v>2011</v>
          </cell>
          <cell r="D5950" t="str">
            <v>412980  Material Building &amp; Infrastructure</v>
          </cell>
          <cell r="E5950" t="str">
            <v>Logistics</v>
          </cell>
          <cell r="F5950" t="str">
            <v>Water</v>
          </cell>
        </row>
        <row r="5951">
          <cell r="B5951">
            <v>0</v>
          </cell>
          <cell r="C5951">
            <v>2011</v>
          </cell>
          <cell r="D5951" t="str">
            <v>412980  Material Building &amp; Infrastructure</v>
          </cell>
          <cell r="E5951" t="str">
            <v>District 7</v>
          </cell>
          <cell r="F5951" t="str">
            <v>Sewer</v>
          </cell>
        </row>
        <row r="5952">
          <cell r="B5952">
            <v>43781.08</v>
          </cell>
          <cell r="C5952">
            <v>2011</v>
          </cell>
          <cell r="D5952" t="str">
            <v>412980  Material Building &amp; Infrastructure</v>
          </cell>
          <cell r="E5952" t="str">
            <v>District 7</v>
          </cell>
          <cell r="F5952" t="str">
            <v>Sewer</v>
          </cell>
        </row>
        <row r="5953">
          <cell r="B5953">
            <v>5439.76</v>
          </cell>
          <cell r="C5953">
            <v>2011</v>
          </cell>
          <cell r="D5953" t="str">
            <v>412980  Material Building &amp; Infrastructure</v>
          </cell>
          <cell r="E5953" t="str">
            <v>District 7</v>
          </cell>
          <cell r="F5953" t="str">
            <v>Sewer</v>
          </cell>
        </row>
        <row r="5954">
          <cell r="B5954">
            <v>307</v>
          </cell>
          <cell r="C5954">
            <v>2011</v>
          </cell>
          <cell r="D5954" t="str">
            <v>412980  Material Building &amp; Infrastructure</v>
          </cell>
          <cell r="E5954" t="str">
            <v>District 6</v>
          </cell>
          <cell r="F5954" t="str">
            <v>Sewer</v>
          </cell>
        </row>
        <row r="5955">
          <cell r="B5955">
            <v>17136.7</v>
          </cell>
          <cell r="C5955">
            <v>2011</v>
          </cell>
          <cell r="D5955" t="str">
            <v>412980  Material Building &amp; Infrastructure</v>
          </cell>
          <cell r="E5955" t="str">
            <v>District 6</v>
          </cell>
          <cell r="F5955" t="str">
            <v>Sewer</v>
          </cell>
        </row>
        <row r="5956">
          <cell r="B5956">
            <v>52166.04</v>
          </cell>
          <cell r="C5956">
            <v>2011</v>
          </cell>
          <cell r="D5956" t="str">
            <v>412980  Material Building &amp; Infrastructure</v>
          </cell>
          <cell r="E5956" t="str">
            <v>District 6</v>
          </cell>
          <cell r="F5956" t="str">
            <v>Sewer</v>
          </cell>
        </row>
        <row r="5957">
          <cell r="B5957">
            <v>30.8</v>
          </cell>
          <cell r="C5957">
            <v>2011</v>
          </cell>
          <cell r="D5957" t="str">
            <v>412980  Material Building &amp; Infrastructure</v>
          </cell>
          <cell r="E5957" t="str">
            <v>District 6</v>
          </cell>
          <cell r="F5957" t="str">
            <v>Sewer</v>
          </cell>
        </row>
        <row r="5958">
          <cell r="B5958">
            <v>0</v>
          </cell>
          <cell r="C5958">
            <v>2011</v>
          </cell>
          <cell r="D5958" t="str">
            <v>412980  Material Building &amp; Infrastructure</v>
          </cell>
          <cell r="E5958" t="str">
            <v>District 7</v>
          </cell>
          <cell r="F5958" t="str">
            <v>Sewer</v>
          </cell>
        </row>
        <row r="5959">
          <cell r="B5959">
            <v>20.89</v>
          </cell>
          <cell r="C5959">
            <v>2011</v>
          </cell>
          <cell r="D5959" t="str">
            <v>412990  Material Electrical &amp; Electronic</v>
          </cell>
          <cell r="E5959" t="str">
            <v>District 4</v>
          </cell>
          <cell r="F5959" t="str">
            <v>Water</v>
          </cell>
        </row>
        <row r="5960">
          <cell r="B5960">
            <v>208.47</v>
          </cell>
          <cell r="C5960">
            <v>2011</v>
          </cell>
          <cell r="D5960" t="str">
            <v>412990  Material Electrical &amp; Electronic</v>
          </cell>
          <cell r="E5960" t="str">
            <v>District 4</v>
          </cell>
          <cell r="F5960" t="str">
            <v>Water</v>
          </cell>
        </row>
        <row r="5961">
          <cell r="B5961">
            <v>1756.64</v>
          </cell>
          <cell r="C5961">
            <v>2011</v>
          </cell>
          <cell r="D5961" t="str">
            <v>412990  Material Electrical &amp; Electronic</v>
          </cell>
          <cell r="E5961" t="str">
            <v>District 3</v>
          </cell>
          <cell r="F5961" t="str">
            <v>Water</v>
          </cell>
        </row>
        <row r="5962">
          <cell r="B5962">
            <v>1792</v>
          </cell>
          <cell r="C5962">
            <v>2011</v>
          </cell>
          <cell r="D5962" t="str">
            <v>412990  Material Electrical &amp; Electronic</v>
          </cell>
          <cell r="E5962" t="str">
            <v>District 8</v>
          </cell>
          <cell r="F5962" t="str">
            <v>Water</v>
          </cell>
        </row>
        <row r="5963">
          <cell r="B5963">
            <v>108</v>
          </cell>
          <cell r="C5963">
            <v>2011</v>
          </cell>
          <cell r="D5963" t="str">
            <v>412990  Material Electrical &amp; Electronic</v>
          </cell>
          <cell r="E5963" t="str">
            <v>District 1</v>
          </cell>
          <cell r="F5963" t="str">
            <v>Water</v>
          </cell>
        </row>
        <row r="5964">
          <cell r="B5964">
            <v>38.840000000000003</v>
          </cell>
          <cell r="C5964">
            <v>2011</v>
          </cell>
          <cell r="D5964" t="str">
            <v>412990  Material Electrical &amp; Electronic</v>
          </cell>
          <cell r="E5964" t="str">
            <v>Logistics</v>
          </cell>
          <cell r="F5964" t="str">
            <v>Water</v>
          </cell>
        </row>
        <row r="5965">
          <cell r="B5965">
            <v>0</v>
          </cell>
          <cell r="C5965">
            <v>2011</v>
          </cell>
          <cell r="D5965" t="str">
            <v>412990  Material Electrical &amp; Electronic</v>
          </cell>
          <cell r="E5965" t="str">
            <v>Logistics</v>
          </cell>
          <cell r="F5965" t="str">
            <v>Water</v>
          </cell>
        </row>
        <row r="5966">
          <cell r="B5966">
            <v>0</v>
          </cell>
          <cell r="C5966">
            <v>2011</v>
          </cell>
          <cell r="D5966" t="str">
            <v>412990  Material Electrical &amp; Electronic</v>
          </cell>
          <cell r="E5966" t="str">
            <v>TOC</v>
          </cell>
          <cell r="F5966" t="str">
            <v>Water</v>
          </cell>
        </row>
        <row r="5967">
          <cell r="B5967">
            <v>651.11</v>
          </cell>
          <cell r="C5967">
            <v>2011</v>
          </cell>
          <cell r="D5967" t="str">
            <v>412990  Material Electrical &amp; Electronic</v>
          </cell>
          <cell r="E5967" t="str">
            <v>Informal Settlements</v>
          </cell>
          <cell r="F5967" t="str">
            <v>Water</v>
          </cell>
        </row>
        <row r="5968">
          <cell r="B5968">
            <v>29.23</v>
          </cell>
          <cell r="C5968">
            <v>2011</v>
          </cell>
          <cell r="D5968" t="str">
            <v>412990  Material Electrical &amp; Electronic</v>
          </cell>
          <cell r="E5968" t="str">
            <v>District 8</v>
          </cell>
          <cell r="F5968" t="str">
            <v>Water</v>
          </cell>
        </row>
        <row r="5969">
          <cell r="B5969">
            <v>650.86</v>
          </cell>
          <cell r="C5969">
            <v>2011</v>
          </cell>
          <cell r="D5969" t="str">
            <v>412990  Material Electrical &amp; Electronic</v>
          </cell>
          <cell r="E5969" t="str">
            <v>District 6</v>
          </cell>
          <cell r="F5969" t="str">
            <v>Water</v>
          </cell>
        </row>
        <row r="5970">
          <cell r="B5970">
            <v>0</v>
          </cell>
          <cell r="C5970">
            <v>2011</v>
          </cell>
          <cell r="D5970" t="str">
            <v>412990  Material Electrical &amp; Electronic</v>
          </cell>
          <cell r="E5970" t="str">
            <v>District 6</v>
          </cell>
          <cell r="F5970" t="str">
            <v>Water</v>
          </cell>
        </row>
        <row r="5971">
          <cell r="B5971">
            <v>0</v>
          </cell>
          <cell r="C5971">
            <v>2011</v>
          </cell>
          <cell r="D5971" t="str">
            <v>412990  Material Electrical &amp; Electronic</v>
          </cell>
          <cell r="E5971" t="str">
            <v>Logistics</v>
          </cell>
          <cell r="F5971" t="str">
            <v>Sewer</v>
          </cell>
        </row>
        <row r="5972">
          <cell r="B5972">
            <v>2710</v>
          </cell>
          <cell r="C5972">
            <v>2011</v>
          </cell>
          <cell r="D5972" t="str">
            <v>412990  Material Electrical &amp; Electronic</v>
          </cell>
          <cell r="E5972" t="str">
            <v>Informal Settlements</v>
          </cell>
          <cell r="F5972" t="str">
            <v>Sewer</v>
          </cell>
        </row>
        <row r="5973">
          <cell r="B5973">
            <v>0</v>
          </cell>
          <cell r="C5973">
            <v>2011</v>
          </cell>
          <cell r="D5973" t="str">
            <v>412990  Material Electrical &amp; Electronic</v>
          </cell>
          <cell r="E5973" t="str">
            <v>Planning &amp; Design</v>
          </cell>
          <cell r="F5973" t="str">
            <v>Water</v>
          </cell>
        </row>
        <row r="5974">
          <cell r="B5974">
            <v>6251.57</v>
          </cell>
          <cell r="C5974">
            <v>2011</v>
          </cell>
          <cell r="D5974" t="str">
            <v>412990  Material Electrical &amp; Electronic</v>
          </cell>
          <cell r="E5974" t="str">
            <v>District 7</v>
          </cell>
          <cell r="F5974" t="str">
            <v>Sewer</v>
          </cell>
        </row>
        <row r="5975">
          <cell r="B5975">
            <v>0</v>
          </cell>
          <cell r="C5975">
            <v>2011</v>
          </cell>
          <cell r="D5975" t="str">
            <v>413000  Materials General &amp; Consumables</v>
          </cell>
          <cell r="E5975" t="str">
            <v>District 8</v>
          </cell>
          <cell r="F5975" t="str">
            <v>Water</v>
          </cell>
        </row>
        <row r="5976">
          <cell r="B5976">
            <v>6555.36</v>
          </cell>
          <cell r="C5976">
            <v>2011</v>
          </cell>
          <cell r="D5976" t="str">
            <v>413000  Materials General &amp; Consumables</v>
          </cell>
          <cell r="E5976" t="str">
            <v>District 4</v>
          </cell>
          <cell r="F5976" t="str">
            <v>Water</v>
          </cell>
        </row>
        <row r="5977">
          <cell r="B5977">
            <v>13037.53</v>
          </cell>
          <cell r="C5977">
            <v>2011</v>
          </cell>
          <cell r="D5977" t="str">
            <v>413000  Materials General &amp; Consumables</v>
          </cell>
          <cell r="E5977" t="str">
            <v>District 4</v>
          </cell>
          <cell r="F5977" t="str">
            <v>Water</v>
          </cell>
        </row>
        <row r="5978">
          <cell r="B5978">
            <v>21945.89</v>
          </cell>
          <cell r="C5978">
            <v>2011</v>
          </cell>
          <cell r="D5978" t="str">
            <v>413000  Materials General &amp; Consumables</v>
          </cell>
          <cell r="E5978" t="str">
            <v>District 4</v>
          </cell>
          <cell r="F5978" t="str">
            <v>Water</v>
          </cell>
        </row>
        <row r="5979">
          <cell r="B5979">
            <v>124.59</v>
          </cell>
          <cell r="C5979">
            <v>2011</v>
          </cell>
          <cell r="D5979" t="str">
            <v>413000  Materials General &amp; Consumables</v>
          </cell>
          <cell r="E5979" t="str">
            <v>District 4</v>
          </cell>
          <cell r="F5979" t="str">
            <v>Water</v>
          </cell>
        </row>
        <row r="5980">
          <cell r="B5980">
            <v>18437.95</v>
          </cell>
          <cell r="C5980">
            <v>2011</v>
          </cell>
          <cell r="D5980" t="str">
            <v>413000  Materials General &amp; Consumables</v>
          </cell>
          <cell r="E5980" t="str">
            <v>District 3</v>
          </cell>
          <cell r="F5980" t="str">
            <v>Water</v>
          </cell>
        </row>
        <row r="5981">
          <cell r="B5981">
            <v>0</v>
          </cell>
          <cell r="C5981">
            <v>2011</v>
          </cell>
          <cell r="D5981" t="str">
            <v>413000  Materials General &amp; Consumables</v>
          </cell>
          <cell r="E5981" t="str">
            <v>District 3</v>
          </cell>
          <cell r="F5981" t="str">
            <v>Water</v>
          </cell>
        </row>
        <row r="5982">
          <cell r="B5982">
            <v>22788.1</v>
          </cell>
          <cell r="C5982">
            <v>2011</v>
          </cell>
          <cell r="D5982" t="str">
            <v>413000  Materials General &amp; Consumables</v>
          </cell>
          <cell r="E5982" t="str">
            <v>District 6</v>
          </cell>
          <cell r="F5982" t="str">
            <v>Water</v>
          </cell>
        </row>
        <row r="5983">
          <cell r="B5983">
            <v>27925.23</v>
          </cell>
          <cell r="C5983">
            <v>2011</v>
          </cell>
          <cell r="D5983" t="str">
            <v>413000  Materials General &amp; Consumables</v>
          </cell>
          <cell r="E5983" t="str">
            <v>District 8</v>
          </cell>
          <cell r="F5983" t="str">
            <v>Water</v>
          </cell>
        </row>
        <row r="5984">
          <cell r="B5984">
            <v>0</v>
          </cell>
          <cell r="C5984">
            <v>2011</v>
          </cell>
          <cell r="D5984" t="str">
            <v>413000  Materials General &amp; Consumables</v>
          </cell>
          <cell r="E5984" t="str">
            <v>District 8</v>
          </cell>
          <cell r="F5984" t="str">
            <v>Water</v>
          </cell>
        </row>
        <row r="5985">
          <cell r="B5985">
            <v>220.2</v>
          </cell>
          <cell r="C5985">
            <v>2011</v>
          </cell>
          <cell r="D5985" t="str">
            <v>413000  Materials General &amp; Consumables</v>
          </cell>
          <cell r="E5985" t="str">
            <v>District 8</v>
          </cell>
          <cell r="F5985" t="str">
            <v>Water</v>
          </cell>
        </row>
        <row r="5986">
          <cell r="B5986">
            <v>512.98</v>
          </cell>
          <cell r="C5986">
            <v>2011</v>
          </cell>
          <cell r="D5986" t="str">
            <v>413000  Materials General &amp; Consumables</v>
          </cell>
          <cell r="E5986" t="str">
            <v>District 6</v>
          </cell>
          <cell r="F5986" t="str">
            <v>Water</v>
          </cell>
        </row>
        <row r="5987">
          <cell r="B5987">
            <v>0</v>
          </cell>
          <cell r="C5987">
            <v>2011</v>
          </cell>
          <cell r="D5987" t="str">
            <v>413000  Materials General &amp; Consumables</v>
          </cell>
          <cell r="E5987" t="str">
            <v>TOC</v>
          </cell>
          <cell r="F5987" t="str">
            <v>Water</v>
          </cell>
        </row>
        <row r="5988">
          <cell r="B5988">
            <v>88539.76</v>
          </cell>
          <cell r="C5988">
            <v>2011</v>
          </cell>
          <cell r="D5988" t="str">
            <v>413000  Materials General &amp; Consumables</v>
          </cell>
          <cell r="E5988" t="str">
            <v>District 1</v>
          </cell>
          <cell r="F5988" t="str">
            <v>Water</v>
          </cell>
        </row>
        <row r="5989">
          <cell r="B5989">
            <v>0</v>
          </cell>
          <cell r="C5989">
            <v>2011</v>
          </cell>
          <cell r="D5989" t="str">
            <v>413000  Materials General &amp; Consumables</v>
          </cell>
          <cell r="E5989" t="str">
            <v>District 1</v>
          </cell>
          <cell r="F5989" t="str">
            <v>Water</v>
          </cell>
        </row>
        <row r="5990">
          <cell r="B5990">
            <v>1657.34</v>
          </cell>
          <cell r="C5990">
            <v>2011</v>
          </cell>
          <cell r="D5990" t="str">
            <v>413000  Materials General &amp; Consumables</v>
          </cell>
          <cell r="E5990" t="str">
            <v>District 1</v>
          </cell>
          <cell r="F5990" t="str">
            <v>Water</v>
          </cell>
        </row>
        <row r="5991">
          <cell r="B5991">
            <v>6957.62</v>
          </cell>
          <cell r="C5991">
            <v>2011</v>
          </cell>
          <cell r="D5991" t="str">
            <v>413000  Materials General &amp; Consumables</v>
          </cell>
          <cell r="E5991" t="str">
            <v>Logistics</v>
          </cell>
          <cell r="F5991" t="str">
            <v>Water</v>
          </cell>
        </row>
        <row r="5992">
          <cell r="B5992">
            <v>54688.58</v>
          </cell>
          <cell r="C5992">
            <v>2011</v>
          </cell>
          <cell r="D5992" t="str">
            <v>413000  Materials General &amp; Consumables</v>
          </cell>
          <cell r="E5992" t="str">
            <v>Logistics</v>
          </cell>
          <cell r="F5992" t="str">
            <v>Water</v>
          </cell>
        </row>
        <row r="5993">
          <cell r="B5993">
            <v>685.98</v>
          </cell>
          <cell r="C5993">
            <v>2011</v>
          </cell>
          <cell r="D5993" t="str">
            <v>413000  Materials General &amp; Consumables</v>
          </cell>
          <cell r="E5993" t="str">
            <v>Logistics</v>
          </cell>
          <cell r="F5993" t="str">
            <v>Water</v>
          </cell>
        </row>
        <row r="5994">
          <cell r="B5994">
            <v>0</v>
          </cell>
          <cell r="C5994">
            <v>2011</v>
          </cell>
          <cell r="D5994" t="str">
            <v>413000  Materials General &amp; Consumables</v>
          </cell>
          <cell r="E5994" t="str">
            <v>Logistics</v>
          </cell>
          <cell r="F5994" t="str">
            <v>Water</v>
          </cell>
        </row>
        <row r="5995">
          <cell r="B5995">
            <v>0</v>
          </cell>
          <cell r="C5995">
            <v>2011</v>
          </cell>
          <cell r="D5995" t="str">
            <v>413000  Materials General &amp; Consumables</v>
          </cell>
          <cell r="E5995" t="str">
            <v>Logistics</v>
          </cell>
          <cell r="F5995" t="str">
            <v>Water</v>
          </cell>
        </row>
        <row r="5996">
          <cell r="B5996">
            <v>0</v>
          </cell>
          <cell r="C5996">
            <v>2011</v>
          </cell>
          <cell r="D5996" t="str">
            <v>413000  Materials General &amp; Consumables</v>
          </cell>
          <cell r="E5996" t="str">
            <v>TOC</v>
          </cell>
          <cell r="F5996" t="str">
            <v>Water</v>
          </cell>
        </row>
        <row r="5997">
          <cell r="B5997">
            <v>2152.02</v>
          </cell>
          <cell r="C5997">
            <v>2011</v>
          </cell>
          <cell r="D5997" t="str">
            <v>413000  Materials General &amp; Consumables</v>
          </cell>
          <cell r="E5997" t="str">
            <v>Informal Settlements</v>
          </cell>
          <cell r="F5997" t="str">
            <v>Water</v>
          </cell>
        </row>
        <row r="5998">
          <cell r="B5998">
            <v>4205.8100000000004</v>
          </cell>
          <cell r="C5998">
            <v>2011</v>
          </cell>
          <cell r="D5998" t="str">
            <v>413000  Materials General &amp; Consumables</v>
          </cell>
          <cell r="E5998" t="str">
            <v>TOC</v>
          </cell>
          <cell r="F5998" t="str">
            <v>Water</v>
          </cell>
        </row>
        <row r="5999">
          <cell r="B5999">
            <v>0</v>
          </cell>
          <cell r="C5999">
            <v>2011</v>
          </cell>
          <cell r="D5999" t="str">
            <v>413000  Materials General &amp; Consumables</v>
          </cell>
          <cell r="E5999" t="str">
            <v>District 8</v>
          </cell>
          <cell r="F5999" t="str">
            <v>Water</v>
          </cell>
        </row>
        <row r="6000">
          <cell r="B6000">
            <v>0</v>
          </cell>
          <cell r="C6000">
            <v>2011</v>
          </cell>
          <cell r="D6000" t="str">
            <v>413000  Materials General &amp; Consumables</v>
          </cell>
          <cell r="E6000" t="e">
            <v>#N/A</v>
          </cell>
          <cell r="F6000" t="str">
            <v>Sewer</v>
          </cell>
        </row>
        <row r="6001">
          <cell r="B6001">
            <v>158854.39999999999</v>
          </cell>
          <cell r="C6001">
            <v>2011</v>
          </cell>
          <cell r="D6001" t="str">
            <v>413000  Materials General &amp; Consumables</v>
          </cell>
          <cell r="E6001" t="str">
            <v>District 8</v>
          </cell>
          <cell r="F6001" t="str">
            <v>Water</v>
          </cell>
        </row>
        <row r="6002">
          <cell r="B6002">
            <v>4754.2</v>
          </cell>
          <cell r="C6002">
            <v>2011</v>
          </cell>
          <cell r="D6002" t="str">
            <v>413000  Materials General &amp; Consumables</v>
          </cell>
          <cell r="E6002" t="str">
            <v>District 8</v>
          </cell>
          <cell r="F6002" t="str">
            <v>Water</v>
          </cell>
        </row>
        <row r="6003">
          <cell r="B6003">
            <v>972.4</v>
          </cell>
          <cell r="C6003">
            <v>2011</v>
          </cell>
          <cell r="D6003" t="str">
            <v>413000  Materials General &amp; Consumables</v>
          </cell>
          <cell r="E6003" t="str">
            <v>District 8</v>
          </cell>
          <cell r="F6003" t="str">
            <v>Water</v>
          </cell>
        </row>
        <row r="6004">
          <cell r="B6004">
            <v>0</v>
          </cell>
          <cell r="C6004">
            <v>2011</v>
          </cell>
          <cell r="D6004" t="str">
            <v>413000  Materials General &amp; Consumables</v>
          </cell>
          <cell r="E6004" t="str">
            <v>District 8</v>
          </cell>
          <cell r="F6004" t="str">
            <v>Water</v>
          </cell>
        </row>
        <row r="6005">
          <cell r="B6005">
            <v>18023.02</v>
          </cell>
          <cell r="C6005">
            <v>2011</v>
          </cell>
          <cell r="D6005" t="str">
            <v>413000  Materials General &amp; Consumables</v>
          </cell>
          <cell r="E6005" t="str">
            <v>District 6</v>
          </cell>
          <cell r="F6005" t="str">
            <v>Water</v>
          </cell>
        </row>
        <row r="6006">
          <cell r="B6006">
            <v>35253.040000000001</v>
          </cell>
          <cell r="C6006">
            <v>2011</v>
          </cell>
          <cell r="D6006" t="str">
            <v>413000  Materials General &amp; Consumables</v>
          </cell>
          <cell r="E6006" t="str">
            <v>District 6</v>
          </cell>
          <cell r="F6006" t="str">
            <v>Water</v>
          </cell>
        </row>
        <row r="6007">
          <cell r="B6007">
            <v>4598.8999999999996</v>
          </cell>
          <cell r="C6007">
            <v>2011</v>
          </cell>
          <cell r="D6007" t="str">
            <v>413000  Materials General &amp; Consumables</v>
          </cell>
          <cell r="E6007" t="str">
            <v>District 6</v>
          </cell>
          <cell r="F6007" t="str">
            <v>Water</v>
          </cell>
        </row>
        <row r="6008">
          <cell r="B6008">
            <v>80860.08</v>
          </cell>
          <cell r="C6008">
            <v>2011</v>
          </cell>
          <cell r="D6008" t="str">
            <v>413000  Materials General &amp; Consumables</v>
          </cell>
          <cell r="E6008" t="str">
            <v>District 6</v>
          </cell>
          <cell r="F6008" t="str">
            <v>Water</v>
          </cell>
        </row>
        <row r="6009">
          <cell r="B6009">
            <v>876.86</v>
          </cell>
          <cell r="C6009">
            <v>2011</v>
          </cell>
          <cell r="D6009" t="str">
            <v>413000  Materials General &amp; Consumables</v>
          </cell>
          <cell r="E6009" t="str">
            <v>District 6</v>
          </cell>
          <cell r="F6009" t="str">
            <v>Water</v>
          </cell>
        </row>
        <row r="6010">
          <cell r="B6010">
            <v>0</v>
          </cell>
          <cell r="C6010">
            <v>2011</v>
          </cell>
          <cell r="D6010" t="str">
            <v>413000  Materials General &amp; Consumables</v>
          </cell>
          <cell r="E6010" t="str">
            <v>District 8</v>
          </cell>
          <cell r="F6010" t="str">
            <v>Water</v>
          </cell>
        </row>
        <row r="6011">
          <cell r="B6011">
            <v>0</v>
          </cell>
          <cell r="C6011">
            <v>2011</v>
          </cell>
          <cell r="D6011" t="str">
            <v>413000  Materials General &amp; Consumables</v>
          </cell>
          <cell r="E6011" t="str">
            <v>Planning &amp; Design</v>
          </cell>
          <cell r="F6011" t="str">
            <v>Water</v>
          </cell>
        </row>
        <row r="6012">
          <cell r="B6012">
            <v>1243.08</v>
          </cell>
          <cell r="C6012">
            <v>2011</v>
          </cell>
          <cell r="D6012" t="str">
            <v>413000  Materials General &amp; Consumables</v>
          </cell>
          <cell r="E6012" t="str">
            <v>District 4</v>
          </cell>
          <cell r="F6012" t="str">
            <v>Sewer</v>
          </cell>
        </row>
        <row r="6013">
          <cell r="B6013">
            <v>15721.47</v>
          </cell>
          <cell r="C6013">
            <v>2011</v>
          </cell>
          <cell r="D6013" t="str">
            <v>413000  Materials General &amp; Consumables</v>
          </cell>
          <cell r="E6013" t="str">
            <v>District 4</v>
          </cell>
          <cell r="F6013" t="str">
            <v>Sewer</v>
          </cell>
        </row>
        <row r="6014">
          <cell r="B6014">
            <v>13639.61</v>
          </cell>
          <cell r="C6014">
            <v>2011</v>
          </cell>
          <cell r="D6014" t="str">
            <v>413000  Materials General &amp; Consumables</v>
          </cell>
          <cell r="E6014" t="str">
            <v>District 4</v>
          </cell>
          <cell r="F6014" t="str">
            <v>Sewer</v>
          </cell>
        </row>
        <row r="6015">
          <cell r="B6015">
            <v>0</v>
          </cell>
          <cell r="C6015">
            <v>2011</v>
          </cell>
          <cell r="D6015" t="str">
            <v>413000  Materials General &amp; Consumables</v>
          </cell>
          <cell r="E6015" t="str">
            <v>District 3</v>
          </cell>
          <cell r="F6015" t="str">
            <v>Sewer</v>
          </cell>
        </row>
        <row r="6016">
          <cell r="B6016">
            <v>8932.56</v>
          </cell>
          <cell r="C6016">
            <v>2011</v>
          </cell>
          <cell r="D6016" t="str">
            <v>413000  Materials General &amp; Consumables</v>
          </cell>
          <cell r="E6016" t="str">
            <v>District 3</v>
          </cell>
          <cell r="F6016" t="str">
            <v>Sewer</v>
          </cell>
        </row>
        <row r="6017">
          <cell r="B6017">
            <v>7256.46</v>
          </cell>
          <cell r="C6017">
            <v>2011</v>
          </cell>
          <cell r="D6017" t="str">
            <v>413000  Materials General &amp; Consumables</v>
          </cell>
          <cell r="E6017" t="str">
            <v>District 6</v>
          </cell>
          <cell r="F6017" t="str">
            <v>Sewer</v>
          </cell>
        </row>
        <row r="6018">
          <cell r="B6018">
            <v>25716.42</v>
          </cell>
          <cell r="C6018">
            <v>2011</v>
          </cell>
          <cell r="D6018" t="str">
            <v>413000  Materials General &amp; Consumables</v>
          </cell>
          <cell r="E6018" t="str">
            <v>District 7</v>
          </cell>
          <cell r="F6018" t="str">
            <v>Sewer</v>
          </cell>
        </row>
        <row r="6019">
          <cell r="B6019">
            <v>11575.38</v>
          </cell>
          <cell r="C6019">
            <v>2011</v>
          </cell>
          <cell r="D6019" t="str">
            <v>413000  Materials General &amp; Consumables</v>
          </cell>
          <cell r="E6019" t="str">
            <v>District 1</v>
          </cell>
          <cell r="F6019" t="str">
            <v>Sewer</v>
          </cell>
        </row>
        <row r="6020">
          <cell r="B6020">
            <v>0</v>
          </cell>
          <cell r="C6020">
            <v>2011</v>
          </cell>
          <cell r="D6020" t="str">
            <v>413000  Materials General &amp; Consumables</v>
          </cell>
          <cell r="E6020" t="str">
            <v>Logistics</v>
          </cell>
          <cell r="F6020" t="str">
            <v>Sewer</v>
          </cell>
        </row>
        <row r="6021">
          <cell r="B6021">
            <v>4496.96</v>
          </cell>
          <cell r="C6021">
            <v>2011</v>
          </cell>
          <cell r="D6021" t="str">
            <v>413000  Materials General &amp; Consumables</v>
          </cell>
          <cell r="E6021" t="str">
            <v>Logistics</v>
          </cell>
          <cell r="F6021" t="str">
            <v>Sewer</v>
          </cell>
        </row>
        <row r="6022">
          <cell r="B6022">
            <v>0</v>
          </cell>
          <cell r="C6022">
            <v>2011</v>
          </cell>
          <cell r="D6022" t="str">
            <v>413000  Materials General &amp; Consumables</v>
          </cell>
          <cell r="E6022" t="str">
            <v>Informal Settlements</v>
          </cell>
          <cell r="F6022" t="str">
            <v>Sewer</v>
          </cell>
        </row>
        <row r="6023">
          <cell r="B6023">
            <v>0</v>
          </cell>
          <cell r="C6023">
            <v>2011</v>
          </cell>
          <cell r="D6023" t="str">
            <v>413000  Materials General &amp; Consumables</v>
          </cell>
          <cell r="E6023" t="str">
            <v>Planning &amp; Design</v>
          </cell>
          <cell r="F6023" t="str">
            <v>Sewer</v>
          </cell>
        </row>
        <row r="6024">
          <cell r="B6024">
            <v>888.97</v>
          </cell>
          <cell r="C6024">
            <v>2011</v>
          </cell>
          <cell r="D6024" t="str">
            <v>413000  Materials General &amp; Consumables</v>
          </cell>
          <cell r="E6024" t="str">
            <v>Informal Settlements</v>
          </cell>
          <cell r="F6024" t="str">
            <v>Sewer</v>
          </cell>
        </row>
        <row r="6025">
          <cell r="B6025">
            <v>0</v>
          </cell>
          <cell r="C6025">
            <v>2011</v>
          </cell>
          <cell r="D6025" t="str">
            <v>413000  Materials General &amp; Consumables</v>
          </cell>
          <cell r="E6025" t="str">
            <v>District 7</v>
          </cell>
          <cell r="F6025" t="str">
            <v>Sewer</v>
          </cell>
        </row>
        <row r="6026">
          <cell r="B6026">
            <v>283</v>
          </cell>
          <cell r="C6026">
            <v>2011</v>
          </cell>
          <cell r="D6026" t="str">
            <v>413000  Materials General &amp; Consumables</v>
          </cell>
          <cell r="E6026" t="str">
            <v>Informal Settlements</v>
          </cell>
          <cell r="F6026" t="str">
            <v>Water</v>
          </cell>
        </row>
        <row r="6027">
          <cell r="B6027">
            <v>0</v>
          </cell>
          <cell r="C6027">
            <v>2011</v>
          </cell>
          <cell r="D6027" t="str">
            <v>413000  Materials General &amp; Consumables</v>
          </cell>
          <cell r="E6027" t="str">
            <v>Logistics</v>
          </cell>
          <cell r="F6027" t="str">
            <v>Water</v>
          </cell>
        </row>
        <row r="6028">
          <cell r="B6028">
            <v>0</v>
          </cell>
          <cell r="C6028">
            <v>2011</v>
          </cell>
          <cell r="D6028" t="str">
            <v>413000  Materials General &amp; Consumables</v>
          </cell>
          <cell r="E6028" t="str">
            <v>District 7</v>
          </cell>
          <cell r="F6028" t="str">
            <v>Sewer</v>
          </cell>
        </row>
        <row r="6029">
          <cell r="B6029">
            <v>13246.47</v>
          </cell>
          <cell r="C6029">
            <v>2011</v>
          </cell>
          <cell r="D6029" t="str">
            <v>413000  Materials General &amp; Consumables</v>
          </cell>
          <cell r="E6029" t="str">
            <v>District 7</v>
          </cell>
          <cell r="F6029" t="str">
            <v>Sewer</v>
          </cell>
        </row>
        <row r="6030">
          <cell r="B6030">
            <v>0</v>
          </cell>
          <cell r="C6030">
            <v>2011</v>
          </cell>
          <cell r="D6030" t="str">
            <v>413000  Materials General &amp; Consumables</v>
          </cell>
          <cell r="E6030" t="str">
            <v>District 7</v>
          </cell>
          <cell r="F6030" t="str">
            <v>Sewer</v>
          </cell>
        </row>
        <row r="6031">
          <cell r="B6031">
            <v>0</v>
          </cell>
          <cell r="C6031">
            <v>2011</v>
          </cell>
          <cell r="D6031" t="str">
            <v>413000  Materials General &amp; Consumables</v>
          </cell>
          <cell r="E6031" t="str">
            <v>District 7</v>
          </cell>
          <cell r="F6031" t="str">
            <v>Sewer</v>
          </cell>
        </row>
        <row r="6032">
          <cell r="B6032">
            <v>4050.93</v>
          </cell>
          <cell r="C6032">
            <v>2011</v>
          </cell>
          <cell r="D6032" t="str">
            <v>413000  Materials General &amp; Consumables</v>
          </cell>
          <cell r="E6032" t="str">
            <v>District 7</v>
          </cell>
          <cell r="F6032" t="str">
            <v>Sewer</v>
          </cell>
        </row>
        <row r="6033">
          <cell r="B6033">
            <v>12009.11</v>
          </cell>
          <cell r="C6033">
            <v>2011</v>
          </cell>
          <cell r="D6033" t="str">
            <v>413000  Materials General &amp; Consumables</v>
          </cell>
          <cell r="E6033" t="str">
            <v>District 6</v>
          </cell>
          <cell r="F6033" t="str">
            <v>Sewer</v>
          </cell>
        </row>
        <row r="6034">
          <cell r="B6034">
            <v>119.11</v>
          </cell>
          <cell r="C6034">
            <v>2011</v>
          </cell>
          <cell r="D6034" t="str">
            <v>413000  Materials General &amp; Consumables</v>
          </cell>
          <cell r="E6034" t="str">
            <v>District 6</v>
          </cell>
          <cell r="F6034" t="str">
            <v>Sewer</v>
          </cell>
        </row>
        <row r="6035">
          <cell r="B6035">
            <v>0</v>
          </cell>
          <cell r="C6035">
            <v>2011</v>
          </cell>
          <cell r="D6035" t="str">
            <v>413000  Materials General &amp; Consumables</v>
          </cell>
          <cell r="E6035" t="str">
            <v>District 6</v>
          </cell>
          <cell r="F6035" t="str">
            <v>Sewer</v>
          </cell>
        </row>
        <row r="6036">
          <cell r="B6036">
            <v>8983.2000000000007</v>
          </cell>
          <cell r="C6036">
            <v>2011</v>
          </cell>
          <cell r="D6036" t="str">
            <v>413000  Materials General &amp; Consumables</v>
          </cell>
          <cell r="E6036" t="str">
            <v>District 6</v>
          </cell>
          <cell r="F6036" t="str">
            <v>Sewer</v>
          </cell>
        </row>
        <row r="6037">
          <cell r="B6037">
            <v>3419.55</v>
          </cell>
          <cell r="C6037">
            <v>2011</v>
          </cell>
          <cell r="D6037" t="str">
            <v>413000  Materials General &amp; Consumables</v>
          </cell>
          <cell r="E6037" t="str">
            <v>District 6</v>
          </cell>
          <cell r="F6037" t="str">
            <v>Sewer</v>
          </cell>
        </row>
        <row r="6038">
          <cell r="B6038">
            <v>3096.92</v>
          </cell>
          <cell r="C6038">
            <v>2011</v>
          </cell>
          <cell r="D6038" t="str">
            <v>413000  Materials General &amp; Consumables</v>
          </cell>
          <cell r="E6038" t="str">
            <v>District 6</v>
          </cell>
          <cell r="F6038" t="str">
            <v>Sewer</v>
          </cell>
        </row>
        <row r="6039">
          <cell r="B6039">
            <v>0</v>
          </cell>
          <cell r="C6039">
            <v>2011</v>
          </cell>
          <cell r="D6039" t="str">
            <v>413000  Materials General &amp; Consumables</v>
          </cell>
          <cell r="E6039" t="str">
            <v>District 7</v>
          </cell>
          <cell r="F6039" t="str">
            <v>Sewer</v>
          </cell>
        </row>
        <row r="6040">
          <cell r="B6040">
            <v>0</v>
          </cell>
          <cell r="C6040">
            <v>2011</v>
          </cell>
          <cell r="D6040" t="str">
            <v>413000  Materials General &amp; Consumables</v>
          </cell>
          <cell r="E6040" t="str">
            <v>District 7</v>
          </cell>
          <cell r="F6040" t="str">
            <v>Sewer</v>
          </cell>
        </row>
        <row r="6041">
          <cell r="B6041">
            <v>8063</v>
          </cell>
          <cell r="C6041">
            <v>2011</v>
          </cell>
          <cell r="D6041" t="str">
            <v>411450  Bursaries - Non-Employees</v>
          </cell>
          <cell r="E6041" t="str">
            <v>District 4</v>
          </cell>
          <cell r="F6041" t="str">
            <v>Sewer</v>
          </cell>
        </row>
        <row r="6042">
          <cell r="B6042">
            <v>710</v>
          </cell>
          <cell r="C6042">
            <v>2011</v>
          </cell>
          <cell r="D6042" t="str">
            <v>411450  Bursaries - Non-Employees</v>
          </cell>
          <cell r="E6042" t="str">
            <v>District 7</v>
          </cell>
          <cell r="F6042" t="str">
            <v>Sewer</v>
          </cell>
        </row>
        <row r="6043">
          <cell r="B6043">
            <v>26084.95</v>
          </cell>
          <cell r="C6043">
            <v>2011</v>
          </cell>
          <cell r="D6043" t="str">
            <v>411450  Bursaries - Non-Employees</v>
          </cell>
          <cell r="E6043" t="str">
            <v>Logistics</v>
          </cell>
          <cell r="F6043" t="str">
            <v>Water</v>
          </cell>
        </row>
        <row r="6044">
          <cell r="B6044">
            <v>8445.85</v>
          </cell>
          <cell r="C6044">
            <v>2011</v>
          </cell>
          <cell r="D6044" t="str">
            <v>411450  Bursaries - Non-Employees</v>
          </cell>
          <cell r="E6044" t="str">
            <v>Informal Settlements</v>
          </cell>
          <cell r="F6044" t="str">
            <v>Water</v>
          </cell>
        </row>
        <row r="6045">
          <cell r="B6045">
            <v>2350</v>
          </cell>
          <cell r="C6045">
            <v>2011</v>
          </cell>
          <cell r="D6045" t="str">
            <v>411450  Bursaries - Non-Employees</v>
          </cell>
          <cell r="E6045" t="str">
            <v>Logistics</v>
          </cell>
          <cell r="F6045" t="str">
            <v>Water</v>
          </cell>
        </row>
        <row r="6046">
          <cell r="B6046">
            <v>6599.95</v>
          </cell>
          <cell r="C6046">
            <v>2011</v>
          </cell>
          <cell r="D6046" t="str">
            <v>411450  Bursaries - Non-Employees</v>
          </cell>
          <cell r="E6046" t="str">
            <v>District 1</v>
          </cell>
          <cell r="F6046" t="str">
            <v>Water</v>
          </cell>
        </row>
        <row r="6047">
          <cell r="B6047">
            <v>3620</v>
          </cell>
          <cell r="C6047">
            <v>2011</v>
          </cell>
          <cell r="D6047" t="str">
            <v>411450  Bursaries - Non-Employees</v>
          </cell>
          <cell r="E6047" t="str">
            <v>District 3</v>
          </cell>
          <cell r="F6047" t="str">
            <v>Water</v>
          </cell>
        </row>
        <row r="6048">
          <cell r="B6048">
            <v>8018</v>
          </cell>
          <cell r="C6048">
            <v>2011</v>
          </cell>
          <cell r="D6048" t="str">
            <v>411450  Bursaries - Non-Employees</v>
          </cell>
          <cell r="E6048" t="str">
            <v>District 4</v>
          </cell>
          <cell r="F6048" t="str">
            <v>Water</v>
          </cell>
        </row>
        <row r="6049">
          <cell r="B6049">
            <v>10240</v>
          </cell>
          <cell r="C6049">
            <v>2011</v>
          </cell>
          <cell r="D6049" t="str">
            <v>411450  Bursaries - Non-Employees</v>
          </cell>
          <cell r="E6049" t="str">
            <v>District 4</v>
          </cell>
          <cell r="F6049" t="str">
            <v>Water</v>
          </cell>
        </row>
        <row r="6050">
          <cell r="B6050">
            <v>12160</v>
          </cell>
          <cell r="C6050">
            <v>2011</v>
          </cell>
          <cell r="D6050" t="str">
            <v>411450  Bursaries - Non-Employees</v>
          </cell>
          <cell r="E6050" t="str">
            <v>District 6</v>
          </cell>
          <cell r="F6050" t="str">
            <v>Water</v>
          </cell>
        </row>
        <row r="6051">
          <cell r="B6051">
            <v>15060</v>
          </cell>
          <cell r="C6051">
            <v>2011</v>
          </cell>
          <cell r="D6051" t="str">
            <v>411450  Bursaries - Non-Employees</v>
          </cell>
          <cell r="E6051" t="str">
            <v>District 6</v>
          </cell>
          <cell r="F6051" t="str">
            <v>Water</v>
          </cell>
        </row>
        <row r="6052">
          <cell r="B6052">
            <v>5020</v>
          </cell>
          <cell r="C6052">
            <v>2011</v>
          </cell>
          <cell r="D6052" t="str">
            <v>411450  Bursaries - Non-Employees</v>
          </cell>
          <cell r="E6052" t="str">
            <v>District 6</v>
          </cell>
          <cell r="F6052" t="str">
            <v>Water</v>
          </cell>
        </row>
        <row r="6053">
          <cell r="B6053">
            <v>5395.9</v>
          </cell>
          <cell r="C6053">
            <v>2011</v>
          </cell>
          <cell r="D6053" t="str">
            <v>411450  Bursaries - Non-Employees</v>
          </cell>
          <cell r="E6053" t="str">
            <v>District 8</v>
          </cell>
          <cell r="F6053" t="str">
            <v>Water</v>
          </cell>
        </row>
        <row r="6054">
          <cell r="B6054">
            <v>5020</v>
          </cell>
          <cell r="C6054">
            <v>2011</v>
          </cell>
          <cell r="D6054" t="str">
            <v>411450  Bursaries - Non-Employees</v>
          </cell>
          <cell r="E6054" t="str">
            <v>District 8</v>
          </cell>
          <cell r="F6054" t="str">
            <v>Water</v>
          </cell>
        </row>
        <row r="6055">
          <cell r="B6055">
            <v>42395.1</v>
          </cell>
          <cell r="C6055">
            <v>2011</v>
          </cell>
          <cell r="D6055" t="str">
            <v>414250  Training</v>
          </cell>
          <cell r="E6055" t="str">
            <v>Informal Settlements</v>
          </cell>
          <cell r="F6055" t="str">
            <v>Sewer</v>
          </cell>
        </row>
        <row r="6056">
          <cell r="B6056">
            <v>761474.43</v>
          </cell>
          <cell r="C6056">
            <v>2011</v>
          </cell>
          <cell r="D6056" t="str">
            <v>414250  Training</v>
          </cell>
          <cell r="E6056" t="str">
            <v>Logistics</v>
          </cell>
          <cell r="F6056" t="str">
            <v>Water</v>
          </cell>
        </row>
        <row r="6057">
          <cell r="B6057">
            <v>19242.2</v>
          </cell>
          <cell r="C6057">
            <v>2011</v>
          </cell>
          <cell r="D6057" t="str">
            <v>414270  Training - Co Op Students</v>
          </cell>
          <cell r="E6057" t="str">
            <v>Planning &amp; Design</v>
          </cell>
          <cell r="F6057" t="str">
            <v>Sewer</v>
          </cell>
        </row>
        <row r="6058">
          <cell r="B6058">
            <v>9900</v>
          </cell>
          <cell r="C6058">
            <v>2011</v>
          </cell>
          <cell r="D6058" t="str">
            <v>414270  Training - Co Op Students</v>
          </cell>
          <cell r="E6058" t="str">
            <v>Logistics</v>
          </cell>
          <cell r="F6058" t="str">
            <v>Water</v>
          </cell>
        </row>
        <row r="6059">
          <cell r="B6059">
            <v>135579.5</v>
          </cell>
          <cell r="C6059">
            <v>2011</v>
          </cell>
          <cell r="D6059" t="str">
            <v>414270  Training - Co Op Students</v>
          </cell>
          <cell r="E6059" t="str">
            <v>Informal Settlements</v>
          </cell>
          <cell r="F6059" t="str">
            <v>Water</v>
          </cell>
        </row>
        <row r="6060">
          <cell r="B6060">
            <v>48074.2</v>
          </cell>
          <cell r="C6060">
            <v>2011</v>
          </cell>
          <cell r="D6060" t="str">
            <v>414270  Training - Co Op Students</v>
          </cell>
          <cell r="E6060" t="str">
            <v>District 1</v>
          </cell>
          <cell r="F6060" t="str">
            <v>Water</v>
          </cell>
        </row>
        <row r="6061">
          <cell r="B6061">
            <v>97784.98</v>
          </cell>
          <cell r="C6061">
            <v>2011</v>
          </cell>
          <cell r="D6061" t="str">
            <v>414270  Training - Co Op Students</v>
          </cell>
          <cell r="E6061" t="str">
            <v>District 3</v>
          </cell>
          <cell r="F6061" t="str">
            <v>Water</v>
          </cell>
        </row>
        <row r="6062">
          <cell r="B6062">
            <v>96966.69</v>
          </cell>
          <cell r="C6062">
            <v>2011</v>
          </cell>
          <cell r="D6062" t="str">
            <v>414270  Training - Co Op Students</v>
          </cell>
          <cell r="E6062" t="str">
            <v>District 4</v>
          </cell>
          <cell r="F6062" t="str">
            <v>Water</v>
          </cell>
        </row>
        <row r="6063">
          <cell r="B6063">
            <v>96352.98</v>
          </cell>
          <cell r="C6063">
            <v>2011</v>
          </cell>
          <cell r="D6063" t="str">
            <v>414270  Training - Co Op Students</v>
          </cell>
          <cell r="E6063" t="str">
            <v>District 6</v>
          </cell>
          <cell r="F6063" t="str">
            <v>Water</v>
          </cell>
        </row>
        <row r="6064">
          <cell r="B6064">
            <v>47716.22</v>
          </cell>
          <cell r="C6064">
            <v>2011</v>
          </cell>
          <cell r="D6064" t="str">
            <v>414270  Training - Co Op Students</v>
          </cell>
          <cell r="E6064" t="str">
            <v>District 8</v>
          </cell>
          <cell r="F6064" t="str">
            <v>Water</v>
          </cell>
        </row>
        <row r="6065">
          <cell r="B6065">
            <v>26269.439999999999</v>
          </cell>
          <cell r="C6065">
            <v>2011</v>
          </cell>
          <cell r="D6065" t="str">
            <v>411100  DO NOT USE - Advertising</v>
          </cell>
          <cell r="E6065" t="str">
            <v>District 4</v>
          </cell>
          <cell r="F6065" t="str">
            <v>Water</v>
          </cell>
        </row>
        <row r="6066">
          <cell r="B6066">
            <v>7893.79</v>
          </cell>
          <cell r="C6066">
            <v>2011</v>
          </cell>
          <cell r="D6066" t="str">
            <v>411100  DO NOT USE - Advertising</v>
          </cell>
          <cell r="E6066" t="str">
            <v>District 4</v>
          </cell>
          <cell r="F6066" t="str">
            <v>Water</v>
          </cell>
        </row>
        <row r="6067">
          <cell r="B6067">
            <v>19260.849999999999</v>
          </cell>
          <cell r="C6067">
            <v>2011</v>
          </cell>
          <cell r="D6067" t="str">
            <v>411100  DO NOT USE - Advertising</v>
          </cell>
          <cell r="E6067" t="str">
            <v>District 3</v>
          </cell>
          <cell r="F6067" t="str">
            <v>Water</v>
          </cell>
        </row>
        <row r="6068">
          <cell r="B6068">
            <v>7553.36</v>
          </cell>
          <cell r="C6068">
            <v>2011</v>
          </cell>
          <cell r="D6068" t="str">
            <v>411100  DO NOT USE - Advertising</v>
          </cell>
          <cell r="E6068" t="str">
            <v>District 8</v>
          </cell>
          <cell r="F6068" t="str">
            <v>Water</v>
          </cell>
        </row>
        <row r="6069">
          <cell r="B6069">
            <v>5637.2</v>
          </cell>
          <cell r="C6069">
            <v>2011</v>
          </cell>
          <cell r="D6069" t="str">
            <v>411100  DO NOT USE - Advertising</v>
          </cell>
          <cell r="E6069" t="str">
            <v>District 8</v>
          </cell>
          <cell r="F6069" t="str">
            <v>Water</v>
          </cell>
        </row>
        <row r="6070">
          <cell r="B6070">
            <v>4423.7</v>
          </cell>
          <cell r="C6070">
            <v>2011</v>
          </cell>
          <cell r="D6070" t="str">
            <v>411100  DO NOT USE - Advertising</v>
          </cell>
          <cell r="E6070" t="str">
            <v>District 1</v>
          </cell>
          <cell r="F6070" t="str">
            <v>Water</v>
          </cell>
        </row>
        <row r="6071">
          <cell r="B6071">
            <v>21504.6</v>
          </cell>
          <cell r="C6071">
            <v>2011</v>
          </cell>
          <cell r="D6071" t="str">
            <v>411100  DO NOT USE - Advertising</v>
          </cell>
          <cell r="E6071" t="str">
            <v>Logistics</v>
          </cell>
          <cell r="F6071" t="str">
            <v>Water</v>
          </cell>
        </row>
        <row r="6072">
          <cell r="B6072">
            <v>6658.4</v>
          </cell>
          <cell r="C6072">
            <v>2011</v>
          </cell>
          <cell r="D6072" t="str">
            <v>411100  DO NOT USE - Advertising</v>
          </cell>
          <cell r="E6072" t="str">
            <v>Logistics</v>
          </cell>
          <cell r="F6072" t="str">
            <v>Water</v>
          </cell>
        </row>
        <row r="6073">
          <cell r="B6073">
            <v>26667.89</v>
          </cell>
          <cell r="C6073">
            <v>2011</v>
          </cell>
          <cell r="D6073" t="str">
            <v>411100  DO NOT USE - Advertising</v>
          </cell>
          <cell r="E6073" t="str">
            <v>Informal Settlements</v>
          </cell>
          <cell r="F6073" t="str">
            <v>Water</v>
          </cell>
        </row>
        <row r="6074">
          <cell r="B6074">
            <v>6010.8</v>
          </cell>
          <cell r="C6074">
            <v>2011</v>
          </cell>
          <cell r="D6074" t="str">
            <v>411100  DO NOT USE - Advertising</v>
          </cell>
          <cell r="E6074" t="str">
            <v>TOC</v>
          </cell>
          <cell r="F6074" t="str">
            <v>Water</v>
          </cell>
        </row>
        <row r="6075">
          <cell r="B6075">
            <v>19379.36</v>
          </cell>
          <cell r="C6075">
            <v>2011</v>
          </cell>
          <cell r="D6075" t="str">
            <v>411100  DO NOT USE - Advertising</v>
          </cell>
          <cell r="E6075" t="str">
            <v>District 8</v>
          </cell>
          <cell r="F6075" t="str">
            <v>Water</v>
          </cell>
        </row>
        <row r="6076">
          <cell r="B6076">
            <v>1543.36</v>
          </cell>
          <cell r="C6076">
            <v>2011</v>
          </cell>
          <cell r="D6076" t="str">
            <v>411100  DO NOT USE - Advertising</v>
          </cell>
          <cell r="E6076" t="str">
            <v>District 8</v>
          </cell>
          <cell r="F6076" t="str">
            <v>Water</v>
          </cell>
        </row>
        <row r="6077">
          <cell r="B6077">
            <v>55927.68</v>
          </cell>
          <cell r="C6077">
            <v>2011</v>
          </cell>
          <cell r="D6077" t="str">
            <v>411100  DO NOT USE - Advertising</v>
          </cell>
          <cell r="E6077" t="str">
            <v>District 8</v>
          </cell>
          <cell r="F6077" t="str">
            <v>Water</v>
          </cell>
        </row>
        <row r="6078">
          <cell r="B6078">
            <v>14644.98</v>
          </cell>
          <cell r="C6078">
            <v>2011</v>
          </cell>
          <cell r="D6078" t="str">
            <v>411100  DO NOT USE - Advertising</v>
          </cell>
          <cell r="E6078" t="str">
            <v>District 6</v>
          </cell>
          <cell r="F6078" t="str">
            <v>Water</v>
          </cell>
        </row>
        <row r="6079">
          <cell r="B6079">
            <v>10006.32</v>
          </cell>
          <cell r="C6079">
            <v>2011</v>
          </cell>
          <cell r="D6079" t="str">
            <v>411100  DO NOT USE - Advertising</v>
          </cell>
          <cell r="E6079" t="str">
            <v>District 4</v>
          </cell>
          <cell r="F6079" t="str">
            <v>Sewer</v>
          </cell>
        </row>
        <row r="6080">
          <cell r="B6080">
            <v>0</v>
          </cell>
          <cell r="C6080">
            <v>2011</v>
          </cell>
          <cell r="D6080" t="str">
            <v>411100  DO NOT USE - Advertising</v>
          </cell>
          <cell r="E6080" t="str">
            <v>Informal Settlements</v>
          </cell>
          <cell r="F6080" t="str">
            <v>Sewer</v>
          </cell>
        </row>
        <row r="6081">
          <cell r="B6081">
            <v>163457.24</v>
          </cell>
          <cell r="C6081">
            <v>2011</v>
          </cell>
          <cell r="D6081" t="str">
            <v>411100  DO NOT USE - Advertising</v>
          </cell>
          <cell r="E6081" t="str">
            <v>Logistics</v>
          </cell>
          <cell r="F6081" t="str">
            <v>Water</v>
          </cell>
        </row>
        <row r="6082">
          <cell r="B6082">
            <v>2729.84</v>
          </cell>
          <cell r="C6082">
            <v>2011</v>
          </cell>
          <cell r="D6082" t="str">
            <v>411300  Books Periodicals &amp; Subscriptions</v>
          </cell>
          <cell r="E6082" t="str">
            <v>District 6</v>
          </cell>
          <cell r="F6082" t="str">
            <v>Water</v>
          </cell>
        </row>
        <row r="6083">
          <cell r="B6083">
            <v>5720.47</v>
          </cell>
          <cell r="C6083">
            <v>2011</v>
          </cell>
          <cell r="D6083" t="str">
            <v>411300  Books Periodicals &amp; Subscriptions</v>
          </cell>
          <cell r="E6083" t="str">
            <v>District 3</v>
          </cell>
          <cell r="F6083" t="str">
            <v>Water</v>
          </cell>
        </row>
        <row r="6084">
          <cell r="B6084">
            <v>9123.11</v>
          </cell>
          <cell r="C6084">
            <v>2011</v>
          </cell>
          <cell r="D6084" t="str">
            <v>411300  Books Periodicals &amp; Subscriptions</v>
          </cell>
          <cell r="E6084" t="str">
            <v>Logistics</v>
          </cell>
          <cell r="F6084" t="str">
            <v>Water</v>
          </cell>
        </row>
        <row r="6085">
          <cell r="B6085">
            <v>0</v>
          </cell>
          <cell r="C6085">
            <v>2011</v>
          </cell>
          <cell r="D6085" t="str">
            <v>411300  Books Periodicals &amp; Subscriptions</v>
          </cell>
          <cell r="E6085" t="str">
            <v>Planning &amp; Design</v>
          </cell>
          <cell r="F6085" t="str">
            <v>Sewer</v>
          </cell>
        </row>
        <row r="6086">
          <cell r="B6086">
            <v>140227.20000000001</v>
          </cell>
          <cell r="C6086">
            <v>2011</v>
          </cell>
          <cell r="D6086" t="str">
            <v>411350  Chemicals</v>
          </cell>
          <cell r="E6086" t="str">
            <v>District 1</v>
          </cell>
          <cell r="F6086" t="str">
            <v>Water</v>
          </cell>
        </row>
        <row r="6087">
          <cell r="B6087">
            <v>12493.37</v>
          </cell>
          <cell r="C6087">
            <v>2011</v>
          </cell>
          <cell r="D6087" t="str">
            <v>411350  Chemicals</v>
          </cell>
          <cell r="E6087" t="str">
            <v>Logistics</v>
          </cell>
          <cell r="F6087" t="str">
            <v>Water</v>
          </cell>
        </row>
        <row r="6088">
          <cell r="B6088">
            <v>45831.27</v>
          </cell>
          <cell r="C6088">
            <v>2011</v>
          </cell>
          <cell r="D6088" t="str">
            <v>411350  Chemicals</v>
          </cell>
          <cell r="E6088" t="str">
            <v>Logistics</v>
          </cell>
          <cell r="F6088" t="str">
            <v>Water</v>
          </cell>
        </row>
        <row r="6089">
          <cell r="B6089">
            <v>0</v>
          </cell>
          <cell r="C6089">
            <v>2011</v>
          </cell>
          <cell r="D6089" t="str">
            <v>411350  Chemicals</v>
          </cell>
          <cell r="E6089" t="str">
            <v>Logistics</v>
          </cell>
          <cell r="F6089" t="str">
            <v>Water</v>
          </cell>
        </row>
        <row r="6090">
          <cell r="B6090">
            <v>635.41</v>
          </cell>
          <cell r="C6090">
            <v>2011</v>
          </cell>
          <cell r="D6090" t="str">
            <v>411350  Chemicals</v>
          </cell>
          <cell r="E6090" t="str">
            <v>District 8</v>
          </cell>
          <cell r="F6090" t="str">
            <v>Water</v>
          </cell>
        </row>
        <row r="6091">
          <cell r="B6091">
            <v>3480</v>
          </cell>
          <cell r="C6091">
            <v>2011</v>
          </cell>
          <cell r="D6091" t="str">
            <v>411350  Chemicals</v>
          </cell>
          <cell r="E6091" t="str">
            <v>District 6</v>
          </cell>
          <cell r="F6091" t="str">
            <v>Water</v>
          </cell>
        </row>
        <row r="6092">
          <cell r="B6092">
            <v>23669.93</v>
          </cell>
          <cell r="C6092">
            <v>2011</v>
          </cell>
          <cell r="D6092" t="str">
            <v>411350  Chemicals</v>
          </cell>
          <cell r="E6092" t="str">
            <v>District 4</v>
          </cell>
          <cell r="F6092" t="str">
            <v>Sewer</v>
          </cell>
        </row>
        <row r="6093">
          <cell r="B6093">
            <v>58328.03</v>
          </cell>
          <cell r="C6093">
            <v>2011</v>
          </cell>
          <cell r="D6093" t="str">
            <v>411350  Chemicals</v>
          </cell>
          <cell r="E6093" t="str">
            <v>District 3</v>
          </cell>
          <cell r="F6093" t="str">
            <v>Sewer</v>
          </cell>
        </row>
        <row r="6094">
          <cell r="B6094">
            <v>3954.46</v>
          </cell>
          <cell r="C6094">
            <v>2011</v>
          </cell>
          <cell r="D6094" t="str">
            <v>411350  Chemicals</v>
          </cell>
          <cell r="E6094" t="str">
            <v>District 6</v>
          </cell>
          <cell r="F6094" t="str">
            <v>Sewer</v>
          </cell>
        </row>
        <row r="6095">
          <cell r="B6095">
            <v>11972.54</v>
          </cell>
          <cell r="C6095">
            <v>2011</v>
          </cell>
          <cell r="D6095" t="str">
            <v>411350  Chemicals</v>
          </cell>
          <cell r="E6095" t="str">
            <v>District 7</v>
          </cell>
          <cell r="F6095" t="str">
            <v>Sewer</v>
          </cell>
        </row>
        <row r="6096">
          <cell r="B6096">
            <v>9815</v>
          </cell>
          <cell r="C6096">
            <v>2011</v>
          </cell>
          <cell r="D6096" t="str">
            <v>411350  Chemicals</v>
          </cell>
          <cell r="E6096" t="str">
            <v>District 1</v>
          </cell>
          <cell r="F6096" t="str">
            <v>Sewer</v>
          </cell>
        </row>
        <row r="6097">
          <cell r="B6097">
            <v>2640.37</v>
          </cell>
          <cell r="C6097">
            <v>2011</v>
          </cell>
          <cell r="D6097" t="str">
            <v>411350  Chemicals</v>
          </cell>
          <cell r="E6097" t="str">
            <v>Logistics</v>
          </cell>
          <cell r="F6097" t="str">
            <v>Sewer</v>
          </cell>
        </row>
        <row r="6098">
          <cell r="B6098">
            <v>2550.27</v>
          </cell>
          <cell r="C6098">
            <v>2011</v>
          </cell>
          <cell r="D6098" t="str">
            <v>411350  Chemicals</v>
          </cell>
          <cell r="E6098" t="str">
            <v>District 7</v>
          </cell>
          <cell r="F6098" t="str">
            <v>Sewer</v>
          </cell>
        </row>
        <row r="6099">
          <cell r="B6099">
            <v>17657.28</v>
          </cell>
          <cell r="C6099">
            <v>2011</v>
          </cell>
          <cell r="D6099" t="str">
            <v>411350  Chemicals</v>
          </cell>
          <cell r="E6099" t="str">
            <v>District 6</v>
          </cell>
          <cell r="F6099" t="str">
            <v>Sewer</v>
          </cell>
        </row>
        <row r="6100">
          <cell r="B6100">
            <v>35606.79</v>
          </cell>
          <cell r="C6100">
            <v>2011</v>
          </cell>
          <cell r="D6100" t="str">
            <v>411350  Chemicals</v>
          </cell>
          <cell r="E6100" t="str">
            <v>District 6</v>
          </cell>
          <cell r="F6100" t="str">
            <v>Sewer</v>
          </cell>
        </row>
        <row r="6101">
          <cell r="B6101">
            <v>4760</v>
          </cell>
          <cell r="C6101">
            <v>2011</v>
          </cell>
          <cell r="D6101" t="str">
            <v>411350  Chemicals</v>
          </cell>
          <cell r="E6101" t="str">
            <v>District 6</v>
          </cell>
          <cell r="F6101" t="str">
            <v>Sewer</v>
          </cell>
        </row>
        <row r="6102">
          <cell r="B6102">
            <v>0</v>
          </cell>
          <cell r="C6102">
            <v>2011</v>
          </cell>
          <cell r="D6102" t="str">
            <v>411500  Catering Services: Internal</v>
          </cell>
          <cell r="E6102" t="str">
            <v>District 8</v>
          </cell>
          <cell r="F6102" t="str">
            <v>Water</v>
          </cell>
        </row>
        <row r="6103">
          <cell r="B6103">
            <v>480</v>
          </cell>
          <cell r="C6103">
            <v>2011</v>
          </cell>
          <cell r="D6103" t="str">
            <v>411500  Catering Services: Internal</v>
          </cell>
          <cell r="E6103" t="str">
            <v>District 4</v>
          </cell>
          <cell r="F6103" t="str">
            <v>Water</v>
          </cell>
        </row>
        <row r="6104">
          <cell r="B6104">
            <v>2100</v>
          </cell>
          <cell r="C6104">
            <v>2011</v>
          </cell>
          <cell r="D6104" t="str">
            <v>411500  Catering Services: Internal</v>
          </cell>
          <cell r="E6104" t="str">
            <v>District 3</v>
          </cell>
          <cell r="F6104" t="str">
            <v>Water</v>
          </cell>
        </row>
        <row r="6105">
          <cell r="B6105">
            <v>0</v>
          </cell>
          <cell r="C6105">
            <v>2011</v>
          </cell>
          <cell r="D6105" t="str">
            <v>411500  Catering Services: Internal</v>
          </cell>
          <cell r="E6105" t="str">
            <v>District 8</v>
          </cell>
          <cell r="F6105" t="str">
            <v>Water</v>
          </cell>
        </row>
        <row r="6106">
          <cell r="B6106">
            <v>8059</v>
          </cell>
          <cell r="C6106">
            <v>2011</v>
          </cell>
          <cell r="D6106" t="str">
            <v>411500  Catering Services: Internal</v>
          </cell>
          <cell r="E6106" t="str">
            <v>Informal Settlements</v>
          </cell>
          <cell r="F6106" t="str">
            <v>Water</v>
          </cell>
        </row>
        <row r="6107">
          <cell r="B6107">
            <v>2420</v>
          </cell>
          <cell r="C6107">
            <v>2011</v>
          </cell>
          <cell r="D6107" t="str">
            <v>411500  Catering Services: Internal</v>
          </cell>
          <cell r="E6107" t="str">
            <v>TOC</v>
          </cell>
          <cell r="F6107" t="str">
            <v>Water</v>
          </cell>
        </row>
        <row r="6108">
          <cell r="B6108">
            <v>0</v>
          </cell>
          <cell r="C6108">
            <v>2011</v>
          </cell>
          <cell r="D6108" t="str">
            <v>411500  Catering Services: Internal</v>
          </cell>
          <cell r="E6108" t="str">
            <v>District 8</v>
          </cell>
          <cell r="F6108" t="str">
            <v>Water</v>
          </cell>
        </row>
        <row r="6109">
          <cell r="B6109">
            <v>0</v>
          </cell>
          <cell r="C6109">
            <v>2011</v>
          </cell>
          <cell r="D6109" t="str">
            <v>411500  Catering Services: Internal</v>
          </cell>
          <cell r="E6109" t="str">
            <v>District 8</v>
          </cell>
          <cell r="F6109" t="str">
            <v>Water</v>
          </cell>
        </row>
        <row r="6110">
          <cell r="B6110">
            <v>0</v>
          </cell>
          <cell r="C6110">
            <v>2011</v>
          </cell>
          <cell r="D6110" t="str">
            <v>411500  Catering Services: Internal</v>
          </cell>
          <cell r="E6110" t="str">
            <v>District 6</v>
          </cell>
          <cell r="F6110" t="str">
            <v>Water</v>
          </cell>
        </row>
        <row r="6111">
          <cell r="B6111">
            <v>11016</v>
          </cell>
          <cell r="C6111">
            <v>2011</v>
          </cell>
          <cell r="D6111" t="str">
            <v>411500  Catering Services: Internal</v>
          </cell>
          <cell r="E6111" t="str">
            <v>Logistics</v>
          </cell>
          <cell r="F6111" t="str">
            <v>Water</v>
          </cell>
        </row>
        <row r="6112">
          <cell r="B6112">
            <v>26901.37</v>
          </cell>
          <cell r="C6112">
            <v>2011</v>
          </cell>
          <cell r="D6112" t="str">
            <v>411550  Cleaning Costs</v>
          </cell>
          <cell r="E6112" t="str">
            <v>District 4</v>
          </cell>
          <cell r="F6112" t="str">
            <v>Water</v>
          </cell>
        </row>
        <row r="6113">
          <cell r="B6113">
            <v>20265.73</v>
          </cell>
          <cell r="C6113">
            <v>2011</v>
          </cell>
          <cell r="D6113" t="str">
            <v>411550  Cleaning Costs</v>
          </cell>
          <cell r="E6113" t="str">
            <v>District 4</v>
          </cell>
          <cell r="F6113" t="str">
            <v>Water</v>
          </cell>
        </row>
        <row r="6114">
          <cell r="B6114">
            <v>22619.53</v>
          </cell>
          <cell r="C6114">
            <v>2011</v>
          </cell>
          <cell r="D6114" t="str">
            <v>411550  Cleaning Costs</v>
          </cell>
          <cell r="E6114" t="str">
            <v>District 4</v>
          </cell>
          <cell r="F6114" t="str">
            <v>Water</v>
          </cell>
        </row>
        <row r="6115">
          <cell r="B6115">
            <v>44692.66</v>
          </cell>
          <cell r="C6115">
            <v>2011</v>
          </cell>
          <cell r="D6115" t="str">
            <v>411550  Cleaning Costs</v>
          </cell>
          <cell r="E6115" t="str">
            <v>District 3</v>
          </cell>
          <cell r="F6115" t="str">
            <v>Water</v>
          </cell>
        </row>
        <row r="6116">
          <cell r="B6116">
            <v>32834.239999999998</v>
          </cell>
          <cell r="C6116">
            <v>2011</v>
          </cell>
          <cell r="D6116" t="str">
            <v>411550  Cleaning Costs</v>
          </cell>
          <cell r="E6116" t="str">
            <v>District 6</v>
          </cell>
          <cell r="F6116" t="str">
            <v>Water</v>
          </cell>
        </row>
        <row r="6117">
          <cell r="B6117">
            <v>36268.559999999998</v>
          </cell>
          <cell r="C6117">
            <v>2011</v>
          </cell>
          <cell r="D6117" t="str">
            <v>411550  Cleaning Costs</v>
          </cell>
          <cell r="E6117" t="str">
            <v>District 8</v>
          </cell>
          <cell r="F6117" t="str">
            <v>Water</v>
          </cell>
        </row>
        <row r="6118">
          <cell r="B6118">
            <v>0</v>
          </cell>
          <cell r="C6118">
            <v>2011</v>
          </cell>
          <cell r="D6118" t="str">
            <v>411550  Cleaning Costs</v>
          </cell>
          <cell r="E6118" t="str">
            <v>District 6</v>
          </cell>
          <cell r="F6118" t="str">
            <v>Water</v>
          </cell>
        </row>
        <row r="6119">
          <cell r="B6119">
            <v>163759.49</v>
          </cell>
          <cell r="C6119">
            <v>2011</v>
          </cell>
          <cell r="D6119" t="str">
            <v>411550  Cleaning Costs</v>
          </cell>
          <cell r="E6119" t="str">
            <v>District 1</v>
          </cell>
          <cell r="F6119" t="str">
            <v>Water</v>
          </cell>
        </row>
        <row r="6120">
          <cell r="B6120">
            <v>0</v>
          </cell>
          <cell r="C6120">
            <v>2011</v>
          </cell>
          <cell r="D6120" t="str">
            <v>411550  Cleaning Costs</v>
          </cell>
          <cell r="E6120" t="str">
            <v>District 1</v>
          </cell>
          <cell r="F6120" t="str">
            <v>Water</v>
          </cell>
        </row>
        <row r="6121">
          <cell r="B6121">
            <v>0</v>
          </cell>
          <cell r="C6121">
            <v>2011</v>
          </cell>
          <cell r="D6121" t="str">
            <v>411550  Cleaning Costs</v>
          </cell>
          <cell r="E6121" t="str">
            <v>District 1</v>
          </cell>
          <cell r="F6121" t="str">
            <v>Water</v>
          </cell>
        </row>
        <row r="6122">
          <cell r="B6122">
            <v>104218.42</v>
          </cell>
          <cell r="C6122">
            <v>2011</v>
          </cell>
          <cell r="D6122" t="str">
            <v>411550  Cleaning Costs</v>
          </cell>
          <cell r="E6122" t="str">
            <v>Logistics</v>
          </cell>
          <cell r="F6122" t="str">
            <v>Water</v>
          </cell>
        </row>
        <row r="6123">
          <cell r="B6123">
            <v>77703.59</v>
          </cell>
          <cell r="C6123">
            <v>2011</v>
          </cell>
          <cell r="D6123" t="str">
            <v>411550  Cleaning Costs</v>
          </cell>
          <cell r="E6123" t="str">
            <v>Logistics</v>
          </cell>
          <cell r="F6123" t="str">
            <v>Water</v>
          </cell>
        </row>
        <row r="6124">
          <cell r="B6124">
            <v>49995.199999999997</v>
          </cell>
          <cell r="C6124">
            <v>2011</v>
          </cell>
          <cell r="D6124" t="str">
            <v>411550  Cleaning Costs</v>
          </cell>
          <cell r="E6124" t="str">
            <v>Logistics</v>
          </cell>
          <cell r="F6124" t="str">
            <v>Water</v>
          </cell>
        </row>
        <row r="6125">
          <cell r="B6125">
            <v>0</v>
          </cell>
          <cell r="C6125">
            <v>2011</v>
          </cell>
          <cell r="D6125" t="str">
            <v>411550  Cleaning Costs</v>
          </cell>
          <cell r="E6125" t="str">
            <v>Logistics</v>
          </cell>
          <cell r="F6125" t="str">
            <v>Water</v>
          </cell>
        </row>
        <row r="6126">
          <cell r="B6126">
            <v>62500.57</v>
          </cell>
          <cell r="C6126">
            <v>2011</v>
          </cell>
          <cell r="D6126" t="str">
            <v>411550  Cleaning Costs</v>
          </cell>
          <cell r="E6126" t="str">
            <v>Informal Settlements</v>
          </cell>
          <cell r="F6126" t="str">
            <v>Water</v>
          </cell>
        </row>
        <row r="6127">
          <cell r="B6127">
            <v>13550.14</v>
          </cell>
          <cell r="C6127">
            <v>2011</v>
          </cell>
          <cell r="D6127" t="str">
            <v>411550  Cleaning Costs</v>
          </cell>
          <cell r="E6127" t="str">
            <v>TOC</v>
          </cell>
          <cell r="F6127" t="str">
            <v>Water</v>
          </cell>
        </row>
        <row r="6128">
          <cell r="B6128">
            <v>551944.27</v>
          </cell>
          <cell r="C6128">
            <v>2011</v>
          </cell>
          <cell r="D6128" t="str">
            <v>411550  Cleaning Costs</v>
          </cell>
          <cell r="E6128" t="str">
            <v>District 8</v>
          </cell>
          <cell r="F6128" t="str">
            <v>Water</v>
          </cell>
        </row>
        <row r="6129">
          <cell r="B6129">
            <v>7796.78</v>
          </cell>
          <cell r="C6129">
            <v>2011</v>
          </cell>
          <cell r="D6129" t="str">
            <v>411550  Cleaning Costs</v>
          </cell>
          <cell r="E6129" t="str">
            <v>District 8</v>
          </cell>
          <cell r="F6129" t="str">
            <v>Water</v>
          </cell>
        </row>
        <row r="6130">
          <cell r="B6130">
            <v>0</v>
          </cell>
          <cell r="C6130">
            <v>2011</v>
          </cell>
          <cell r="D6130" t="str">
            <v>411550  Cleaning Costs</v>
          </cell>
          <cell r="E6130" t="str">
            <v>District 8</v>
          </cell>
          <cell r="F6130" t="str">
            <v>Water</v>
          </cell>
        </row>
        <row r="6131">
          <cell r="B6131">
            <v>23679.53</v>
          </cell>
          <cell r="C6131">
            <v>2011</v>
          </cell>
          <cell r="D6131" t="str">
            <v>411550  Cleaning Costs</v>
          </cell>
          <cell r="E6131" t="str">
            <v>District 6</v>
          </cell>
          <cell r="F6131" t="str">
            <v>Water</v>
          </cell>
        </row>
        <row r="6132">
          <cell r="B6132">
            <v>32707.64</v>
          </cell>
          <cell r="C6132">
            <v>2011</v>
          </cell>
          <cell r="D6132" t="str">
            <v>411550  Cleaning Costs</v>
          </cell>
          <cell r="E6132" t="str">
            <v>District 6</v>
          </cell>
          <cell r="F6132" t="str">
            <v>Water</v>
          </cell>
        </row>
        <row r="6133">
          <cell r="B6133">
            <v>13017.48</v>
          </cell>
          <cell r="C6133">
            <v>2011</v>
          </cell>
          <cell r="D6133" t="str">
            <v>411550  Cleaning Costs</v>
          </cell>
          <cell r="E6133" t="str">
            <v>District 6</v>
          </cell>
          <cell r="F6133" t="str">
            <v>Water</v>
          </cell>
        </row>
        <row r="6134">
          <cell r="B6134">
            <v>18840.330000000002</v>
          </cell>
          <cell r="C6134">
            <v>2011</v>
          </cell>
          <cell r="D6134" t="str">
            <v>411550  Cleaning Costs</v>
          </cell>
          <cell r="E6134" t="str">
            <v>District 6</v>
          </cell>
          <cell r="F6134" t="str">
            <v>Water</v>
          </cell>
        </row>
        <row r="6135">
          <cell r="B6135">
            <v>0</v>
          </cell>
          <cell r="C6135">
            <v>2011</v>
          </cell>
          <cell r="D6135" t="str">
            <v>411550  Cleaning Costs</v>
          </cell>
          <cell r="E6135" t="str">
            <v>District 6</v>
          </cell>
          <cell r="F6135" t="str">
            <v>Water</v>
          </cell>
        </row>
        <row r="6136">
          <cell r="B6136">
            <v>129296.56</v>
          </cell>
          <cell r="C6136">
            <v>2011</v>
          </cell>
          <cell r="D6136" t="str">
            <v>411550  Cleaning Costs</v>
          </cell>
          <cell r="E6136" t="str">
            <v>District 4</v>
          </cell>
          <cell r="F6136" t="str">
            <v>Sewer</v>
          </cell>
        </row>
        <row r="6137">
          <cell r="B6137">
            <v>343156.62</v>
          </cell>
          <cell r="C6137">
            <v>2011</v>
          </cell>
          <cell r="D6137" t="str">
            <v>411550  Cleaning Costs</v>
          </cell>
          <cell r="E6137" t="str">
            <v>District 4</v>
          </cell>
          <cell r="F6137" t="str">
            <v>Sewer</v>
          </cell>
        </row>
        <row r="6138">
          <cell r="B6138">
            <v>108978.46</v>
          </cell>
          <cell r="C6138">
            <v>2011</v>
          </cell>
          <cell r="D6138" t="str">
            <v>411550  Cleaning Costs</v>
          </cell>
          <cell r="E6138" t="str">
            <v>District 4</v>
          </cell>
          <cell r="F6138" t="str">
            <v>Sewer</v>
          </cell>
        </row>
        <row r="6139">
          <cell r="B6139">
            <v>104374.78</v>
          </cell>
          <cell r="C6139">
            <v>2011</v>
          </cell>
          <cell r="D6139" t="str">
            <v>411550  Cleaning Costs</v>
          </cell>
          <cell r="E6139" t="str">
            <v>District 3</v>
          </cell>
          <cell r="F6139" t="str">
            <v>Sewer</v>
          </cell>
        </row>
        <row r="6140">
          <cell r="B6140">
            <v>29981.08</v>
          </cell>
          <cell r="C6140">
            <v>2011</v>
          </cell>
          <cell r="D6140" t="str">
            <v>411550  Cleaning Costs</v>
          </cell>
          <cell r="E6140" t="str">
            <v>District 6</v>
          </cell>
          <cell r="F6140" t="str">
            <v>Sewer</v>
          </cell>
        </row>
        <row r="6141">
          <cell r="B6141">
            <v>88963.34</v>
          </cell>
          <cell r="C6141">
            <v>2011</v>
          </cell>
          <cell r="D6141" t="str">
            <v>411550  Cleaning Costs</v>
          </cell>
          <cell r="E6141" t="str">
            <v>District 7</v>
          </cell>
          <cell r="F6141" t="str">
            <v>Sewer</v>
          </cell>
        </row>
        <row r="6142">
          <cell r="B6142">
            <v>167861.68</v>
          </cell>
          <cell r="C6142">
            <v>2011</v>
          </cell>
          <cell r="D6142" t="str">
            <v>411550  Cleaning Costs</v>
          </cell>
          <cell r="E6142" t="str">
            <v>District 1</v>
          </cell>
          <cell r="F6142" t="str">
            <v>Sewer</v>
          </cell>
        </row>
        <row r="6143">
          <cell r="B6143">
            <v>122711.26</v>
          </cell>
          <cell r="C6143">
            <v>2011</v>
          </cell>
          <cell r="D6143" t="str">
            <v>411550  Cleaning Costs</v>
          </cell>
          <cell r="E6143" t="str">
            <v>Logistics</v>
          </cell>
          <cell r="F6143" t="str">
            <v>Sewer</v>
          </cell>
        </row>
        <row r="6144">
          <cell r="B6144">
            <v>2125.23</v>
          </cell>
          <cell r="C6144">
            <v>2011</v>
          </cell>
          <cell r="D6144" t="str">
            <v>411550  Cleaning Costs</v>
          </cell>
          <cell r="E6144" t="str">
            <v>Informal Settlements</v>
          </cell>
          <cell r="F6144" t="str">
            <v>Sewer</v>
          </cell>
        </row>
        <row r="6145">
          <cell r="B6145">
            <v>660.1</v>
          </cell>
          <cell r="C6145">
            <v>2011</v>
          </cell>
          <cell r="D6145" t="str">
            <v>411550  Cleaning Costs</v>
          </cell>
          <cell r="E6145" t="str">
            <v>TOC</v>
          </cell>
          <cell r="F6145" t="str">
            <v>Sewer</v>
          </cell>
        </row>
        <row r="6146">
          <cell r="B6146">
            <v>24061.78</v>
          </cell>
          <cell r="C6146">
            <v>2011</v>
          </cell>
          <cell r="D6146" t="str">
            <v>411550  Cleaning Costs</v>
          </cell>
          <cell r="E6146" t="str">
            <v>Informal Settlements</v>
          </cell>
          <cell r="F6146" t="str">
            <v>Sewer</v>
          </cell>
        </row>
        <row r="6147">
          <cell r="B6147">
            <v>1068.3699999999999</v>
          </cell>
          <cell r="C6147">
            <v>2011</v>
          </cell>
          <cell r="D6147" t="str">
            <v>411550  Cleaning Costs</v>
          </cell>
          <cell r="E6147" t="str">
            <v>Informal Settlements</v>
          </cell>
          <cell r="F6147" t="str">
            <v>Water</v>
          </cell>
        </row>
        <row r="6148">
          <cell r="B6148">
            <v>293899.84999999998</v>
          </cell>
          <cell r="C6148">
            <v>2011</v>
          </cell>
          <cell r="D6148" t="str">
            <v>411550  Cleaning Costs</v>
          </cell>
          <cell r="E6148" t="str">
            <v>District 7</v>
          </cell>
          <cell r="F6148" t="str">
            <v>Sewer</v>
          </cell>
        </row>
        <row r="6149">
          <cell r="B6149">
            <v>82543.199999999997</v>
          </cell>
          <cell r="C6149">
            <v>2011</v>
          </cell>
          <cell r="D6149" t="str">
            <v>411550  Cleaning Costs</v>
          </cell>
          <cell r="E6149" t="str">
            <v>District 7</v>
          </cell>
          <cell r="F6149" t="str">
            <v>Sewer</v>
          </cell>
        </row>
        <row r="6150">
          <cell r="B6150">
            <v>186034.47</v>
          </cell>
          <cell r="C6150">
            <v>2011</v>
          </cell>
          <cell r="D6150" t="str">
            <v>411550  Cleaning Costs</v>
          </cell>
          <cell r="E6150" t="str">
            <v>District 6</v>
          </cell>
          <cell r="F6150" t="str">
            <v>Sewer</v>
          </cell>
        </row>
        <row r="6151">
          <cell r="B6151">
            <v>43344.28</v>
          </cell>
          <cell r="C6151">
            <v>2011</v>
          </cell>
          <cell r="D6151" t="str">
            <v>411550  Cleaning Costs</v>
          </cell>
          <cell r="E6151" t="str">
            <v>District 6</v>
          </cell>
          <cell r="F6151" t="str">
            <v>Sewer</v>
          </cell>
        </row>
        <row r="6152">
          <cell r="B6152">
            <v>8309.2199999999993</v>
          </cell>
          <cell r="C6152">
            <v>2011</v>
          </cell>
          <cell r="D6152" t="str">
            <v>411550  Cleaning Costs</v>
          </cell>
          <cell r="E6152" t="str">
            <v>District 6</v>
          </cell>
          <cell r="F6152" t="str">
            <v>Sewer</v>
          </cell>
        </row>
        <row r="6153">
          <cell r="B6153">
            <v>249966</v>
          </cell>
          <cell r="C6153">
            <v>2011</v>
          </cell>
          <cell r="D6153" t="str">
            <v>411550  Cleaning Costs</v>
          </cell>
          <cell r="E6153" t="str">
            <v>District 6</v>
          </cell>
          <cell r="F6153" t="str">
            <v>Sewer</v>
          </cell>
        </row>
        <row r="6154">
          <cell r="B6154">
            <v>0</v>
          </cell>
          <cell r="C6154">
            <v>2011</v>
          </cell>
          <cell r="D6154" t="str">
            <v>411600  Cleansing Related Costs</v>
          </cell>
          <cell r="E6154" t="str">
            <v>District 8</v>
          </cell>
          <cell r="F6154" t="str">
            <v>Water</v>
          </cell>
        </row>
        <row r="6155">
          <cell r="B6155">
            <v>0</v>
          </cell>
          <cell r="C6155">
            <v>2011</v>
          </cell>
          <cell r="D6155" t="str">
            <v>411600  Cleansing Related Costs</v>
          </cell>
          <cell r="E6155" t="str">
            <v>District 6</v>
          </cell>
          <cell r="F6155" t="str">
            <v>Water</v>
          </cell>
        </row>
        <row r="6156">
          <cell r="B6156">
            <v>0</v>
          </cell>
          <cell r="C6156">
            <v>2011</v>
          </cell>
          <cell r="D6156" t="str">
            <v>411600  Cleansing Related Costs</v>
          </cell>
          <cell r="E6156" t="str">
            <v>District 6</v>
          </cell>
          <cell r="F6156" t="str">
            <v>Sewer</v>
          </cell>
        </row>
        <row r="6157">
          <cell r="B6157">
            <v>747</v>
          </cell>
          <cell r="C6157">
            <v>2011</v>
          </cell>
          <cell r="D6157" t="str">
            <v>411650  DO NOT USE - Communications Publicity &amp;</v>
          </cell>
          <cell r="E6157" t="str">
            <v>District 4</v>
          </cell>
          <cell r="F6157" t="str">
            <v>Water</v>
          </cell>
        </row>
        <row r="6158">
          <cell r="B6158">
            <v>940</v>
          </cell>
          <cell r="C6158">
            <v>2011</v>
          </cell>
          <cell r="D6158" t="str">
            <v>411650  DO NOT USE - Communications Publicity &amp;</v>
          </cell>
          <cell r="E6158" t="str">
            <v>District 4</v>
          </cell>
          <cell r="F6158" t="str">
            <v>Water</v>
          </cell>
        </row>
        <row r="6159">
          <cell r="B6159">
            <v>470</v>
          </cell>
          <cell r="C6159">
            <v>2011</v>
          </cell>
          <cell r="D6159" t="str">
            <v>411650  DO NOT USE - Communications Publicity &amp;</v>
          </cell>
          <cell r="E6159" t="str">
            <v>District 1</v>
          </cell>
          <cell r="F6159" t="str">
            <v>Water</v>
          </cell>
        </row>
        <row r="6160">
          <cell r="B6160">
            <v>630</v>
          </cell>
          <cell r="C6160">
            <v>2011</v>
          </cell>
          <cell r="D6160" t="str">
            <v>411650  DO NOT USE - Communications Publicity &amp;</v>
          </cell>
          <cell r="E6160" t="str">
            <v>Logistics</v>
          </cell>
          <cell r="F6160" t="str">
            <v>Water</v>
          </cell>
        </row>
        <row r="6161">
          <cell r="B6161">
            <v>1880</v>
          </cell>
          <cell r="C6161">
            <v>2011</v>
          </cell>
          <cell r="D6161" t="str">
            <v>411650  DO NOT USE - Communications Publicity &amp;</v>
          </cell>
          <cell r="E6161" t="str">
            <v>TOC</v>
          </cell>
          <cell r="F6161" t="str">
            <v>Water</v>
          </cell>
        </row>
        <row r="6162">
          <cell r="B6162">
            <v>2820</v>
          </cell>
          <cell r="C6162">
            <v>2011</v>
          </cell>
          <cell r="D6162" t="str">
            <v>411650  DO NOT USE - Communications Publicity &amp;</v>
          </cell>
          <cell r="E6162" t="str">
            <v>District 8</v>
          </cell>
          <cell r="F6162" t="str">
            <v>Water</v>
          </cell>
        </row>
        <row r="6163">
          <cell r="B6163">
            <v>470</v>
          </cell>
          <cell r="C6163">
            <v>2011</v>
          </cell>
          <cell r="D6163" t="str">
            <v>411650  DO NOT USE - Communications Publicity &amp;</v>
          </cell>
          <cell r="E6163" t="str">
            <v>District 4</v>
          </cell>
          <cell r="F6163" t="str">
            <v>Sewer</v>
          </cell>
        </row>
        <row r="6164">
          <cell r="B6164">
            <v>975</v>
          </cell>
          <cell r="C6164">
            <v>2011</v>
          </cell>
          <cell r="D6164" t="str">
            <v>411650  DO NOT USE - Communications Publicity &amp;</v>
          </cell>
          <cell r="E6164" t="str">
            <v>District 1</v>
          </cell>
          <cell r="F6164" t="str">
            <v>Sewer</v>
          </cell>
        </row>
        <row r="6165">
          <cell r="B6165">
            <v>1880</v>
          </cell>
          <cell r="C6165">
            <v>2011</v>
          </cell>
          <cell r="D6165" t="str">
            <v>411650  DO NOT USE - Communications Publicity &amp;</v>
          </cell>
          <cell r="E6165" t="str">
            <v>Logistics</v>
          </cell>
          <cell r="F6165" t="str">
            <v>Water</v>
          </cell>
        </row>
        <row r="6166">
          <cell r="B6166">
            <v>12220</v>
          </cell>
          <cell r="C6166">
            <v>2011</v>
          </cell>
          <cell r="D6166" t="str">
            <v>411650  DO NOT USE - Communications Publicity &amp;</v>
          </cell>
          <cell r="E6166" t="str">
            <v>District 7</v>
          </cell>
          <cell r="F6166" t="str">
            <v>Sewer</v>
          </cell>
        </row>
        <row r="6167">
          <cell r="B6167">
            <v>258.95999999999998</v>
          </cell>
          <cell r="C6167">
            <v>2011</v>
          </cell>
          <cell r="D6167" t="str">
            <v>411700  DO NOT USE - Computer Services &amp; Softwar</v>
          </cell>
          <cell r="E6167" t="str">
            <v>District 4</v>
          </cell>
          <cell r="F6167" t="str">
            <v>Water</v>
          </cell>
        </row>
        <row r="6168">
          <cell r="B6168">
            <v>1349.99</v>
          </cell>
          <cell r="C6168">
            <v>2011</v>
          </cell>
          <cell r="D6168" t="str">
            <v>411700  DO NOT USE - Computer Services &amp; Softwar</v>
          </cell>
          <cell r="E6168" t="str">
            <v>District 3</v>
          </cell>
          <cell r="F6168" t="str">
            <v>Water</v>
          </cell>
        </row>
        <row r="6169">
          <cell r="B6169">
            <v>114.57</v>
          </cell>
          <cell r="C6169">
            <v>2011</v>
          </cell>
          <cell r="D6169" t="str">
            <v>411700  DO NOT USE - Computer Services &amp; Softwar</v>
          </cell>
          <cell r="E6169" t="str">
            <v>Informal Settlements</v>
          </cell>
          <cell r="F6169" t="str">
            <v>Water</v>
          </cell>
        </row>
        <row r="6170">
          <cell r="B6170">
            <v>96975.17</v>
          </cell>
          <cell r="C6170">
            <v>2011</v>
          </cell>
          <cell r="D6170" t="str">
            <v>411700  DO NOT USE - Computer Services &amp; Softwar</v>
          </cell>
          <cell r="E6170" t="str">
            <v>TOC</v>
          </cell>
          <cell r="F6170" t="str">
            <v>Water</v>
          </cell>
        </row>
        <row r="6171">
          <cell r="B6171">
            <v>258.95999999999998</v>
          </cell>
          <cell r="C6171">
            <v>2011</v>
          </cell>
          <cell r="D6171" t="str">
            <v>411700  DO NOT USE - Computer Services &amp; Softwar</v>
          </cell>
          <cell r="E6171" t="str">
            <v>Informal Settlements</v>
          </cell>
          <cell r="F6171" t="str">
            <v>Sewer</v>
          </cell>
        </row>
        <row r="6172">
          <cell r="B6172">
            <v>504847.6</v>
          </cell>
          <cell r="C6172">
            <v>2011</v>
          </cell>
          <cell r="D6172" t="str">
            <v>411700  DO NOT USE - Computer Services &amp; Softwar</v>
          </cell>
          <cell r="E6172" t="str">
            <v>TOC</v>
          </cell>
          <cell r="F6172" t="str">
            <v>Sewer</v>
          </cell>
        </row>
        <row r="6173">
          <cell r="B6173">
            <v>0</v>
          </cell>
          <cell r="C6173">
            <v>2011</v>
          </cell>
          <cell r="D6173" t="str">
            <v>411700  DO NOT USE - Computer Services &amp; Softwar</v>
          </cell>
          <cell r="E6173" t="str">
            <v>Logistics</v>
          </cell>
          <cell r="F6173" t="str">
            <v>Water</v>
          </cell>
        </row>
        <row r="6174">
          <cell r="B6174">
            <v>2306</v>
          </cell>
          <cell r="C6174">
            <v>2011</v>
          </cell>
          <cell r="D6174" t="str">
            <v>411700  DO NOT USE - Computer Services &amp; Softwar</v>
          </cell>
          <cell r="E6174" t="str">
            <v>District 7</v>
          </cell>
          <cell r="F6174" t="str">
            <v>Sewer</v>
          </cell>
        </row>
        <row r="6175">
          <cell r="B6175">
            <v>279.95999999999998</v>
          </cell>
          <cell r="C6175">
            <v>2011</v>
          </cell>
          <cell r="D6175" t="str">
            <v>411700  DO NOT USE - Computer Services &amp; Softwar</v>
          </cell>
          <cell r="E6175" t="str">
            <v>District 6</v>
          </cell>
          <cell r="F6175" t="str">
            <v>Sewer</v>
          </cell>
        </row>
        <row r="6176">
          <cell r="B6176">
            <v>22236.84</v>
          </cell>
          <cell r="C6176">
            <v>2011</v>
          </cell>
          <cell r="D6176" t="str">
            <v>411750  Conferences &amp; Seminars - National</v>
          </cell>
          <cell r="E6176" t="str">
            <v>Logistics</v>
          </cell>
          <cell r="F6176" t="str">
            <v>Water</v>
          </cell>
        </row>
        <row r="6177">
          <cell r="B6177">
            <v>0</v>
          </cell>
          <cell r="C6177">
            <v>2011</v>
          </cell>
          <cell r="D6177" t="str">
            <v>411800  DO NOT USE - Consultants</v>
          </cell>
          <cell r="E6177" t="str">
            <v>District 3</v>
          </cell>
          <cell r="F6177" t="str">
            <v>Water</v>
          </cell>
        </row>
        <row r="6178">
          <cell r="B6178">
            <v>34622</v>
          </cell>
          <cell r="C6178">
            <v>2011</v>
          </cell>
          <cell r="D6178" t="str">
            <v>411800  DO NOT USE - Consultants</v>
          </cell>
          <cell r="E6178" t="str">
            <v>District 8</v>
          </cell>
          <cell r="F6178" t="str">
            <v>Water</v>
          </cell>
        </row>
        <row r="6179">
          <cell r="B6179">
            <v>3163.85</v>
          </cell>
          <cell r="C6179">
            <v>2011</v>
          </cell>
          <cell r="D6179" t="str">
            <v>411800  DO NOT USE - Consultants</v>
          </cell>
          <cell r="E6179" t="str">
            <v>Logistics</v>
          </cell>
          <cell r="F6179" t="str">
            <v>Water</v>
          </cell>
        </row>
        <row r="6180">
          <cell r="B6180">
            <v>4429.3900000000003</v>
          </cell>
          <cell r="C6180">
            <v>2011</v>
          </cell>
          <cell r="D6180" t="str">
            <v>411800  DO NOT USE - Consultants</v>
          </cell>
          <cell r="E6180" t="str">
            <v>Logistics</v>
          </cell>
          <cell r="F6180" t="str">
            <v>Water</v>
          </cell>
        </row>
        <row r="6181">
          <cell r="B6181">
            <v>0</v>
          </cell>
          <cell r="C6181">
            <v>2011</v>
          </cell>
          <cell r="D6181" t="str">
            <v>411800  DO NOT USE - Consultants</v>
          </cell>
          <cell r="E6181" t="str">
            <v>TOC</v>
          </cell>
          <cell r="F6181" t="str">
            <v>Water</v>
          </cell>
        </row>
        <row r="6182">
          <cell r="B6182">
            <v>268663.13</v>
          </cell>
          <cell r="C6182">
            <v>2011</v>
          </cell>
          <cell r="D6182" t="str">
            <v>411800  DO NOT USE - Consultants</v>
          </cell>
          <cell r="E6182" t="str">
            <v>Planning &amp; Design</v>
          </cell>
          <cell r="F6182" t="str">
            <v>Water</v>
          </cell>
        </row>
        <row r="6183">
          <cell r="B6183">
            <v>30334</v>
          </cell>
          <cell r="C6183">
            <v>2011</v>
          </cell>
          <cell r="D6183" t="str">
            <v>411800  DO NOT USE - Consultants</v>
          </cell>
          <cell r="E6183" t="str">
            <v>District 1</v>
          </cell>
          <cell r="F6183" t="str">
            <v>Sewer</v>
          </cell>
        </row>
        <row r="6184">
          <cell r="B6184">
            <v>365995.04</v>
          </cell>
          <cell r="C6184">
            <v>2011</v>
          </cell>
          <cell r="D6184" t="str">
            <v>411800  DO NOT USE - Consultants</v>
          </cell>
          <cell r="E6184" t="str">
            <v>Planning &amp; Design</v>
          </cell>
          <cell r="F6184" t="str">
            <v>Sewer</v>
          </cell>
        </row>
        <row r="6185">
          <cell r="B6185">
            <v>100000</v>
          </cell>
          <cell r="C6185">
            <v>2011</v>
          </cell>
          <cell r="D6185" t="str">
            <v>411800  DO NOT USE - Consultants</v>
          </cell>
          <cell r="E6185" t="str">
            <v>Logistics</v>
          </cell>
          <cell r="F6185" t="str">
            <v>Water</v>
          </cell>
        </row>
        <row r="6186">
          <cell r="B6186">
            <v>801.02</v>
          </cell>
          <cell r="C6186">
            <v>2011</v>
          </cell>
          <cell r="D6186" t="str">
            <v>411840  Cutlery &amp; Crockery Non VAT</v>
          </cell>
          <cell r="E6186" t="str">
            <v>District 4</v>
          </cell>
          <cell r="F6186" t="str">
            <v>Water</v>
          </cell>
        </row>
        <row r="6187">
          <cell r="B6187">
            <v>823.08</v>
          </cell>
          <cell r="C6187">
            <v>2011</v>
          </cell>
          <cell r="D6187" t="str">
            <v>411840  Cutlery &amp; Crockery Non VAT</v>
          </cell>
          <cell r="E6187" t="str">
            <v>District 3</v>
          </cell>
          <cell r="F6187" t="str">
            <v>Water</v>
          </cell>
        </row>
        <row r="6188">
          <cell r="B6188">
            <v>245</v>
          </cell>
          <cell r="C6188">
            <v>2011</v>
          </cell>
          <cell r="D6188" t="str">
            <v>411840  Cutlery &amp; Crockery Non VAT</v>
          </cell>
          <cell r="E6188" t="str">
            <v>District 6</v>
          </cell>
          <cell r="F6188" t="str">
            <v>Water</v>
          </cell>
        </row>
        <row r="6189">
          <cell r="B6189">
            <v>840.18</v>
          </cell>
          <cell r="C6189">
            <v>2011</v>
          </cell>
          <cell r="D6189" t="str">
            <v>411840  Cutlery &amp; Crockery Non VAT</v>
          </cell>
          <cell r="E6189" t="str">
            <v>District 8</v>
          </cell>
          <cell r="F6189" t="str">
            <v>Water</v>
          </cell>
        </row>
        <row r="6190">
          <cell r="B6190">
            <v>9589.14</v>
          </cell>
          <cell r="C6190">
            <v>2011</v>
          </cell>
          <cell r="D6190" t="str">
            <v>411840  Cutlery &amp; Crockery Non VAT</v>
          </cell>
          <cell r="E6190" t="str">
            <v>Logistics</v>
          </cell>
          <cell r="F6190" t="str">
            <v>Water</v>
          </cell>
        </row>
        <row r="6191">
          <cell r="B6191">
            <v>1525.83</v>
          </cell>
          <cell r="C6191">
            <v>2011</v>
          </cell>
          <cell r="D6191" t="str">
            <v>411840  Cutlery &amp; Crockery Non VAT</v>
          </cell>
          <cell r="E6191" t="str">
            <v>Informal Settlements</v>
          </cell>
          <cell r="F6191" t="str">
            <v>Water</v>
          </cell>
        </row>
        <row r="6192">
          <cell r="B6192">
            <v>1724</v>
          </cell>
          <cell r="C6192">
            <v>2011</v>
          </cell>
          <cell r="D6192" t="str">
            <v>411840  Cutlery &amp; Crockery Non VAT</v>
          </cell>
          <cell r="E6192" t="str">
            <v>TOC</v>
          </cell>
          <cell r="F6192" t="str">
            <v>Water</v>
          </cell>
        </row>
        <row r="6193">
          <cell r="B6193">
            <v>358.87</v>
          </cell>
          <cell r="C6193">
            <v>2011</v>
          </cell>
          <cell r="D6193" t="str">
            <v>411840  Cutlery &amp; Crockery Non VAT</v>
          </cell>
          <cell r="E6193" t="str">
            <v>District 8</v>
          </cell>
          <cell r="F6193" t="str">
            <v>Water</v>
          </cell>
        </row>
        <row r="6194">
          <cell r="B6194">
            <v>1276.8</v>
          </cell>
          <cell r="C6194">
            <v>2011</v>
          </cell>
          <cell r="D6194" t="str">
            <v>411840  Cutlery &amp; Crockery Non VAT</v>
          </cell>
          <cell r="E6194" t="str">
            <v>District 6</v>
          </cell>
          <cell r="F6194" t="str">
            <v>Water</v>
          </cell>
        </row>
        <row r="6195">
          <cell r="B6195">
            <v>738.72</v>
          </cell>
          <cell r="C6195">
            <v>2011</v>
          </cell>
          <cell r="D6195" t="str">
            <v>411840  Cutlery &amp; Crockery Non VAT</v>
          </cell>
          <cell r="E6195" t="str">
            <v>District 7</v>
          </cell>
          <cell r="F6195" t="str">
            <v>Sewer</v>
          </cell>
        </row>
        <row r="6196">
          <cell r="B6196">
            <v>0</v>
          </cell>
          <cell r="C6196">
            <v>2011</v>
          </cell>
          <cell r="D6196" t="str">
            <v>411840  Cutlery &amp; Crockery Non VAT</v>
          </cell>
          <cell r="E6196" t="str">
            <v>Logistics</v>
          </cell>
          <cell r="F6196" t="str">
            <v>Water</v>
          </cell>
        </row>
        <row r="6197">
          <cell r="B6197">
            <v>1573.45</v>
          </cell>
          <cell r="C6197">
            <v>2011</v>
          </cell>
          <cell r="D6197" t="str">
            <v>411850  Deeds and Transfers</v>
          </cell>
          <cell r="E6197" t="str">
            <v>District 4</v>
          </cell>
          <cell r="F6197" t="str">
            <v>Water</v>
          </cell>
        </row>
        <row r="6198">
          <cell r="B6198">
            <v>229676.73</v>
          </cell>
          <cell r="C6198">
            <v>2011</v>
          </cell>
          <cell r="D6198" t="str">
            <v>412050  Electricity</v>
          </cell>
          <cell r="E6198" t="str">
            <v>District 4</v>
          </cell>
          <cell r="F6198" t="str">
            <v>Water</v>
          </cell>
        </row>
        <row r="6199">
          <cell r="B6199">
            <v>7292.54</v>
          </cell>
          <cell r="C6199">
            <v>2011</v>
          </cell>
          <cell r="D6199" t="str">
            <v>412050  Electricity</v>
          </cell>
          <cell r="E6199" t="str">
            <v>District 3</v>
          </cell>
          <cell r="F6199" t="str">
            <v>Water</v>
          </cell>
        </row>
        <row r="6200">
          <cell r="B6200">
            <v>2385.65</v>
          </cell>
          <cell r="C6200">
            <v>2011</v>
          </cell>
          <cell r="D6200" t="str">
            <v>412050  Electricity</v>
          </cell>
          <cell r="E6200" t="str">
            <v>District 1</v>
          </cell>
          <cell r="F6200" t="str">
            <v>Water</v>
          </cell>
        </row>
        <row r="6201">
          <cell r="B6201">
            <v>548756.12</v>
          </cell>
          <cell r="C6201">
            <v>2011</v>
          </cell>
          <cell r="D6201" t="str">
            <v>412050  Electricity</v>
          </cell>
          <cell r="E6201" t="str">
            <v>Logistics</v>
          </cell>
          <cell r="F6201" t="str">
            <v>Water</v>
          </cell>
        </row>
        <row r="6202">
          <cell r="B6202">
            <v>183847.5</v>
          </cell>
          <cell r="C6202">
            <v>2011</v>
          </cell>
          <cell r="D6202" t="str">
            <v>412050  Electricity</v>
          </cell>
          <cell r="E6202" t="str">
            <v>Logistics</v>
          </cell>
          <cell r="F6202" t="str">
            <v>Water</v>
          </cell>
        </row>
        <row r="6203">
          <cell r="B6203">
            <v>836077.77</v>
          </cell>
          <cell r="C6203">
            <v>2011</v>
          </cell>
          <cell r="D6203" t="str">
            <v>412050  Electricity</v>
          </cell>
          <cell r="E6203" t="str">
            <v>Logistics</v>
          </cell>
          <cell r="F6203" t="str">
            <v>Water</v>
          </cell>
        </row>
        <row r="6204">
          <cell r="B6204">
            <v>0</v>
          </cell>
          <cell r="C6204">
            <v>2011</v>
          </cell>
          <cell r="D6204" t="str">
            <v>412050  Electricity</v>
          </cell>
          <cell r="E6204" t="str">
            <v>Logistics</v>
          </cell>
          <cell r="F6204" t="str">
            <v>Water</v>
          </cell>
        </row>
        <row r="6205">
          <cell r="B6205">
            <v>20325.95</v>
          </cell>
          <cell r="C6205">
            <v>2011</v>
          </cell>
          <cell r="D6205" t="str">
            <v>412050  Electricity</v>
          </cell>
          <cell r="E6205" t="str">
            <v>District 6</v>
          </cell>
          <cell r="F6205" t="str">
            <v>Water</v>
          </cell>
        </row>
        <row r="6206">
          <cell r="B6206">
            <v>9961.6299999999992</v>
          </cell>
          <cell r="C6206">
            <v>2011</v>
          </cell>
          <cell r="D6206" t="str">
            <v>412050  Electricity</v>
          </cell>
          <cell r="E6206" t="str">
            <v>District 6</v>
          </cell>
          <cell r="F6206" t="str">
            <v>Water</v>
          </cell>
        </row>
        <row r="6207">
          <cell r="B6207">
            <v>1057825.73</v>
          </cell>
          <cell r="C6207">
            <v>2011</v>
          </cell>
          <cell r="D6207" t="str">
            <v>412050  Electricity</v>
          </cell>
          <cell r="E6207" t="str">
            <v>District 8</v>
          </cell>
          <cell r="F6207" t="str">
            <v>Water</v>
          </cell>
        </row>
        <row r="6208">
          <cell r="B6208">
            <v>94525.48</v>
          </cell>
          <cell r="C6208">
            <v>2011</v>
          </cell>
          <cell r="D6208" t="str">
            <v>412050  Electricity</v>
          </cell>
          <cell r="E6208" t="str">
            <v>District 4</v>
          </cell>
          <cell r="F6208" t="str">
            <v>Sewer</v>
          </cell>
        </row>
        <row r="6209">
          <cell r="B6209">
            <v>698551.66</v>
          </cell>
          <cell r="C6209">
            <v>2011</v>
          </cell>
          <cell r="D6209" t="str">
            <v>412050  Electricity</v>
          </cell>
          <cell r="E6209" t="str">
            <v>Logistics</v>
          </cell>
          <cell r="F6209" t="str">
            <v>Sewer</v>
          </cell>
        </row>
        <row r="6210">
          <cell r="B6210">
            <v>713443.61</v>
          </cell>
          <cell r="C6210">
            <v>2011</v>
          </cell>
          <cell r="D6210" t="str">
            <v>412050  Electricity</v>
          </cell>
          <cell r="E6210" t="str">
            <v>Logistics</v>
          </cell>
          <cell r="F6210" t="str">
            <v>Sewer</v>
          </cell>
        </row>
        <row r="6211">
          <cell r="B6211">
            <v>762037.01</v>
          </cell>
          <cell r="C6211">
            <v>2011</v>
          </cell>
          <cell r="D6211" t="str">
            <v>412050  Electricity</v>
          </cell>
          <cell r="E6211" t="str">
            <v>Informal Settlements</v>
          </cell>
          <cell r="F6211" t="str">
            <v>Sewer</v>
          </cell>
        </row>
        <row r="6212">
          <cell r="B6212">
            <v>65589.94</v>
          </cell>
          <cell r="C6212">
            <v>2011</v>
          </cell>
          <cell r="D6212" t="str">
            <v>412050  Electricity</v>
          </cell>
          <cell r="E6212" t="str">
            <v>Informal Settlements</v>
          </cell>
          <cell r="F6212" t="str">
            <v>Water</v>
          </cell>
        </row>
        <row r="6213">
          <cell r="B6213">
            <v>42458.81</v>
          </cell>
          <cell r="C6213">
            <v>2011</v>
          </cell>
          <cell r="D6213" t="str">
            <v>412050  Electricity</v>
          </cell>
          <cell r="E6213" t="str">
            <v>District 7</v>
          </cell>
          <cell r="F6213" t="str">
            <v>Sewer</v>
          </cell>
        </row>
        <row r="6214">
          <cell r="B6214">
            <v>28316.37</v>
          </cell>
          <cell r="C6214">
            <v>2011</v>
          </cell>
          <cell r="D6214" t="str">
            <v>412050  Electricity</v>
          </cell>
          <cell r="E6214" t="str">
            <v>District 6</v>
          </cell>
          <cell r="F6214" t="str">
            <v>Sewer</v>
          </cell>
        </row>
        <row r="6215">
          <cell r="B6215">
            <v>659.32</v>
          </cell>
          <cell r="C6215">
            <v>2011</v>
          </cell>
          <cell r="D6215" t="str">
            <v>412200  Fire Services</v>
          </cell>
          <cell r="E6215" t="str">
            <v>District 8</v>
          </cell>
          <cell r="F6215" t="str">
            <v>Water</v>
          </cell>
        </row>
        <row r="6216">
          <cell r="B6216">
            <v>0</v>
          </cell>
          <cell r="C6216">
            <v>2011</v>
          </cell>
          <cell r="D6216" t="str">
            <v>412220  Food &amp; Beverages</v>
          </cell>
          <cell r="E6216" t="str">
            <v>District 8</v>
          </cell>
          <cell r="F6216" t="str">
            <v>Water</v>
          </cell>
        </row>
        <row r="6217">
          <cell r="B6217">
            <v>211144.93</v>
          </cell>
          <cell r="C6217">
            <v>2011</v>
          </cell>
          <cell r="D6217" t="str">
            <v>412220  Food &amp; Beverages</v>
          </cell>
          <cell r="E6217" t="str">
            <v>District 4</v>
          </cell>
          <cell r="F6217" t="str">
            <v>Water</v>
          </cell>
        </row>
        <row r="6218">
          <cell r="B6218">
            <v>116554.41</v>
          </cell>
          <cell r="C6218">
            <v>2011</v>
          </cell>
          <cell r="D6218" t="str">
            <v>412220  Food &amp; Beverages</v>
          </cell>
          <cell r="E6218" t="str">
            <v>District 4</v>
          </cell>
          <cell r="F6218" t="str">
            <v>Water</v>
          </cell>
        </row>
        <row r="6219">
          <cell r="B6219">
            <v>431529.76</v>
          </cell>
          <cell r="C6219">
            <v>2011</v>
          </cell>
          <cell r="D6219" t="str">
            <v>412220  Food &amp; Beverages</v>
          </cell>
          <cell r="E6219" t="str">
            <v>District 4</v>
          </cell>
          <cell r="F6219" t="str">
            <v>Water</v>
          </cell>
        </row>
        <row r="6220">
          <cell r="B6220">
            <v>0</v>
          </cell>
          <cell r="C6220">
            <v>2011</v>
          </cell>
          <cell r="D6220" t="str">
            <v>412220  Food &amp; Beverages</v>
          </cell>
          <cell r="E6220" t="str">
            <v>District 4</v>
          </cell>
          <cell r="F6220" t="str">
            <v>Water</v>
          </cell>
        </row>
        <row r="6221">
          <cell r="B6221">
            <v>150387.29</v>
          </cell>
          <cell r="C6221">
            <v>2011</v>
          </cell>
          <cell r="D6221" t="str">
            <v>412220  Food &amp; Beverages</v>
          </cell>
          <cell r="E6221" t="str">
            <v>District 3</v>
          </cell>
          <cell r="F6221" t="str">
            <v>Water</v>
          </cell>
        </row>
        <row r="6222">
          <cell r="B6222">
            <v>1145.7</v>
          </cell>
          <cell r="C6222">
            <v>2011</v>
          </cell>
          <cell r="D6222" t="str">
            <v>412220  Food &amp; Beverages</v>
          </cell>
          <cell r="E6222" t="str">
            <v>District 3</v>
          </cell>
          <cell r="F6222" t="str">
            <v>Water</v>
          </cell>
        </row>
        <row r="6223">
          <cell r="B6223">
            <v>152446.74</v>
          </cell>
          <cell r="C6223">
            <v>2011</v>
          </cell>
          <cell r="D6223" t="str">
            <v>412220  Food &amp; Beverages</v>
          </cell>
          <cell r="E6223" t="str">
            <v>District 6</v>
          </cell>
          <cell r="F6223" t="str">
            <v>Water</v>
          </cell>
        </row>
        <row r="6224">
          <cell r="B6224">
            <v>337304.61</v>
          </cell>
          <cell r="C6224">
            <v>2011</v>
          </cell>
          <cell r="D6224" t="str">
            <v>412220  Food &amp; Beverages</v>
          </cell>
          <cell r="E6224" t="str">
            <v>District 8</v>
          </cell>
          <cell r="F6224" t="str">
            <v>Water</v>
          </cell>
        </row>
        <row r="6225">
          <cell r="B6225">
            <v>774751.18</v>
          </cell>
          <cell r="C6225">
            <v>2011</v>
          </cell>
          <cell r="D6225" t="str">
            <v>412220  Food &amp; Beverages</v>
          </cell>
          <cell r="E6225" t="str">
            <v>District 1</v>
          </cell>
          <cell r="F6225" t="str">
            <v>Water</v>
          </cell>
        </row>
        <row r="6226">
          <cell r="B6226">
            <v>0</v>
          </cell>
          <cell r="C6226">
            <v>2011</v>
          </cell>
          <cell r="D6226" t="str">
            <v>412220  Food &amp; Beverages</v>
          </cell>
          <cell r="E6226" t="str">
            <v>District 1</v>
          </cell>
          <cell r="F6226" t="str">
            <v>Water</v>
          </cell>
        </row>
        <row r="6227">
          <cell r="B6227">
            <v>711.17</v>
          </cell>
          <cell r="C6227">
            <v>2011</v>
          </cell>
          <cell r="D6227" t="str">
            <v>412220  Food &amp; Beverages</v>
          </cell>
          <cell r="E6227" t="str">
            <v>District 1</v>
          </cell>
          <cell r="F6227" t="str">
            <v>Water</v>
          </cell>
        </row>
        <row r="6228">
          <cell r="B6228">
            <v>5588.84</v>
          </cell>
          <cell r="C6228">
            <v>2011</v>
          </cell>
          <cell r="D6228" t="str">
            <v>412220  Food &amp; Beverages</v>
          </cell>
          <cell r="E6228" t="str">
            <v>Logistics</v>
          </cell>
          <cell r="F6228" t="str">
            <v>Water</v>
          </cell>
        </row>
        <row r="6229">
          <cell r="B6229">
            <v>2891.24</v>
          </cell>
          <cell r="C6229">
            <v>2011</v>
          </cell>
          <cell r="D6229" t="str">
            <v>412220  Food &amp; Beverages</v>
          </cell>
          <cell r="E6229" t="str">
            <v>Logistics</v>
          </cell>
          <cell r="F6229" t="str">
            <v>Water</v>
          </cell>
        </row>
        <row r="6230">
          <cell r="B6230">
            <v>5625.62</v>
          </cell>
          <cell r="C6230">
            <v>2011</v>
          </cell>
          <cell r="D6230" t="str">
            <v>412220  Food &amp; Beverages</v>
          </cell>
          <cell r="E6230" t="str">
            <v>Logistics</v>
          </cell>
          <cell r="F6230" t="str">
            <v>Water</v>
          </cell>
        </row>
        <row r="6231">
          <cell r="B6231">
            <v>0</v>
          </cell>
          <cell r="C6231">
            <v>2011</v>
          </cell>
          <cell r="D6231" t="str">
            <v>412220  Food &amp; Beverages</v>
          </cell>
          <cell r="E6231" t="str">
            <v>Logistics</v>
          </cell>
          <cell r="F6231" t="str">
            <v>Water</v>
          </cell>
        </row>
        <row r="6232">
          <cell r="B6232">
            <v>878.57</v>
          </cell>
          <cell r="C6232">
            <v>2011</v>
          </cell>
          <cell r="D6232" t="str">
            <v>412220  Food &amp; Beverages</v>
          </cell>
          <cell r="E6232" t="str">
            <v>Informal Settlements</v>
          </cell>
          <cell r="F6232" t="str">
            <v>Water</v>
          </cell>
        </row>
        <row r="6233">
          <cell r="B6233">
            <v>553002.79</v>
          </cell>
          <cell r="C6233">
            <v>2011</v>
          </cell>
          <cell r="D6233" t="str">
            <v>412220  Food &amp; Beverages</v>
          </cell>
          <cell r="E6233" t="str">
            <v>District 8</v>
          </cell>
          <cell r="F6233" t="str">
            <v>Water</v>
          </cell>
        </row>
        <row r="6234">
          <cell r="B6234">
            <v>293410.87</v>
          </cell>
          <cell r="C6234">
            <v>2011</v>
          </cell>
          <cell r="D6234" t="str">
            <v>412220  Food &amp; Beverages</v>
          </cell>
          <cell r="E6234" t="str">
            <v>District 6</v>
          </cell>
          <cell r="F6234" t="str">
            <v>Water</v>
          </cell>
        </row>
        <row r="6235">
          <cell r="B6235">
            <v>207570.39</v>
          </cell>
          <cell r="C6235">
            <v>2011</v>
          </cell>
          <cell r="D6235" t="str">
            <v>412220  Food &amp; Beverages</v>
          </cell>
          <cell r="E6235" t="str">
            <v>District 6</v>
          </cell>
          <cell r="F6235" t="str">
            <v>Water</v>
          </cell>
        </row>
        <row r="6236">
          <cell r="B6236">
            <v>32397.55</v>
          </cell>
          <cell r="C6236">
            <v>2011</v>
          </cell>
          <cell r="D6236" t="str">
            <v>412220  Food &amp; Beverages</v>
          </cell>
          <cell r="E6236" t="str">
            <v>District 6</v>
          </cell>
          <cell r="F6236" t="str">
            <v>Water</v>
          </cell>
        </row>
        <row r="6237">
          <cell r="B6237">
            <v>311890.69</v>
          </cell>
          <cell r="C6237">
            <v>2011</v>
          </cell>
          <cell r="D6237" t="str">
            <v>412220  Food &amp; Beverages</v>
          </cell>
          <cell r="E6237" t="str">
            <v>District 6</v>
          </cell>
          <cell r="F6237" t="str">
            <v>Water</v>
          </cell>
        </row>
        <row r="6238">
          <cell r="B6238">
            <v>0</v>
          </cell>
          <cell r="C6238">
            <v>2011</v>
          </cell>
          <cell r="D6238" t="str">
            <v>412220  Food &amp; Beverages</v>
          </cell>
          <cell r="E6238" t="str">
            <v>District 6</v>
          </cell>
          <cell r="F6238" t="str">
            <v>Water</v>
          </cell>
        </row>
        <row r="6239">
          <cell r="B6239">
            <v>267449.34000000003</v>
          </cell>
          <cell r="C6239">
            <v>2011</v>
          </cell>
          <cell r="D6239" t="str">
            <v>412220  Food &amp; Beverages</v>
          </cell>
          <cell r="E6239" t="str">
            <v>District 4</v>
          </cell>
          <cell r="F6239" t="str">
            <v>Sewer</v>
          </cell>
        </row>
        <row r="6240">
          <cell r="B6240">
            <v>527493</v>
          </cell>
          <cell r="C6240">
            <v>2011</v>
          </cell>
          <cell r="D6240" t="str">
            <v>412220  Food &amp; Beverages</v>
          </cell>
          <cell r="E6240" t="str">
            <v>District 4</v>
          </cell>
          <cell r="F6240" t="str">
            <v>Sewer</v>
          </cell>
        </row>
        <row r="6241">
          <cell r="B6241">
            <v>249744.61</v>
          </cell>
          <cell r="C6241">
            <v>2011</v>
          </cell>
          <cell r="D6241" t="str">
            <v>412220  Food &amp; Beverages</v>
          </cell>
          <cell r="E6241" t="str">
            <v>District 4</v>
          </cell>
          <cell r="F6241" t="str">
            <v>Sewer</v>
          </cell>
        </row>
        <row r="6242">
          <cell r="B6242">
            <v>122972.57</v>
          </cell>
          <cell r="C6242">
            <v>2011</v>
          </cell>
          <cell r="D6242" t="str">
            <v>412220  Food &amp; Beverages</v>
          </cell>
          <cell r="E6242" t="str">
            <v>District 3</v>
          </cell>
          <cell r="F6242" t="str">
            <v>Sewer</v>
          </cell>
        </row>
        <row r="6243">
          <cell r="B6243">
            <v>82877.539999999994</v>
          </cell>
          <cell r="C6243">
            <v>2011</v>
          </cell>
          <cell r="D6243" t="str">
            <v>412220  Food &amp; Beverages</v>
          </cell>
          <cell r="E6243" t="str">
            <v>District 6</v>
          </cell>
          <cell r="F6243" t="str">
            <v>Sewer</v>
          </cell>
        </row>
        <row r="6244">
          <cell r="B6244">
            <v>200876.16</v>
          </cell>
          <cell r="C6244">
            <v>2011</v>
          </cell>
          <cell r="D6244" t="str">
            <v>412220  Food &amp; Beverages</v>
          </cell>
          <cell r="E6244" t="str">
            <v>District 7</v>
          </cell>
          <cell r="F6244" t="str">
            <v>Sewer</v>
          </cell>
        </row>
        <row r="6245">
          <cell r="B6245">
            <v>463418.13</v>
          </cell>
          <cell r="C6245">
            <v>2011</v>
          </cell>
          <cell r="D6245" t="str">
            <v>412220  Food &amp; Beverages</v>
          </cell>
          <cell r="E6245" t="str">
            <v>District 1</v>
          </cell>
          <cell r="F6245" t="str">
            <v>Sewer</v>
          </cell>
        </row>
        <row r="6246">
          <cell r="B6246">
            <v>47135.19</v>
          </cell>
          <cell r="C6246">
            <v>2011</v>
          </cell>
          <cell r="D6246" t="str">
            <v>412220  Food &amp; Beverages</v>
          </cell>
          <cell r="E6246" t="str">
            <v>Logistics</v>
          </cell>
          <cell r="F6246" t="str">
            <v>Sewer</v>
          </cell>
        </row>
        <row r="6247">
          <cell r="B6247">
            <v>21513.66</v>
          </cell>
          <cell r="C6247">
            <v>2011</v>
          </cell>
          <cell r="D6247" t="str">
            <v>412220  Food &amp; Beverages</v>
          </cell>
          <cell r="E6247" t="str">
            <v>Informal Settlements</v>
          </cell>
          <cell r="F6247" t="str">
            <v>Sewer</v>
          </cell>
        </row>
        <row r="6248">
          <cell r="B6248">
            <v>2776.63</v>
          </cell>
          <cell r="C6248">
            <v>2011</v>
          </cell>
          <cell r="D6248" t="str">
            <v>412220  Food &amp; Beverages</v>
          </cell>
          <cell r="E6248" t="str">
            <v>Informal Settlements</v>
          </cell>
          <cell r="F6248" t="str">
            <v>Water</v>
          </cell>
        </row>
        <row r="6249">
          <cell r="B6249">
            <v>131.15</v>
          </cell>
          <cell r="C6249">
            <v>2011</v>
          </cell>
          <cell r="D6249" t="str">
            <v>412220  Food &amp; Beverages</v>
          </cell>
          <cell r="E6249" t="str">
            <v>Logistics</v>
          </cell>
          <cell r="F6249" t="str">
            <v>Water</v>
          </cell>
        </row>
        <row r="6250">
          <cell r="B6250">
            <v>430443.43</v>
          </cell>
          <cell r="C6250">
            <v>2011</v>
          </cell>
          <cell r="D6250" t="str">
            <v>412220  Food &amp; Beverages</v>
          </cell>
          <cell r="E6250" t="str">
            <v>District 7</v>
          </cell>
          <cell r="F6250" t="str">
            <v>Sewer</v>
          </cell>
        </row>
        <row r="6251">
          <cell r="B6251">
            <v>139538.09</v>
          </cell>
          <cell r="C6251">
            <v>2011</v>
          </cell>
          <cell r="D6251" t="str">
            <v>412220  Food &amp; Beverages</v>
          </cell>
          <cell r="E6251" t="str">
            <v>District 6</v>
          </cell>
          <cell r="F6251" t="str">
            <v>Sewer</v>
          </cell>
        </row>
        <row r="6252">
          <cell r="B6252">
            <v>175646.87</v>
          </cell>
          <cell r="C6252">
            <v>2011</v>
          </cell>
          <cell r="D6252" t="str">
            <v>412220  Food &amp; Beverages</v>
          </cell>
          <cell r="E6252" t="str">
            <v>District 6</v>
          </cell>
          <cell r="F6252" t="str">
            <v>Sewer</v>
          </cell>
        </row>
        <row r="6253">
          <cell r="B6253">
            <v>29725.11</v>
          </cell>
          <cell r="C6253">
            <v>2011</v>
          </cell>
          <cell r="D6253" t="str">
            <v>412220  Food &amp; Beverages</v>
          </cell>
          <cell r="E6253" t="str">
            <v>District 6</v>
          </cell>
          <cell r="F6253" t="str">
            <v>Sewer</v>
          </cell>
        </row>
        <row r="6254">
          <cell r="B6254">
            <v>174369.71</v>
          </cell>
          <cell r="C6254">
            <v>2011</v>
          </cell>
          <cell r="D6254" t="str">
            <v>412220  Food &amp; Beverages</v>
          </cell>
          <cell r="E6254" t="str">
            <v>District 6</v>
          </cell>
          <cell r="F6254" t="str">
            <v>Sewer</v>
          </cell>
        </row>
        <row r="6255">
          <cell r="B6255">
            <v>20771.59</v>
          </cell>
          <cell r="C6255">
            <v>2011</v>
          </cell>
          <cell r="D6255" t="str">
            <v>412250  Fuel (Petrol, Diesel and Fuel Oil)</v>
          </cell>
          <cell r="E6255" t="str">
            <v>District 8</v>
          </cell>
          <cell r="F6255" t="str">
            <v>Water</v>
          </cell>
        </row>
        <row r="6256">
          <cell r="B6256">
            <v>28666.93</v>
          </cell>
          <cell r="C6256">
            <v>2011</v>
          </cell>
          <cell r="D6256" t="str">
            <v>412250  Fuel (Petrol, Diesel and Fuel Oil)</v>
          </cell>
          <cell r="E6256" t="str">
            <v>District 4</v>
          </cell>
          <cell r="F6256" t="str">
            <v>Water</v>
          </cell>
        </row>
        <row r="6257">
          <cell r="B6257">
            <v>47349.19</v>
          </cell>
          <cell r="C6257">
            <v>2011</v>
          </cell>
          <cell r="D6257" t="str">
            <v>412250  Fuel (Petrol, Diesel and Fuel Oil)</v>
          </cell>
          <cell r="E6257" t="str">
            <v>District 4</v>
          </cell>
          <cell r="F6257" t="str">
            <v>Water</v>
          </cell>
        </row>
        <row r="6258">
          <cell r="B6258">
            <v>77199.399999999994</v>
          </cell>
          <cell r="C6258">
            <v>2011</v>
          </cell>
          <cell r="D6258" t="str">
            <v>412250  Fuel (Petrol, Diesel and Fuel Oil)</v>
          </cell>
          <cell r="E6258" t="str">
            <v>District 4</v>
          </cell>
          <cell r="F6258" t="str">
            <v>Water</v>
          </cell>
        </row>
        <row r="6259">
          <cell r="B6259">
            <v>0</v>
          </cell>
          <cell r="C6259">
            <v>2011</v>
          </cell>
          <cell r="D6259" t="str">
            <v>412250  Fuel (Petrol, Diesel and Fuel Oil)</v>
          </cell>
          <cell r="E6259" t="str">
            <v>District 4</v>
          </cell>
          <cell r="F6259" t="str">
            <v>Water</v>
          </cell>
        </row>
        <row r="6260">
          <cell r="B6260">
            <v>6996.79</v>
          </cell>
          <cell r="C6260">
            <v>2011</v>
          </cell>
          <cell r="D6260" t="str">
            <v>412250  Fuel (Petrol, Diesel and Fuel Oil)</v>
          </cell>
          <cell r="E6260" t="str">
            <v>District 3</v>
          </cell>
          <cell r="F6260" t="str">
            <v>Water</v>
          </cell>
        </row>
        <row r="6261">
          <cell r="B6261">
            <v>7129.6</v>
          </cell>
          <cell r="C6261">
            <v>2011</v>
          </cell>
          <cell r="D6261" t="str">
            <v>412250  Fuel (Petrol, Diesel and Fuel Oil)</v>
          </cell>
          <cell r="E6261" t="str">
            <v>District 3</v>
          </cell>
          <cell r="F6261" t="str">
            <v>Water</v>
          </cell>
        </row>
        <row r="6262">
          <cell r="B6262">
            <v>48094.44</v>
          </cell>
          <cell r="C6262">
            <v>2011</v>
          </cell>
          <cell r="D6262" t="str">
            <v>412250  Fuel (Petrol, Diesel and Fuel Oil)</v>
          </cell>
          <cell r="E6262" t="str">
            <v>District 3</v>
          </cell>
          <cell r="F6262" t="str">
            <v>Water</v>
          </cell>
        </row>
        <row r="6263">
          <cell r="B6263">
            <v>35172.620000000003</v>
          </cell>
          <cell r="C6263">
            <v>2011</v>
          </cell>
          <cell r="D6263" t="str">
            <v>412250  Fuel (Petrol, Diesel and Fuel Oil)</v>
          </cell>
          <cell r="E6263" t="str">
            <v>District 6</v>
          </cell>
          <cell r="F6263" t="str">
            <v>Water</v>
          </cell>
        </row>
        <row r="6264">
          <cell r="B6264">
            <v>20834.59</v>
          </cell>
          <cell r="C6264">
            <v>2011</v>
          </cell>
          <cell r="D6264" t="str">
            <v>412250  Fuel (Petrol, Diesel and Fuel Oil)</v>
          </cell>
          <cell r="E6264" t="str">
            <v>District 8</v>
          </cell>
          <cell r="F6264" t="str">
            <v>Water</v>
          </cell>
        </row>
        <row r="6265">
          <cell r="B6265">
            <v>0</v>
          </cell>
          <cell r="C6265">
            <v>2011</v>
          </cell>
          <cell r="D6265" t="str">
            <v>412250  Fuel (Petrol, Diesel and Fuel Oil)</v>
          </cell>
          <cell r="E6265" t="str">
            <v>TOC</v>
          </cell>
          <cell r="F6265" t="str">
            <v>Water</v>
          </cell>
        </row>
        <row r="6266">
          <cell r="B6266">
            <v>5215.7</v>
          </cell>
          <cell r="C6266">
            <v>2011</v>
          </cell>
          <cell r="D6266" t="str">
            <v>412250  Fuel (Petrol, Diesel and Fuel Oil)</v>
          </cell>
          <cell r="E6266" t="str">
            <v>District 1</v>
          </cell>
          <cell r="F6266" t="str">
            <v>Water</v>
          </cell>
        </row>
        <row r="6267">
          <cell r="B6267">
            <v>22811.919999999998</v>
          </cell>
          <cell r="C6267">
            <v>2011</v>
          </cell>
          <cell r="D6267" t="str">
            <v>412250  Fuel (Petrol, Diesel and Fuel Oil)</v>
          </cell>
          <cell r="E6267" t="str">
            <v>District 1</v>
          </cell>
          <cell r="F6267" t="str">
            <v>Water</v>
          </cell>
        </row>
        <row r="6268">
          <cell r="B6268">
            <v>1780.02</v>
          </cell>
          <cell r="C6268">
            <v>2011</v>
          </cell>
          <cell r="D6268" t="str">
            <v>412250  Fuel (Petrol, Diesel and Fuel Oil)</v>
          </cell>
          <cell r="E6268" t="str">
            <v>District 1</v>
          </cell>
          <cell r="F6268" t="str">
            <v>Water</v>
          </cell>
        </row>
        <row r="6269">
          <cell r="B6269">
            <v>52125.5</v>
          </cell>
          <cell r="C6269">
            <v>2011</v>
          </cell>
          <cell r="D6269" t="str">
            <v>412250  Fuel (Petrol, Diesel and Fuel Oil)</v>
          </cell>
          <cell r="E6269" t="str">
            <v>District 1</v>
          </cell>
          <cell r="F6269" t="str">
            <v>Water</v>
          </cell>
        </row>
        <row r="6270">
          <cell r="B6270">
            <v>8901.32</v>
          </cell>
          <cell r="C6270">
            <v>2011</v>
          </cell>
          <cell r="D6270" t="str">
            <v>412250  Fuel (Petrol, Diesel and Fuel Oil)</v>
          </cell>
          <cell r="E6270" t="str">
            <v>Logistics</v>
          </cell>
          <cell r="F6270" t="str">
            <v>Water</v>
          </cell>
        </row>
        <row r="6271">
          <cell r="B6271">
            <v>25288.560000000001</v>
          </cell>
          <cell r="C6271">
            <v>2011</v>
          </cell>
          <cell r="D6271" t="str">
            <v>412250  Fuel (Petrol, Diesel and Fuel Oil)</v>
          </cell>
          <cell r="E6271" t="str">
            <v>Logistics</v>
          </cell>
          <cell r="F6271" t="str">
            <v>Water</v>
          </cell>
        </row>
        <row r="6272">
          <cell r="B6272">
            <v>39631.78</v>
          </cell>
          <cell r="C6272">
            <v>2011</v>
          </cell>
          <cell r="D6272" t="str">
            <v>412250  Fuel (Petrol, Diesel and Fuel Oil)</v>
          </cell>
          <cell r="E6272" t="str">
            <v>Logistics</v>
          </cell>
          <cell r="F6272" t="str">
            <v>Water</v>
          </cell>
        </row>
        <row r="6273">
          <cell r="B6273">
            <v>0</v>
          </cell>
          <cell r="C6273">
            <v>2011</v>
          </cell>
          <cell r="D6273" t="str">
            <v>412250  Fuel (Petrol, Diesel and Fuel Oil)</v>
          </cell>
          <cell r="E6273" t="str">
            <v>Logistics</v>
          </cell>
          <cell r="F6273" t="str">
            <v>Water</v>
          </cell>
        </row>
        <row r="6274">
          <cell r="B6274">
            <v>0</v>
          </cell>
          <cell r="C6274">
            <v>2011</v>
          </cell>
          <cell r="D6274" t="str">
            <v>412250  Fuel (Petrol, Diesel and Fuel Oil)</v>
          </cell>
          <cell r="E6274" t="str">
            <v>Logistics</v>
          </cell>
          <cell r="F6274" t="str">
            <v>Water</v>
          </cell>
        </row>
        <row r="6275">
          <cell r="B6275">
            <v>53876.160000000003</v>
          </cell>
          <cell r="C6275">
            <v>2011</v>
          </cell>
          <cell r="D6275" t="str">
            <v>412250  Fuel (Petrol, Diesel and Fuel Oil)</v>
          </cell>
          <cell r="E6275" t="str">
            <v>Informal Settlements</v>
          </cell>
          <cell r="F6275" t="str">
            <v>Water</v>
          </cell>
        </row>
        <row r="6276">
          <cell r="B6276">
            <v>5555.15</v>
          </cell>
          <cell r="C6276">
            <v>2011</v>
          </cell>
          <cell r="D6276" t="str">
            <v>412250  Fuel (Petrol, Diesel and Fuel Oil)</v>
          </cell>
          <cell r="E6276" t="str">
            <v>District 8</v>
          </cell>
          <cell r="F6276" t="str">
            <v>Water</v>
          </cell>
        </row>
        <row r="6277">
          <cell r="B6277">
            <v>89730</v>
          </cell>
          <cell r="C6277">
            <v>2011</v>
          </cell>
          <cell r="D6277" t="str">
            <v>412250  Fuel (Petrol, Diesel and Fuel Oil)</v>
          </cell>
          <cell r="E6277" t="str">
            <v>District 8</v>
          </cell>
          <cell r="F6277" t="str">
            <v>Water</v>
          </cell>
        </row>
        <row r="6278">
          <cell r="B6278">
            <v>82405.63</v>
          </cell>
          <cell r="C6278">
            <v>2011</v>
          </cell>
          <cell r="D6278" t="str">
            <v>412250  Fuel (Petrol, Diesel and Fuel Oil)</v>
          </cell>
          <cell r="E6278" t="str">
            <v>District 8</v>
          </cell>
          <cell r="F6278" t="str">
            <v>Water</v>
          </cell>
        </row>
        <row r="6279">
          <cell r="B6279">
            <v>0</v>
          </cell>
          <cell r="C6279">
            <v>2011</v>
          </cell>
          <cell r="D6279" t="str">
            <v>412250  Fuel (Petrol, Diesel and Fuel Oil)</v>
          </cell>
          <cell r="E6279" t="str">
            <v>District 8</v>
          </cell>
          <cell r="F6279" t="str">
            <v>Water</v>
          </cell>
        </row>
        <row r="6280">
          <cell r="B6280">
            <v>40520.949999999997</v>
          </cell>
          <cell r="C6280">
            <v>2011</v>
          </cell>
          <cell r="D6280" t="str">
            <v>412250  Fuel (Petrol, Diesel and Fuel Oil)</v>
          </cell>
          <cell r="E6280" t="str">
            <v>District 6</v>
          </cell>
          <cell r="F6280" t="str">
            <v>Water</v>
          </cell>
        </row>
        <row r="6281">
          <cell r="B6281">
            <v>87853.3</v>
          </cell>
          <cell r="C6281">
            <v>2011</v>
          </cell>
          <cell r="D6281" t="str">
            <v>412250  Fuel (Petrol, Diesel and Fuel Oil)</v>
          </cell>
          <cell r="E6281" t="str">
            <v>District 6</v>
          </cell>
          <cell r="F6281" t="str">
            <v>Water</v>
          </cell>
        </row>
        <row r="6282">
          <cell r="B6282">
            <v>0</v>
          </cell>
          <cell r="C6282">
            <v>2011</v>
          </cell>
          <cell r="D6282" t="str">
            <v>412250  Fuel (Petrol, Diesel and Fuel Oil)</v>
          </cell>
          <cell r="E6282" t="str">
            <v>District 6</v>
          </cell>
          <cell r="F6282" t="str">
            <v>Water</v>
          </cell>
        </row>
        <row r="6283">
          <cell r="B6283">
            <v>27041.46</v>
          </cell>
          <cell r="C6283">
            <v>2011</v>
          </cell>
          <cell r="D6283" t="str">
            <v>412250  Fuel (Petrol, Diesel and Fuel Oil)</v>
          </cell>
          <cell r="E6283" t="str">
            <v>District 6</v>
          </cell>
          <cell r="F6283" t="str">
            <v>Water</v>
          </cell>
        </row>
        <row r="6284">
          <cell r="B6284">
            <v>0</v>
          </cell>
          <cell r="C6284">
            <v>2011</v>
          </cell>
          <cell r="D6284" t="str">
            <v>412250  Fuel (Petrol, Diesel and Fuel Oil)</v>
          </cell>
          <cell r="E6284" t="str">
            <v>District 6</v>
          </cell>
          <cell r="F6284" t="str">
            <v>Water</v>
          </cell>
        </row>
        <row r="6285">
          <cell r="B6285">
            <v>2536.0300000000002</v>
          </cell>
          <cell r="C6285">
            <v>2011</v>
          </cell>
          <cell r="D6285" t="str">
            <v>412250  Fuel (Petrol, Diesel and Fuel Oil)</v>
          </cell>
          <cell r="E6285" t="str">
            <v>District 8</v>
          </cell>
          <cell r="F6285" t="str">
            <v>Water</v>
          </cell>
        </row>
        <row r="6286">
          <cell r="B6286">
            <v>97560.33</v>
          </cell>
          <cell r="C6286">
            <v>2011</v>
          </cell>
          <cell r="D6286" t="str">
            <v>412250  Fuel (Petrol, Diesel and Fuel Oil)</v>
          </cell>
          <cell r="E6286" t="str">
            <v>District 4</v>
          </cell>
          <cell r="F6286" t="str">
            <v>Sewer</v>
          </cell>
        </row>
        <row r="6287">
          <cell r="B6287">
            <v>162932.88</v>
          </cell>
          <cell r="C6287">
            <v>2011</v>
          </cell>
          <cell r="D6287" t="str">
            <v>412250  Fuel (Petrol, Diesel and Fuel Oil)</v>
          </cell>
          <cell r="E6287" t="str">
            <v>District 4</v>
          </cell>
          <cell r="F6287" t="str">
            <v>Sewer</v>
          </cell>
        </row>
        <row r="6288">
          <cell r="B6288">
            <v>40502</v>
          </cell>
          <cell r="C6288">
            <v>2011</v>
          </cell>
          <cell r="D6288" t="str">
            <v>412250  Fuel (Petrol, Diesel and Fuel Oil)</v>
          </cell>
          <cell r="E6288" t="str">
            <v>District 4</v>
          </cell>
          <cell r="F6288" t="str">
            <v>Sewer</v>
          </cell>
        </row>
        <row r="6289">
          <cell r="B6289">
            <v>0</v>
          </cell>
          <cell r="C6289">
            <v>2011</v>
          </cell>
          <cell r="D6289" t="str">
            <v>412250  Fuel (Petrol, Diesel and Fuel Oil)</v>
          </cell>
          <cell r="E6289" t="str">
            <v>District 3</v>
          </cell>
          <cell r="F6289" t="str">
            <v>Sewer</v>
          </cell>
        </row>
        <row r="6290">
          <cell r="B6290">
            <v>31059.95</v>
          </cell>
          <cell r="C6290">
            <v>2011</v>
          </cell>
          <cell r="D6290" t="str">
            <v>412250  Fuel (Petrol, Diesel and Fuel Oil)</v>
          </cell>
          <cell r="E6290" t="str">
            <v>District 3</v>
          </cell>
          <cell r="F6290" t="str">
            <v>Sewer</v>
          </cell>
        </row>
        <row r="6291">
          <cell r="B6291">
            <v>0</v>
          </cell>
          <cell r="C6291">
            <v>2011</v>
          </cell>
          <cell r="D6291" t="str">
            <v>412250  Fuel (Petrol, Diesel and Fuel Oil)</v>
          </cell>
          <cell r="E6291" t="str">
            <v>TOC</v>
          </cell>
          <cell r="F6291" t="str">
            <v>Sewer</v>
          </cell>
        </row>
        <row r="6292">
          <cell r="B6292">
            <v>1646.52</v>
          </cell>
          <cell r="C6292">
            <v>2011</v>
          </cell>
          <cell r="D6292" t="str">
            <v>412250  Fuel (Petrol, Diesel and Fuel Oil)</v>
          </cell>
          <cell r="E6292" t="str">
            <v>District 6</v>
          </cell>
          <cell r="F6292" t="str">
            <v>Sewer</v>
          </cell>
        </row>
        <row r="6293">
          <cell r="B6293">
            <v>626.48</v>
          </cell>
          <cell r="C6293">
            <v>2011</v>
          </cell>
          <cell r="D6293" t="str">
            <v>412250  Fuel (Petrol, Diesel and Fuel Oil)</v>
          </cell>
          <cell r="E6293" t="str">
            <v>District 7</v>
          </cell>
          <cell r="F6293" t="str">
            <v>Sewer</v>
          </cell>
        </row>
        <row r="6294">
          <cell r="B6294">
            <v>351359.54</v>
          </cell>
          <cell r="C6294">
            <v>2011</v>
          </cell>
          <cell r="D6294" t="str">
            <v>412250  Fuel (Petrol, Diesel and Fuel Oil)</v>
          </cell>
          <cell r="E6294" t="str">
            <v>District 1</v>
          </cell>
          <cell r="F6294" t="str">
            <v>Sewer</v>
          </cell>
        </row>
        <row r="6295">
          <cell r="B6295">
            <v>49017.34</v>
          </cell>
          <cell r="C6295">
            <v>2011</v>
          </cell>
          <cell r="D6295" t="str">
            <v>412250  Fuel (Petrol, Diesel and Fuel Oil)</v>
          </cell>
          <cell r="E6295" t="str">
            <v>Logistics</v>
          </cell>
          <cell r="F6295" t="str">
            <v>Sewer</v>
          </cell>
        </row>
        <row r="6296">
          <cell r="B6296">
            <v>0</v>
          </cell>
          <cell r="C6296">
            <v>2011</v>
          </cell>
          <cell r="D6296" t="str">
            <v>412250  Fuel (Petrol, Diesel and Fuel Oil)</v>
          </cell>
          <cell r="E6296" t="str">
            <v>TOC</v>
          </cell>
          <cell r="F6296" t="str">
            <v>Sewer</v>
          </cell>
        </row>
        <row r="6297">
          <cell r="B6297">
            <v>0</v>
          </cell>
          <cell r="C6297">
            <v>2011</v>
          </cell>
          <cell r="D6297" t="str">
            <v>412250  Fuel (Petrol, Diesel and Fuel Oil)</v>
          </cell>
          <cell r="E6297" t="str">
            <v>Planning &amp; Design</v>
          </cell>
          <cell r="F6297" t="str">
            <v>Sewer</v>
          </cell>
        </row>
        <row r="6298">
          <cell r="B6298">
            <v>0</v>
          </cell>
          <cell r="C6298">
            <v>2011</v>
          </cell>
          <cell r="D6298" t="str">
            <v>412250  Fuel (Petrol, Diesel and Fuel Oil)</v>
          </cell>
          <cell r="E6298" t="str">
            <v>Informal Settlements</v>
          </cell>
          <cell r="F6298" t="str">
            <v>Sewer</v>
          </cell>
        </row>
        <row r="6299">
          <cell r="B6299">
            <v>3925.34</v>
          </cell>
          <cell r="C6299">
            <v>2011</v>
          </cell>
          <cell r="D6299" t="str">
            <v>412250  Fuel (Petrol, Diesel and Fuel Oil)</v>
          </cell>
          <cell r="E6299" t="str">
            <v>Informal Settlements</v>
          </cell>
          <cell r="F6299" t="str">
            <v>Water</v>
          </cell>
        </row>
        <row r="6300">
          <cell r="B6300">
            <v>493428.77</v>
          </cell>
          <cell r="C6300">
            <v>2011</v>
          </cell>
          <cell r="D6300" t="str">
            <v>412250  Fuel (Petrol, Diesel and Fuel Oil)</v>
          </cell>
          <cell r="E6300" t="str">
            <v>District 7</v>
          </cell>
          <cell r="F6300" t="str">
            <v>Sewer</v>
          </cell>
        </row>
        <row r="6301">
          <cell r="B6301">
            <v>0</v>
          </cell>
          <cell r="C6301">
            <v>2011</v>
          </cell>
          <cell r="D6301" t="str">
            <v>412250  Fuel (Petrol, Diesel and Fuel Oil)</v>
          </cell>
          <cell r="E6301" t="str">
            <v>District 7</v>
          </cell>
          <cell r="F6301" t="str">
            <v>Sewer</v>
          </cell>
        </row>
        <row r="6302">
          <cell r="B6302">
            <v>16343.13</v>
          </cell>
          <cell r="C6302">
            <v>2011</v>
          </cell>
          <cell r="D6302" t="str">
            <v>412250  Fuel (Petrol, Diesel and Fuel Oil)</v>
          </cell>
          <cell r="E6302" t="str">
            <v>District 7</v>
          </cell>
          <cell r="F6302" t="str">
            <v>Sewer</v>
          </cell>
        </row>
        <row r="6303">
          <cell r="B6303">
            <v>4668.76</v>
          </cell>
          <cell r="C6303">
            <v>2011</v>
          </cell>
          <cell r="D6303" t="str">
            <v>412250  Fuel (Petrol, Diesel and Fuel Oil)</v>
          </cell>
          <cell r="E6303" t="str">
            <v>District 6</v>
          </cell>
          <cell r="F6303" t="str">
            <v>Sewer</v>
          </cell>
        </row>
        <row r="6304">
          <cell r="B6304">
            <v>116126.66</v>
          </cell>
          <cell r="C6304">
            <v>2011</v>
          </cell>
          <cell r="D6304" t="str">
            <v>412250  Fuel (Petrol, Diesel and Fuel Oil)</v>
          </cell>
          <cell r="E6304" t="str">
            <v>District 6</v>
          </cell>
          <cell r="F6304" t="str">
            <v>Sewer</v>
          </cell>
        </row>
        <row r="6305">
          <cell r="B6305">
            <v>7307.41</v>
          </cell>
          <cell r="C6305">
            <v>2011</v>
          </cell>
          <cell r="D6305" t="str">
            <v>412250  Fuel (Petrol, Diesel and Fuel Oil)</v>
          </cell>
          <cell r="E6305" t="str">
            <v>District 6</v>
          </cell>
          <cell r="F6305" t="str">
            <v>Sewer</v>
          </cell>
        </row>
        <row r="6306">
          <cell r="B6306">
            <v>5222.01</v>
          </cell>
          <cell r="C6306">
            <v>2011</v>
          </cell>
          <cell r="D6306" t="str">
            <v>412250  Fuel (Petrol, Diesel and Fuel Oil)</v>
          </cell>
          <cell r="E6306" t="str">
            <v>District 6</v>
          </cell>
          <cell r="F6306" t="str">
            <v>Sewer</v>
          </cell>
        </row>
        <row r="6307">
          <cell r="B6307">
            <v>482.8</v>
          </cell>
          <cell r="C6307">
            <v>2011</v>
          </cell>
          <cell r="D6307" t="str">
            <v>412350  Hire Charges</v>
          </cell>
          <cell r="E6307" t="str">
            <v>District 4</v>
          </cell>
          <cell r="F6307" t="str">
            <v>Water</v>
          </cell>
        </row>
        <row r="6308">
          <cell r="B6308">
            <v>665.6</v>
          </cell>
          <cell r="C6308">
            <v>2011</v>
          </cell>
          <cell r="D6308" t="str">
            <v>412350  Hire Charges</v>
          </cell>
          <cell r="E6308" t="str">
            <v>District 4</v>
          </cell>
          <cell r="F6308" t="str">
            <v>Water</v>
          </cell>
        </row>
        <row r="6309">
          <cell r="B6309">
            <v>665.6</v>
          </cell>
          <cell r="C6309">
            <v>2011</v>
          </cell>
          <cell r="D6309" t="str">
            <v>412350  Hire Charges</v>
          </cell>
          <cell r="E6309" t="str">
            <v>District 4</v>
          </cell>
          <cell r="F6309" t="str">
            <v>Water</v>
          </cell>
        </row>
        <row r="6310">
          <cell r="B6310">
            <v>0</v>
          </cell>
          <cell r="C6310">
            <v>2011</v>
          </cell>
          <cell r="D6310" t="str">
            <v>412350  Hire Charges</v>
          </cell>
          <cell r="E6310" t="str">
            <v>District 4</v>
          </cell>
          <cell r="F6310" t="str">
            <v>Water</v>
          </cell>
        </row>
        <row r="6311">
          <cell r="B6311">
            <v>0</v>
          </cell>
          <cell r="C6311">
            <v>2011</v>
          </cell>
          <cell r="D6311" t="str">
            <v>412350  Hire Charges</v>
          </cell>
          <cell r="E6311" t="str">
            <v>District 4</v>
          </cell>
          <cell r="F6311" t="str">
            <v>Water</v>
          </cell>
        </row>
        <row r="6312">
          <cell r="B6312">
            <v>0</v>
          </cell>
          <cell r="C6312">
            <v>2011</v>
          </cell>
          <cell r="D6312" t="str">
            <v>412350  Hire Charges</v>
          </cell>
          <cell r="E6312" t="str">
            <v>District 3</v>
          </cell>
          <cell r="F6312" t="str">
            <v>Water</v>
          </cell>
        </row>
        <row r="6313">
          <cell r="B6313">
            <v>0</v>
          </cell>
          <cell r="C6313">
            <v>2011</v>
          </cell>
          <cell r="D6313" t="str">
            <v>412350  Hire Charges</v>
          </cell>
          <cell r="E6313" t="str">
            <v>District 3</v>
          </cell>
          <cell r="F6313" t="str">
            <v>Water</v>
          </cell>
        </row>
        <row r="6314">
          <cell r="B6314">
            <v>665.6</v>
          </cell>
          <cell r="C6314">
            <v>2011</v>
          </cell>
          <cell r="D6314" t="str">
            <v>412350  Hire Charges</v>
          </cell>
          <cell r="E6314" t="str">
            <v>District 3</v>
          </cell>
          <cell r="F6314" t="str">
            <v>Water</v>
          </cell>
        </row>
        <row r="6315">
          <cell r="B6315">
            <v>665.6</v>
          </cell>
          <cell r="C6315">
            <v>2011</v>
          </cell>
          <cell r="D6315" t="str">
            <v>412350  Hire Charges</v>
          </cell>
          <cell r="E6315" t="str">
            <v>District 6</v>
          </cell>
          <cell r="F6315" t="str">
            <v>Water</v>
          </cell>
        </row>
        <row r="6316">
          <cell r="B6316">
            <v>1331.2</v>
          </cell>
          <cell r="C6316">
            <v>2011</v>
          </cell>
          <cell r="D6316" t="str">
            <v>412350  Hire Charges</v>
          </cell>
          <cell r="E6316" t="str">
            <v>District 8</v>
          </cell>
          <cell r="F6316" t="str">
            <v>Water</v>
          </cell>
        </row>
        <row r="6317">
          <cell r="B6317">
            <v>0</v>
          </cell>
          <cell r="C6317">
            <v>2011</v>
          </cell>
          <cell r="D6317" t="str">
            <v>412350  Hire Charges</v>
          </cell>
          <cell r="E6317" t="str">
            <v>District 6</v>
          </cell>
          <cell r="F6317" t="str">
            <v>Water</v>
          </cell>
        </row>
        <row r="6318">
          <cell r="B6318">
            <v>998.4</v>
          </cell>
          <cell r="C6318">
            <v>2011</v>
          </cell>
          <cell r="D6318" t="str">
            <v>412350  Hire Charges</v>
          </cell>
          <cell r="E6318" t="str">
            <v>District 1</v>
          </cell>
          <cell r="F6318" t="str">
            <v>Water</v>
          </cell>
        </row>
        <row r="6319">
          <cell r="B6319">
            <v>45382.8</v>
          </cell>
          <cell r="C6319">
            <v>2011</v>
          </cell>
          <cell r="D6319" t="str">
            <v>412350  Hire Charges</v>
          </cell>
          <cell r="E6319" t="str">
            <v>Logistics</v>
          </cell>
          <cell r="F6319" t="str">
            <v>Water</v>
          </cell>
        </row>
        <row r="6320">
          <cell r="B6320">
            <v>665.6</v>
          </cell>
          <cell r="C6320">
            <v>2011</v>
          </cell>
          <cell r="D6320" t="str">
            <v>412350  Hire Charges</v>
          </cell>
          <cell r="E6320" t="str">
            <v>Logistics</v>
          </cell>
          <cell r="F6320" t="str">
            <v>Water</v>
          </cell>
        </row>
        <row r="6321">
          <cell r="B6321">
            <v>2946.91</v>
          </cell>
          <cell r="C6321">
            <v>2011</v>
          </cell>
          <cell r="D6321" t="str">
            <v>412350  Hire Charges</v>
          </cell>
          <cell r="E6321" t="str">
            <v>Logistics</v>
          </cell>
          <cell r="F6321" t="str">
            <v>Water</v>
          </cell>
        </row>
        <row r="6322">
          <cell r="B6322">
            <v>702</v>
          </cell>
          <cell r="C6322">
            <v>2011</v>
          </cell>
          <cell r="D6322" t="str">
            <v>412350  Hire Charges</v>
          </cell>
          <cell r="E6322" t="str">
            <v>Logistics</v>
          </cell>
          <cell r="F6322" t="str">
            <v>Water</v>
          </cell>
        </row>
        <row r="6323">
          <cell r="B6323">
            <v>332.8</v>
          </cell>
          <cell r="C6323">
            <v>2011</v>
          </cell>
          <cell r="D6323" t="str">
            <v>412350  Hire Charges</v>
          </cell>
          <cell r="E6323" t="str">
            <v>Informal Settlements</v>
          </cell>
          <cell r="F6323" t="str">
            <v>Water</v>
          </cell>
        </row>
        <row r="6324">
          <cell r="B6324">
            <v>2578.5100000000002</v>
          </cell>
          <cell r="C6324">
            <v>2011</v>
          </cell>
          <cell r="D6324" t="str">
            <v>412350  Hire Charges</v>
          </cell>
          <cell r="E6324" t="str">
            <v>TOC</v>
          </cell>
          <cell r="F6324" t="str">
            <v>Water</v>
          </cell>
        </row>
        <row r="6325">
          <cell r="B6325">
            <v>0</v>
          </cell>
          <cell r="C6325">
            <v>2011</v>
          </cell>
          <cell r="D6325" t="str">
            <v>412350  Hire Charges</v>
          </cell>
          <cell r="E6325" t="str">
            <v>Planning &amp; Design</v>
          </cell>
          <cell r="F6325" t="str">
            <v>Water</v>
          </cell>
        </row>
        <row r="6326">
          <cell r="B6326">
            <v>0</v>
          </cell>
          <cell r="C6326">
            <v>2011</v>
          </cell>
          <cell r="D6326" t="str">
            <v>412350  Hire Charges</v>
          </cell>
          <cell r="E6326" t="e">
            <v>#N/A</v>
          </cell>
          <cell r="F6326" t="str">
            <v>Sewer</v>
          </cell>
        </row>
        <row r="6327">
          <cell r="B6327">
            <v>0</v>
          </cell>
          <cell r="C6327">
            <v>2011</v>
          </cell>
          <cell r="D6327" t="str">
            <v>412350  Hire Charges</v>
          </cell>
          <cell r="E6327" t="str">
            <v>District 8</v>
          </cell>
          <cell r="F6327" t="str">
            <v>Water</v>
          </cell>
        </row>
        <row r="6328">
          <cell r="B6328">
            <v>1131.3</v>
          </cell>
          <cell r="C6328">
            <v>2011</v>
          </cell>
          <cell r="D6328" t="str">
            <v>412350  Hire Charges</v>
          </cell>
          <cell r="E6328" t="str">
            <v>District 8</v>
          </cell>
          <cell r="F6328" t="str">
            <v>Water</v>
          </cell>
        </row>
        <row r="6329">
          <cell r="B6329">
            <v>332.8</v>
          </cell>
          <cell r="C6329">
            <v>2011</v>
          </cell>
          <cell r="D6329" t="str">
            <v>412350  Hire Charges</v>
          </cell>
          <cell r="E6329" t="str">
            <v>District 6</v>
          </cell>
          <cell r="F6329" t="str">
            <v>Water</v>
          </cell>
        </row>
        <row r="6330">
          <cell r="B6330">
            <v>332.8</v>
          </cell>
          <cell r="C6330">
            <v>2011</v>
          </cell>
          <cell r="D6330" t="str">
            <v>412350  Hire Charges</v>
          </cell>
          <cell r="E6330" t="str">
            <v>District 6</v>
          </cell>
          <cell r="F6330" t="str">
            <v>Water</v>
          </cell>
        </row>
        <row r="6331">
          <cell r="B6331">
            <v>7747.64</v>
          </cell>
          <cell r="C6331">
            <v>2011</v>
          </cell>
          <cell r="D6331" t="str">
            <v>412350  Hire Charges</v>
          </cell>
          <cell r="E6331" t="str">
            <v>District 6</v>
          </cell>
          <cell r="F6331" t="str">
            <v>Water</v>
          </cell>
        </row>
        <row r="6332">
          <cell r="B6332">
            <v>1331.2</v>
          </cell>
          <cell r="C6332">
            <v>2011</v>
          </cell>
          <cell r="D6332" t="str">
            <v>412350  Hire Charges</v>
          </cell>
          <cell r="E6332" t="str">
            <v>District 6</v>
          </cell>
          <cell r="F6332" t="str">
            <v>Water</v>
          </cell>
        </row>
        <row r="6333">
          <cell r="B6333">
            <v>0</v>
          </cell>
          <cell r="C6333">
            <v>2011</v>
          </cell>
          <cell r="D6333" t="str">
            <v>412350  Hire Charges</v>
          </cell>
          <cell r="E6333" t="str">
            <v>District 6</v>
          </cell>
          <cell r="F6333" t="str">
            <v>Water</v>
          </cell>
        </row>
        <row r="6334">
          <cell r="B6334">
            <v>0</v>
          </cell>
          <cell r="C6334">
            <v>2011</v>
          </cell>
          <cell r="D6334" t="str">
            <v>412350  Hire Charges</v>
          </cell>
          <cell r="E6334" t="str">
            <v>District 6</v>
          </cell>
          <cell r="F6334" t="str">
            <v>Water</v>
          </cell>
        </row>
        <row r="6335">
          <cell r="B6335">
            <v>1729.21</v>
          </cell>
          <cell r="C6335">
            <v>2011</v>
          </cell>
          <cell r="D6335" t="str">
            <v>412350  Hire Charges</v>
          </cell>
          <cell r="E6335" t="str">
            <v>Informal Settlements</v>
          </cell>
          <cell r="F6335" t="str">
            <v>Water</v>
          </cell>
        </row>
        <row r="6336">
          <cell r="B6336">
            <v>332.8</v>
          </cell>
          <cell r="C6336">
            <v>2011</v>
          </cell>
          <cell r="D6336" t="str">
            <v>412350  Hire Charges</v>
          </cell>
          <cell r="E6336" t="str">
            <v>District 4</v>
          </cell>
          <cell r="F6336" t="str">
            <v>Sewer</v>
          </cell>
        </row>
        <row r="6337">
          <cell r="B6337">
            <v>665.6</v>
          </cell>
          <cell r="C6337">
            <v>2011</v>
          </cell>
          <cell r="D6337" t="str">
            <v>412350  Hire Charges</v>
          </cell>
          <cell r="E6337" t="str">
            <v>District 4</v>
          </cell>
          <cell r="F6337" t="str">
            <v>Sewer</v>
          </cell>
        </row>
        <row r="6338">
          <cell r="B6338">
            <v>0</v>
          </cell>
          <cell r="C6338">
            <v>2011</v>
          </cell>
          <cell r="D6338" t="str">
            <v>412350  Hire Charges</v>
          </cell>
          <cell r="E6338" t="str">
            <v>District 4</v>
          </cell>
          <cell r="F6338" t="str">
            <v>Sewer</v>
          </cell>
        </row>
        <row r="6339">
          <cell r="B6339">
            <v>0</v>
          </cell>
          <cell r="C6339">
            <v>2011</v>
          </cell>
          <cell r="D6339" t="str">
            <v>412350  Hire Charges</v>
          </cell>
          <cell r="E6339" t="str">
            <v>District 3</v>
          </cell>
          <cell r="F6339" t="str">
            <v>Sewer</v>
          </cell>
        </row>
        <row r="6340">
          <cell r="B6340">
            <v>0</v>
          </cell>
          <cell r="C6340">
            <v>2011</v>
          </cell>
          <cell r="D6340" t="str">
            <v>412350  Hire Charges</v>
          </cell>
          <cell r="E6340" t="str">
            <v>District 3</v>
          </cell>
          <cell r="F6340" t="str">
            <v>Sewer</v>
          </cell>
        </row>
        <row r="6341">
          <cell r="B6341">
            <v>0</v>
          </cell>
          <cell r="C6341">
            <v>2011</v>
          </cell>
          <cell r="D6341" t="str">
            <v>412350  Hire Charges</v>
          </cell>
          <cell r="E6341" t="str">
            <v>District 3</v>
          </cell>
          <cell r="F6341" t="str">
            <v>Sewer</v>
          </cell>
        </row>
        <row r="6342">
          <cell r="B6342">
            <v>0</v>
          </cell>
          <cell r="C6342">
            <v>2011</v>
          </cell>
          <cell r="D6342" t="str">
            <v>412350  Hire Charges</v>
          </cell>
          <cell r="E6342" t="str">
            <v>District 7</v>
          </cell>
          <cell r="F6342" t="str">
            <v>Sewer</v>
          </cell>
        </row>
        <row r="6343">
          <cell r="B6343">
            <v>0</v>
          </cell>
          <cell r="C6343">
            <v>2011</v>
          </cell>
          <cell r="D6343" t="str">
            <v>412350  Hire Charges</v>
          </cell>
          <cell r="E6343" t="str">
            <v>District 7</v>
          </cell>
          <cell r="F6343" t="str">
            <v>Sewer</v>
          </cell>
        </row>
        <row r="6344">
          <cell r="B6344">
            <v>0</v>
          </cell>
          <cell r="C6344">
            <v>2011</v>
          </cell>
          <cell r="D6344" t="str">
            <v>412350  Hire Charges</v>
          </cell>
          <cell r="E6344" t="str">
            <v>District 6</v>
          </cell>
          <cell r="F6344" t="str">
            <v>Sewer</v>
          </cell>
        </row>
        <row r="6345">
          <cell r="B6345">
            <v>665.6</v>
          </cell>
          <cell r="C6345">
            <v>2011</v>
          </cell>
          <cell r="D6345" t="str">
            <v>412350  Hire Charges</v>
          </cell>
          <cell r="E6345" t="str">
            <v>District 7</v>
          </cell>
          <cell r="F6345" t="str">
            <v>Sewer</v>
          </cell>
        </row>
        <row r="6346">
          <cell r="B6346">
            <v>0</v>
          </cell>
          <cell r="C6346">
            <v>2011</v>
          </cell>
          <cell r="D6346" t="str">
            <v>412350  Hire Charges</v>
          </cell>
          <cell r="E6346" t="str">
            <v>District 1</v>
          </cell>
          <cell r="F6346" t="str">
            <v>Sewer</v>
          </cell>
        </row>
        <row r="6347">
          <cell r="B6347">
            <v>2394.81</v>
          </cell>
          <cell r="C6347">
            <v>2011</v>
          </cell>
          <cell r="D6347" t="str">
            <v>412350  Hire Charges</v>
          </cell>
          <cell r="E6347" t="str">
            <v>District 1</v>
          </cell>
          <cell r="F6347" t="str">
            <v>Sewer</v>
          </cell>
        </row>
        <row r="6348">
          <cell r="B6348">
            <v>0</v>
          </cell>
          <cell r="C6348">
            <v>2011</v>
          </cell>
          <cell r="D6348" t="str">
            <v>412350  Hire Charges</v>
          </cell>
          <cell r="E6348" t="str">
            <v>Logistics</v>
          </cell>
          <cell r="F6348" t="str">
            <v>Sewer</v>
          </cell>
        </row>
        <row r="6349">
          <cell r="B6349">
            <v>0</v>
          </cell>
          <cell r="C6349">
            <v>2011</v>
          </cell>
          <cell r="D6349" t="str">
            <v>412350  Hire Charges</v>
          </cell>
          <cell r="E6349" t="str">
            <v>Logistics</v>
          </cell>
          <cell r="F6349" t="str">
            <v>Sewer</v>
          </cell>
        </row>
        <row r="6350">
          <cell r="B6350">
            <v>7306.4</v>
          </cell>
          <cell r="C6350">
            <v>2011</v>
          </cell>
          <cell r="D6350" t="str">
            <v>412350  Hire Charges</v>
          </cell>
          <cell r="E6350" t="str">
            <v>Logistics</v>
          </cell>
          <cell r="F6350" t="str">
            <v>Sewer</v>
          </cell>
        </row>
        <row r="6351">
          <cell r="B6351">
            <v>18722</v>
          </cell>
          <cell r="C6351">
            <v>2011</v>
          </cell>
          <cell r="D6351" t="str">
            <v>412350  Hire Charges</v>
          </cell>
          <cell r="E6351" t="str">
            <v>Informal Settlements</v>
          </cell>
          <cell r="F6351" t="str">
            <v>Sewer</v>
          </cell>
        </row>
        <row r="6352">
          <cell r="B6352">
            <v>0</v>
          </cell>
          <cell r="C6352">
            <v>2011</v>
          </cell>
          <cell r="D6352" t="str">
            <v>412350  Hire Charges</v>
          </cell>
          <cell r="E6352" t="str">
            <v>TOC</v>
          </cell>
          <cell r="F6352" t="str">
            <v>Sewer</v>
          </cell>
        </row>
        <row r="6353">
          <cell r="B6353">
            <v>0</v>
          </cell>
          <cell r="C6353">
            <v>2011</v>
          </cell>
          <cell r="D6353" t="str">
            <v>412350  Hire Charges</v>
          </cell>
          <cell r="E6353" t="str">
            <v>Informal Settlements</v>
          </cell>
          <cell r="F6353" t="str">
            <v>Sewer</v>
          </cell>
        </row>
        <row r="6354">
          <cell r="B6354">
            <v>2000</v>
          </cell>
          <cell r="C6354">
            <v>2011</v>
          </cell>
          <cell r="D6354" t="str">
            <v>412350  Hire Charges</v>
          </cell>
          <cell r="E6354" t="str">
            <v>Logistics</v>
          </cell>
          <cell r="F6354" t="str">
            <v>Water</v>
          </cell>
        </row>
        <row r="6355">
          <cell r="B6355">
            <v>27368.69</v>
          </cell>
          <cell r="C6355">
            <v>2011</v>
          </cell>
          <cell r="D6355" t="str">
            <v>412350  Hire Charges</v>
          </cell>
          <cell r="E6355" t="str">
            <v>District 7</v>
          </cell>
          <cell r="F6355" t="str">
            <v>Sewer</v>
          </cell>
        </row>
        <row r="6356">
          <cell r="B6356">
            <v>0</v>
          </cell>
          <cell r="C6356">
            <v>2011</v>
          </cell>
          <cell r="D6356" t="str">
            <v>412350  Hire Charges</v>
          </cell>
          <cell r="E6356" t="str">
            <v>District 7</v>
          </cell>
          <cell r="F6356" t="str">
            <v>Sewer</v>
          </cell>
        </row>
        <row r="6357">
          <cell r="B6357">
            <v>665.6</v>
          </cell>
          <cell r="C6357">
            <v>2011</v>
          </cell>
          <cell r="D6357" t="str">
            <v>412350  Hire Charges</v>
          </cell>
          <cell r="E6357" t="str">
            <v>District 6</v>
          </cell>
          <cell r="F6357" t="str">
            <v>Sewer</v>
          </cell>
        </row>
        <row r="6358">
          <cell r="B6358">
            <v>0</v>
          </cell>
          <cell r="C6358">
            <v>2011</v>
          </cell>
          <cell r="D6358" t="str">
            <v>412350  Hire Charges</v>
          </cell>
          <cell r="E6358" t="str">
            <v>District 6</v>
          </cell>
          <cell r="F6358" t="str">
            <v>Sewer</v>
          </cell>
        </row>
        <row r="6359">
          <cell r="B6359">
            <v>0</v>
          </cell>
          <cell r="C6359">
            <v>2011</v>
          </cell>
          <cell r="D6359" t="str">
            <v>412350  Hire Charges</v>
          </cell>
          <cell r="E6359" t="str">
            <v>District 6</v>
          </cell>
          <cell r="F6359" t="str">
            <v>Sewer</v>
          </cell>
        </row>
        <row r="6360">
          <cell r="B6360">
            <v>18085.599999999999</v>
          </cell>
          <cell r="C6360">
            <v>2011</v>
          </cell>
          <cell r="D6360" t="str">
            <v>412350  Hire Charges</v>
          </cell>
          <cell r="E6360" t="str">
            <v>District 6</v>
          </cell>
          <cell r="F6360" t="str">
            <v>Sewer</v>
          </cell>
        </row>
        <row r="6361">
          <cell r="B6361">
            <v>3456.3</v>
          </cell>
          <cell r="C6361">
            <v>2011</v>
          </cell>
          <cell r="D6361" t="str">
            <v>412350  Hire Charges</v>
          </cell>
          <cell r="E6361" t="str">
            <v>District 6</v>
          </cell>
          <cell r="F6361" t="str">
            <v>Sewer</v>
          </cell>
        </row>
        <row r="6362">
          <cell r="B6362">
            <v>665.6</v>
          </cell>
          <cell r="C6362">
            <v>2011</v>
          </cell>
          <cell r="D6362" t="str">
            <v>412350  Hire Charges</v>
          </cell>
          <cell r="E6362" t="str">
            <v>District 6</v>
          </cell>
          <cell r="F6362" t="str">
            <v>Sewer</v>
          </cell>
        </row>
        <row r="6363">
          <cell r="B6363">
            <v>108537.9</v>
          </cell>
          <cell r="C6363">
            <v>2011</v>
          </cell>
          <cell r="D6363" t="str">
            <v>412360  Hire of LDV, P/Van, Bus, Special Vehicle</v>
          </cell>
          <cell r="E6363" t="str">
            <v>District 8</v>
          </cell>
          <cell r="F6363" t="str">
            <v>Water</v>
          </cell>
        </row>
        <row r="6364">
          <cell r="B6364">
            <v>68828.100000000006</v>
          </cell>
          <cell r="C6364">
            <v>2011</v>
          </cell>
          <cell r="D6364" t="str">
            <v>412360  Hire of LDV, P/Van, Bus, Special Vehicle</v>
          </cell>
          <cell r="E6364" t="str">
            <v>District 4</v>
          </cell>
          <cell r="F6364" t="str">
            <v>Water</v>
          </cell>
        </row>
        <row r="6365">
          <cell r="B6365">
            <v>131176.46</v>
          </cell>
          <cell r="C6365">
            <v>2011</v>
          </cell>
          <cell r="D6365" t="str">
            <v>412360  Hire of LDV, P/Van, Bus, Special Vehicle</v>
          </cell>
          <cell r="E6365" t="str">
            <v>District 4</v>
          </cell>
          <cell r="F6365" t="str">
            <v>Water</v>
          </cell>
        </row>
        <row r="6366">
          <cell r="B6366">
            <v>607207.18000000005</v>
          </cell>
          <cell r="C6366">
            <v>2011</v>
          </cell>
          <cell r="D6366" t="str">
            <v>412360  Hire of LDV, P/Van, Bus, Special Vehicle</v>
          </cell>
          <cell r="E6366" t="str">
            <v>District 4</v>
          </cell>
          <cell r="F6366" t="str">
            <v>Water</v>
          </cell>
        </row>
        <row r="6367">
          <cell r="B6367">
            <v>342140.9</v>
          </cell>
          <cell r="C6367">
            <v>2011</v>
          </cell>
          <cell r="D6367" t="str">
            <v>412360  Hire of LDV, P/Van, Bus, Special Vehicle</v>
          </cell>
          <cell r="E6367" t="str">
            <v>District 3</v>
          </cell>
          <cell r="F6367" t="str">
            <v>Water</v>
          </cell>
        </row>
        <row r="6368">
          <cell r="B6368">
            <v>0</v>
          </cell>
          <cell r="C6368">
            <v>2011</v>
          </cell>
          <cell r="D6368" t="str">
            <v>412360  Hire of LDV, P/Van, Bus, Special Vehicle</v>
          </cell>
          <cell r="E6368" t="str">
            <v>District 3</v>
          </cell>
          <cell r="F6368" t="str">
            <v>Water</v>
          </cell>
        </row>
        <row r="6369">
          <cell r="B6369">
            <v>-17523.759999999998</v>
          </cell>
          <cell r="C6369">
            <v>2011</v>
          </cell>
          <cell r="D6369" t="str">
            <v>412360  Hire of LDV, P/Van, Bus, Special Vehicle</v>
          </cell>
          <cell r="E6369" t="str">
            <v>District 3</v>
          </cell>
          <cell r="F6369" t="str">
            <v>Water</v>
          </cell>
        </row>
        <row r="6370">
          <cell r="B6370">
            <v>84490.7</v>
          </cell>
          <cell r="C6370">
            <v>2011</v>
          </cell>
          <cell r="D6370" t="str">
            <v>412360  Hire of LDV, P/Van, Bus, Special Vehicle</v>
          </cell>
          <cell r="E6370" t="str">
            <v>District 6</v>
          </cell>
          <cell r="F6370" t="str">
            <v>Water</v>
          </cell>
        </row>
        <row r="6371">
          <cell r="B6371">
            <v>362202.94</v>
          </cell>
          <cell r="C6371">
            <v>2011</v>
          </cell>
          <cell r="D6371" t="str">
            <v>412360  Hire of LDV, P/Van, Bus, Special Vehicle</v>
          </cell>
          <cell r="E6371" t="str">
            <v>District 8</v>
          </cell>
          <cell r="F6371" t="str">
            <v>Water</v>
          </cell>
        </row>
        <row r="6372">
          <cell r="B6372">
            <v>23944.5</v>
          </cell>
          <cell r="C6372">
            <v>2011</v>
          </cell>
          <cell r="D6372" t="str">
            <v>412360  Hire of LDV, P/Van, Bus, Special Vehicle</v>
          </cell>
          <cell r="E6372" t="str">
            <v>District 1</v>
          </cell>
          <cell r="F6372" t="str">
            <v>Water</v>
          </cell>
        </row>
        <row r="6373">
          <cell r="B6373">
            <v>355726.85</v>
          </cell>
          <cell r="C6373">
            <v>2011</v>
          </cell>
          <cell r="D6373" t="str">
            <v>412360  Hire of LDV, P/Van, Bus, Special Vehicle</v>
          </cell>
          <cell r="E6373" t="str">
            <v>District 1</v>
          </cell>
          <cell r="F6373" t="str">
            <v>Water</v>
          </cell>
        </row>
        <row r="6374">
          <cell r="B6374">
            <v>7722.9</v>
          </cell>
          <cell r="C6374">
            <v>2011</v>
          </cell>
          <cell r="D6374" t="str">
            <v>412360  Hire of LDV, P/Van, Bus, Special Vehicle</v>
          </cell>
          <cell r="E6374" t="str">
            <v>District 1</v>
          </cell>
          <cell r="F6374" t="str">
            <v>Water</v>
          </cell>
        </row>
        <row r="6375">
          <cell r="B6375">
            <v>-7176</v>
          </cell>
          <cell r="C6375">
            <v>2011</v>
          </cell>
          <cell r="D6375" t="str">
            <v>412360  Hire of LDV, P/Van, Bus, Special Vehicle</v>
          </cell>
          <cell r="E6375" t="str">
            <v>District 1</v>
          </cell>
          <cell r="F6375" t="str">
            <v>Water</v>
          </cell>
        </row>
        <row r="6376">
          <cell r="B6376">
            <v>852764.55</v>
          </cell>
          <cell r="C6376">
            <v>2011</v>
          </cell>
          <cell r="D6376" t="str">
            <v>412360  Hire of LDV, P/Van, Bus, Special Vehicle</v>
          </cell>
          <cell r="E6376" t="str">
            <v>District 1</v>
          </cell>
          <cell r="F6376" t="str">
            <v>Water</v>
          </cell>
        </row>
        <row r="6377">
          <cell r="B6377">
            <v>0</v>
          </cell>
          <cell r="C6377">
            <v>2011</v>
          </cell>
          <cell r="D6377" t="str">
            <v>412360  Hire of LDV, P/Van, Bus, Special Vehicle</v>
          </cell>
          <cell r="E6377" t="str">
            <v>Logistics</v>
          </cell>
          <cell r="F6377" t="str">
            <v>Water</v>
          </cell>
        </row>
        <row r="6378">
          <cell r="B6378">
            <v>113368.8</v>
          </cell>
          <cell r="C6378">
            <v>2011</v>
          </cell>
          <cell r="D6378" t="str">
            <v>412360  Hire of LDV, P/Van, Bus, Special Vehicle</v>
          </cell>
          <cell r="E6378" t="str">
            <v>Logistics</v>
          </cell>
          <cell r="F6378" t="str">
            <v>Water</v>
          </cell>
        </row>
        <row r="6379">
          <cell r="B6379">
            <v>72767.59</v>
          </cell>
          <cell r="C6379">
            <v>2011</v>
          </cell>
          <cell r="D6379" t="str">
            <v>412360  Hire of LDV, P/Van, Bus, Special Vehicle</v>
          </cell>
          <cell r="E6379" t="str">
            <v>Logistics</v>
          </cell>
          <cell r="F6379" t="str">
            <v>Water</v>
          </cell>
        </row>
        <row r="6380">
          <cell r="B6380">
            <v>1788459.16</v>
          </cell>
          <cell r="C6380">
            <v>2011</v>
          </cell>
          <cell r="D6380" t="str">
            <v>412360  Hire of LDV, P/Van, Bus, Special Vehicle</v>
          </cell>
          <cell r="E6380" t="str">
            <v>Informal Settlements</v>
          </cell>
          <cell r="F6380" t="str">
            <v>Water</v>
          </cell>
        </row>
        <row r="6381">
          <cell r="B6381">
            <v>26951.4</v>
          </cell>
          <cell r="C6381">
            <v>2011</v>
          </cell>
          <cell r="D6381" t="str">
            <v>412360  Hire of LDV, P/Van, Bus, Special Vehicle</v>
          </cell>
          <cell r="E6381" t="str">
            <v>District 8</v>
          </cell>
          <cell r="F6381" t="str">
            <v>Water</v>
          </cell>
        </row>
        <row r="6382">
          <cell r="B6382">
            <v>4466090.32</v>
          </cell>
          <cell r="C6382">
            <v>2011</v>
          </cell>
          <cell r="D6382" t="str">
            <v>412360  Hire of LDV, P/Van, Bus, Special Vehicle</v>
          </cell>
          <cell r="E6382" t="str">
            <v>District 8</v>
          </cell>
          <cell r="F6382" t="str">
            <v>Water</v>
          </cell>
        </row>
        <row r="6383">
          <cell r="B6383">
            <v>0</v>
          </cell>
          <cell r="C6383">
            <v>2011</v>
          </cell>
          <cell r="D6383" t="str">
            <v>412360  Hire of LDV, P/Van, Bus, Special Vehicle</v>
          </cell>
          <cell r="E6383" t="str">
            <v>District 8</v>
          </cell>
          <cell r="F6383" t="str">
            <v>Water</v>
          </cell>
        </row>
        <row r="6384">
          <cell r="B6384">
            <v>202982.12</v>
          </cell>
          <cell r="C6384">
            <v>2011</v>
          </cell>
          <cell r="D6384" t="str">
            <v>412360  Hire of LDV, P/Van, Bus, Special Vehicle</v>
          </cell>
          <cell r="E6384" t="str">
            <v>District 6</v>
          </cell>
          <cell r="F6384" t="str">
            <v>Water</v>
          </cell>
        </row>
        <row r="6385">
          <cell r="B6385">
            <v>186047.3</v>
          </cell>
          <cell r="C6385">
            <v>2011</v>
          </cell>
          <cell r="D6385" t="str">
            <v>412360  Hire of LDV, P/Van, Bus, Special Vehicle</v>
          </cell>
          <cell r="E6385" t="str">
            <v>District 6</v>
          </cell>
          <cell r="F6385" t="str">
            <v>Water</v>
          </cell>
        </row>
        <row r="6386">
          <cell r="B6386">
            <v>0</v>
          </cell>
          <cell r="C6386">
            <v>2011</v>
          </cell>
          <cell r="D6386" t="str">
            <v>412360  Hire of LDV, P/Van, Bus, Special Vehicle</v>
          </cell>
          <cell r="E6386" t="str">
            <v>District 6</v>
          </cell>
          <cell r="F6386" t="str">
            <v>Water</v>
          </cell>
        </row>
        <row r="6387">
          <cell r="B6387">
            <v>106904.29</v>
          </cell>
          <cell r="C6387">
            <v>2011</v>
          </cell>
          <cell r="D6387" t="str">
            <v>412360  Hire of LDV, P/Van, Bus, Special Vehicle</v>
          </cell>
          <cell r="E6387" t="str">
            <v>District 6</v>
          </cell>
          <cell r="F6387" t="str">
            <v>Water</v>
          </cell>
        </row>
        <row r="6388">
          <cell r="B6388">
            <v>-23400</v>
          </cell>
          <cell r="C6388">
            <v>2011</v>
          </cell>
          <cell r="D6388" t="str">
            <v>412360  Hire of LDV, P/Van, Bus, Special Vehicle</v>
          </cell>
          <cell r="E6388" t="str">
            <v>District 8</v>
          </cell>
          <cell r="F6388" t="str">
            <v>Water</v>
          </cell>
        </row>
        <row r="6389">
          <cell r="B6389">
            <v>14667.5</v>
          </cell>
          <cell r="C6389">
            <v>2011</v>
          </cell>
          <cell r="D6389" t="str">
            <v>412360  Hire of LDV, P/Van, Bus, Special Vehicle</v>
          </cell>
          <cell r="E6389" t="str">
            <v>Informal Settlements</v>
          </cell>
          <cell r="F6389" t="str">
            <v>Water</v>
          </cell>
        </row>
        <row r="6390">
          <cell r="B6390">
            <v>-7701.8</v>
          </cell>
          <cell r="C6390">
            <v>2011</v>
          </cell>
          <cell r="D6390" t="str">
            <v>412360  Hire of LDV, P/Van, Bus, Special Vehicle</v>
          </cell>
          <cell r="E6390" t="str">
            <v>District 4</v>
          </cell>
          <cell r="F6390" t="str">
            <v>Sewer</v>
          </cell>
        </row>
        <row r="6391">
          <cell r="B6391">
            <v>400017.08</v>
          </cell>
          <cell r="C6391">
            <v>2011</v>
          </cell>
          <cell r="D6391" t="str">
            <v>412360  Hire of LDV, P/Van, Bus, Special Vehicle</v>
          </cell>
          <cell r="E6391" t="str">
            <v>District 4</v>
          </cell>
          <cell r="F6391" t="str">
            <v>Sewer</v>
          </cell>
        </row>
        <row r="6392">
          <cell r="B6392">
            <v>268238.68</v>
          </cell>
          <cell r="C6392">
            <v>2011</v>
          </cell>
          <cell r="D6392" t="str">
            <v>412360  Hire of LDV, P/Van, Bus, Special Vehicle</v>
          </cell>
          <cell r="E6392" t="str">
            <v>District 4</v>
          </cell>
          <cell r="F6392" t="str">
            <v>Sewer</v>
          </cell>
        </row>
        <row r="6393">
          <cell r="B6393">
            <v>863662.26</v>
          </cell>
          <cell r="C6393">
            <v>2011</v>
          </cell>
          <cell r="D6393" t="str">
            <v>412360  Hire of LDV, P/Van, Bus, Special Vehicle</v>
          </cell>
          <cell r="E6393" t="str">
            <v>District 3</v>
          </cell>
          <cell r="F6393" t="str">
            <v>Sewer</v>
          </cell>
        </row>
        <row r="6394">
          <cell r="B6394">
            <v>27596.9</v>
          </cell>
          <cell r="C6394">
            <v>2011</v>
          </cell>
          <cell r="D6394" t="str">
            <v>412360  Hire of LDV, P/Van, Bus, Special Vehicle</v>
          </cell>
          <cell r="E6394" t="str">
            <v>District 6</v>
          </cell>
          <cell r="F6394" t="str">
            <v>Sewer</v>
          </cell>
        </row>
        <row r="6395">
          <cell r="B6395">
            <v>3800</v>
          </cell>
          <cell r="C6395">
            <v>2011</v>
          </cell>
          <cell r="D6395" t="str">
            <v>412360  Hire of LDV, P/Van, Bus, Special Vehicle</v>
          </cell>
          <cell r="E6395" t="str">
            <v>District 7</v>
          </cell>
          <cell r="F6395" t="str">
            <v>Sewer</v>
          </cell>
        </row>
        <row r="6396">
          <cell r="B6396">
            <v>26200</v>
          </cell>
          <cell r="C6396">
            <v>2011</v>
          </cell>
          <cell r="D6396" t="str">
            <v>412360  Hire of LDV, P/Van, Bus, Special Vehicle</v>
          </cell>
          <cell r="E6396" t="str">
            <v>District 1</v>
          </cell>
          <cell r="F6396" t="str">
            <v>Sewer</v>
          </cell>
        </row>
        <row r="6397">
          <cell r="B6397">
            <v>828561.65</v>
          </cell>
          <cell r="C6397">
            <v>2011</v>
          </cell>
          <cell r="D6397" t="str">
            <v>412360  Hire of LDV, P/Van, Bus, Special Vehicle</v>
          </cell>
          <cell r="E6397" t="str">
            <v>District 1</v>
          </cell>
          <cell r="F6397" t="str">
            <v>Sewer</v>
          </cell>
        </row>
        <row r="6398">
          <cell r="B6398">
            <v>0</v>
          </cell>
          <cell r="C6398">
            <v>2011</v>
          </cell>
          <cell r="D6398" t="str">
            <v>412360  Hire of LDV, P/Van, Bus, Special Vehicle</v>
          </cell>
          <cell r="E6398" t="str">
            <v>Logistics</v>
          </cell>
          <cell r="F6398" t="str">
            <v>Sewer</v>
          </cell>
        </row>
        <row r="6399">
          <cell r="B6399">
            <v>17555.18</v>
          </cell>
          <cell r="C6399">
            <v>2011</v>
          </cell>
          <cell r="D6399" t="str">
            <v>412360  Hire of LDV, P/Van, Bus, Special Vehicle</v>
          </cell>
          <cell r="E6399" t="str">
            <v>Logistics</v>
          </cell>
          <cell r="F6399" t="str">
            <v>Sewer</v>
          </cell>
        </row>
        <row r="6400">
          <cell r="B6400">
            <v>625390.1</v>
          </cell>
          <cell r="C6400">
            <v>2011</v>
          </cell>
          <cell r="D6400" t="str">
            <v>412360  Hire of LDV, P/Van, Bus, Special Vehicle</v>
          </cell>
          <cell r="E6400" t="str">
            <v>Informal Settlements</v>
          </cell>
          <cell r="F6400" t="str">
            <v>Sewer</v>
          </cell>
        </row>
        <row r="6401">
          <cell r="B6401">
            <v>0</v>
          </cell>
          <cell r="C6401">
            <v>2011</v>
          </cell>
          <cell r="D6401" t="str">
            <v>412360  Hire of LDV, P/Van, Bus, Special Vehicle</v>
          </cell>
          <cell r="E6401" t="str">
            <v>Planning &amp; Design</v>
          </cell>
          <cell r="F6401" t="str">
            <v>Sewer</v>
          </cell>
        </row>
        <row r="6402">
          <cell r="B6402">
            <v>11050</v>
          </cell>
          <cell r="C6402">
            <v>2011</v>
          </cell>
          <cell r="D6402" t="str">
            <v>412360  Hire of LDV, P/Van, Bus, Special Vehicle</v>
          </cell>
          <cell r="E6402" t="str">
            <v>Informal Settlements</v>
          </cell>
          <cell r="F6402" t="str">
            <v>Sewer</v>
          </cell>
        </row>
        <row r="6403">
          <cell r="B6403">
            <v>2000</v>
          </cell>
          <cell r="C6403">
            <v>2011</v>
          </cell>
          <cell r="D6403" t="str">
            <v>412360  Hire of LDV, P/Van, Bus, Special Vehicle</v>
          </cell>
          <cell r="E6403" t="str">
            <v>Logistics</v>
          </cell>
          <cell r="F6403" t="str">
            <v>Water</v>
          </cell>
        </row>
        <row r="6404">
          <cell r="B6404">
            <v>2230005.86</v>
          </cell>
          <cell r="C6404">
            <v>2011</v>
          </cell>
          <cell r="D6404" t="str">
            <v>412360  Hire of LDV, P/Van, Bus, Special Vehicle</v>
          </cell>
          <cell r="E6404" t="str">
            <v>District 7</v>
          </cell>
          <cell r="F6404" t="str">
            <v>Sewer</v>
          </cell>
        </row>
        <row r="6405">
          <cell r="B6405">
            <v>0</v>
          </cell>
          <cell r="C6405">
            <v>2011</v>
          </cell>
          <cell r="D6405" t="str">
            <v>412360  Hire of LDV, P/Van, Bus, Special Vehicle</v>
          </cell>
          <cell r="E6405" t="str">
            <v>District 7</v>
          </cell>
          <cell r="F6405" t="str">
            <v>Sewer</v>
          </cell>
        </row>
        <row r="6406">
          <cell r="B6406">
            <v>32748.75</v>
          </cell>
          <cell r="C6406">
            <v>2011</v>
          </cell>
          <cell r="D6406" t="str">
            <v>412360  Hire of LDV, P/Van, Bus, Special Vehicle</v>
          </cell>
          <cell r="E6406" t="str">
            <v>District 7</v>
          </cell>
          <cell r="F6406" t="str">
            <v>Sewer</v>
          </cell>
        </row>
        <row r="6407">
          <cell r="B6407">
            <v>85443.53</v>
          </cell>
          <cell r="C6407">
            <v>2011</v>
          </cell>
          <cell r="D6407" t="str">
            <v>412360  Hire of LDV, P/Van, Bus, Special Vehicle</v>
          </cell>
          <cell r="E6407" t="str">
            <v>District 6</v>
          </cell>
          <cell r="F6407" t="str">
            <v>Sewer</v>
          </cell>
        </row>
        <row r="6408">
          <cell r="B6408">
            <v>239799.75</v>
          </cell>
          <cell r="C6408">
            <v>2011</v>
          </cell>
          <cell r="D6408" t="str">
            <v>412360  Hire of LDV, P/Van, Bus, Special Vehicle</v>
          </cell>
          <cell r="E6408" t="str">
            <v>District 6</v>
          </cell>
          <cell r="F6408" t="str">
            <v>Sewer</v>
          </cell>
        </row>
        <row r="6409">
          <cell r="B6409">
            <v>0</v>
          </cell>
          <cell r="C6409">
            <v>2011</v>
          </cell>
          <cell r="D6409" t="str">
            <v>412360  Hire of LDV, P/Van, Bus, Special Vehicle</v>
          </cell>
          <cell r="E6409" t="str">
            <v>District 6</v>
          </cell>
          <cell r="F6409" t="str">
            <v>Sewer</v>
          </cell>
        </row>
        <row r="6410">
          <cell r="B6410">
            <v>72970.06</v>
          </cell>
          <cell r="C6410">
            <v>2011</v>
          </cell>
          <cell r="D6410" t="str">
            <v>412360  Hire of LDV, P/Van, Bus, Special Vehicle</v>
          </cell>
          <cell r="E6410" t="str">
            <v>District 6</v>
          </cell>
          <cell r="F6410" t="str">
            <v>Sewer</v>
          </cell>
        </row>
        <row r="6411">
          <cell r="B6411">
            <v>174146.74</v>
          </cell>
          <cell r="C6411">
            <v>2011</v>
          </cell>
          <cell r="D6411" t="str">
            <v>412370  Hire of Motor Cars - VAT Non Claim (DCab</v>
          </cell>
          <cell r="E6411" t="str">
            <v>District 4</v>
          </cell>
          <cell r="F6411" t="str">
            <v>Water</v>
          </cell>
        </row>
        <row r="6412">
          <cell r="B6412">
            <v>187456.98</v>
          </cell>
          <cell r="C6412">
            <v>2011</v>
          </cell>
          <cell r="D6412" t="str">
            <v>412370  Hire of Motor Cars - VAT Non Claim (DCab</v>
          </cell>
          <cell r="E6412" t="str">
            <v>District 4</v>
          </cell>
          <cell r="F6412" t="str">
            <v>Water</v>
          </cell>
        </row>
        <row r="6413">
          <cell r="B6413">
            <v>23938.19</v>
          </cell>
          <cell r="C6413">
            <v>2011</v>
          </cell>
          <cell r="D6413" t="str">
            <v>412370  Hire of Motor Cars - VAT Non Claim (DCab</v>
          </cell>
          <cell r="E6413" t="str">
            <v>District 3</v>
          </cell>
          <cell r="F6413" t="str">
            <v>Water</v>
          </cell>
        </row>
        <row r="6414">
          <cell r="B6414">
            <v>34410.9</v>
          </cell>
          <cell r="C6414">
            <v>2011</v>
          </cell>
          <cell r="D6414" t="str">
            <v>412370  Hire of Motor Cars - VAT Non Claim (DCab</v>
          </cell>
          <cell r="E6414" t="str">
            <v>District 3</v>
          </cell>
          <cell r="F6414" t="str">
            <v>Water</v>
          </cell>
        </row>
        <row r="6415">
          <cell r="B6415">
            <v>222242.21</v>
          </cell>
          <cell r="C6415">
            <v>2011</v>
          </cell>
          <cell r="D6415" t="str">
            <v>412370  Hire of Motor Cars - VAT Non Claim (DCab</v>
          </cell>
          <cell r="E6415" t="str">
            <v>District 3</v>
          </cell>
          <cell r="F6415" t="str">
            <v>Water</v>
          </cell>
        </row>
        <row r="6416">
          <cell r="B6416">
            <v>50604.6</v>
          </cell>
          <cell r="C6416">
            <v>2011</v>
          </cell>
          <cell r="D6416" t="str">
            <v>412370  Hire of Motor Cars - VAT Non Claim (DCab</v>
          </cell>
          <cell r="E6416" t="str">
            <v>District 6</v>
          </cell>
          <cell r="F6416" t="str">
            <v>Water</v>
          </cell>
        </row>
        <row r="6417">
          <cell r="B6417">
            <v>24599.43</v>
          </cell>
          <cell r="C6417">
            <v>2011</v>
          </cell>
          <cell r="D6417" t="str">
            <v>412370  Hire of Motor Cars - VAT Non Claim (DCab</v>
          </cell>
          <cell r="E6417" t="str">
            <v>District 8</v>
          </cell>
          <cell r="F6417" t="str">
            <v>Water</v>
          </cell>
        </row>
        <row r="6418">
          <cell r="B6418">
            <v>11369.05</v>
          </cell>
          <cell r="C6418">
            <v>2011</v>
          </cell>
          <cell r="D6418" t="str">
            <v>412370  Hire of Motor Cars - VAT Non Claim (DCab</v>
          </cell>
          <cell r="E6418" t="str">
            <v>District 1</v>
          </cell>
          <cell r="F6418" t="str">
            <v>Water</v>
          </cell>
        </row>
        <row r="6419">
          <cell r="B6419">
            <v>8180.64</v>
          </cell>
          <cell r="C6419">
            <v>2011</v>
          </cell>
          <cell r="D6419" t="str">
            <v>412370  Hire of Motor Cars - VAT Non Claim (DCab</v>
          </cell>
          <cell r="E6419" t="str">
            <v>District 1</v>
          </cell>
          <cell r="F6419" t="str">
            <v>Water</v>
          </cell>
        </row>
        <row r="6420">
          <cell r="B6420">
            <v>4296.03</v>
          </cell>
          <cell r="C6420">
            <v>2011</v>
          </cell>
          <cell r="D6420" t="str">
            <v>412370  Hire of Motor Cars - VAT Non Claim (DCab</v>
          </cell>
          <cell r="E6420" t="str">
            <v>District 1</v>
          </cell>
          <cell r="F6420" t="str">
            <v>Water</v>
          </cell>
        </row>
        <row r="6421">
          <cell r="B6421">
            <v>0</v>
          </cell>
          <cell r="C6421">
            <v>2011</v>
          </cell>
          <cell r="D6421" t="str">
            <v>412370  Hire of Motor Cars - VAT Non Claim (DCab</v>
          </cell>
          <cell r="E6421" t="str">
            <v>Logistics</v>
          </cell>
          <cell r="F6421" t="str">
            <v>Water</v>
          </cell>
        </row>
        <row r="6422">
          <cell r="B6422">
            <v>0</v>
          </cell>
          <cell r="C6422">
            <v>2011</v>
          </cell>
          <cell r="D6422" t="str">
            <v>412370  Hire of Motor Cars - VAT Non Claim (DCab</v>
          </cell>
          <cell r="E6422" t="str">
            <v>Informal Settlements</v>
          </cell>
          <cell r="F6422" t="str">
            <v>Water</v>
          </cell>
        </row>
        <row r="6423">
          <cell r="B6423">
            <v>15205.32</v>
          </cell>
          <cell r="C6423">
            <v>2011</v>
          </cell>
          <cell r="D6423" t="str">
            <v>412370  Hire of Motor Cars - VAT Non Claim (DCab</v>
          </cell>
          <cell r="E6423" t="str">
            <v>District 8</v>
          </cell>
          <cell r="F6423" t="str">
            <v>Water</v>
          </cell>
        </row>
        <row r="6424">
          <cell r="B6424">
            <v>0</v>
          </cell>
          <cell r="C6424">
            <v>2011</v>
          </cell>
          <cell r="D6424" t="str">
            <v>412370  Hire of Motor Cars - VAT Non Claim (DCab</v>
          </cell>
          <cell r="E6424" t="str">
            <v>District 8</v>
          </cell>
          <cell r="F6424" t="str">
            <v>Water</v>
          </cell>
        </row>
        <row r="6425">
          <cell r="B6425">
            <v>0</v>
          </cell>
          <cell r="C6425">
            <v>2011</v>
          </cell>
          <cell r="D6425" t="str">
            <v>412370  Hire of Motor Cars - VAT Non Claim (DCab</v>
          </cell>
          <cell r="E6425" t="str">
            <v>District 8</v>
          </cell>
          <cell r="F6425" t="str">
            <v>Water</v>
          </cell>
        </row>
        <row r="6426">
          <cell r="B6426">
            <v>1778.4</v>
          </cell>
          <cell r="C6426">
            <v>2011</v>
          </cell>
          <cell r="D6426" t="str">
            <v>412370  Hire of Motor Cars - VAT Non Claim (DCab</v>
          </cell>
          <cell r="E6426" t="str">
            <v>District 6</v>
          </cell>
          <cell r="F6426" t="str">
            <v>Water</v>
          </cell>
        </row>
        <row r="6427">
          <cell r="B6427">
            <v>87541.74</v>
          </cell>
          <cell r="C6427">
            <v>2011</v>
          </cell>
          <cell r="D6427" t="str">
            <v>412370  Hire of Motor Cars - VAT Non Claim (DCab</v>
          </cell>
          <cell r="E6427" t="str">
            <v>District 6</v>
          </cell>
          <cell r="F6427" t="str">
            <v>Water</v>
          </cell>
        </row>
        <row r="6428">
          <cell r="B6428">
            <v>7724.98</v>
          </cell>
          <cell r="C6428">
            <v>2011</v>
          </cell>
          <cell r="D6428" t="str">
            <v>412370  Hire of Motor Cars - VAT Non Claim (DCab</v>
          </cell>
          <cell r="E6428" t="str">
            <v>District 8</v>
          </cell>
          <cell r="F6428" t="str">
            <v>Water</v>
          </cell>
        </row>
        <row r="6429">
          <cell r="B6429">
            <v>428082.95</v>
          </cell>
          <cell r="C6429">
            <v>2011</v>
          </cell>
          <cell r="D6429" t="str">
            <v>412370  Hire of Motor Cars - VAT Non Claim (DCab</v>
          </cell>
          <cell r="E6429" t="str">
            <v>District 4</v>
          </cell>
          <cell r="F6429" t="str">
            <v>Sewer</v>
          </cell>
        </row>
        <row r="6430">
          <cell r="B6430">
            <v>210154</v>
          </cell>
          <cell r="C6430">
            <v>2011</v>
          </cell>
          <cell r="D6430" t="str">
            <v>412370  Hire of Motor Cars - VAT Non Claim (DCab</v>
          </cell>
          <cell r="E6430" t="str">
            <v>District 4</v>
          </cell>
          <cell r="F6430" t="str">
            <v>Sewer</v>
          </cell>
        </row>
        <row r="6431">
          <cell r="B6431">
            <v>213976.24</v>
          </cell>
          <cell r="C6431">
            <v>2011</v>
          </cell>
          <cell r="D6431" t="str">
            <v>412370  Hire of Motor Cars - VAT Non Claim (DCab</v>
          </cell>
          <cell r="E6431" t="str">
            <v>District 4</v>
          </cell>
          <cell r="F6431" t="str">
            <v>Sewer</v>
          </cell>
        </row>
        <row r="6432">
          <cell r="B6432">
            <v>122860.88</v>
          </cell>
          <cell r="C6432">
            <v>2011</v>
          </cell>
          <cell r="D6432" t="str">
            <v>412370  Hire of Motor Cars - VAT Non Claim (DCab</v>
          </cell>
          <cell r="E6432" t="str">
            <v>District 3</v>
          </cell>
          <cell r="F6432" t="str">
            <v>Sewer</v>
          </cell>
        </row>
        <row r="6433">
          <cell r="B6433">
            <v>32589.75</v>
          </cell>
          <cell r="C6433">
            <v>2011</v>
          </cell>
          <cell r="D6433" t="str">
            <v>412370  Hire of Motor Cars - VAT Non Claim (DCab</v>
          </cell>
          <cell r="E6433" t="str">
            <v>District 1</v>
          </cell>
          <cell r="F6433" t="str">
            <v>Sewer</v>
          </cell>
        </row>
        <row r="6434">
          <cell r="B6434">
            <v>0</v>
          </cell>
          <cell r="C6434">
            <v>2011</v>
          </cell>
          <cell r="D6434" t="str">
            <v>412370  Hire of Motor Cars - VAT Non Claim (DCab</v>
          </cell>
          <cell r="E6434" t="str">
            <v>Logistics</v>
          </cell>
          <cell r="F6434" t="str">
            <v>Sewer</v>
          </cell>
        </row>
        <row r="6435">
          <cell r="B6435">
            <v>151318.06</v>
          </cell>
          <cell r="C6435">
            <v>2011</v>
          </cell>
          <cell r="D6435" t="str">
            <v>412370  Hire of Motor Cars - VAT Non Claim (DCab</v>
          </cell>
          <cell r="E6435" t="str">
            <v>Logistics</v>
          </cell>
          <cell r="F6435" t="str">
            <v>Sewer</v>
          </cell>
        </row>
        <row r="6436">
          <cell r="B6436">
            <v>104813.64</v>
          </cell>
          <cell r="C6436">
            <v>2011</v>
          </cell>
          <cell r="D6436" t="str">
            <v>412370  Hire of Motor Cars - VAT Non Claim (DCab</v>
          </cell>
          <cell r="E6436" t="str">
            <v>District 7</v>
          </cell>
          <cell r="F6436" t="str">
            <v>Sewer</v>
          </cell>
        </row>
        <row r="6437">
          <cell r="B6437">
            <v>14250.01</v>
          </cell>
          <cell r="C6437">
            <v>2011</v>
          </cell>
          <cell r="D6437" t="str">
            <v>412370  Hire of Motor Cars - VAT Non Claim (DCab</v>
          </cell>
          <cell r="E6437" t="str">
            <v>District 6</v>
          </cell>
          <cell r="F6437" t="str">
            <v>Sewer</v>
          </cell>
        </row>
        <row r="6438">
          <cell r="B6438">
            <v>811.52</v>
          </cell>
          <cell r="C6438">
            <v>2011</v>
          </cell>
          <cell r="D6438" t="str">
            <v>412400  Hygiene Services</v>
          </cell>
          <cell r="E6438" t="str">
            <v>District 7</v>
          </cell>
          <cell r="F6438" t="str">
            <v>Sewer</v>
          </cell>
        </row>
        <row r="6439">
          <cell r="B6439">
            <v>0</v>
          </cell>
          <cell r="C6439">
            <v>2011</v>
          </cell>
          <cell r="D6439" t="str">
            <v>412400  Hygiene Services</v>
          </cell>
          <cell r="E6439" t="str">
            <v>District 4</v>
          </cell>
          <cell r="F6439" t="str">
            <v>Sewer</v>
          </cell>
        </row>
        <row r="6440">
          <cell r="B6440">
            <v>178.64</v>
          </cell>
          <cell r="C6440">
            <v>2011</v>
          </cell>
          <cell r="D6440" t="str">
            <v>412400  Hygiene Services</v>
          </cell>
          <cell r="E6440" t="str">
            <v>District 6</v>
          </cell>
          <cell r="F6440" t="str">
            <v>Water</v>
          </cell>
        </row>
        <row r="6441">
          <cell r="B6441">
            <v>350</v>
          </cell>
          <cell r="C6441">
            <v>2011</v>
          </cell>
          <cell r="D6441" t="str">
            <v>412400  Hygiene Services</v>
          </cell>
          <cell r="E6441" t="str">
            <v>District 6</v>
          </cell>
          <cell r="F6441" t="str">
            <v>Water</v>
          </cell>
        </row>
        <row r="6442">
          <cell r="B6442">
            <v>0</v>
          </cell>
          <cell r="C6442">
            <v>2011</v>
          </cell>
          <cell r="D6442" t="str">
            <v>412450  DO NOT USE - Informal Settlements</v>
          </cell>
          <cell r="E6442" t="str">
            <v>Informal Settlements</v>
          </cell>
          <cell r="F6442" t="str">
            <v>Water</v>
          </cell>
        </row>
        <row r="6443">
          <cell r="B6443">
            <v>0</v>
          </cell>
          <cell r="C6443">
            <v>2011</v>
          </cell>
          <cell r="D6443" t="str">
            <v>412500  DO NOT USE - Inspections</v>
          </cell>
          <cell r="E6443" t="str">
            <v>District 7</v>
          </cell>
          <cell r="F6443" t="str">
            <v>Sewer</v>
          </cell>
        </row>
        <row r="6444">
          <cell r="B6444">
            <v>0</v>
          </cell>
          <cell r="C6444">
            <v>2011</v>
          </cell>
          <cell r="D6444" t="str">
            <v>412500  DO NOT USE - Inspections</v>
          </cell>
          <cell r="E6444" t="str">
            <v>District 7</v>
          </cell>
          <cell r="F6444" t="str">
            <v>Sewer</v>
          </cell>
        </row>
        <row r="6445">
          <cell r="B6445">
            <v>563.19000000000005</v>
          </cell>
          <cell r="C6445">
            <v>2011</v>
          </cell>
          <cell r="D6445" t="str">
            <v>412550  Insurance : Non GIF</v>
          </cell>
          <cell r="E6445" t="str">
            <v>Logistics</v>
          </cell>
          <cell r="F6445" t="str">
            <v>Water</v>
          </cell>
        </row>
        <row r="6446">
          <cell r="B6446">
            <v>16.84</v>
          </cell>
          <cell r="C6446">
            <v>2011</v>
          </cell>
          <cell r="D6446" t="str">
            <v>412550  Insurance : Non GIF</v>
          </cell>
          <cell r="E6446" t="str">
            <v>Planning &amp; Design</v>
          </cell>
          <cell r="F6446" t="str">
            <v>Water</v>
          </cell>
        </row>
        <row r="6447">
          <cell r="B6447">
            <v>50.53</v>
          </cell>
          <cell r="C6447">
            <v>2011</v>
          </cell>
          <cell r="D6447" t="str">
            <v>412550  Insurance : Non GIF</v>
          </cell>
          <cell r="E6447" t="str">
            <v>Informal Settlements</v>
          </cell>
          <cell r="F6447" t="str">
            <v>Water</v>
          </cell>
        </row>
        <row r="6448">
          <cell r="B6448">
            <v>0</v>
          </cell>
          <cell r="C6448">
            <v>2011</v>
          </cell>
          <cell r="D6448" t="str">
            <v>412650  Laundry</v>
          </cell>
          <cell r="E6448" t="str">
            <v>Logistics</v>
          </cell>
          <cell r="F6448" t="str">
            <v>Water</v>
          </cell>
        </row>
        <row r="6449">
          <cell r="B6449">
            <v>0</v>
          </cell>
          <cell r="C6449">
            <v>2011</v>
          </cell>
          <cell r="D6449" t="str">
            <v>412650  Laundry</v>
          </cell>
          <cell r="E6449" t="str">
            <v>Logistics</v>
          </cell>
          <cell r="F6449" t="str">
            <v>Sewer</v>
          </cell>
        </row>
        <row r="6450">
          <cell r="B6450">
            <v>114850</v>
          </cell>
          <cell r="C6450">
            <v>2011</v>
          </cell>
          <cell r="D6450" t="str">
            <v>412750  DO NOT USE - Legal Fees &amp; Expenses</v>
          </cell>
          <cell r="E6450" t="str">
            <v>Logistics</v>
          </cell>
          <cell r="F6450" t="str">
            <v>Water</v>
          </cell>
        </row>
        <row r="6451">
          <cell r="B6451">
            <v>5592.95</v>
          </cell>
          <cell r="C6451">
            <v>2011</v>
          </cell>
          <cell r="D6451" t="str">
            <v>412750  DO NOT USE - Legal Fees &amp; Expenses</v>
          </cell>
          <cell r="E6451" t="str">
            <v>District 6</v>
          </cell>
          <cell r="F6451" t="str">
            <v>Sewer</v>
          </cell>
        </row>
        <row r="6452">
          <cell r="B6452">
            <v>2016.5</v>
          </cell>
          <cell r="C6452">
            <v>2011</v>
          </cell>
          <cell r="D6452" t="str">
            <v>412850  Levy: Bargaining Council</v>
          </cell>
          <cell r="E6452" t="str">
            <v>District 8</v>
          </cell>
          <cell r="F6452" t="str">
            <v>Water</v>
          </cell>
        </row>
        <row r="6453">
          <cell r="B6453">
            <v>1381.25</v>
          </cell>
          <cell r="C6453">
            <v>2011</v>
          </cell>
          <cell r="D6453" t="str">
            <v>412850  Levy: Bargaining Council</v>
          </cell>
          <cell r="E6453" t="str">
            <v>District 6</v>
          </cell>
          <cell r="F6453" t="str">
            <v>Water</v>
          </cell>
        </row>
        <row r="6454">
          <cell r="B6454">
            <v>713.4</v>
          </cell>
          <cell r="C6454">
            <v>2011</v>
          </cell>
          <cell r="D6454" t="str">
            <v>412850  Levy: Bargaining Council</v>
          </cell>
          <cell r="E6454" t="str">
            <v>District 3</v>
          </cell>
          <cell r="F6454" t="str">
            <v>Water</v>
          </cell>
        </row>
        <row r="6455">
          <cell r="B6455">
            <v>352.25</v>
          </cell>
          <cell r="C6455">
            <v>2011</v>
          </cell>
          <cell r="D6455" t="str">
            <v>412850  Levy: Bargaining Council</v>
          </cell>
          <cell r="E6455" t="str">
            <v>District 3</v>
          </cell>
          <cell r="F6455" t="str">
            <v>Water</v>
          </cell>
        </row>
        <row r="6456">
          <cell r="B6456">
            <v>73.8</v>
          </cell>
          <cell r="C6456">
            <v>2011</v>
          </cell>
          <cell r="D6456" t="str">
            <v>412850  Levy: Bargaining Council</v>
          </cell>
          <cell r="E6456" t="str">
            <v>District 3</v>
          </cell>
          <cell r="F6456" t="str">
            <v>Water</v>
          </cell>
        </row>
        <row r="6457">
          <cell r="B6457">
            <v>1242.3</v>
          </cell>
          <cell r="C6457">
            <v>2011</v>
          </cell>
          <cell r="D6457" t="str">
            <v>412850  Levy: Bargaining Council</v>
          </cell>
          <cell r="E6457" t="str">
            <v>District 3</v>
          </cell>
          <cell r="F6457" t="str">
            <v>Water</v>
          </cell>
        </row>
        <row r="6458">
          <cell r="B6458">
            <v>902</v>
          </cell>
          <cell r="C6458">
            <v>2011</v>
          </cell>
          <cell r="D6458" t="str">
            <v>412850  Levy: Bargaining Council</v>
          </cell>
          <cell r="E6458" t="str">
            <v>District 4</v>
          </cell>
          <cell r="F6458" t="str">
            <v>Water</v>
          </cell>
        </row>
        <row r="6459">
          <cell r="B6459">
            <v>504.3</v>
          </cell>
          <cell r="C6459">
            <v>2011</v>
          </cell>
          <cell r="D6459" t="str">
            <v>412850  Levy: Bargaining Council</v>
          </cell>
          <cell r="E6459" t="str">
            <v>District 4</v>
          </cell>
          <cell r="F6459" t="str">
            <v>Water</v>
          </cell>
        </row>
        <row r="6460">
          <cell r="B6460">
            <v>41</v>
          </cell>
          <cell r="C6460">
            <v>2011</v>
          </cell>
          <cell r="D6460" t="str">
            <v>412850  Levy: Bargaining Council</v>
          </cell>
          <cell r="E6460" t="str">
            <v>District 4</v>
          </cell>
          <cell r="F6460" t="str">
            <v>Water</v>
          </cell>
        </row>
        <row r="6461">
          <cell r="B6461">
            <v>2156.6</v>
          </cell>
          <cell r="C6461">
            <v>2011</v>
          </cell>
          <cell r="D6461" t="str">
            <v>412850  Levy: Bargaining Council</v>
          </cell>
          <cell r="E6461" t="str">
            <v>District 4</v>
          </cell>
          <cell r="F6461" t="str">
            <v>Water</v>
          </cell>
        </row>
        <row r="6462">
          <cell r="B6462">
            <v>1623.6</v>
          </cell>
          <cell r="C6462">
            <v>2011</v>
          </cell>
          <cell r="D6462" t="str">
            <v>412850  Levy: Bargaining Council</v>
          </cell>
          <cell r="E6462" t="str">
            <v>District 4</v>
          </cell>
          <cell r="F6462" t="str">
            <v>Water</v>
          </cell>
        </row>
        <row r="6463">
          <cell r="B6463">
            <v>761.15</v>
          </cell>
          <cell r="C6463">
            <v>2011</v>
          </cell>
          <cell r="D6463" t="str">
            <v>412850  Levy: Bargaining Council</v>
          </cell>
          <cell r="E6463" t="str">
            <v>District 4</v>
          </cell>
          <cell r="F6463" t="str">
            <v>Water</v>
          </cell>
        </row>
        <row r="6464">
          <cell r="B6464">
            <v>143.5</v>
          </cell>
          <cell r="C6464">
            <v>2011</v>
          </cell>
          <cell r="D6464" t="str">
            <v>412850  Levy: Bargaining Council</v>
          </cell>
          <cell r="E6464" t="str">
            <v>District 8</v>
          </cell>
          <cell r="F6464" t="str">
            <v>Water</v>
          </cell>
        </row>
        <row r="6465">
          <cell r="B6465">
            <v>627.65</v>
          </cell>
          <cell r="C6465">
            <v>2011</v>
          </cell>
          <cell r="D6465" t="str">
            <v>412850  Levy: Bargaining Council</v>
          </cell>
          <cell r="E6465" t="str">
            <v>District 8</v>
          </cell>
          <cell r="F6465" t="str">
            <v>Water</v>
          </cell>
        </row>
        <row r="6466">
          <cell r="B6466">
            <v>233.7</v>
          </cell>
          <cell r="C6466">
            <v>2011</v>
          </cell>
          <cell r="D6466" t="str">
            <v>412850  Levy: Bargaining Council</v>
          </cell>
          <cell r="E6466" t="str">
            <v>District 1</v>
          </cell>
          <cell r="F6466" t="str">
            <v>Water</v>
          </cell>
        </row>
        <row r="6467">
          <cell r="B6467">
            <v>692.55</v>
          </cell>
          <cell r="C6467">
            <v>2011</v>
          </cell>
          <cell r="D6467" t="str">
            <v>412850  Levy: Bargaining Council</v>
          </cell>
          <cell r="E6467" t="str">
            <v>District 8</v>
          </cell>
          <cell r="F6467" t="str">
            <v>Water</v>
          </cell>
        </row>
        <row r="6468">
          <cell r="B6468">
            <v>266.14999999999998</v>
          </cell>
          <cell r="C6468">
            <v>2011</v>
          </cell>
          <cell r="D6468" t="str">
            <v>412850  Levy: Bargaining Council</v>
          </cell>
          <cell r="E6468" t="str">
            <v>District 6</v>
          </cell>
          <cell r="F6468" t="str">
            <v>Water</v>
          </cell>
        </row>
        <row r="6469">
          <cell r="B6469">
            <v>1492.4</v>
          </cell>
          <cell r="C6469">
            <v>2011</v>
          </cell>
          <cell r="D6469" t="str">
            <v>412850  Levy: Bargaining Council</v>
          </cell>
          <cell r="E6469" t="str">
            <v>District 6</v>
          </cell>
          <cell r="F6469" t="str">
            <v>Water</v>
          </cell>
        </row>
        <row r="6470">
          <cell r="B6470">
            <v>32.799999999999997</v>
          </cell>
          <cell r="C6470">
            <v>2011</v>
          </cell>
          <cell r="D6470" t="str">
            <v>412850  Levy: Bargaining Council</v>
          </cell>
          <cell r="E6470" t="str">
            <v>District 6</v>
          </cell>
          <cell r="F6470" t="str">
            <v>Water</v>
          </cell>
        </row>
        <row r="6471">
          <cell r="B6471">
            <v>730.15</v>
          </cell>
          <cell r="C6471">
            <v>2011</v>
          </cell>
          <cell r="D6471" t="str">
            <v>412850  Levy: Bargaining Council</v>
          </cell>
          <cell r="E6471" t="str">
            <v>District 6</v>
          </cell>
          <cell r="F6471" t="str">
            <v>Water</v>
          </cell>
        </row>
        <row r="6472">
          <cell r="B6472">
            <v>1840.9</v>
          </cell>
          <cell r="C6472">
            <v>2011</v>
          </cell>
          <cell r="D6472" t="str">
            <v>412850  Levy: Bargaining Council</v>
          </cell>
          <cell r="E6472" t="str">
            <v>District 6</v>
          </cell>
          <cell r="F6472" t="str">
            <v>Water</v>
          </cell>
        </row>
        <row r="6473">
          <cell r="B6473">
            <v>2132.35</v>
          </cell>
          <cell r="C6473">
            <v>2011</v>
          </cell>
          <cell r="D6473" t="str">
            <v>412850  Levy: Bargaining Council</v>
          </cell>
          <cell r="E6473" t="str">
            <v>District 6</v>
          </cell>
          <cell r="F6473" t="str">
            <v>Water</v>
          </cell>
        </row>
        <row r="6474">
          <cell r="B6474">
            <v>147.6</v>
          </cell>
          <cell r="C6474">
            <v>2011</v>
          </cell>
          <cell r="D6474" t="str">
            <v>412850  Levy: Bargaining Council</v>
          </cell>
          <cell r="E6474" t="str">
            <v>District 8</v>
          </cell>
          <cell r="F6474" t="str">
            <v>Water</v>
          </cell>
        </row>
        <row r="6475">
          <cell r="B6475">
            <v>5129.45</v>
          </cell>
          <cell r="C6475">
            <v>2011</v>
          </cell>
          <cell r="D6475" t="str">
            <v>412850  Levy: Bargaining Council</v>
          </cell>
          <cell r="E6475" t="str">
            <v>District 8</v>
          </cell>
          <cell r="F6475" t="str">
            <v>Water</v>
          </cell>
        </row>
        <row r="6476">
          <cell r="B6476">
            <v>196.8</v>
          </cell>
          <cell r="C6476">
            <v>2011</v>
          </cell>
          <cell r="D6476" t="str">
            <v>412850  Levy: Bargaining Council</v>
          </cell>
          <cell r="E6476" t="str">
            <v>District 8</v>
          </cell>
          <cell r="F6476" t="str">
            <v>Water</v>
          </cell>
        </row>
        <row r="6477">
          <cell r="B6477">
            <v>832.3</v>
          </cell>
          <cell r="C6477">
            <v>2011</v>
          </cell>
          <cell r="D6477" t="str">
            <v>412850  Levy: Bargaining Council</v>
          </cell>
          <cell r="E6477" t="str">
            <v>District 8</v>
          </cell>
          <cell r="F6477" t="str">
            <v>Water</v>
          </cell>
        </row>
        <row r="6478">
          <cell r="B6478">
            <v>2028.45</v>
          </cell>
          <cell r="C6478">
            <v>2011</v>
          </cell>
          <cell r="D6478" t="str">
            <v>412850  Levy: Bargaining Council</v>
          </cell>
          <cell r="E6478" t="str">
            <v>District 8</v>
          </cell>
          <cell r="F6478" t="str">
            <v>Water</v>
          </cell>
        </row>
        <row r="6479">
          <cell r="B6479">
            <v>3288.2</v>
          </cell>
          <cell r="C6479">
            <v>2011</v>
          </cell>
          <cell r="D6479" t="str">
            <v>412850  Levy: Bargaining Council</v>
          </cell>
          <cell r="E6479" t="str">
            <v>District 8</v>
          </cell>
          <cell r="F6479" t="str">
            <v>Water</v>
          </cell>
        </row>
        <row r="6480">
          <cell r="B6480">
            <v>49.2</v>
          </cell>
          <cell r="C6480">
            <v>2011</v>
          </cell>
          <cell r="D6480" t="str">
            <v>412850  Levy: Bargaining Council</v>
          </cell>
          <cell r="E6480" t="str">
            <v>District 8</v>
          </cell>
          <cell r="F6480" t="str">
            <v>Water</v>
          </cell>
        </row>
        <row r="6481">
          <cell r="B6481">
            <v>1824.5</v>
          </cell>
          <cell r="C6481">
            <v>2011</v>
          </cell>
          <cell r="D6481" t="str">
            <v>412850  Levy: Bargaining Council</v>
          </cell>
          <cell r="E6481" t="str">
            <v>District 8</v>
          </cell>
          <cell r="F6481" t="str">
            <v>Water</v>
          </cell>
        </row>
        <row r="6482">
          <cell r="B6482">
            <v>10569.35</v>
          </cell>
          <cell r="C6482">
            <v>2011</v>
          </cell>
          <cell r="D6482" t="str">
            <v>412850  Levy: Bargaining Council</v>
          </cell>
          <cell r="E6482" t="str">
            <v>District 8</v>
          </cell>
          <cell r="F6482" t="str">
            <v>Water</v>
          </cell>
        </row>
        <row r="6483">
          <cell r="B6483">
            <v>696.3</v>
          </cell>
          <cell r="C6483">
            <v>2011</v>
          </cell>
          <cell r="D6483" t="str">
            <v>412850  Levy: Bargaining Council</v>
          </cell>
          <cell r="E6483" t="str">
            <v>District 8</v>
          </cell>
          <cell r="F6483" t="str">
            <v>Water</v>
          </cell>
        </row>
        <row r="6484">
          <cell r="B6484">
            <v>164</v>
          </cell>
          <cell r="C6484">
            <v>2011</v>
          </cell>
          <cell r="D6484" t="str">
            <v>412850  Levy: Bargaining Council</v>
          </cell>
          <cell r="E6484" t="str">
            <v>Informal Settlements</v>
          </cell>
          <cell r="F6484" t="str">
            <v>Sewer</v>
          </cell>
        </row>
        <row r="6485">
          <cell r="B6485">
            <v>164</v>
          </cell>
          <cell r="C6485">
            <v>2011</v>
          </cell>
          <cell r="D6485" t="str">
            <v>412850  Levy: Bargaining Council</v>
          </cell>
          <cell r="E6485" t="str">
            <v>Informal Settlements</v>
          </cell>
          <cell r="F6485" t="str">
            <v>Sewer</v>
          </cell>
        </row>
        <row r="6486">
          <cell r="B6486">
            <v>4248.6499999999996</v>
          </cell>
          <cell r="C6486">
            <v>2011</v>
          </cell>
          <cell r="D6486" t="str">
            <v>412850  Levy: Bargaining Council</v>
          </cell>
          <cell r="E6486" t="str">
            <v>District 1</v>
          </cell>
          <cell r="F6486" t="str">
            <v>Sewer</v>
          </cell>
        </row>
        <row r="6487">
          <cell r="B6487">
            <v>1922.9</v>
          </cell>
          <cell r="C6487">
            <v>2011</v>
          </cell>
          <cell r="D6487" t="str">
            <v>412850  Levy: Bargaining Council</v>
          </cell>
          <cell r="E6487" t="str">
            <v>District 7</v>
          </cell>
          <cell r="F6487" t="str">
            <v>Sewer</v>
          </cell>
        </row>
        <row r="6488">
          <cell r="B6488">
            <v>738.45</v>
          </cell>
          <cell r="C6488">
            <v>2011</v>
          </cell>
          <cell r="D6488" t="str">
            <v>412850  Levy: Bargaining Council</v>
          </cell>
          <cell r="E6488" t="str">
            <v>District 6</v>
          </cell>
          <cell r="F6488" t="str">
            <v>Sewer</v>
          </cell>
        </row>
        <row r="6489">
          <cell r="B6489">
            <v>139.4</v>
          </cell>
          <cell r="C6489">
            <v>2011</v>
          </cell>
          <cell r="D6489" t="str">
            <v>412850  Levy: Bargaining Council</v>
          </cell>
          <cell r="E6489" t="str">
            <v>TOC</v>
          </cell>
          <cell r="F6489" t="str">
            <v>Sewer</v>
          </cell>
        </row>
        <row r="6490">
          <cell r="B6490">
            <v>1373.15</v>
          </cell>
          <cell r="C6490">
            <v>2011</v>
          </cell>
          <cell r="D6490" t="str">
            <v>412850  Levy: Bargaining Council</v>
          </cell>
          <cell r="E6490" t="str">
            <v>District 3</v>
          </cell>
          <cell r="F6490" t="str">
            <v>Sewer</v>
          </cell>
        </row>
        <row r="6491">
          <cell r="B6491">
            <v>2130.6999999999998</v>
          </cell>
          <cell r="C6491">
            <v>2011</v>
          </cell>
          <cell r="D6491" t="str">
            <v>412850  Levy: Bargaining Council</v>
          </cell>
          <cell r="E6491" t="str">
            <v>District 4</v>
          </cell>
          <cell r="F6491" t="str">
            <v>Sewer</v>
          </cell>
        </row>
        <row r="6492">
          <cell r="B6492">
            <v>1603.1</v>
          </cell>
          <cell r="C6492">
            <v>2011</v>
          </cell>
          <cell r="D6492" t="str">
            <v>412850  Levy: Bargaining Council</v>
          </cell>
          <cell r="E6492" t="str">
            <v>District 4</v>
          </cell>
          <cell r="F6492" t="str">
            <v>Sewer</v>
          </cell>
        </row>
        <row r="6493">
          <cell r="B6493">
            <v>865.1</v>
          </cell>
          <cell r="C6493">
            <v>2011</v>
          </cell>
          <cell r="D6493" t="str">
            <v>412850  Levy: Bargaining Council</v>
          </cell>
          <cell r="E6493" t="str">
            <v>District 4</v>
          </cell>
          <cell r="F6493" t="str">
            <v>Sewer</v>
          </cell>
        </row>
        <row r="6494">
          <cell r="B6494">
            <v>147.6</v>
          </cell>
          <cell r="C6494">
            <v>2011</v>
          </cell>
          <cell r="D6494" t="str">
            <v>412850  Levy: Bargaining Council</v>
          </cell>
          <cell r="E6494" t="str">
            <v>District 7</v>
          </cell>
          <cell r="F6494" t="str">
            <v>Sewer</v>
          </cell>
        </row>
        <row r="6495">
          <cell r="B6495">
            <v>434.25</v>
          </cell>
          <cell r="C6495">
            <v>2011</v>
          </cell>
          <cell r="D6495" t="str">
            <v>412850  Levy: Bargaining Council</v>
          </cell>
          <cell r="E6495" t="str">
            <v>District 6</v>
          </cell>
          <cell r="F6495" t="str">
            <v>Sewer</v>
          </cell>
        </row>
        <row r="6496">
          <cell r="B6496">
            <v>475.25</v>
          </cell>
          <cell r="C6496">
            <v>2011</v>
          </cell>
          <cell r="D6496" t="str">
            <v>412850  Levy: Bargaining Council</v>
          </cell>
          <cell r="E6496" t="str">
            <v>District 6</v>
          </cell>
          <cell r="F6496" t="str">
            <v>Sewer</v>
          </cell>
        </row>
        <row r="6497">
          <cell r="B6497">
            <v>1381.7</v>
          </cell>
          <cell r="C6497">
            <v>2011</v>
          </cell>
          <cell r="D6497" t="str">
            <v>412850  Levy: Bargaining Council</v>
          </cell>
          <cell r="E6497" t="str">
            <v>District 6</v>
          </cell>
          <cell r="F6497" t="str">
            <v>Sewer</v>
          </cell>
        </row>
        <row r="6498">
          <cell r="B6498">
            <v>561.70000000000005</v>
          </cell>
          <cell r="C6498">
            <v>2011</v>
          </cell>
          <cell r="D6498" t="str">
            <v>412850  Levy: Bargaining Council</v>
          </cell>
          <cell r="E6498" t="str">
            <v>District 7</v>
          </cell>
          <cell r="F6498" t="str">
            <v>Sewer</v>
          </cell>
        </row>
        <row r="6499">
          <cell r="B6499">
            <v>664.2</v>
          </cell>
          <cell r="C6499">
            <v>2011</v>
          </cell>
          <cell r="D6499" t="str">
            <v>412850  Levy: Bargaining Council</v>
          </cell>
          <cell r="E6499" t="str">
            <v>District 7</v>
          </cell>
          <cell r="F6499" t="str">
            <v>Sewer</v>
          </cell>
        </row>
        <row r="6500">
          <cell r="B6500">
            <v>381.3</v>
          </cell>
          <cell r="C6500">
            <v>2011</v>
          </cell>
          <cell r="D6500" t="str">
            <v>412850  Levy: Bargaining Council</v>
          </cell>
          <cell r="E6500" t="str">
            <v>Logistics</v>
          </cell>
          <cell r="F6500" t="str">
            <v>Water</v>
          </cell>
        </row>
        <row r="6501">
          <cell r="B6501">
            <v>397.7</v>
          </cell>
          <cell r="C6501">
            <v>2011</v>
          </cell>
          <cell r="D6501" t="str">
            <v>412850  Levy: Bargaining Council</v>
          </cell>
          <cell r="E6501" t="str">
            <v>Informal Settlements</v>
          </cell>
          <cell r="F6501" t="str">
            <v>Water</v>
          </cell>
        </row>
        <row r="6502">
          <cell r="B6502">
            <v>2235.5500000000002</v>
          </cell>
          <cell r="C6502">
            <v>2011</v>
          </cell>
          <cell r="D6502" t="str">
            <v>412850  Levy: Bargaining Council</v>
          </cell>
          <cell r="E6502" t="str">
            <v>TOC</v>
          </cell>
          <cell r="F6502" t="str">
            <v>Water</v>
          </cell>
        </row>
        <row r="6503">
          <cell r="B6503">
            <v>2009</v>
          </cell>
          <cell r="C6503">
            <v>2011</v>
          </cell>
          <cell r="D6503" t="str">
            <v>412850  Levy: Bargaining Council</v>
          </cell>
          <cell r="E6503" t="str">
            <v>Informal Settlements</v>
          </cell>
          <cell r="F6503" t="str">
            <v>Water</v>
          </cell>
        </row>
        <row r="6504">
          <cell r="B6504">
            <v>2033.6</v>
          </cell>
          <cell r="C6504">
            <v>2011</v>
          </cell>
          <cell r="D6504" t="str">
            <v>412850  Levy: Bargaining Council</v>
          </cell>
          <cell r="E6504" t="str">
            <v>TOC</v>
          </cell>
          <cell r="F6504" t="str">
            <v>Water</v>
          </cell>
        </row>
        <row r="6505">
          <cell r="B6505">
            <v>1107</v>
          </cell>
          <cell r="C6505">
            <v>2011</v>
          </cell>
          <cell r="D6505" t="str">
            <v>412850  Levy: Bargaining Council</v>
          </cell>
          <cell r="E6505" t="str">
            <v>Logistics</v>
          </cell>
          <cell r="F6505" t="str">
            <v>Water</v>
          </cell>
        </row>
        <row r="6506">
          <cell r="B6506">
            <v>1594.9</v>
          </cell>
          <cell r="C6506">
            <v>2011</v>
          </cell>
          <cell r="D6506" t="str">
            <v>412850  Levy: Bargaining Council</v>
          </cell>
          <cell r="E6506" t="str">
            <v>Logistics</v>
          </cell>
          <cell r="F6506" t="str">
            <v>Water</v>
          </cell>
        </row>
        <row r="6507">
          <cell r="B6507">
            <v>1832.7</v>
          </cell>
          <cell r="C6507">
            <v>2011</v>
          </cell>
          <cell r="D6507" t="str">
            <v>412850  Levy: Bargaining Council</v>
          </cell>
          <cell r="E6507" t="str">
            <v>Logistics</v>
          </cell>
          <cell r="F6507" t="str">
            <v>Water</v>
          </cell>
        </row>
        <row r="6508">
          <cell r="B6508">
            <v>1082.4000000000001</v>
          </cell>
          <cell r="C6508">
            <v>2011</v>
          </cell>
          <cell r="D6508" t="str">
            <v>412850  Levy: Bargaining Council</v>
          </cell>
          <cell r="E6508" t="str">
            <v>Logistics</v>
          </cell>
          <cell r="F6508" t="str">
            <v>Water</v>
          </cell>
        </row>
        <row r="6509">
          <cell r="B6509">
            <v>1463.7</v>
          </cell>
          <cell r="C6509">
            <v>2011</v>
          </cell>
          <cell r="D6509" t="str">
            <v>412850  Levy: Bargaining Council</v>
          </cell>
          <cell r="E6509" t="str">
            <v>Logistics</v>
          </cell>
          <cell r="F6509" t="str">
            <v>Water</v>
          </cell>
        </row>
        <row r="6510">
          <cell r="B6510">
            <v>442.8</v>
          </cell>
          <cell r="C6510">
            <v>2011</v>
          </cell>
          <cell r="D6510" t="str">
            <v>412850  Levy: Bargaining Council</v>
          </cell>
          <cell r="E6510" t="str">
            <v>District 1</v>
          </cell>
          <cell r="F6510" t="str">
            <v>Water</v>
          </cell>
        </row>
        <row r="6511">
          <cell r="B6511">
            <v>958.7</v>
          </cell>
          <cell r="C6511">
            <v>2011</v>
          </cell>
          <cell r="D6511" t="str">
            <v>412850  Levy: Bargaining Council</v>
          </cell>
          <cell r="E6511" t="str">
            <v>District 1</v>
          </cell>
          <cell r="F6511" t="str">
            <v>Water</v>
          </cell>
        </row>
        <row r="6512">
          <cell r="B6512">
            <v>49.2</v>
          </cell>
          <cell r="C6512">
            <v>2011</v>
          </cell>
          <cell r="D6512" t="str">
            <v>412850  Levy: Bargaining Council</v>
          </cell>
          <cell r="E6512" t="str">
            <v>District 1</v>
          </cell>
          <cell r="F6512" t="str">
            <v>Water</v>
          </cell>
        </row>
        <row r="6513">
          <cell r="B6513">
            <v>3939.05</v>
          </cell>
          <cell r="C6513">
            <v>2011</v>
          </cell>
          <cell r="D6513" t="str">
            <v>412850  Levy: Bargaining Council</v>
          </cell>
          <cell r="E6513" t="str">
            <v>District 1</v>
          </cell>
          <cell r="F6513" t="str">
            <v>Water</v>
          </cell>
        </row>
        <row r="6514">
          <cell r="B6514">
            <v>565.79999999999995</v>
          </cell>
          <cell r="C6514">
            <v>2011</v>
          </cell>
          <cell r="D6514" t="str">
            <v>412850  Levy: Bargaining Council</v>
          </cell>
          <cell r="E6514" t="str">
            <v>District 6</v>
          </cell>
          <cell r="F6514" t="str">
            <v>Water</v>
          </cell>
        </row>
        <row r="6515">
          <cell r="B6515">
            <v>51389.24</v>
          </cell>
          <cell r="C6515">
            <v>2011</v>
          </cell>
          <cell r="D6515" t="str">
            <v>412900  Levy: Skills Development</v>
          </cell>
          <cell r="E6515" t="str">
            <v>District 8</v>
          </cell>
          <cell r="F6515" t="str">
            <v>Water</v>
          </cell>
        </row>
        <row r="6516">
          <cell r="B6516">
            <v>47174.3</v>
          </cell>
          <cell r="C6516">
            <v>2011</v>
          </cell>
          <cell r="D6516" t="str">
            <v>412900  Levy: Skills Development</v>
          </cell>
          <cell r="E6516" t="str">
            <v>District 6</v>
          </cell>
          <cell r="F6516" t="str">
            <v>Water</v>
          </cell>
        </row>
        <row r="6517">
          <cell r="B6517">
            <v>19565.830000000002</v>
          </cell>
          <cell r="C6517">
            <v>2011</v>
          </cell>
          <cell r="D6517" t="str">
            <v>412900  Levy: Skills Development</v>
          </cell>
          <cell r="E6517" t="str">
            <v>District 3</v>
          </cell>
          <cell r="F6517" t="str">
            <v>Water</v>
          </cell>
        </row>
        <row r="6518">
          <cell r="B6518">
            <v>14814.39</v>
          </cell>
          <cell r="C6518">
            <v>2011</v>
          </cell>
          <cell r="D6518" t="str">
            <v>412900  Levy: Skills Development</v>
          </cell>
          <cell r="E6518" t="str">
            <v>District 3</v>
          </cell>
          <cell r="F6518" t="str">
            <v>Water</v>
          </cell>
        </row>
        <row r="6519">
          <cell r="B6519">
            <v>1084.94</v>
          </cell>
          <cell r="C6519">
            <v>2011</v>
          </cell>
          <cell r="D6519" t="str">
            <v>412900  Levy: Skills Development</v>
          </cell>
          <cell r="E6519" t="str">
            <v>District 3</v>
          </cell>
          <cell r="F6519" t="str">
            <v>Water</v>
          </cell>
        </row>
        <row r="6520">
          <cell r="B6520">
            <v>31257.64</v>
          </cell>
          <cell r="C6520">
            <v>2011</v>
          </cell>
          <cell r="D6520" t="str">
            <v>412900  Levy: Skills Development</v>
          </cell>
          <cell r="E6520" t="str">
            <v>District 3</v>
          </cell>
          <cell r="F6520" t="str">
            <v>Water</v>
          </cell>
        </row>
        <row r="6521">
          <cell r="B6521">
            <v>31264.59</v>
          </cell>
          <cell r="C6521">
            <v>2011</v>
          </cell>
          <cell r="D6521" t="str">
            <v>412900  Levy: Skills Development</v>
          </cell>
          <cell r="E6521" t="str">
            <v>District 4</v>
          </cell>
          <cell r="F6521" t="str">
            <v>Water</v>
          </cell>
        </row>
        <row r="6522">
          <cell r="B6522">
            <v>26200.19</v>
          </cell>
          <cell r="C6522">
            <v>2011</v>
          </cell>
          <cell r="D6522" t="str">
            <v>412900  Levy: Skills Development</v>
          </cell>
          <cell r="E6522" t="str">
            <v>District 4</v>
          </cell>
          <cell r="F6522" t="str">
            <v>Water</v>
          </cell>
        </row>
        <row r="6523">
          <cell r="B6523">
            <v>772.59</v>
          </cell>
          <cell r="C6523">
            <v>2011</v>
          </cell>
          <cell r="D6523" t="str">
            <v>412900  Levy: Skills Development</v>
          </cell>
          <cell r="E6523" t="str">
            <v>District 4</v>
          </cell>
          <cell r="F6523" t="str">
            <v>Water</v>
          </cell>
        </row>
        <row r="6524">
          <cell r="B6524">
            <v>62833.14</v>
          </cell>
          <cell r="C6524">
            <v>2011</v>
          </cell>
          <cell r="D6524" t="str">
            <v>412900  Levy: Skills Development</v>
          </cell>
          <cell r="E6524" t="str">
            <v>District 4</v>
          </cell>
          <cell r="F6524" t="str">
            <v>Water</v>
          </cell>
        </row>
        <row r="6525">
          <cell r="B6525">
            <v>40397.53</v>
          </cell>
          <cell r="C6525">
            <v>2011</v>
          </cell>
          <cell r="D6525" t="str">
            <v>412900  Levy: Skills Development</v>
          </cell>
          <cell r="E6525" t="str">
            <v>District 4</v>
          </cell>
          <cell r="F6525" t="str">
            <v>Water</v>
          </cell>
        </row>
        <row r="6526">
          <cell r="B6526">
            <v>20301.39</v>
          </cell>
          <cell r="C6526">
            <v>2011</v>
          </cell>
          <cell r="D6526" t="str">
            <v>412900  Levy: Skills Development</v>
          </cell>
          <cell r="E6526" t="str">
            <v>District 4</v>
          </cell>
          <cell r="F6526" t="str">
            <v>Water</v>
          </cell>
        </row>
        <row r="6527">
          <cell r="B6527">
            <v>3111.42</v>
          </cell>
          <cell r="C6527">
            <v>2011</v>
          </cell>
          <cell r="D6527" t="str">
            <v>412900  Levy: Skills Development</v>
          </cell>
          <cell r="E6527" t="str">
            <v>District 8</v>
          </cell>
          <cell r="F6527" t="str">
            <v>Water</v>
          </cell>
        </row>
        <row r="6528">
          <cell r="B6528">
            <v>24877.51</v>
          </cell>
          <cell r="C6528">
            <v>2011</v>
          </cell>
          <cell r="D6528" t="str">
            <v>412900  Levy: Skills Development</v>
          </cell>
          <cell r="E6528" t="str">
            <v>District 8</v>
          </cell>
          <cell r="F6528" t="str">
            <v>Water</v>
          </cell>
        </row>
        <row r="6529">
          <cell r="B6529">
            <v>11614.6</v>
          </cell>
          <cell r="C6529">
            <v>2011</v>
          </cell>
          <cell r="D6529" t="str">
            <v>412900  Levy: Skills Development</v>
          </cell>
          <cell r="E6529" t="str">
            <v>District 1</v>
          </cell>
          <cell r="F6529" t="str">
            <v>Water</v>
          </cell>
        </row>
        <row r="6530">
          <cell r="B6530">
            <v>24774.26</v>
          </cell>
          <cell r="C6530">
            <v>2011</v>
          </cell>
          <cell r="D6530" t="str">
            <v>412900  Levy: Skills Development</v>
          </cell>
          <cell r="E6530" t="str">
            <v>District 8</v>
          </cell>
          <cell r="F6530" t="str">
            <v>Water</v>
          </cell>
        </row>
        <row r="6531">
          <cell r="B6531">
            <v>11605.34</v>
          </cell>
          <cell r="C6531">
            <v>2011</v>
          </cell>
          <cell r="D6531" t="str">
            <v>412900  Levy: Skills Development</v>
          </cell>
          <cell r="E6531" t="str">
            <v>District 6</v>
          </cell>
          <cell r="F6531" t="str">
            <v>Water</v>
          </cell>
        </row>
        <row r="6532">
          <cell r="B6532">
            <v>66707.27</v>
          </cell>
          <cell r="C6532">
            <v>2011</v>
          </cell>
          <cell r="D6532" t="str">
            <v>412900  Levy: Skills Development</v>
          </cell>
          <cell r="E6532" t="str">
            <v>District 6</v>
          </cell>
          <cell r="F6532" t="str">
            <v>Water</v>
          </cell>
        </row>
        <row r="6533">
          <cell r="B6533">
            <v>427.29</v>
          </cell>
          <cell r="C6533">
            <v>2011</v>
          </cell>
          <cell r="D6533" t="str">
            <v>412900  Levy: Skills Development</v>
          </cell>
          <cell r="E6533" t="str">
            <v>District 6</v>
          </cell>
          <cell r="F6533" t="str">
            <v>Water</v>
          </cell>
        </row>
        <row r="6534">
          <cell r="B6534">
            <v>21614.21</v>
          </cell>
          <cell r="C6534">
            <v>2011</v>
          </cell>
          <cell r="D6534" t="str">
            <v>412900  Levy: Skills Development</v>
          </cell>
          <cell r="E6534" t="str">
            <v>District 6</v>
          </cell>
          <cell r="F6534" t="str">
            <v>Water</v>
          </cell>
        </row>
        <row r="6535">
          <cell r="B6535">
            <v>46159.62</v>
          </cell>
          <cell r="C6535">
            <v>2011</v>
          </cell>
          <cell r="D6535" t="str">
            <v>412900  Levy: Skills Development</v>
          </cell>
          <cell r="E6535" t="str">
            <v>District 6</v>
          </cell>
          <cell r="F6535" t="str">
            <v>Water</v>
          </cell>
        </row>
        <row r="6536">
          <cell r="B6536">
            <v>62790.93</v>
          </cell>
          <cell r="C6536">
            <v>2011</v>
          </cell>
          <cell r="D6536" t="str">
            <v>412900  Levy: Skills Development</v>
          </cell>
          <cell r="E6536" t="str">
            <v>District 6</v>
          </cell>
          <cell r="F6536" t="str">
            <v>Water</v>
          </cell>
        </row>
        <row r="6537">
          <cell r="B6537">
            <v>4591.04</v>
          </cell>
          <cell r="C6537">
            <v>2011</v>
          </cell>
          <cell r="D6537" t="str">
            <v>412900  Levy: Skills Development</v>
          </cell>
          <cell r="E6537" t="str">
            <v>District 8</v>
          </cell>
          <cell r="F6537" t="str">
            <v>Water</v>
          </cell>
        </row>
        <row r="6538">
          <cell r="B6538">
            <v>153517.37</v>
          </cell>
          <cell r="C6538">
            <v>2011</v>
          </cell>
          <cell r="D6538" t="str">
            <v>412900  Levy: Skills Development</v>
          </cell>
          <cell r="E6538" t="str">
            <v>District 8</v>
          </cell>
          <cell r="F6538" t="str">
            <v>Water</v>
          </cell>
        </row>
        <row r="6539">
          <cell r="B6539">
            <v>4635.76</v>
          </cell>
          <cell r="C6539">
            <v>2011</v>
          </cell>
          <cell r="D6539" t="str">
            <v>412900  Levy: Skills Development</v>
          </cell>
          <cell r="E6539" t="str">
            <v>District 8</v>
          </cell>
          <cell r="F6539" t="str">
            <v>Water</v>
          </cell>
        </row>
        <row r="6540">
          <cell r="B6540">
            <v>22224.39</v>
          </cell>
          <cell r="C6540">
            <v>2011</v>
          </cell>
          <cell r="D6540" t="str">
            <v>412900  Levy: Skills Development</v>
          </cell>
          <cell r="E6540" t="str">
            <v>District 8</v>
          </cell>
          <cell r="F6540" t="str">
            <v>Water</v>
          </cell>
        </row>
        <row r="6541">
          <cell r="B6541">
            <v>70543.5</v>
          </cell>
          <cell r="C6541">
            <v>2011</v>
          </cell>
          <cell r="D6541" t="str">
            <v>412900  Levy: Skills Development</v>
          </cell>
          <cell r="E6541" t="str">
            <v>District 8</v>
          </cell>
          <cell r="F6541" t="str">
            <v>Water</v>
          </cell>
        </row>
        <row r="6542">
          <cell r="B6542">
            <v>81347.31</v>
          </cell>
          <cell r="C6542">
            <v>2011</v>
          </cell>
          <cell r="D6542" t="str">
            <v>412900  Levy: Skills Development</v>
          </cell>
          <cell r="E6542" t="str">
            <v>District 8</v>
          </cell>
          <cell r="F6542" t="str">
            <v>Water</v>
          </cell>
        </row>
        <row r="6543">
          <cell r="B6543">
            <v>1498.79</v>
          </cell>
          <cell r="C6543">
            <v>2011</v>
          </cell>
          <cell r="D6543" t="str">
            <v>412900  Levy: Skills Development</v>
          </cell>
          <cell r="E6543" t="str">
            <v>District 8</v>
          </cell>
          <cell r="F6543" t="str">
            <v>Water</v>
          </cell>
        </row>
        <row r="6544">
          <cell r="B6544">
            <v>35906.519999999997</v>
          </cell>
          <cell r="C6544">
            <v>2011</v>
          </cell>
          <cell r="D6544" t="str">
            <v>412900  Levy: Skills Development</v>
          </cell>
          <cell r="E6544" t="str">
            <v>District 8</v>
          </cell>
          <cell r="F6544" t="str">
            <v>Water</v>
          </cell>
        </row>
        <row r="6545">
          <cell r="B6545">
            <v>214773.53</v>
          </cell>
          <cell r="C6545">
            <v>2011</v>
          </cell>
          <cell r="D6545" t="str">
            <v>412900  Levy: Skills Development</v>
          </cell>
          <cell r="E6545" t="str">
            <v>District 8</v>
          </cell>
          <cell r="F6545" t="str">
            <v>Water</v>
          </cell>
        </row>
        <row r="6546">
          <cell r="B6546">
            <v>28898.61</v>
          </cell>
          <cell r="C6546">
            <v>2011</v>
          </cell>
          <cell r="D6546" t="str">
            <v>412900  Levy: Skills Development</v>
          </cell>
          <cell r="E6546" t="str">
            <v>District 8</v>
          </cell>
          <cell r="F6546" t="str">
            <v>Water</v>
          </cell>
        </row>
        <row r="6547">
          <cell r="B6547">
            <v>4677.2299999999996</v>
          </cell>
          <cell r="C6547">
            <v>2011</v>
          </cell>
          <cell r="D6547" t="str">
            <v>412900  Levy: Skills Development</v>
          </cell>
          <cell r="E6547" t="str">
            <v>Informal Settlements</v>
          </cell>
          <cell r="F6547" t="str">
            <v>Sewer</v>
          </cell>
        </row>
        <row r="6548">
          <cell r="B6548">
            <v>12566.58</v>
          </cell>
          <cell r="C6548">
            <v>2011</v>
          </cell>
          <cell r="D6548" t="str">
            <v>412900  Levy: Skills Development</v>
          </cell>
          <cell r="E6548" t="str">
            <v>Informal Settlements</v>
          </cell>
          <cell r="F6548" t="str">
            <v>Sewer</v>
          </cell>
        </row>
        <row r="6549">
          <cell r="B6549">
            <v>127970.83</v>
          </cell>
          <cell r="C6549">
            <v>2011</v>
          </cell>
          <cell r="D6549" t="str">
            <v>412900  Levy: Skills Development</v>
          </cell>
          <cell r="E6549" t="str">
            <v>District 1</v>
          </cell>
          <cell r="F6549" t="str">
            <v>Sewer</v>
          </cell>
        </row>
        <row r="6550">
          <cell r="B6550">
            <v>49947.07</v>
          </cell>
          <cell r="C6550">
            <v>2011</v>
          </cell>
          <cell r="D6550" t="str">
            <v>412900  Levy: Skills Development</v>
          </cell>
          <cell r="E6550" t="str">
            <v>District 7</v>
          </cell>
          <cell r="F6550" t="str">
            <v>Sewer</v>
          </cell>
        </row>
        <row r="6551">
          <cell r="B6551">
            <v>20718.419999999998</v>
          </cell>
          <cell r="C6551">
            <v>2011</v>
          </cell>
          <cell r="D6551" t="str">
            <v>412900  Levy: Skills Development</v>
          </cell>
          <cell r="E6551" t="str">
            <v>District 6</v>
          </cell>
          <cell r="F6551" t="str">
            <v>Sewer</v>
          </cell>
        </row>
        <row r="6552">
          <cell r="B6552">
            <v>3897.69</v>
          </cell>
          <cell r="C6552">
            <v>2011</v>
          </cell>
          <cell r="D6552" t="str">
            <v>412900  Levy: Skills Development</v>
          </cell>
          <cell r="E6552" t="str">
            <v>TOC</v>
          </cell>
          <cell r="F6552" t="str">
            <v>Sewer</v>
          </cell>
        </row>
        <row r="6553">
          <cell r="B6553">
            <v>31241.7</v>
          </cell>
          <cell r="C6553">
            <v>2011</v>
          </cell>
          <cell r="D6553" t="str">
            <v>412900  Levy: Skills Development</v>
          </cell>
          <cell r="E6553" t="str">
            <v>District 3</v>
          </cell>
          <cell r="F6553" t="str">
            <v>Sewer</v>
          </cell>
        </row>
        <row r="6554">
          <cell r="B6554">
            <v>61972.44</v>
          </cell>
          <cell r="C6554">
            <v>2011</v>
          </cell>
          <cell r="D6554" t="str">
            <v>412900  Levy: Skills Development</v>
          </cell>
          <cell r="E6554" t="str">
            <v>District 4</v>
          </cell>
          <cell r="F6554" t="str">
            <v>Sewer</v>
          </cell>
        </row>
        <row r="6555">
          <cell r="B6555">
            <v>46488.15</v>
          </cell>
          <cell r="C6555">
            <v>2011</v>
          </cell>
          <cell r="D6555" t="str">
            <v>412900  Levy: Skills Development</v>
          </cell>
          <cell r="E6555" t="str">
            <v>District 4</v>
          </cell>
          <cell r="F6555" t="str">
            <v>Sewer</v>
          </cell>
        </row>
        <row r="6556">
          <cell r="B6556">
            <v>25812.58</v>
          </cell>
          <cell r="C6556">
            <v>2011</v>
          </cell>
          <cell r="D6556" t="str">
            <v>412900  Levy: Skills Development</v>
          </cell>
          <cell r="E6556" t="str">
            <v>District 4</v>
          </cell>
          <cell r="F6556" t="str">
            <v>Sewer</v>
          </cell>
        </row>
        <row r="6557">
          <cell r="B6557">
            <v>2932.06</v>
          </cell>
          <cell r="C6557">
            <v>2011</v>
          </cell>
          <cell r="D6557" t="str">
            <v>412900  Levy: Skills Development</v>
          </cell>
          <cell r="E6557" t="str">
            <v>District 7</v>
          </cell>
          <cell r="F6557" t="str">
            <v>Sewer</v>
          </cell>
        </row>
        <row r="6558">
          <cell r="B6558">
            <v>9972.18</v>
          </cell>
          <cell r="C6558">
            <v>2011</v>
          </cell>
          <cell r="D6558" t="str">
            <v>412900  Levy: Skills Development</v>
          </cell>
          <cell r="E6558" t="str">
            <v>District 6</v>
          </cell>
          <cell r="F6558" t="str">
            <v>Sewer</v>
          </cell>
        </row>
        <row r="6559">
          <cell r="B6559">
            <v>9294.77</v>
          </cell>
          <cell r="C6559">
            <v>2011</v>
          </cell>
          <cell r="D6559" t="str">
            <v>412900  Levy: Skills Development</v>
          </cell>
          <cell r="E6559" t="str">
            <v>District 6</v>
          </cell>
          <cell r="F6559" t="str">
            <v>Sewer</v>
          </cell>
        </row>
        <row r="6560">
          <cell r="B6560">
            <v>32712.17</v>
          </cell>
          <cell r="C6560">
            <v>2011</v>
          </cell>
          <cell r="D6560" t="str">
            <v>412900  Levy: Skills Development</v>
          </cell>
          <cell r="E6560" t="str">
            <v>District 6</v>
          </cell>
          <cell r="F6560" t="str">
            <v>Sewer</v>
          </cell>
        </row>
        <row r="6561">
          <cell r="B6561">
            <v>13019.39</v>
          </cell>
          <cell r="C6561">
            <v>2011</v>
          </cell>
          <cell r="D6561" t="str">
            <v>412900  Levy: Skills Development</v>
          </cell>
          <cell r="E6561" t="str">
            <v>District 7</v>
          </cell>
          <cell r="F6561" t="str">
            <v>Sewer</v>
          </cell>
        </row>
        <row r="6562">
          <cell r="B6562">
            <v>17629.060000000001</v>
          </cell>
          <cell r="C6562">
            <v>2011</v>
          </cell>
          <cell r="D6562" t="str">
            <v>412900  Levy: Skills Development</v>
          </cell>
          <cell r="E6562" t="str">
            <v>District 7</v>
          </cell>
          <cell r="F6562" t="str">
            <v>Sewer</v>
          </cell>
        </row>
        <row r="6563">
          <cell r="B6563">
            <v>21699.99</v>
          </cell>
          <cell r="C6563">
            <v>2011</v>
          </cell>
          <cell r="D6563" t="str">
            <v>412900  Levy: Skills Development</v>
          </cell>
          <cell r="E6563" t="str">
            <v>Logistics</v>
          </cell>
          <cell r="F6563" t="str">
            <v>Water</v>
          </cell>
        </row>
        <row r="6564">
          <cell r="B6564">
            <v>12096.05</v>
          </cell>
          <cell r="C6564">
            <v>2011</v>
          </cell>
          <cell r="D6564" t="str">
            <v>412900  Levy: Skills Development</v>
          </cell>
          <cell r="E6564" t="str">
            <v>Informal Settlements</v>
          </cell>
          <cell r="F6564" t="str">
            <v>Water</v>
          </cell>
        </row>
        <row r="6565">
          <cell r="B6565">
            <v>86902.28</v>
          </cell>
          <cell r="C6565">
            <v>2011</v>
          </cell>
          <cell r="D6565" t="str">
            <v>412900  Levy: Skills Development</v>
          </cell>
          <cell r="E6565" t="str">
            <v>TOC</v>
          </cell>
          <cell r="F6565" t="str">
            <v>Water</v>
          </cell>
        </row>
        <row r="6566">
          <cell r="B6566">
            <v>71387.12</v>
          </cell>
          <cell r="C6566">
            <v>2011</v>
          </cell>
          <cell r="D6566" t="str">
            <v>412900  Levy: Skills Development</v>
          </cell>
          <cell r="E6566" t="str">
            <v>Informal Settlements</v>
          </cell>
          <cell r="F6566" t="str">
            <v>Water</v>
          </cell>
        </row>
        <row r="6567">
          <cell r="B6567">
            <v>72670.64</v>
          </cell>
          <cell r="C6567">
            <v>2011</v>
          </cell>
          <cell r="D6567" t="str">
            <v>412900  Levy: Skills Development</v>
          </cell>
          <cell r="E6567" t="str">
            <v>TOC</v>
          </cell>
          <cell r="F6567" t="str">
            <v>Water</v>
          </cell>
        </row>
        <row r="6568">
          <cell r="B6568">
            <v>52659.23</v>
          </cell>
          <cell r="C6568">
            <v>2011</v>
          </cell>
          <cell r="D6568" t="str">
            <v>412900  Levy: Skills Development</v>
          </cell>
          <cell r="E6568" t="str">
            <v>Logistics</v>
          </cell>
          <cell r="F6568" t="str">
            <v>Water</v>
          </cell>
        </row>
        <row r="6569">
          <cell r="B6569">
            <v>39637.86</v>
          </cell>
          <cell r="C6569">
            <v>2011</v>
          </cell>
          <cell r="D6569" t="str">
            <v>412900  Levy: Skills Development</v>
          </cell>
          <cell r="E6569" t="str">
            <v>Logistics</v>
          </cell>
          <cell r="F6569" t="str">
            <v>Water</v>
          </cell>
        </row>
        <row r="6570">
          <cell r="B6570">
            <v>45902.75</v>
          </cell>
          <cell r="C6570">
            <v>2011</v>
          </cell>
          <cell r="D6570" t="str">
            <v>412900  Levy: Skills Development</v>
          </cell>
          <cell r="E6570" t="str">
            <v>Logistics</v>
          </cell>
          <cell r="F6570" t="str">
            <v>Water</v>
          </cell>
        </row>
        <row r="6571">
          <cell r="B6571">
            <v>25233.38</v>
          </cell>
          <cell r="C6571">
            <v>2011</v>
          </cell>
          <cell r="D6571" t="str">
            <v>412900  Levy: Skills Development</v>
          </cell>
          <cell r="E6571" t="str">
            <v>Logistics</v>
          </cell>
          <cell r="F6571" t="str">
            <v>Water</v>
          </cell>
        </row>
        <row r="6572">
          <cell r="B6572">
            <v>38774.660000000003</v>
          </cell>
          <cell r="C6572">
            <v>2011</v>
          </cell>
          <cell r="D6572" t="str">
            <v>412900  Levy: Skills Development</v>
          </cell>
          <cell r="E6572" t="str">
            <v>Logistics</v>
          </cell>
          <cell r="F6572" t="str">
            <v>Water</v>
          </cell>
        </row>
        <row r="6573">
          <cell r="B6573">
            <v>15826.82</v>
          </cell>
          <cell r="C6573">
            <v>2011</v>
          </cell>
          <cell r="D6573" t="str">
            <v>412900  Levy: Skills Development</v>
          </cell>
          <cell r="E6573" t="str">
            <v>District 1</v>
          </cell>
          <cell r="F6573" t="str">
            <v>Water</v>
          </cell>
        </row>
        <row r="6574">
          <cell r="B6574">
            <v>46904.32</v>
          </cell>
          <cell r="C6574">
            <v>2011</v>
          </cell>
          <cell r="D6574" t="str">
            <v>412900  Levy: Skills Development</v>
          </cell>
          <cell r="E6574" t="str">
            <v>District 1</v>
          </cell>
          <cell r="F6574" t="str">
            <v>Water</v>
          </cell>
        </row>
        <row r="6575">
          <cell r="B6575">
            <v>1044.53</v>
          </cell>
          <cell r="C6575">
            <v>2011</v>
          </cell>
          <cell r="D6575" t="str">
            <v>412900  Levy: Skills Development</v>
          </cell>
          <cell r="E6575" t="str">
            <v>District 1</v>
          </cell>
          <cell r="F6575" t="str">
            <v>Water</v>
          </cell>
        </row>
        <row r="6576">
          <cell r="B6576">
            <v>112091.72</v>
          </cell>
          <cell r="C6576">
            <v>2011</v>
          </cell>
          <cell r="D6576" t="str">
            <v>412900  Levy: Skills Development</v>
          </cell>
          <cell r="E6576" t="str">
            <v>District 1</v>
          </cell>
          <cell r="F6576" t="str">
            <v>Water</v>
          </cell>
        </row>
        <row r="6577">
          <cell r="B6577">
            <v>20442.439999999999</v>
          </cell>
          <cell r="C6577">
            <v>2011</v>
          </cell>
          <cell r="D6577" t="str">
            <v>412900  Levy: Skills Development</v>
          </cell>
          <cell r="E6577" t="str">
            <v>District 6</v>
          </cell>
          <cell r="F6577" t="str">
            <v>Water</v>
          </cell>
        </row>
        <row r="6578">
          <cell r="B6578">
            <v>470</v>
          </cell>
          <cell r="C6578">
            <v>2011</v>
          </cell>
          <cell r="D6578" t="str">
            <v>412950  DO NOT USE - Licenses &amp; Permits</v>
          </cell>
          <cell r="E6578" t="str">
            <v>District 8</v>
          </cell>
          <cell r="F6578" t="str">
            <v>Water</v>
          </cell>
        </row>
        <row r="6579">
          <cell r="B6579">
            <v>750</v>
          </cell>
          <cell r="C6579">
            <v>2011</v>
          </cell>
          <cell r="D6579" t="str">
            <v>412950  DO NOT USE - Licenses &amp; Permits</v>
          </cell>
          <cell r="E6579" t="str">
            <v>District 4</v>
          </cell>
          <cell r="F6579" t="str">
            <v>Water</v>
          </cell>
        </row>
        <row r="6580">
          <cell r="B6580">
            <v>470</v>
          </cell>
          <cell r="C6580">
            <v>2011</v>
          </cell>
          <cell r="D6580" t="str">
            <v>412950  DO NOT USE - Licenses &amp; Permits</v>
          </cell>
          <cell r="E6580" t="str">
            <v>District 4</v>
          </cell>
          <cell r="F6580" t="str">
            <v>Water</v>
          </cell>
        </row>
        <row r="6581">
          <cell r="B6581">
            <v>4588.47</v>
          </cell>
          <cell r="C6581">
            <v>2011</v>
          </cell>
          <cell r="D6581" t="str">
            <v>412950  DO NOT USE - Licenses &amp; Permits</v>
          </cell>
          <cell r="E6581" t="str">
            <v>District 4</v>
          </cell>
          <cell r="F6581" t="str">
            <v>Water</v>
          </cell>
        </row>
        <row r="6582">
          <cell r="B6582">
            <v>1014.79</v>
          </cell>
          <cell r="C6582">
            <v>2011</v>
          </cell>
          <cell r="D6582" t="str">
            <v>412950  DO NOT USE - Licenses &amp; Permits</v>
          </cell>
          <cell r="E6582" t="str">
            <v>District 4</v>
          </cell>
          <cell r="F6582" t="str">
            <v>Water</v>
          </cell>
        </row>
        <row r="6583">
          <cell r="B6583">
            <v>0</v>
          </cell>
          <cell r="C6583">
            <v>2011</v>
          </cell>
          <cell r="D6583" t="str">
            <v>412950  DO NOT USE - Licenses &amp; Permits</v>
          </cell>
          <cell r="E6583" t="str">
            <v>District 4</v>
          </cell>
          <cell r="F6583" t="str">
            <v>Water</v>
          </cell>
        </row>
        <row r="6584">
          <cell r="B6584">
            <v>190</v>
          </cell>
          <cell r="C6584">
            <v>2011</v>
          </cell>
          <cell r="D6584" t="str">
            <v>412950  DO NOT USE - Licenses &amp; Permits</v>
          </cell>
          <cell r="E6584" t="str">
            <v>District 3</v>
          </cell>
          <cell r="F6584" t="str">
            <v>Water</v>
          </cell>
        </row>
        <row r="6585">
          <cell r="B6585">
            <v>1727.64</v>
          </cell>
          <cell r="C6585">
            <v>2011</v>
          </cell>
          <cell r="D6585" t="str">
            <v>412950  DO NOT USE - Licenses &amp; Permits</v>
          </cell>
          <cell r="E6585" t="str">
            <v>District 6</v>
          </cell>
          <cell r="F6585" t="str">
            <v>Water</v>
          </cell>
        </row>
        <row r="6586">
          <cell r="B6586">
            <v>1880</v>
          </cell>
          <cell r="C6586">
            <v>2011</v>
          </cell>
          <cell r="D6586" t="str">
            <v>412950  DO NOT USE - Licenses &amp; Permits</v>
          </cell>
          <cell r="E6586" t="str">
            <v>District 8</v>
          </cell>
          <cell r="F6586" t="str">
            <v>Water</v>
          </cell>
        </row>
        <row r="6587">
          <cell r="B6587">
            <v>190</v>
          </cell>
          <cell r="C6587">
            <v>2011</v>
          </cell>
          <cell r="D6587" t="str">
            <v>412950  DO NOT USE - Licenses &amp; Permits</v>
          </cell>
          <cell r="E6587" t="str">
            <v>District 8</v>
          </cell>
          <cell r="F6587" t="str">
            <v>Water</v>
          </cell>
        </row>
        <row r="6588">
          <cell r="B6588">
            <v>2842</v>
          </cell>
          <cell r="C6588">
            <v>2011</v>
          </cell>
          <cell r="D6588" t="str">
            <v>412950  DO NOT USE - Licenses &amp; Permits</v>
          </cell>
          <cell r="E6588" t="str">
            <v>District 1</v>
          </cell>
          <cell r="F6588" t="str">
            <v>Water</v>
          </cell>
        </row>
        <row r="6589">
          <cell r="B6589">
            <v>0</v>
          </cell>
          <cell r="C6589">
            <v>2011</v>
          </cell>
          <cell r="D6589" t="str">
            <v>412950  DO NOT USE - Licenses &amp; Permits</v>
          </cell>
          <cell r="E6589" t="str">
            <v>District 1</v>
          </cell>
          <cell r="F6589" t="str">
            <v>Water</v>
          </cell>
        </row>
        <row r="6590">
          <cell r="B6590">
            <v>2896.76</v>
          </cell>
          <cell r="C6590">
            <v>2011</v>
          </cell>
          <cell r="D6590" t="str">
            <v>412950  DO NOT USE - Licenses &amp; Permits</v>
          </cell>
          <cell r="E6590" t="str">
            <v>Logistics</v>
          </cell>
          <cell r="F6590" t="str">
            <v>Water</v>
          </cell>
        </row>
        <row r="6591">
          <cell r="B6591">
            <v>153.26</v>
          </cell>
          <cell r="C6591">
            <v>2011</v>
          </cell>
          <cell r="D6591" t="str">
            <v>412950  DO NOT USE - Licenses &amp; Permits</v>
          </cell>
          <cell r="E6591" t="str">
            <v>Logistics</v>
          </cell>
          <cell r="F6591" t="str">
            <v>Water</v>
          </cell>
        </row>
        <row r="6592">
          <cell r="B6592">
            <v>94.32</v>
          </cell>
          <cell r="C6592">
            <v>2011</v>
          </cell>
          <cell r="D6592" t="str">
            <v>412950  DO NOT USE - Licenses &amp; Permits</v>
          </cell>
          <cell r="E6592" t="str">
            <v>Logistics</v>
          </cell>
          <cell r="F6592" t="str">
            <v>Water</v>
          </cell>
        </row>
        <row r="6593">
          <cell r="B6593">
            <v>1000</v>
          </cell>
          <cell r="C6593">
            <v>2011</v>
          </cell>
          <cell r="D6593" t="str">
            <v>412950  DO NOT USE - Licenses &amp; Permits</v>
          </cell>
          <cell r="E6593" t="str">
            <v>Informal Settlements</v>
          </cell>
          <cell r="F6593" t="str">
            <v>Water</v>
          </cell>
        </row>
        <row r="6594">
          <cell r="B6594">
            <v>2968.17</v>
          </cell>
          <cell r="C6594">
            <v>2011</v>
          </cell>
          <cell r="D6594" t="str">
            <v>412950  DO NOT USE - Licenses &amp; Permits</v>
          </cell>
          <cell r="E6594" t="str">
            <v>TOC</v>
          </cell>
          <cell r="F6594" t="str">
            <v>Water</v>
          </cell>
        </row>
        <row r="6595">
          <cell r="B6595">
            <v>5902.37</v>
          </cell>
          <cell r="C6595">
            <v>2011</v>
          </cell>
          <cell r="D6595" t="str">
            <v>412950  DO NOT USE - Licenses &amp; Permits</v>
          </cell>
          <cell r="E6595" t="str">
            <v>District 8</v>
          </cell>
          <cell r="F6595" t="str">
            <v>Water</v>
          </cell>
        </row>
        <row r="6596">
          <cell r="B6596">
            <v>1880</v>
          </cell>
          <cell r="C6596">
            <v>2011</v>
          </cell>
          <cell r="D6596" t="str">
            <v>412950  DO NOT USE - Licenses &amp; Permits</v>
          </cell>
          <cell r="E6596" t="str">
            <v>District 8</v>
          </cell>
          <cell r="F6596" t="str">
            <v>Water</v>
          </cell>
        </row>
        <row r="6597">
          <cell r="B6597">
            <v>2733.13</v>
          </cell>
          <cell r="C6597">
            <v>2011</v>
          </cell>
          <cell r="D6597" t="str">
            <v>412950  DO NOT USE - Licenses &amp; Permits</v>
          </cell>
          <cell r="E6597" t="str">
            <v>District 8</v>
          </cell>
          <cell r="F6597" t="str">
            <v>Water</v>
          </cell>
        </row>
        <row r="6598">
          <cell r="B6598">
            <v>0</v>
          </cell>
          <cell r="C6598">
            <v>2011</v>
          </cell>
          <cell r="D6598" t="str">
            <v>412950  DO NOT USE - Licenses &amp; Permits</v>
          </cell>
          <cell r="E6598" t="str">
            <v>District 8</v>
          </cell>
          <cell r="F6598" t="str">
            <v>Water</v>
          </cell>
        </row>
        <row r="6599">
          <cell r="B6599">
            <v>30</v>
          </cell>
          <cell r="C6599">
            <v>2011</v>
          </cell>
          <cell r="D6599" t="str">
            <v>412950  DO NOT USE - Licenses &amp; Permits</v>
          </cell>
          <cell r="E6599" t="str">
            <v>District 6</v>
          </cell>
          <cell r="F6599" t="str">
            <v>Water</v>
          </cell>
        </row>
        <row r="6600">
          <cell r="B6600">
            <v>1970.96</v>
          </cell>
          <cell r="C6600">
            <v>2011</v>
          </cell>
          <cell r="D6600" t="str">
            <v>412950  DO NOT USE - Licenses &amp; Permits</v>
          </cell>
          <cell r="E6600" t="str">
            <v>District 6</v>
          </cell>
          <cell r="F6600" t="str">
            <v>Water</v>
          </cell>
        </row>
        <row r="6601">
          <cell r="B6601">
            <v>1440</v>
          </cell>
          <cell r="C6601">
            <v>2011</v>
          </cell>
          <cell r="D6601" t="str">
            <v>412950  DO NOT USE - Licenses &amp; Permits</v>
          </cell>
          <cell r="E6601" t="str">
            <v>District 6</v>
          </cell>
          <cell r="F6601" t="str">
            <v>Water</v>
          </cell>
        </row>
        <row r="6602">
          <cell r="B6602">
            <v>0</v>
          </cell>
          <cell r="C6602">
            <v>2011</v>
          </cell>
          <cell r="D6602" t="str">
            <v>412950  DO NOT USE - Licenses &amp; Permits</v>
          </cell>
          <cell r="E6602" t="str">
            <v>District 6</v>
          </cell>
          <cell r="F6602" t="str">
            <v>Water</v>
          </cell>
        </row>
        <row r="6603">
          <cell r="B6603">
            <v>0</v>
          </cell>
          <cell r="C6603">
            <v>2011</v>
          </cell>
          <cell r="D6603" t="str">
            <v>412950  DO NOT USE - Licenses &amp; Permits</v>
          </cell>
          <cell r="E6603" t="str">
            <v>District 6</v>
          </cell>
          <cell r="F6603" t="str">
            <v>Water</v>
          </cell>
        </row>
        <row r="6604">
          <cell r="B6604">
            <v>259.37</v>
          </cell>
          <cell r="C6604">
            <v>2011</v>
          </cell>
          <cell r="D6604" t="str">
            <v>412950  DO NOT USE - Licenses &amp; Permits</v>
          </cell>
          <cell r="E6604" t="str">
            <v>District 8</v>
          </cell>
          <cell r="F6604" t="str">
            <v>Water</v>
          </cell>
        </row>
        <row r="6605">
          <cell r="B6605">
            <v>250</v>
          </cell>
          <cell r="C6605">
            <v>2011</v>
          </cell>
          <cell r="D6605" t="str">
            <v>412950  DO NOT USE - Licenses &amp; Permits</v>
          </cell>
          <cell r="E6605" t="str">
            <v>District 8</v>
          </cell>
          <cell r="F6605" t="str">
            <v>Water</v>
          </cell>
        </row>
        <row r="6606">
          <cell r="B6606">
            <v>250</v>
          </cell>
          <cell r="C6606">
            <v>2011</v>
          </cell>
          <cell r="D6606" t="str">
            <v>412950  DO NOT USE - Licenses &amp; Permits</v>
          </cell>
          <cell r="E6606" t="str">
            <v>District 1</v>
          </cell>
          <cell r="F6606" t="str">
            <v>Water</v>
          </cell>
        </row>
        <row r="6607">
          <cell r="B6607">
            <v>166.67</v>
          </cell>
          <cell r="C6607">
            <v>2011</v>
          </cell>
          <cell r="D6607" t="str">
            <v>412950  DO NOT USE - Licenses &amp; Permits</v>
          </cell>
          <cell r="E6607" t="str">
            <v>District 7</v>
          </cell>
          <cell r="F6607" t="str">
            <v>Sewer</v>
          </cell>
        </row>
        <row r="6608">
          <cell r="B6608">
            <v>1720</v>
          </cell>
          <cell r="C6608">
            <v>2011</v>
          </cell>
          <cell r="D6608" t="str">
            <v>412950  DO NOT USE - Licenses &amp; Permits</v>
          </cell>
          <cell r="E6608" t="str">
            <v>District 4</v>
          </cell>
          <cell r="F6608" t="str">
            <v>Sewer</v>
          </cell>
        </row>
        <row r="6609">
          <cell r="B6609">
            <v>0</v>
          </cell>
          <cell r="C6609">
            <v>2011</v>
          </cell>
          <cell r="D6609" t="str">
            <v>412950  DO NOT USE - Licenses &amp; Permits</v>
          </cell>
          <cell r="E6609" t="str">
            <v>District 4</v>
          </cell>
          <cell r="F6609" t="str">
            <v>Sewer</v>
          </cell>
        </row>
        <row r="6610">
          <cell r="B6610">
            <v>750</v>
          </cell>
          <cell r="C6610">
            <v>2011</v>
          </cell>
          <cell r="D6610" t="str">
            <v>412950  DO NOT USE - Licenses &amp; Permits</v>
          </cell>
          <cell r="E6610" t="str">
            <v>District 4</v>
          </cell>
          <cell r="F6610" t="str">
            <v>Sewer</v>
          </cell>
        </row>
        <row r="6611">
          <cell r="B6611">
            <v>1410</v>
          </cell>
          <cell r="C6611">
            <v>2011</v>
          </cell>
          <cell r="D6611" t="str">
            <v>412950  DO NOT USE - Licenses &amp; Permits</v>
          </cell>
          <cell r="E6611" t="str">
            <v>District 4</v>
          </cell>
          <cell r="F6611" t="str">
            <v>Sewer</v>
          </cell>
        </row>
        <row r="6612">
          <cell r="B6612">
            <v>1940</v>
          </cell>
          <cell r="C6612">
            <v>2011</v>
          </cell>
          <cell r="D6612" t="str">
            <v>412950  DO NOT USE - Licenses &amp; Permits</v>
          </cell>
          <cell r="E6612" t="str">
            <v>District 3</v>
          </cell>
          <cell r="F6612" t="str">
            <v>Sewer</v>
          </cell>
        </row>
        <row r="6613">
          <cell r="B6613">
            <v>164.47</v>
          </cell>
          <cell r="C6613">
            <v>2011</v>
          </cell>
          <cell r="D6613" t="str">
            <v>412950  DO NOT USE - Licenses &amp; Permits</v>
          </cell>
          <cell r="E6613" t="str">
            <v>TOC</v>
          </cell>
          <cell r="F6613" t="str">
            <v>Sewer</v>
          </cell>
        </row>
        <row r="6614">
          <cell r="B6614">
            <v>0</v>
          </cell>
          <cell r="C6614">
            <v>2011</v>
          </cell>
          <cell r="D6614" t="str">
            <v>412950  DO NOT USE - Licenses &amp; Permits</v>
          </cell>
          <cell r="E6614" t="str">
            <v>District 7</v>
          </cell>
          <cell r="F6614" t="str">
            <v>Sewer</v>
          </cell>
        </row>
        <row r="6615">
          <cell r="B6615">
            <v>0</v>
          </cell>
          <cell r="C6615">
            <v>2011</v>
          </cell>
          <cell r="D6615" t="str">
            <v>412950  DO NOT USE - Licenses &amp; Permits</v>
          </cell>
          <cell r="E6615" t="str">
            <v>District 7</v>
          </cell>
          <cell r="F6615" t="str">
            <v>Sewer</v>
          </cell>
        </row>
        <row r="6616">
          <cell r="B6616">
            <v>1251.4000000000001</v>
          </cell>
          <cell r="C6616">
            <v>2011</v>
          </cell>
          <cell r="D6616" t="str">
            <v>412950  DO NOT USE - Licenses &amp; Permits</v>
          </cell>
          <cell r="E6616" t="str">
            <v>District 6</v>
          </cell>
          <cell r="F6616" t="str">
            <v>Sewer</v>
          </cell>
        </row>
        <row r="6617">
          <cell r="B6617">
            <v>560</v>
          </cell>
          <cell r="C6617">
            <v>2011</v>
          </cell>
          <cell r="D6617" t="str">
            <v>412950  DO NOT USE - Licenses &amp; Permits</v>
          </cell>
          <cell r="E6617" t="str">
            <v>District 7</v>
          </cell>
          <cell r="F6617" t="str">
            <v>Sewer</v>
          </cell>
        </row>
        <row r="6618">
          <cell r="B6618">
            <v>0</v>
          </cell>
          <cell r="C6618">
            <v>2011</v>
          </cell>
          <cell r="D6618" t="str">
            <v>412950  DO NOT USE - Licenses &amp; Permits</v>
          </cell>
          <cell r="E6618" t="str">
            <v>District 1</v>
          </cell>
          <cell r="F6618" t="str">
            <v>Sewer</v>
          </cell>
        </row>
        <row r="6619">
          <cell r="B6619">
            <v>5380</v>
          </cell>
          <cell r="C6619">
            <v>2011</v>
          </cell>
          <cell r="D6619" t="str">
            <v>412950  DO NOT USE - Licenses &amp; Permits</v>
          </cell>
          <cell r="E6619" t="str">
            <v>District 1</v>
          </cell>
          <cell r="F6619" t="str">
            <v>Sewer</v>
          </cell>
        </row>
        <row r="6620">
          <cell r="B6620">
            <v>0</v>
          </cell>
          <cell r="C6620">
            <v>2011</v>
          </cell>
          <cell r="D6620" t="str">
            <v>412950  DO NOT USE - Licenses &amp; Permits</v>
          </cell>
          <cell r="E6620" t="str">
            <v>Logistics</v>
          </cell>
          <cell r="F6620" t="str">
            <v>Sewer</v>
          </cell>
        </row>
        <row r="6621">
          <cell r="B6621">
            <v>0</v>
          </cell>
          <cell r="C6621">
            <v>2011</v>
          </cell>
          <cell r="D6621" t="str">
            <v>412950  DO NOT USE - Licenses &amp; Permits</v>
          </cell>
          <cell r="E6621" t="str">
            <v>Logistics</v>
          </cell>
          <cell r="F6621" t="str">
            <v>Sewer</v>
          </cell>
        </row>
        <row r="6622">
          <cell r="B6622">
            <v>201.15</v>
          </cell>
          <cell r="C6622">
            <v>2011</v>
          </cell>
          <cell r="D6622" t="str">
            <v>412950  DO NOT USE - Licenses &amp; Permits</v>
          </cell>
          <cell r="E6622" t="str">
            <v>Logistics</v>
          </cell>
          <cell r="F6622" t="str">
            <v>Sewer</v>
          </cell>
        </row>
        <row r="6623">
          <cell r="B6623">
            <v>5111.45</v>
          </cell>
          <cell r="C6623">
            <v>2011</v>
          </cell>
          <cell r="D6623" t="str">
            <v>412950  DO NOT USE - Licenses &amp; Permits</v>
          </cell>
          <cell r="E6623" t="str">
            <v>Logistics</v>
          </cell>
          <cell r="F6623" t="str">
            <v>Sewer</v>
          </cell>
        </row>
        <row r="6624">
          <cell r="B6624">
            <v>1491.37</v>
          </cell>
          <cell r="C6624">
            <v>2011</v>
          </cell>
          <cell r="D6624" t="str">
            <v>412950  DO NOT USE - Licenses &amp; Permits</v>
          </cell>
          <cell r="E6624" t="str">
            <v>Planning &amp; Design</v>
          </cell>
          <cell r="F6624" t="str">
            <v>Sewer</v>
          </cell>
        </row>
        <row r="6625">
          <cell r="B6625">
            <v>229.89</v>
          </cell>
          <cell r="C6625">
            <v>2011</v>
          </cell>
          <cell r="D6625" t="str">
            <v>412950  DO NOT USE - Licenses &amp; Permits</v>
          </cell>
          <cell r="E6625" t="str">
            <v>Informal Settlements</v>
          </cell>
          <cell r="F6625" t="str">
            <v>Sewer</v>
          </cell>
        </row>
        <row r="6626">
          <cell r="B6626">
            <v>383.58</v>
          </cell>
          <cell r="C6626">
            <v>2011</v>
          </cell>
          <cell r="D6626" t="str">
            <v>412950  DO NOT USE - Licenses &amp; Permits</v>
          </cell>
          <cell r="E6626" t="str">
            <v>Informal Settlements</v>
          </cell>
          <cell r="F6626" t="str">
            <v>Water</v>
          </cell>
        </row>
        <row r="6627">
          <cell r="B6627">
            <v>11488</v>
          </cell>
          <cell r="C6627">
            <v>2011</v>
          </cell>
          <cell r="D6627" t="str">
            <v>412950  DO NOT USE - Licenses &amp; Permits</v>
          </cell>
          <cell r="E6627" t="str">
            <v>District 7</v>
          </cell>
          <cell r="F6627" t="str">
            <v>Sewer</v>
          </cell>
        </row>
        <row r="6628">
          <cell r="B6628">
            <v>0</v>
          </cell>
          <cell r="C6628">
            <v>2011</v>
          </cell>
          <cell r="D6628" t="str">
            <v>412950  DO NOT USE - Licenses &amp; Permits</v>
          </cell>
          <cell r="E6628" t="str">
            <v>District 7</v>
          </cell>
          <cell r="F6628" t="str">
            <v>Sewer</v>
          </cell>
        </row>
        <row r="6629">
          <cell r="B6629">
            <v>1220</v>
          </cell>
          <cell r="C6629">
            <v>2011</v>
          </cell>
          <cell r="D6629" t="str">
            <v>412950  DO NOT USE - Licenses &amp; Permits</v>
          </cell>
          <cell r="E6629" t="str">
            <v>District 6</v>
          </cell>
          <cell r="F6629" t="str">
            <v>Sewer</v>
          </cell>
        </row>
        <row r="6630">
          <cell r="B6630">
            <v>0</v>
          </cell>
          <cell r="C6630">
            <v>2011</v>
          </cell>
          <cell r="D6630" t="str">
            <v>412950  DO NOT USE - Licenses &amp; Permits</v>
          </cell>
          <cell r="E6630" t="str">
            <v>District 6</v>
          </cell>
          <cell r="F6630" t="str">
            <v>Sewer</v>
          </cell>
        </row>
        <row r="6631">
          <cell r="B6631">
            <v>1250</v>
          </cell>
          <cell r="C6631">
            <v>2011</v>
          </cell>
          <cell r="D6631" t="str">
            <v>412950  DO NOT USE - Licenses &amp; Permits</v>
          </cell>
          <cell r="E6631" t="str">
            <v>District 6</v>
          </cell>
          <cell r="F6631" t="str">
            <v>Sewer</v>
          </cell>
        </row>
        <row r="6632">
          <cell r="B6632">
            <v>280</v>
          </cell>
          <cell r="C6632">
            <v>2011</v>
          </cell>
          <cell r="D6632" t="str">
            <v>412950  DO NOT USE - Licenses &amp; Permits</v>
          </cell>
          <cell r="E6632" t="str">
            <v>District 6</v>
          </cell>
          <cell r="F6632" t="str">
            <v>Sewer</v>
          </cell>
        </row>
        <row r="6633">
          <cell r="B6633">
            <v>0</v>
          </cell>
          <cell r="C6633">
            <v>2011</v>
          </cell>
          <cell r="D6633" t="str">
            <v>412950  DO NOT USE - Licenses &amp; Permits</v>
          </cell>
          <cell r="E6633" t="str">
            <v>District 7</v>
          </cell>
          <cell r="F6633" t="str">
            <v>Sewer</v>
          </cell>
        </row>
        <row r="6634">
          <cell r="B6634">
            <v>3844.66</v>
          </cell>
          <cell r="C6634">
            <v>2011</v>
          </cell>
          <cell r="D6634" t="str">
            <v>413050  Medical Health Services &amp; Support</v>
          </cell>
          <cell r="E6634" t="str">
            <v>District 4</v>
          </cell>
          <cell r="F6634" t="str">
            <v>Water</v>
          </cell>
        </row>
        <row r="6635">
          <cell r="B6635">
            <v>9884.15</v>
          </cell>
          <cell r="C6635">
            <v>2011</v>
          </cell>
          <cell r="D6635" t="str">
            <v>413050  Medical Health Services &amp; Support</v>
          </cell>
          <cell r="E6635" t="str">
            <v>District 4</v>
          </cell>
          <cell r="F6635" t="str">
            <v>Water</v>
          </cell>
        </row>
        <row r="6636">
          <cell r="B6636">
            <v>6461.66</v>
          </cell>
          <cell r="C6636">
            <v>2011</v>
          </cell>
          <cell r="D6636" t="str">
            <v>413050  Medical Health Services &amp; Support</v>
          </cell>
          <cell r="E6636" t="str">
            <v>District 4</v>
          </cell>
          <cell r="F6636" t="str">
            <v>Water</v>
          </cell>
        </row>
        <row r="6637">
          <cell r="B6637">
            <v>1438.05</v>
          </cell>
          <cell r="C6637">
            <v>2011</v>
          </cell>
          <cell r="D6637" t="str">
            <v>413050  Medical Health Services &amp; Support</v>
          </cell>
          <cell r="E6637" t="str">
            <v>District 4</v>
          </cell>
          <cell r="F6637" t="str">
            <v>Water</v>
          </cell>
        </row>
        <row r="6638">
          <cell r="B6638">
            <v>4913.1499999999996</v>
          </cell>
          <cell r="C6638">
            <v>2011</v>
          </cell>
          <cell r="D6638" t="str">
            <v>413050  Medical Health Services &amp; Support</v>
          </cell>
          <cell r="E6638" t="str">
            <v>District 3</v>
          </cell>
          <cell r="F6638" t="str">
            <v>Water</v>
          </cell>
        </row>
        <row r="6639">
          <cell r="B6639">
            <v>0</v>
          </cell>
          <cell r="C6639">
            <v>2011</v>
          </cell>
          <cell r="D6639" t="str">
            <v>413050  Medical Health Services &amp; Support</v>
          </cell>
          <cell r="E6639" t="str">
            <v>District 3</v>
          </cell>
          <cell r="F6639" t="str">
            <v>Water</v>
          </cell>
        </row>
        <row r="6640">
          <cell r="B6640">
            <v>3893.24</v>
          </cell>
          <cell r="C6640">
            <v>2011</v>
          </cell>
          <cell r="D6640" t="str">
            <v>413050  Medical Health Services &amp; Support</v>
          </cell>
          <cell r="E6640" t="str">
            <v>District 6</v>
          </cell>
          <cell r="F6640" t="str">
            <v>Water</v>
          </cell>
        </row>
        <row r="6641">
          <cell r="B6641">
            <v>7713.53</v>
          </cell>
          <cell r="C6641">
            <v>2011</v>
          </cell>
          <cell r="D6641" t="str">
            <v>413050  Medical Health Services &amp; Support</v>
          </cell>
          <cell r="E6641" t="str">
            <v>District 8</v>
          </cell>
          <cell r="F6641" t="str">
            <v>Water</v>
          </cell>
        </row>
        <row r="6642">
          <cell r="B6642">
            <v>126.91</v>
          </cell>
          <cell r="C6642">
            <v>2011</v>
          </cell>
          <cell r="D6642" t="str">
            <v>413050  Medical Health Services &amp; Support</v>
          </cell>
          <cell r="E6642" t="str">
            <v>District 8</v>
          </cell>
          <cell r="F6642" t="str">
            <v>Water</v>
          </cell>
        </row>
        <row r="6643">
          <cell r="B6643">
            <v>404.26</v>
          </cell>
          <cell r="C6643">
            <v>2011</v>
          </cell>
          <cell r="D6643" t="str">
            <v>413050  Medical Health Services &amp; Support</v>
          </cell>
          <cell r="E6643" t="str">
            <v>District 6</v>
          </cell>
          <cell r="F6643" t="str">
            <v>Water</v>
          </cell>
        </row>
        <row r="6644">
          <cell r="B6644">
            <v>5668.58</v>
          </cell>
          <cell r="C6644">
            <v>2011</v>
          </cell>
          <cell r="D6644" t="str">
            <v>413050  Medical Health Services &amp; Support</v>
          </cell>
          <cell r="E6644" t="str">
            <v>District 1</v>
          </cell>
          <cell r="F6644" t="str">
            <v>Water</v>
          </cell>
        </row>
        <row r="6645">
          <cell r="B6645">
            <v>0</v>
          </cell>
          <cell r="C6645">
            <v>2011</v>
          </cell>
          <cell r="D6645" t="str">
            <v>413050  Medical Health Services &amp; Support</v>
          </cell>
          <cell r="E6645" t="str">
            <v>District 1</v>
          </cell>
          <cell r="F6645" t="str">
            <v>Water</v>
          </cell>
        </row>
        <row r="6646">
          <cell r="B6646">
            <v>9438.23</v>
          </cell>
          <cell r="C6646">
            <v>2011</v>
          </cell>
          <cell r="D6646" t="str">
            <v>413050  Medical Health Services &amp; Support</v>
          </cell>
          <cell r="E6646" t="str">
            <v>Logistics</v>
          </cell>
          <cell r="F6646" t="str">
            <v>Water</v>
          </cell>
        </row>
        <row r="6647">
          <cell r="B6647">
            <v>9095.18</v>
          </cell>
          <cell r="C6647">
            <v>2011</v>
          </cell>
          <cell r="D6647" t="str">
            <v>413050  Medical Health Services &amp; Support</v>
          </cell>
          <cell r="E6647" t="str">
            <v>Logistics</v>
          </cell>
          <cell r="F6647" t="str">
            <v>Water</v>
          </cell>
        </row>
        <row r="6648">
          <cell r="B6648">
            <v>3638.57</v>
          </cell>
          <cell r="C6648">
            <v>2011</v>
          </cell>
          <cell r="D6648" t="str">
            <v>413050  Medical Health Services &amp; Support</v>
          </cell>
          <cell r="E6648" t="str">
            <v>Informal Settlements</v>
          </cell>
          <cell r="F6648" t="str">
            <v>Water</v>
          </cell>
        </row>
        <row r="6649">
          <cell r="B6649">
            <v>0</v>
          </cell>
          <cell r="C6649">
            <v>2011</v>
          </cell>
          <cell r="D6649" t="str">
            <v>413050  Medical Health Services &amp; Support</v>
          </cell>
          <cell r="E6649" t="str">
            <v>Planning &amp; Design</v>
          </cell>
          <cell r="F6649" t="str">
            <v>Water</v>
          </cell>
        </row>
        <row r="6650">
          <cell r="B6650">
            <v>30425.41</v>
          </cell>
          <cell r="C6650">
            <v>2011</v>
          </cell>
          <cell r="D6650" t="str">
            <v>413050  Medical Health Services &amp; Support</v>
          </cell>
          <cell r="E6650" t="str">
            <v>District 8</v>
          </cell>
          <cell r="F6650" t="str">
            <v>Water</v>
          </cell>
        </row>
        <row r="6651">
          <cell r="B6651">
            <v>1244.3699999999999</v>
          </cell>
          <cell r="C6651">
            <v>2011</v>
          </cell>
          <cell r="D6651" t="str">
            <v>413050  Medical Health Services &amp; Support</v>
          </cell>
          <cell r="E6651" t="str">
            <v>District 8</v>
          </cell>
          <cell r="F6651" t="str">
            <v>Water</v>
          </cell>
        </row>
        <row r="6652">
          <cell r="B6652">
            <v>1793.15</v>
          </cell>
          <cell r="C6652">
            <v>2011</v>
          </cell>
          <cell r="D6652" t="str">
            <v>413050  Medical Health Services &amp; Support</v>
          </cell>
          <cell r="E6652" t="str">
            <v>District 6</v>
          </cell>
          <cell r="F6652" t="str">
            <v>Water</v>
          </cell>
        </row>
        <row r="6653">
          <cell r="B6653">
            <v>1561.17</v>
          </cell>
          <cell r="C6653">
            <v>2011</v>
          </cell>
          <cell r="D6653" t="str">
            <v>413050  Medical Health Services &amp; Support</v>
          </cell>
          <cell r="E6653" t="str">
            <v>District 6</v>
          </cell>
          <cell r="F6653" t="str">
            <v>Water</v>
          </cell>
        </row>
        <row r="6654">
          <cell r="B6654">
            <v>270</v>
          </cell>
          <cell r="C6654">
            <v>2011</v>
          </cell>
          <cell r="D6654" t="str">
            <v>413050  Medical Health Services &amp; Support</v>
          </cell>
          <cell r="E6654" t="str">
            <v>District 6</v>
          </cell>
          <cell r="F6654" t="str">
            <v>Water</v>
          </cell>
        </row>
        <row r="6655">
          <cell r="B6655">
            <v>512.95000000000005</v>
          </cell>
          <cell r="C6655">
            <v>2011</v>
          </cell>
          <cell r="D6655" t="str">
            <v>413050  Medical Health Services &amp; Support</v>
          </cell>
          <cell r="E6655" t="str">
            <v>District 6</v>
          </cell>
          <cell r="F6655" t="str">
            <v>Water</v>
          </cell>
        </row>
        <row r="6656">
          <cell r="B6656">
            <v>0</v>
          </cell>
          <cell r="C6656">
            <v>2011</v>
          </cell>
          <cell r="D6656" t="str">
            <v>413050  Medical Health Services &amp; Support</v>
          </cell>
          <cell r="E6656" t="str">
            <v>District 6</v>
          </cell>
          <cell r="F6656" t="str">
            <v>Water</v>
          </cell>
        </row>
        <row r="6657">
          <cell r="B6657">
            <v>1768.14</v>
          </cell>
          <cell r="C6657">
            <v>2011</v>
          </cell>
          <cell r="D6657" t="str">
            <v>413050  Medical Health Services &amp; Support</v>
          </cell>
          <cell r="E6657" t="str">
            <v>Informal Settlements</v>
          </cell>
          <cell r="F6657" t="str">
            <v>Water</v>
          </cell>
        </row>
        <row r="6658">
          <cell r="B6658">
            <v>3564.51</v>
          </cell>
          <cell r="C6658">
            <v>2011</v>
          </cell>
          <cell r="D6658" t="str">
            <v>413050  Medical Health Services &amp; Support</v>
          </cell>
          <cell r="E6658" t="str">
            <v>District 4</v>
          </cell>
          <cell r="F6658" t="str">
            <v>Sewer</v>
          </cell>
        </row>
        <row r="6659">
          <cell r="B6659">
            <v>6993.97</v>
          </cell>
          <cell r="C6659">
            <v>2011</v>
          </cell>
          <cell r="D6659" t="str">
            <v>413050  Medical Health Services &amp; Support</v>
          </cell>
          <cell r="E6659" t="str">
            <v>District 4</v>
          </cell>
          <cell r="F6659" t="str">
            <v>Sewer</v>
          </cell>
        </row>
        <row r="6660">
          <cell r="B6660">
            <v>453.75</v>
          </cell>
          <cell r="C6660">
            <v>2011</v>
          </cell>
          <cell r="D6660" t="str">
            <v>413050  Medical Health Services &amp; Support</v>
          </cell>
          <cell r="E6660" t="str">
            <v>District 4</v>
          </cell>
          <cell r="F6660" t="str">
            <v>Sewer</v>
          </cell>
        </row>
        <row r="6661">
          <cell r="B6661">
            <v>0</v>
          </cell>
          <cell r="C6661">
            <v>2011</v>
          </cell>
          <cell r="D6661" t="str">
            <v>413050  Medical Health Services &amp; Support</v>
          </cell>
          <cell r="E6661" t="str">
            <v>District 3</v>
          </cell>
          <cell r="F6661" t="str">
            <v>Sewer</v>
          </cell>
        </row>
        <row r="6662">
          <cell r="B6662">
            <v>0</v>
          </cell>
          <cell r="C6662">
            <v>2011</v>
          </cell>
          <cell r="D6662" t="str">
            <v>413050  Medical Health Services &amp; Support</v>
          </cell>
          <cell r="E6662" t="str">
            <v>District 3</v>
          </cell>
          <cell r="F6662" t="str">
            <v>Sewer</v>
          </cell>
        </row>
        <row r="6663">
          <cell r="B6663">
            <v>2814.19</v>
          </cell>
          <cell r="C6663">
            <v>2011</v>
          </cell>
          <cell r="D6663" t="str">
            <v>413050  Medical Health Services &amp; Support</v>
          </cell>
          <cell r="E6663" t="str">
            <v>District 3</v>
          </cell>
          <cell r="F6663" t="str">
            <v>Sewer</v>
          </cell>
        </row>
        <row r="6664">
          <cell r="B6664">
            <v>0</v>
          </cell>
          <cell r="C6664">
            <v>2011</v>
          </cell>
          <cell r="D6664" t="str">
            <v>413050  Medical Health Services &amp; Support</v>
          </cell>
          <cell r="E6664" t="str">
            <v>District 7</v>
          </cell>
          <cell r="F6664" t="str">
            <v>Sewer</v>
          </cell>
        </row>
        <row r="6665">
          <cell r="B6665">
            <v>0</v>
          </cell>
          <cell r="C6665">
            <v>2011</v>
          </cell>
          <cell r="D6665" t="str">
            <v>413050  Medical Health Services &amp; Support</v>
          </cell>
          <cell r="E6665" t="str">
            <v>District 7</v>
          </cell>
          <cell r="F6665" t="str">
            <v>Sewer</v>
          </cell>
        </row>
        <row r="6666">
          <cell r="B6666">
            <v>5140.66</v>
          </cell>
          <cell r="C6666">
            <v>2011</v>
          </cell>
          <cell r="D6666" t="str">
            <v>413050  Medical Health Services &amp; Support</v>
          </cell>
          <cell r="E6666" t="str">
            <v>District 6</v>
          </cell>
          <cell r="F6666" t="str">
            <v>Sewer</v>
          </cell>
        </row>
        <row r="6667">
          <cell r="B6667">
            <v>3811.22</v>
          </cell>
          <cell r="C6667">
            <v>2011</v>
          </cell>
          <cell r="D6667" t="str">
            <v>413050  Medical Health Services &amp; Support</v>
          </cell>
          <cell r="E6667" t="str">
            <v>District 7</v>
          </cell>
          <cell r="F6667" t="str">
            <v>Sewer</v>
          </cell>
        </row>
        <row r="6668">
          <cell r="B6668">
            <v>15936.22</v>
          </cell>
          <cell r="C6668">
            <v>2011</v>
          </cell>
          <cell r="D6668" t="str">
            <v>413050  Medical Health Services &amp; Support</v>
          </cell>
          <cell r="E6668" t="str">
            <v>District 1</v>
          </cell>
          <cell r="F6668" t="str">
            <v>Sewer</v>
          </cell>
        </row>
        <row r="6669">
          <cell r="B6669">
            <v>0</v>
          </cell>
          <cell r="C6669">
            <v>2011</v>
          </cell>
          <cell r="D6669" t="str">
            <v>413050  Medical Health Services &amp; Support</v>
          </cell>
          <cell r="E6669" t="str">
            <v>Logistics</v>
          </cell>
          <cell r="F6669" t="str">
            <v>Sewer</v>
          </cell>
        </row>
        <row r="6670">
          <cell r="B6670">
            <v>0</v>
          </cell>
          <cell r="C6670">
            <v>2011</v>
          </cell>
          <cell r="D6670" t="str">
            <v>413050  Medical Health Services &amp; Support</v>
          </cell>
          <cell r="E6670" t="str">
            <v>Logistics</v>
          </cell>
          <cell r="F6670" t="str">
            <v>Sewer</v>
          </cell>
        </row>
        <row r="6671">
          <cell r="B6671">
            <v>0</v>
          </cell>
          <cell r="C6671">
            <v>2011</v>
          </cell>
          <cell r="D6671" t="str">
            <v>413050  Medical Health Services &amp; Support</v>
          </cell>
          <cell r="E6671" t="str">
            <v>Logistics</v>
          </cell>
          <cell r="F6671" t="str">
            <v>Sewer</v>
          </cell>
        </row>
        <row r="6672">
          <cell r="B6672">
            <v>14497.08</v>
          </cell>
          <cell r="C6672">
            <v>2011</v>
          </cell>
          <cell r="D6672" t="str">
            <v>413050  Medical Health Services &amp; Support</v>
          </cell>
          <cell r="E6672" t="str">
            <v>Logistics</v>
          </cell>
          <cell r="F6672" t="str">
            <v>Sewer</v>
          </cell>
        </row>
        <row r="6673">
          <cell r="B6673">
            <v>853.08</v>
          </cell>
          <cell r="C6673">
            <v>2011</v>
          </cell>
          <cell r="D6673" t="str">
            <v>413050  Medical Health Services &amp; Support</v>
          </cell>
          <cell r="E6673" t="str">
            <v>Informal Settlements</v>
          </cell>
          <cell r="F6673" t="str">
            <v>Sewer</v>
          </cell>
        </row>
        <row r="6674">
          <cell r="B6674">
            <v>0</v>
          </cell>
          <cell r="C6674">
            <v>2011</v>
          </cell>
          <cell r="D6674" t="str">
            <v>413050  Medical Health Services &amp; Support</v>
          </cell>
          <cell r="E6674" t="str">
            <v>Logistics</v>
          </cell>
          <cell r="F6674" t="str">
            <v>Water</v>
          </cell>
        </row>
        <row r="6675">
          <cell r="B6675">
            <v>26427.05</v>
          </cell>
          <cell r="C6675">
            <v>2011</v>
          </cell>
          <cell r="D6675" t="str">
            <v>413050  Medical Health Services &amp; Support</v>
          </cell>
          <cell r="E6675" t="str">
            <v>District 7</v>
          </cell>
          <cell r="F6675" t="str">
            <v>Sewer</v>
          </cell>
        </row>
        <row r="6676">
          <cell r="B6676">
            <v>657.79</v>
          </cell>
          <cell r="C6676">
            <v>2011</v>
          </cell>
          <cell r="D6676" t="str">
            <v>413050  Medical Health Services &amp; Support</v>
          </cell>
          <cell r="E6676" t="str">
            <v>District 7</v>
          </cell>
          <cell r="F6676" t="str">
            <v>Sewer</v>
          </cell>
        </row>
        <row r="6677">
          <cell r="B6677">
            <v>2499.77</v>
          </cell>
          <cell r="C6677">
            <v>2011</v>
          </cell>
          <cell r="D6677" t="str">
            <v>413050  Medical Health Services &amp; Support</v>
          </cell>
          <cell r="E6677" t="str">
            <v>District 6</v>
          </cell>
          <cell r="F6677" t="str">
            <v>Sewer</v>
          </cell>
        </row>
        <row r="6678">
          <cell r="B6678">
            <v>0</v>
          </cell>
          <cell r="C6678">
            <v>2011</v>
          </cell>
          <cell r="D6678" t="str">
            <v>413050  Medical Health Services &amp; Support</v>
          </cell>
          <cell r="E6678" t="str">
            <v>District 6</v>
          </cell>
          <cell r="F6678" t="str">
            <v>Sewer</v>
          </cell>
        </row>
        <row r="6679">
          <cell r="B6679">
            <v>0</v>
          </cell>
          <cell r="C6679">
            <v>2011</v>
          </cell>
          <cell r="D6679" t="str">
            <v>413050  Medical Health Services &amp; Support</v>
          </cell>
          <cell r="E6679" t="str">
            <v>District 6</v>
          </cell>
          <cell r="F6679" t="str">
            <v>Sewer</v>
          </cell>
        </row>
        <row r="6680">
          <cell r="B6680">
            <v>514.25</v>
          </cell>
          <cell r="C6680">
            <v>2011</v>
          </cell>
          <cell r="D6680" t="str">
            <v>413050  Medical Health Services &amp; Support</v>
          </cell>
          <cell r="E6680" t="str">
            <v>District 6</v>
          </cell>
          <cell r="F6680" t="str">
            <v>Sewer</v>
          </cell>
        </row>
        <row r="6681">
          <cell r="B6681">
            <v>3267.32</v>
          </cell>
          <cell r="C6681">
            <v>2011</v>
          </cell>
          <cell r="D6681" t="str">
            <v>413050  Medical Health Services &amp; Support</v>
          </cell>
          <cell r="E6681" t="str">
            <v>District 6</v>
          </cell>
          <cell r="F6681" t="str">
            <v>Sewer</v>
          </cell>
        </row>
        <row r="6682">
          <cell r="B6682">
            <v>0</v>
          </cell>
          <cell r="C6682">
            <v>2011</v>
          </cell>
          <cell r="D6682" t="str">
            <v>413100  Membership Fees: Professional</v>
          </cell>
          <cell r="E6682" t="str">
            <v>Planning &amp; Design</v>
          </cell>
          <cell r="F6682" t="str">
            <v>Water</v>
          </cell>
        </row>
        <row r="6683">
          <cell r="B6683">
            <v>44235.55</v>
          </cell>
          <cell r="C6683">
            <v>2011</v>
          </cell>
          <cell r="D6683" t="str">
            <v>413150  Minor Tools , Equipment &amp; Other</v>
          </cell>
          <cell r="E6683" t="str">
            <v>District 4</v>
          </cell>
          <cell r="F6683" t="str">
            <v>Water</v>
          </cell>
        </row>
        <row r="6684">
          <cell r="B6684">
            <v>93941.92</v>
          </cell>
          <cell r="C6684">
            <v>2011</v>
          </cell>
          <cell r="D6684" t="str">
            <v>413150  Minor Tools , Equipment &amp; Other</v>
          </cell>
          <cell r="E6684" t="str">
            <v>District 4</v>
          </cell>
          <cell r="F6684" t="str">
            <v>Water</v>
          </cell>
        </row>
        <row r="6685">
          <cell r="B6685">
            <v>48930.43</v>
          </cell>
          <cell r="C6685">
            <v>2011</v>
          </cell>
          <cell r="D6685" t="str">
            <v>413150  Minor Tools , Equipment &amp; Other</v>
          </cell>
          <cell r="E6685" t="str">
            <v>District 4</v>
          </cell>
          <cell r="F6685" t="str">
            <v>Water</v>
          </cell>
        </row>
        <row r="6686">
          <cell r="B6686">
            <v>9403.8799999999992</v>
          </cell>
          <cell r="C6686">
            <v>2011</v>
          </cell>
          <cell r="D6686" t="str">
            <v>413150  Minor Tools , Equipment &amp; Other</v>
          </cell>
          <cell r="E6686" t="str">
            <v>District 4</v>
          </cell>
          <cell r="F6686" t="str">
            <v>Water</v>
          </cell>
        </row>
        <row r="6687">
          <cell r="B6687">
            <v>134694.5</v>
          </cell>
          <cell r="C6687">
            <v>2011</v>
          </cell>
          <cell r="D6687" t="str">
            <v>413150  Minor Tools , Equipment &amp; Other</v>
          </cell>
          <cell r="E6687" t="str">
            <v>District 3</v>
          </cell>
          <cell r="F6687" t="str">
            <v>Water</v>
          </cell>
        </row>
        <row r="6688">
          <cell r="B6688">
            <v>1787.51</v>
          </cell>
          <cell r="C6688">
            <v>2011</v>
          </cell>
          <cell r="D6688" t="str">
            <v>413150  Minor Tools , Equipment &amp; Other</v>
          </cell>
          <cell r="E6688" t="str">
            <v>District 3</v>
          </cell>
          <cell r="F6688" t="str">
            <v>Water</v>
          </cell>
        </row>
        <row r="6689">
          <cell r="B6689">
            <v>15757.46</v>
          </cell>
          <cell r="C6689">
            <v>2011</v>
          </cell>
          <cell r="D6689" t="str">
            <v>413150  Minor Tools , Equipment &amp; Other</v>
          </cell>
          <cell r="E6689" t="str">
            <v>District 6</v>
          </cell>
          <cell r="F6689" t="str">
            <v>Water</v>
          </cell>
        </row>
        <row r="6690">
          <cell r="B6690">
            <v>85041.24</v>
          </cell>
          <cell r="C6690">
            <v>2011</v>
          </cell>
          <cell r="D6690" t="str">
            <v>413150  Minor Tools , Equipment &amp; Other</v>
          </cell>
          <cell r="E6690" t="str">
            <v>District 8</v>
          </cell>
          <cell r="F6690" t="str">
            <v>Water</v>
          </cell>
        </row>
        <row r="6691">
          <cell r="B6691">
            <v>0</v>
          </cell>
          <cell r="C6691">
            <v>2011</v>
          </cell>
          <cell r="D6691" t="str">
            <v>413150  Minor Tools , Equipment &amp; Other</v>
          </cell>
          <cell r="E6691" t="str">
            <v>District 8</v>
          </cell>
          <cell r="F6691" t="str">
            <v>Water</v>
          </cell>
        </row>
        <row r="6692">
          <cell r="B6692">
            <v>4077.6</v>
          </cell>
          <cell r="C6692">
            <v>2011</v>
          </cell>
          <cell r="D6692" t="str">
            <v>413150  Minor Tools , Equipment &amp; Other</v>
          </cell>
          <cell r="E6692" t="str">
            <v>District 6</v>
          </cell>
          <cell r="F6692" t="str">
            <v>Water</v>
          </cell>
        </row>
        <row r="6693">
          <cell r="B6693">
            <v>115725.3</v>
          </cell>
          <cell r="C6693">
            <v>2011</v>
          </cell>
          <cell r="D6693" t="str">
            <v>413150  Minor Tools , Equipment &amp; Other</v>
          </cell>
          <cell r="E6693" t="str">
            <v>District 1</v>
          </cell>
          <cell r="F6693" t="str">
            <v>Water</v>
          </cell>
        </row>
        <row r="6694">
          <cell r="B6694">
            <v>1414.51</v>
          </cell>
          <cell r="C6694">
            <v>2011</v>
          </cell>
          <cell r="D6694" t="str">
            <v>413150  Minor Tools , Equipment &amp; Other</v>
          </cell>
          <cell r="E6694" t="str">
            <v>District 1</v>
          </cell>
          <cell r="F6694" t="str">
            <v>Water</v>
          </cell>
        </row>
        <row r="6695">
          <cell r="B6695">
            <v>1808</v>
          </cell>
          <cell r="C6695">
            <v>2011</v>
          </cell>
          <cell r="D6695" t="str">
            <v>413150  Minor Tools , Equipment &amp; Other</v>
          </cell>
          <cell r="E6695" t="str">
            <v>District 1</v>
          </cell>
          <cell r="F6695" t="str">
            <v>Water</v>
          </cell>
        </row>
        <row r="6696">
          <cell r="B6696">
            <v>76892.09</v>
          </cell>
          <cell r="C6696">
            <v>2011</v>
          </cell>
          <cell r="D6696" t="str">
            <v>413150  Minor Tools , Equipment &amp; Other</v>
          </cell>
          <cell r="E6696" t="str">
            <v>Logistics</v>
          </cell>
          <cell r="F6696" t="str">
            <v>Water</v>
          </cell>
        </row>
        <row r="6697">
          <cell r="B6697">
            <v>745.77</v>
          </cell>
          <cell r="C6697">
            <v>2011</v>
          </cell>
          <cell r="D6697" t="str">
            <v>413150  Minor Tools , Equipment &amp; Other</v>
          </cell>
          <cell r="E6697" t="str">
            <v>Logistics</v>
          </cell>
          <cell r="F6697" t="str">
            <v>Water</v>
          </cell>
        </row>
        <row r="6698">
          <cell r="B6698">
            <v>79679.240000000005</v>
          </cell>
          <cell r="C6698">
            <v>2011</v>
          </cell>
          <cell r="D6698" t="str">
            <v>413150  Minor Tools , Equipment &amp; Other</v>
          </cell>
          <cell r="E6698" t="str">
            <v>Logistics</v>
          </cell>
          <cell r="F6698" t="str">
            <v>Water</v>
          </cell>
        </row>
        <row r="6699">
          <cell r="B6699">
            <v>64368</v>
          </cell>
          <cell r="C6699">
            <v>2011</v>
          </cell>
          <cell r="D6699" t="str">
            <v>413150  Minor Tools , Equipment &amp; Other</v>
          </cell>
          <cell r="E6699" t="str">
            <v>Logistics</v>
          </cell>
          <cell r="F6699" t="str">
            <v>Water</v>
          </cell>
        </row>
        <row r="6700">
          <cell r="B6700">
            <v>1469.36</v>
          </cell>
          <cell r="C6700">
            <v>2011</v>
          </cell>
          <cell r="D6700" t="str">
            <v>413150  Minor Tools , Equipment &amp; Other</v>
          </cell>
          <cell r="E6700" t="str">
            <v>TOC</v>
          </cell>
          <cell r="F6700" t="str">
            <v>Water</v>
          </cell>
        </row>
        <row r="6701">
          <cell r="B6701">
            <v>43155.13</v>
          </cell>
          <cell r="C6701">
            <v>2011</v>
          </cell>
          <cell r="D6701" t="str">
            <v>413150  Minor Tools , Equipment &amp; Other</v>
          </cell>
          <cell r="E6701" t="str">
            <v>Informal Settlements</v>
          </cell>
          <cell r="F6701" t="str">
            <v>Water</v>
          </cell>
        </row>
        <row r="6702">
          <cell r="B6702">
            <v>9637.1200000000008</v>
          </cell>
          <cell r="C6702">
            <v>2011</v>
          </cell>
          <cell r="D6702" t="str">
            <v>413150  Minor Tools , Equipment &amp; Other</v>
          </cell>
          <cell r="E6702" t="str">
            <v>TOC</v>
          </cell>
          <cell r="F6702" t="str">
            <v>Water</v>
          </cell>
        </row>
        <row r="6703">
          <cell r="B6703">
            <v>0</v>
          </cell>
          <cell r="C6703">
            <v>2011</v>
          </cell>
          <cell r="D6703" t="str">
            <v>413150  Minor Tools , Equipment &amp; Other</v>
          </cell>
          <cell r="E6703" t="e">
            <v>#N/A</v>
          </cell>
          <cell r="F6703" t="str">
            <v>Sewer</v>
          </cell>
        </row>
        <row r="6704">
          <cell r="B6704">
            <v>395790.53</v>
          </cell>
          <cell r="C6704">
            <v>2011</v>
          </cell>
          <cell r="D6704" t="str">
            <v>413150  Minor Tools , Equipment &amp; Other</v>
          </cell>
          <cell r="E6704" t="str">
            <v>District 8</v>
          </cell>
          <cell r="F6704" t="str">
            <v>Water</v>
          </cell>
        </row>
        <row r="6705">
          <cell r="B6705">
            <v>14048.91</v>
          </cell>
          <cell r="C6705">
            <v>2011</v>
          </cell>
          <cell r="D6705" t="str">
            <v>413150  Minor Tools , Equipment &amp; Other</v>
          </cell>
          <cell r="E6705" t="str">
            <v>District 8</v>
          </cell>
          <cell r="F6705" t="str">
            <v>Water</v>
          </cell>
        </row>
        <row r="6706">
          <cell r="B6706">
            <v>0</v>
          </cell>
          <cell r="C6706">
            <v>2011</v>
          </cell>
          <cell r="D6706" t="str">
            <v>413150  Minor Tools , Equipment &amp; Other</v>
          </cell>
          <cell r="E6706" t="str">
            <v>District 8</v>
          </cell>
          <cell r="F6706" t="str">
            <v>Water</v>
          </cell>
        </row>
        <row r="6707">
          <cell r="B6707">
            <v>53444.28</v>
          </cell>
          <cell r="C6707">
            <v>2011</v>
          </cell>
          <cell r="D6707" t="str">
            <v>413150  Minor Tools , Equipment &amp; Other</v>
          </cell>
          <cell r="E6707" t="str">
            <v>District 6</v>
          </cell>
          <cell r="F6707" t="str">
            <v>Water</v>
          </cell>
        </row>
        <row r="6708">
          <cell r="B6708">
            <v>19492.46</v>
          </cell>
          <cell r="C6708">
            <v>2011</v>
          </cell>
          <cell r="D6708" t="str">
            <v>413150  Minor Tools , Equipment &amp; Other</v>
          </cell>
          <cell r="E6708" t="str">
            <v>District 6</v>
          </cell>
          <cell r="F6708" t="str">
            <v>Water</v>
          </cell>
        </row>
        <row r="6709">
          <cell r="B6709">
            <v>13631.95</v>
          </cell>
          <cell r="C6709">
            <v>2011</v>
          </cell>
          <cell r="D6709" t="str">
            <v>413150  Minor Tools , Equipment &amp; Other</v>
          </cell>
          <cell r="E6709" t="str">
            <v>District 6</v>
          </cell>
          <cell r="F6709" t="str">
            <v>Water</v>
          </cell>
        </row>
        <row r="6710">
          <cell r="B6710">
            <v>102332.41</v>
          </cell>
          <cell r="C6710">
            <v>2011</v>
          </cell>
          <cell r="D6710" t="str">
            <v>413150  Minor Tools , Equipment &amp; Other</v>
          </cell>
          <cell r="E6710" t="str">
            <v>District 6</v>
          </cell>
          <cell r="F6710" t="str">
            <v>Water</v>
          </cell>
        </row>
        <row r="6711">
          <cell r="B6711">
            <v>27666.84</v>
          </cell>
          <cell r="C6711">
            <v>2011</v>
          </cell>
          <cell r="D6711" t="str">
            <v>413150  Minor Tools , Equipment &amp; Other</v>
          </cell>
          <cell r="E6711" t="str">
            <v>District 6</v>
          </cell>
          <cell r="F6711" t="str">
            <v>Water</v>
          </cell>
        </row>
        <row r="6712">
          <cell r="B6712">
            <v>0</v>
          </cell>
          <cell r="C6712">
            <v>2011</v>
          </cell>
          <cell r="D6712" t="str">
            <v>413150  Minor Tools , Equipment &amp; Other</v>
          </cell>
          <cell r="E6712" t="str">
            <v>District 8</v>
          </cell>
          <cell r="F6712" t="str">
            <v>Water</v>
          </cell>
        </row>
        <row r="6713">
          <cell r="B6713">
            <v>34045.71</v>
          </cell>
          <cell r="C6713">
            <v>2011</v>
          </cell>
          <cell r="D6713" t="str">
            <v>413150  Minor Tools , Equipment &amp; Other</v>
          </cell>
          <cell r="E6713" t="str">
            <v>District 4</v>
          </cell>
          <cell r="F6713" t="str">
            <v>Sewer</v>
          </cell>
        </row>
        <row r="6714">
          <cell r="B6714">
            <v>62410.12</v>
          </cell>
          <cell r="C6714">
            <v>2011</v>
          </cell>
          <cell r="D6714" t="str">
            <v>413150  Minor Tools , Equipment &amp; Other</v>
          </cell>
          <cell r="E6714" t="str">
            <v>District 4</v>
          </cell>
          <cell r="F6714" t="str">
            <v>Sewer</v>
          </cell>
        </row>
        <row r="6715">
          <cell r="B6715">
            <v>84021.08</v>
          </cell>
          <cell r="C6715">
            <v>2011</v>
          </cell>
          <cell r="D6715" t="str">
            <v>413150  Minor Tools , Equipment &amp; Other</v>
          </cell>
          <cell r="E6715" t="str">
            <v>District 4</v>
          </cell>
          <cell r="F6715" t="str">
            <v>Sewer</v>
          </cell>
        </row>
        <row r="6716">
          <cell r="B6716">
            <v>41076.519999999997</v>
          </cell>
          <cell r="C6716">
            <v>2011</v>
          </cell>
          <cell r="D6716" t="str">
            <v>413150  Minor Tools , Equipment &amp; Other</v>
          </cell>
          <cell r="E6716" t="str">
            <v>District 3</v>
          </cell>
          <cell r="F6716" t="str">
            <v>Sewer</v>
          </cell>
        </row>
        <row r="6717">
          <cell r="B6717">
            <v>0</v>
          </cell>
          <cell r="C6717">
            <v>2011</v>
          </cell>
          <cell r="D6717" t="str">
            <v>413150  Minor Tools , Equipment &amp; Other</v>
          </cell>
          <cell r="E6717" t="str">
            <v>TOC</v>
          </cell>
          <cell r="F6717" t="str">
            <v>Sewer</v>
          </cell>
        </row>
        <row r="6718">
          <cell r="B6718">
            <v>7789.13</v>
          </cell>
          <cell r="C6718">
            <v>2011</v>
          </cell>
          <cell r="D6718" t="str">
            <v>413150  Minor Tools , Equipment &amp; Other</v>
          </cell>
          <cell r="E6718" t="str">
            <v>District 6</v>
          </cell>
          <cell r="F6718" t="str">
            <v>Sewer</v>
          </cell>
        </row>
        <row r="6719">
          <cell r="B6719">
            <v>18354.400000000001</v>
          </cell>
          <cell r="C6719">
            <v>2011</v>
          </cell>
          <cell r="D6719" t="str">
            <v>413150  Minor Tools , Equipment &amp; Other</v>
          </cell>
          <cell r="E6719" t="str">
            <v>District 7</v>
          </cell>
          <cell r="F6719" t="str">
            <v>Sewer</v>
          </cell>
        </row>
        <row r="6720">
          <cell r="B6720">
            <v>53089</v>
          </cell>
          <cell r="C6720">
            <v>2011</v>
          </cell>
          <cell r="D6720" t="str">
            <v>413150  Minor Tools , Equipment &amp; Other</v>
          </cell>
          <cell r="E6720" t="str">
            <v>District 1</v>
          </cell>
          <cell r="F6720" t="str">
            <v>Sewer</v>
          </cell>
        </row>
        <row r="6721">
          <cell r="B6721">
            <v>25970.959999999999</v>
          </cell>
          <cell r="C6721">
            <v>2011</v>
          </cell>
          <cell r="D6721" t="str">
            <v>413150  Minor Tools , Equipment &amp; Other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w r="6723">
          <cell r="B6723">
            <v>14012.47</v>
          </cell>
          <cell r="C6723">
            <v>2011</v>
          </cell>
          <cell r="D6723" t="str">
            <v>413150  Minor Tools , Equipment &amp; Other</v>
          </cell>
          <cell r="E6723" t="str">
            <v>Informal Settlements</v>
          </cell>
          <cell r="F6723" t="str">
            <v>Sewer</v>
          </cell>
        </row>
        <row r="6724">
          <cell r="B6724">
            <v>11181.34</v>
          </cell>
          <cell r="C6724">
            <v>2011</v>
          </cell>
          <cell r="D6724" t="str">
            <v>413150  Minor Tools , Equipment &amp; Other</v>
          </cell>
          <cell r="E6724" t="str">
            <v>Planning &amp; Design</v>
          </cell>
          <cell r="F6724" t="str">
            <v>Water</v>
          </cell>
        </row>
        <row r="6725">
          <cell r="B6725">
            <v>4656.63</v>
          </cell>
          <cell r="C6725">
            <v>2011</v>
          </cell>
          <cell r="D6725" t="str">
            <v>413150  Minor Tools , Equipment &amp; Other</v>
          </cell>
          <cell r="E6725" t="str">
            <v>Informal Settlements</v>
          </cell>
          <cell r="F6725" t="str">
            <v>Water</v>
          </cell>
        </row>
        <row r="6726">
          <cell r="B6726">
            <v>2593.96</v>
          </cell>
          <cell r="C6726">
            <v>2011</v>
          </cell>
          <cell r="D6726" t="str">
            <v>413150  Minor Tools , Equipment &amp; Other</v>
          </cell>
          <cell r="E6726" t="str">
            <v>Logistics</v>
          </cell>
          <cell r="F6726" t="str">
            <v>Water</v>
          </cell>
        </row>
        <row r="6727">
          <cell r="B6727">
            <v>238594.84</v>
          </cell>
          <cell r="C6727">
            <v>2011</v>
          </cell>
          <cell r="D6727" t="str">
            <v>413150  Minor Tools , Equipment &amp; Other</v>
          </cell>
          <cell r="E6727" t="str">
            <v>District 7</v>
          </cell>
          <cell r="F6727" t="str">
            <v>Sewer</v>
          </cell>
        </row>
        <row r="6728">
          <cell r="B6728">
            <v>708</v>
          </cell>
          <cell r="C6728">
            <v>2011</v>
          </cell>
          <cell r="D6728" t="str">
            <v>413150  Minor Tools , Equipment &amp; Other</v>
          </cell>
          <cell r="E6728" t="str">
            <v>District 7</v>
          </cell>
          <cell r="F6728" t="str">
            <v>Sewer</v>
          </cell>
        </row>
        <row r="6729">
          <cell r="B6729">
            <v>28353.03</v>
          </cell>
          <cell r="C6729">
            <v>2011</v>
          </cell>
          <cell r="D6729" t="str">
            <v>413150  Minor Tools , Equipment &amp; Other</v>
          </cell>
          <cell r="E6729" t="str">
            <v>District 6</v>
          </cell>
          <cell r="F6729" t="str">
            <v>Sewer</v>
          </cell>
        </row>
        <row r="6730">
          <cell r="B6730">
            <v>18787.84</v>
          </cell>
          <cell r="C6730">
            <v>2011</v>
          </cell>
          <cell r="D6730" t="str">
            <v>413150  Minor Tools , Equipment &amp; Other</v>
          </cell>
          <cell r="E6730" t="str">
            <v>District 6</v>
          </cell>
          <cell r="F6730" t="str">
            <v>Sewer</v>
          </cell>
        </row>
        <row r="6731">
          <cell r="B6731">
            <v>7369.27</v>
          </cell>
          <cell r="C6731">
            <v>2011</v>
          </cell>
          <cell r="D6731" t="str">
            <v>413150  Minor Tools , Equipment &amp; Other</v>
          </cell>
          <cell r="E6731" t="str">
            <v>District 6</v>
          </cell>
          <cell r="F6731" t="str">
            <v>Sewer</v>
          </cell>
        </row>
        <row r="6732">
          <cell r="B6732">
            <v>25772.35</v>
          </cell>
          <cell r="C6732">
            <v>2011</v>
          </cell>
          <cell r="D6732" t="str">
            <v>413150  Minor Tools , Equipment &amp; Other</v>
          </cell>
          <cell r="E6732" t="str">
            <v>District 6</v>
          </cell>
          <cell r="F6732" t="str">
            <v>Sewer</v>
          </cell>
        </row>
        <row r="6733">
          <cell r="B6733">
            <v>326.13</v>
          </cell>
          <cell r="C6733">
            <v>2011</v>
          </cell>
          <cell r="D6733" t="str">
            <v>413200  DO NOT USE - Occupational Health &amp; Safet</v>
          </cell>
          <cell r="E6733" t="str">
            <v>District 4</v>
          </cell>
          <cell r="F6733" t="str">
            <v>Water</v>
          </cell>
        </row>
        <row r="6734">
          <cell r="B6734">
            <v>1317.7</v>
          </cell>
          <cell r="C6734">
            <v>2011</v>
          </cell>
          <cell r="D6734" t="str">
            <v>413200  DO NOT USE - Occupational Health &amp; Safet</v>
          </cell>
          <cell r="E6734" t="str">
            <v>District 4</v>
          </cell>
          <cell r="F6734" t="str">
            <v>Water</v>
          </cell>
        </row>
        <row r="6735">
          <cell r="B6735">
            <v>0</v>
          </cell>
          <cell r="C6735">
            <v>2011</v>
          </cell>
          <cell r="D6735" t="str">
            <v>413200  DO NOT USE - Occupational Health &amp; Safet</v>
          </cell>
          <cell r="E6735" t="str">
            <v>District 4</v>
          </cell>
          <cell r="F6735" t="str">
            <v>Water</v>
          </cell>
        </row>
        <row r="6736">
          <cell r="B6736">
            <v>0</v>
          </cell>
          <cell r="C6736">
            <v>2011</v>
          </cell>
          <cell r="D6736" t="str">
            <v>413200  DO NOT USE - Occupational Health &amp; Safet</v>
          </cell>
          <cell r="E6736" t="str">
            <v>District 4</v>
          </cell>
          <cell r="F6736" t="str">
            <v>Water</v>
          </cell>
        </row>
        <row r="6737">
          <cell r="B6737">
            <v>2160</v>
          </cell>
          <cell r="C6737">
            <v>2011</v>
          </cell>
          <cell r="D6737" t="str">
            <v>413200  DO NOT USE - Occupational Health &amp; Safet</v>
          </cell>
          <cell r="E6737" t="str">
            <v>District 3</v>
          </cell>
          <cell r="F6737" t="str">
            <v>Water</v>
          </cell>
        </row>
        <row r="6738">
          <cell r="B6738">
            <v>4167.96</v>
          </cell>
          <cell r="C6738">
            <v>2011</v>
          </cell>
          <cell r="D6738" t="str">
            <v>413200  DO NOT USE - Occupational Health &amp; Safet</v>
          </cell>
          <cell r="E6738" t="str">
            <v>District 8</v>
          </cell>
          <cell r="F6738" t="str">
            <v>Water</v>
          </cell>
        </row>
        <row r="6739">
          <cell r="B6739">
            <v>0</v>
          </cell>
          <cell r="C6739">
            <v>2011</v>
          </cell>
          <cell r="D6739" t="str">
            <v>413200  DO NOT USE - Occupational Health &amp; Safet</v>
          </cell>
          <cell r="E6739" t="str">
            <v>Logistics</v>
          </cell>
          <cell r="F6739" t="str">
            <v>Water</v>
          </cell>
        </row>
        <row r="6740">
          <cell r="B6740">
            <v>225.02</v>
          </cell>
          <cell r="C6740">
            <v>2011</v>
          </cell>
          <cell r="D6740" t="str">
            <v>413200  DO NOT USE - Occupational Health &amp; Safet</v>
          </cell>
          <cell r="E6740" t="str">
            <v>Informal Settlements</v>
          </cell>
          <cell r="F6740" t="str">
            <v>Water</v>
          </cell>
        </row>
        <row r="6741">
          <cell r="B6741">
            <v>8945.33</v>
          </cell>
          <cell r="C6741">
            <v>2011</v>
          </cell>
          <cell r="D6741" t="str">
            <v>413200  DO NOT USE - Occupational Health &amp; Safet</v>
          </cell>
          <cell r="E6741" t="str">
            <v>District 8</v>
          </cell>
          <cell r="F6741" t="str">
            <v>Water</v>
          </cell>
        </row>
        <row r="6742">
          <cell r="B6742">
            <v>0</v>
          </cell>
          <cell r="C6742">
            <v>2011</v>
          </cell>
          <cell r="D6742" t="str">
            <v>413200  DO NOT USE - Occupational Health &amp; Safet</v>
          </cell>
          <cell r="E6742" t="str">
            <v>District 6</v>
          </cell>
          <cell r="F6742" t="str">
            <v>Water</v>
          </cell>
        </row>
        <row r="6743">
          <cell r="B6743">
            <v>0</v>
          </cell>
          <cell r="C6743">
            <v>2011</v>
          </cell>
          <cell r="D6743" t="str">
            <v>413200  DO NOT USE - Occupational Health &amp; Safet</v>
          </cell>
          <cell r="E6743" t="str">
            <v>District 6</v>
          </cell>
          <cell r="F6743" t="str">
            <v>Water</v>
          </cell>
        </row>
        <row r="6744">
          <cell r="B6744">
            <v>570.67999999999995</v>
          </cell>
          <cell r="C6744">
            <v>2011</v>
          </cell>
          <cell r="D6744" t="str">
            <v>413200  DO NOT USE - Occupational Health &amp; Safet</v>
          </cell>
          <cell r="E6744" t="str">
            <v>District 4</v>
          </cell>
          <cell r="F6744" t="str">
            <v>Sewer</v>
          </cell>
        </row>
        <row r="6745">
          <cell r="B6745">
            <v>0</v>
          </cell>
          <cell r="C6745">
            <v>2011</v>
          </cell>
          <cell r="D6745" t="str">
            <v>413200  DO NOT USE - Occupational Health &amp; Safet</v>
          </cell>
          <cell r="E6745" t="str">
            <v>District 4</v>
          </cell>
          <cell r="F6745" t="str">
            <v>Sewer</v>
          </cell>
        </row>
        <row r="6746">
          <cell r="B6746">
            <v>0</v>
          </cell>
          <cell r="C6746">
            <v>2011</v>
          </cell>
          <cell r="D6746" t="str">
            <v>413200  DO NOT USE - Occupational Health &amp; Safet</v>
          </cell>
          <cell r="E6746" t="str">
            <v>District 4</v>
          </cell>
          <cell r="F6746" t="str">
            <v>Sewer</v>
          </cell>
        </row>
        <row r="6747">
          <cell r="B6747">
            <v>0</v>
          </cell>
          <cell r="C6747">
            <v>2011</v>
          </cell>
          <cell r="D6747" t="str">
            <v>413200  DO NOT USE - Occupational Health &amp; Safet</v>
          </cell>
          <cell r="E6747" t="str">
            <v>Logistics</v>
          </cell>
          <cell r="F6747" t="str">
            <v>Sewer</v>
          </cell>
        </row>
        <row r="6748">
          <cell r="B6748">
            <v>0</v>
          </cell>
          <cell r="C6748">
            <v>2011</v>
          </cell>
          <cell r="D6748" t="str">
            <v>413200  DO NOT USE - Occupational Health &amp; Safet</v>
          </cell>
          <cell r="E6748" t="str">
            <v>Logistics</v>
          </cell>
          <cell r="F6748" t="str">
            <v>Sewer</v>
          </cell>
        </row>
        <row r="6749">
          <cell r="B6749">
            <v>258</v>
          </cell>
          <cell r="C6749">
            <v>2011</v>
          </cell>
          <cell r="D6749" t="str">
            <v>413200  DO NOT USE - Occupational Health &amp; Safet</v>
          </cell>
          <cell r="E6749" t="str">
            <v>Logistics</v>
          </cell>
          <cell r="F6749" t="str">
            <v>Sewer</v>
          </cell>
        </row>
        <row r="6750">
          <cell r="B6750">
            <v>16526</v>
          </cell>
          <cell r="C6750">
            <v>2011</v>
          </cell>
          <cell r="D6750" t="str">
            <v>413200  DO NOT USE - Occupational Health &amp; Safet</v>
          </cell>
          <cell r="E6750" t="str">
            <v>District 7</v>
          </cell>
          <cell r="F6750" t="str">
            <v>Sewer</v>
          </cell>
        </row>
        <row r="6751">
          <cell r="B6751">
            <v>0</v>
          </cell>
          <cell r="C6751">
            <v>2011</v>
          </cell>
          <cell r="D6751" t="str">
            <v>413200  DO NOT USE - Occupational Health &amp; Safet</v>
          </cell>
          <cell r="E6751" t="str">
            <v>District 6</v>
          </cell>
          <cell r="F6751" t="str">
            <v>Sewer</v>
          </cell>
        </row>
        <row r="6752">
          <cell r="B6752">
            <v>0</v>
          </cell>
          <cell r="C6752">
            <v>2011</v>
          </cell>
          <cell r="D6752" t="str">
            <v>413200  DO NOT USE - Occupational Health &amp; Safet</v>
          </cell>
          <cell r="E6752" t="str">
            <v>District 6</v>
          </cell>
          <cell r="F6752" t="str">
            <v>Sewer</v>
          </cell>
        </row>
        <row r="6753">
          <cell r="B6753">
            <v>361.5</v>
          </cell>
          <cell r="C6753">
            <v>2011</v>
          </cell>
          <cell r="D6753" t="str">
            <v>413200  DO NOT USE - Occupational Health &amp; Safet</v>
          </cell>
          <cell r="E6753" t="str">
            <v>District 6</v>
          </cell>
          <cell r="F6753" t="str">
            <v>Sewer</v>
          </cell>
        </row>
        <row r="6754">
          <cell r="B6754">
            <v>2461.27</v>
          </cell>
          <cell r="C6754">
            <v>2011</v>
          </cell>
          <cell r="D6754" t="str">
            <v>413200  DO NOT USE - Occupational Health &amp; Safet</v>
          </cell>
          <cell r="E6754" t="str">
            <v>District 6</v>
          </cell>
          <cell r="F6754" t="str">
            <v>Sewer</v>
          </cell>
        </row>
        <row r="6755">
          <cell r="B6755">
            <v>1812.84</v>
          </cell>
          <cell r="C6755">
            <v>2011</v>
          </cell>
          <cell r="D6755" t="str">
            <v>413220  Oil, Gas, Lubricants and Coal</v>
          </cell>
          <cell r="E6755" t="str">
            <v>District 4</v>
          </cell>
          <cell r="F6755" t="str">
            <v>Water</v>
          </cell>
        </row>
        <row r="6756">
          <cell r="B6756">
            <v>227.49</v>
          </cell>
          <cell r="C6756">
            <v>2011</v>
          </cell>
          <cell r="D6756" t="str">
            <v>413220  Oil, Gas, Lubricants and Coal</v>
          </cell>
          <cell r="E6756" t="str">
            <v>District 4</v>
          </cell>
          <cell r="F6756" t="str">
            <v>Water</v>
          </cell>
        </row>
        <row r="6757">
          <cell r="B6757">
            <v>438.58</v>
          </cell>
          <cell r="C6757">
            <v>2011</v>
          </cell>
          <cell r="D6757" t="str">
            <v>413220  Oil, Gas, Lubricants and Coal</v>
          </cell>
          <cell r="E6757" t="str">
            <v>District 4</v>
          </cell>
          <cell r="F6757" t="str">
            <v>Water</v>
          </cell>
        </row>
        <row r="6758">
          <cell r="B6758">
            <v>0</v>
          </cell>
          <cell r="C6758">
            <v>2011</v>
          </cell>
          <cell r="D6758" t="str">
            <v>413220  Oil, Gas, Lubricants and Coal</v>
          </cell>
          <cell r="E6758" t="str">
            <v>District 3</v>
          </cell>
          <cell r="F6758" t="str">
            <v>Water</v>
          </cell>
        </row>
        <row r="6759">
          <cell r="B6759">
            <v>0</v>
          </cell>
          <cell r="C6759">
            <v>2011</v>
          </cell>
          <cell r="D6759" t="str">
            <v>413220  Oil, Gas, Lubricants and Coal</v>
          </cell>
          <cell r="E6759" t="str">
            <v>District 6</v>
          </cell>
          <cell r="F6759" t="str">
            <v>Water</v>
          </cell>
        </row>
        <row r="6760">
          <cell r="B6760">
            <v>3155.21</v>
          </cell>
          <cell r="C6760">
            <v>2011</v>
          </cell>
          <cell r="D6760" t="str">
            <v>413220  Oil, Gas, Lubricants and Coal</v>
          </cell>
          <cell r="E6760" t="str">
            <v>District 8</v>
          </cell>
          <cell r="F6760" t="str">
            <v>Water</v>
          </cell>
        </row>
        <row r="6761">
          <cell r="B6761">
            <v>0</v>
          </cell>
          <cell r="C6761">
            <v>2011</v>
          </cell>
          <cell r="D6761" t="str">
            <v>413220  Oil, Gas, Lubricants and Coal</v>
          </cell>
          <cell r="E6761" t="str">
            <v>District 6</v>
          </cell>
          <cell r="F6761" t="str">
            <v>Water</v>
          </cell>
        </row>
        <row r="6762">
          <cell r="B6762">
            <v>28140.03</v>
          </cell>
          <cell r="C6762">
            <v>2011</v>
          </cell>
          <cell r="D6762" t="str">
            <v>413220  Oil, Gas, Lubricants and Coal</v>
          </cell>
          <cell r="E6762" t="str">
            <v>District 1</v>
          </cell>
          <cell r="F6762" t="str">
            <v>Water</v>
          </cell>
        </row>
        <row r="6763">
          <cell r="B6763">
            <v>2353.35</v>
          </cell>
          <cell r="C6763">
            <v>2011</v>
          </cell>
          <cell r="D6763" t="str">
            <v>413220  Oil, Gas, Lubricants and Coal</v>
          </cell>
          <cell r="E6763" t="str">
            <v>Logistics</v>
          </cell>
          <cell r="F6763" t="str">
            <v>Water</v>
          </cell>
        </row>
        <row r="6764">
          <cell r="B6764">
            <v>748</v>
          </cell>
          <cell r="C6764">
            <v>2011</v>
          </cell>
          <cell r="D6764" t="str">
            <v>413220  Oil, Gas, Lubricants and Coal</v>
          </cell>
          <cell r="E6764" t="str">
            <v>Logistics</v>
          </cell>
          <cell r="F6764" t="str">
            <v>Water</v>
          </cell>
        </row>
        <row r="6765">
          <cell r="B6765">
            <v>14337.5</v>
          </cell>
          <cell r="C6765">
            <v>2011</v>
          </cell>
          <cell r="D6765" t="str">
            <v>413220  Oil, Gas, Lubricants and Coal</v>
          </cell>
          <cell r="E6765" t="str">
            <v>Logistics</v>
          </cell>
          <cell r="F6765" t="str">
            <v>Water</v>
          </cell>
        </row>
        <row r="6766">
          <cell r="B6766">
            <v>0</v>
          </cell>
          <cell r="C6766">
            <v>2011</v>
          </cell>
          <cell r="D6766" t="str">
            <v>413220  Oil, Gas, Lubricants and Coal</v>
          </cell>
          <cell r="E6766" t="str">
            <v>Logistics</v>
          </cell>
          <cell r="F6766" t="str">
            <v>Water</v>
          </cell>
        </row>
        <row r="6767">
          <cell r="B6767">
            <v>1961.35</v>
          </cell>
          <cell r="C6767">
            <v>2011</v>
          </cell>
          <cell r="D6767" t="str">
            <v>413220  Oil, Gas, Lubricants and Coal</v>
          </cell>
          <cell r="E6767" t="str">
            <v>Informal Settlements</v>
          </cell>
          <cell r="F6767" t="str">
            <v>Water</v>
          </cell>
        </row>
        <row r="6768">
          <cell r="B6768">
            <v>2128.9499999999998</v>
          </cell>
          <cell r="C6768">
            <v>2011</v>
          </cell>
          <cell r="D6768" t="str">
            <v>413220  Oil, Gas, Lubricants and Coal</v>
          </cell>
          <cell r="E6768" t="str">
            <v>TOC</v>
          </cell>
          <cell r="F6768" t="str">
            <v>Water</v>
          </cell>
        </row>
        <row r="6769">
          <cell r="B6769">
            <v>65435.08</v>
          </cell>
          <cell r="C6769">
            <v>2011</v>
          </cell>
          <cell r="D6769" t="str">
            <v>413220  Oil, Gas, Lubricants and Coal</v>
          </cell>
          <cell r="E6769" t="str">
            <v>District 8</v>
          </cell>
          <cell r="F6769" t="str">
            <v>Water</v>
          </cell>
        </row>
        <row r="6770">
          <cell r="B6770">
            <v>0</v>
          </cell>
          <cell r="C6770">
            <v>2011</v>
          </cell>
          <cell r="D6770" t="str">
            <v>413220  Oil, Gas, Lubricants and Coal</v>
          </cell>
          <cell r="E6770" t="str">
            <v>District 8</v>
          </cell>
          <cell r="F6770" t="str">
            <v>Water</v>
          </cell>
        </row>
        <row r="6771">
          <cell r="B6771">
            <v>4211.2700000000004</v>
          </cell>
          <cell r="C6771">
            <v>2011</v>
          </cell>
          <cell r="D6771" t="str">
            <v>413220  Oil, Gas, Lubricants and Coal</v>
          </cell>
          <cell r="E6771" t="str">
            <v>District 6</v>
          </cell>
          <cell r="F6771" t="str">
            <v>Water</v>
          </cell>
        </row>
        <row r="6772">
          <cell r="B6772">
            <v>160.72</v>
          </cell>
          <cell r="C6772">
            <v>2011</v>
          </cell>
          <cell r="D6772" t="str">
            <v>413220  Oil, Gas, Lubricants and Coal</v>
          </cell>
          <cell r="E6772" t="str">
            <v>District 6</v>
          </cell>
          <cell r="F6772" t="str">
            <v>Water</v>
          </cell>
        </row>
        <row r="6773">
          <cell r="B6773">
            <v>2431.6999999999998</v>
          </cell>
          <cell r="C6773">
            <v>2011</v>
          </cell>
          <cell r="D6773" t="str">
            <v>413220  Oil, Gas, Lubricants and Coal</v>
          </cell>
          <cell r="E6773" t="str">
            <v>District 6</v>
          </cell>
          <cell r="F6773" t="str">
            <v>Water</v>
          </cell>
        </row>
        <row r="6774">
          <cell r="B6774">
            <v>0</v>
          </cell>
          <cell r="C6774">
            <v>2011</v>
          </cell>
          <cell r="D6774" t="str">
            <v>413220  Oil, Gas, Lubricants and Coal</v>
          </cell>
          <cell r="E6774" t="str">
            <v>District 6</v>
          </cell>
          <cell r="F6774" t="str">
            <v>Water</v>
          </cell>
        </row>
        <row r="6775">
          <cell r="B6775">
            <v>772.21</v>
          </cell>
          <cell r="C6775">
            <v>2011</v>
          </cell>
          <cell r="D6775" t="str">
            <v>413220  Oil, Gas, Lubricants and Coal</v>
          </cell>
          <cell r="E6775" t="str">
            <v>District 4</v>
          </cell>
          <cell r="F6775" t="str">
            <v>Sewer</v>
          </cell>
        </row>
        <row r="6776">
          <cell r="B6776">
            <v>5227.49</v>
          </cell>
          <cell r="C6776">
            <v>2011</v>
          </cell>
          <cell r="D6776" t="str">
            <v>413220  Oil, Gas, Lubricants and Coal</v>
          </cell>
          <cell r="E6776" t="str">
            <v>District 4</v>
          </cell>
          <cell r="F6776" t="str">
            <v>Sewer</v>
          </cell>
        </row>
        <row r="6777">
          <cell r="B6777">
            <v>0</v>
          </cell>
          <cell r="C6777">
            <v>2011</v>
          </cell>
          <cell r="D6777" t="str">
            <v>413220  Oil, Gas, Lubricants and Coal</v>
          </cell>
          <cell r="E6777" t="str">
            <v>District 3</v>
          </cell>
          <cell r="F6777" t="str">
            <v>Sewer</v>
          </cell>
        </row>
        <row r="6778">
          <cell r="B6778">
            <v>168863.57</v>
          </cell>
          <cell r="C6778">
            <v>2011</v>
          </cell>
          <cell r="D6778" t="str">
            <v>413220  Oil, Gas, Lubricants and Coal</v>
          </cell>
          <cell r="E6778" t="str">
            <v>District 7</v>
          </cell>
          <cell r="F6778" t="str">
            <v>Sewer</v>
          </cell>
        </row>
        <row r="6779">
          <cell r="B6779">
            <v>12075.39</v>
          </cell>
          <cell r="C6779">
            <v>2011</v>
          </cell>
          <cell r="D6779" t="str">
            <v>413220  Oil, Gas, Lubricants and Coal</v>
          </cell>
          <cell r="E6779" t="str">
            <v>District 1</v>
          </cell>
          <cell r="F6779" t="str">
            <v>Sewer</v>
          </cell>
        </row>
        <row r="6780">
          <cell r="B6780">
            <v>19848.759999999998</v>
          </cell>
          <cell r="C6780">
            <v>2011</v>
          </cell>
          <cell r="D6780" t="str">
            <v>413220  Oil, Gas, Lubricants and Coal</v>
          </cell>
          <cell r="E6780" t="str">
            <v>Logistics</v>
          </cell>
          <cell r="F6780" t="str">
            <v>Sewer</v>
          </cell>
        </row>
        <row r="6781">
          <cell r="B6781">
            <v>0</v>
          </cell>
          <cell r="C6781">
            <v>2011</v>
          </cell>
          <cell r="D6781" t="str">
            <v>413220  Oil, Gas, Lubricants and Coal</v>
          </cell>
          <cell r="E6781" t="str">
            <v>Planning &amp; Design</v>
          </cell>
          <cell r="F6781" t="str">
            <v>Sewer</v>
          </cell>
        </row>
        <row r="6782">
          <cell r="B6782">
            <v>0</v>
          </cell>
          <cell r="C6782">
            <v>2011</v>
          </cell>
          <cell r="D6782" t="str">
            <v>413220  Oil, Gas, Lubricants and Coal</v>
          </cell>
          <cell r="E6782" t="str">
            <v>Informal Settlements</v>
          </cell>
          <cell r="F6782" t="str">
            <v>Sewer</v>
          </cell>
        </row>
        <row r="6783">
          <cell r="B6783">
            <v>45939.73</v>
          </cell>
          <cell r="C6783">
            <v>2011</v>
          </cell>
          <cell r="D6783" t="str">
            <v>413220  Oil, Gas, Lubricants and Coal</v>
          </cell>
          <cell r="E6783" t="str">
            <v>District 7</v>
          </cell>
          <cell r="F6783" t="str">
            <v>Sewer</v>
          </cell>
        </row>
        <row r="6784">
          <cell r="B6784">
            <v>0</v>
          </cell>
          <cell r="C6784">
            <v>2011</v>
          </cell>
          <cell r="D6784" t="str">
            <v>413220  Oil, Gas, Lubricants and Coal</v>
          </cell>
          <cell r="E6784" t="str">
            <v>District 7</v>
          </cell>
          <cell r="F6784" t="str">
            <v>Sewer</v>
          </cell>
        </row>
        <row r="6785">
          <cell r="B6785">
            <v>1095.3800000000001</v>
          </cell>
          <cell r="C6785">
            <v>2011</v>
          </cell>
          <cell r="D6785" t="str">
            <v>413220  Oil, Gas, Lubricants and Coal</v>
          </cell>
          <cell r="E6785" t="str">
            <v>District 7</v>
          </cell>
          <cell r="F6785" t="str">
            <v>Sewer</v>
          </cell>
        </row>
        <row r="6786">
          <cell r="B6786">
            <v>856.38</v>
          </cell>
          <cell r="C6786">
            <v>2011</v>
          </cell>
          <cell r="D6786" t="str">
            <v>413220  Oil, Gas, Lubricants and Coal</v>
          </cell>
          <cell r="E6786" t="str">
            <v>District 6</v>
          </cell>
          <cell r="F6786" t="str">
            <v>Sewer</v>
          </cell>
        </row>
        <row r="6787">
          <cell r="B6787">
            <v>0</v>
          </cell>
          <cell r="C6787">
            <v>2011</v>
          </cell>
          <cell r="D6787" t="str">
            <v>413220  Oil, Gas, Lubricants and Coal</v>
          </cell>
          <cell r="E6787" t="str">
            <v>District 6</v>
          </cell>
          <cell r="F6787" t="str">
            <v>Sewer</v>
          </cell>
        </row>
        <row r="6788">
          <cell r="B6788">
            <v>53080.959999999999</v>
          </cell>
          <cell r="C6788">
            <v>2011</v>
          </cell>
          <cell r="D6788" t="str">
            <v>413220  Oil, Gas, Lubricants and Coal</v>
          </cell>
          <cell r="E6788" t="str">
            <v>District 6</v>
          </cell>
          <cell r="F6788" t="str">
            <v>Sewer</v>
          </cell>
        </row>
        <row r="6789">
          <cell r="B6789">
            <v>34530.46</v>
          </cell>
          <cell r="C6789">
            <v>2011</v>
          </cell>
          <cell r="D6789" t="str">
            <v>413220  Oil, Gas, Lubricants and Coal</v>
          </cell>
          <cell r="E6789" t="str">
            <v>District 6</v>
          </cell>
          <cell r="F6789" t="str">
            <v>Sewer</v>
          </cell>
        </row>
        <row r="6790">
          <cell r="B6790">
            <v>0</v>
          </cell>
          <cell r="C6790">
            <v>2011</v>
          </cell>
          <cell r="D6790" t="str">
            <v>413220  Oil, Gas, Lubricants and Coal</v>
          </cell>
          <cell r="E6790" t="str">
            <v>District 6</v>
          </cell>
          <cell r="F6790" t="str">
            <v>Sewer</v>
          </cell>
        </row>
        <row r="6791">
          <cell r="B6791">
            <v>0</v>
          </cell>
          <cell r="C6791">
            <v>2011</v>
          </cell>
          <cell r="D6791" t="str">
            <v>413220  Oil, Gas, Lubricants and Coal</v>
          </cell>
          <cell r="E6791" t="str">
            <v>District 7</v>
          </cell>
          <cell r="F6791" t="str">
            <v>Sewer</v>
          </cell>
        </row>
        <row r="6792">
          <cell r="B6792">
            <v>1480.7</v>
          </cell>
          <cell r="C6792">
            <v>2011</v>
          </cell>
          <cell r="D6792" t="str">
            <v>413250  Personnel Recruitment Costs VAT</v>
          </cell>
          <cell r="E6792" t="str">
            <v>District 4</v>
          </cell>
          <cell r="F6792" t="str">
            <v>Water</v>
          </cell>
        </row>
        <row r="6793">
          <cell r="B6793">
            <v>8420.19</v>
          </cell>
          <cell r="C6793">
            <v>2011</v>
          </cell>
          <cell r="D6793" t="str">
            <v>413250  Personnel Recruitment Costs VAT</v>
          </cell>
          <cell r="E6793" t="str">
            <v>Logistics</v>
          </cell>
          <cell r="F6793" t="str">
            <v>Sewer</v>
          </cell>
        </row>
        <row r="6794">
          <cell r="B6794">
            <v>0</v>
          </cell>
          <cell r="C6794">
            <v>2011</v>
          </cell>
          <cell r="D6794" t="str">
            <v>413250  Personnel Recruitment Costs VAT</v>
          </cell>
          <cell r="E6794" t="str">
            <v>Logistics</v>
          </cell>
          <cell r="F6794" t="str">
            <v>Water</v>
          </cell>
        </row>
        <row r="6795">
          <cell r="B6795">
            <v>291.60000000000002</v>
          </cell>
          <cell r="C6795">
            <v>2011</v>
          </cell>
          <cell r="D6795" t="str">
            <v>413300  Pest Control</v>
          </cell>
          <cell r="E6795" t="str">
            <v>District 4</v>
          </cell>
          <cell r="F6795" t="str">
            <v>Water</v>
          </cell>
        </row>
        <row r="6796">
          <cell r="B6796">
            <v>143.88</v>
          </cell>
          <cell r="C6796">
            <v>2011</v>
          </cell>
          <cell r="D6796" t="str">
            <v>413300  Pest Control</v>
          </cell>
          <cell r="E6796" t="str">
            <v>District 4</v>
          </cell>
          <cell r="F6796" t="str">
            <v>Water</v>
          </cell>
        </row>
        <row r="6797">
          <cell r="B6797">
            <v>0</v>
          </cell>
          <cell r="C6797">
            <v>2011</v>
          </cell>
          <cell r="D6797" t="str">
            <v>413300  Pest Control</v>
          </cell>
          <cell r="E6797" t="str">
            <v>District 4</v>
          </cell>
          <cell r="F6797" t="str">
            <v>Water</v>
          </cell>
        </row>
        <row r="6798">
          <cell r="B6798">
            <v>217.87</v>
          </cell>
          <cell r="C6798">
            <v>2011</v>
          </cell>
          <cell r="D6798" t="str">
            <v>413300  Pest Control</v>
          </cell>
          <cell r="E6798" t="str">
            <v>District 6</v>
          </cell>
          <cell r="F6798" t="str">
            <v>Water</v>
          </cell>
        </row>
        <row r="6799">
          <cell r="B6799">
            <v>299.41000000000003</v>
          </cell>
          <cell r="C6799">
            <v>2011</v>
          </cell>
          <cell r="D6799" t="str">
            <v>413300  Pest Control</v>
          </cell>
          <cell r="E6799" t="str">
            <v>District 8</v>
          </cell>
          <cell r="F6799" t="str">
            <v>Water</v>
          </cell>
        </row>
        <row r="6800">
          <cell r="B6800">
            <v>0</v>
          </cell>
          <cell r="C6800">
            <v>2011</v>
          </cell>
          <cell r="D6800" t="str">
            <v>413300  Pest Control</v>
          </cell>
          <cell r="E6800" t="str">
            <v>District 6</v>
          </cell>
          <cell r="F6800" t="str">
            <v>Water</v>
          </cell>
        </row>
        <row r="6801">
          <cell r="B6801">
            <v>299.54000000000002</v>
          </cell>
          <cell r="C6801">
            <v>2011</v>
          </cell>
          <cell r="D6801" t="str">
            <v>413300  Pest Control</v>
          </cell>
          <cell r="E6801" t="str">
            <v>District 1</v>
          </cell>
          <cell r="F6801" t="str">
            <v>Water</v>
          </cell>
        </row>
        <row r="6802">
          <cell r="B6802">
            <v>1785.48</v>
          </cell>
          <cell r="C6802">
            <v>2011</v>
          </cell>
          <cell r="D6802" t="str">
            <v>413300  Pest Control</v>
          </cell>
          <cell r="E6802" t="str">
            <v>Logistics</v>
          </cell>
          <cell r="F6802" t="str">
            <v>Water</v>
          </cell>
        </row>
        <row r="6803">
          <cell r="B6803">
            <v>2050</v>
          </cell>
          <cell r="C6803">
            <v>2011</v>
          </cell>
          <cell r="D6803" t="str">
            <v>413300  Pest Control</v>
          </cell>
          <cell r="E6803" t="str">
            <v>Logistics</v>
          </cell>
          <cell r="F6803" t="str">
            <v>Water</v>
          </cell>
        </row>
        <row r="6804">
          <cell r="B6804">
            <v>83.85</v>
          </cell>
          <cell r="C6804">
            <v>2011</v>
          </cell>
          <cell r="D6804" t="str">
            <v>413300  Pest Control</v>
          </cell>
          <cell r="E6804" t="str">
            <v>Informal Settlements</v>
          </cell>
          <cell r="F6804" t="str">
            <v>Water</v>
          </cell>
        </row>
        <row r="6805">
          <cell r="B6805">
            <v>31057.5</v>
          </cell>
          <cell r="C6805">
            <v>2011</v>
          </cell>
          <cell r="D6805" t="str">
            <v>413300  Pest Control</v>
          </cell>
          <cell r="E6805" t="str">
            <v>District 8</v>
          </cell>
          <cell r="F6805" t="str">
            <v>Water</v>
          </cell>
        </row>
        <row r="6806">
          <cell r="B6806">
            <v>356.31</v>
          </cell>
          <cell r="C6806">
            <v>2011</v>
          </cell>
          <cell r="D6806" t="str">
            <v>413300  Pest Control</v>
          </cell>
          <cell r="E6806" t="str">
            <v>District 8</v>
          </cell>
          <cell r="F6806" t="str">
            <v>Water</v>
          </cell>
        </row>
        <row r="6807">
          <cell r="B6807">
            <v>700</v>
          </cell>
          <cell r="C6807">
            <v>2011</v>
          </cell>
          <cell r="D6807" t="str">
            <v>413300  Pest Control</v>
          </cell>
          <cell r="E6807" t="str">
            <v>District 6</v>
          </cell>
          <cell r="F6807" t="str">
            <v>Water</v>
          </cell>
        </row>
        <row r="6808">
          <cell r="B6808">
            <v>0</v>
          </cell>
          <cell r="C6808">
            <v>2011</v>
          </cell>
          <cell r="D6808" t="str">
            <v>413300  Pest Control</v>
          </cell>
          <cell r="E6808" t="str">
            <v>District 6</v>
          </cell>
          <cell r="F6808" t="str">
            <v>Water</v>
          </cell>
        </row>
        <row r="6809">
          <cell r="B6809">
            <v>1050</v>
          </cell>
          <cell r="C6809">
            <v>2011</v>
          </cell>
          <cell r="D6809" t="str">
            <v>413300  Pest Control</v>
          </cell>
          <cell r="E6809" t="str">
            <v>District 6</v>
          </cell>
          <cell r="F6809" t="str">
            <v>Water</v>
          </cell>
        </row>
        <row r="6810">
          <cell r="B6810">
            <v>0</v>
          </cell>
          <cell r="C6810">
            <v>2011</v>
          </cell>
          <cell r="D6810" t="str">
            <v>413300  Pest Control</v>
          </cell>
          <cell r="E6810" t="str">
            <v>District 4</v>
          </cell>
          <cell r="F6810" t="str">
            <v>Sewer</v>
          </cell>
        </row>
        <row r="6811">
          <cell r="B6811">
            <v>1160.02</v>
          </cell>
          <cell r="C6811">
            <v>2011</v>
          </cell>
          <cell r="D6811" t="str">
            <v>413300  Pest Control</v>
          </cell>
          <cell r="E6811" t="str">
            <v>District 4</v>
          </cell>
          <cell r="F6811" t="str">
            <v>Sewer</v>
          </cell>
        </row>
        <row r="6812">
          <cell r="B6812">
            <v>4242.8100000000004</v>
          </cell>
          <cell r="C6812">
            <v>2011</v>
          </cell>
          <cell r="D6812" t="str">
            <v>413300  Pest Control</v>
          </cell>
          <cell r="E6812" t="str">
            <v>District 4</v>
          </cell>
          <cell r="F6812" t="str">
            <v>Sewer</v>
          </cell>
        </row>
        <row r="6813">
          <cell r="B6813">
            <v>75.03</v>
          </cell>
          <cell r="C6813">
            <v>2011</v>
          </cell>
          <cell r="D6813" t="str">
            <v>413300  Pest Control</v>
          </cell>
          <cell r="E6813" t="str">
            <v>District 3</v>
          </cell>
          <cell r="F6813" t="str">
            <v>Sewer</v>
          </cell>
        </row>
        <row r="6814">
          <cell r="B6814">
            <v>402.97</v>
          </cell>
          <cell r="C6814">
            <v>2011</v>
          </cell>
          <cell r="D6814" t="str">
            <v>413300  Pest Control</v>
          </cell>
          <cell r="E6814" t="str">
            <v>District 6</v>
          </cell>
          <cell r="F6814" t="str">
            <v>Sewer</v>
          </cell>
        </row>
        <row r="6815">
          <cell r="B6815">
            <v>9902.64</v>
          </cell>
          <cell r="C6815">
            <v>2011</v>
          </cell>
          <cell r="D6815" t="str">
            <v>413300  Pest Control</v>
          </cell>
          <cell r="E6815" t="str">
            <v>District 7</v>
          </cell>
          <cell r="F6815" t="str">
            <v>Sewer</v>
          </cell>
        </row>
        <row r="6816">
          <cell r="B6816">
            <v>1485.39</v>
          </cell>
          <cell r="C6816">
            <v>2011</v>
          </cell>
          <cell r="D6816" t="str">
            <v>413300  Pest Control</v>
          </cell>
          <cell r="E6816" t="str">
            <v>District 1</v>
          </cell>
          <cell r="F6816" t="str">
            <v>Sewer</v>
          </cell>
        </row>
        <row r="6817">
          <cell r="B6817">
            <v>0</v>
          </cell>
          <cell r="C6817">
            <v>2011</v>
          </cell>
          <cell r="D6817" t="str">
            <v>413300  Pest Control</v>
          </cell>
          <cell r="E6817" t="str">
            <v>Logistics</v>
          </cell>
          <cell r="F6817" t="str">
            <v>Sewer</v>
          </cell>
        </row>
        <row r="6818">
          <cell r="B6818">
            <v>198.02</v>
          </cell>
          <cell r="C6818">
            <v>2011</v>
          </cell>
          <cell r="D6818" t="str">
            <v>413300  Pest Control</v>
          </cell>
          <cell r="E6818" t="str">
            <v>Logistics</v>
          </cell>
          <cell r="F6818" t="str">
            <v>Sewer</v>
          </cell>
        </row>
        <row r="6819">
          <cell r="B6819">
            <v>495</v>
          </cell>
          <cell r="C6819">
            <v>2011</v>
          </cell>
          <cell r="D6819" t="str">
            <v>413300  Pest Control</v>
          </cell>
          <cell r="E6819" t="str">
            <v>Informal Settlements</v>
          </cell>
          <cell r="F6819" t="str">
            <v>Sewer</v>
          </cell>
        </row>
        <row r="6820">
          <cell r="B6820">
            <v>47.87</v>
          </cell>
          <cell r="C6820">
            <v>2011</v>
          </cell>
          <cell r="D6820" t="str">
            <v>413300  Pest Control</v>
          </cell>
          <cell r="E6820" t="str">
            <v>Informal Settlements</v>
          </cell>
          <cell r="F6820" t="str">
            <v>Sewer</v>
          </cell>
        </row>
        <row r="6821">
          <cell r="B6821">
            <v>34449.51</v>
          </cell>
          <cell r="C6821">
            <v>2011</v>
          </cell>
          <cell r="D6821" t="str">
            <v>413300  Pest Control</v>
          </cell>
          <cell r="E6821" t="str">
            <v>District 7</v>
          </cell>
          <cell r="F6821" t="str">
            <v>Sewer</v>
          </cell>
        </row>
        <row r="6822">
          <cell r="B6822">
            <v>34078.51</v>
          </cell>
          <cell r="C6822">
            <v>2011</v>
          </cell>
          <cell r="D6822" t="str">
            <v>413300  Pest Control</v>
          </cell>
          <cell r="E6822" t="str">
            <v>District 6</v>
          </cell>
          <cell r="F6822" t="str">
            <v>Sewer</v>
          </cell>
        </row>
        <row r="6823">
          <cell r="B6823">
            <v>0</v>
          </cell>
          <cell r="C6823">
            <v>2011</v>
          </cell>
          <cell r="D6823" t="str">
            <v>413300  Pest Control</v>
          </cell>
          <cell r="E6823" t="str">
            <v>District 6</v>
          </cell>
          <cell r="F6823" t="str">
            <v>Sewer</v>
          </cell>
        </row>
        <row r="6824">
          <cell r="B6824">
            <v>59.86</v>
          </cell>
          <cell r="C6824">
            <v>2011</v>
          </cell>
          <cell r="D6824" t="str">
            <v>413300  Pest Control</v>
          </cell>
          <cell r="E6824" t="str">
            <v>District 6</v>
          </cell>
          <cell r="F6824" t="str">
            <v>Sewer</v>
          </cell>
        </row>
        <row r="6825">
          <cell r="B6825">
            <v>4543.8</v>
          </cell>
          <cell r="C6825">
            <v>2011</v>
          </cell>
          <cell r="D6825" t="str">
            <v>413300  Pest Control</v>
          </cell>
          <cell r="E6825" t="str">
            <v>District 6</v>
          </cell>
          <cell r="F6825" t="str">
            <v>Sewer</v>
          </cell>
        </row>
        <row r="6826">
          <cell r="B6826">
            <v>2172</v>
          </cell>
          <cell r="C6826">
            <v>2011</v>
          </cell>
          <cell r="D6826" t="str">
            <v>413320  Pharmaceutical Supplies</v>
          </cell>
          <cell r="E6826" t="str">
            <v>District 8</v>
          </cell>
          <cell r="F6826" t="str">
            <v>Water</v>
          </cell>
        </row>
        <row r="6827">
          <cell r="B6827">
            <v>6530.8</v>
          </cell>
          <cell r="C6827">
            <v>2011</v>
          </cell>
          <cell r="D6827" t="str">
            <v>413320  Pharmaceutical Supplies</v>
          </cell>
          <cell r="E6827" t="str">
            <v>District 1</v>
          </cell>
          <cell r="F6827" t="str">
            <v>Water</v>
          </cell>
        </row>
        <row r="6828">
          <cell r="B6828">
            <v>1026.06</v>
          </cell>
          <cell r="C6828">
            <v>2011</v>
          </cell>
          <cell r="D6828" t="str">
            <v>413320  Pharmaceutical Supplies</v>
          </cell>
          <cell r="E6828" t="str">
            <v>Logistics</v>
          </cell>
          <cell r="F6828" t="str">
            <v>Water</v>
          </cell>
        </row>
        <row r="6829">
          <cell r="B6829">
            <v>62.5</v>
          </cell>
          <cell r="C6829">
            <v>2011</v>
          </cell>
          <cell r="D6829" t="str">
            <v>413320  Pharmaceutical Supplies</v>
          </cell>
          <cell r="E6829" t="str">
            <v>TOC</v>
          </cell>
          <cell r="F6829" t="str">
            <v>Water</v>
          </cell>
        </row>
        <row r="6830">
          <cell r="B6830">
            <v>10974.7</v>
          </cell>
          <cell r="C6830">
            <v>2011</v>
          </cell>
          <cell r="D6830" t="str">
            <v>413320  Pharmaceutical Supplies</v>
          </cell>
          <cell r="E6830" t="str">
            <v>District 1</v>
          </cell>
          <cell r="F6830" t="str">
            <v>Sewer</v>
          </cell>
        </row>
        <row r="6831">
          <cell r="B6831">
            <v>5602</v>
          </cell>
          <cell r="C6831">
            <v>2011</v>
          </cell>
          <cell r="D6831" t="str">
            <v>413350  Plants/Greenery/Vegetation &amp; Gardening S</v>
          </cell>
          <cell r="E6831" t="str">
            <v>District 1</v>
          </cell>
          <cell r="F6831" t="str">
            <v>Water</v>
          </cell>
        </row>
        <row r="6832">
          <cell r="B6832">
            <v>1232.67</v>
          </cell>
          <cell r="C6832">
            <v>2011</v>
          </cell>
          <cell r="D6832" t="str">
            <v>413350  Plants/Greenery/Vegetation &amp; Gardening S</v>
          </cell>
          <cell r="E6832" t="str">
            <v>Logistics</v>
          </cell>
          <cell r="F6832" t="str">
            <v>Water</v>
          </cell>
        </row>
        <row r="6833">
          <cell r="B6833">
            <v>13051.16</v>
          </cell>
          <cell r="C6833">
            <v>2011</v>
          </cell>
          <cell r="D6833" t="str">
            <v>413350  Plants/Greenery/Vegetation &amp; Gardening S</v>
          </cell>
          <cell r="E6833" t="str">
            <v>District 8</v>
          </cell>
          <cell r="F6833" t="str">
            <v>Water</v>
          </cell>
        </row>
        <row r="6834">
          <cell r="B6834">
            <v>2660</v>
          </cell>
          <cell r="C6834">
            <v>2011</v>
          </cell>
          <cell r="D6834" t="str">
            <v>413350  Plants/Greenery/Vegetation &amp; Gardening S</v>
          </cell>
          <cell r="E6834" t="str">
            <v>District 6</v>
          </cell>
          <cell r="F6834" t="str">
            <v>Water</v>
          </cell>
        </row>
        <row r="6835">
          <cell r="B6835">
            <v>0</v>
          </cell>
          <cell r="C6835">
            <v>2011</v>
          </cell>
          <cell r="D6835" t="str">
            <v>413350  Plants/Greenery/Vegetation &amp; Gardening S</v>
          </cell>
          <cell r="E6835" t="str">
            <v>Logistics</v>
          </cell>
          <cell r="F6835" t="str">
            <v>Water</v>
          </cell>
        </row>
        <row r="6836">
          <cell r="B6836">
            <v>19980.97</v>
          </cell>
          <cell r="C6836">
            <v>2011</v>
          </cell>
          <cell r="D6836" t="str">
            <v>413350  Plants/Greenery/Vegetation &amp; Gardening S</v>
          </cell>
          <cell r="E6836" t="str">
            <v>District 6</v>
          </cell>
          <cell r="F6836" t="str">
            <v>Sewer</v>
          </cell>
        </row>
        <row r="6837">
          <cell r="B6837">
            <v>0</v>
          </cell>
          <cell r="C6837">
            <v>2011</v>
          </cell>
          <cell r="D6837" t="str">
            <v>413400  Postage &amp; Courier</v>
          </cell>
          <cell r="E6837" t="str">
            <v>Informal Settlements</v>
          </cell>
          <cell r="F6837" t="str">
            <v>Water</v>
          </cell>
        </row>
        <row r="6838">
          <cell r="B6838">
            <v>429.35</v>
          </cell>
          <cell r="C6838">
            <v>2011</v>
          </cell>
          <cell r="D6838" t="str">
            <v>413400  Postage &amp; Courier</v>
          </cell>
          <cell r="E6838" t="str">
            <v>District 6</v>
          </cell>
          <cell r="F6838" t="str">
            <v>Sewer</v>
          </cell>
        </row>
        <row r="6839">
          <cell r="B6839">
            <v>16226.64</v>
          </cell>
          <cell r="C6839">
            <v>2011</v>
          </cell>
          <cell r="D6839" t="str">
            <v>413450  Printing Stationery &amp; Photographic</v>
          </cell>
          <cell r="E6839" t="str">
            <v>District 4</v>
          </cell>
          <cell r="F6839" t="str">
            <v>Water</v>
          </cell>
        </row>
        <row r="6840">
          <cell r="B6840">
            <v>15620.74</v>
          </cell>
          <cell r="C6840">
            <v>2011</v>
          </cell>
          <cell r="D6840" t="str">
            <v>413450  Printing Stationery &amp; Photographic</v>
          </cell>
          <cell r="E6840" t="str">
            <v>District 4</v>
          </cell>
          <cell r="F6840" t="str">
            <v>Water</v>
          </cell>
        </row>
        <row r="6841">
          <cell r="B6841">
            <v>22866.04</v>
          </cell>
          <cell r="C6841">
            <v>2011</v>
          </cell>
          <cell r="D6841" t="str">
            <v>413450  Printing Stationery &amp; Photographic</v>
          </cell>
          <cell r="E6841" t="str">
            <v>District 4</v>
          </cell>
          <cell r="F6841" t="str">
            <v>Water</v>
          </cell>
        </row>
        <row r="6842">
          <cell r="B6842">
            <v>24519.88</v>
          </cell>
          <cell r="C6842">
            <v>2011</v>
          </cell>
          <cell r="D6842" t="str">
            <v>413450  Printing Stationery &amp; Photographic</v>
          </cell>
          <cell r="E6842" t="str">
            <v>District 4</v>
          </cell>
          <cell r="F6842" t="str">
            <v>Water</v>
          </cell>
        </row>
        <row r="6843">
          <cell r="B6843">
            <v>2438.61</v>
          </cell>
          <cell r="C6843">
            <v>2011</v>
          </cell>
          <cell r="D6843" t="str">
            <v>413450  Printing Stationery &amp; Photographic</v>
          </cell>
          <cell r="E6843" t="str">
            <v>District 4</v>
          </cell>
          <cell r="F6843" t="str">
            <v>Water</v>
          </cell>
        </row>
        <row r="6844">
          <cell r="B6844">
            <v>7389.27</v>
          </cell>
          <cell r="C6844">
            <v>2011</v>
          </cell>
          <cell r="D6844" t="str">
            <v>413450  Printing Stationery &amp; Photographic</v>
          </cell>
          <cell r="E6844" t="str">
            <v>District 3</v>
          </cell>
          <cell r="F6844" t="str">
            <v>Water</v>
          </cell>
        </row>
        <row r="6845">
          <cell r="B6845">
            <v>35588.21</v>
          </cell>
          <cell r="C6845">
            <v>2011</v>
          </cell>
          <cell r="D6845" t="str">
            <v>413450  Printing Stationery &amp; Photographic</v>
          </cell>
          <cell r="E6845" t="str">
            <v>District 3</v>
          </cell>
          <cell r="F6845" t="str">
            <v>Water</v>
          </cell>
        </row>
        <row r="6846">
          <cell r="B6846">
            <v>2022.76</v>
          </cell>
          <cell r="C6846">
            <v>2011</v>
          </cell>
          <cell r="D6846" t="str">
            <v>413450  Printing Stationery &amp; Photographic</v>
          </cell>
          <cell r="E6846" t="str">
            <v>District 3</v>
          </cell>
          <cell r="F6846" t="str">
            <v>Water</v>
          </cell>
        </row>
        <row r="6847">
          <cell r="B6847">
            <v>14187.51</v>
          </cell>
          <cell r="C6847">
            <v>2011</v>
          </cell>
          <cell r="D6847" t="str">
            <v>413450  Printing Stationery &amp; Photographic</v>
          </cell>
          <cell r="E6847" t="str">
            <v>District 6</v>
          </cell>
          <cell r="F6847" t="str">
            <v>Water</v>
          </cell>
        </row>
        <row r="6848">
          <cell r="B6848">
            <v>28992.959999999999</v>
          </cell>
          <cell r="C6848">
            <v>2011</v>
          </cell>
          <cell r="D6848" t="str">
            <v>413450  Printing Stationery &amp; Photographic</v>
          </cell>
          <cell r="E6848" t="str">
            <v>District 8</v>
          </cell>
          <cell r="F6848" t="str">
            <v>Water</v>
          </cell>
        </row>
        <row r="6849">
          <cell r="B6849">
            <v>0</v>
          </cell>
          <cell r="C6849">
            <v>2011</v>
          </cell>
          <cell r="D6849" t="str">
            <v>413450  Printing Stationery &amp; Photographic</v>
          </cell>
          <cell r="E6849" t="str">
            <v>District 8</v>
          </cell>
          <cell r="F6849" t="str">
            <v>Water</v>
          </cell>
        </row>
        <row r="6850">
          <cell r="B6850">
            <v>25258.799999999999</v>
          </cell>
          <cell r="C6850">
            <v>2011</v>
          </cell>
          <cell r="D6850" t="str">
            <v>413450  Printing Stationery &amp; Photographic</v>
          </cell>
          <cell r="E6850" t="str">
            <v>District 8</v>
          </cell>
          <cell r="F6850" t="str">
            <v>Water</v>
          </cell>
        </row>
        <row r="6851">
          <cell r="B6851">
            <v>9762.5</v>
          </cell>
          <cell r="C6851">
            <v>2011</v>
          </cell>
          <cell r="D6851" t="str">
            <v>413450  Printing Stationery &amp; Photographic</v>
          </cell>
          <cell r="E6851" t="str">
            <v>District 6</v>
          </cell>
          <cell r="F6851" t="str">
            <v>Water</v>
          </cell>
        </row>
        <row r="6852">
          <cell r="B6852">
            <v>0</v>
          </cell>
          <cell r="C6852">
            <v>2011</v>
          </cell>
          <cell r="D6852" t="str">
            <v>413450  Printing Stationery &amp; Photographic</v>
          </cell>
          <cell r="E6852" t="str">
            <v>TOC</v>
          </cell>
          <cell r="F6852" t="str">
            <v>Water</v>
          </cell>
        </row>
        <row r="6853">
          <cell r="B6853">
            <v>6535.01</v>
          </cell>
          <cell r="C6853">
            <v>2011</v>
          </cell>
          <cell r="D6853" t="str">
            <v>413450  Printing Stationery &amp; Photographic</v>
          </cell>
          <cell r="E6853" t="str">
            <v>District 1</v>
          </cell>
          <cell r="F6853" t="str">
            <v>Water</v>
          </cell>
        </row>
        <row r="6854">
          <cell r="B6854">
            <v>78454.41</v>
          </cell>
          <cell r="C6854">
            <v>2011</v>
          </cell>
          <cell r="D6854" t="str">
            <v>413450  Printing Stationery &amp; Photographic</v>
          </cell>
          <cell r="E6854" t="str">
            <v>District 1</v>
          </cell>
          <cell r="F6854" t="str">
            <v>Water</v>
          </cell>
        </row>
        <row r="6855">
          <cell r="B6855">
            <v>5368.78</v>
          </cell>
          <cell r="C6855">
            <v>2011</v>
          </cell>
          <cell r="D6855" t="str">
            <v>413450  Printing Stationery &amp; Photographic</v>
          </cell>
          <cell r="E6855" t="str">
            <v>District 1</v>
          </cell>
          <cell r="F6855" t="str">
            <v>Water</v>
          </cell>
        </row>
        <row r="6856">
          <cell r="B6856">
            <v>15180.79</v>
          </cell>
          <cell r="C6856">
            <v>2011</v>
          </cell>
          <cell r="D6856" t="str">
            <v>413450  Printing Stationery &amp; Photographic</v>
          </cell>
          <cell r="E6856" t="str">
            <v>Logistics</v>
          </cell>
          <cell r="F6856" t="str">
            <v>Water</v>
          </cell>
        </row>
        <row r="6857">
          <cell r="B6857">
            <v>2133.75</v>
          </cell>
          <cell r="C6857">
            <v>2011</v>
          </cell>
          <cell r="D6857" t="str">
            <v>413450  Printing Stationery &amp; Photographic</v>
          </cell>
          <cell r="E6857" t="str">
            <v>Logistics</v>
          </cell>
          <cell r="F6857" t="str">
            <v>Water</v>
          </cell>
        </row>
        <row r="6858">
          <cell r="B6858">
            <v>10529.04</v>
          </cell>
          <cell r="C6858">
            <v>2011</v>
          </cell>
          <cell r="D6858" t="str">
            <v>413450  Printing Stationery &amp; Photographic</v>
          </cell>
          <cell r="E6858" t="str">
            <v>Logistics</v>
          </cell>
          <cell r="F6858" t="str">
            <v>Water</v>
          </cell>
        </row>
        <row r="6859">
          <cell r="B6859">
            <v>313</v>
          </cell>
          <cell r="C6859">
            <v>2011</v>
          </cell>
          <cell r="D6859" t="str">
            <v>413450  Printing Stationery &amp; Photographic</v>
          </cell>
          <cell r="E6859" t="str">
            <v>TOC</v>
          </cell>
          <cell r="F6859" t="str">
            <v>Water</v>
          </cell>
        </row>
        <row r="6860">
          <cell r="B6860">
            <v>46056.77</v>
          </cell>
          <cell r="C6860">
            <v>2011</v>
          </cell>
          <cell r="D6860" t="str">
            <v>413450  Printing Stationery &amp; Photographic</v>
          </cell>
          <cell r="E6860" t="str">
            <v>Informal Settlements</v>
          </cell>
          <cell r="F6860" t="str">
            <v>Water</v>
          </cell>
        </row>
        <row r="6861">
          <cell r="B6861">
            <v>10574.07</v>
          </cell>
          <cell r="C6861">
            <v>2011</v>
          </cell>
          <cell r="D6861" t="str">
            <v>413450  Printing Stationery &amp; Photographic</v>
          </cell>
          <cell r="E6861" t="str">
            <v>TOC</v>
          </cell>
          <cell r="F6861" t="str">
            <v>Water</v>
          </cell>
        </row>
        <row r="6862">
          <cell r="B6862">
            <v>2738</v>
          </cell>
          <cell r="C6862">
            <v>2011</v>
          </cell>
          <cell r="D6862" t="str">
            <v>413450  Printing Stationery &amp; Photographic</v>
          </cell>
          <cell r="E6862" t="str">
            <v>Planning &amp; Design</v>
          </cell>
          <cell r="F6862" t="str">
            <v>Water</v>
          </cell>
        </row>
        <row r="6863">
          <cell r="B6863">
            <v>443.17</v>
          </cell>
          <cell r="C6863">
            <v>2011</v>
          </cell>
          <cell r="D6863" t="str">
            <v>413450  Printing Stationery &amp; Photographic</v>
          </cell>
          <cell r="E6863" t="e">
            <v>#N/A</v>
          </cell>
          <cell r="F6863" t="str">
            <v>Sewer</v>
          </cell>
        </row>
        <row r="6864">
          <cell r="B6864">
            <v>0</v>
          </cell>
          <cell r="C6864">
            <v>2011</v>
          </cell>
          <cell r="D6864" t="str">
            <v>413450  Printing Stationery &amp; Photographic</v>
          </cell>
          <cell r="E6864" t="e">
            <v>#N/A</v>
          </cell>
          <cell r="F6864" t="str">
            <v>Sewer</v>
          </cell>
        </row>
        <row r="6865">
          <cell r="B6865">
            <v>154302.57999999999</v>
          </cell>
          <cell r="C6865">
            <v>2011</v>
          </cell>
          <cell r="D6865" t="str">
            <v>413450  Printing Stationery &amp; Photographic</v>
          </cell>
          <cell r="E6865" t="str">
            <v>District 8</v>
          </cell>
          <cell r="F6865" t="str">
            <v>Water</v>
          </cell>
        </row>
        <row r="6866">
          <cell r="B6866">
            <v>37789.69</v>
          </cell>
          <cell r="C6866">
            <v>2011</v>
          </cell>
          <cell r="D6866" t="str">
            <v>413450  Printing Stationery &amp; Photographic</v>
          </cell>
          <cell r="E6866" t="str">
            <v>District 8</v>
          </cell>
          <cell r="F6866" t="str">
            <v>Water</v>
          </cell>
        </row>
        <row r="6867">
          <cell r="B6867">
            <v>38175.69</v>
          </cell>
          <cell r="C6867">
            <v>2011</v>
          </cell>
          <cell r="D6867" t="str">
            <v>413450  Printing Stationery &amp; Photographic</v>
          </cell>
          <cell r="E6867" t="str">
            <v>District 8</v>
          </cell>
          <cell r="F6867" t="str">
            <v>Water</v>
          </cell>
        </row>
        <row r="6868">
          <cell r="B6868">
            <v>17899.27</v>
          </cell>
          <cell r="C6868">
            <v>2011</v>
          </cell>
          <cell r="D6868" t="str">
            <v>413450  Printing Stationery &amp; Photographic</v>
          </cell>
          <cell r="E6868" t="str">
            <v>District 6</v>
          </cell>
          <cell r="F6868" t="str">
            <v>Water</v>
          </cell>
        </row>
        <row r="6869">
          <cell r="B6869">
            <v>14735.97</v>
          </cell>
          <cell r="C6869">
            <v>2011</v>
          </cell>
          <cell r="D6869" t="str">
            <v>413450  Printing Stationery &amp; Photographic</v>
          </cell>
          <cell r="E6869" t="str">
            <v>District 6</v>
          </cell>
          <cell r="F6869" t="str">
            <v>Water</v>
          </cell>
        </row>
        <row r="6870">
          <cell r="B6870">
            <v>11224.44</v>
          </cell>
          <cell r="C6870">
            <v>2011</v>
          </cell>
          <cell r="D6870" t="str">
            <v>413450  Printing Stationery &amp; Photographic</v>
          </cell>
          <cell r="E6870" t="str">
            <v>District 6</v>
          </cell>
          <cell r="F6870" t="str">
            <v>Water</v>
          </cell>
        </row>
        <row r="6871">
          <cell r="B6871">
            <v>9909.35</v>
          </cell>
          <cell r="C6871">
            <v>2011</v>
          </cell>
          <cell r="D6871" t="str">
            <v>413450  Printing Stationery &amp; Photographic</v>
          </cell>
          <cell r="E6871" t="str">
            <v>District 6</v>
          </cell>
          <cell r="F6871" t="str">
            <v>Water</v>
          </cell>
        </row>
        <row r="6872">
          <cell r="B6872">
            <v>976.54</v>
          </cell>
          <cell r="C6872">
            <v>2011</v>
          </cell>
          <cell r="D6872" t="str">
            <v>413450  Printing Stationery &amp; Photographic</v>
          </cell>
          <cell r="E6872" t="str">
            <v>District 6</v>
          </cell>
          <cell r="F6872" t="str">
            <v>Water</v>
          </cell>
        </row>
        <row r="6873">
          <cell r="B6873">
            <v>32776.400000000001</v>
          </cell>
          <cell r="C6873">
            <v>2011</v>
          </cell>
          <cell r="D6873" t="str">
            <v>413450  Printing Stationery &amp; Photographic</v>
          </cell>
          <cell r="E6873" t="str">
            <v>District 6</v>
          </cell>
          <cell r="F6873" t="str">
            <v>Water</v>
          </cell>
        </row>
        <row r="6874">
          <cell r="B6874">
            <v>1396.5</v>
          </cell>
          <cell r="C6874">
            <v>2011</v>
          </cell>
          <cell r="D6874" t="str">
            <v>413450  Printing Stationery &amp; Photographic</v>
          </cell>
          <cell r="E6874" t="str">
            <v>District 6</v>
          </cell>
          <cell r="F6874" t="str">
            <v>Water</v>
          </cell>
        </row>
        <row r="6875">
          <cell r="B6875">
            <v>0</v>
          </cell>
          <cell r="C6875">
            <v>2011</v>
          </cell>
          <cell r="D6875" t="str">
            <v>413450  Printing Stationery &amp; Photographic</v>
          </cell>
          <cell r="E6875" t="str">
            <v>District 8</v>
          </cell>
          <cell r="F6875" t="str">
            <v>Water</v>
          </cell>
        </row>
        <row r="6876">
          <cell r="B6876">
            <v>9259.7800000000007</v>
          </cell>
          <cell r="C6876">
            <v>2011</v>
          </cell>
          <cell r="D6876" t="str">
            <v>413450  Printing Stationery &amp; Photographic</v>
          </cell>
          <cell r="E6876" t="str">
            <v>District 4</v>
          </cell>
          <cell r="F6876" t="str">
            <v>Sewer</v>
          </cell>
        </row>
        <row r="6877">
          <cell r="B6877">
            <v>18567.86</v>
          </cell>
          <cell r="C6877">
            <v>2011</v>
          </cell>
          <cell r="D6877" t="str">
            <v>413450  Printing Stationery &amp; Photographic</v>
          </cell>
          <cell r="E6877" t="str">
            <v>District 4</v>
          </cell>
          <cell r="F6877" t="str">
            <v>Sewer</v>
          </cell>
        </row>
        <row r="6878">
          <cell r="B6878">
            <v>9273.74</v>
          </cell>
          <cell r="C6878">
            <v>2011</v>
          </cell>
          <cell r="D6878" t="str">
            <v>413450  Printing Stationery &amp; Photographic</v>
          </cell>
          <cell r="E6878" t="str">
            <v>District 4</v>
          </cell>
          <cell r="F6878" t="str">
            <v>Sewer</v>
          </cell>
        </row>
        <row r="6879">
          <cell r="B6879">
            <v>0</v>
          </cell>
          <cell r="C6879">
            <v>2011</v>
          </cell>
          <cell r="D6879" t="str">
            <v>413450  Printing Stationery &amp; Photographic</v>
          </cell>
          <cell r="E6879" t="str">
            <v>District 3</v>
          </cell>
          <cell r="F6879" t="str">
            <v>Sewer</v>
          </cell>
        </row>
        <row r="6880">
          <cell r="B6880">
            <v>0</v>
          </cell>
          <cell r="C6880">
            <v>2011</v>
          </cell>
          <cell r="D6880" t="str">
            <v>413450  Printing Stationery &amp; Photographic</v>
          </cell>
          <cell r="E6880" t="str">
            <v>District 3</v>
          </cell>
          <cell r="F6880" t="str">
            <v>Sewer</v>
          </cell>
        </row>
        <row r="6881">
          <cell r="B6881">
            <v>7079.08</v>
          </cell>
          <cell r="C6881">
            <v>2011</v>
          </cell>
          <cell r="D6881" t="str">
            <v>413450  Printing Stationery &amp; Photographic</v>
          </cell>
          <cell r="E6881" t="str">
            <v>District 3</v>
          </cell>
          <cell r="F6881" t="str">
            <v>Sewer</v>
          </cell>
        </row>
        <row r="6882">
          <cell r="B6882">
            <v>0</v>
          </cell>
          <cell r="C6882">
            <v>2011</v>
          </cell>
          <cell r="D6882" t="str">
            <v>413450  Printing Stationery &amp; Photographic</v>
          </cell>
          <cell r="E6882" t="str">
            <v>TOC</v>
          </cell>
          <cell r="F6882" t="str">
            <v>Sewer</v>
          </cell>
        </row>
        <row r="6883">
          <cell r="B6883">
            <v>6855.67</v>
          </cell>
          <cell r="C6883">
            <v>2011</v>
          </cell>
          <cell r="D6883" t="str">
            <v>413450  Printing Stationery &amp; Photographic</v>
          </cell>
          <cell r="E6883" t="str">
            <v>District 7</v>
          </cell>
          <cell r="F6883" t="str">
            <v>Sewer</v>
          </cell>
        </row>
        <row r="6884">
          <cell r="B6884">
            <v>0</v>
          </cell>
          <cell r="C6884">
            <v>2011</v>
          </cell>
          <cell r="D6884" t="str">
            <v>413450  Printing Stationery &amp; Photographic</v>
          </cell>
          <cell r="E6884" t="str">
            <v>District 7</v>
          </cell>
          <cell r="F6884" t="str">
            <v>Sewer</v>
          </cell>
        </row>
        <row r="6885">
          <cell r="B6885">
            <v>2101.5100000000002</v>
          </cell>
          <cell r="C6885">
            <v>2011</v>
          </cell>
          <cell r="D6885" t="str">
            <v>413450  Printing Stationery &amp; Photographic</v>
          </cell>
          <cell r="E6885" t="str">
            <v>District 6</v>
          </cell>
          <cell r="F6885" t="str">
            <v>Sewer</v>
          </cell>
        </row>
        <row r="6886">
          <cell r="B6886">
            <v>15450.65</v>
          </cell>
          <cell r="C6886">
            <v>2011</v>
          </cell>
          <cell r="D6886" t="str">
            <v>413450  Printing Stationery &amp; Photographic</v>
          </cell>
          <cell r="E6886" t="str">
            <v>District 7</v>
          </cell>
          <cell r="F6886" t="str">
            <v>Sewer</v>
          </cell>
        </row>
        <row r="6887">
          <cell r="B6887">
            <v>14801.88</v>
          </cell>
          <cell r="C6887">
            <v>2011</v>
          </cell>
          <cell r="D6887" t="str">
            <v>413450  Printing Stationery &amp; Photographic</v>
          </cell>
          <cell r="E6887" t="str">
            <v>District 1</v>
          </cell>
          <cell r="F6887" t="str">
            <v>Sewer</v>
          </cell>
        </row>
        <row r="6888">
          <cell r="B6888">
            <v>0</v>
          </cell>
          <cell r="C6888">
            <v>2011</v>
          </cell>
          <cell r="D6888" t="str">
            <v>413450  Printing Stationery &amp; Photographic</v>
          </cell>
          <cell r="E6888" t="str">
            <v>Logistics</v>
          </cell>
          <cell r="F6888" t="str">
            <v>Sewer</v>
          </cell>
        </row>
        <row r="6889">
          <cell r="B6889">
            <v>0</v>
          </cell>
          <cell r="C6889">
            <v>2011</v>
          </cell>
          <cell r="D6889" t="str">
            <v>413450  Printing Stationery &amp; Photographic</v>
          </cell>
          <cell r="E6889" t="str">
            <v>Logistics</v>
          </cell>
          <cell r="F6889" t="str">
            <v>Sewer</v>
          </cell>
        </row>
        <row r="6890">
          <cell r="B6890">
            <v>0</v>
          </cell>
          <cell r="C6890">
            <v>2011</v>
          </cell>
          <cell r="D6890" t="str">
            <v>413450  Printing Stationery &amp; Photographic</v>
          </cell>
          <cell r="E6890" t="str">
            <v>Logistics</v>
          </cell>
          <cell r="F6890" t="str">
            <v>Sewer</v>
          </cell>
        </row>
        <row r="6891">
          <cell r="B6891">
            <v>0</v>
          </cell>
          <cell r="C6891">
            <v>2011</v>
          </cell>
          <cell r="D6891" t="str">
            <v>413450  Printing Stationery &amp; Photographic</v>
          </cell>
          <cell r="E6891" t="str">
            <v>Logistics</v>
          </cell>
          <cell r="F6891" t="str">
            <v>Sewer</v>
          </cell>
        </row>
        <row r="6892">
          <cell r="B6892">
            <v>9948.2999999999993</v>
          </cell>
          <cell r="C6892">
            <v>2011</v>
          </cell>
          <cell r="D6892" t="str">
            <v>413450  Printing Stationery &amp; Photographic</v>
          </cell>
          <cell r="E6892" t="str">
            <v>Logistics</v>
          </cell>
          <cell r="F6892" t="str">
            <v>Sewer</v>
          </cell>
        </row>
        <row r="6893">
          <cell r="B6893">
            <v>552.76</v>
          </cell>
          <cell r="C6893">
            <v>2011</v>
          </cell>
          <cell r="D6893" t="str">
            <v>413450  Printing Stationery &amp; Photographic</v>
          </cell>
          <cell r="E6893" t="str">
            <v>Informal Settlements</v>
          </cell>
          <cell r="F6893" t="str">
            <v>Sewer</v>
          </cell>
        </row>
        <row r="6894">
          <cell r="B6894">
            <v>7483.15</v>
          </cell>
          <cell r="C6894">
            <v>2011</v>
          </cell>
          <cell r="D6894" t="str">
            <v>413450  Printing Stationery &amp; Photographic</v>
          </cell>
          <cell r="E6894" t="str">
            <v>TOC</v>
          </cell>
          <cell r="F6894" t="str">
            <v>Sewer</v>
          </cell>
        </row>
        <row r="6895">
          <cell r="B6895">
            <v>0</v>
          </cell>
          <cell r="C6895">
            <v>2011</v>
          </cell>
          <cell r="D6895" t="str">
            <v>413450  Printing Stationery &amp; Photographic</v>
          </cell>
          <cell r="E6895" t="str">
            <v>Planning &amp; Design</v>
          </cell>
          <cell r="F6895" t="str">
            <v>Sewer</v>
          </cell>
        </row>
        <row r="6896">
          <cell r="B6896">
            <v>4906.8900000000003</v>
          </cell>
          <cell r="C6896">
            <v>2011</v>
          </cell>
          <cell r="D6896" t="str">
            <v>413450  Printing Stationery &amp; Photographic</v>
          </cell>
          <cell r="E6896" t="str">
            <v>Informal Settlements</v>
          </cell>
          <cell r="F6896" t="str">
            <v>Sewer</v>
          </cell>
        </row>
        <row r="6897">
          <cell r="B6897">
            <v>599.54999999999995</v>
          </cell>
          <cell r="C6897">
            <v>2011</v>
          </cell>
          <cell r="D6897" t="str">
            <v>413450  Printing Stationery &amp; Photographic</v>
          </cell>
          <cell r="E6897" t="str">
            <v>Informal Settlements</v>
          </cell>
          <cell r="F6897" t="str">
            <v>Water</v>
          </cell>
        </row>
        <row r="6898">
          <cell r="B6898">
            <v>39827.760000000002</v>
          </cell>
          <cell r="C6898">
            <v>2011</v>
          </cell>
          <cell r="D6898" t="str">
            <v>413450  Printing Stationery &amp; Photographic</v>
          </cell>
          <cell r="E6898" t="str">
            <v>Logistics</v>
          </cell>
          <cell r="F6898" t="str">
            <v>Water</v>
          </cell>
        </row>
        <row r="6899">
          <cell r="B6899">
            <v>604.85</v>
          </cell>
          <cell r="C6899">
            <v>2011</v>
          </cell>
          <cell r="D6899" t="str">
            <v>413450  Printing Stationery &amp; Photographic</v>
          </cell>
          <cell r="E6899" t="str">
            <v>District 7</v>
          </cell>
          <cell r="F6899" t="str">
            <v>Sewer</v>
          </cell>
        </row>
        <row r="6900">
          <cell r="B6900">
            <v>65314.28</v>
          </cell>
          <cell r="C6900">
            <v>2011</v>
          </cell>
          <cell r="D6900" t="str">
            <v>413450  Printing Stationery &amp; Photographic</v>
          </cell>
          <cell r="E6900" t="str">
            <v>District 7</v>
          </cell>
          <cell r="F6900" t="str">
            <v>Sewer</v>
          </cell>
        </row>
        <row r="6901">
          <cell r="B6901">
            <v>0</v>
          </cell>
          <cell r="C6901">
            <v>2011</v>
          </cell>
          <cell r="D6901" t="str">
            <v>413450  Printing Stationery &amp; Photographic</v>
          </cell>
          <cell r="E6901" t="str">
            <v>District 7</v>
          </cell>
          <cell r="F6901" t="str">
            <v>Sewer</v>
          </cell>
        </row>
        <row r="6902">
          <cell r="B6902">
            <v>6883.19</v>
          </cell>
          <cell r="C6902">
            <v>2011</v>
          </cell>
          <cell r="D6902" t="str">
            <v>413450  Printing Stationery &amp; Photographic</v>
          </cell>
          <cell r="E6902" t="str">
            <v>District 6</v>
          </cell>
          <cell r="F6902" t="str">
            <v>Sewer</v>
          </cell>
        </row>
        <row r="6903">
          <cell r="B6903">
            <v>7352.25</v>
          </cell>
          <cell r="C6903">
            <v>2011</v>
          </cell>
          <cell r="D6903" t="str">
            <v>413450  Printing Stationery &amp; Photographic</v>
          </cell>
          <cell r="E6903" t="str">
            <v>District 6</v>
          </cell>
          <cell r="F6903" t="str">
            <v>Sewer</v>
          </cell>
        </row>
        <row r="6904">
          <cell r="B6904">
            <v>0</v>
          </cell>
          <cell r="C6904">
            <v>2011</v>
          </cell>
          <cell r="D6904" t="str">
            <v>413450  Printing Stationery &amp; Photographic</v>
          </cell>
          <cell r="E6904" t="str">
            <v>District 6</v>
          </cell>
          <cell r="F6904" t="str">
            <v>Sewer</v>
          </cell>
        </row>
        <row r="6905">
          <cell r="B6905">
            <v>14975.7</v>
          </cell>
          <cell r="C6905">
            <v>2011</v>
          </cell>
          <cell r="D6905" t="str">
            <v>413450  Printing Stationery &amp; Photographic</v>
          </cell>
          <cell r="E6905" t="str">
            <v>District 6</v>
          </cell>
          <cell r="F6905" t="str">
            <v>Sewer</v>
          </cell>
        </row>
        <row r="6906">
          <cell r="B6906">
            <v>0</v>
          </cell>
          <cell r="C6906">
            <v>2011</v>
          </cell>
          <cell r="D6906" t="str">
            <v>413450  Printing Stationery &amp; Photographic</v>
          </cell>
          <cell r="E6906" t="str">
            <v>District 6</v>
          </cell>
          <cell r="F6906" t="str">
            <v>Sewer</v>
          </cell>
        </row>
        <row r="6907">
          <cell r="B6907">
            <v>6718.28</v>
          </cell>
          <cell r="C6907">
            <v>2011</v>
          </cell>
          <cell r="D6907" t="str">
            <v>413450  Printing Stationery &amp; Photographic</v>
          </cell>
          <cell r="E6907" t="str">
            <v>District 6</v>
          </cell>
          <cell r="F6907" t="str">
            <v>Sewer</v>
          </cell>
        </row>
        <row r="6908">
          <cell r="B6908">
            <v>0</v>
          </cell>
          <cell r="C6908">
            <v>2011</v>
          </cell>
          <cell r="D6908" t="str">
            <v>413450  Printing Stationery &amp; Photographic</v>
          </cell>
          <cell r="E6908" t="str">
            <v>District 7</v>
          </cell>
          <cell r="F6908" t="str">
            <v>Sewer</v>
          </cell>
        </row>
        <row r="6909">
          <cell r="B6909">
            <v>49.04</v>
          </cell>
          <cell r="C6909">
            <v>2011</v>
          </cell>
          <cell r="D6909" t="str">
            <v>413500  DO NOT USE - Projects</v>
          </cell>
          <cell r="E6909" t="str">
            <v>District 6</v>
          </cell>
          <cell r="F6909" t="str">
            <v>Sewer</v>
          </cell>
        </row>
        <row r="6910">
          <cell r="B6910">
            <v>33.18</v>
          </cell>
          <cell r="C6910">
            <v>2011</v>
          </cell>
          <cell r="D6910" t="str">
            <v>413600  Rates</v>
          </cell>
          <cell r="E6910" t="str">
            <v>District 6</v>
          </cell>
          <cell r="F6910" t="str">
            <v>Water</v>
          </cell>
        </row>
        <row r="6911">
          <cell r="B6911">
            <v>10831.88</v>
          </cell>
          <cell r="C6911">
            <v>2011</v>
          </cell>
          <cell r="D6911" t="str">
            <v>413670  Refreshments &amp; Teas</v>
          </cell>
          <cell r="E6911" t="str">
            <v>District 4</v>
          </cell>
          <cell r="F6911" t="str">
            <v>Water</v>
          </cell>
        </row>
        <row r="6912">
          <cell r="B6912">
            <v>13419.96</v>
          </cell>
          <cell r="C6912">
            <v>2011</v>
          </cell>
          <cell r="D6912" t="str">
            <v>413670  Refreshments &amp; Teas</v>
          </cell>
          <cell r="E6912" t="str">
            <v>District 4</v>
          </cell>
          <cell r="F6912" t="str">
            <v>Water</v>
          </cell>
        </row>
        <row r="6913">
          <cell r="B6913">
            <v>36823.21</v>
          </cell>
          <cell r="C6913">
            <v>2011</v>
          </cell>
          <cell r="D6913" t="str">
            <v>413670  Refreshments &amp; Teas</v>
          </cell>
          <cell r="E6913" t="str">
            <v>District 4</v>
          </cell>
          <cell r="F6913" t="str">
            <v>Water</v>
          </cell>
        </row>
        <row r="6914">
          <cell r="B6914">
            <v>4567.8599999999997</v>
          </cell>
          <cell r="C6914">
            <v>2011</v>
          </cell>
          <cell r="D6914" t="str">
            <v>413670  Refreshments &amp; Teas</v>
          </cell>
          <cell r="E6914" t="str">
            <v>District 4</v>
          </cell>
          <cell r="F6914" t="str">
            <v>Water</v>
          </cell>
        </row>
        <row r="6915">
          <cell r="B6915">
            <v>30175.77</v>
          </cell>
          <cell r="C6915">
            <v>2011</v>
          </cell>
          <cell r="D6915" t="str">
            <v>413670  Refreshments &amp; Teas</v>
          </cell>
          <cell r="E6915" t="str">
            <v>District 3</v>
          </cell>
          <cell r="F6915" t="str">
            <v>Water</v>
          </cell>
        </row>
        <row r="6916">
          <cell r="B6916">
            <v>4048.49</v>
          </cell>
          <cell r="C6916">
            <v>2011</v>
          </cell>
          <cell r="D6916" t="str">
            <v>413670  Refreshments &amp; Teas</v>
          </cell>
          <cell r="E6916" t="str">
            <v>District 3</v>
          </cell>
          <cell r="F6916" t="str">
            <v>Water</v>
          </cell>
        </row>
        <row r="6917">
          <cell r="B6917">
            <v>1436.2</v>
          </cell>
          <cell r="C6917">
            <v>2011</v>
          </cell>
          <cell r="D6917" t="str">
            <v>413670  Refreshments &amp; Teas</v>
          </cell>
          <cell r="E6917" t="str">
            <v>District 3</v>
          </cell>
          <cell r="F6917" t="str">
            <v>Water</v>
          </cell>
        </row>
        <row r="6918">
          <cell r="B6918">
            <v>11612.35</v>
          </cell>
          <cell r="C6918">
            <v>2011</v>
          </cell>
          <cell r="D6918" t="str">
            <v>413670  Refreshments &amp; Teas</v>
          </cell>
          <cell r="E6918" t="str">
            <v>District 6</v>
          </cell>
          <cell r="F6918" t="str">
            <v>Water</v>
          </cell>
        </row>
        <row r="6919">
          <cell r="B6919">
            <v>18491.47</v>
          </cell>
          <cell r="C6919">
            <v>2011</v>
          </cell>
          <cell r="D6919" t="str">
            <v>413670  Refreshments &amp; Teas</v>
          </cell>
          <cell r="E6919" t="str">
            <v>District 8</v>
          </cell>
          <cell r="F6919" t="str">
            <v>Water</v>
          </cell>
        </row>
        <row r="6920">
          <cell r="B6920">
            <v>296.58</v>
          </cell>
          <cell r="C6920">
            <v>2011</v>
          </cell>
          <cell r="D6920" t="str">
            <v>413670  Refreshments &amp; Teas</v>
          </cell>
          <cell r="E6920" t="str">
            <v>District 8</v>
          </cell>
          <cell r="F6920" t="str">
            <v>Water</v>
          </cell>
        </row>
        <row r="6921">
          <cell r="B6921">
            <v>2010.08</v>
          </cell>
          <cell r="C6921">
            <v>2011</v>
          </cell>
          <cell r="D6921" t="str">
            <v>413670  Refreshments &amp; Teas</v>
          </cell>
          <cell r="E6921" t="str">
            <v>District 6</v>
          </cell>
          <cell r="F6921" t="str">
            <v>Water</v>
          </cell>
        </row>
        <row r="6922">
          <cell r="B6922">
            <v>0</v>
          </cell>
          <cell r="C6922">
            <v>2011</v>
          </cell>
          <cell r="D6922" t="str">
            <v>413670  Refreshments &amp; Teas</v>
          </cell>
          <cell r="E6922" t="str">
            <v>TOC</v>
          </cell>
          <cell r="F6922" t="str">
            <v>Water</v>
          </cell>
        </row>
        <row r="6923">
          <cell r="B6923">
            <v>96256.41</v>
          </cell>
          <cell r="C6923">
            <v>2011</v>
          </cell>
          <cell r="D6923" t="str">
            <v>413670  Refreshments &amp; Teas</v>
          </cell>
          <cell r="E6923" t="str">
            <v>District 1</v>
          </cell>
          <cell r="F6923" t="str">
            <v>Water</v>
          </cell>
        </row>
        <row r="6924">
          <cell r="B6924">
            <v>549.69000000000005</v>
          </cell>
          <cell r="C6924">
            <v>2011</v>
          </cell>
          <cell r="D6924" t="str">
            <v>413670  Refreshments &amp; Teas</v>
          </cell>
          <cell r="E6924" t="str">
            <v>District 1</v>
          </cell>
          <cell r="F6924" t="str">
            <v>Water</v>
          </cell>
        </row>
        <row r="6925">
          <cell r="B6925">
            <v>0</v>
          </cell>
          <cell r="C6925">
            <v>2011</v>
          </cell>
          <cell r="D6925" t="str">
            <v>413670  Refreshments &amp; Teas</v>
          </cell>
          <cell r="E6925" t="str">
            <v>District 1</v>
          </cell>
          <cell r="F6925" t="str">
            <v>Water</v>
          </cell>
        </row>
        <row r="6926">
          <cell r="B6926">
            <v>37828.720000000001</v>
          </cell>
          <cell r="C6926">
            <v>2011</v>
          </cell>
          <cell r="D6926" t="str">
            <v>413670  Refreshments &amp; Teas</v>
          </cell>
          <cell r="E6926" t="str">
            <v>Logistics</v>
          </cell>
          <cell r="F6926" t="str">
            <v>Water</v>
          </cell>
        </row>
        <row r="6927">
          <cell r="B6927">
            <v>13692.98</v>
          </cell>
          <cell r="C6927">
            <v>2011</v>
          </cell>
          <cell r="D6927" t="str">
            <v>413670  Refreshments &amp; Teas</v>
          </cell>
          <cell r="E6927" t="str">
            <v>Logistics</v>
          </cell>
          <cell r="F6927" t="str">
            <v>Water</v>
          </cell>
        </row>
        <row r="6928">
          <cell r="B6928">
            <v>16637.28</v>
          </cell>
          <cell r="C6928">
            <v>2011</v>
          </cell>
          <cell r="D6928" t="str">
            <v>413670  Refreshments &amp; Teas</v>
          </cell>
          <cell r="E6928" t="str">
            <v>Logistics</v>
          </cell>
          <cell r="F6928" t="str">
            <v>Water</v>
          </cell>
        </row>
        <row r="6929">
          <cell r="B6929">
            <v>0</v>
          </cell>
          <cell r="C6929">
            <v>2011</v>
          </cell>
          <cell r="D6929" t="str">
            <v>413670  Refreshments &amp; Teas</v>
          </cell>
          <cell r="E6929" t="str">
            <v>Logistics</v>
          </cell>
          <cell r="F6929" t="str">
            <v>Water</v>
          </cell>
        </row>
        <row r="6930">
          <cell r="B6930">
            <v>0</v>
          </cell>
          <cell r="C6930">
            <v>2011</v>
          </cell>
          <cell r="D6930" t="str">
            <v>413670  Refreshments &amp; Teas</v>
          </cell>
          <cell r="E6930" t="str">
            <v>Logistics</v>
          </cell>
          <cell r="F6930" t="str">
            <v>Water</v>
          </cell>
        </row>
        <row r="6931">
          <cell r="B6931">
            <v>15399.04</v>
          </cell>
          <cell r="C6931">
            <v>2011</v>
          </cell>
          <cell r="D6931" t="str">
            <v>413670  Refreshments &amp; Teas</v>
          </cell>
          <cell r="E6931" t="str">
            <v>Informal Settlements</v>
          </cell>
          <cell r="F6931" t="str">
            <v>Water</v>
          </cell>
        </row>
        <row r="6932">
          <cell r="B6932">
            <v>24983.89</v>
          </cell>
          <cell r="C6932">
            <v>2011</v>
          </cell>
          <cell r="D6932" t="str">
            <v>413670  Refreshments &amp; Teas</v>
          </cell>
          <cell r="E6932" t="str">
            <v>TOC</v>
          </cell>
          <cell r="F6932" t="str">
            <v>Water</v>
          </cell>
        </row>
        <row r="6933">
          <cell r="B6933">
            <v>299539.7</v>
          </cell>
          <cell r="C6933">
            <v>2011</v>
          </cell>
          <cell r="D6933" t="str">
            <v>413670  Refreshments &amp; Teas</v>
          </cell>
          <cell r="E6933" t="str">
            <v>District 8</v>
          </cell>
          <cell r="F6933" t="str">
            <v>Water</v>
          </cell>
        </row>
        <row r="6934">
          <cell r="B6934">
            <v>33401.129999999997</v>
          </cell>
          <cell r="C6934">
            <v>2011</v>
          </cell>
          <cell r="D6934" t="str">
            <v>413670  Refreshments &amp; Teas</v>
          </cell>
          <cell r="E6934" t="str">
            <v>District 8</v>
          </cell>
          <cell r="F6934" t="str">
            <v>Water</v>
          </cell>
        </row>
        <row r="6935">
          <cell r="B6935">
            <v>1044.52</v>
          </cell>
          <cell r="C6935">
            <v>2011</v>
          </cell>
          <cell r="D6935" t="str">
            <v>413670  Refreshments &amp; Teas</v>
          </cell>
          <cell r="E6935" t="str">
            <v>District 8</v>
          </cell>
          <cell r="F6935" t="str">
            <v>Water</v>
          </cell>
        </row>
        <row r="6936">
          <cell r="B6936">
            <v>22537.7</v>
          </cell>
          <cell r="C6936">
            <v>2011</v>
          </cell>
          <cell r="D6936" t="str">
            <v>413670  Refreshments &amp; Teas</v>
          </cell>
          <cell r="E6936" t="str">
            <v>District 6</v>
          </cell>
          <cell r="F6936" t="str">
            <v>Water</v>
          </cell>
        </row>
        <row r="6937">
          <cell r="B6937">
            <v>17076.29</v>
          </cell>
          <cell r="C6937">
            <v>2011</v>
          </cell>
          <cell r="D6937" t="str">
            <v>413670  Refreshments &amp; Teas</v>
          </cell>
          <cell r="E6937" t="str">
            <v>District 6</v>
          </cell>
          <cell r="F6937" t="str">
            <v>Water</v>
          </cell>
        </row>
        <row r="6938">
          <cell r="B6938">
            <v>22725.77</v>
          </cell>
          <cell r="C6938">
            <v>2011</v>
          </cell>
          <cell r="D6938" t="str">
            <v>413670  Refreshments &amp; Teas</v>
          </cell>
          <cell r="E6938" t="str">
            <v>District 6</v>
          </cell>
          <cell r="F6938" t="str">
            <v>Water</v>
          </cell>
        </row>
        <row r="6939">
          <cell r="B6939">
            <v>9033.7099999999991</v>
          </cell>
          <cell r="C6939">
            <v>2011</v>
          </cell>
          <cell r="D6939" t="str">
            <v>413670  Refreshments &amp; Teas</v>
          </cell>
          <cell r="E6939" t="str">
            <v>District 6</v>
          </cell>
          <cell r="F6939" t="str">
            <v>Water</v>
          </cell>
        </row>
        <row r="6940">
          <cell r="B6940">
            <v>0</v>
          </cell>
          <cell r="C6940">
            <v>2011</v>
          </cell>
          <cell r="D6940" t="str">
            <v>413670  Refreshments &amp; Teas</v>
          </cell>
          <cell r="E6940" t="str">
            <v>District 6</v>
          </cell>
          <cell r="F6940" t="str">
            <v>Water</v>
          </cell>
        </row>
        <row r="6941">
          <cell r="B6941">
            <v>1850.83</v>
          </cell>
          <cell r="C6941">
            <v>2011</v>
          </cell>
          <cell r="D6941" t="str">
            <v>413670  Refreshments &amp; Teas</v>
          </cell>
          <cell r="E6941" t="str">
            <v>Informal Settlements</v>
          </cell>
          <cell r="F6941" t="str">
            <v>Water</v>
          </cell>
        </row>
        <row r="6942">
          <cell r="B6942">
            <v>10631.05</v>
          </cell>
          <cell r="C6942">
            <v>2011</v>
          </cell>
          <cell r="D6942" t="str">
            <v>413670  Refreshments &amp; Teas</v>
          </cell>
          <cell r="E6942" t="str">
            <v>District 4</v>
          </cell>
          <cell r="F6942" t="str">
            <v>Sewer</v>
          </cell>
        </row>
        <row r="6943">
          <cell r="B6943">
            <v>22643.71</v>
          </cell>
          <cell r="C6943">
            <v>2011</v>
          </cell>
          <cell r="D6943" t="str">
            <v>413670  Refreshments &amp; Teas</v>
          </cell>
          <cell r="E6943" t="str">
            <v>District 4</v>
          </cell>
          <cell r="F6943" t="str">
            <v>Sewer</v>
          </cell>
        </row>
        <row r="6944">
          <cell r="B6944">
            <v>33526.639999999999</v>
          </cell>
          <cell r="C6944">
            <v>2011</v>
          </cell>
          <cell r="D6944" t="str">
            <v>413670  Refreshments &amp; Teas</v>
          </cell>
          <cell r="E6944" t="str">
            <v>District 4</v>
          </cell>
          <cell r="F6944" t="str">
            <v>Sewer</v>
          </cell>
        </row>
        <row r="6945">
          <cell r="B6945">
            <v>12595.82</v>
          </cell>
          <cell r="C6945">
            <v>2011</v>
          </cell>
          <cell r="D6945" t="str">
            <v>413670  Refreshments &amp; Teas</v>
          </cell>
          <cell r="E6945" t="str">
            <v>District 3</v>
          </cell>
          <cell r="F6945" t="str">
            <v>Sewer</v>
          </cell>
        </row>
        <row r="6946">
          <cell r="B6946">
            <v>134.71</v>
          </cell>
          <cell r="C6946">
            <v>2011</v>
          </cell>
          <cell r="D6946" t="str">
            <v>413670  Refreshments &amp; Teas</v>
          </cell>
          <cell r="E6946" t="str">
            <v>District 7</v>
          </cell>
          <cell r="F6946" t="str">
            <v>Sewer</v>
          </cell>
        </row>
        <row r="6947">
          <cell r="B6947">
            <v>9084.5499999999993</v>
          </cell>
          <cell r="C6947">
            <v>2011</v>
          </cell>
          <cell r="D6947" t="str">
            <v>413670  Refreshments &amp; Teas</v>
          </cell>
          <cell r="E6947" t="str">
            <v>District 6</v>
          </cell>
          <cell r="F6947" t="str">
            <v>Sewer</v>
          </cell>
        </row>
        <row r="6948">
          <cell r="B6948">
            <v>21069.07</v>
          </cell>
          <cell r="C6948">
            <v>2011</v>
          </cell>
          <cell r="D6948" t="str">
            <v>413670  Refreshments &amp; Teas</v>
          </cell>
          <cell r="E6948" t="str">
            <v>District 7</v>
          </cell>
          <cell r="F6948" t="str">
            <v>Sewer</v>
          </cell>
        </row>
        <row r="6949">
          <cell r="B6949">
            <v>32165.37</v>
          </cell>
          <cell r="C6949">
            <v>2011</v>
          </cell>
          <cell r="D6949" t="str">
            <v>413670  Refreshments &amp; Teas</v>
          </cell>
          <cell r="E6949" t="str">
            <v>District 1</v>
          </cell>
          <cell r="F6949" t="str">
            <v>Sewer</v>
          </cell>
        </row>
        <row r="6950">
          <cell r="B6950">
            <v>40140.35</v>
          </cell>
          <cell r="C6950">
            <v>2011</v>
          </cell>
          <cell r="D6950" t="str">
            <v>413670  Refreshments &amp; Teas</v>
          </cell>
          <cell r="E6950" t="str">
            <v>Logistics</v>
          </cell>
          <cell r="F6950" t="str">
            <v>Sewer</v>
          </cell>
        </row>
        <row r="6951">
          <cell r="B6951">
            <v>800.98</v>
          </cell>
          <cell r="C6951">
            <v>2011</v>
          </cell>
          <cell r="D6951" t="str">
            <v>413670  Refreshments &amp; Teas</v>
          </cell>
          <cell r="E6951" t="str">
            <v>TOC</v>
          </cell>
          <cell r="F6951" t="str">
            <v>Sewer</v>
          </cell>
        </row>
        <row r="6952">
          <cell r="B6952">
            <v>7799.35</v>
          </cell>
          <cell r="C6952">
            <v>2011</v>
          </cell>
          <cell r="D6952" t="str">
            <v>413670  Refreshments &amp; Teas</v>
          </cell>
          <cell r="E6952" t="str">
            <v>Informal Settlements</v>
          </cell>
          <cell r="F6952" t="str">
            <v>Sewer</v>
          </cell>
        </row>
        <row r="6953">
          <cell r="B6953">
            <v>3038.39</v>
          </cell>
          <cell r="C6953">
            <v>2011</v>
          </cell>
          <cell r="D6953" t="str">
            <v>413670  Refreshments &amp; Teas</v>
          </cell>
          <cell r="E6953" t="str">
            <v>Logistics</v>
          </cell>
          <cell r="F6953" t="str">
            <v>Water</v>
          </cell>
        </row>
        <row r="6954">
          <cell r="B6954">
            <v>79447.199999999997</v>
          </cell>
          <cell r="C6954">
            <v>2011</v>
          </cell>
          <cell r="D6954" t="str">
            <v>413670  Refreshments &amp; Teas</v>
          </cell>
          <cell r="E6954" t="str">
            <v>District 7</v>
          </cell>
          <cell r="F6954" t="str">
            <v>Sewer</v>
          </cell>
        </row>
        <row r="6955">
          <cell r="B6955">
            <v>6583.35</v>
          </cell>
          <cell r="C6955">
            <v>2011</v>
          </cell>
          <cell r="D6955" t="str">
            <v>413670  Refreshments &amp; Teas</v>
          </cell>
          <cell r="E6955" t="str">
            <v>District 7</v>
          </cell>
          <cell r="F6955" t="str">
            <v>Sewer</v>
          </cell>
        </row>
        <row r="6956">
          <cell r="B6956">
            <v>13803.51</v>
          </cell>
          <cell r="C6956">
            <v>2011</v>
          </cell>
          <cell r="D6956" t="str">
            <v>413670  Refreshments &amp; Teas</v>
          </cell>
          <cell r="E6956" t="str">
            <v>District 6</v>
          </cell>
          <cell r="F6956" t="str">
            <v>Sewer</v>
          </cell>
        </row>
        <row r="6957">
          <cell r="B6957">
            <v>14841.15</v>
          </cell>
          <cell r="C6957">
            <v>2011</v>
          </cell>
          <cell r="D6957" t="str">
            <v>413670  Refreshments &amp; Teas</v>
          </cell>
          <cell r="E6957" t="str">
            <v>District 6</v>
          </cell>
          <cell r="F6957" t="str">
            <v>Sewer</v>
          </cell>
        </row>
        <row r="6958">
          <cell r="B6958">
            <v>5268.36</v>
          </cell>
          <cell r="C6958">
            <v>2011</v>
          </cell>
          <cell r="D6958" t="str">
            <v>413670  Refreshments &amp; Teas</v>
          </cell>
          <cell r="E6958" t="str">
            <v>District 6</v>
          </cell>
          <cell r="F6958" t="str">
            <v>Sewer</v>
          </cell>
        </row>
        <row r="6959">
          <cell r="B6959">
            <v>12027.14</v>
          </cell>
          <cell r="C6959">
            <v>2011</v>
          </cell>
          <cell r="D6959" t="str">
            <v>413670  Refreshments &amp; Teas</v>
          </cell>
          <cell r="E6959" t="str">
            <v>District 6</v>
          </cell>
          <cell r="F6959" t="str">
            <v>Sewer</v>
          </cell>
        </row>
        <row r="6960">
          <cell r="B6960">
            <v>0</v>
          </cell>
          <cell r="C6960">
            <v>2011</v>
          </cell>
          <cell r="D6960" t="str">
            <v>413700  Relocation Costs</v>
          </cell>
          <cell r="E6960" t="str">
            <v>District 1</v>
          </cell>
          <cell r="F6960" t="str">
            <v>Sewer</v>
          </cell>
        </row>
        <row r="6961">
          <cell r="B6961">
            <v>0</v>
          </cell>
          <cell r="C6961">
            <v>2011</v>
          </cell>
          <cell r="D6961" t="str">
            <v>413750  Operating Leases</v>
          </cell>
          <cell r="E6961" t="str">
            <v>District 4</v>
          </cell>
          <cell r="F6961" t="str">
            <v>Water</v>
          </cell>
        </row>
        <row r="6962">
          <cell r="B6962">
            <v>0</v>
          </cell>
          <cell r="C6962">
            <v>2011</v>
          </cell>
          <cell r="D6962" t="str">
            <v>413750  Operating Leases</v>
          </cell>
          <cell r="E6962" t="str">
            <v>District 4</v>
          </cell>
          <cell r="F6962" t="str">
            <v>Water</v>
          </cell>
        </row>
        <row r="6963">
          <cell r="B6963">
            <v>0</v>
          </cell>
          <cell r="C6963">
            <v>2011</v>
          </cell>
          <cell r="D6963" t="str">
            <v>413750  Operating Leases</v>
          </cell>
          <cell r="E6963" t="str">
            <v>District 4</v>
          </cell>
          <cell r="F6963" t="str">
            <v>Water</v>
          </cell>
        </row>
        <row r="6964">
          <cell r="B6964">
            <v>0</v>
          </cell>
          <cell r="C6964">
            <v>2011</v>
          </cell>
          <cell r="D6964" t="str">
            <v>413750  Operating Leases</v>
          </cell>
          <cell r="E6964" t="str">
            <v>District 8</v>
          </cell>
          <cell r="F6964" t="str">
            <v>Water</v>
          </cell>
        </row>
        <row r="6965">
          <cell r="B6965">
            <v>0</v>
          </cell>
          <cell r="C6965">
            <v>2011</v>
          </cell>
          <cell r="D6965" t="str">
            <v>413750  Operating Leases</v>
          </cell>
          <cell r="E6965" t="str">
            <v>District 6</v>
          </cell>
          <cell r="F6965" t="str">
            <v>Water</v>
          </cell>
        </row>
        <row r="6966">
          <cell r="B6966">
            <v>555.05999999999995</v>
          </cell>
          <cell r="C6966">
            <v>2011</v>
          </cell>
          <cell r="D6966" t="str">
            <v>413750  Operating Leases</v>
          </cell>
          <cell r="E6966" t="str">
            <v>Logistics</v>
          </cell>
          <cell r="F6966" t="str">
            <v>Water</v>
          </cell>
        </row>
        <row r="6967">
          <cell r="B6967">
            <v>461253.33</v>
          </cell>
          <cell r="C6967">
            <v>2011</v>
          </cell>
          <cell r="D6967" t="str">
            <v>413750  Operating Leases</v>
          </cell>
          <cell r="E6967" t="str">
            <v>Informal Settlements</v>
          </cell>
          <cell r="F6967" t="str">
            <v>Water</v>
          </cell>
        </row>
        <row r="6968">
          <cell r="B6968">
            <v>0</v>
          </cell>
          <cell r="C6968">
            <v>2011</v>
          </cell>
          <cell r="D6968" t="str">
            <v>413750  Operating Leases</v>
          </cell>
          <cell r="E6968" t="str">
            <v>TOC</v>
          </cell>
          <cell r="F6968" t="str">
            <v>Water</v>
          </cell>
        </row>
        <row r="6969">
          <cell r="B6969">
            <v>0</v>
          </cell>
          <cell r="C6969">
            <v>2011</v>
          </cell>
          <cell r="D6969" t="str">
            <v>413750  Operating Leases</v>
          </cell>
          <cell r="E6969" t="str">
            <v>District 8</v>
          </cell>
          <cell r="F6969" t="str">
            <v>Water</v>
          </cell>
        </row>
        <row r="6970">
          <cell r="B6970">
            <v>1800</v>
          </cell>
          <cell r="C6970">
            <v>2011</v>
          </cell>
          <cell r="D6970" t="str">
            <v>413750  Operating Leases</v>
          </cell>
          <cell r="E6970" t="str">
            <v>District 8</v>
          </cell>
          <cell r="F6970" t="str">
            <v>Water</v>
          </cell>
        </row>
        <row r="6971">
          <cell r="B6971">
            <v>0</v>
          </cell>
          <cell r="C6971">
            <v>2011</v>
          </cell>
          <cell r="D6971" t="str">
            <v>413750  Operating Leases</v>
          </cell>
          <cell r="E6971" t="str">
            <v>District 8</v>
          </cell>
          <cell r="F6971" t="str">
            <v>Water</v>
          </cell>
        </row>
        <row r="6972">
          <cell r="B6972">
            <v>0</v>
          </cell>
          <cell r="C6972">
            <v>2011</v>
          </cell>
          <cell r="D6972" t="str">
            <v>413750  Operating Leases</v>
          </cell>
          <cell r="E6972" t="str">
            <v>District 6</v>
          </cell>
          <cell r="F6972" t="str">
            <v>Water</v>
          </cell>
        </row>
        <row r="6973">
          <cell r="B6973">
            <v>0</v>
          </cell>
          <cell r="C6973">
            <v>2011</v>
          </cell>
          <cell r="D6973" t="str">
            <v>413750  Operating Leases</v>
          </cell>
          <cell r="E6973" t="str">
            <v>District 4</v>
          </cell>
          <cell r="F6973" t="str">
            <v>Sewer</v>
          </cell>
        </row>
        <row r="6974">
          <cell r="B6974">
            <v>0</v>
          </cell>
          <cell r="C6974">
            <v>2011</v>
          </cell>
          <cell r="D6974" t="str">
            <v>413750  Operating Leases</v>
          </cell>
          <cell r="E6974" t="str">
            <v>District 4</v>
          </cell>
          <cell r="F6974" t="str">
            <v>Sewer</v>
          </cell>
        </row>
        <row r="6975">
          <cell r="B6975">
            <v>0</v>
          </cell>
          <cell r="C6975">
            <v>2011</v>
          </cell>
          <cell r="D6975" t="str">
            <v>413750  Operating Leases</v>
          </cell>
          <cell r="E6975" t="str">
            <v>Informal Settlements</v>
          </cell>
          <cell r="F6975" t="str">
            <v>Water</v>
          </cell>
        </row>
        <row r="6976">
          <cell r="B6976">
            <v>550912.55000000005</v>
          </cell>
          <cell r="C6976">
            <v>2011</v>
          </cell>
          <cell r="D6976" t="str">
            <v>413750  Operating Leases</v>
          </cell>
          <cell r="E6976" t="str">
            <v>Logistics</v>
          </cell>
          <cell r="F6976" t="str">
            <v>Water</v>
          </cell>
        </row>
        <row r="6977">
          <cell r="B6977">
            <v>0</v>
          </cell>
          <cell r="C6977">
            <v>2011</v>
          </cell>
          <cell r="D6977" t="str">
            <v>413750  Operating Leases</v>
          </cell>
          <cell r="E6977" t="str">
            <v>District 7</v>
          </cell>
          <cell r="F6977" t="str">
            <v>Sewer</v>
          </cell>
        </row>
        <row r="6978">
          <cell r="B6978">
            <v>0</v>
          </cell>
          <cell r="C6978">
            <v>2011</v>
          </cell>
          <cell r="D6978" t="str">
            <v>413750  Operating Leases</v>
          </cell>
          <cell r="E6978" t="str">
            <v>District 7</v>
          </cell>
          <cell r="F6978" t="str">
            <v>Sewer</v>
          </cell>
        </row>
        <row r="6979">
          <cell r="B6979">
            <v>0</v>
          </cell>
          <cell r="C6979">
            <v>2011</v>
          </cell>
          <cell r="D6979" t="str">
            <v>413760  Reward Incentives</v>
          </cell>
          <cell r="E6979" t="str">
            <v>District 6</v>
          </cell>
          <cell r="F6979" t="str">
            <v>Water</v>
          </cell>
        </row>
        <row r="6980">
          <cell r="B6980">
            <v>5197.3900000000003</v>
          </cell>
          <cell r="C6980">
            <v>2011</v>
          </cell>
          <cell r="D6980" t="str">
            <v>413770  Scrapping of Assets</v>
          </cell>
          <cell r="E6980" t="str">
            <v>District 1</v>
          </cell>
          <cell r="F6980" t="str">
            <v>Water</v>
          </cell>
        </row>
        <row r="6981">
          <cell r="B6981">
            <v>4555.07</v>
          </cell>
          <cell r="C6981">
            <v>2011</v>
          </cell>
          <cell r="D6981" t="str">
            <v>413770  Scrapping of Assets</v>
          </cell>
          <cell r="E6981" t="str">
            <v>District 8</v>
          </cell>
          <cell r="F6981" t="str">
            <v>Water</v>
          </cell>
        </row>
        <row r="6982">
          <cell r="B6982">
            <v>4555.07</v>
          </cell>
          <cell r="C6982">
            <v>2011</v>
          </cell>
          <cell r="D6982" t="str">
            <v>413770  Scrapping of Assets</v>
          </cell>
          <cell r="E6982" t="str">
            <v>Logistics</v>
          </cell>
          <cell r="F6982" t="str">
            <v>Water</v>
          </cell>
        </row>
        <row r="6983">
          <cell r="B6983">
            <v>1450</v>
          </cell>
          <cell r="C6983">
            <v>2011</v>
          </cell>
          <cell r="D6983" t="str">
            <v>413800  Security Services &amp; Charges</v>
          </cell>
          <cell r="E6983" t="str">
            <v>District 4</v>
          </cell>
          <cell r="F6983" t="str">
            <v>Water</v>
          </cell>
        </row>
        <row r="6984">
          <cell r="B6984">
            <v>699570.96</v>
          </cell>
          <cell r="C6984">
            <v>2011</v>
          </cell>
          <cell r="D6984" t="str">
            <v>413800  Security Services &amp; Charges</v>
          </cell>
          <cell r="E6984" t="str">
            <v>District 4</v>
          </cell>
          <cell r="F6984" t="str">
            <v>Water</v>
          </cell>
        </row>
        <row r="6985">
          <cell r="B6985">
            <v>0</v>
          </cell>
          <cell r="C6985">
            <v>2011</v>
          </cell>
          <cell r="D6985" t="str">
            <v>413800  Security Services &amp; Charges</v>
          </cell>
          <cell r="E6985" t="str">
            <v>District 4</v>
          </cell>
          <cell r="F6985" t="str">
            <v>Water</v>
          </cell>
        </row>
        <row r="6986">
          <cell r="B6986">
            <v>0</v>
          </cell>
          <cell r="C6986">
            <v>2011</v>
          </cell>
          <cell r="D6986" t="str">
            <v>413800  Security Services &amp; Charges</v>
          </cell>
          <cell r="E6986" t="str">
            <v>District 6</v>
          </cell>
          <cell r="F6986" t="str">
            <v>Water</v>
          </cell>
        </row>
        <row r="6987">
          <cell r="B6987">
            <v>0</v>
          </cell>
          <cell r="C6987">
            <v>2011</v>
          </cell>
          <cell r="D6987" t="str">
            <v>413800  Security Services &amp; Charges</v>
          </cell>
          <cell r="E6987" t="str">
            <v>District 8</v>
          </cell>
          <cell r="F6987" t="str">
            <v>Water</v>
          </cell>
        </row>
        <row r="6988">
          <cell r="B6988">
            <v>12115.92</v>
          </cell>
          <cell r="C6988">
            <v>2011</v>
          </cell>
          <cell r="D6988" t="str">
            <v>413800  Security Services &amp; Charges</v>
          </cell>
          <cell r="E6988" t="str">
            <v>District 6</v>
          </cell>
          <cell r="F6988" t="str">
            <v>Water</v>
          </cell>
        </row>
        <row r="6989">
          <cell r="B6989">
            <v>0</v>
          </cell>
          <cell r="C6989">
            <v>2011</v>
          </cell>
          <cell r="D6989" t="str">
            <v>413800  Security Services &amp; Charges</v>
          </cell>
          <cell r="E6989" t="str">
            <v>District 1</v>
          </cell>
          <cell r="F6989" t="str">
            <v>Water</v>
          </cell>
        </row>
        <row r="6990">
          <cell r="B6990">
            <v>434698.8</v>
          </cell>
          <cell r="C6990">
            <v>2011</v>
          </cell>
          <cell r="D6990" t="str">
            <v>413800  Security Services &amp; Charges</v>
          </cell>
          <cell r="E6990" t="str">
            <v>District 1</v>
          </cell>
          <cell r="F6990" t="str">
            <v>Water</v>
          </cell>
        </row>
        <row r="6991">
          <cell r="B6991">
            <v>1831284</v>
          </cell>
          <cell r="C6991">
            <v>2011</v>
          </cell>
          <cell r="D6991" t="str">
            <v>413800  Security Services &amp; Charges</v>
          </cell>
          <cell r="E6991" t="str">
            <v>Logistics</v>
          </cell>
          <cell r="F6991" t="str">
            <v>Water</v>
          </cell>
        </row>
        <row r="6992">
          <cell r="B6992">
            <v>1589067.84</v>
          </cell>
          <cell r="C6992">
            <v>2011</v>
          </cell>
          <cell r="D6992" t="str">
            <v>413800  Security Services &amp; Charges</v>
          </cell>
          <cell r="E6992" t="str">
            <v>Logistics</v>
          </cell>
          <cell r="F6992" t="str">
            <v>Water</v>
          </cell>
        </row>
        <row r="6993">
          <cell r="B6993">
            <v>3078547.32</v>
          </cell>
          <cell r="C6993">
            <v>2011</v>
          </cell>
          <cell r="D6993" t="str">
            <v>413800  Security Services &amp; Charges</v>
          </cell>
          <cell r="E6993" t="str">
            <v>Logistics</v>
          </cell>
          <cell r="F6993" t="str">
            <v>Water</v>
          </cell>
        </row>
        <row r="6994">
          <cell r="B6994">
            <v>0</v>
          </cell>
          <cell r="C6994">
            <v>2011</v>
          </cell>
          <cell r="D6994" t="str">
            <v>413800  Security Services &amp; Charges</v>
          </cell>
          <cell r="E6994" t="str">
            <v>TOC</v>
          </cell>
          <cell r="F6994" t="str">
            <v>Water</v>
          </cell>
        </row>
        <row r="6995">
          <cell r="B6995">
            <v>3992659.49</v>
          </cell>
          <cell r="C6995">
            <v>2011</v>
          </cell>
          <cell r="D6995" t="str">
            <v>413800  Security Services &amp; Charges</v>
          </cell>
          <cell r="E6995" t="str">
            <v>District 8</v>
          </cell>
          <cell r="F6995" t="str">
            <v>Water</v>
          </cell>
        </row>
        <row r="6996">
          <cell r="B6996">
            <v>2001383.64</v>
          </cell>
          <cell r="C6996">
            <v>2011</v>
          </cell>
          <cell r="D6996" t="str">
            <v>413800  Security Services &amp; Charges</v>
          </cell>
          <cell r="E6996" t="str">
            <v>District 8</v>
          </cell>
          <cell r="F6996" t="str">
            <v>Water</v>
          </cell>
        </row>
        <row r="6997">
          <cell r="B6997">
            <v>0</v>
          </cell>
          <cell r="C6997">
            <v>2011</v>
          </cell>
          <cell r="D6997" t="str">
            <v>413800  Security Services &amp; Charges</v>
          </cell>
          <cell r="E6997" t="str">
            <v>District 8</v>
          </cell>
          <cell r="F6997" t="str">
            <v>Water</v>
          </cell>
        </row>
        <row r="6998">
          <cell r="B6998">
            <v>417851.9</v>
          </cell>
          <cell r="C6998">
            <v>2011</v>
          </cell>
          <cell r="D6998" t="str">
            <v>413800  Security Services &amp; Charges</v>
          </cell>
          <cell r="E6998" t="str">
            <v>District 8</v>
          </cell>
          <cell r="F6998" t="str">
            <v>Water</v>
          </cell>
        </row>
        <row r="6999">
          <cell r="B6999">
            <v>84955.65</v>
          </cell>
          <cell r="C6999">
            <v>2011</v>
          </cell>
          <cell r="D6999" t="str">
            <v>413800  Security Services &amp; Charges</v>
          </cell>
          <cell r="E6999" t="str">
            <v>District 6</v>
          </cell>
          <cell r="F6999" t="str">
            <v>Water</v>
          </cell>
        </row>
        <row r="7000">
          <cell r="B7000">
            <v>238896</v>
          </cell>
          <cell r="C7000">
            <v>2011</v>
          </cell>
          <cell r="D7000" t="str">
            <v>413800  Security Services &amp; Charges</v>
          </cell>
          <cell r="E7000" t="str">
            <v>District 6</v>
          </cell>
          <cell r="F7000" t="str">
            <v>Water</v>
          </cell>
        </row>
        <row r="7001">
          <cell r="B7001">
            <v>0</v>
          </cell>
          <cell r="C7001">
            <v>2011</v>
          </cell>
          <cell r="D7001" t="str">
            <v>413800  Security Services &amp; Charges</v>
          </cell>
          <cell r="E7001" t="str">
            <v>District 6</v>
          </cell>
          <cell r="F7001" t="str">
            <v>Water</v>
          </cell>
        </row>
        <row r="7002">
          <cell r="B7002">
            <v>0</v>
          </cell>
          <cell r="C7002">
            <v>2011</v>
          </cell>
          <cell r="D7002" t="str">
            <v>413800  Security Services &amp; Charges</v>
          </cell>
          <cell r="E7002" t="str">
            <v>District 8</v>
          </cell>
          <cell r="F7002" t="str">
            <v>Water</v>
          </cell>
        </row>
        <row r="7003">
          <cell r="B7003">
            <v>1715.79</v>
          </cell>
          <cell r="C7003">
            <v>2011</v>
          </cell>
          <cell r="D7003" t="str">
            <v>413800  Security Services &amp; Charges</v>
          </cell>
          <cell r="E7003" t="str">
            <v>Informal Settlements</v>
          </cell>
          <cell r="F7003" t="str">
            <v>Water</v>
          </cell>
        </row>
        <row r="7004">
          <cell r="B7004">
            <v>0</v>
          </cell>
          <cell r="C7004">
            <v>2011</v>
          </cell>
          <cell r="D7004" t="str">
            <v>413800  Security Services &amp; Charges</v>
          </cell>
          <cell r="E7004" t="str">
            <v>District 4</v>
          </cell>
          <cell r="F7004" t="str">
            <v>Sewer</v>
          </cell>
        </row>
        <row r="7005">
          <cell r="B7005">
            <v>1810433.73</v>
          </cell>
          <cell r="C7005">
            <v>2011</v>
          </cell>
          <cell r="D7005" t="str">
            <v>413800  Security Services &amp; Charges</v>
          </cell>
          <cell r="E7005" t="str">
            <v>District 4</v>
          </cell>
          <cell r="F7005" t="str">
            <v>Sewer</v>
          </cell>
        </row>
        <row r="7006">
          <cell r="B7006">
            <v>0</v>
          </cell>
          <cell r="C7006">
            <v>2011</v>
          </cell>
          <cell r="D7006" t="str">
            <v>413800  Security Services &amp; Charges</v>
          </cell>
          <cell r="E7006" t="str">
            <v>District 6</v>
          </cell>
          <cell r="F7006" t="str">
            <v>Sewer</v>
          </cell>
        </row>
        <row r="7007">
          <cell r="B7007">
            <v>0</v>
          </cell>
          <cell r="C7007">
            <v>2011</v>
          </cell>
          <cell r="D7007" t="str">
            <v>413800  Security Services &amp; Charges</v>
          </cell>
          <cell r="E7007" t="str">
            <v>District 1</v>
          </cell>
          <cell r="F7007" t="str">
            <v>Sewer</v>
          </cell>
        </row>
        <row r="7008">
          <cell r="B7008">
            <v>0</v>
          </cell>
          <cell r="C7008">
            <v>2011</v>
          </cell>
          <cell r="D7008" t="str">
            <v>413800  Security Services &amp; Charges</v>
          </cell>
          <cell r="E7008" t="str">
            <v>Logistics</v>
          </cell>
          <cell r="F7008" t="str">
            <v>Sewer</v>
          </cell>
        </row>
        <row r="7009">
          <cell r="B7009">
            <v>4486806.93</v>
          </cell>
          <cell r="C7009">
            <v>2011</v>
          </cell>
          <cell r="D7009" t="str">
            <v>413800  Security Services &amp; Charges</v>
          </cell>
          <cell r="E7009" t="str">
            <v>Logistics</v>
          </cell>
          <cell r="F7009" t="str">
            <v>Sewer</v>
          </cell>
        </row>
        <row r="7010">
          <cell r="B7010">
            <v>524782</v>
          </cell>
          <cell r="C7010">
            <v>2011</v>
          </cell>
          <cell r="D7010" t="str">
            <v>413800  Security Services &amp; Charges</v>
          </cell>
          <cell r="E7010" t="str">
            <v>TOC</v>
          </cell>
          <cell r="F7010" t="str">
            <v>Sewer</v>
          </cell>
        </row>
        <row r="7011">
          <cell r="B7011">
            <v>1984.8</v>
          </cell>
          <cell r="C7011">
            <v>2011</v>
          </cell>
          <cell r="D7011" t="str">
            <v>413800  Security Services &amp; Charges</v>
          </cell>
          <cell r="E7011" t="str">
            <v>Logistics</v>
          </cell>
          <cell r="F7011" t="str">
            <v>Water</v>
          </cell>
        </row>
        <row r="7012">
          <cell r="B7012">
            <v>154211.54</v>
          </cell>
          <cell r="C7012">
            <v>2011</v>
          </cell>
          <cell r="D7012" t="str">
            <v>413800  Security Services &amp; Charges</v>
          </cell>
          <cell r="E7012" t="str">
            <v>District 7</v>
          </cell>
          <cell r="F7012" t="str">
            <v>Sewer</v>
          </cell>
        </row>
        <row r="7013">
          <cell r="B7013">
            <v>0</v>
          </cell>
          <cell r="C7013">
            <v>2011</v>
          </cell>
          <cell r="D7013" t="str">
            <v>413800  Security Services &amp; Charges</v>
          </cell>
          <cell r="E7013" t="str">
            <v>District 6</v>
          </cell>
          <cell r="F7013" t="str">
            <v>Sewer</v>
          </cell>
        </row>
        <row r="7014">
          <cell r="B7014">
            <v>0</v>
          </cell>
          <cell r="C7014">
            <v>2011</v>
          </cell>
          <cell r="D7014" t="str">
            <v>413800  Security Services &amp; Charges</v>
          </cell>
          <cell r="E7014" t="str">
            <v>District 6</v>
          </cell>
          <cell r="F7014" t="str">
            <v>Sewer</v>
          </cell>
        </row>
        <row r="7015">
          <cell r="B7015">
            <v>30160</v>
          </cell>
          <cell r="C7015">
            <v>2011</v>
          </cell>
          <cell r="D7015" t="str">
            <v>413850  Service Connections</v>
          </cell>
          <cell r="E7015" t="str">
            <v>District 4</v>
          </cell>
          <cell r="F7015" t="str">
            <v>Water</v>
          </cell>
        </row>
        <row r="7016">
          <cell r="B7016">
            <v>0</v>
          </cell>
          <cell r="C7016">
            <v>2011</v>
          </cell>
          <cell r="D7016" t="str">
            <v>413850  Service Connections</v>
          </cell>
          <cell r="E7016" t="str">
            <v>District 4</v>
          </cell>
          <cell r="F7016" t="str">
            <v>Water</v>
          </cell>
        </row>
        <row r="7017">
          <cell r="B7017">
            <v>0</v>
          </cell>
          <cell r="C7017">
            <v>2011</v>
          </cell>
          <cell r="D7017" t="str">
            <v>413850  Service Connections</v>
          </cell>
          <cell r="E7017" t="str">
            <v>District 6</v>
          </cell>
          <cell r="F7017" t="str">
            <v>Water</v>
          </cell>
        </row>
        <row r="7018">
          <cell r="B7018">
            <v>0</v>
          </cell>
          <cell r="C7018">
            <v>2011</v>
          </cell>
          <cell r="D7018" t="str">
            <v>413850  Service Connections</v>
          </cell>
          <cell r="E7018" t="str">
            <v>District 1</v>
          </cell>
          <cell r="F7018" t="str">
            <v>Water</v>
          </cell>
        </row>
        <row r="7019">
          <cell r="B7019">
            <v>0</v>
          </cell>
          <cell r="C7019">
            <v>2011</v>
          </cell>
          <cell r="D7019" t="str">
            <v>413850  Service Connections</v>
          </cell>
          <cell r="E7019" t="str">
            <v>Informal Settlements</v>
          </cell>
          <cell r="F7019" t="str">
            <v>Water</v>
          </cell>
        </row>
        <row r="7020">
          <cell r="B7020">
            <v>0</v>
          </cell>
          <cell r="C7020">
            <v>2011</v>
          </cell>
          <cell r="D7020" t="str">
            <v>413850  Service Connections</v>
          </cell>
          <cell r="E7020" t="str">
            <v>District 8</v>
          </cell>
          <cell r="F7020" t="str">
            <v>Water</v>
          </cell>
        </row>
        <row r="7021">
          <cell r="B7021">
            <v>2347.89</v>
          </cell>
          <cell r="C7021">
            <v>2011</v>
          </cell>
          <cell r="D7021" t="str">
            <v>413850  Service Connections</v>
          </cell>
          <cell r="E7021" t="str">
            <v>District 6</v>
          </cell>
          <cell r="F7021" t="str">
            <v>Water</v>
          </cell>
        </row>
        <row r="7022">
          <cell r="B7022">
            <v>895.97</v>
          </cell>
          <cell r="C7022">
            <v>2011</v>
          </cell>
          <cell r="D7022" t="str">
            <v>413850  Service Connections</v>
          </cell>
          <cell r="E7022" t="str">
            <v>District 6</v>
          </cell>
          <cell r="F7022" t="str">
            <v>Water</v>
          </cell>
        </row>
        <row r="7023">
          <cell r="B7023">
            <v>13546.09</v>
          </cell>
          <cell r="C7023">
            <v>2011</v>
          </cell>
          <cell r="D7023" t="str">
            <v>413850  Service Connections</v>
          </cell>
          <cell r="E7023" t="str">
            <v>District 6</v>
          </cell>
          <cell r="F7023" t="str">
            <v>Water</v>
          </cell>
        </row>
        <row r="7024">
          <cell r="B7024">
            <v>177336.44</v>
          </cell>
          <cell r="C7024">
            <v>2011</v>
          </cell>
          <cell r="D7024" t="str">
            <v>413850  Service Connections</v>
          </cell>
          <cell r="E7024" t="str">
            <v>District 6</v>
          </cell>
          <cell r="F7024" t="str">
            <v>Water</v>
          </cell>
        </row>
        <row r="7025">
          <cell r="B7025">
            <v>0</v>
          </cell>
          <cell r="C7025">
            <v>2011</v>
          </cell>
          <cell r="D7025" t="str">
            <v>413850  Service Connections</v>
          </cell>
          <cell r="E7025" t="str">
            <v>District 7</v>
          </cell>
          <cell r="F7025" t="str">
            <v>Sewer</v>
          </cell>
        </row>
        <row r="7026">
          <cell r="B7026">
            <v>916.92</v>
          </cell>
          <cell r="C7026">
            <v>2011</v>
          </cell>
          <cell r="D7026" t="str">
            <v>413850  Service Connections</v>
          </cell>
          <cell r="E7026" t="str">
            <v>District 4</v>
          </cell>
          <cell r="F7026" t="str">
            <v>Sewer</v>
          </cell>
        </row>
        <row r="7027">
          <cell r="B7027">
            <v>0</v>
          </cell>
          <cell r="C7027">
            <v>2011</v>
          </cell>
          <cell r="D7027" t="str">
            <v>413850  Service Connections</v>
          </cell>
          <cell r="E7027" t="str">
            <v>District 3</v>
          </cell>
          <cell r="F7027" t="str">
            <v>Sewer</v>
          </cell>
        </row>
        <row r="7028">
          <cell r="B7028">
            <v>0</v>
          </cell>
          <cell r="C7028">
            <v>2011</v>
          </cell>
          <cell r="D7028" t="str">
            <v>413850  Service Connections</v>
          </cell>
          <cell r="E7028" t="str">
            <v>District 6</v>
          </cell>
          <cell r="F7028" t="str">
            <v>Sewer</v>
          </cell>
        </row>
        <row r="7029">
          <cell r="B7029">
            <v>34.4</v>
          </cell>
          <cell r="C7029">
            <v>2011</v>
          </cell>
          <cell r="D7029" t="str">
            <v>413850  Service Connections</v>
          </cell>
          <cell r="E7029" t="str">
            <v>District 7</v>
          </cell>
          <cell r="F7029" t="str">
            <v>Sewer</v>
          </cell>
        </row>
        <row r="7030">
          <cell r="B7030">
            <v>6423.25</v>
          </cell>
          <cell r="C7030">
            <v>2011</v>
          </cell>
          <cell r="D7030" t="str">
            <v>413850  Service Connections</v>
          </cell>
          <cell r="E7030" t="str">
            <v>District 1</v>
          </cell>
          <cell r="F7030" t="str">
            <v>Sewer</v>
          </cell>
        </row>
        <row r="7031">
          <cell r="B7031">
            <v>10547.97</v>
          </cell>
          <cell r="C7031">
            <v>2011</v>
          </cell>
          <cell r="D7031" t="str">
            <v>413850  Service Connections</v>
          </cell>
          <cell r="E7031" t="str">
            <v>District 7</v>
          </cell>
          <cell r="F7031" t="str">
            <v>Sewer</v>
          </cell>
        </row>
        <row r="7032">
          <cell r="B7032">
            <v>1293.24</v>
          </cell>
          <cell r="C7032">
            <v>2011</v>
          </cell>
          <cell r="D7032" t="str">
            <v>413850  Service Connections</v>
          </cell>
          <cell r="E7032" t="str">
            <v>District 7</v>
          </cell>
          <cell r="F7032" t="str">
            <v>Sewer</v>
          </cell>
        </row>
        <row r="7033">
          <cell r="B7033">
            <v>1457.84</v>
          </cell>
          <cell r="C7033">
            <v>2011</v>
          </cell>
          <cell r="D7033" t="str">
            <v>413850  Service Connections</v>
          </cell>
          <cell r="E7033" t="str">
            <v>District 6</v>
          </cell>
          <cell r="F7033" t="str">
            <v>Sewer</v>
          </cell>
        </row>
        <row r="7034">
          <cell r="B7034">
            <v>630.62</v>
          </cell>
          <cell r="C7034">
            <v>2011</v>
          </cell>
          <cell r="D7034" t="str">
            <v>413850  Service Connections</v>
          </cell>
          <cell r="E7034" t="str">
            <v>District 6</v>
          </cell>
          <cell r="F7034" t="str">
            <v>Sewer</v>
          </cell>
        </row>
        <row r="7035">
          <cell r="B7035">
            <v>0</v>
          </cell>
          <cell r="C7035">
            <v>2011</v>
          </cell>
          <cell r="D7035" t="str">
            <v>413900  Sewerage Services</v>
          </cell>
          <cell r="E7035" t="str">
            <v>District 3</v>
          </cell>
          <cell r="F7035" t="str">
            <v>Water</v>
          </cell>
        </row>
        <row r="7036">
          <cell r="B7036">
            <v>1281.45</v>
          </cell>
          <cell r="C7036">
            <v>2011</v>
          </cell>
          <cell r="D7036" t="str">
            <v>413900  Sewerage Services</v>
          </cell>
          <cell r="E7036" t="str">
            <v>Logistics</v>
          </cell>
          <cell r="F7036" t="str">
            <v>Water</v>
          </cell>
        </row>
        <row r="7037">
          <cell r="B7037">
            <v>0</v>
          </cell>
          <cell r="C7037">
            <v>2011</v>
          </cell>
          <cell r="D7037" t="str">
            <v>413900  Sewerage Services</v>
          </cell>
          <cell r="E7037" t="str">
            <v>Logistics</v>
          </cell>
          <cell r="F7037" t="str">
            <v>Water</v>
          </cell>
        </row>
        <row r="7038">
          <cell r="B7038">
            <v>13400</v>
          </cell>
          <cell r="C7038">
            <v>2011</v>
          </cell>
          <cell r="D7038" t="str">
            <v>413900  Sewerage Services</v>
          </cell>
          <cell r="E7038" t="str">
            <v>District 6</v>
          </cell>
          <cell r="F7038" t="str">
            <v>Water</v>
          </cell>
        </row>
        <row r="7039">
          <cell r="B7039">
            <v>0</v>
          </cell>
          <cell r="C7039">
            <v>2011</v>
          </cell>
          <cell r="D7039" t="str">
            <v>413900  Sewerage Services</v>
          </cell>
          <cell r="E7039" t="str">
            <v>Logistics</v>
          </cell>
          <cell r="F7039" t="str">
            <v>Sewer</v>
          </cell>
        </row>
        <row r="7040">
          <cell r="B7040">
            <v>39600</v>
          </cell>
          <cell r="C7040">
            <v>2011</v>
          </cell>
          <cell r="D7040" t="str">
            <v>413900  Sewerage Services</v>
          </cell>
          <cell r="E7040" t="str">
            <v>Logistics</v>
          </cell>
          <cell r="F7040" t="str">
            <v>Sewer</v>
          </cell>
        </row>
        <row r="7041">
          <cell r="B7041">
            <v>1935</v>
          </cell>
          <cell r="C7041">
            <v>2011</v>
          </cell>
          <cell r="D7041" t="str">
            <v>413950  Signage</v>
          </cell>
          <cell r="E7041" t="str">
            <v>District 4</v>
          </cell>
          <cell r="F7041" t="str">
            <v>Water</v>
          </cell>
        </row>
        <row r="7042">
          <cell r="B7042">
            <v>1256.6199999999999</v>
          </cell>
          <cell r="C7042">
            <v>2011</v>
          </cell>
          <cell r="D7042" t="str">
            <v>413950  Signage</v>
          </cell>
          <cell r="E7042" t="str">
            <v>District 4</v>
          </cell>
          <cell r="F7042" t="str">
            <v>Water</v>
          </cell>
        </row>
        <row r="7043">
          <cell r="B7043">
            <v>8690</v>
          </cell>
          <cell r="C7043">
            <v>2011</v>
          </cell>
          <cell r="D7043" t="str">
            <v>413950  Signage</v>
          </cell>
          <cell r="E7043" t="str">
            <v>District 8</v>
          </cell>
          <cell r="F7043" t="str">
            <v>Water</v>
          </cell>
        </row>
        <row r="7044">
          <cell r="B7044">
            <v>3959.63</v>
          </cell>
          <cell r="C7044">
            <v>2011</v>
          </cell>
          <cell r="D7044" t="str">
            <v>413950  Signage</v>
          </cell>
          <cell r="E7044" t="str">
            <v>District 1</v>
          </cell>
          <cell r="F7044" t="str">
            <v>Water</v>
          </cell>
        </row>
        <row r="7045">
          <cell r="B7045">
            <v>44.53</v>
          </cell>
          <cell r="C7045">
            <v>2011</v>
          </cell>
          <cell r="D7045" t="str">
            <v>413950  Signage</v>
          </cell>
          <cell r="E7045" t="str">
            <v>Informal Settlements</v>
          </cell>
          <cell r="F7045" t="str">
            <v>Water</v>
          </cell>
        </row>
        <row r="7046">
          <cell r="B7046">
            <v>42511</v>
          </cell>
          <cell r="C7046">
            <v>2011</v>
          </cell>
          <cell r="D7046" t="str">
            <v>413950  Signage</v>
          </cell>
          <cell r="E7046" t="str">
            <v>District 8</v>
          </cell>
          <cell r="F7046" t="str">
            <v>Water</v>
          </cell>
        </row>
        <row r="7047">
          <cell r="B7047">
            <v>13705.08</v>
          </cell>
          <cell r="C7047">
            <v>2011</v>
          </cell>
          <cell r="D7047" t="str">
            <v>413950  Signage</v>
          </cell>
          <cell r="E7047" t="str">
            <v>District 8</v>
          </cell>
          <cell r="F7047" t="str">
            <v>Water</v>
          </cell>
        </row>
        <row r="7048">
          <cell r="B7048">
            <v>1750</v>
          </cell>
          <cell r="C7048">
            <v>2011</v>
          </cell>
          <cell r="D7048" t="str">
            <v>413950  Signage</v>
          </cell>
          <cell r="E7048" t="str">
            <v>District 4</v>
          </cell>
          <cell r="F7048" t="str">
            <v>Sewer</v>
          </cell>
        </row>
        <row r="7049">
          <cell r="B7049">
            <v>0</v>
          </cell>
          <cell r="C7049">
            <v>2011</v>
          </cell>
          <cell r="D7049" t="str">
            <v>413950  Signage</v>
          </cell>
          <cell r="E7049" t="str">
            <v>District 7</v>
          </cell>
          <cell r="F7049" t="str">
            <v>Sewer</v>
          </cell>
        </row>
        <row r="7050">
          <cell r="B7050">
            <v>34164.5</v>
          </cell>
          <cell r="C7050">
            <v>2011</v>
          </cell>
          <cell r="D7050" t="str">
            <v>413950  Signage</v>
          </cell>
          <cell r="E7050" t="str">
            <v>District 7</v>
          </cell>
          <cell r="F7050" t="str">
            <v>Sewer</v>
          </cell>
        </row>
        <row r="7051">
          <cell r="B7051">
            <v>1435</v>
          </cell>
          <cell r="C7051">
            <v>2011</v>
          </cell>
          <cell r="D7051" t="str">
            <v>413950  Signage</v>
          </cell>
          <cell r="E7051" t="str">
            <v>District 6</v>
          </cell>
          <cell r="F7051" t="str">
            <v>Sewer</v>
          </cell>
        </row>
        <row r="7052">
          <cell r="B7052">
            <v>7999.59</v>
          </cell>
          <cell r="C7052">
            <v>2011</v>
          </cell>
          <cell r="D7052" t="str">
            <v>414100  Telecommunication Services</v>
          </cell>
          <cell r="E7052" t="str">
            <v>District 4</v>
          </cell>
          <cell r="F7052" t="str">
            <v>Water</v>
          </cell>
        </row>
        <row r="7053">
          <cell r="B7053">
            <v>10960.58</v>
          </cell>
          <cell r="C7053">
            <v>2011</v>
          </cell>
          <cell r="D7053" t="str">
            <v>414100  Telecommunication Services</v>
          </cell>
          <cell r="E7053" t="str">
            <v>District 4</v>
          </cell>
          <cell r="F7053" t="str">
            <v>Water</v>
          </cell>
        </row>
        <row r="7054">
          <cell r="B7054">
            <v>44916.65</v>
          </cell>
          <cell r="C7054">
            <v>2011</v>
          </cell>
          <cell r="D7054" t="str">
            <v>414100  Telecommunication Services</v>
          </cell>
          <cell r="E7054" t="str">
            <v>District 4</v>
          </cell>
          <cell r="F7054" t="str">
            <v>Water</v>
          </cell>
        </row>
        <row r="7055">
          <cell r="B7055">
            <v>10481.19</v>
          </cell>
          <cell r="C7055">
            <v>2011</v>
          </cell>
          <cell r="D7055" t="str">
            <v>414100  Telecommunication Services</v>
          </cell>
          <cell r="E7055" t="str">
            <v>District 4</v>
          </cell>
          <cell r="F7055" t="str">
            <v>Water</v>
          </cell>
        </row>
        <row r="7056">
          <cell r="B7056">
            <v>190.59</v>
          </cell>
          <cell r="C7056">
            <v>2011</v>
          </cell>
          <cell r="D7056" t="str">
            <v>414100  Telecommunication Services</v>
          </cell>
          <cell r="E7056" t="str">
            <v>District 4</v>
          </cell>
          <cell r="F7056" t="str">
            <v>Water</v>
          </cell>
        </row>
        <row r="7057">
          <cell r="B7057">
            <v>45577.38</v>
          </cell>
          <cell r="C7057">
            <v>2011</v>
          </cell>
          <cell r="D7057" t="str">
            <v>414100  Telecommunication Services</v>
          </cell>
          <cell r="E7057" t="str">
            <v>District 3</v>
          </cell>
          <cell r="F7057" t="str">
            <v>Water</v>
          </cell>
        </row>
        <row r="7058">
          <cell r="B7058">
            <v>82.38</v>
          </cell>
          <cell r="C7058">
            <v>2011</v>
          </cell>
          <cell r="D7058" t="str">
            <v>414100  Telecommunication Services</v>
          </cell>
          <cell r="E7058" t="str">
            <v>District 3</v>
          </cell>
          <cell r="F7058" t="str">
            <v>Water</v>
          </cell>
        </row>
        <row r="7059">
          <cell r="B7059">
            <v>0</v>
          </cell>
          <cell r="C7059">
            <v>2011</v>
          </cell>
          <cell r="D7059" t="str">
            <v>414100  Telecommunication Services</v>
          </cell>
          <cell r="E7059" t="str">
            <v>District 3</v>
          </cell>
          <cell r="F7059" t="str">
            <v>Water</v>
          </cell>
        </row>
        <row r="7060">
          <cell r="B7060">
            <v>688.43</v>
          </cell>
          <cell r="C7060">
            <v>2011</v>
          </cell>
          <cell r="D7060" t="str">
            <v>414100  Telecommunication Services</v>
          </cell>
          <cell r="E7060" t="str">
            <v>District 6</v>
          </cell>
          <cell r="F7060" t="str">
            <v>Water</v>
          </cell>
        </row>
        <row r="7061">
          <cell r="B7061">
            <v>10197.68</v>
          </cell>
          <cell r="C7061">
            <v>2011</v>
          </cell>
          <cell r="D7061" t="str">
            <v>414100  Telecommunication Services</v>
          </cell>
          <cell r="E7061" t="str">
            <v>District 8</v>
          </cell>
          <cell r="F7061" t="str">
            <v>Water</v>
          </cell>
        </row>
        <row r="7062">
          <cell r="B7062">
            <v>554.20000000000005</v>
          </cell>
          <cell r="C7062">
            <v>2011</v>
          </cell>
          <cell r="D7062" t="str">
            <v>414100  Telecommunication Services</v>
          </cell>
          <cell r="E7062" t="str">
            <v>District 8</v>
          </cell>
          <cell r="F7062" t="str">
            <v>Water</v>
          </cell>
        </row>
        <row r="7063">
          <cell r="B7063">
            <v>34825.800000000003</v>
          </cell>
          <cell r="C7063">
            <v>2011</v>
          </cell>
          <cell r="D7063" t="str">
            <v>414100  Telecommunication Services</v>
          </cell>
          <cell r="E7063" t="str">
            <v>District 6</v>
          </cell>
          <cell r="F7063" t="str">
            <v>Water</v>
          </cell>
        </row>
        <row r="7064">
          <cell r="B7064">
            <v>0</v>
          </cell>
          <cell r="C7064">
            <v>2011</v>
          </cell>
          <cell r="D7064" t="str">
            <v>414100  Telecommunication Services</v>
          </cell>
          <cell r="E7064" t="str">
            <v>TOC</v>
          </cell>
          <cell r="F7064" t="str">
            <v>Water</v>
          </cell>
        </row>
        <row r="7065">
          <cell r="B7065">
            <v>14529.58</v>
          </cell>
          <cell r="C7065">
            <v>2011</v>
          </cell>
          <cell r="D7065" t="str">
            <v>414100  Telecommunication Services</v>
          </cell>
          <cell r="E7065" t="str">
            <v>District 1</v>
          </cell>
          <cell r="F7065" t="str">
            <v>Water</v>
          </cell>
        </row>
        <row r="7066">
          <cell r="B7066">
            <v>125.99</v>
          </cell>
          <cell r="C7066">
            <v>2011</v>
          </cell>
          <cell r="D7066" t="str">
            <v>414100  Telecommunication Services</v>
          </cell>
          <cell r="E7066" t="str">
            <v>District 1</v>
          </cell>
          <cell r="F7066" t="str">
            <v>Water</v>
          </cell>
        </row>
        <row r="7067">
          <cell r="B7067">
            <v>2627.19</v>
          </cell>
          <cell r="C7067">
            <v>2011</v>
          </cell>
          <cell r="D7067" t="str">
            <v>414100  Telecommunication Services</v>
          </cell>
          <cell r="E7067" t="str">
            <v>District 1</v>
          </cell>
          <cell r="F7067" t="str">
            <v>Water</v>
          </cell>
        </row>
        <row r="7068">
          <cell r="B7068">
            <v>46608.24</v>
          </cell>
          <cell r="C7068">
            <v>2011</v>
          </cell>
          <cell r="D7068" t="str">
            <v>414100  Telecommunication Services</v>
          </cell>
          <cell r="E7068" t="str">
            <v>Logistics</v>
          </cell>
          <cell r="F7068" t="str">
            <v>Water</v>
          </cell>
        </row>
        <row r="7069">
          <cell r="B7069">
            <v>11897.05</v>
          </cell>
          <cell r="C7069">
            <v>2011</v>
          </cell>
          <cell r="D7069" t="str">
            <v>414100  Telecommunication Services</v>
          </cell>
          <cell r="E7069" t="str">
            <v>Logistics</v>
          </cell>
          <cell r="F7069" t="str">
            <v>Water</v>
          </cell>
        </row>
        <row r="7070">
          <cell r="B7070">
            <v>89496.24</v>
          </cell>
          <cell r="C7070">
            <v>2011</v>
          </cell>
          <cell r="D7070" t="str">
            <v>414100  Telecommunication Services</v>
          </cell>
          <cell r="E7070" t="str">
            <v>Logistics</v>
          </cell>
          <cell r="F7070" t="str">
            <v>Water</v>
          </cell>
        </row>
        <row r="7071">
          <cell r="B7071">
            <v>8943.52</v>
          </cell>
          <cell r="C7071">
            <v>2011</v>
          </cell>
          <cell r="D7071" t="str">
            <v>414100  Telecommunication Services</v>
          </cell>
          <cell r="E7071" t="str">
            <v>TOC</v>
          </cell>
          <cell r="F7071" t="str">
            <v>Water</v>
          </cell>
        </row>
        <row r="7072">
          <cell r="B7072">
            <v>673.54</v>
          </cell>
          <cell r="C7072">
            <v>2011</v>
          </cell>
          <cell r="D7072" t="str">
            <v>414100  Telecommunication Services</v>
          </cell>
          <cell r="E7072" t="str">
            <v>Informal Settlements</v>
          </cell>
          <cell r="F7072" t="str">
            <v>Water</v>
          </cell>
        </row>
        <row r="7073">
          <cell r="B7073">
            <v>0</v>
          </cell>
          <cell r="C7073">
            <v>2011</v>
          </cell>
          <cell r="D7073" t="str">
            <v>414100  Telecommunication Services</v>
          </cell>
          <cell r="E7073" t="e">
            <v>#N/A</v>
          </cell>
          <cell r="F7073" t="str">
            <v>Sewer</v>
          </cell>
        </row>
        <row r="7074">
          <cell r="B7074">
            <v>0</v>
          </cell>
          <cell r="C7074">
            <v>2011</v>
          </cell>
          <cell r="D7074" t="str">
            <v>414100  Telecommunication Services</v>
          </cell>
          <cell r="E7074" t="e">
            <v>#N/A</v>
          </cell>
          <cell r="F7074" t="str">
            <v>Sewer</v>
          </cell>
        </row>
        <row r="7075">
          <cell r="B7075">
            <v>60.74</v>
          </cell>
          <cell r="C7075">
            <v>2011</v>
          </cell>
          <cell r="D7075" t="str">
            <v>414100  Telecommunication Services</v>
          </cell>
          <cell r="E7075" t="str">
            <v>District 8</v>
          </cell>
          <cell r="F7075" t="str">
            <v>Water</v>
          </cell>
        </row>
        <row r="7076">
          <cell r="B7076">
            <v>539429.56999999995</v>
          </cell>
          <cell r="C7076">
            <v>2011</v>
          </cell>
          <cell r="D7076" t="str">
            <v>414100  Telecommunication Services</v>
          </cell>
          <cell r="E7076" t="str">
            <v>District 8</v>
          </cell>
          <cell r="F7076" t="str">
            <v>Water</v>
          </cell>
        </row>
        <row r="7077">
          <cell r="B7077">
            <v>53222.99</v>
          </cell>
          <cell r="C7077">
            <v>2011</v>
          </cell>
          <cell r="D7077" t="str">
            <v>414100  Telecommunication Services</v>
          </cell>
          <cell r="E7077" t="str">
            <v>District 8</v>
          </cell>
          <cell r="F7077" t="str">
            <v>Water</v>
          </cell>
        </row>
        <row r="7078">
          <cell r="B7078">
            <v>0</v>
          </cell>
          <cell r="C7078">
            <v>2011</v>
          </cell>
          <cell r="D7078" t="str">
            <v>414100  Telecommunication Services</v>
          </cell>
          <cell r="E7078" t="str">
            <v>District 8</v>
          </cell>
          <cell r="F7078" t="str">
            <v>Water</v>
          </cell>
        </row>
        <row r="7079">
          <cell r="B7079">
            <v>13825.69</v>
          </cell>
          <cell r="C7079">
            <v>2011</v>
          </cell>
          <cell r="D7079" t="str">
            <v>414100  Telecommunication Services</v>
          </cell>
          <cell r="E7079" t="str">
            <v>District 8</v>
          </cell>
          <cell r="F7079" t="str">
            <v>Water</v>
          </cell>
        </row>
        <row r="7080">
          <cell r="B7080">
            <v>36272.36</v>
          </cell>
          <cell r="C7080">
            <v>2011</v>
          </cell>
          <cell r="D7080" t="str">
            <v>414100  Telecommunication Services</v>
          </cell>
          <cell r="E7080" t="str">
            <v>District 6</v>
          </cell>
          <cell r="F7080" t="str">
            <v>Water</v>
          </cell>
        </row>
        <row r="7081">
          <cell r="B7081">
            <v>9471.48</v>
          </cell>
          <cell r="C7081">
            <v>2011</v>
          </cell>
          <cell r="D7081" t="str">
            <v>414100  Telecommunication Services</v>
          </cell>
          <cell r="E7081" t="str">
            <v>District 6</v>
          </cell>
          <cell r="F7081" t="str">
            <v>Water</v>
          </cell>
        </row>
        <row r="7082">
          <cell r="B7082">
            <v>8354.4599999999991</v>
          </cell>
          <cell r="C7082">
            <v>2011</v>
          </cell>
          <cell r="D7082" t="str">
            <v>414100  Telecommunication Services</v>
          </cell>
          <cell r="E7082" t="str">
            <v>District 6</v>
          </cell>
          <cell r="F7082" t="str">
            <v>Water</v>
          </cell>
        </row>
        <row r="7083">
          <cell r="B7083">
            <v>5522.12</v>
          </cell>
          <cell r="C7083">
            <v>2011</v>
          </cell>
          <cell r="D7083" t="str">
            <v>414100  Telecommunication Services</v>
          </cell>
          <cell r="E7083" t="str">
            <v>District 6</v>
          </cell>
          <cell r="F7083" t="str">
            <v>Water</v>
          </cell>
        </row>
        <row r="7084">
          <cell r="B7084">
            <v>3808.84</v>
          </cell>
          <cell r="C7084">
            <v>2011</v>
          </cell>
          <cell r="D7084" t="str">
            <v>414100  Telecommunication Services</v>
          </cell>
          <cell r="E7084" t="str">
            <v>District 6</v>
          </cell>
          <cell r="F7084" t="str">
            <v>Water</v>
          </cell>
        </row>
        <row r="7085">
          <cell r="B7085">
            <v>1020.88</v>
          </cell>
          <cell r="C7085">
            <v>2011</v>
          </cell>
          <cell r="D7085" t="str">
            <v>414100  Telecommunication Services</v>
          </cell>
          <cell r="E7085" t="str">
            <v>District 8</v>
          </cell>
          <cell r="F7085" t="str">
            <v>Water</v>
          </cell>
        </row>
        <row r="7086">
          <cell r="B7086">
            <v>191131.2</v>
          </cell>
          <cell r="C7086">
            <v>2011</v>
          </cell>
          <cell r="D7086" t="str">
            <v>414100  Telecommunication Services</v>
          </cell>
          <cell r="E7086" t="str">
            <v>TOC</v>
          </cell>
          <cell r="F7086" t="str">
            <v>Water</v>
          </cell>
        </row>
        <row r="7087">
          <cell r="B7087">
            <v>6187.91</v>
          </cell>
          <cell r="C7087">
            <v>2011</v>
          </cell>
          <cell r="D7087" t="str">
            <v>414100  Telecommunication Services</v>
          </cell>
          <cell r="E7087" t="str">
            <v>District 4</v>
          </cell>
          <cell r="F7087" t="str">
            <v>Sewer</v>
          </cell>
        </row>
        <row r="7088">
          <cell r="B7088">
            <v>0</v>
          </cell>
          <cell r="C7088">
            <v>2011</v>
          </cell>
          <cell r="D7088" t="str">
            <v>414100  Telecommunication Services</v>
          </cell>
          <cell r="E7088" t="str">
            <v>District 4</v>
          </cell>
          <cell r="F7088" t="str">
            <v>Sewer</v>
          </cell>
        </row>
        <row r="7089">
          <cell r="B7089">
            <v>0</v>
          </cell>
          <cell r="C7089">
            <v>2011</v>
          </cell>
          <cell r="D7089" t="str">
            <v>414100  Telecommunication Services</v>
          </cell>
          <cell r="E7089" t="str">
            <v>District 4</v>
          </cell>
          <cell r="F7089" t="str">
            <v>Sewer</v>
          </cell>
        </row>
        <row r="7090">
          <cell r="B7090">
            <v>25698.959999999999</v>
          </cell>
          <cell r="C7090">
            <v>2011</v>
          </cell>
          <cell r="D7090" t="str">
            <v>414100  Telecommunication Services</v>
          </cell>
          <cell r="E7090" t="str">
            <v>District 4</v>
          </cell>
          <cell r="F7090" t="str">
            <v>Sewer</v>
          </cell>
        </row>
        <row r="7091">
          <cell r="B7091">
            <v>62624.09</v>
          </cell>
          <cell r="C7091">
            <v>2011</v>
          </cell>
          <cell r="D7091" t="str">
            <v>414100  Telecommunication Services</v>
          </cell>
          <cell r="E7091" t="str">
            <v>District 4</v>
          </cell>
          <cell r="F7091" t="str">
            <v>Sewer</v>
          </cell>
        </row>
        <row r="7092">
          <cell r="B7092">
            <v>0</v>
          </cell>
          <cell r="C7092">
            <v>2011</v>
          </cell>
          <cell r="D7092" t="str">
            <v>414100  Telecommunication Services</v>
          </cell>
          <cell r="E7092" t="str">
            <v>District 3</v>
          </cell>
          <cell r="F7092" t="str">
            <v>Sewer</v>
          </cell>
        </row>
        <row r="7093">
          <cell r="B7093">
            <v>0</v>
          </cell>
          <cell r="C7093">
            <v>2011</v>
          </cell>
          <cell r="D7093" t="str">
            <v>414100  Telecommunication Services</v>
          </cell>
          <cell r="E7093" t="str">
            <v>District 3</v>
          </cell>
          <cell r="F7093" t="str">
            <v>Sewer</v>
          </cell>
        </row>
        <row r="7094">
          <cell r="B7094">
            <v>6242.62</v>
          </cell>
          <cell r="C7094">
            <v>2011</v>
          </cell>
          <cell r="D7094" t="str">
            <v>414100  Telecommunication Services</v>
          </cell>
          <cell r="E7094" t="str">
            <v>District 3</v>
          </cell>
          <cell r="F7094" t="str">
            <v>Sewer</v>
          </cell>
        </row>
        <row r="7095">
          <cell r="B7095">
            <v>0</v>
          </cell>
          <cell r="C7095">
            <v>2011</v>
          </cell>
          <cell r="D7095" t="str">
            <v>414100  Telecommunication Services</v>
          </cell>
          <cell r="E7095" t="str">
            <v>TOC</v>
          </cell>
          <cell r="F7095" t="str">
            <v>Sewer</v>
          </cell>
        </row>
        <row r="7096">
          <cell r="B7096">
            <v>0</v>
          </cell>
          <cell r="C7096">
            <v>2011</v>
          </cell>
          <cell r="D7096" t="str">
            <v>414100  Telecommunication Services</v>
          </cell>
          <cell r="E7096" t="str">
            <v>District 7</v>
          </cell>
          <cell r="F7096" t="str">
            <v>Sewer</v>
          </cell>
        </row>
        <row r="7097">
          <cell r="B7097">
            <v>0</v>
          </cell>
          <cell r="C7097">
            <v>2011</v>
          </cell>
          <cell r="D7097" t="str">
            <v>414100  Telecommunication Services</v>
          </cell>
          <cell r="E7097" t="str">
            <v>District 7</v>
          </cell>
          <cell r="F7097" t="str">
            <v>Sewer</v>
          </cell>
        </row>
        <row r="7098">
          <cell r="B7098">
            <v>12238.9</v>
          </cell>
          <cell r="C7098">
            <v>2011</v>
          </cell>
          <cell r="D7098" t="str">
            <v>414100  Telecommunication Services</v>
          </cell>
          <cell r="E7098" t="str">
            <v>District 6</v>
          </cell>
          <cell r="F7098" t="str">
            <v>Sewer</v>
          </cell>
        </row>
        <row r="7099">
          <cell r="B7099">
            <v>13104.3</v>
          </cell>
          <cell r="C7099">
            <v>2011</v>
          </cell>
          <cell r="D7099" t="str">
            <v>414100  Telecommunication Services</v>
          </cell>
          <cell r="E7099" t="str">
            <v>District 7</v>
          </cell>
          <cell r="F7099" t="str">
            <v>Sewer</v>
          </cell>
        </row>
        <row r="7100">
          <cell r="B7100">
            <v>0</v>
          </cell>
          <cell r="C7100">
            <v>2011</v>
          </cell>
          <cell r="D7100" t="str">
            <v>414100  Telecommunication Services</v>
          </cell>
          <cell r="E7100" t="str">
            <v>District 1</v>
          </cell>
          <cell r="F7100" t="str">
            <v>Sewer</v>
          </cell>
        </row>
        <row r="7101">
          <cell r="B7101">
            <v>3109.96</v>
          </cell>
          <cell r="C7101">
            <v>2011</v>
          </cell>
          <cell r="D7101" t="str">
            <v>414100  Telecommunication Services</v>
          </cell>
          <cell r="E7101" t="str">
            <v>District 1</v>
          </cell>
          <cell r="F7101" t="str">
            <v>Sewer</v>
          </cell>
        </row>
        <row r="7102">
          <cell r="B7102">
            <v>0</v>
          </cell>
          <cell r="C7102">
            <v>2011</v>
          </cell>
          <cell r="D7102" t="str">
            <v>414100  Telecommunication Services</v>
          </cell>
          <cell r="E7102" t="str">
            <v>Logistics</v>
          </cell>
          <cell r="F7102" t="str">
            <v>Sewer</v>
          </cell>
        </row>
        <row r="7103">
          <cell r="B7103">
            <v>1.82</v>
          </cell>
          <cell r="C7103">
            <v>2011</v>
          </cell>
          <cell r="D7103" t="str">
            <v>414100  Telecommunication Services</v>
          </cell>
          <cell r="E7103" t="str">
            <v>Logistics</v>
          </cell>
          <cell r="F7103" t="str">
            <v>Sewer</v>
          </cell>
        </row>
        <row r="7104">
          <cell r="B7104">
            <v>0</v>
          </cell>
          <cell r="C7104">
            <v>2011</v>
          </cell>
          <cell r="D7104" t="str">
            <v>414100  Telecommunication Services</v>
          </cell>
          <cell r="E7104" t="str">
            <v>Logistics</v>
          </cell>
          <cell r="F7104" t="str">
            <v>Sewer</v>
          </cell>
        </row>
        <row r="7105">
          <cell r="B7105">
            <v>0</v>
          </cell>
          <cell r="C7105">
            <v>2011</v>
          </cell>
          <cell r="D7105" t="str">
            <v>414100  Telecommunication Services</v>
          </cell>
          <cell r="E7105" t="str">
            <v>Logistics</v>
          </cell>
          <cell r="F7105" t="str">
            <v>Sewer</v>
          </cell>
        </row>
        <row r="7106">
          <cell r="B7106">
            <v>4734</v>
          </cell>
          <cell r="C7106">
            <v>2011</v>
          </cell>
          <cell r="D7106" t="str">
            <v>414100  Telecommunication Services</v>
          </cell>
          <cell r="E7106" t="str">
            <v>Logistics</v>
          </cell>
          <cell r="F7106" t="str">
            <v>Sewer</v>
          </cell>
        </row>
        <row r="7107">
          <cell r="B7107">
            <v>0</v>
          </cell>
          <cell r="C7107">
            <v>2011</v>
          </cell>
          <cell r="D7107" t="str">
            <v>414100  Telecommunication Services</v>
          </cell>
          <cell r="E7107" t="str">
            <v>Planning &amp; Design</v>
          </cell>
          <cell r="F7107" t="str">
            <v>Sewer</v>
          </cell>
        </row>
        <row r="7108">
          <cell r="B7108">
            <v>3934.27</v>
          </cell>
          <cell r="C7108">
            <v>2011</v>
          </cell>
          <cell r="D7108" t="str">
            <v>414100  Telecommunication Services</v>
          </cell>
          <cell r="E7108" t="str">
            <v>Planning &amp; Design</v>
          </cell>
          <cell r="F7108" t="str">
            <v>Sewer</v>
          </cell>
        </row>
        <row r="7109">
          <cell r="B7109">
            <v>4744.54</v>
          </cell>
          <cell r="C7109">
            <v>2011</v>
          </cell>
          <cell r="D7109" t="str">
            <v>414100  Telecommunication Services</v>
          </cell>
          <cell r="E7109" t="str">
            <v>Informal Settlements</v>
          </cell>
          <cell r="F7109" t="str">
            <v>Sewer</v>
          </cell>
        </row>
        <row r="7110">
          <cell r="B7110">
            <v>0</v>
          </cell>
          <cell r="C7110">
            <v>2011</v>
          </cell>
          <cell r="D7110" t="str">
            <v>414100  Telecommunication Services</v>
          </cell>
          <cell r="E7110" t="str">
            <v>Planning &amp; Design</v>
          </cell>
          <cell r="F7110" t="str">
            <v>Water</v>
          </cell>
        </row>
        <row r="7111">
          <cell r="B7111">
            <v>4940.1099999999997</v>
          </cell>
          <cell r="C7111">
            <v>2011</v>
          </cell>
          <cell r="D7111" t="str">
            <v>414100  Telecommunication Services</v>
          </cell>
          <cell r="E7111" t="str">
            <v>Informal Settlements</v>
          </cell>
          <cell r="F7111" t="str">
            <v>Water</v>
          </cell>
        </row>
        <row r="7112">
          <cell r="B7112">
            <v>189.01</v>
          </cell>
          <cell r="C7112">
            <v>2011</v>
          </cell>
          <cell r="D7112" t="str">
            <v>414100  Telecommunication Services</v>
          </cell>
          <cell r="E7112" t="str">
            <v>Logistics</v>
          </cell>
          <cell r="F7112" t="str">
            <v>Water</v>
          </cell>
        </row>
        <row r="7113">
          <cell r="B7113">
            <v>791.65</v>
          </cell>
          <cell r="C7113">
            <v>2011</v>
          </cell>
          <cell r="D7113" t="str">
            <v>414100  Telecommunication Services</v>
          </cell>
          <cell r="E7113" t="str">
            <v>District 7</v>
          </cell>
          <cell r="F7113" t="str">
            <v>Sewer</v>
          </cell>
        </row>
        <row r="7114">
          <cell r="B7114">
            <v>18056.66</v>
          </cell>
          <cell r="C7114">
            <v>2011</v>
          </cell>
          <cell r="D7114" t="str">
            <v>414100  Telecommunication Services</v>
          </cell>
          <cell r="E7114" t="str">
            <v>District 7</v>
          </cell>
          <cell r="F7114" t="str">
            <v>Sewer</v>
          </cell>
        </row>
        <row r="7115">
          <cell r="B7115">
            <v>0</v>
          </cell>
          <cell r="C7115">
            <v>2011</v>
          </cell>
          <cell r="D7115" t="str">
            <v>414100  Telecommunication Services</v>
          </cell>
          <cell r="E7115" t="str">
            <v>District 7</v>
          </cell>
          <cell r="F7115" t="str">
            <v>Sewer</v>
          </cell>
        </row>
        <row r="7116">
          <cell r="B7116">
            <v>17443.84</v>
          </cell>
          <cell r="C7116">
            <v>2011</v>
          </cell>
          <cell r="D7116" t="str">
            <v>414100  Telecommunication Services</v>
          </cell>
          <cell r="E7116" t="str">
            <v>District 6</v>
          </cell>
          <cell r="F7116" t="str">
            <v>Sewer</v>
          </cell>
        </row>
        <row r="7117">
          <cell r="B7117">
            <v>0</v>
          </cell>
          <cell r="C7117">
            <v>2011</v>
          </cell>
          <cell r="D7117" t="str">
            <v>414100  Telecommunication Services</v>
          </cell>
          <cell r="E7117" t="str">
            <v>District 6</v>
          </cell>
          <cell r="F7117" t="str">
            <v>Sewer</v>
          </cell>
        </row>
        <row r="7118">
          <cell r="B7118">
            <v>0</v>
          </cell>
          <cell r="C7118">
            <v>2011</v>
          </cell>
          <cell r="D7118" t="str">
            <v>414100  Telecommunication Services</v>
          </cell>
          <cell r="E7118" t="str">
            <v>District 6</v>
          </cell>
          <cell r="F7118" t="str">
            <v>Sewer</v>
          </cell>
        </row>
        <row r="7119">
          <cell r="B7119">
            <v>10646.5</v>
          </cell>
          <cell r="C7119">
            <v>2011</v>
          </cell>
          <cell r="D7119" t="str">
            <v>414100  Telecommunication Services</v>
          </cell>
          <cell r="E7119" t="str">
            <v>District 6</v>
          </cell>
          <cell r="F7119" t="str">
            <v>Sewer</v>
          </cell>
        </row>
        <row r="7120">
          <cell r="B7120">
            <v>2736.18</v>
          </cell>
          <cell r="C7120">
            <v>2011</v>
          </cell>
          <cell r="D7120" t="str">
            <v>414100  Telecommunication Services</v>
          </cell>
          <cell r="E7120" t="str">
            <v>District 6</v>
          </cell>
          <cell r="F7120" t="str">
            <v>Sewer</v>
          </cell>
        </row>
        <row r="7121">
          <cell r="B7121">
            <v>0</v>
          </cell>
          <cell r="C7121">
            <v>2011</v>
          </cell>
          <cell r="D7121" t="str">
            <v>414100  Telecommunication Services</v>
          </cell>
          <cell r="E7121" t="str">
            <v>District 7</v>
          </cell>
          <cell r="F7121" t="str">
            <v>Sewer</v>
          </cell>
        </row>
        <row r="7122">
          <cell r="B7122">
            <v>0</v>
          </cell>
          <cell r="C7122">
            <v>2011</v>
          </cell>
          <cell r="D7122" t="str">
            <v>414105  Telecomm : Cell Phone additional Call Ch</v>
          </cell>
          <cell r="E7122" t="str">
            <v>Informal Settlements</v>
          </cell>
          <cell r="F7122" t="str">
            <v>Sewer</v>
          </cell>
        </row>
        <row r="7123">
          <cell r="B7123">
            <v>1168.4100000000001</v>
          </cell>
          <cell r="C7123">
            <v>2011</v>
          </cell>
          <cell r="D7123" t="str">
            <v>414105  Telecomm : Cell Phone additional Call Ch</v>
          </cell>
          <cell r="E7123" t="str">
            <v>Logistics</v>
          </cell>
          <cell r="F7123" t="str">
            <v>Sewer</v>
          </cell>
        </row>
        <row r="7124">
          <cell r="B7124">
            <v>0</v>
          </cell>
          <cell r="C7124">
            <v>2011</v>
          </cell>
          <cell r="D7124" t="str">
            <v>414105  Telecomm : Cell Phone additional Call Ch</v>
          </cell>
          <cell r="E7124" t="str">
            <v>Logistics</v>
          </cell>
          <cell r="F7124" t="str">
            <v>Sewer</v>
          </cell>
        </row>
        <row r="7125">
          <cell r="B7125">
            <v>0</v>
          </cell>
          <cell r="C7125">
            <v>2011</v>
          </cell>
          <cell r="D7125" t="str">
            <v>414105  Telecomm : Cell Phone additional Call Ch</v>
          </cell>
          <cell r="E7125" t="str">
            <v>District 4</v>
          </cell>
          <cell r="F7125" t="str">
            <v>Sewer</v>
          </cell>
        </row>
        <row r="7126">
          <cell r="B7126">
            <v>0</v>
          </cell>
          <cell r="C7126">
            <v>2011</v>
          </cell>
          <cell r="D7126" t="str">
            <v>414105  Telecomm : Cell Phone additional Call Ch</v>
          </cell>
          <cell r="E7126" t="str">
            <v>District 6</v>
          </cell>
          <cell r="F7126" t="str">
            <v>Sewer</v>
          </cell>
        </row>
        <row r="7127">
          <cell r="B7127">
            <v>7.34</v>
          </cell>
          <cell r="C7127">
            <v>2011</v>
          </cell>
          <cell r="D7127" t="str">
            <v>414105  Telecomm : Cell Phone additional Call Ch</v>
          </cell>
          <cell r="E7127" t="str">
            <v>District 7</v>
          </cell>
          <cell r="F7127" t="str">
            <v>Sewer</v>
          </cell>
        </row>
        <row r="7128">
          <cell r="B7128">
            <v>118.24</v>
          </cell>
          <cell r="C7128">
            <v>2011</v>
          </cell>
          <cell r="D7128" t="str">
            <v>414105  Telecomm : Cell Phone additional Call Ch</v>
          </cell>
          <cell r="E7128" t="str">
            <v>Logistics</v>
          </cell>
          <cell r="F7128" t="str">
            <v>Water</v>
          </cell>
        </row>
        <row r="7129">
          <cell r="B7129">
            <v>3818.39</v>
          </cell>
          <cell r="C7129">
            <v>2011</v>
          </cell>
          <cell r="D7129" t="str">
            <v>414105  Telecomm : Cell Phone additional Call Ch</v>
          </cell>
          <cell r="E7129" t="str">
            <v>TOC</v>
          </cell>
          <cell r="F7129" t="str">
            <v>Water</v>
          </cell>
        </row>
        <row r="7130">
          <cell r="B7130">
            <v>1284.78</v>
          </cell>
          <cell r="C7130">
            <v>2011</v>
          </cell>
          <cell r="D7130" t="str">
            <v>414105  Telecomm : Cell Phone additional Call Ch</v>
          </cell>
          <cell r="E7130" t="str">
            <v>Informal Settlements</v>
          </cell>
          <cell r="F7130" t="str">
            <v>Water</v>
          </cell>
        </row>
        <row r="7131">
          <cell r="B7131">
            <v>21.61</v>
          </cell>
          <cell r="C7131">
            <v>2011</v>
          </cell>
          <cell r="D7131" t="str">
            <v>414105  Telecomm : Cell Phone additional Call Ch</v>
          </cell>
          <cell r="E7131" t="str">
            <v>Logistics</v>
          </cell>
          <cell r="F7131" t="str">
            <v>Water</v>
          </cell>
        </row>
        <row r="7132">
          <cell r="B7132">
            <v>15833.63</v>
          </cell>
          <cell r="C7132">
            <v>2011</v>
          </cell>
          <cell r="D7132" t="str">
            <v>414105  Telecomm : Cell Phone additional Call Ch</v>
          </cell>
          <cell r="E7132" t="str">
            <v>Logistics</v>
          </cell>
          <cell r="F7132" t="str">
            <v>Water</v>
          </cell>
        </row>
        <row r="7133">
          <cell r="B7133">
            <v>0</v>
          </cell>
          <cell r="C7133">
            <v>2011</v>
          </cell>
          <cell r="D7133" t="str">
            <v>414105  Telecomm : Cell Phone additional Call Ch</v>
          </cell>
          <cell r="E7133" t="str">
            <v>District 1</v>
          </cell>
          <cell r="F7133" t="str">
            <v>Water</v>
          </cell>
        </row>
        <row r="7134">
          <cell r="B7134">
            <v>2.63</v>
          </cell>
          <cell r="C7134">
            <v>2011</v>
          </cell>
          <cell r="D7134" t="str">
            <v>414105  Telecomm : Cell Phone additional Call Ch</v>
          </cell>
          <cell r="E7134" t="str">
            <v>District 8</v>
          </cell>
          <cell r="F7134" t="str">
            <v>Water</v>
          </cell>
        </row>
        <row r="7135">
          <cell r="B7135">
            <v>0</v>
          </cell>
          <cell r="C7135">
            <v>2011</v>
          </cell>
          <cell r="D7135" t="str">
            <v>414105  Telecomm : Cell Phone additional Call Ch</v>
          </cell>
          <cell r="E7135" t="str">
            <v>District 6</v>
          </cell>
          <cell r="F7135" t="str">
            <v>Water</v>
          </cell>
        </row>
        <row r="7136">
          <cell r="B7136">
            <v>4390.8599999999997</v>
          </cell>
          <cell r="C7136">
            <v>2011</v>
          </cell>
          <cell r="D7136" t="str">
            <v>414105  Telecomm : Cell Phone additional Call Ch</v>
          </cell>
          <cell r="E7136" t="str">
            <v>District 3</v>
          </cell>
          <cell r="F7136" t="str">
            <v>Water</v>
          </cell>
        </row>
        <row r="7137">
          <cell r="B7137">
            <v>465.51</v>
          </cell>
          <cell r="C7137">
            <v>2011</v>
          </cell>
          <cell r="D7137" t="str">
            <v>414105  Telecomm : Cell Phone additional Call Ch</v>
          </cell>
          <cell r="E7137" t="str">
            <v>District 4</v>
          </cell>
          <cell r="F7137" t="str">
            <v>Water</v>
          </cell>
        </row>
        <row r="7138">
          <cell r="B7138">
            <v>50.55</v>
          </cell>
          <cell r="C7138">
            <v>2011</v>
          </cell>
          <cell r="D7138" t="str">
            <v>414105  Telecomm : Cell Phone additional Call Ch</v>
          </cell>
          <cell r="E7138" t="str">
            <v>District 8</v>
          </cell>
          <cell r="F7138" t="str">
            <v>Water</v>
          </cell>
        </row>
        <row r="7139">
          <cell r="B7139">
            <v>46.08</v>
          </cell>
          <cell r="C7139">
            <v>2011</v>
          </cell>
          <cell r="D7139" t="str">
            <v>414105  Telecomm : Cell Phone additional Call Ch</v>
          </cell>
          <cell r="E7139" t="str">
            <v>District 6</v>
          </cell>
          <cell r="F7139" t="str">
            <v>Water</v>
          </cell>
        </row>
        <row r="7140">
          <cell r="B7140">
            <v>0</v>
          </cell>
          <cell r="C7140">
            <v>2011</v>
          </cell>
          <cell r="D7140" t="str">
            <v>414105  Telecomm : Cell Phone additional Call Ch</v>
          </cell>
          <cell r="E7140" t="str">
            <v>District 6</v>
          </cell>
          <cell r="F7140" t="str">
            <v>Water</v>
          </cell>
        </row>
        <row r="7141">
          <cell r="B7141">
            <v>709.91</v>
          </cell>
          <cell r="C7141">
            <v>2011</v>
          </cell>
          <cell r="D7141" t="str">
            <v>414105  Telecomm : Cell Phone additional Call Ch</v>
          </cell>
          <cell r="E7141" t="str">
            <v>District 8</v>
          </cell>
          <cell r="F7141" t="str">
            <v>Water</v>
          </cell>
        </row>
        <row r="7142">
          <cell r="B7142">
            <v>0</v>
          </cell>
          <cell r="C7142">
            <v>2011</v>
          </cell>
          <cell r="D7142" t="str">
            <v>414105  Telecomm : Cell Phone additional Call Ch</v>
          </cell>
          <cell r="E7142" t="str">
            <v>District 8</v>
          </cell>
          <cell r="F7142" t="str">
            <v>Water</v>
          </cell>
        </row>
        <row r="7143">
          <cell r="B7143">
            <v>36530.839999999997</v>
          </cell>
          <cell r="C7143">
            <v>2011</v>
          </cell>
          <cell r="D7143" t="str">
            <v>414110  DO NOT USE - Telecommunication Equipment</v>
          </cell>
          <cell r="E7143" t="str">
            <v>District 8</v>
          </cell>
          <cell r="F7143" t="str">
            <v>Water</v>
          </cell>
        </row>
        <row r="7144">
          <cell r="B7144">
            <v>2679.69</v>
          </cell>
          <cell r="C7144">
            <v>2011</v>
          </cell>
          <cell r="D7144" t="str">
            <v>414110  DO NOT USE - Telecommunication Equipment</v>
          </cell>
          <cell r="E7144" t="str">
            <v>District 4</v>
          </cell>
          <cell r="F7144" t="str">
            <v>Water</v>
          </cell>
        </row>
        <row r="7145">
          <cell r="B7145">
            <v>4342.75</v>
          </cell>
          <cell r="C7145">
            <v>2011</v>
          </cell>
          <cell r="D7145" t="str">
            <v>414110  DO NOT USE - Telecommunication Equipment</v>
          </cell>
          <cell r="E7145" t="str">
            <v>District 4</v>
          </cell>
          <cell r="F7145" t="str">
            <v>Water</v>
          </cell>
        </row>
        <row r="7146">
          <cell r="B7146">
            <v>7114.22</v>
          </cell>
          <cell r="C7146">
            <v>2011</v>
          </cell>
          <cell r="D7146" t="str">
            <v>414110  DO NOT USE - Telecommunication Equipment</v>
          </cell>
          <cell r="E7146" t="str">
            <v>District 4</v>
          </cell>
          <cell r="F7146" t="str">
            <v>Water</v>
          </cell>
        </row>
        <row r="7147">
          <cell r="B7147">
            <v>1128.54</v>
          </cell>
          <cell r="C7147">
            <v>2011</v>
          </cell>
          <cell r="D7147" t="str">
            <v>414110  DO NOT USE - Telecommunication Equipment</v>
          </cell>
          <cell r="E7147" t="str">
            <v>District 4</v>
          </cell>
          <cell r="F7147" t="str">
            <v>Water</v>
          </cell>
        </row>
        <row r="7148">
          <cell r="B7148">
            <v>56.42</v>
          </cell>
          <cell r="C7148">
            <v>2011</v>
          </cell>
          <cell r="D7148" t="str">
            <v>414110  DO NOT USE - Telecommunication Equipment</v>
          </cell>
          <cell r="E7148" t="str">
            <v>District 4</v>
          </cell>
          <cell r="F7148" t="str">
            <v>Water</v>
          </cell>
        </row>
        <row r="7149">
          <cell r="B7149">
            <v>10985.41</v>
          </cell>
          <cell r="C7149">
            <v>2011</v>
          </cell>
          <cell r="D7149" t="str">
            <v>414110  DO NOT USE - Telecommunication Equipment</v>
          </cell>
          <cell r="E7149" t="str">
            <v>District 3</v>
          </cell>
          <cell r="F7149" t="str">
            <v>Water</v>
          </cell>
        </row>
        <row r="7150">
          <cell r="B7150">
            <v>8.51</v>
          </cell>
          <cell r="C7150">
            <v>2011</v>
          </cell>
          <cell r="D7150" t="str">
            <v>414110  DO NOT USE - Telecommunication Equipment</v>
          </cell>
          <cell r="E7150" t="str">
            <v>District 3</v>
          </cell>
          <cell r="F7150" t="str">
            <v>Water</v>
          </cell>
        </row>
        <row r="7151">
          <cell r="B7151">
            <v>0</v>
          </cell>
          <cell r="C7151">
            <v>2011</v>
          </cell>
          <cell r="D7151" t="str">
            <v>414110  DO NOT USE - Telecommunication Equipment</v>
          </cell>
          <cell r="E7151" t="str">
            <v>District 3</v>
          </cell>
          <cell r="F7151" t="str">
            <v>Water</v>
          </cell>
        </row>
        <row r="7152">
          <cell r="B7152">
            <v>3956.81</v>
          </cell>
          <cell r="C7152">
            <v>2011</v>
          </cell>
          <cell r="D7152" t="str">
            <v>414110  DO NOT USE - Telecommunication Equipment</v>
          </cell>
          <cell r="E7152" t="str">
            <v>District 6</v>
          </cell>
          <cell r="F7152" t="str">
            <v>Water</v>
          </cell>
        </row>
        <row r="7153">
          <cell r="B7153">
            <v>1782.72</v>
          </cell>
          <cell r="C7153">
            <v>2011</v>
          </cell>
          <cell r="D7153" t="str">
            <v>414110  DO NOT USE - Telecommunication Equipment</v>
          </cell>
          <cell r="E7153" t="str">
            <v>District 8</v>
          </cell>
          <cell r="F7153" t="str">
            <v>Water</v>
          </cell>
        </row>
        <row r="7154">
          <cell r="B7154">
            <v>3829.39</v>
          </cell>
          <cell r="C7154">
            <v>2011</v>
          </cell>
          <cell r="D7154" t="str">
            <v>414110  DO NOT USE - Telecommunication Equipment</v>
          </cell>
          <cell r="E7154" t="str">
            <v>District 8</v>
          </cell>
          <cell r="F7154" t="str">
            <v>Water</v>
          </cell>
        </row>
        <row r="7155">
          <cell r="B7155">
            <v>50863.06</v>
          </cell>
          <cell r="C7155">
            <v>2011</v>
          </cell>
          <cell r="D7155" t="str">
            <v>414110  DO NOT USE - Telecommunication Equipment</v>
          </cell>
          <cell r="E7155" t="str">
            <v>District 6</v>
          </cell>
          <cell r="F7155" t="str">
            <v>Water</v>
          </cell>
        </row>
        <row r="7156">
          <cell r="B7156">
            <v>3702.9</v>
          </cell>
          <cell r="C7156">
            <v>2011</v>
          </cell>
          <cell r="D7156" t="str">
            <v>414110  DO NOT USE - Telecommunication Equipment</v>
          </cell>
          <cell r="E7156" t="str">
            <v>District 1</v>
          </cell>
          <cell r="F7156" t="str">
            <v>Water</v>
          </cell>
        </row>
        <row r="7157">
          <cell r="B7157">
            <v>36.25</v>
          </cell>
          <cell r="C7157">
            <v>2011</v>
          </cell>
          <cell r="D7157" t="str">
            <v>414110  DO NOT USE - Telecommunication Equipment</v>
          </cell>
          <cell r="E7157" t="str">
            <v>District 1</v>
          </cell>
          <cell r="F7157" t="str">
            <v>Water</v>
          </cell>
        </row>
        <row r="7158">
          <cell r="B7158">
            <v>29929.89</v>
          </cell>
          <cell r="C7158">
            <v>2011</v>
          </cell>
          <cell r="D7158" t="str">
            <v>414110  DO NOT USE - Telecommunication Equipment</v>
          </cell>
          <cell r="E7158" t="str">
            <v>District 1</v>
          </cell>
          <cell r="F7158" t="str">
            <v>Water</v>
          </cell>
        </row>
        <row r="7159">
          <cell r="B7159">
            <v>82435.75</v>
          </cell>
          <cell r="C7159">
            <v>2011</v>
          </cell>
          <cell r="D7159" t="str">
            <v>414110  DO NOT USE - Telecommunication Equipment</v>
          </cell>
          <cell r="E7159" t="str">
            <v>Logistics</v>
          </cell>
          <cell r="F7159" t="str">
            <v>Water</v>
          </cell>
        </row>
        <row r="7160">
          <cell r="B7160">
            <v>12096.86</v>
          </cell>
          <cell r="C7160">
            <v>2011</v>
          </cell>
          <cell r="D7160" t="str">
            <v>414110  DO NOT USE - Telecommunication Equipment</v>
          </cell>
          <cell r="E7160" t="str">
            <v>Logistics</v>
          </cell>
          <cell r="F7160" t="str">
            <v>Water</v>
          </cell>
        </row>
        <row r="7161">
          <cell r="B7161">
            <v>43618.19</v>
          </cell>
          <cell r="C7161">
            <v>2011</v>
          </cell>
          <cell r="D7161" t="str">
            <v>414110  DO NOT USE - Telecommunication Equipment</v>
          </cell>
          <cell r="E7161" t="str">
            <v>Logistics</v>
          </cell>
          <cell r="F7161" t="str">
            <v>Water</v>
          </cell>
        </row>
        <row r="7162">
          <cell r="B7162">
            <v>3637.96</v>
          </cell>
          <cell r="C7162">
            <v>2011</v>
          </cell>
          <cell r="D7162" t="str">
            <v>414110  DO NOT USE - Telecommunication Equipment</v>
          </cell>
          <cell r="E7162" t="str">
            <v>TOC</v>
          </cell>
          <cell r="F7162" t="str">
            <v>Water</v>
          </cell>
        </row>
        <row r="7163">
          <cell r="B7163">
            <v>26.18</v>
          </cell>
          <cell r="C7163">
            <v>2011</v>
          </cell>
          <cell r="D7163" t="str">
            <v>414110  DO NOT USE - Telecommunication Equipment</v>
          </cell>
          <cell r="E7163" t="str">
            <v>Informal Settlements</v>
          </cell>
          <cell r="F7163" t="str">
            <v>Water</v>
          </cell>
        </row>
        <row r="7164">
          <cell r="B7164">
            <v>41943.75</v>
          </cell>
          <cell r="C7164">
            <v>2011</v>
          </cell>
          <cell r="D7164" t="str">
            <v>414110  DO NOT USE - Telecommunication Equipment</v>
          </cell>
          <cell r="E7164" t="str">
            <v>TOC</v>
          </cell>
          <cell r="F7164" t="str">
            <v>Water</v>
          </cell>
        </row>
        <row r="7165">
          <cell r="B7165">
            <v>0</v>
          </cell>
          <cell r="C7165">
            <v>2011</v>
          </cell>
          <cell r="D7165" t="str">
            <v>414110  DO NOT USE - Telecommunication Equipment</v>
          </cell>
          <cell r="E7165" t="e">
            <v>#N/A</v>
          </cell>
          <cell r="F7165" t="str">
            <v>Sewer</v>
          </cell>
        </row>
        <row r="7166">
          <cell r="B7166">
            <v>36303.620000000003</v>
          </cell>
          <cell r="C7166">
            <v>2011</v>
          </cell>
          <cell r="D7166" t="str">
            <v>414110  DO NOT USE - Telecommunication Equipment</v>
          </cell>
          <cell r="E7166" t="str">
            <v>District 8</v>
          </cell>
          <cell r="F7166" t="str">
            <v>Water</v>
          </cell>
        </row>
        <row r="7167">
          <cell r="B7167">
            <v>36810.01</v>
          </cell>
          <cell r="C7167">
            <v>2011</v>
          </cell>
          <cell r="D7167" t="str">
            <v>414110  DO NOT USE - Telecommunication Equipment</v>
          </cell>
          <cell r="E7167" t="str">
            <v>District 8</v>
          </cell>
          <cell r="F7167" t="str">
            <v>Water</v>
          </cell>
        </row>
        <row r="7168">
          <cell r="B7168">
            <v>3828.52</v>
          </cell>
          <cell r="C7168">
            <v>2011</v>
          </cell>
          <cell r="D7168" t="str">
            <v>414110  DO NOT USE - Telecommunication Equipment</v>
          </cell>
          <cell r="E7168" t="str">
            <v>District 8</v>
          </cell>
          <cell r="F7168" t="str">
            <v>Water</v>
          </cell>
        </row>
        <row r="7169">
          <cell r="B7169">
            <v>6191.9</v>
          </cell>
          <cell r="C7169">
            <v>2011</v>
          </cell>
          <cell r="D7169" t="str">
            <v>414110  DO NOT USE - Telecommunication Equipment</v>
          </cell>
          <cell r="E7169" t="str">
            <v>District 6</v>
          </cell>
          <cell r="F7169" t="str">
            <v>Water</v>
          </cell>
        </row>
        <row r="7170">
          <cell r="B7170">
            <v>2505.5</v>
          </cell>
          <cell r="C7170">
            <v>2011</v>
          </cell>
          <cell r="D7170" t="str">
            <v>414110  DO NOT USE - Telecommunication Equipment</v>
          </cell>
          <cell r="E7170" t="str">
            <v>District 6</v>
          </cell>
          <cell r="F7170" t="str">
            <v>Water</v>
          </cell>
        </row>
        <row r="7171">
          <cell r="B7171">
            <v>2250.7600000000002</v>
          </cell>
          <cell r="C7171">
            <v>2011</v>
          </cell>
          <cell r="D7171" t="str">
            <v>414110  DO NOT USE - Telecommunication Equipment</v>
          </cell>
          <cell r="E7171" t="str">
            <v>District 6</v>
          </cell>
          <cell r="F7171" t="str">
            <v>Water</v>
          </cell>
        </row>
        <row r="7172">
          <cell r="B7172">
            <v>491.56</v>
          </cell>
          <cell r="C7172">
            <v>2011</v>
          </cell>
          <cell r="D7172" t="str">
            <v>414110  DO NOT USE - Telecommunication Equipment</v>
          </cell>
          <cell r="E7172" t="str">
            <v>District 6</v>
          </cell>
          <cell r="F7172" t="str">
            <v>Water</v>
          </cell>
        </row>
        <row r="7173">
          <cell r="B7173">
            <v>1367.33</v>
          </cell>
          <cell r="C7173">
            <v>2011</v>
          </cell>
          <cell r="D7173" t="str">
            <v>414110  DO NOT USE - Telecommunication Equipment</v>
          </cell>
          <cell r="E7173" t="str">
            <v>District 6</v>
          </cell>
          <cell r="F7173" t="str">
            <v>Water</v>
          </cell>
        </row>
        <row r="7174">
          <cell r="B7174">
            <v>1914.26</v>
          </cell>
          <cell r="C7174">
            <v>2011</v>
          </cell>
          <cell r="D7174" t="str">
            <v>414110  DO NOT USE - Telecommunication Equipment</v>
          </cell>
          <cell r="E7174" t="str">
            <v>District 8</v>
          </cell>
          <cell r="F7174" t="str">
            <v>Water</v>
          </cell>
        </row>
        <row r="7175">
          <cell r="B7175">
            <v>1206.8800000000001</v>
          </cell>
          <cell r="C7175">
            <v>2011</v>
          </cell>
          <cell r="D7175" t="str">
            <v>414110  DO NOT USE - Telecommunication Equipment</v>
          </cell>
          <cell r="E7175" t="str">
            <v>District 4</v>
          </cell>
          <cell r="F7175" t="str">
            <v>Sewer</v>
          </cell>
        </row>
        <row r="7176">
          <cell r="B7176">
            <v>5556.39</v>
          </cell>
          <cell r="C7176">
            <v>2011</v>
          </cell>
          <cell r="D7176" t="str">
            <v>414110  DO NOT USE - Telecommunication Equipment</v>
          </cell>
          <cell r="E7176" t="str">
            <v>District 4</v>
          </cell>
          <cell r="F7176" t="str">
            <v>Sewer</v>
          </cell>
        </row>
        <row r="7177">
          <cell r="B7177">
            <v>13349.8</v>
          </cell>
          <cell r="C7177">
            <v>2011</v>
          </cell>
          <cell r="D7177" t="str">
            <v>414110  DO NOT USE - Telecommunication Equipment</v>
          </cell>
          <cell r="E7177" t="str">
            <v>District 4</v>
          </cell>
          <cell r="F7177" t="str">
            <v>Sewer</v>
          </cell>
        </row>
        <row r="7178">
          <cell r="B7178">
            <v>2283.1999999999998</v>
          </cell>
          <cell r="C7178">
            <v>2011</v>
          </cell>
          <cell r="D7178" t="str">
            <v>414110  DO NOT USE - Telecommunication Equipment</v>
          </cell>
          <cell r="E7178" t="str">
            <v>District 3</v>
          </cell>
          <cell r="F7178" t="str">
            <v>Sewer</v>
          </cell>
        </row>
        <row r="7179">
          <cell r="B7179">
            <v>4378.87</v>
          </cell>
          <cell r="C7179">
            <v>2011</v>
          </cell>
          <cell r="D7179" t="str">
            <v>414110  DO NOT USE - Telecommunication Equipment</v>
          </cell>
          <cell r="E7179" t="str">
            <v>District 6</v>
          </cell>
          <cell r="F7179" t="str">
            <v>Sewer</v>
          </cell>
        </row>
        <row r="7180">
          <cell r="B7180">
            <v>4082.49</v>
          </cell>
          <cell r="C7180">
            <v>2011</v>
          </cell>
          <cell r="D7180" t="str">
            <v>414110  DO NOT USE - Telecommunication Equipment</v>
          </cell>
          <cell r="E7180" t="str">
            <v>District 7</v>
          </cell>
          <cell r="F7180" t="str">
            <v>Sewer</v>
          </cell>
        </row>
        <row r="7181">
          <cell r="B7181">
            <v>364.21</v>
          </cell>
          <cell r="C7181">
            <v>2011</v>
          </cell>
          <cell r="D7181" t="str">
            <v>414110  DO NOT USE - Telecommunication Equipment</v>
          </cell>
          <cell r="E7181" t="str">
            <v>District 1</v>
          </cell>
          <cell r="F7181" t="str">
            <v>Sewer</v>
          </cell>
        </row>
        <row r="7182">
          <cell r="B7182">
            <v>2.25</v>
          </cell>
          <cell r="C7182">
            <v>2011</v>
          </cell>
          <cell r="D7182" t="str">
            <v>414110  DO NOT USE - Telecommunication Equipment</v>
          </cell>
          <cell r="E7182" t="str">
            <v>Logistics</v>
          </cell>
          <cell r="F7182" t="str">
            <v>Sewer</v>
          </cell>
        </row>
        <row r="7183">
          <cell r="B7183">
            <v>442.44</v>
          </cell>
          <cell r="C7183">
            <v>2011</v>
          </cell>
          <cell r="D7183" t="str">
            <v>414110  DO NOT USE - Telecommunication Equipment</v>
          </cell>
          <cell r="E7183" t="str">
            <v>Logistics</v>
          </cell>
          <cell r="F7183" t="str">
            <v>Sewer</v>
          </cell>
        </row>
        <row r="7184">
          <cell r="B7184">
            <v>3171.85</v>
          </cell>
          <cell r="C7184">
            <v>2011</v>
          </cell>
          <cell r="D7184" t="str">
            <v>414110  DO NOT USE - Telecommunication Equipment</v>
          </cell>
          <cell r="E7184" t="str">
            <v>Planning &amp; Design</v>
          </cell>
          <cell r="F7184" t="str">
            <v>Sewer</v>
          </cell>
        </row>
        <row r="7185">
          <cell r="B7185">
            <v>775.29</v>
          </cell>
          <cell r="C7185">
            <v>2011</v>
          </cell>
          <cell r="D7185" t="str">
            <v>414110  DO NOT USE - Telecommunication Equipment</v>
          </cell>
          <cell r="E7185" t="str">
            <v>Informal Settlements</v>
          </cell>
          <cell r="F7185" t="str">
            <v>Sewer</v>
          </cell>
        </row>
        <row r="7186">
          <cell r="B7186">
            <v>760.94</v>
          </cell>
          <cell r="C7186">
            <v>2011</v>
          </cell>
          <cell r="D7186" t="str">
            <v>414110  DO NOT USE - Telecommunication Equipment</v>
          </cell>
          <cell r="E7186" t="str">
            <v>Informal Settlements</v>
          </cell>
          <cell r="F7186" t="str">
            <v>Water</v>
          </cell>
        </row>
        <row r="7187">
          <cell r="B7187">
            <v>20.95</v>
          </cell>
          <cell r="C7187">
            <v>2011</v>
          </cell>
          <cell r="D7187" t="str">
            <v>414110  DO NOT USE - Telecommunication Equipment</v>
          </cell>
          <cell r="E7187" t="str">
            <v>Logistics</v>
          </cell>
          <cell r="F7187" t="str">
            <v>Water</v>
          </cell>
        </row>
        <row r="7188">
          <cell r="B7188">
            <v>1914.26</v>
          </cell>
          <cell r="C7188">
            <v>2011</v>
          </cell>
          <cell r="D7188" t="str">
            <v>414110  DO NOT USE - Telecommunication Equipment</v>
          </cell>
          <cell r="E7188" t="str">
            <v>District 7</v>
          </cell>
          <cell r="F7188" t="str">
            <v>Sewer</v>
          </cell>
        </row>
        <row r="7189">
          <cell r="B7189">
            <v>85569.71</v>
          </cell>
          <cell r="C7189">
            <v>2011</v>
          </cell>
          <cell r="D7189" t="str">
            <v>414110  DO NOT USE - Telecommunication Equipment</v>
          </cell>
          <cell r="E7189" t="str">
            <v>District 7</v>
          </cell>
          <cell r="F7189" t="str">
            <v>Sewer</v>
          </cell>
        </row>
        <row r="7190">
          <cell r="B7190">
            <v>12701.73</v>
          </cell>
          <cell r="C7190">
            <v>2011</v>
          </cell>
          <cell r="D7190" t="str">
            <v>414110  DO NOT USE - Telecommunication Equipment</v>
          </cell>
          <cell r="E7190" t="str">
            <v>District 7</v>
          </cell>
          <cell r="F7190" t="str">
            <v>Sewer</v>
          </cell>
        </row>
        <row r="7191">
          <cell r="B7191">
            <v>2915.8</v>
          </cell>
          <cell r="C7191">
            <v>2011</v>
          </cell>
          <cell r="D7191" t="str">
            <v>414110  DO NOT USE - Telecommunication Equipment</v>
          </cell>
          <cell r="E7191" t="str">
            <v>District 6</v>
          </cell>
          <cell r="F7191" t="str">
            <v>Sewer</v>
          </cell>
        </row>
        <row r="7192">
          <cell r="B7192">
            <v>2892.68</v>
          </cell>
          <cell r="C7192">
            <v>2011</v>
          </cell>
          <cell r="D7192" t="str">
            <v>414110  DO NOT USE - Telecommunication Equipment</v>
          </cell>
          <cell r="E7192" t="str">
            <v>District 6</v>
          </cell>
          <cell r="F7192" t="str">
            <v>Sewer</v>
          </cell>
        </row>
        <row r="7193">
          <cell r="B7193">
            <v>381.51</v>
          </cell>
          <cell r="C7193">
            <v>2011</v>
          </cell>
          <cell r="D7193" t="str">
            <v>414110  DO NOT USE - Telecommunication Equipment</v>
          </cell>
          <cell r="E7193" t="str">
            <v>District 6</v>
          </cell>
          <cell r="F7193" t="str">
            <v>Sewer</v>
          </cell>
        </row>
        <row r="7194">
          <cell r="B7194">
            <v>0</v>
          </cell>
          <cell r="C7194">
            <v>2011</v>
          </cell>
          <cell r="D7194" t="str">
            <v>414115  Telecommunication : Cell Phone Subscript</v>
          </cell>
          <cell r="E7194" t="str">
            <v>District 1</v>
          </cell>
          <cell r="F7194" t="str">
            <v>Water</v>
          </cell>
        </row>
        <row r="7195">
          <cell r="B7195">
            <v>0</v>
          </cell>
          <cell r="C7195">
            <v>2011</v>
          </cell>
          <cell r="D7195" t="str">
            <v>414115  Telecommunication : Cell Phone Subscript</v>
          </cell>
          <cell r="E7195" t="str">
            <v>TOC</v>
          </cell>
          <cell r="F7195" t="str">
            <v>Water</v>
          </cell>
        </row>
        <row r="7196">
          <cell r="B7196">
            <v>0</v>
          </cell>
          <cell r="C7196">
            <v>2011</v>
          </cell>
          <cell r="D7196" t="str">
            <v>414115  Telecommunication : Cell Phone Subscript</v>
          </cell>
          <cell r="E7196" t="str">
            <v>District 6</v>
          </cell>
          <cell r="F7196" t="str">
            <v>Water</v>
          </cell>
        </row>
        <row r="7197">
          <cell r="B7197">
            <v>0</v>
          </cell>
          <cell r="C7197">
            <v>2011</v>
          </cell>
          <cell r="D7197" t="str">
            <v>414115  Telecommunication : Cell Phone Subscript</v>
          </cell>
          <cell r="E7197" t="str">
            <v>District 8</v>
          </cell>
          <cell r="F7197" t="str">
            <v>Water</v>
          </cell>
        </row>
        <row r="7198">
          <cell r="B7198">
            <v>17330.05</v>
          </cell>
          <cell r="C7198">
            <v>2011</v>
          </cell>
          <cell r="D7198" t="str">
            <v>414115  Telecommunication : Cell Phone Subscript</v>
          </cell>
          <cell r="E7198" t="str">
            <v>District 8</v>
          </cell>
          <cell r="F7198" t="str">
            <v>Water</v>
          </cell>
        </row>
        <row r="7199">
          <cell r="B7199">
            <v>313.08</v>
          </cell>
          <cell r="C7199">
            <v>2011</v>
          </cell>
          <cell r="D7199" t="str">
            <v>414115  Telecommunication : Cell Phone Subscript</v>
          </cell>
          <cell r="E7199" t="str">
            <v>District 6</v>
          </cell>
          <cell r="F7199" t="str">
            <v>Water</v>
          </cell>
        </row>
        <row r="7200">
          <cell r="B7200">
            <v>34203.86</v>
          </cell>
          <cell r="C7200">
            <v>2011</v>
          </cell>
          <cell r="D7200" t="str">
            <v>414115  Telecommunication : Cell Phone Subscript</v>
          </cell>
          <cell r="E7200" t="str">
            <v>District 3</v>
          </cell>
          <cell r="F7200" t="str">
            <v>Water</v>
          </cell>
        </row>
        <row r="7201">
          <cell r="B7201">
            <v>0</v>
          </cell>
          <cell r="C7201">
            <v>2011</v>
          </cell>
          <cell r="D7201" t="str">
            <v>414115  Telecommunication : Cell Phone Subscript</v>
          </cell>
          <cell r="E7201" t="str">
            <v>District 3</v>
          </cell>
          <cell r="F7201" t="str">
            <v>Water</v>
          </cell>
        </row>
        <row r="7202">
          <cell r="B7202">
            <v>0</v>
          </cell>
          <cell r="C7202">
            <v>2011</v>
          </cell>
          <cell r="D7202" t="str">
            <v>414115  Telecommunication : Cell Phone Subscript</v>
          </cell>
          <cell r="E7202" t="str">
            <v>District 4</v>
          </cell>
          <cell r="F7202" t="str">
            <v>Water</v>
          </cell>
        </row>
        <row r="7203">
          <cell r="B7203">
            <v>996.47</v>
          </cell>
          <cell r="C7203">
            <v>2011</v>
          </cell>
          <cell r="D7203" t="str">
            <v>414115  Telecommunication : Cell Phone Subscript</v>
          </cell>
          <cell r="E7203" t="str">
            <v>District 4</v>
          </cell>
          <cell r="F7203" t="str">
            <v>Water</v>
          </cell>
        </row>
        <row r="7204">
          <cell r="B7204">
            <v>501.8</v>
          </cell>
          <cell r="C7204">
            <v>2011</v>
          </cell>
          <cell r="D7204" t="str">
            <v>414115  Telecommunication : Cell Phone Subscript</v>
          </cell>
          <cell r="E7204" t="str">
            <v>District 4</v>
          </cell>
          <cell r="F7204" t="str">
            <v>Water</v>
          </cell>
        </row>
        <row r="7205">
          <cell r="B7205">
            <v>0</v>
          </cell>
          <cell r="C7205">
            <v>2011</v>
          </cell>
          <cell r="D7205" t="str">
            <v>414115  Telecommunication : Cell Phone Subscript</v>
          </cell>
          <cell r="E7205" t="str">
            <v>District 4</v>
          </cell>
          <cell r="F7205" t="str">
            <v>Water</v>
          </cell>
        </row>
        <row r="7206">
          <cell r="B7206">
            <v>0</v>
          </cell>
          <cell r="C7206">
            <v>2011</v>
          </cell>
          <cell r="D7206" t="str">
            <v>414115  Telecommunication : Cell Phone Subscript</v>
          </cell>
          <cell r="E7206" t="str">
            <v>District 8</v>
          </cell>
          <cell r="F7206" t="str">
            <v>Water</v>
          </cell>
        </row>
        <row r="7207">
          <cell r="B7207">
            <v>501.8</v>
          </cell>
          <cell r="C7207">
            <v>2011</v>
          </cell>
          <cell r="D7207" t="str">
            <v>414115  Telecommunication : Cell Phone Subscript</v>
          </cell>
          <cell r="E7207" t="str">
            <v>District 8</v>
          </cell>
          <cell r="F7207" t="str">
            <v>Water</v>
          </cell>
        </row>
        <row r="7208">
          <cell r="B7208">
            <v>0</v>
          </cell>
          <cell r="C7208">
            <v>2011</v>
          </cell>
          <cell r="D7208" t="str">
            <v>414115  Telecommunication : Cell Phone Subscript</v>
          </cell>
          <cell r="E7208" t="str">
            <v>District 6</v>
          </cell>
          <cell r="F7208" t="str">
            <v>Water</v>
          </cell>
        </row>
        <row r="7209">
          <cell r="B7209">
            <v>0</v>
          </cell>
          <cell r="C7209">
            <v>2011</v>
          </cell>
          <cell r="D7209" t="str">
            <v>414115  Telecommunication : Cell Phone Subscript</v>
          </cell>
          <cell r="E7209" t="str">
            <v>District 6</v>
          </cell>
          <cell r="F7209" t="str">
            <v>Water</v>
          </cell>
        </row>
        <row r="7210">
          <cell r="B7210">
            <v>0</v>
          </cell>
          <cell r="C7210">
            <v>2011</v>
          </cell>
          <cell r="D7210" t="str">
            <v>414115  Telecommunication : Cell Phone Subscript</v>
          </cell>
          <cell r="E7210" t="str">
            <v>District 6</v>
          </cell>
          <cell r="F7210" t="str">
            <v>Water</v>
          </cell>
        </row>
        <row r="7211">
          <cell r="B7211">
            <v>0</v>
          </cell>
          <cell r="C7211">
            <v>2011</v>
          </cell>
          <cell r="D7211" t="str">
            <v>414115  Telecommunication : Cell Phone Subscript</v>
          </cell>
          <cell r="E7211" t="str">
            <v>District 6</v>
          </cell>
          <cell r="F7211" t="str">
            <v>Water</v>
          </cell>
        </row>
        <row r="7212">
          <cell r="B7212">
            <v>0</v>
          </cell>
          <cell r="C7212">
            <v>2011</v>
          </cell>
          <cell r="D7212" t="str">
            <v>414115  Telecommunication : Cell Phone Subscript</v>
          </cell>
          <cell r="E7212" t="str">
            <v>District 6</v>
          </cell>
          <cell r="F7212" t="str">
            <v>Water</v>
          </cell>
        </row>
        <row r="7213">
          <cell r="B7213">
            <v>0</v>
          </cell>
          <cell r="C7213">
            <v>2011</v>
          </cell>
          <cell r="D7213" t="str">
            <v>414115  Telecommunication : Cell Phone Subscript</v>
          </cell>
          <cell r="E7213" t="str">
            <v>District 8</v>
          </cell>
          <cell r="F7213" t="str">
            <v>Water</v>
          </cell>
        </row>
        <row r="7214">
          <cell r="B7214">
            <v>0</v>
          </cell>
          <cell r="C7214">
            <v>2011</v>
          </cell>
          <cell r="D7214" t="str">
            <v>414115  Telecommunication : Cell Phone Subscript</v>
          </cell>
          <cell r="E7214" t="str">
            <v>District 8</v>
          </cell>
          <cell r="F7214" t="str">
            <v>Water</v>
          </cell>
        </row>
        <row r="7215">
          <cell r="B7215">
            <v>1111.8</v>
          </cell>
          <cell r="C7215">
            <v>2011</v>
          </cell>
          <cell r="D7215" t="str">
            <v>414115  Telecommunication : Cell Phone Subscript</v>
          </cell>
          <cell r="E7215" t="str">
            <v>District 8</v>
          </cell>
          <cell r="F7215" t="str">
            <v>Water</v>
          </cell>
        </row>
        <row r="7216">
          <cell r="B7216">
            <v>0</v>
          </cell>
          <cell r="C7216">
            <v>2011</v>
          </cell>
          <cell r="D7216" t="str">
            <v>414115  Telecommunication : Cell Phone Subscript</v>
          </cell>
          <cell r="E7216" t="str">
            <v>District 8</v>
          </cell>
          <cell r="F7216" t="str">
            <v>Water</v>
          </cell>
        </row>
        <row r="7217">
          <cell r="B7217">
            <v>0</v>
          </cell>
          <cell r="C7217">
            <v>2011</v>
          </cell>
          <cell r="D7217" t="str">
            <v>414115  Telecommunication : Cell Phone Subscript</v>
          </cell>
          <cell r="E7217" t="str">
            <v>District 8</v>
          </cell>
          <cell r="F7217" t="str">
            <v>Water</v>
          </cell>
        </row>
        <row r="7218">
          <cell r="B7218">
            <v>0</v>
          </cell>
          <cell r="C7218">
            <v>2011</v>
          </cell>
          <cell r="D7218" t="str">
            <v>414115  Telecommunication : Cell Phone Subscript</v>
          </cell>
          <cell r="E7218" t="str">
            <v>District 1</v>
          </cell>
          <cell r="F7218" t="str">
            <v>Water</v>
          </cell>
        </row>
        <row r="7219">
          <cell r="B7219">
            <v>0</v>
          </cell>
          <cell r="C7219">
            <v>2011</v>
          </cell>
          <cell r="D7219" t="str">
            <v>414115  Telecommunication : Cell Phone Subscript</v>
          </cell>
          <cell r="E7219" t="str">
            <v>Informal Settlements</v>
          </cell>
          <cell r="F7219" t="str">
            <v>Sewer</v>
          </cell>
        </row>
        <row r="7220">
          <cell r="B7220">
            <v>0</v>
          </cell>
          <cell r="C7220">
            <v>2011</v>
          </cell>
          <cell r="D7220" t="str">
            <v>414115  Telecommunication : Cell Phone Subscript</v>
          </cell>
          <cell r="E7220" t="str">
            <v>Planning &amp; Design</v>
          </cell>
          <cell r="F7220" t="str">
            <v>Sewer</v>
          </cell>
        </row>
        <row r="7221">
          <cell r="B7221">
            <v>972.18</v>
          </cell>
          <cell r="C7221">
            <v>2011</v>
          </cell>
          <cell r="D7221" t="str">
            <v>414115  Telecommunication : Cell Phone Subscript</v>
          </cell>
          <cell r="E7221" t="str">
            <v>Logistics</v>
          </cell>
          <cell r="F7221" t="str">
            <v>Sewer</v>
          </cell>
        </row>
        <row r="7222">
          <cell r="B7222">
            <v>0</v>
          </cell>
          <cell r="C7222">
            <v>2011</v>
          </cell>
          <cell r="D7222" t="str">
            <v>414115  Telecommunication : Cell Phone Subscript</v>
          </cell>
          <cell r="E7222" t="str">
            <v>Logistics</v>
          </cell>
          <cell r="F7222" t="str">
            <v>Sewer</v>
          </cell>
        </row>
        <row r="7223">
          <cell r="B7223">
            <v>0</v>
          </cell>
          <cell r="C7223">
            <v>2011</v>
          </cell>
          <cell r="D7223" t="str">
            <v>414115  Telecommunication : Cell Phone Subscript</v>
          </cell>
          <cell r="E7223" t="str">
            <v>Logistics</v>
          </cell>
          <cell r="F7223" t="str">
            <v>Sewer</v>
          </cell>
        </row>
        <row r="7224">
          <cell r="B7224">
            <v>0</v>
          </cell>
          <cell r="C7224">
            <v>2011</v>
          </cell>
          <cell r="D7224" t="str">
            <v>414115  Telecommunication : Cell Phone Subscript</v>
          </cell>
          <cell r="E7224" t="str">
            <v>District 7</v>
          </cell>
          <cell r="F7224" t="str">
            <v>Sewer</v>
          </cell>
        </row>
        <row r="7225">
          <cell r="B7225">
            <v>0</v>
          </cell>
          <cell r="C7225">
            <v>2011</v>
          </cell>
          <cell r="D7225" t="str">
            <v>414115  Telecommunication : Cell Phone Subscript</v>
          </cell>
          <cell r="E7225" t="str">
            <v>District 6</v>
          </cell>
          <cell r="F7225" t="str">
            <v>Sewer</v>
          </cell>
        </row>
        <row r="7226">
          <cell r="B7226">
            <v>0</v>
          </cell>
          <cell r="C7226">
            <v>2011</v>
          </cell>
          <cell r="D7226" t="str">
            <v>414115  Telecommunication : Cell Phone Subscript</v>
          </cell>
          <cell r="E7226" t="str">
            <v>District 3</v>
          </cell>
          <cell r="F7226" t="str">
            <v>Sewer</v>
          </cell>
        </row>
        <row r="7227">
          <cell r="B7227">
            <v>0</v>
          </cell>
          <cell r="C7227">
            <v>2011</v>
          </cell>
          <cell r="D7227" t="str">
            <v>414115  Telecommunication : Cell Phone Subscript</v>
          </cell>
          <cell r="E7227" t="str">
            <v>District 4</v>
          </cell>
          <cell r="F7227" t="str">
            <v>Sewer</v>
          </cell>
        </row>
        <row r="7228">
          <cell r="B7228">
            <v>0</v>
          </cell>
          <cell r="C7228">
            <v>2011</v>
          </cell>
          <cell r="D7228" t="str">
            <v>414115  Telecommunication : Cell Phone Subscript</v>
          </cell>
          <cell r="E7228" t="str">
            <v>District 4</v>
          </cell>
          <cell r="F7228" t="str">
            <v>Sewer</v>
          </cell>
        </row>
        <row r="7229">
          <cell r="B7229">
            <v>0</v>
          </cell>
          <cell r="C7229">
            <v>2011</v>
          </cell>
          <cell r="D7229" t="str">
            <v>414115  Telecommunication : Cell Phone Subscript</v>
          </cell>
          <cell r="E7229" t="str">
            <v>District 7</v>
          </cell>
          <cell r="F7229" t="str">
            <v>Sewer</v>
          </cell>
        </row>
        <row r="7230">
          <cell r="B7230">
            <v>0</v>
          </cell>
          <cell r="C7230">
            <v>2011</v>
          </cell>
          <cell r="D7230" t="str">
            <v>414115  Telecommunication : Cell Phone Subscript</v>
          </cell>
          <cell r="E7230" t="str">
            <v>District 6</v>
          </cell>
          <cell r="F7230" t="str">
            <v>Sewer</v>
          </cell>
        </row>
        <row r="7231">
          <cell r="B7231">
            <v>0</v>
          </cell>
          <cell r="C7231">
            <v>2011</v>
          </cell>
          <cell r="D7231" t="str">
            <v>414115  Telecommunication : Cell Phone Subscript</v>
          </cell>
          <cell r="E7231" t="str">
            <v>District 6</v>
          </cell>
          <cell r="F7231" t="str">
            <v>Sewer</v>
          </cell>
        </row>
        <row r="7232">
          <cell r="B7232">
            <v>0</v>
          </cell>
          <cell r="C7232">
            <v>2011</v>
          </cell>
          <cell r="D7232" t="str">
            <v>414115  Telecommunication : Cell Phone Subscript</v>
          </cell>
          <cell r="E7232" t="str">
            <v>District 6</v>
          </cell>
          <cell r="F7232" t="str">
            <v>Sewer</v>
          </cell>
        </row>
        <row r="7233">
          <cell r="B7233">
            <v>0</v>
          </cell>
          <cell r="C7233">
            <v>2011</v>
          </cell>
          <cell r="D7233" t="str">
            <v>414115  Telecommunication : Cell Phone Subscript</v>
          </cell>
          <cell r="E7233" t="str">
            <v>District 7</v>
          </cell>
          <cell r="F7233" t="str">
            <v>Sewer</v>
          </cell>
        </row>
        <row r="7234">
          <cell r="B7234">
            <v>7022.93</v>
          </cell>
          <cell r="C7234">
            <v>2011</v>
          </cell>
          <cell r="D7234" t="str">
            <v>414115  Telecommunication : Cell Phone Subscript</v>
          </cell>
          <cell r="E7234" t="str">
            <v>District 7</v>
          </cell>
          <cell r="F7234" t="str">
            <v>Sewer</v>
          </cell>
        </row>
        <row r="7235">
          <cell r="B7235">
            <v>0</v>
          </cell>
          <cell r="C7235">
            <v>2011</v>
          </cell>
          <cell r="D7235" t="str">
            <v>414115  Telecommunication : Cell Phone Subscript</v>
          </cell>
          <cell r="E7235" t="str">
            <v>Logistics</v>
          </cell>
          <cell r="F7235" t="str">
            <v>Water</v>
          </cell>
        </row>
        <row r="7236">
          <cell r="B7236">
            <v>0</v>
          </cell>
          <cell r="C7236">
            <v>2011</v>
          </cell>
          <cell r="D7236" t="str">
            <v>414115  Telecommunication : Cell Phone Subscript</v>
          </cell>
          <cell r="E7236" t="str">
            <v>Planning &amp; Design</v>
          </cell>
          <cell r="F7236" t="str">
            <v>Water</v>
          </cell>
        </row>
        <row r="7237">
          <cell r="B7237">
            <v>1394.01</v>
          </cell>
          <cell r="C7237">
            <v>2011</v>
          </cell>
          <cell r="D7237" t="str">
            <v>414115  Telecommunication : Cell Phone Subscript</v>
          </cell>
          <cell r="E7237" t="str">
            <v>TOC</v>
          </cell>
          <cell r="F7237" t="str">
            <v>Water</v>
          </cell>
        </row>
        <row r="7238">
          <cell r="B7238">
            <v>1217.6600000000001</v>
          </cell>
          <cell r="C7238">
            <v>2011</v>
          </cell>
          <cell r="D7238" t="str">
            <v>414115  Telecommunication : Cell Phone Subscript</v>
          </cell>
          <cell r="E7238" t="str">
            <v>Informal Settlements</v>
          </cell>
          <cell r="F7238" t="str">
            <v>Water</v>
          </cell>
        </row>
        <row r="7239">
          <cell r="B7239">
            <v>0</v>
          </cell>
          <cell r="C7239">
            <v>2011</v>
          </cell>
          <cell r="D7239" t="str">
            <v>414115  Telecommunication : Cell Phone Subscript</v>
          </cell>
          <cell r="E7239" t="str">
            <v>Logistics</v>
          </cell>
          <cell r="F7239" t="str">
            <v>Water</v>
          </cell>
        </row>
        <row r="7240">
          <cell r="B7240">
            <v>501.8</v>
          </cell>
          <cell r="C7240">
            <v>2011</v>
          </cell>
          <cell r="D7240" t="str">
            <v>414115  Telecommunication : Cell Phone Subscript</v>
          </cell>
          <cell r="E7240" t="str">
            <v>Logistics</v>
          </cell>
          <cell r="F7240" t="str">
            <v>Water</v>
          </cell>
        </row>
        <row r="7241">
          <cell r="B7241">
            <v>8315.75</v>
          </cell>
          <cell r="C7241">
            <v>2011</v>
          </cell>
          <cell r="D7241" t="str">
            <v>414115  Telecommunication : Cell Phone Subscript</v>
          </cell>
          <cell r="E7241" t="str">
            <v>Logistics</v>
          </cell>
          <cell r="F7241" t="str">
            <v>Water</v>
          </cell>
        </row>
        <row r="7242">
          <cell r="B7242">
            <v>0</v>
          </cell>
          <cell r="C7242">
            <v>2011</v>
          </cell>
          <cell r="D7242" t="str">
            <v>414115  Telecommunication : Cell Phone Subscript</v>
          </cell>
          <cell r="E7242" t="str">
            <v>Logistics</v>
          </cell>
          <cell r="F7242" t="str">
            <v>Water</v>
          </cell>
        </row>
        <row r="7243">
          <cell r="B7243">
            <v>0</v>
          </cell>
          <cell r="C7243">
            <v>2011</v>
          </cell>
          <cell r="D7243" t="str">
            <v>414115  Telecommunication : Cell Phone Subscript</v>
          </cell>
          <cell r="E7243" t="str">
            <v>District 1</v>
          </cell>
          <cell r="F7243" t="str">
            <v>Water</v>
          </cell>
        </row>
        <row r="7244">
          <cell r="B7244">
            <v>0</v>
          </cell>
          <cell r="C7244">
            <v>2011</v>
          </cell>
          <cell r="D7244" t="str">
            <v>414150  Testing, Sampling and Monitoring</v>
          </cell>
          <cell r="E7244" t="str">
            <v>District 3</v>
          </cell>
          <cell r="F7244" t="str">
            <v>Water</v>
          </cell>
        </row>
        <row r="7245">
          <cell r="B7245">
            <v>0</v>
          </cell>
          <cell r="C7245">
            <v>2011</v>
          </cell>
          <cell r="D7245" t="str">
            <v>414150  Testing, Sampling and Monitoring</v>
          </cell>
          <cell r="E7245" t="str">
            <v>District 6</v>
          </cell>
          <cell r="F7245" t="str">
            <v>Water</v>
          </cell>
        </row>
        <row r="7246">
          <cell r="B7246">
            <v>530</v>
          </cell>
          <cell r="C7246">
            <v>2011</v>
          </cell>
          <cell r="D7246" t="str">
            <v>414150  Testing, Sampling and Monitoring</v>
          </cell>
          <cell r="E7246" t="str">
            <v>Informal Settlements</v>
          </cell>
          <cell r="F7246" t="str">
            <v>Water</v>
          </cell>
        </row>
        <row r="7247">
          <cell r="B7247">
            <v>0</v>
          </cell>
          <cell r="C7247">
            <v>2011</v>
          </cell>
          <cell r="D7247" t="str">
            <v>414150  Testing, Sampling and Monitoring</v>
          </cell>
          <cell r="E7247" t="str">
            <v>District 6</v>
          </cell>
          <cell r="F7247" t="str">
            <v>Water</v>
          </cell>
        </row>
        <row r="7248">
          <cell r="B7248">
            <v>0</v>
          </cell>
          <cell r="C7248">
            <v>2011</v>
          </cell>
          <cell r="D7248" t="str">
            <v>414150  Testing, Sampling and Monitoring</v>
          </cell>
          <cell r="E7248" t="str">
            <v>District 6</v>
          </cell>
          <cell r="F7248" t="str">
            <v>Water</v>
          </cell>
        </row>
        <row r="7249">
          <cell r="B7249">
            <v>0</v>
          </cell>
          <cell r="C7249">
            <v>2011</v>
          </cell>
          <cell r="D7249" t="str">
            <v>414150  Testing, Sampling and Monitoring</v>
          </cell>
          <cell r="E7249" t="str">
            <v>District 3</v>
          </cell>
          <cell r="F7249" t="str">
            <v>Sewer</v>
          </cell>
        </row>
        <row r="7250">
          <cell r="B7250">
            <v>0</v>
          </cell>
          <cell r="C7250">
            <v>2011</v>
          </cell>
          <cell r="D7250" t="str">
            <v>414150  Testing, Sampling and Monitoring</v>
          </cell>
          <cell r="E7250" t="str">
            <v>District 7</v>
          </cell>
          <cell r="F7250" t="str">
            <v>Sewer</v>
          </cell>
        </row>
        <row r="7251">
          <cell r="B7251">
            <v>0</v>
          </cell>
          <cell r="C7251">
            <v>2011</v>
          </cell>
          <cell r="D7251" t="str">
            <v>414150  Testing, Sampling and Monitoring</v>
          </cell>
          <cell r="E7251" t="str">
            <v>Logistics</v>
          </cell>
          <cell r="F7251" t="str">
            <v>Sewer</v>
          </cell>
        </row>
        <row r="7252">
          <cell r="B7252">
            <v>2765</v>
          </cell>
          <cell r="C7252">
            <v>2011</v>
          </cell>
          <cell r="D7252" t="str">
            <v>414150  Testing, Sampling and Monitoring</v>
          </cell>
          <cell r="E7252" t="str">
            <v>Informal Settlements</v>
          </cell>
          <cell r="F7252" t="str">
            <v>Sewer</v>
          </cell>
        </row>
        <row r="7253">
          <cell r="B7253">
            <v>0</v>
          </cell>
          <cell r="C7253">
            <v>2011</v>
          </cell>
          <cell r="D7253" t="str">
            <v>414150  Testing, Sampling and Monitoring</v>
          </cell>
          <cell r="E7253" t="str">
            <v>District 6</v>
          </cell>
          <cell r="F7253" t="str">
            <v>Sewer</v>
          </cell>
        </row>
        <row r="7254">
          <cell r="B7254">
            <v>3639.76</v>
          </cell>
          <cell r="C7254">
            <v>2011</v>
          </cell>
          <cell r="D7254" t="str">
            <v>414350  DO NOT USE - Travelling &amp; Subsistence :</v>
          </cell>
          <cell r="E7254" t="str">
            <v>District 4</v>
          </cell>
          <cell r="F7254" t="str">
            <v>Water</v>
          </cell>
        </row>
        <row r="7255">
          <cell r="B7255">
            <v>8451.84</v>
          </cell>
          <cell r="C7255">
            <v>2011</v>
          </cell>
          <cell r="D7255" t="str">
            <v>414350  DO NOT USE - Travelling &amp; Subsistence :</v>
          </cell>
          <cell r="E7255" t="str">
            <v>District 4</v>
          </cell>
          <cell r="F7255" t="str">
            <v>Water</v>
          </cell>
        </row>
        <row r="7256">
          <cell r="B7256">
            <v>0</v>
          </cell>
          <cell r="C7256">
            <v>2011</v>
          </cell>
          <cell r="D7256" t="str">
            <v>414350  DO NOT USE - Travelling &amp; Subsistence :</v>
          </cell>
          <cell r="E7256" t="str">
            <v>District 4</v>
          </cell>
          <cell r="F7256" t="str">
            <v>Water</v>
          </cell>
        </row>
        <row r="7257">
          <cell r="B7257">
            <v>0</v>
          </cell>
          <cell r="C7257">
            <v>2011</v>
          </cell>
          <cell r="D7257" t="str">
            <v>414350  DO NOT USE - Travelling &amp; Subsistence :</v>
          </cell>
          <cell r="E7257" t="str">
            <v>District 3</v>
          </cell>
          <cell r="F7257" t="str">
            <v>Water</v>
          </cell>
        </row>
        <row r="7258">
          <cell r="B7258">
            <v>1847.94</v>
          </cell>
          <cell r="C7258">
            <v>2011</v>
          </cell>
          <cell r="D7258" t="str">
            <v>414350  DO NOT USE - Travelling &amp; Subsistence :</v>
          </cell>
          <cell r="E7258" t="str">
            <v>District 8</v>
          </cell>
          <cell r="F7258" t="str">
            <v>Water</v>
          </cell>
        </row>
        <row r="7259">
          <cell r="B7259">
            <v>1593.35</v>
          </cell>
          <cell r="C7259">
            <v>2011</v>
          </cell>
          <cell r="D7259" t="str">
            <v>414350  DO NOT USE - Travelling &amp; Subsistence :</v>
          </cell>
          <cell r="E7259" t="str">
            <v>District 6</v>
          </cell>
          <cell r="F7259" t="str">
            <v>Water</v>
          </cell>
        </row>
        <row r="7260">
          <cell r="B7260">
            <v>30.7</v>
          </cell>
          <cell r="C7260">
            <v>2011</v>
          </cell>
          <cell r="D7260" t="str">
            <v>414350  DO NOT USE - Travelling &amp; Subsistence :</v>
          </cell>
          <cell r="E7260" t="str">
            <v>District 1</v>
          </cell>
          <cell r="F7260" t="str">
            <v>Water</v>
          </cell>
        </row>
        <row r="7261">
          <cell r="B7261">
            <v>414.64</v>
          </cell>
          <cell r="C7261">
            <v>2011</v>
          </cell>
          <cell r="D7261" t="str">
            <v>414350  DO NOT USE - Travelling &amp; Subsistence :</v>
          </cell>
          <cell r="E7261" t="str">
            <v>District 1</v>
          </cell>
          <cell r="F7261" t="str">
            <v>Water</v>
          </cell>
        </row>
        <row r="7262">
          <cell r="B7262">
            <v>11311.54</v>
          </cell>
          <cell r="C7262">
            <v>2011</v>
          </cell>
          <cell r="D7262" t="str">
            <v>414350  DO NOT USE - Travelling &amp; Subsistence :</v>
          </cell>
          <cell r="E7262" t="str">
            <v>District 1</v>
          </cell>
          <cell r="F7262" t="str">
            <v>Water</v>
          </cell>
        </row>
        <row r="7263">
          <cell r="B7263">
            <v>3511.91</v>
          </cell>
          <cell r="C7263">
            <v>2011</v>
          </cell>
          <cell r="D7263" t="str">
            <v>414350  DO NOT USE - Travelling &amp; Subsistence :</v>
          </cell>
          <cell r="E7263" t="str">
            <v>District 1</v>
          </cell>
          <cell r="F7263" t="str">
            <v>Water</v>
          </cell>
        </row>
        <row r="7264">
          <cell r="B7264">
            <v>22.77</v>
          </cell>
          <cell r="C7264">
            <v>2011</v>
          </cell>
          <cell r="D7264" t="str">
            <v>414350  DO NOT USE - Travelling &amp; Subsistence :</v>
          </cell>
          <cell r="E7264" t="str">
            <v>Logistics</v>
          </cell>
          <cell r="F7264" t="str">
            <v>Water</v>
          </cell>
        </row>
        <row r="7265">
          <cell r="B7265">
            <v>20654.349999999999</v>
          </cell>
          <cell r="C7265">
            <v>2011</v>
          </cell>
          <cell r="D7265" t="str">
            <v>414350  DO NOT USE - Travelling &amp; Subsistence :</v>
          </cell>
          <cell r="E7265" t="str">
            <v>Logistics</v>
          </cell>
          <cell r="F7265" t="str">
            <v>Water</v>
          </cell>
        </row>
        <row r="7266">
          <cell r="B7266">
            <v>13222.97</v>
          </cell>
          <cell r="C7266">
            <v>2011</v>
          </cell>
          <cell r="D7266" t="str">
            <v>414350  DO NOT USE - Travelling &amp; Subsistence :</v>
          </cell>
          <cell r="E7266" t="str">
            <v>Logistics</v>
          </cell>
          <cell r="F7266" t="str">
            <v>Water</v>
          </cell>
        </row>
        <row r="7267">
          <cell r="B7267">
            <v>8689.3799999999992</v>
          </cell>
          <cell r="C7267">
            <v>2011</v>
          </cell>
          <cell r="D7267" t="str">
            <v>414350  DO NOT USE - Travelling &amp; Subsistence :</v>
          </cell>
          <cell r="E7267" t="str">
            <v>Logistics</v>
          </cell>
          <cell r="F7267" t="str">
            <v>Water</v>
          </cell>
        </row>
        <row r="7268">
          <cell r="B7268">
            <v>54077.34</v>
          </cell>
          <cell r="C7268">
            <v>2011</v>
          </cell>
          <cell r="D7268" t="str">
            <v>414350  DO NOT USE - Travelling &amp; Subsistence :</v>
          </cell>
          <cell r="E7268" t="str">
            <v>TOC</v>
          </cell>
          <cell r="F7268" t="str">
            <v>Water</v>
          </cell>
        </row>
        <row r="7269">
          <cell r="B7269">
            <v>66808.649999999994</v>
          </cell>
          <cell r="C7269">
            <v>2011</v>
          </cell>
          <cell r="D7269" t="str">
            <v>414350  DO NOT USE - Travelling &amp; Subsistence :</v>
          </cell>
          <cell r="E7269" t="str">
            <v>Informal Settlements</v>
          </cell>
          <cell r="F7269" t="str">
            <v>Water</v>
          </cell>
        </row>
        <row r="7270">
          <cell r="B7270">
            <v>1467.97</v>
          </cell>
          <cell r="C7270">
            <v>2011</v>
          </cell>
          <cell r="D7270" t="str">
            <v>414350  DO NOT USE - Travelling &amp; Subsistence :</v>
          </cell>
          <cell r="E7270" t="str">
            <v>TOC</v>
          </cell>
          <cell r="F7270" t="str">
            <v>Water</v>
          </cell>
        </row>
        <row r="7271">
          <cell r="B7271">
            <v>1734.64</v>
          </cell>
          <cell r="C7271">
            <v>2011</v>
          </cell>
          <cell r="D7271" t="str">
            <v>414350  DO NOT USE - Travelling &amp; Subsistence :</v>
          </cell>
          <cell r="E7271" t="str">
            <v>Planning &amp; Design</v>
          </cell>
          <cell r="F7271" t="str">
            <v>Water</v>
          </cell>
        </row>
        <row r="7272">
          <cell r="B7272">
            <v>1314.44</v>
          </cell>
          <cell r="C7272">
            <v>2011</v>
          </cell>
          <cell r="D7272" t="str">
            <v>414350  DO NOT USE - Travelling &amp; Subsistence :</v>
          </cell>
          <cell r="E7272" t="str">
            <v>District 8</v>
          </cell>
          <cell r="F7272" t="str">
            <v>Water</v>
          </cell>
        </row>
        <row r="7273">
          <cell r="B7273">
            <v>132074.69</v>
          </cell>
          <cell r="C7273">
            <v>2011</v>
          </cell>
          <cell r="D7273" t="str">
            <v>414350  DO NOT USE - Travelling &amp; Subsistence :</v>
          </cell>
          <cell r="E7273" t="str">
            <v>District 8</v>
          </cell>
          <cell r="F7273" t="str">
            <v>Water</v>
          </cell>
        </row>
        <row r="7274">
          <cell r="B7274">
            <v>31333.66</v>
          </cell>
          <cell r="C7274">
            <v>2011</v>
          </cell>
          <cell r="D7274" t="str">
            <v>414350  DO NOT USE - Travelling &amp; Subsistence :</v>
          </cell>
          <cell r="E7274" t="str">
            <v>District 8</v>
          </cell>
          <cell r="F7274" t="str">
            <v>Water</v>
          </cell>
        </row>
        <row r="7275">
          <cell r="B7275">
            <v>60661.49</v>
          </cell>
          <cell r="C7275">
            <v>2011</v>
          </cell>
          <cell r="D7275" t="str">
            <v>414350  DO NOT USE - Travelling &amp; Subsistence :</v>
          </cell>
          <cell r="E7275" t="str">
            <v>District 8</v>
          </cell>
          <cell r="F7275" t="str">
            <v>Water</v>
          </cell>
        </row>
        <row r="7276">
          <cell r="B7276">
            <v>42.11</v>
          </cell>
          <cell r="C7276">
            <v>2011</v>
          </cell>
          <cell r="D7276" t="str">
            <v>414350  DO NOT USE - Travelling &amp; Subsistence :</v>
          </cell>
          <cell r="E7276" t="str">
            <v>District 8</v>
          </cell>
          <cell r="F7276" t="str">
            <v>Water</v>
          </cell>
        </row>
        <row r="7277">
          <cell r="B7277">
            <v>105.26</v>
          </cell>
          <cell r="C7277">
            <v>2011</v>
          </cell>
          <cell r="D7277" t="str">
            <v>414350  DO NOT USE - Travelling &amp; Subsistence :</v>
          </cell>
          <cell r="E7277" t="str">
            <v>District 6</v>
          </cell>
          <cell r="F7277" t="str">
            <v>Water</v>
          </cell>
        </row>
        <row r="7278">
          <cell r="B7278">
            <v>20654.099999999999</v>
          </cell>
          <cell r="C7278">
            <v>2011</v>
          </cell>
          <cell r="D7278" t="str">
            <v>414350  DO NOT USE - Travelling &amp; Subsistence :</v>
          </cell>
          <cell r="E7278" t="str">
            <v>District 6</v>
          </cell>
          <cell r="F7278" t="str">
            <v>Water</v>
          </cell>
        </row>
        <row r="7279">
          <cell r="B7279">
            <v>16706.830000000002</v>
          </cell>
          <cell r="C7279">
            <v>2011</v>
          </cell>
          <cell r="D7279" t="str">
            <v>414350  DO NOT USE - Travelling &amp; Subsistence :</v>
          </cell>
          <cell r="E7279" t="str">
            <v>District 1</v>
          </cell>
          <cell r="F7279" t="str">
            <v>Water</v>
          </cell>
        </row>
        <row r="7280">
          <cell r="B7280">
            <v>0</v>
          </cell>
          <cell r="C7280">
            <v>2011</v>
          </cell>
          <cell r="D7280" t="str">
            <v>414350  DO NOT USE - Travelling &amp; Subsistence :</v>
          </cell>
          <cell r="E7280" t="str">
            <v>District 8</v>
          </cell>
          <cell r="F7280" t="str">
            <v>Water</v>
          </cell>
        </row>
        <row r="7281">
          <cell r="B7281">
            <v>21931.78</v>
          </cell>
          <cell r="C7281">
            <v>2011</v>
          </cell>
          <cell r="D7281" t="str">
            <v>414350  DO NOT USE - Travelling &amp; Subsistence :</v>
          </cell>
          <cell r="E7281" t="str">
            <v>District 1</v>
          </cell>
          <cell r="F7281" t="str">
            <v>Sewer</v>
          </cell>
        </row>
        <row r="7282">
          <cell r="B7282">
            <v>357.42</v>
          </cell>
          <cell r="C7282">
            <v>2011</v>
          </cell>
          <cell r="D7282" t="str">
            <v>414350  DO NOT USE - Travelling &amp; Subsistence :</v>
          </cell>
          <cell r="E7282" t="str">
            <v>Logistics</v>
          </cell>
          <cell r="F7282" t="str">
            <v>Sewer</v>
          </cell>
        </row>
        <row r="7283">
          <cell r="B7283">
            <v>0</v>
          </cell>
          <cell r="C7283">
            <v>2011</v>
          </cell>
          <cell r="D7283" t="str">
            <v>414350  DO NOT USE - Travelling &amp; Subsistence :</v>
          </cell>
          <cell r="E7283" t="str">
            <v>TOC</v>
          </cell>
          <cell r="F7283" t="str">
            <v>Sewer</v>
          </cell>
        </row>
        <row r="7284">
          <cell r="B7284">
            <v>64911.12</v>
          </cell>
          <cell r="C7284">
            <v>2011</v>
          </cell>
          <cell r="D7284" t="str">
            <v>414350  DO NOT USE - Travelling &amp; Subsistence :</v>
          </cell>
          <cell r="E7284" t="str">
            <v>Logistics</v>
          </cell>
          <cell r="F7284" t="str">
            <v>Water</v>
          </cell>
        </row>
        <row r="7285">
          <cell r="B7285">
            <v>268.47000000000003</v>
          </cell>
          <cell r="C7285">
            <v>2011</v>
          </cell>
          <cell r="D7285" t="str">
            <v>414360  DO NOT USE - Travelling &amp; Subsistence :</v>
          </cell>
          <cell r="E7285" t="str">
            <v>Informal Settlements</v>
          </cell>
          <cell r="F7285" t="str">
            <v>Water</v>
          </cell>
        </row>
        <row r="7286">
          <cell r="B7286">
            <v>22</v>
          </cell>
          <cell r="C7286">
            <v>2011</v>
          </cell>
          <cell r="D7286" t="str">
            <v>414360  DO NOT USE - Travelling &amp; Subsistence :</v>
          </cell>
          <cell r="E7286" t="str">
            <v>Planning &amp; Design</v>
          </cell>
          <cell r="F7286" t="str">
            <v>Water</v>
          </cell>
        </row>
        <row r="7287">
          <cell r="B7287">
            <v>0</v>
          </cell>
          <cell r="C7287">
            <v>2011</v>
          </cell>
          <cell r="D7287" t="str">
            <v>414360  DO NOT USE - Travelling &amp; Subsistence :</v>
          </cell>
          <cell r="E7287" t="str">
            <v>District 8</v>
          </cell>
          <cell r="F7287" t="str">
            <v>Water</v>
          </cell>
        </row>
        <row r="7288">
          <cell r="B7288">
            <v>0</v>
          </cell>
          <cell r="C7288">
            <v>2011</v>
          </cell>
          <cell r="D7288" t="str">
            <v>414360  DO NOT USE - Travelling &amp; Subsistence :</v>
          </cell>
          <cell r="E7288" t="str">
            <v>District 8</v>
          </cell>
          <cell r="F7288" t="str">
            <v>Water</v>
          </cell>
        </row>
        <row r="7289">
          <cell r="B7289">
            <v>0</v>
          </cell>
          <cell r="C7289">
            <v>2011</v>
          </cell>
          <cell r="D7289" t="str">
            <v>414360  DO NOT USE - Travelling &amp; Subsistence :</v>
          </cell>
          <cell r="E7289" t="str">
            <v>District 6</v>
          </cell>
          <cell r="F7289" t="str">
            <v>Water</v>
          </cell>
        </row>
        <row r="7290">
          <cell r="B7290">
            <v>0</v>
          </cell>
          <cell r="C7290">
            <v>2011</v>
          </cell>
          <cell r="D7290" t="str">
            <v>414360  DO NOT USE - Travelling &amp; Subsistence :</v>
          </cell>
          <cell r="E7290" t="str">
            <v>District 6</v>
          </cell>
          <cell r="F7290" t="str">
            <v>Water</v>
          </cell>
        </row>
        <row r="7291">
          <cell r="B7291">
            <v>40</v>
          </cell>
          <cell r="C7291">
            <v>2011</v>
          </cell>
          <cell r="D7291" t="str">
            <v>414360  DO NOT USE - Travelling &amp; Subsistence :</v>
          </cell>
          <cell r="E7291" t="str">
            <v>District 6</v>
          </cell>
          <cell r="F7291" t="str">
            <v>Water</v>
          </cell>
        </row>
        <row r="7292">
          <cell r="B7292">
            <v>0</v>
          </cell>
          <cell r="C7292">
            <v>2011</v>
          </cell>
          <cell r="D7292" t="str">
            <v>414360  DO NOT USE - Travelling &amp; Subsistence :</v>
          </cell>
          <cell r="E7292" t="str">
            <v>Logistics</v>
          </cell>
          <cell r="F7292" t="str">
            <v>Sewer</v>
          </cell>
        </row>
        <row r="7293">
          <cell r="B7293">
            <v>6042.49</v>
          </cell>
          <cell r="C7293">
            <v>2011</v>
          </cell>
          <cell r="D7293" t="str">
            <v>414360  DO NOT USE - Travelling &amp; Subsistence :</v>
          </cell>
          <cell r="E7293" t="str">
            <v>Logistics</v>
          </cell>
          <cell r="F7293" t="str">
            <v>Water</v>
          </cell>
        </row>
        <row r="7294">
          <cell r="B7294">
            <v>2880</v>
          </cell>
          <cell r="C7294">
            <v>2011</v>
          </cell>
          <cell r="D7294" t="str">
            <v>414400  Uniform &amp; Protective Clothing</v>
          </cell>
          <cell r="E7294" t="str">
            <v>District 8</v>
          </cell>
          <cell r="F7294" t="str">
            <v>Water</v>
          </cell>
        </row>
        <row r="7295">
          <cell r="B7295">
            <v>118854.31</v>
          </cell>
          <cell r="C7295">
            <v>2011</v>
          </cell>
          <cell r="D7295" t="str">
            <v>414400  Uniform &amp; Protective Clothing</v>
          </cell>
          <cell r="E7295" t="str">
            <v>District 4</v>
          </cell>
          <cell r="F7295" t="str">
            <v>Water</v>
          </cell>
        </row>
        <row r="7296">
          <cell r="B7296">
            <v>77954.149999999994</v>
          </cell>
          <cell r="C7296">
            <v>2011</v>
          </cell>
          <cell r="D7296" t="str">
            <v>414400  Uniform &amp; Protective Clothing</v>
          </cell>
          <cell r="E7296" t="str">
            <v>District 4</v>
          </cell>
          <cell r="F7296" t="str">
            <v>Water</v>
          </cell>
        </row>
        <row r="7297">
          <cell r="B7297">
            <v>131186.99</v>
          </cell>
          <cell r="C7297">
            <v>2011</v>
          </cell>
          <cell r="D7297" t="str">
            <v>414400  Uniform &amp; Protective Clothing</v>
          </cell>
          <cell r="E7297" t="str">
            <v>District 4</v>
          </cell>
          <cell r="F7297" t="str">
            <v>Water</v>
          </cell>
        </row>
        <row r="7298">
          <cell r="B7298">
            <v>2418.75</v>
          </cell>
          <cell r="C7298">
            <v>2011</v>
          </cell>
          <cell r="D7298" t="str">
            <v>414400  Uniform &amp; Protective Clothing</v>
          </cell>
          <cell r="E7298" t="str">
            <v>District 4</v>
          </cell>
          <cell r="F7298" t="str">
            <v>Water</v>
          </cell>
        </row>
        <row r="7299">
          <cell r="B7299">
            <v>34278.199999999997</v>
          </cell>
          <cell r="C7299">
            <v>2011</v>
          </cell>
          <cell r="D7299" t="str">
            <v>414400  Uniform &amp; Protective Clothing</v>
          </cell>
          <cell r="E7299" t="str">
            <v>District 3</v>
          </cell>
          <cell r="F7299" t="str">
            <v>Water</v>
          </cell>
        </row>
        <row r="7300">
          <cell r="B7300">
            <v>1040</v>
          </cell>
          <cell r="C7300">
            <v>2011</v>
          </cell>
          <cell r="D7300" t="str">
            <v>414400  Uniform &amp; Protective Clothing</v>
          </cell>
          <cell r="E7300" t="str">
            <v>District 3</v>
          </cell>
          <cell r="F7300" t="str">
            <v>Water</v>
          </cell>
        </row>
        <row r="7301">
          <cell r="B7301">
            <v>0</v>
          </cell>
          <cell r="C7301">
            <v>2011</v>
          </cell>
          <cell r="D7301" t="str">
            <v>414400  Uniform &amp; Protective Clothing</v>
          </cell>
          <cell r="E7301" t="str">
            <v>District 3</v>
          </cell>
          <cell r="F7301" t="str">
            <v>Water</v>
          </cell>
        </row>
        <row r="7302">
          <cell r="B7302">
            <v>35726.42</v>
          </cell>
          <cell r="C7302">
            <v>2011</v>
          </cell>
          <cell r="D7302" t="str">
            <v>414400  Uniform &amp; Protective Clothing</v>
          </cell>
          <cell r="E7302" t="str">
            <v>District 6</v>
          </cell>
          <cell r="F7302" t="str">
            <v>Water</v>
          </cell>
        </row>
        <row r="7303">
          <cell r="B7303">
            <v>162033.87</v>
          </cell>
          <cell r="C7303">
            <v>2011</v>
          </cell>
          <cell r="D7303" t="str">
            <v>414400  Uniform &amp; Protective Clothing</v>
          </cell>
          <cell r="E7303" t="str">
            <v>District 8</v>
          </cell>
          <cell r="F7303" t="str">
            <v>Water</v>
          </cell>
        </row>
        <row r="7304">
          <cell r="B7304">
            <v>934.73</v>
          </cell>
          <cell r="C7304">
            <v>2011</v>
          </cell>
          <cell r="D7304" t="str">
            <v>414400  Uniform &amp; Protective Clothing</v>
          </cell>
          <cell r="E7304" t="str">
            <v>District 8</v>
          </cell>
          <cell r="F7304" t="str">
            <v>Water</v>
          </cell>
        </row>
        <row r="7305">
          <cell r="B7305">
            <v>0</v>
          </cell>
          <cell r="C7305">
            <v>2011</v>
          </cell>
          <cell r="D7305" t="str">
            <v>414400  Uniform &amp; Protective Clothing</v>
          </cell>
          <cell r="E7305" t="str">
            <v>TOC</v>
          </cell>
          <cell r="F7305" t="str">
            <v>Water</v>
          </cell>
        </row>
        <row r="7306">
          <cell r="B7306">
            <v>342522.27</v>
          </cell>
          <cell r="C7306">
            <v>2011</v>
          </cell>
          <cell r="D7306" t="str">
            <v>414400  Uniform &amp; Protective Clothing</v>
          </cell>
          <cell r="E7306" t="str">
            <v>District 1</v>
          </cell>
          <cell r="F7306" t="str">
            <v>Water</v>
          </cell>
        </row>
        <row r="7307">
          <cell r="B7307">
            <v>46608.27</v>
          </cell>
          <cell r="C7307">
            <v>2011</v>
          </cell>
          <cell r="D7307" t="str">
            <v>414400  Uniform &amp; Protective Clothing</v>
          </cell>
          <cell r="E7307" t="str">
            <v>Logistics</v>
          </cell>
          <cell r="F7307" t="str">
            <v>Water</v>
          </cell>
        </row>
        <row r="7308">
          <cell r="B7308">
            <v>18662.66</v>
          </cell>
          <cell r="C7308">
            <v>2011</v>
          </cell>
          <cell r="D7308" t="str">
            <v>414400  Uniform &amp; Protective Clothing</v>
          </cell>
          <cell r="E7308" t="str">
            <v>Logistics</v>
          </cell>
          <cell r="F7308" t="str">
            <v>Water</v>
          </cell>
        </row>
        <row r="7309">
          <cell r="B7309">
            <v>28879.69</v>
          </cell>
          <cell r="C7309">
            <v>2011</v>
          </cell>
          <cell r="D7309" t="str">
            <v>414400  Uniform &amp; Protective Clothing</v>
          </cell>
          <cell r="E7309" t="str">
            <v>Logistics</v>
          </cell>
          <cell r="F7309" t="str">
            <v>Water</v>
          </cell>
        </row>
        <row r="7310">
          <cell r="B7310">
            <v>11969.27</v>
          </cell>
          <cell r="C7310">
            <v>2011</v>
          </cell>
          <cell r="D7310" t="str">
            <v>414400  Uniform &amp; Protective Clothing</v>
          </cell>
          <cell r="E7310" t="str">
            <v>Informal Settlements</v>
          </cell>
          <cell r="F7310" t="str">
            <v>Water</v>
          </cell>
        </row>
        <row r="7311">
          <cell r="B7311">
            <v>519.9</v>
          </cell>
          <cell r="C7311">
            <v>2011</v>
          </cell>
          <cell r="D7311" t="str">
            <v>414400  Uniform &amp; Protective Clothing</v>
          </cell>
          <cell r="E7311" t="str">
            <v>TOC</v>
          </cell>
          <cell r="F7311" t="str">
            <v>Water</v>
          </cell>
        </row>
        <row r="7312">
          <cell r="B7312">
            <v>0</v>
          </cell>
          <cell r="C7312">
            <v>2011</v>
          </cell>
          <cell r="D7312" t="str">
            <v>414400  Uniform &amp; Protective Clothing</v>
          </cell>
          <cell r="E7312" t="str">
            <v>District 8</v>
          </cell>
          <cell r="F7312" t="str">
            <v>Water</v>
          </cell>
        </row>
        <row r="7313">
          <cell r="B7313">
            <v>730695.86</v>
          </cell>
          <cell r="C7313">
            <v>2011</v>
          </cell>
          <cell r="D7313" t="str">
            <v>414400  Uniform &amp; Protective Clothing</v>
          </cell>
          <cell r="E7313" t="str">
            <v>District 8</v>
          </cell>
          <cell r="F7313" t="str">
            <v>Water</v>
          </cell>
        </row>
        <row r="7314">
          <cell r="B7314">
            <v>18363.29</v>
          </cell>
          <cell r="C7314">
            <v>2011</v>
          </cell>
          <cell r="D7314" t="str">
            <v>414400  Uniform &amp; Protective Clothing</v>
          </cell>
          <cell r="E7314" t="str">
            <v>District 8</v>
          </cell>
          <cell r="F7314" t="str">
            <v>Water</v>
          </cell>
        </row>
        <row r="7315">
          <cell r="B7315">
            <v>0</v>
          </cell>
          <cell r="C7315">
            <v>2011</v>
          </cell>
          <cell r="D7315" t="str">
            <v>414400  Uniform &amp; Protective Clothing</v>
          </cell>
          <cell r="E7315" t="str">
            <v>District 8</v>
          </cell>
          <cell r="F7315" t="str">
            <v>Water</v>
          </cell>
        </row>
        <row r="7316">
          <cell r="B7316">
            <v>0</v>
          </cell>
          <cell r="C7316">
            <v>2011</v>
          </cell>
          <cell r="D7316" t="str">
            <v>414400  Uniform &amp; Protective Clothing</v>
          </cell>
          <cell r="E7316" t="str">
            <v>District 8</v>
          </cell>
          <cell r="F7316" t="str">
            <v>Water</v>
          </cell>
        </row>
        <row r="7317">
          <cell r="B7317">
            <v>48077.71</v>
          </cell>
          <cell r="C7317">
            <v>2011</v>
          </cell>
          <cell r="D7317" t="str">
            <v>414400  Uniform &amp; Protective Clothing</v>
          </cell>
          <cell r="E7317" t="str">
            <v>District 6</v>
          </cell>
          <cell r="F7317" t="str">
            <v>Water</v>
          </cell>
        </row>
        <row r="7318">
          <cell r="B7318">
            <v>60961.25</v>
          </cell>
          <cell r="C7318">
            <v>2011</v>
          </cell>
          <cell r="D7318" t="str">
            <v>414400  Uniform &amp; Protective Clothing</v>
          </cell>
          <cell r="E7318" t="str">
            <v>District 6</v>
          </cell>
          <cell r="F7318" t="str">
            <v>Water</v>
          </cell>
        </row>
        <row r="7319">
          <cell r="B7319">
            <v>25090.400000000001</v>
          </cell>
          <cell r="C7319">
            <v>2011</v>
          </cell>
          <cell r="D7319" t="str">
            <v>414400  Uniform &amp; Protective Clothing</v>
          </cell>
          <cell r="E7319" t="str">
            <v>District 6</v>
          </cell>
          <cell r="F7319" t="str">
            <v>Water</v>
          </cell>
        </row>
        <row r="7320">
          <cell r="B7320">
            <v>76587</v>
          </cell>
          <cell r="C7320">
            <v>2011</v>
          </cell>
          <cell r="D7320" t="str">
            <v>414400  Uniform &amp; Protective Clothing</v>
          </cell>
          <cell r="E7320" t="str">
            <v>District 6</v>
          </cell>
          <cell r="F7320" t="str">
            <v>Water</v>
          </cell>
        </row>
        <row r="7321">
          <cell r="B7321">
            <v>1656</v>
          </cell>
          <cell r="C7321">
            <v>2011</v>
          </cell>
          <cell r="D7321" t="str">
            <v>414400  Uniform &amp; Protective Clothing</v>
          </cell>
          <cell r="E7321" t="str">
            <v>District 6</v>
          </cell>
          <cell r="F7321" t="str">
            <v>Water</v>
          </cell>
        </row>
        <row r="7322">
          <cell r="B7322">
            <v>131952.23000000001</v>
          </cell>
          <cell r="C7322">
            <v>2011</v>
          </cell>
          <cell r="D7322" t="str">
            <v>414400  Uniform &amp; Protective Clothing</v>
          </cell>
          <cell r="E7322" t="str">
            <v>District 4</v>
          </cell>
          <cell r="F7322" t="str">
            <v>Sewer</v>
          </cell>
        </row>
        <row r="7323">
          <cell r="B7323">
            <v>94857.64</v>
          </cell>
          <cell r="C7323">
            <v>2011</v>
          </cell>
          <cell r="D7323" t="str">
            <v>414400  Uniform &amp; Protective Clothing</v>
          </cell>
          <cell r="E7323" t="str">
            <v>District 4</v>
          </cell>
          <cell r="F7323" t="str">
            <v>Sewer</v>
          </cell>
        </row>
        <row r="7324">
          <cell r="B7324">
            <v>99159.79</v>
          </cell>
          <cell r="C7324">
            <v>2011</v>
          </cell>
          <cell r="D7324" t="str">
            <v>414400  Uniform &amp; Protective Clothing</v>
          </cell>
          <cell r="E7324" t="str">
            <v>District 4</v>
          </cell>
          <cell r="F7324" t="str">
            <v>Sewer</v>
          </cell>
        </row>
        <row r="7325">
          <cell r="B7325">
            <v>0</v>
          </cell>
          <cell r="C7325">
            <v>2011</v>
          </cell>
          <cell r="D7325" t="str">
            <v>414400  Uniform &amp; Protective Clothing</v>
          </cell>
          <cell r="E7325" t="str">
            <v>District 3</v>
          </cell>
          <cell r="F7325" t="str">
            <v>Sewer</v>
          </cell>
        </row>
        <row r="7326">
          <cell r="B7326">
            <v>0</v>
          </cell>
          <cell r="C7326">
            <v>2011</v>
          </cell>
          <cell r="D7326" t="str">
            <v>414400  Uniform &amp; Protective Clothing</v>
          </cell>
          <cell r="E7326" t="str">
            <v>District 3</v>
          </cell>
          <cell r="F7326" t="str">
            <v>Sewer</v>
          </cell>
        </row>
        <row r="7327">
          <cell r="B7327">
            <v>104215.81</v>
          </cell>
          <cell r="C7327">
            <v>2011</v>
          </cell>
          <cell r="D7327" t="str">
            <v>414400  Uniform &amp; Protective Clothing</v>
          </cell>
          <cell r="E7327" t="str">
            <v>District 3</v>
          </cell>
          <cell r="F7327" t="str">
            <v>Sewer</v>
          </cell>
        </row>
        <row r="7328">
          <cell r="B7328">
            <v>6048.47</v>
          </cell>
          <cell r="C7328">
            <v>2011</v>
          </cell>
          <cell r="D7328" t="str">
            <v>414400  Uniform &amp; Protective Clothing</v>
          </cell>
          <cell r="E7328" t="str">
            <v>TOC</v>
          </cell>
          <cell r="F7328" t="str">
            <v>Sewer</v>
          </cell>
        </row>
        <row r="7329">
          <cell r="B7329">
            <v>19252.810000000001</v>
          </cell>
          <cell r="C7329">
            <v>2011</v>
          </cell>
          <cell r="D7329" t="str">
            <v>414400  Uniform &amp; Protective Clothing</v>
          </cell>
          <cell r="E7329" t="str">
            <v>District 6</v>
          </cell>
          <cell r="F7329" t="str">
            <v>Sewer</v>
          </cell>
        </row>
        <row r="7330">
          <cell r="B7330">
            <v>95194.94</v>
          </cell>
          <cell r="C7330">
            <v>2011</v>
          </cell>
          <cell r="D7330" t="str">
            <v>414400  Uniform &amp; Protective Clothing</v>
          </cell>
          <cell r="E7330" t="str">
            <v>District 7</v>
          </cell>
          <cell r="F7330" t="str">
            <v>Sewer</v>
          </cell>
        </row>
        <row r="7331">
          <cell r="B7331">
            <v>68539.88</v>
          </cell>
          <cell r="C7331">
            <v>2011</v>
          </cell>
          <cell r="D7331" t="str">
            <v>414400  Uniform &amp; Protective Clothing</v>
          </cell>
          <cell r="E7331" t="str">
            <v>District 1</v>
          </cell>
          <cell r="F7331" t="str">
            <v>Sewer</v>
          </cell>
        </row>
        <row r="7332">
          <cell r="B7332">
            <v>89353.46</v>
          </cell>
          <cell r="C7332">
            <v>2011</v>
          </cell>
          <cell r="D7332" t="str">
            <v>414400  Uniform &amp; Protective Clothing</v>
          </cell>
          <cell r="E7332" t="str">
            <v>Logistics</v>
          </cell>
          <cell r="F7332" t="str">
            <v>Sewer</v>
          </cell>
        </row>
        <row r="7333">
          <cell r="B7333">
            <v>540.5</v>
          </cell>
          <cell r="C7333">
            <v>2011</v>
          </cell>
          <cell r="D7333" t="str">
            <v>414400  Uniform &amp; Protective Clothing</v>
          </cell>
          <cell r="E7333" t="str">
            <v>Informal Settlements</v>
          </cell>
          <cell r="F7333" t="str">
            <v>Sewer</v>
          </cell>
        </row>
        <row r="7334">
          <cell r="B7334">
            <v>0</v>
          </cell>
          <cell r="C7334">
            <v>2011</v>
          </cell>
          <cell r="D7334" t="str">
            <v>414400  Uniform &amp; Protective Clothing</v>
          </cell>
          <cell r="E7334" t="str">
            <v>Planning &amp; Design</v>
          </cell>
          <cell r="F7334" t="str">
            <v>Sewer</v>
          </cell>
        </row>
        <row r="7335">
          <cell r="B7335">
            <v>13481.88</v>
          </cell>
          <cell r="C7335">
            <v>2011</v>
          </cell>
          <cell r="D7335" t="str">
            <v>414400  Uniform &amp; Protective Clothing</v>
          </cell>
          <cell r="E7335" t="str">
            <v>Informal Settlements</v>
          </cell>
          <cell r="F7335" t="str">
            <v>Sewer</v>
          </cell>
        </row>
        <row r="7336">
          <cell r="B7336">
            <v>5572.18</v>
          </cell>
          <cell r="C7336">
            <v>2011</v>
          </cell>
          <cell r="D7336" t="str">
            <v>414400  Uniform &amp; Protective Clothing</v>
          </cell>
          <cell r="E7336" t="str">
            <v>Informal Settlements</v>
          </cell>
          <cell r="F7336" t="str">
            <v>Water</v>
          </cell>
        </row>
        <row r="7337">
          <cell r="B7337">
            <v>203244.03</v>
          </cell>
          <cell r="C7337">
            <v>2011</v>
          </cell>
          <cell r="D7337" t="str">
            <v>414400  Uniform &amp; Protective Clothing</v>
          </cell>
          <cell r="E7337" t="str">
            <v>District 7</v>
          </cell>
          <cell r="F7337" t="str">
            <v>Sewer</v>
          </cell>
        </row>
        <row r="7338">
          <cell r="B7338">
            <v>0</v>
          </cell>
          <cell r="C7338">
            <v>2011</v>
          </cell>
          <cell r="D7338" t="str">
            <v>414400  Uniform &amp; Protective Clothing</v>
          </cell>
          <cell r="E7338" t="str">
            <v>District 7</v>
          </cell>
          <cell r="F7338" t="str">
            <v>Sewer</v>
          </cell>
        </row>
        <row r="7339">
          <cell r="B7339">
            <v>0</v>
          </cell>
          <cell r="C7339">
            <v>2011</v>
          </cell>
          <cell r="D7339" t="str">
            <v>414400  Uniform &amp; Protective Clothing</v>
          </cell>
          <cell r="E7339" t="str">
            <v>District 7</v>
          </cell>
          <cell r="F7339" t="str">
            <v>Sewer</v>
          </cell>
        </row>
        <row r="7340">
          <cell r="B7340">
            <v>23541.7</v>
          </cell>
          <cell r="C7340">
            <v>2011</v>
          </cell>
          <cell r="D7340" t="str">
            <v>414400  Uniform &amp; Protective Clothing</v>
          </cell>
          <cell r="E7340" t="str">
            <v>District 7</v>
          </cell>
          <cell r="F7340" t="str">
            <v>Sewer</v>
          </cell>
        </row>
        <row r="7341">
          <cell r="B7341">
            <v>87582.79</v>
          </cell>
          <cell r="C7341">
            <v>2011</v>
          </cell>
          <cell r="D7341" t="str">
            <v>414400  Uniform &amp; Protective Clothing</v>
          </cell>
          <cell r="E7341" t="str">
            <v>District 6</v>
          </cell>
          <cell r="F7341" t="str">
            <v>Sewer</v>
          </cell>
        </row>
        <row r="7342">
          <cell r="B7342">
            <v>39029.699999999997</v>
          </cell>
          <cell r="C7342">
            <v>2011</v>
          </cell>
          <cell r="D7342" t="str">
            <v>414400  Uniform &amp; Protective Clothing</v>
          </cell>
          <cell r="E7342" t="str">
            <v>District 6</v>
          </cell>
          <cell r="F7342" t="str">
            <v>Sewer</v>
          </cell>
        </row>
        <row r="7343">
          <cell r="B7343">
            <v>23979.59</v>
          </cell>
          <cell r="C7343">
            <v>2011</v>
          </cell>
          <cell r="D7343" t="str">
            <v>414400  Uniform &amp; Protective Clothing</v>
          </cell>
          <cell r="E7343" t="str">
            <v>District 6</v>
          </cell>
          <cell r="F7343" t="str">
            <v>Sewer</v>
          </cell>
        </row>
        <row r="7344">
          <cell r="B7344">
            <v>21419.65</v>
          </cell>
          <cell r="C7344">
            <v>2011</v>
          </cell>
          <cell r="D7344" t="str">
            <v>414400  Uniform &amp; Protective Clothing</v>
          </cell>
          <cell r="E7344" t="str">
            <v>District 6</v>
          </cell>
          <cell r="F7344" t="str">
            <v>Sewer</v>
          </cell>
        </row>
        <row r="7345">
          <cell r="B7345">
            <v>0</v>
          </cell>
          <cell r="C7345">
            <v>2011</v>
          </cell>
          <cell r="D7345" t="str">
            <v>414400  Uniform &amp; Protective Clothing</v>
          </cell>
          <cell r="E7345" t="str">
            <v>District 7</v>
          </cell>
          <cell r="F7345" t="str">
            <v>Sewer</v>
          </cell>
        </row>
        <row r="7346">
          <cell r="B7346">
            <v>963.71</v>
          </cell>
          <cell r="C7346">
            <v>2011</v>
          </cell>
          <cell r="D7346" t="str">
            <v>414450  Valuation Expenses</v>
          </cell>
          <cell r="E7346" t="str">
            <v>District 8</v>
          </cell>
          <cell r="F7346" t="str">
            <v>Water</v>
          </cell>
        </row>
        <row r="7347">
          <cell r="B7347">
            <v>0</v>
          </cell>
          <cell r="C7347">
            <v>2011</v>
          </cell>
          <cell r="D7347" t="str">
            <v>415190  Public Liability Claims</v>
          </cell>
          <cell r="E7347" t="str">
            <v>Informal Settlements</v>
          </cell>
          <cell r="F7347" t="str">
            <v>Sewer</v>
          </cell>
        </row>
        <row r="7348">
          <cell r="B7348">
            <v>1800</v>
          </cell>
          <cell r="C7348">
            <v>2011</v>
          </cell>
          <cell r="D7348" t="str">
            <v>415190  Public Liability Claims</v>
          </cell>
          <cell r="E7348" t="str">
            <v>District 6</v>
          </cell>
          <cell r="F7348" t="str">
            <v>Sewer</v>
          </cell>
        </row>
        <row r="7349">
          <cell r="B7349">
            <v>403609.49</v>
          </cell>
          <cell r="C7349">
            <v>2011</v>
          </cell>
          <cell r="D7349" t="str">
            <v>420000  Loss on Sale of Assets</v>
          </cell>
          <cell r="E7349" t="str">
            <v>Logistics</v>
          </cell>
          <cell r="F7349" t="str">
            <v>Water</v>
          </cell>
        </row>
        <row r="7350">
          <cell r="B7350">
            <v>1673.76</v>
          </cell>
          <cell r="C7350">
            <v>2011</v>
          </cell>
          <cell r="D7350" t="str">
            <v>420000  Loss on Sale of Assets</v>
          </cell>
          <cell r="E7350" t="str">
            <v>District 1</v>
          </cell>
          <cell r="F7350" t="str">
            <v>Water</v>
          </cell>
        </row>
        <row r="7351">
          <cell r="B7351">
            <v>35629.11</v>
          </cell>
          <cell r="C7351">
            <v>2011</v>
          </cell>
          <cell r="D7351" t="str">
            <v>420000  Loss on Sale of Assets</v>
          </cell>
          <cell r="E7351" t="str">
            <v>District 1</v>
          </cell>
          <cell r="F7351" t="str">
            <v>Water</v>
          </cell>
        </row>
        <row r="7352">
          <cell r="B7352">
            <v>157.58000000000001</v>
          </cell>
          <cell r="C7352">
            <v>2011</v>
          </cell>
          <cell r="D7352" t="str">
            <v>420000  Loss on Sale of Assets</v>
          </cell>
          <cell r="E7352" t="str">
            <v>District 1</v>
          </cell>
          <cell r="F7352" t="str">
            <v>Water</v>
          </cell>
        </row>
        <row r="7353">
          <cell r="B7353">
            <v>269980.65000000002</v>
          </cell>
          <cell r="C7353">
            <v>2011</v>
          </cell>
          <cell r="D7353" t="str">
            <v>420000  Loss on Sale of Assets</v>
          </cell>
          <cell r="E7353" t="str">
            <v>District 1</v>
          </cell>
          <cell r="F7353" t="str">
            <v>Water</v>
          </cell>
        </row>
        <row r="7354">
          <cell r="B7354">
            <v>45501.38</v>
          </cell>
          <cell r="C7354">
            <v>2011</v>
          </cell>
          <cell r="D7354" t="str">
            <v>420000  Loss on Sale of Assets</v>
          </cell>
          <cell r="E7354" t="str">
            <v>TOC</v>
          </cell>
          <cell r="F7354" t="str">
            <v>Water</v>
          </cell>
        </row>
        <row r="7355">
          <cell r="B7355">
            <v>13073.41</v>
          </cell>
          <cell r="C7355">
            <v>2011</v>
          </cell>
          <cell r="D7355" t="str">
            <v>420000  Loss on Sale of Assets</v>
          </cell>
          <cell r="E7355" t="str">
            <v>District 6</v>
          </cell>
          <cell r="F7355" t="str">
            <v>Water</v>
          </cell>
        </row>
        <row r="7356">
          <cell r="B7356">
            <v>4692.1400000000003</v>
          </cell>
          <cell r="C7356">
            <v>2011</v>
          </cell>
          <cell r="D7356" t="str">
            <v>420000  Loss on Sale of Assets</v>
          </cell>
          <cell r="E7356" t="str">
            <v>District 8</v>
          </cell>
          <cell r="F7356" t="str">
            <v>Water</v>
          </cell>
        </row>
        <row r="7357">
          <cell r="B7357">
            <v>107.06</v>
          </cell>
          <cell r="C7357">
            <v>2011</v>
          </cell>
          <cell r="D7357" t="str">
            <v>420000  Loss on Sale of Assets</v>
          </cell>
          <cell r="E7357" t="str">
            <v>District 8</v>
          </cell>
          <cell r="F7357" t="str">
            <v>Water</v>
          </cell>
        </row>
        <row r="7358">
          <cell r="B7358">
            <v>52114.61</v>
          </cell>
          <cell r="C7358">
            <v>2011</v>
          </cell>
          <cell r="D7358" t="str">
            <v>420000  Loss on Sale of Assets</v>
          </cell>
          <cell r="E7358" t="str">
            <v>District 8</v>
          </cell>
          <cell r="F7358" t="str">
            <v>Water</v>
          </cell>
        </row>
        <row r="7359">
          <cell r="B7359">
            <v>62919.87</v>
          </cell>
          <cell r="C7359">
            <v>2011</v>
          </cell>
          <cell r="D7359" t="str">
            <v>420000  Loss on Sale of Assets</v>
          </cell>
          <cell r="E7359" t="str">
            <v>District 6</v>
          </cell>
          <cell r="F7359" t="str">
            <v>Water</v>
          </cell>
        </row>
        <row r="7360">
          <cell r="B7360">
            <v>2147.85</v>
          </cell>
          <cell r="C7360">
            <v>2011</v>
          </cell>
          <cell r="D7360" t="str">
            <v>420000  Loss on Sale of Assets</v>
          </cell>
          <cell r="E7360" t="str">
            <v>District 3</v>
          </cell>
          <cell r="F7360" t="str">
            <v>Water</v>
          </cell>
        </row>
        <row r="7361">
          <cell r="B7361">
            <v>2154.75</v>
          </cell>
          <cell r="C7361">
            <v>2011</v>
          </cell>
          <cell r="D7361" t="str">
            <v>420000  Loss on Sale of Assets</v>
          </cell>
          <cell r="E7361" t="str">
            <v>District 3</v>
          </cell>
          <cell r="F7361" t="str">
            <v>Water</v>
          </cell>
        </row>
        <row r="7362">
          <cell r="B7362">
            <v>341.44</v>
          </cell>
          <cell r="C7362">
            <v>2011</v>
          </cell>
          <cell r="D7362" t="str">
            <v>420000  Loss on Sale of Assets</v>
          </cell>
          <cell r="E7362" t="str">
            <v>District 3</v>
          </cell>
          <cell r="F7362" t="str">
            <v>Water</v>
          </cell>
        </row>
        <row r="7363">
          <cell r="B7363">
            <v>11533.35</v>
          </cell>
          <cell r="C7363">
            <v>2011</v>
          </cell>
          <cell r="D7363" t="str">
            <v>420000  Loss on Sale of Assets</v>
          </cell>
          <cell r="E7363" t="str">
            <v>District 3</v>
          </cell>
          <cell r="F7363" t="str">
            <v>Water</v>
          </cell>
        </row>
        <row r="7364">
          <cell r="B7364">
            <v>97.57</v>
          </cell>
          <cell r="C7364">
            <v>2011</v>
          </cell>
          <cell r="D7364" t="str">
            <v>420000  Loss on Sale of Assets</v>
          </cell>
          <cell r="E7364" t="str">
            <v>District 4</v>
          </cell>
          <cell r="F7364" t="str">
            <v>Water</v>
          </cell>
        </row>
        <row r="7365">
          <cell r="B7365">
            <v>122234.09</v>
          </cell>
          <cell r="C7365">
            <v>2011</v>
          </cell>
          <cell r="D7365" t="str">
            <v>420000  Loss on Sale of Assets</v>
          </cell>
          <cell r="E7365" t="str">
            <v>District 4</v>
          </cell>
          <cell r="F7365" t="str">
            <v>Water</v>
          </cell>
        </row>
        <row r="7366">
          <cell r="B7366">
            <v>456.28</v>
          </cell>
          <cell r="C7366">
            <v>2011</v>
          </cell>
          <cell r="D7366" t="str">
            <v>420000  Loss on Sale of Assets</v>
          </cell>
          <cell r="E7366" t="str">
            <v>District 4</v>
          </cell>
          <cell r="F7366" t="str">
            <v>Water</v>
          </cell>
        </row>
        <row r="7367">
          <cell r="B7367">
            <v>59315.94</v>
          </cell>
          <cell r="C7367">
            <v>2011</v>
          </cell>
          <cell r="D7367" t="str">
            <v>420000  Loss on Sale of Assets</v>
          </cell>
          <cell r="E7367" t="str">
            <v>District 4</v>
          </cell>
          <cell r="F7367" t="str">
            <v>Water</v>
          </cell>
        </row>
        <row r="7368">
          <cell r="B7368">
            <v>2691.03</v>
          </cell>
          <cell r="C7368">
            <v>2011</v>
          </cell>
          <cell r="D7368" t="str">
            <v>420000  Loss on Sale of Assets</v>
          </cell>
          <cell r="E7368" t="str">
            <v>District 4</v>
          </cell>
          <cell r="F7368" t="str">
            <v>Water</v>
          </cell>
        </row>
        <row r="7369">
          <cell r="B7369">
            <v>1129.68</v>
          </cell>
          <cell r="C7369">
            <v>2011</v>
          </cell>
          <cell r="D7369" t="str">
            <v>420000  Loss on Sale of Assets</v>
          </cell>
          <cell r="E7369" t="str">
            <v>District 4</v>
          </cell>
          <cell r="F7369" t="str">
            <v>Water</v>
          </cell>
        </row>
        <row r="7370">
          <cell r="B7370">
            <v>1.62</v>
          </cell>
          <cell r="C7370">
            <v>2011</v>
          </cell>
          <cell r="D7370" t="str">
            <v>420000  Loss on Sale of Assets</v>
          </cell>
          <cell r="E7370" t="str">
            <v>District 8</v>
          </cell>
          <cell r="F7370" t="str">
            <v>Water</v>
          </cell>
        </row>
        <row r="7371">
          <cell r="B7371">
            <v>67.25</v>
          </cell>
          <cell r="C7371">
            <v>2011</v>
          </cell>
          <cell r="D7371" t="str">
            <v>420000  Loss on Sale of Assets</v>
          </cell>
          <cell r="E7371" t="str">
            <v>District 8</v>
          </cell>
          <cell r="F7371" t="str">
            <v>Water</v>
          </cell>
        </row>
        <row r="7372">
          <cell r="B7372">
            <v>67.88</v>
          </cell>
          <cell r="C7372">
            <v>2011</v>
          </cell>
          <cell r="D7372" t="str">
            <v>420000  Loss on Sale of Assets</v>
          </cell>
          <cell r="E7372" t="str">
            <v>District 8</v>
          </cell>
          <cell r="F7372" t="str">
            <v>Water</v>
          </cell>
        </row>
        <row r="7373">
          <cell r="B7373">
            <v>538.12</v>
          </cell>
          <cell r="C7373">
            <v>2011</v>
          </cell>
          <cell r="D7373" t="str">
            <v>420000  Loss on Sale of Assets</v>
          </cell>
          <cell r="E7373" t="str">
            <v>District 8</v>
          </cell>
          <cell r="F7373" t="str">
            <v>Water</v>
          </cell>
        </row>
        <row r="7374">
          <cell r="B7374">
            <v>9092.77</v>
          </cell>
          <cell r="C7374">
            <v>2011</v>
          </cell>
          <cell r="D7374" t="str">
            <v>420000  Loss on Sale of Assets</v>
          </cell>
          <cell r="E7374" t="str">
            <v>District 6</v>
          </cell>
          <cell r="F7374" t="str">
            <v>Water</v>
          </cell>
        </row>
        <row r="7375">
          <cell r="B7375">
            <v>1698.46</v>
          </cell>
          <cell r="C7375">
            <v>2011</v>
          </cell>
          <cell r="D7375" t="str">
            <v>420000  Loss on Sale of Assets</v>
          </cell>
          <cell r="E7375" t="str">
            <v>District 6</v>
          </cell>
          <cell r="F7375" t="str">
            <v>Water</v>
          </cell>
        </row>
        <row r="7376">
          <cell r="B7376">
            <v>920.57</v>
          </cell>
          <cell r="C7376">
            <v>2011</v>
          </cell>
          <cell r="D7376" t="str">
            <v>420000  Loss on Sale of Assets</v>
          </cell>
          <cell r="E7376" t="str">
            <v>District 6</v>
          </cell>
          <cell r="F7376" t="str">
            <v>Water</v>
          </cell>
        </row>
        <row r="7377">
          <cell r="B7377">
            <v>5156.8500000000004</v>
          </cell>
          <cell r="C7377">
            <v>2011</v>
          </cell>
          <cell r="D7377" t="str">
            <v>420000  Loss on Sale of Assets</v>
          </cell>
          <cell r="E7377" t="str">
            <v>District 6</v>
          </cell>
          <cell r="F7377" t="str">
            <v>Water</v>
          </cell>
        </row>
        <row r="7378">
          <cell r="B7378">
            <v>1405.74</v>
          </cell>
          <cell r="C7378">
            <v>2011</v>
          </cell>
          <cell r="D7378" t="str">
            <v>420000  Loss on Sale of Assets</v>
          </cell>
          <cell r="E7378" t="str">
            <v>District 6</v>
          </cell>
          <cell r="F7378" t="str">
            <v>Water</v>
          </cell>
        </row>
        <row r="7379">
          <cell r="B7379">
            <v>2877.01</v>
          </cell>
          <cell r="C7379">
            <v>2011</v>
          </cell>
          <cell r="D7379" t="str">
            <v>420000  Loss on Sale of Assets</v>
          </cell>
          <cell r="E7379" t="str">
            <v>District 6</v>
          </cell>
          <cell r="F7379" t="str">
            <v>Water</v>
          </cell>
        </row>
        <row r="7380">
          <cell r="B7380">
            <v>19673.64</v>
          </cell>
          <cell r="C7380">
            <v>2011</v>
          </cell>
          <cell r="D7380" t="str">
            <v>420000  Loss on Sale of Assets</v>
          </cell>
          <cell r="E7380" t="str">
            <v>District 6</v>
          </cell>
          <cell r="F7380" t="str">
            <v>Water</v>
          </cell>
        </row>
        <row r="7381">
          <cell r="B7381">
            <v>197.52</v>
          </cell>
          <cell r="C7381">
            <v>2011</v>
          </cell>
          <cell r="D7381" t="str">
            <v>420000  Loss on Sale of Assets</v>
          </cell>
          <cell r="E7381" t="str">
            <v>District 8</v>
          </cell>
          <cell r="F7381" t="str">
            <v>Water</v>
          </cell>
        </row>
        <row r="7382">
          <cell r="B7382">
            <v>430.12</v>
          </cell>
          <cell r="C7382">
            <v>2011</v>
          </cell>
          <cell r="D7382" t="str">
            <v>420000  Loss on Sale of Assets</v>
          </cell>
          <cell r="E7382" t="str">
            <v>District 8</v>
          </cell>
          <cell r="F7382" t="str">
            <v>Water</v>
          </cell>
        </row>
        <row r="7383">
          <cell r="B7383">
            <v>20543.91</v>
          </cell>
          <cell r="C7383">
            <v>2011</v>
          </cell>
          <cell r="D7383" t="str">
            <v>420000  Loss on Sale of Assets</v>
          </cell>
          <cell r="E7383" t="str">
            <v>District 8</v>
          </cell>
          <cell r="F7383" t="str">
            <v>Water</v>
          </cell>
        </row>
        <row r="7384">
          <cell r="B7384">
            <v>89633.69</v>
          </cell>
          <cell r="C7384">
            <v>2011</v>
          </cell>
          <cell r="D7384" t="str">
            <v>420000  Loss on Sale of Assets</v>
          </cell>
          <cell r="E7384" t="str">
            <v>District 8</v>
          </cell>
          <cell r="F7384" t="str">
            <v>Water</v>
          </cell>
        </row>
        <row r="7385">
          <cell r="B7385">
            <v>64.19</v>
          </cell>
          <cell r="C7385">
            <v>2011</v>
          </cell>
          <cell r="D7385" t="str">
            <v>420000  Loss on Sale of Assets</v>
          </cell>
          <cell r="E7385" t="str">
            <v>District 8</v>
          </cell>
          <cell r="F7385" t="str">
            <v>Water</v>
          </cell>
        </row>
        <row r="7386">
          <cell r="B7386">
            <v>22136.02</v>
          </cell>
          <cell r="C7386">
            <v>2011</v>
          </cell>
          <cell r="D7386" t="str">
            <v>420000  Loss on Sale of Assets</v>
          </cell>
          <cell r="E7386" t="str">
            <v>District 8</v>
          </cell>
          <cell r="F7386" t="str">
            <v>Water</v>
          </cell>
        </row>
        <row r="7387">
          <cell r="B7387">
            <v>603.64</v>
          </cell>
          <cell r="C7387">
            <v>2011</v>
          </cell>
          <cell r="D7387" t="str">
            <v>420000  Loss on Sale of Assets</v>
          </cell>
          <cell r="E7387" t="str">
            <v>District 8</v>
          </cell>
          <cell r="F7387" t="str">
            <v>Water</v>
          </cell>
        </row>
        <row r="7388">
          <cell r="B7388">
            <v>221.01</v>
          </cell>
          <cell r="C7388">
            <v>2011</v>
          </cell>
          <cell r="D7388" t="str">
            <v>420000  Loss on Sale of Assets</v>
          </cell>
          <cell r="E7388" t="str">
            <v>District 8</v>
          </cell>
          <cell r="F7388" t="str">
            <v>Water</v>
          </cell>
        </row>
        <row r="7389">
          <cell r="B7389">
            <v>13.46</v>
          </cell>
          <cell r="C7389">
            <v>2011</v>
          </cell>
          <cell r="D7389" t="str">
            <v>420000  Loss on Sale of Assets</v>
          </cell>
          <cell r="E7389" t="e">
            <v>#N/A</v>
          </cell>
          <cell r="F7389" t="str">
            <v>Sewer</v>
          </cell>
        </row>
        <row r="7390">
          <cell r="B7390">
            <v>26184.06</v>
          </cell>
          <cell r="C7390">
            <v>2011</v>
          </cell>
          <cell r="D7390" t="str">
            <v>420000  Loss on Sale of Assets</v>
          </cell>
          <cell r="E7390" t="str">
            <v>Logistics</v>
          </cell>
          <cell r="F7390" t="str">
            <v>Water</v>
          </cell>
        </row>
        <row r="7391">
          <cell r="B7391">
            <v>144982.29</v>
          </cell>
          <cell r="C7391">
            <v>2011</v>
          </cell>
          <cell r="D7391" t="str">
            <v>420000  Loss on Sale of Assets</v>
          </cell>
          <cell r="E7391" t="str">
            <v>Informal Settlements</v>
          </cell>
          <cell r="F7391" t="str">
            <v>Sewer</v>
          </cell>
        </row>
        <row r="7392">
          <cell r="B7392">
            <v>81.73</v>
          </cell>
          <cell r="C7392">
            <v>2011</v>
          </cell>
          <cell r="D7392" t="str">
            <v>420000  Loss on Sale of Assets</v>
          </cell>
          <cell r="E7392" t="str">
            <v>Planning &amp; Design</v>
          </cell>
          <cell r="F7392" t="str">
            <v>Sewer</v>
          </cell>
        </row>
        <row r="7393">
          <cell r="B7393">
            <v>994.46</v>
          </cell>
          <cell r="C7393">
            <v>2011</v>
          </cell>
          <cell r="D7393" t="str">
            <v>420000  Loss on Sale of Assets</v>
          </cell>
          <cell r="E7393" t="str">
            <v>Planning &amp; Design</v>
          </cell>
          <cell r="F7393" t="str">
            <v>Sewer</v>
          </cell>
        </row>
        <row r="7394">
          <cell r="B7394">
            <v>1120</v>
          </cell>
          <cell r="C7394">
            <v>2011</v>
          </cell>
          <cell r="D7394" t="str">
            <v>420000  Loss on Sale of Assets</v>
          </cell>
          <cell r="E7394" t="str">
            <v>TOC</v>
          </cell>
          <cell r="F7394" t="str">
            <v>Sewer</v>
          </cell>
        </row>
        <row r="7395">
          <cell r="B7395">
            <v>47.81</v>
          </cell>
          <cell r="C7395">
            <v>2011</v>
          </cell>
          <cell r="D7395" t="str">
            <v>420000  Loss on Sale of Assets</v>
          </cell>
          <cell r="E7395" t="str">
            <v>Informal Settlements</v>
          </cell>
          <cell r="F7395" t="str">
            <v>Sewer</v>
          </cell>
        </row>
        <row r="7396">
          <cell r="B7396">
            <v>86574.21</v>
          </cell>
          <cell r="C7396">
            <v>2011</v>
          </cell>
          <cell r="D7396" t="str">
            <v>420000  Loss on Sale of Assets</v>
          </cell>
          <cell r="E7396" t="str">
            <v>Logistics</v>
          </cell>
          <cell r="F7396" t="str">
            <v>Sewer</v>
          </cell>
        </row>
        <row r="7397">
          <cell r="B7397">
            <v>14531.74</v>
          </cell>
          <cell r="C7397">
            <v>2011</v>
          </cell>
          <cell r="D7397" t="str">
            <v>420000  Loss on Sale of Assets</v>
          </cell>
          <cell r="E7397" t="str">
            <v>Logistics</v>
          </cell>
          <cell r="F7397" t="str">
            <v>Sewer</v>
          </cell>
        </row>
        <row r="7398">
          <cell r="B7398">
            <v>76.930000000000007</v>
          </cell>
          <cell r="C7398">
            <v>2011</v>
          </cell>
          <cell r="D7398" t="str">
            <v>420000  Loss on Sale of Assets</v>
          </cell>
          <cell r="E7398" t="str">
            <v>Logistics</v>
          </cell>
          <cell r="F7398" t="str">
            <v>Sewer</v>
          </cell>
        </row>
        <row r="7399">
          <cell r="B7399">
            <v>360.57</v>
          </cell>
          <cell r="C7399">
            <v>2011</v>
          </cell>
          <cell r="D7399" t="str">
            <v>420000  Loss on Sale of Assets</v>
          </cell>
          <cell r="E7399" t="str">
            <v>Logistics</v>
          </cell>
          <cell r="F7399" t="str">
            <v>Sewer</v>
          </cell>
        </row>
        <row r="7400">
          <cell r="B7400">
            <v>216.97</v>
          </cell>
          <cell r="C7400">
            <v>2011</v>
          </cell>
          <cell r="D7400" t="str">
            <v>420000  Loss on Sale of Assets</v>
          </cell>
          <cell r="E7400" t="str">
            <v>Logistics</v>
          </cell>
          <cell r="F7400" t="str">
            <v>Sewer</v>
          </cell>
        </row>
        <row r="7401">
          <cell r="B7401">
            <v>87.02</v>
          </cell>
          <cell r="C7401">
            <v>2011</v>
          </cell>
          <cell r="D7401" t="str">
            <v>420000  Loss on Sale of Assets</v>
          </cell>
          <cell r="E7401" t="str">
            <v>District 1</v>
          </cell>
          <cell r="F7401" t="str">
            <v>Sewer</v>
          </cell>
        </row>
        <row r="7402">
          <cell r="B7402">
            <v>12004.83</v>
          </cell>
          <cell r="C7402">
            <v>2011</v>
          </cell>
          <cell r="D7402" t="str">
            <v>420000  Loss on Sale of Assets</v>
          </cell>
          <cell r="E7402" t="str">
            <v>District 7</v>
          </cell>
          <cell r="F7402" t="str">
            <v>Sewer</v>
          </cell>
        </row>
        <row r="7403">
          <cell r="B7403">
            <v>12557.61</v>
          </cell>
          <cell r="C7403">
            <v>2011</v>
          </cell>
          <cell r="D7403" t="str">
            <v>420000  Loss on Sale of Assets</v>
          </cell>
          <cell r="E7403" t="str">
            <v>District 6</v>
          </cell>
          <cell r="F7403" t="str">
            <v>Sewer</v>
          </cell>
        </row>
        <row r="7404">
          <cell r="B7404">
            <v>891.1</v>
          </cell>
          <cell r="C7404">
            <v>2011</v>
          </cell>
          <cell r="D7404" t="str">
            <v>420000  Loss on Sale of Assets</v>
          </cell>
          <cell r="E7404" t="str">
            <v>District 7</v>
          </cell>
          <cell r="F7404" t="str">
            <v>Sewer</v>
          </cell>
        </row>
        <row r="7405">
          <cell r="B7405">
            <v>30.26</v>
          </cell>
          <cell r="C7405">
            <v>2011</v>
          </cell>
          <cell r="D7405" t="str">
            <v>420000  Loss on Sale of Assets</v>
          </cell>
          <cell r="E7405" t="str">
            <v>TOC</v>
          </cell>
          <cell r="F7405" t="str">
            <v>Sewer</v>
          </cell>
        </row>
        <row r="7406">
          <cell r="B7406">
            <v>26401.14</v>
          </cell>
          <cell r="C7406">
            <v>2011</v>
          </cell>
          <cell r="D7406" t="str">
            <v>420000  Loss on Sale of Assets</v>
          </cell>
          <cell r="E7406" t="str">
            <v>District 3</v>
          </cell>
          <cell r="F7406" t="str">
            <v>Sewer</v>
          </cell>
        </row>
        <row r="7407">
          <cell r="B7407">
            <v>315.29000000000002</v>
          </cell>
          <cell r="C7407">
            <v>2011</v>
          </cell>
          <cell r="D7407" t="str">
            <v>420000  Loss on Sale of Assets</v>
          </cell>
          <cell r="E7407" t="str">
            <v>District 3</v>
          </cell>
          <cell r="F7407" t="str">
            <v>Sewer</v>
          </cell>
        </row>
        <row r="7408">
          <cell r="B7408">
            <v>56551.85</v>
          </cell>
          <cell r="C7408">
            <v>2011</v>
          </cell>
          <cell r="D7408" t="str">
            <v>420000  Loss on Sale of Assets</v>
          </cell>
          <cell r="E7408" t="str">
            <v>District 4</v>
          </cell>
          <cell r="F7408" t="str">
            <v>Sewer</v>
          </cell>
        </row>
        <row r="7409">
          <cell r="B7409">
            <v>19298.580000000002</v>
          </cell>
          <cell r="C7409">
            <v>2011</v>
          </cell>
          <cell r="D7409" t="str">
            <v>420000  Loss on Sale of Assets</v>
          </cell>
          <cell r="E7409" t="str">
            <v>District 4</v>
          </cell>
          <cell r="F7409" t="str">
            <v>Sewer</v>
          </cell>
        </row>
        <row r="7410">
          <cell r="B7410">
            <v>14.45</v>
          </cell>
          <cell r="C7410">
            <v>2011</v>
          </cell>
          <cell r="D7410" t="str">
            <v>420000  Loss on Sale of Assets</v>
          </cell>
          <cell r="E7410" t="str">
            <v>District 4</v>
          </cell>
          <cell r="F7410" t="str">
            <v>Sewer</v>
          </cell>
        </row>
        <row r="7411">
          <cell r="B7411">
            <v>1273.22</v>
          </cell>
          <cell r="C7411">
            <v>2011</v>
          </cell>
          <cell r="D7411" t="str">
            <v>420000  Loss on Sale of Assets</v>
          </cell>
          <cell r="E7411" t="str">
            <v>District 4</v>
          </cell>
          <cell r="F7411" t="str">
            <v>Sewer</v>
          </cell>
        </row>
        <row r="7412">
          <cell r="B7412">
            <v>2300.23</v>
          </cell>
          <cell r="C7412">
            <v>2011</v>
          </cell>
          <cell r="D7412" t="str">
            <v>420000  Loss on Sale of Assets</v>
          </cell>
          <cell r="E7412" t="str">
            <v>District 6</v>
          </cell>
          <cell r="F7412" t="str">
            <v>Sewer</v>
          </cell>
        </row>
        <row r="7413">
          <cell r="B7413">
            <v>1229.68</v>
          </cell>
          <cell r="C7413">
            <v>2011</v>
          </cell>
          <cell r="D7413" t="str">
            <v>420000  Loss on Sale of Assets</v>
          </cell>
          <cell r="E7413" t="str">
            <v>District 6</v>
          </cell>
          <cell r="F7413" t="str">
            <v>Sewer</v>
          </cell>
        </row>
        <row r="7414">
          <cell r="B7414">
            <v>3873.08</v>
          </cell>
          <cell r="C7414">
            <v>2011</v>
          </cell>
          <cell r="D7414" t="str">
            <v>420000  Loss on Sale of Assets</v>
          </cell>
          <cell r="E7414" t="str">
            <v>District 6</v>
          </cell>
          <cell r="F7414" t="str">
            <v>Sewer</v>
          </cell>
        </row>
        <row r="7415">
          <cell r="B7415">
            <v>32.61</v>
          </cell>
          <cell r="C7415">
            <v>2011</v>
          </cell>
          <cell r="D7415" t="str">
            <v>420000  Loss on Sale of Assets</v>
          </cell>
          <cell r="E7415" t="str">
            <v>District 6</v>
          </cell>
          <cell r="F7415" t="str">
            <v>Sewer</v>
          </cell>
        </row>
        <row r="7416">
          <cell r="B7416">
            <v>85.74</v>
          </cell>
          <cell r="C7416">
            <v>2011</v>
          </cell>
          <cell r="D7416" t="str">
            <v>420000  Loss on Sale of Assets</v>
          </cell>
          <cell r="E7416" t="str">
            <v>District 6</v>
          </cell>
          <cell r="F7416" t="str">
            <v>Sewer</v>
          </cell>
        </row>
        <row r="7417">
          <cell r="B7417">
            <v>2325.62</v>
          </cell>
          <cell r="C7417">
            <v>2011</v>
          </cell>
          <cell r="D7417" t="str">
            <v>420000  Loss on Sale of Assets</v>
          </cell>
          <cell r="E7417" t="str">
            <v>District 6</v>
          </cell>
          <cell r="F7417" t="str">
            <v>Sewer</v>
          </cell>
        </row>
        <row r="7418">
          <cell r="B7418">
            <v>264880.01</v>
          </cell>
          <cell r="C7418">
            <v>2011</v>
          </cell>
          <cell r="D7418" t="str">
            <v>420000  Loss on Sale of Assets</v>
          </cell>
          <cell r="E7418" t="str">
            <v>District 7</v>
          </cell>
          <cell r="F7418" t="str">
            <v>Sewer</v>
          </cell>
        </row>
        <row r="7419">
          <cell r="B7419">
            <v>201.75</v>
          </cell>
          <cell r="C7419">
            <v>2011</v>
          </cell>
          <cell r="D7419" t="str">
            <v>420000  Loss on Sale of Assets</v>
          </cell>
          <cell r="E7419" t="str">
            <v>District 7</v>
          </cell>
          <cell r="F7419" t="str">
            <v>Sewer</v>
          </cell>
        </row>
        <row r="7420">
          <cell r="B7420">
            <v>5.89</v>
          </cell>
          <cell r="C7420">
            <v>2011</v>
          </cell>
          <cell r="D7420" t="str">
            <v>420000  Loss on Sale of Assets</v>
          </cell>
          <cell r="E7420" t="str">
            <v>District 7</v>
          </cell>
          <cell r="F7420" t="str">
            <v>Sewer</v>
          </cell>
        </row>
        <row r="7421">
          <cell r="B7421">
            <v>16390.89</v>
          </cell>
          <cell r="C7421">
            <v>2011</v>
          </cell>
          <cell r="D7421" t="str">
            <v>420000  Loss on Sale of Assets</v>
          </cell>
          <cell r="E7421" t="str">
            <v>Logistics</v>
          </cell>
          <cell r="F7421" t="str">
            <v>Water</v>
          </cell>
        </row>
        <row r="7422">
          <cell r="B7422">
            <v>156445.88</v>
          </cell>
          <cell r="C7422">
            <v>2011</v>
          </cell>
          <cell r="D7422" t="str">
            <v>420000  Loss on Sale of Assets</v>
          </cell>
          <cell r="E7422" t="str">
            <v>Informal Settlements</v>
          </cell>
          <cell r="F7422" t="str">
            <v>Water</v>
          </cell>
        </row>
        <row r="7423">
          <cell r="B7423">
            <v>9765.15</v>
          </cell>
          <cell r="C7423">
            <v>2011</v>
          </cell>
          <cell r="D7423" t="str">
            <v>420000  Loss on Sale of Assets</v>
          </cell>
          <cell r="E7423" t="str">
            <v>Planning &amp; Design</v>
          </cell>
          <cell r="F7423" t="str">
            <v>Water</v>
          </cell>
        </row>
        <row r="7424">
          <cell r="B7424">
            <v>23228.91</v>
          </cell>
          <cell r="C7424">
            <v>2011</v>
          </cell>
          <cell r="D7424" t="str">
            <v>420000  Loss on Sale of Assets</v>
          </cell>
          <cell r="E7424" t="str">
            <v>TOC</v>
          </cell>
          <cell r="F7424" t="str">
            <v>Water</v>
          </cell>
        </row>
        <row r="7425">
          <cell r="B7425">
            <v>6133.34</v>
          </cell>
          <cell r="C7425">
            <v>2011</v>
          </cell>
          <cell r="D7425" t="str">
            <v>420000  Loss on Sale of Assets</v>
          </cell>
          <cell r="E7425" t="str">
            <v>Informal Settlements</v>
          </cell>
          <cell r="F7425" t="str">
            <v>Water</v>
          </cell>
        </row>
        <row r="7426">
          <cell r="B7426">
            <v>350.04</v>
          </cell>
          <cell r="C7426">
            <v>2011</v>
          </cell>
          <cell r="D7426" t="str">
            <v>420000  Loss on Sale of Assets</v>
          </cell>
          <cell r="E7426" t="str">
            <v>TOC</v>
          </cell>
          <cell r="F7426" t="str">
            <v>Water</v>
          </cell>
        </row>
        <row r="7427">
          <cell r="B7427">
            <v>53.17</v>
          </cell>
          <cell r="C7427">
            <v>2011</v>
          </cell>
          <cell r="D7427" t="str">
            <v>420000  Loss on Sale of Assets</v>
          </cell>
          <cell r="E7427" t="str">
            <v>Logistics</v>
          </cell>
          <cell r="F7427" t="str">
            <v>Water</v>
          </cell>
        </row>
        <row r="7428">
          <cell r="B7428">
            <v>77952.25</v>
          </cell>
          <cell r="C7428">
            <v>2011</v>
          </cell>
          <cell r="D7428" t="str">
            <v>420000  Loss on Sale of Assets</v>
          </cell>
          <cell r="E7428" t="str">
            <v>Logistics</v>
          </cell>
          <cell r="F7428" t="str">
            <v>Water</v>
          </cell>
        </row>
        <row r="7429">
          <cell r="B7429">
            <v>8319.58</v>
          </cell>
          <cell r="C7429">
            <v>2011</v>
          </cell>
          <cell r="D7429" t="str">
            <v>420000  Loss on Sale of Assets</v>
          </cell>
          <cell r="E7429" t="str">
            <v>Logistics</v>
          </cell>
          <cell r="F7429" t="str">
            <v>Water</v>
          </cell>
        </row>
        <row r="7430">
          <cell r="B7430">
            <v>340216.19</v>
          </cell>
          <cell r="C7430">
            <v>2011</v>
          </cell>
          <cell r="D7430" t="str">
            <v>420000  Loss on Sale of Assets</v>
          </cell>
          <cell r="E7430" t="str">
            <v>Logistics</v>
          </cell>
          <cell r="F7430" t="str">
            <v>Water</v>
          </cell>
        </row>
        <row r="7431">
          <cell r="B7431">
            <v>1802.57</v>
          </cell>
          <cell r="C7431">
            <v>2011</v>
          </cell>
          <cell r="D7431" t="str">
            <v>420000  Loss on Sale of Assets</v>
          </cell>
          <cell r="E7431" t="str">
            <v>Logistics</v>
          </cell>
          <cell r="F7431" t="str">
            <v>Water</v>
          </cell>
        </row>
        <row r="7432">
          <cell r="B7432">
            <v>2587093.21</v>
          </cell>
          <cell r="C7432">
            <v>2011</v>
          </cell>
          <cell r="D7432" t="str">
            <v>420000  Loss on Sale of Assets</v>
          </cell>
          <cell r="E7432" t="e">
            <v>#N/A</v>
          </cell>
          <cell r="F7432" t="e">
            <v>#VALUE!</v>
          </cell>
        </row>
        <row r="7433">
          <cell r="B7433">
            <v>93.67</v>
          </cell>
          <cell r="C7433">
            <v>2011</v>
          </cell>
          <cell r="D7433" t="str">
            <v>420000  Loss on Sale of Assets</v>
          </cell>
          <cell r="E7433" t="str">
            <v>Logistics</v>
          </cell>
          <cell r="F7433" t="str">
            <v>Water</v>
          </cell>
        </row>
        <row r="7434">
          <cell r="B7434">
            <v>0</v>
          </cell>
          <cell r="C7434">
            <v>2011</v>
          </cell>
          <cell r="D7434" t="str">
            <v>420000  Loss on Sale of Assets</v>
          </cell>
          <cell r="E7434" t="str">
            <v>Logistics</v>
          </cell>
          <cell r="F7434" t="str">
            <v>Water</v>
          </cell>
        </row>
        <row r="7435">
          <cell r="B7435">
            <v>73533.990000000005</v>
          </cell>
          <cell r="C7435">
            <v>2011</v>
          </cell>
          <cell r="D7435" t="str">
            <v>420000  Loss on Sale of Assets</v>
          </cell>
          <cell r="E7435" t="str">
            <v>Logistics</v>
          </cell>
          <cell r="F7435" t="str">
            <v>Water</v>
          </cell>
        </row>
        <row r="7436">
          <cell r="B7436">
            <v>228227.56</v>
          </cell>
          <cell r="C7436">
            <v>2011</v>
          </cell>
          <cell r="D7436" t="str">
            <v>420000  Loss on Sale of Assets</v>
          </cell>
          <cell r="E7436" t="str">
            <v>District 1</v>
          </cell>
          <cell r="F7436" t="str">
            <v>Water</v>
          </cell>
        </row>
        <row r="7437">
          <cell r="B7437">
            <v>3984523.23</v>
          </cell>
          <cell r="C7437">
            <v>2011</v>
          </cell>
          <cell r="D7437" t="str">
            <v>420000  Loss on Sale of Assets</v>
          </cell>
          <cell r="E7437" t="str">
            <v>District 1</v>
          </cell>
          <cell r="F7437" t="str">
            <v>Water</v>
          </cell>
        </row>
        <row r="7438">
          <cell r="B7438">
            <v>768.78</v>
          </cell>
          <cell r="C7438">
            <v>2011</v>
          </cell>
          <cell r="D7438" t="str">
            <v>420000  Loss on Sale of Assets</v>
          </cell>
          <cell r="E7438" t="str">
            <v>District 1</v>
          </cell>
          <cell r="F7438" t="str">
            <v>Water</v>
          </cell>
        </row>
        <row r="7439">
          <cell r="B7439">
            <v>26070.66</v>
          </cell>
          <cell r="C7439">
            <v>2011</v>
          </cell>
          <cell r="D7439" t="str">
            <v>420000  Loss on Sale of Assets</v>
          </cell>
          <cell r="E7439" t="str">
            <v>District 1</v>
          </cell>
          <cell r="F7439" t="str">
            <v>Water</v>
          </cell>
        </row>
        <row r="7440">
          <cell r="B7440">
            <v>197.62</v>
          </cell>
          <cell r="C7440">
            <v>2011</v>
          </cell>
          <cell r="D7440" t="str">
            <v>420000  Loss on Sale of Assets</v>
          </cell>
          <cell r="E7440" t="str">
            <v>District 1</v>
          </cell>
          <cell r="F7440" t="str">
            <v>Water</v>
          </cell>
        </row>
        <row r="7441">
          <cell r="B7441">
            <v>754.54</v>
          </cell>
          <cell r="C7441">
            <v>2011</v>
          </cell>
          <cell r="D7441" t="str">
            <v>420000  Loss on Sale of Assets</v>
          </cell>
          <cell r="E7441" t="str">
            <v>District 6</v>
          </cell>
          <cell r="F7441" t="str">
            <v>Water</v>
          </cell>
        </row>
        <row r="7442">
          <cell r="B7442">
            <v>1108573.45</v>
          </cell>
          <cell r="C7442">
            <v>2011</v>
          </cell>
          <cell r="D7442" t="str">
            <v>420000  Loss on Sale of Assets</v>
          </cell>
          <cell r="E7442" t="str">
            <v>District 8</v>
          </cell>
          <cell r="F7442" t="str">
            <v>Water</v>
          </cell>
        </row>
        <row r="7443">
          <cell r="B7443">
            <v>2374.63</v>
          </cell>
          <cell r="C7443">
            <v>2011</v>
          </cell>
          <cell r="D7443" t="str">
            <v>420000  Loss on Sale of Assets</v>
          </cell>
          <cell r="E7443" t="str">
            <v>District 8</v>
          </cell>
          <cell r="F7443" t="str">
            <v>Water</v>
          </cell>
        </row>
        <row r="7444">
          <cell r="B7444">
            <v>944947.37</v>
          </cell>
          <cell r="C7444">
            <v>2011</v>
          </cell>
          <cell r="D7444" t="str">
            <v>420000  Loss on Sale of Assets</v>
          </cell>
          <cell r="E7444" t="str">
            <v>District 6</v>
          </cell>
          <cell r="F7444" t="str">
            <v>Water</v>
          </cell>
        </row>
        <row r="7445">
          <cell r="B7445">
            <v>2603.5500000000002</v>
          </cell>
          <cell r="C7445">
            <v>2011</v>
          </cell>
          <cell r="D7445" t="str">
            <v>420000  Loss on Sale of Assets</v>
          </cell>
          <cell r="E7445" t="str">
            <v>District 3</v>
          </cell>
          <cell r="F7445" t="str">
            <v>Water</v>
          </cell>
        </row>
        <row r="7446">
          <cell r="B7446">
            <v>12732.68</v>
          </cell>
          <cell r="C7446">
            <v>2011</v>
          </cell>
          <cell r="D7446" t="str">
            <v>420000  Loss on Sale of Assets</v>
          </cell>
          <cell r="E7446" t="str">
            <v>District 3</v>
          </cell>
          <cell r="F7446" t="str">
            <v>Water</v>
          </cell>
        </row>
        <row r="7447">
          <cell r="B7447">
            <v>278.95999999999998</v>
          </cell>
          <cell r="C7447">
            <v>2011</v>
          </cell>
          <cell r="D7447" t="str">
            <v>420000  Loss on Sale of Assets</v>
          </cell>
          <cell r="E7447" t="str">
            <v>District 3</v>
          </cell>
          <cell r="F7447" t="str">
            <v>Water</v>
          </cell>
        </row>
        <row r="7448">
          <cell r="B7448">
            <v>115814.69</v>
          </cell>
          <cell r="C7448">
            <v>2011</v>
          </cell>
          <cell r="D7448" t="str">
            <v>420000  Loss on Sale of Assets</v>
          </cell>
          <cell r="E7448" t="str">
            <v>District 3</v>
          </cell>
          <cell r="F7448" t="str">
            <v>Water</v>
          </cell>
        </row>
        <row r="7449">
          <cell r="B7449">
            <v>232519.98</v>
          </cell>
          <cell r="C7449">
            <v>2011</v>
          </cell>
          <cell r="D7449" t="str">
            <v>420000  Loss on Sale of Assets</v>
          </cell>
          <cell r="E7449" t="str">
            <v>District 4</v>
          </cell>
          <cell r="F7449" t="str">
            <v>Water</v>
          </cell>
        </row>
        <row r="7450">
          <cell r="B7450">
            <v>1003812.02</v>
          </cell>
          <cell r="C7450">
            <v>2011</v>
          </cell>
          <cell r="D7450" t="str">
            <v>420000  Loss on Sale of Assets</v>
          </cell>
          <cell r="E7450" t="str">
            <v>District 4</v>
          </cell>
          <cell r="F7450" t="str">
            <v>Water</v>
          </cell>
        </row>
        <row r="7451">
          <cell r="B7451">
            <v>683800.91</v>
          </cell>
          <cell r="C7451">
            <v>2011</v>
          </cell>
          <cell r="D7451" t="str">
            <v>420000  Loss on Sale of Assets</v>
          </cell>
          <cell r="E7451" t="str">
            <v>District 4</v>
          </cell>
          <cell r="F7451" t="str">
            <v>Water</v>
          </cell>
        </row>
        <row r="7452">
          <cell r="B7452">
            <v>32537.31</v>
          </cell>
          <cell r="C7452">
            <v>2011</v>
          </cell>
          <cell r="D7452" t="str">
            <v>420000  Loss on Sale of Assets</v>
          </cell>
          <cell r="E7452" t="str">
            <v>District 4</v>
          </cell>
          <cell r="F7452" t="str">
            <v>Water</v>
          </cell>
        </row>
        <row r="7453">
          <cell r="B7453">
            <v>6410.68</v>
          </cell>
          <cell r="C7453">
            <v>2011</v>
          </cell>
          <cell r="D7453" t="str">
            <v>420000  Loss on Sale of Assets</v>
          </cell>
          <cell r="E7453" t="str">
            <v>District 4</v>
          </cell>
          <cell r="F7453" t="str">
            <v>Water</v>
          </cell>
        </row>
        <row r="7454">
          <cell r="B7454">
            <v>169.27</v>
          </cell>
          <cell r="C7454">
            <v>2011</v>
          </cell>
          <cell r="D7454" t="str">
            <v>420000  Loss on Sale of Assets</v>
          </cell>
          <cell r="E7454" t="str">
            <v>District 8</v>
          </cell>
          <cell r="F7454" t="str">
            <v>Water</v>
          </cell>
        </row>
        <row r="7455">
          <cell r="B7455">
            <v>552.73</v>
          </cell>
          <cell r="C7455">
            <v>2011</v>
          </cell>
          <cell r="D7455" t="str">
            <v>420000  Loss on Sale of Assets</v>
          </cell>
          <cell r="E7455" t="str">
            <v>District 8</v>
          </cell>
          <cell r="F7455" t="str">
            <v>Water</v>
          </cell>
        </row>
        <row r="7456">
          <cell r="B7456">
            <v>1.7</v>
          </cell>
          <cell r="C7456">
            <v>2011</v>
          </cell>
          <cell r="D7456" t="str">
            <v>420000  Loss on Sale of Assets</v>
          </cell>
          <cell r="E7456" t="str">
            <v>District 8</v>
          </cell>
          <cell r="F7456" t="str">
            <v>Water</v>
          </cell>
        </row>
        <row r="7457">
          <cell r="B7457">
            <v>599112.38</v>
          </cell>
          <cell r="C7457">
            <v>2011</v>
          </cell>
          <cell r="D7457" t="str">
            <v>420000  Loss on Sale of Assets</v>
          </cell>
          <cell r="E7457" t="str">
            <v>District 8</v>
          </cell>
          <cell r="F7457" t="str">
            <v>Water</v>
          </cell>
        </row>
        <row r="7458">
          <cell r="B7458">
            <v>12452782.699999999</v>
          </cell>
          <cell r="C7458">
            <v>2011</v>
          </cell>
          <cell r="D7458" t="str">
            <v>420000  Loss on Sale of Assets</v>
          </cell>
          <cell r="E7458" t="str">
            <v>District 6</v>
          </cell>
          <cell r="F7458" t="str">
            <v>Water</v>
          </cell>
        </row>
        <row r="7459">
          <cell r="B7459">
            <v>3603.24</v>
          </cell>
          <cell r="C7459">
            <v>2011</v>
          </cell>
          <cell r="D7459" t="str">
            <v>420000  Loss on Sale of Assets</v>
          </cell>
          <cell r="E7459" t="str">
            <v>District 6</v>
          </cell>
          <cell r="F7459" t="str">
            <v>Water</v>
          </cell>
        </row>
        <row r="7460">
          <cell r="B7460">
            <v>25967.33</v>
          </cell>
          <cell r="C7460">
            <v>2011</v>
          </cell>
          <cell r="D7460" t="str">
            <v>420000  Loss on Sale of Assets</v>
          </cell>
          <cell r="E7460" t="str">
            <v>District 6</v>
          </cell>
          <cell r="F7460" t="str">
            <v>Water</v>
          </cell>
        </row>
        <row r="7461">
          <cell r="B7461">
            <v>491.91</v>
          </cell>
          <cell r="C7461">
            <v>2011</v>
          </cell>
          <cell r="D7461" t="str">
            <v>420000  Loss on Sale of Assets</v>
          </cell>
          <cell r="E7461" t="str">
            <v>District 6</v>
          </cell>
          <cell r="F7461" t="str">
            <v>Water</v>
          </cell>
        </row>
        <row r="7462">
          <cell r="B7462">
            <v>17402.05</v>
          </cell>
          <cell r="C7462">
            <v>2011</v>
          </cell>
          <cell r="D7462" t="str">
            <v>420000  Loss on Sale of Assets</v>
          </cell>
          <cell r="E7462" t="str">
            <v>District 6</v>
          </cell>
          <cell r="F7462" t="str">
            <v>Water</v>
          </cell>
        </row>
        <row r="7463">
          <cell r="B7463">
            <v>2298.3200000000002</v>
          </cell>
          <cell r="C7463">
            <v>2011</v>
          </cell>
          <cell r="D7463" t="str">
            <v>420000  Loss on Sale of Assets</v>
          </cell>
          <cell r="E7463" t="str">
            <v>District 6</v>
          </cell>
          <cell r="F7463" t="str">
            <v>Water</v>
          </cell>
        </row>
        <row r="7464">
          <cell r="B7464">
            <v>926.43</v>
          </cell>
          <cell r="C7464">
            <v>2011</v>
          </cell>
          <cell r="D7464" t="str">
            <v>420000  Loss on Sale of Assets</v>
          </cell>
          <cell r="E7464" t="str">
            <v>District 8</v>
          </cell>
          <cell r="F7464" t="str">
            <v>Water</v>
          </cell>
        </row>
        <row r="7465">
          <cell r="B7465">
            <v>3123.26</v>
          </cell>
          <cell r="C7465">
            <v>2011</v>
          </cell>
          <cell r="D7465" t="str">
            <v>420000  Loss on Sale of Assets</v>
          </cell>
          <cell r="E7465" t="str">
            <v>District 8</v>
          </cell>
          <cell r="F7465" t="str">
            <v>Water</v>
          </cell>
        </row>
        <row r="7466">
          <cell r="B7466">
            <v>310.83999999999997</v>
          </cell>
          <cell r="C7466">
            <v>2011</v>
          </cell>
          <cell r="D7466" t="str">
            <v>420000  Loss on Sale of Assets</v>
          </cell>
          <cell r="E7466" t="str">
            <v>District 8</v>
          </cell>
          <cell r="F7466" t="str">
            <v>Water</v>
          </cell>
        </row>
        <row r="7467">
          <cell r="B7467">
            <v>26691.62</v>
          </cell>
          <cell r="C7467">
            <v>2011</v>
          </cell>
          <cell r="D7467" t="str">
            <v>420000  Loss on Sale of Assets</v>
          </cell>
          <cell r="E7467" t="str">
            <v>District 8</v>
          </cell>
          <cell r="F7467" t="str">
            <v>Water</v>
          </cell>
        </row>
        <row r="7468">
          <cell r="B7468">
            <v>268.52999999999997</v>
          </cell>
          <cell r="C7468">
            <v>2011</v>
          </cell>
          <cell r="D7468" t="str">
            <v>420000  Loss on Sale of Assets</v>
          </cell>
          <cell r="E7468" t="str">
            <v>District 8</v>
          </cell>
          <cell r="F7468" t="str">
            <v>Water</v>
          </cell>
        </row>
        <row r="7469">
          <cell r="B7469">
            <v>308014.67</v>
          </cell>
          <cell r="C7469">
            <v>2011</v>
          </cell>
          <cell r="D7469" t="str">
            <v>420000  Loss on Sale of Assets</v>
          </cell>
          <cell r="E7469" t="str">
            <v>District 8</v>
          </cell>
          <cell r="F7469" t="str">
            <v>Water</v>
          </cell>
        </row>
        <row r="7470">
          <cell r="B7470">
            <v>1544.57</v>
          </cell>
          <cell r="C7470">
            <v>2011</v>
          </cell>
          <cell r="D7470" t="str">
            <v>420000  Loss on Sale of Assets</v>
          </cell>
          <cell r="E7470" t="str">
            <v>District 8</v>
          </cell>
          <cell r="F7470" t="str">
            <v>Water</v>
          </cell>
        </row>
        <row r="7471">
          <cell r="B7471">
            <v>232.54</v>
          </cell>
          <cell r="C7471">
            <v>2011</v>
          </cell>
          <cell r="D7471" t="str">
            <v>420000  Loss on Sale of Assets</v>
          </cell>
          <cell r="E7471" t="str">
            <v>District 8</v>
          </cell>
          <cell r="F7471" t="str">
            <v>Water</v>
          </cell>
        </row>
        <row r="7472">
          <cell r="B7472">
            <v>107720.18</v>
          </cell>
          <cell r="C7472">
            <v>2011</v>
          </cell>
          <cell r="D7472" t="str">
            <v>420000  Loss on Sale of Assets</v>
          </cell>
          <cell r="E7472" t="str">
            <v>Logistics</v>
          </cell>
          <cell r="F7472" t="str">
            <v>Water</v>
          </cell>
        </row>
        <row r="7473">
          <cell r="B7473">
            <v>33448.47</v>
          </cell>
          <cell r="C7473">
            <v>2011</v>
          </cell>
          <cell r="D7473" t="str">
            <v>420000  Loss on Sale of Assets</v>
          </cell>
          <cell r="E7473" t="str">
            <v>Informal Settlements</v>
          </cell>
          <cell r="F7473" t="str">
            <v>Sewer</v>
          </cell>
        </row>
        <row r="7474">
          <cell r="B7474">
            <v>2254068.44</v>
          </cell>
          <cell r="C7474">
            <v>2011</v>
          </cell>
          <cell r="D7474" t="str">
            <v>420000  Loss on Sale of Assets</v>
          </cell>
          <cell r="E7474" t="str">
            <v>Planning &amp; Design</v>
          </cell>
          <cell r="F7474" t="str">
            <v>Sewer</v>
          </cell>
        </row>
        <row r="7475">
          <cell r="B7475">
            <v>35069100.5</v>
          </cell>
          <cell r="C7475">
            <v>2011</v>
          </cell>
          <cell r="D7475" t="str">
            <v>420000  Loss on Sale of Assets</v>
          </cell>
          <cell r="E7475" t="str">
            <v>Planning &amp; Design</v>
          </cell>
          <cell r="F7475" t="str">
            <v>Sewer</v>
          </cell>
        </row>
        <row r="7476">
          <cell r="B7476">
            <v>8878.65</v>
          </cell>
          <cell r="C7476">
            <v>2011</v>
          </cell>
          <cell r="D7476" t="str">
            <v>420000  Loss on Sale of Assets</v>
          </cell>
          <cell r="E7476" t="str">
            <v>TOC</v>
          </cell>
          <cell r="F7476" t="str">
            <v>Sewer</v>
          </cell>
        </row>
        <row r="7477">
          <cell r="B7477">
            <v>5611857.8099999996</v>
          </cell>
          <cell r="C7477">
            <v>2011</v>
          </cell>
          <cell r="D7477" t="str">
            <v>420000  Loss on Sale of Assets</v>
          </cell>
          <cell r="E7477" t="str">
            <v>Informal Settlements</v>
          </cell>
          <cell r="F7477" t="str">
            <v>Sewer</v>
          </cell>
        </row>
        <row r="7478">
          <cell r="B7478">
            <v>4638818.49</v>
          </cell>
          <cell r="C7478">
            <v>2011</v>
          </cell>
          <cell r="D7478" t="str">
            <v>420000  Loss on Sale of Assets</v>
          </cell>
          <cell r="E7478" t="str">
            <v>Logistics</v>
          </cell>
          <cell r="F7478" t="str">
            <v>Sewer</v>
          </cell>
        </row>
        <row r="7479">
          <cell r="B7479">
            <v>88.24</v>
          </cell>
          <cell r="C7479">
            <v>2011</v>
          </cell>
          <cell r="D7479" t="str">
            <v>420000  Loss on Sale of Assets</v>
          </cell>
          <cell r="E7479" t="str">
            <v>Logistics</v>
          </cell>
          <cell r="F7479" t="str">
            <v>Sewer</v>
          </cell>
        </row>
        <row r="7480">
          <cell r="B7480">
            <v>6472.82</v>
          </cell>
          <cell r="C7480">
            <v>2011</v>
          </cell>
          <cell r="D7480" t="str">
            <v>420000  Loss on Sale of Assets</v>
          </cell>
          <cell r="E7480" t="str">
            <v>District 1</v>
          </cell>
          <cell r="F7480" t="str">
            <v>Sewer</v>
          </cell>
        </row>
        <row r="7481">
          <cell r="B7481">
            <v>24864.74</v>
          </cell>
          <cell r="C7481">
            <v>2011</v>
          </cell>
          <cell r="D7481" t="str">
            <v>420000  Loss on Sale of Assets</v>
          </cell>
          <cell r="E7481" t="str">
            <v>District 1</v>
          </cell>
          <cell r="F7481" t="str">
            <v>Sewer</v>
          </cell>
        </row>
        <row r="7482">
          <cell r="B7482">
            <v>12915.63</v>
          </cell>
          <cell r="C7482">
            <v>2011</v>
          </cell>
          <cell r="D7482" t="str">
            <v>420000  Loss on Sale of Assets</v>
          </cell>
          <cell r="E7482" t="str">
            <v>District 7</v>
          </cell>
          <cell r="F7482" t="str">
            <v>Sewer</v>
          </cell>
        </row>
        <row r="7483">
          <cell r="B7483">
            <v>649260.13</v>
          </cell>
          <cell r="C7483">
            <v>2011</v>
          </cell>
          <cell r="D7483" t="str">
            <v>420000  Loss on Sale of Assets</v>
          </cell>
          <cell r="E7483" t="str">
            <v>District 6</v>
          </cell>
          <cell r="F7483" t="str">
            <v>Sewer</v>
          </cell>
        </row>
        <row r="7484">
          <cell r="B7484">
            <v>749552.11</v>
          </cell>
          <cell r="C7484">
            <v>2011</v>
          </cell>
          <cell r="D7484" t="str">
            <v>420000  Loss on Sale of Assets</v>
          </cell>
          <cell r="E7484" t="str">
            <v>District 7</v>
          </cell>
          <cell r="F7484" t="str">
            <v>Sewer</v>
          </cell>
        </row>
        <row r="7485">
          <cell r="B7485">
            <v>1055068.43</v>
          </cell>
          <cell r="C7485">
            <v>2011</v>
          </cell>
          <cell r="D7485" t="str">
            <v>420000  Loss on Sale of Assets</v>
          </cell>
          <cell r="E7485" t="str">
            <v>District 3</v>
          </cell>
          <cell r="F7485" t="str">
            <v>Sewer</v>
          </cell>
        </row>
        <row r="7486">
          <cell r="B7486">
            <v>408.61</v>
          </cell>
          <cell r="C7486">
            <v>2011</v>
          </cell>
          <cell r="D7486" t="str">
            <v>420000  Loss on Sale of Assets</v>
          </cell>
          <cell r="E7486" t="str">
            <v>District 3</v>
          </cell>
          <cell r="F7486" t="str">
            <v>Sewer</v>
          </cell>
        </row>
        <row r="7487">
          <cell r="B7487">
            <v>24434.84</v>
          </cell>
          <cell r="C7487">
            <v>2011</v>
          </cell>
          <cell r="D7487" t="str">
            <v>420000  Loss on Sale of Assets</v>
          </cell>
          <cell r="E7487" t="str">
            <v>District 3</v>
          </cell>
          <cell r="F7487" t="str">
            <v>Sewer</v>
          </cell>
        </row>
        <row r="7488">
          <cell r="B7488">
            <v>7591.44</v>
          </cell>
          <cell r="C7488">
            <v>2011</v>
          </cell>
          <cell r="D7488" t="str">
            <v>420000  Loss on Sale of Assets</v>
          </cell>
          <cell r="E7488" t="e">
            <v>#N/A</v>
          </cell>
          <cell r="F7488" t="str">
            <v>Sewer</v>
          </cell>
        </row>
        <row r="7489">
          <cell r="B7489">
            <v>217265.29</v>
          </cell>
          <cell r="C7489">
            <v>2011</v>
          </cell>
          <cell r="D7489" t="str">
            <v>420000  Loss on Sale of Assets</v>
          </cell>
          <cell r="E7489" t="str">
            <v>District 4</v>
          </cell>
          <cell r="F7489" t="str">
            <v>Sewer</v>
          </cell>
        </row>
        <row r="7490">
          <cell r="B7490">
            <v>4948.9399999999996</v>
          </cell>
          <cell r="C7490">
            <v>2011</v>
          </cell>
          <cell r="D7490" t="str">
            <v>420000  Loss on Sale of Assets</v>
          </cell>
          <cell r="E7490" t="str">
            <v>District 4</v>
          </cell>
          <cell r="F7490" t="str">
            <v>Sewer</v>
          </cell>
        </row>
        <row r="7491">
          <cell r="B7491">
            <v>2040420.67</v>
          </cell>
          <cell r="C7491">
            <v>2011</v>
          </cell>
          <cell r="D7491" t="str">
            <v>420000  Loss on Sale of Assets</v>
          </cell>
          <cell r="E7491" t="str">
            <v>District 4</v>
          </cell>
          <cell r="F7491" t="str">
            <v>Sewer</v>
          </cell>
        </row>
        <row r="7492">
          <cell r="B7492">
            <v>719.22</v>
          </cell>
          <cell r="C7492">
            <v>2011</v>
          </cell>
          <cell r="D7492" t="str">
            <v>420000  Loss on Sale of Assets</v>
          </cell>
          <cell r="E7492" t="str">
            <v>District 4</v>
          </cell>
          <cell r="F7492" t="str">
            <v>Sewer</v>
          </cell>
        </row>
        <row r="7493">
          <cell r="B7493">
            <v>1168225.27</v>
          </cell>
          <cell r="C7493">
            <v>2011</v>
          </cell>
          <cell r="D7493" t="str">
            <v>420000  Loss on Sale of Assets</v>
          </cell>
          <cell r="E7493" t="str">
            <v>District 7</v>
          </cell>
          <cell r="F7493" t="str">
            <v>Sewer</v>
          </cell>
        </row>
        <row r="7494">
          <cell r="B7494">
            <v>42674.79</v>
          </cell>
          <cell r="C7494">
            <v>2011</v>
          </cell>
          <cell r="D7494" t="str">
            <v>420000  Loss on Sale of Assets</v>
          </cell>
          <cell r="E7494" t="str">
            <v>District 7</v>
          </cell>
          <cell r="F7494" t="str">
            <v>Sewer</v>
          </cell>
        </row>
        <row r="7495">
          <cell r="B7495">
            <v>10505.34</v>
          </cell>
          <cell r="C7495">
            <v>2011</v>
          </cell>
          <cell r="D7495" t="str">
            <v>420000  Loss on Sale of Assets</v>
          </cell>
          <cell r="E7495" t="str">
            <v>District 6</v>
          </cell>
          <cell r="F7495" t="str">
            <v>Sewer</v>
          </cell>
        </row>
        <row r="7496">
          <cell r="B7496">
            <v>2671360.5</v>
          </cell>
          <cell r="C7496">
            <v>2011</v>
          </cell>
          <cell r="D7496" t="str">
            <v>420000  Loss on Sale of Assets</v>
          </cell>
          <cell r="E7496" t="str">
            <v>District 6</v>
          </cell>
          <cell r="F7496" t="str">
            <v>Sewer</v>
          </cell>
        </row>
        <row r="7497">
          <cell r="B7497">
            <v>12258.53</v>
          </cell>
          <cell r="C7497">
            <v>2011</v>
          </cell>
          <cell r="D7497" t="str">
            <v>420000  Loss on Sale of Assets</v>
          </cell>
          <cell r="E7497" t="str">
            <v>District 6</v>
          </cell>
          <cell r="F7497" t="str">
            <v>Sewer</v>
          </cell>
        </row>
        <row r="7498">
          <cell r="B7498">
            <v>266541.05</v>
          </cell>
          <cell r="C7498">
            <v>2011</v>
          </cell>
          <cell r="D7498" t="str">
            <v>420000  Loss on Sale of Assets</v>
          </cell>
          <cell r="E7498" t="str">
            <v>District 7</v>
          </cell>
          <cell r="F7498" t="str">
            <v>Sewer</v>
          </cell>
        </row>
        <row r="7499">
          <cell r="B7499">
            <v>1057322.28</v>
          </cell>
          <cell r="C7499">
            <v>2011</v>
          </cell>
          <cell r="D7499" t="str">
            <v>420000  Loss on Sale of Assets</v>
          </cell>
          <cell r="E7499" t="str">
            <v>District 7</v>
          </cell>
          <cell r="F7499" t="str">
            <v>Sewer</v>
          </cell>
        </row>
        <row r="7500">
          <cell r="B7500">
            <v>83694.75</v>
          </cell>
          <cell r="C7500">
            <v>2011</v>
          </cell>
          <cell r="D7500" t="str">
            <v>420000  Loss on Sale of Assets</v>
          </cell>
          <cell r="E7500" t="str">
            <v>District 7</v>
          </cell>
          <cell r="F7500" t="str">
            <v>Sewer</v>
          </cell>
        </row>
        <row r="7501">
          <cell r="B7501">
            <v>156098.79999999999</v>
          </cell>
          <cell r="C7501">
            <v>2011</v>
          </cell>
          <cell r="D7501" t="str">
            <v>420000  Loss on Sale of Assets</v>
          </cell>
          <cell r="E7501" t="str">
            <v>District 7</v>
          </cell>
          <cell r="F7501" t="str">
            <v>Sewer</v>
          </cell>
        </row>
        <row r="7502">
          <cell r="B7502">
            <v>22130949.640000001</v>
          </cell>
          <cell r="C7502">
            <v>2011</v>
          </cell>
          <cell r="D7502" t="str">
            <v>420000  Loss on Sale of Assets</v>
          </cell>
          <cell r="E7502" t="str">
            <v>Logistics</v>
          </cell>
          <cell r="F7502" t="str">
            <v>Water</v>
          </cell>
        </row>
        <row r="7503">
          <cell r="B7503">
            <v>529.09</v>
          </cell>
          <cell r="C7503">
            <v>2011</v>
          </cell>
          <cell r="D7503" t="str">
            <v>420000  Loss on Sale of Assets</v>
          </cell>
          <cell r="E7503" t="str">
            <v>Informal Settlements</v>
          </cell>
          <cell r="F7503" t="str">
            <v>Water</v>
          </cell>
        </row>
        <row r="7504">
          <cell r="B7504">
            <v>15648639.800000001</v>
          </cell>
          <cell r="C7504">
            <v>2011</v>
          </cell>
          <cell r="D7504" t="str">
            <v>420000  Loss on Sale of Assets</v>
          </cell>
          <cell r="E7504" t="str">
            <v>Planning &amp; Design</v>
          </cell>
          <cell r="F7504" t="str">
            <v>Water</v>
          </cell>
        </row>
        <row r="7505">
          <cell r="B7505">
            <v>847089.1</v>
          </cell>
          <cell r="C7505">
            <v>2011</v>
          </cell>
          <cell r="D7505" t="str">
            <v>420000  Loss on Sale of Assets</v>
          </cell>
          <cell r="E7505" t="str">
            <v>TOC</v>
          </cell>
          <cell r="F7505" t="str">
            <v>Water</v>
          </cell>
        </row>
        <row r="7506">
          <cell r="B7506">
            <v>662751.77</v>
          </cell>
          <cell r="C7506">
            <v>2011</v>
          </cell>
          <cell r="D7506" t="str">
            <v>420000  Loss on Sale of Assets</v>
          </cell>
          <cell r="E7506" t="str">
            <v>Informal Settlements</v>
          </cell>
          <cell r="F7506" t="str">
            <v>Water</v>
          </cell>
        </row>
        <row r="7507">
          <cell r="B7507">
            <v>1855.39</v>
          </cell>
          <cell r="C7507">
            <v>2011</v>
          </cell>
          <cell r="D7507" t="str">
            <v>420000  Loss on Sale of Assets</v>
          </cell>
          <cell r="E7507" t="str">
            <v>TOC</v>
          </cell>
          <cell r="F7507" t="str">
            <v>Water</v>
          </cell>
        </row>
        <row r="7508">
          <cell r="B7508">
            <v>41518.839999999997</v>
          </cell>
          <cell r="C7508">
            <v>2011</v>
          </cell>
          <cell r="D7508" t="str">
            <v>420000  Loss on Sale of Assets</v>
          </cell>
          <cell r="E7508" t="str">
            <v>Logistics</v>
          </cell>
          <cell r="F7508" t="str">
            <v>Water</v>
          </cell>
        </row>
        <row r="7509">
          <cell r="B7509">
            <v>16789.39</v>
          </cell>
          <cell r="C7509">
            <v>2011</v>
          </cell>
          <cell r="D7509" t="str">
            <v>420000  Loss on Sale of Assets</v>
          </cell>
          <cell r="E7509" t="str">
            <v>Logistics</v>
          </cell>
          <cell r="F7509" t="str">
            <v>Water</v>
          </cell>
        </row>
        <row r="7510">
          <cell r="B7510">
            <v>119240778.34999999</v>
          </cell>
          <cell r="C7510">
            <v>2011</v>
          </cell>
          <cell r="D7510" t="str">
            <v>420000  Loss on Sale of Assets</v>
          </cell>
          <cell r="E7510" t="e">
            <v>#N/A</v>
          </cell>
          <cell r="F7510" t="e">
            <v>#VALUE!</v>
          </cell>
        </row>
        <row r="7511">
          <cell r="B7511">
            <v>118434.49</v>
          </cell>
          <cell r="C7511">
            <v>2011</v>
          </cell>
          <cell r="D7511" t="str">
            <v>420000  Loss on Sale of Assets</v>
          </cell>
          <cell r="E7511" t="str">
            <v>Logistics</v>
          </cell>
          <cell r="F7511" t="str">
            <v>Sewer</v>
          </cell>
        </row>
        <row r="7512">
          <cell r="B7512">
            <v>732417.76</v>
          </cell>
          <cell r="C7512">
            <v>2011</v>
          </cell>
          <cell r="D7512" t="str">
            <v>420000  Loss on Sale of Assets</v>
          </cell>
          <cell r="E7512" t="str">
            <v>Logistics</v>
          </cell>
          <cell r="F7512" t="str">
            <v>Sewer</v>
          </cell>
        </row>
        <row r="7513">
          <cell r="B7513">
            <v>10133.049999999999</v>
          </cell>
          <cell r="C7513">
            <v>2011</v>
          </cell>
          <cell r="D7513" t="str">
            <v>420000  Loss on Sale of Assets</v>
          </cell>
          <cell r="E7513" t="str">
            <v>Logistics</v>
          </cell>
          <cell r="F7513" t="str">
            <v>Sewer</v>
          </cell>
        </row>
        <row r="7514">
          <cell r="B7514">
            <v>792910.26</v>
          </cell>
          <cell r="C7514">
            <v>2011</v>
          </cell>
          <cell r="D7514" t="str">
            <v>420000  Loss on Sale of Assets</v>
          </cell>
          <cell r="E7514" t="str">
            <v>District 1</v>
          </cell>
          <cell r="F7514" t="str">
            <v>Sewer</v>
          </cell>
        </row>
        <row r="7515">
          <cell r="B7515">
            <v>121.59</v>
          </cell>
          <cell r="C7515">
            <v>2011</v>
          </cell>
          <cell r="D7515" t="str">
            <v>420000  Loss on Sale of Assets</v>
          </cell>
          <cell r="E7515" t="str">
            <v>District 4</v>
          </cell>
          <cell r="F7515" t="str">
            <v>Sewer</v>
          </cell>
        </row>
        <row r="7516">
          <cell r="B7516">
            <v>24719.66</v>
          </cell>
          <cell r="C7516">
            <v>2011</v>
          </cell>
          <cell r="D7516" t="str">
            <v>420000  Loss on Sale of Assets</v>
          </cell>
          <cell r="E7516" t="str">
            <v>District 6</v>
          </cell>
          <cell r="F7516" t="str">
            <v>Sewer</v>
          </cell>
        </row>
        <row r="7517">
          <cell r="B7517">
            <v>6.03</v>
          </cell>
          <cell r="C7517">
            <v>2011</v>
          </cell>
          <cell r="D7517" t="str">
            <v>420000  Loss on Sale of Assets</v>
          </cell>
          <cell r="E7517" t="str">
            <v>District 7</v>
          </cell>
          <cell r="F7517" t="str">
            <v>Sewer</v>
          </cell>
        </row>
        <row r="7518">
          <cell r="B7518">
            <v>3792822.09</v>
          </cell>
          <cell r="C7518">
            <v>2011</v>
          </cell>
          <cell r="D7518" t="str">
            <v>420000  Loss on Sale of Assets</v>
          </cell>
          <cell r="E7518" t="str">
            <v>Logistics</v>
          </cell>
          <cell r="F7518" t="str">
            <v>Water</v>
          </cell>
        </row>
        <row r="7519">
          <cell r="B7519">
            <v>988459.64</v>
          </cell>
          <cell r="C7519">
            <v>2011</v>
          </cell>
          <cell r="D7519" t="str">
            <v>420000  Loss on Sale of Assets</v>
          </cell>
          <cell r="E7519" t="str">
            <v>Logistics</v>
          </cell>
          <cell r="F7519" t="str">
            <v>Water</v>
          </cell>
        </row>
        <row r="7520">
          <cell r="B7520">
            <v>594033.07999999996</v>
          </cell>
          <cell r="C7520">
            <v>2011</v>
          </cell>
          <cell r="D7520" t="str">
            <v>420000  Loss on Sale of Assets</v>
          </cell>
          <cell r="E7520" t="str">
            <v>Logistics</v>
          </cell>
          <cell r="F7520" t="str">
            <v>Water</v>
          </cell>
        </row>
        <row r="7521">
          <cell r="B7521">
            <v>54422.59</v>
          </cell>
          <cell r="C7521">
            <v>2011</v>
          </cell>
          <cell r="D7521" t="str">
            <v>420000  Loss on Sale of Assets</v>
          </cell>
          <cell r="E7521" t="str">
            <v>Logistics</v>
          </cell>
          <cell r="F7521" t="str">
            <v>Water</v>
          </cell>
        </row>
        <row r="7522">
          <cell r="B7522">
            <v>1308670.21</v>
          </cell>
          <cell r="C7522">
            <v>2011</v>
          </cell>
          <cell r="D7522" t="str">
            <v>420000  Loss on Sale of Assets</v>
          </cell>
          <cell r="E7522" t="str">
            <v>District 4</v>
          </cell>
          <cell r="F7522" t="str">
            <v>Water</v>
          </cell>
        </row>
        <row r="7523">
          <cell r="B7523">
            <v>175333.7</v>
          </cell>
          <cell r="C7523">
            <v>2011</v>
          </cell>
          <cell r="D7523" t="str">
            <v>420000  Loss on Sale of Assets</v>
          </cell>
          <cell r="E7523" t="str">
            <v>District 8</v>
          </cell>
          <cell r="F7523" t="str">
            <v>Water</v>
          </cell>
        </row>
        <row r="7524">
          <cell r="B7524">
            <v>368907.98</v>
          </cell>
          <cell r="C7524">
            <v>2011</v>
          </cell>
          <cell r="D7524" t="str">
            <v>420000  Loss on Sale of Assets</v>
          </cell>
          <cell r="E7524" t="str">
            <v>District 8</v>
          </cell>
          <cell r="F7524" t="str">
            <v>Water</v>
          </cell>
        </row>
        <row r="7525">
          <cell r="B7525">
            <v>156978.87</v>
          </cell>
          <cell r="C7525">
            <v>2011</v>
          </cell>
          <cell r="D7525" t="str">
            <v>420000  Loss on Sale of Assets</v>
          </cell>
          <cell r="E7525" t="str">
            <v>District 6</v>
          </cell>
          <cell r="F7525" t="str">
            <v>Water</v>
          </cell>
        </row>
        <row r="7526">
          <cell r="B7526">
            <v>9118371</v>
          </cell>
          <cell r="C7526">
            <v>2011</v>
          </cell>
          <cell r="D7526" t="str">
            <v>420000  Loss on Sale of Assets</v>
          </cell>
          <cell r="E7526" t="e">
            <v>#N/A</v>
          </cell>
          <cell r="F7526" t="e">
            <v>#VALUE!</v>
          </cell>
        </row>
        <row r="7527">
          <cell r="B7527">
            <v>0</v>
          </cell>
          <cell r="C7527">
            <v>2011</v>
          </cell>
          <cell r="D7527" t="str">
            <v>420000  Loss on Sale of Assets</v>
          </cell>
          <cell r="E7527" t="str">
            <v>District 6</v>
          </cell>
          <cell r="F7527" t="str">
            <v>Sewer</v>
          </cell>
        </row>
        <row r="7528">
          <cell r="B7528">
            <v>-2107.7600000000002</v>
          </cell>
          <cell r="C7528">
            <v>2011</v>
          </cell>
          <cell r="D7528" t="str">
            <v>420000  Loss on Sale of Assets</v>
          </cell>
          <cell r="E7528" t="str">
            <v>Logistics</v>
          </cell>
          <cell r="F7528" t="str">
            <v>Water</v>
          </cell>
        </row>
        <row r="7529">
          <cell r="B7529">
            <v>10.59</v>
          </cell>
          <cell r="C7529">
            <v>2011</v>
          </cell>
          <cell r="D7529" t="str">
            <v>420000  Loss on Sale of Assets</v>
          </cell>
          <cell r="E7529" t="str">
            <v>Logistics</v>
          </cell>
          <cell r="F7529" t="str">
            <v>Water</v>
          </cell>
        </row>
        <row r="7530">
          <cell r="B7530">
            <v>15597.05</v>
          </cell>
          <cell r="C7530">
            <v>2011</v>
          </cell>
          <cell r="D7530" t="str">
            <v>420000  Loss on Sale of Assets</v>
          </cell>
          <cell r="E7530" t="str">
            <v>District 4</v>
          </cell>
          <cell r="F7530" t="str">
            <v>Water</v>
          </cell>
        </row>
        <row r="7531">
          <cell r="B7531">
            <v>15900.42</v>
          </cell>
          <cell r="C7531">
            <v>2011</v>
          </cell>
          <cell r="D7531" t="str">
            <v>420000  Loss on Sale of Assets</v>
          </cell>
          <cell r="E7531" t="str">
            <v>District 8</v>
          </cell>
          <cell r="F7531" t="str">
            <v>Water</v>
          </cell>
        </row>
        <row r="7532">
          <cell r="B7532">
            <v>1040.02</v>
          </cell>
          <cell r="C7532">
            <v>2011</v>
          </cell>
          <cell r="D7532" t="str">
            <v>420000  Loss on Sale of Assets</v>
          </cell>
          <cell r="E7532" t="str">
            <v>District 6</v>
          </cell>
          <cell r="F7532" t="str">
            <v>Water</v>
          </cell>
        </row>
        <row r="7533">
          <cell r="B7533">
            <v>10.59</v>
          </cell>
          <cell r="C7533">
            <v>2011</v>
          </cell>
          <cell r="D7533" t="str">
            <v>420000  Loss on Sale of Assets</v>
          </cell>
          <cell r="E7533" t="str">
            <v>District 6</v>
          </cell>
          <cell r="F7533" t="str">
            <v>Water</v>
          </cell>
        </row>
        <row r="7534">
          <cell r="B7534">
            <v>30450.91</v>
          </cell>
          <cell r="C7534">
            <v>2011</v>
          </cell>
          <cell r="D7534" t="str">
            <v>420000  Loss on Sale of Assets</v>
          </cell>
          <cell r="E7534" t="e">
            <v>#N/A</v>
          </cell>
          <cell r="F7534" t="e">
            <v>#VALUE!</v>
          </cell>
        </row>
        <row r="7535">
          <cell r="B7535">
            <v>3245.4</v>
          </cell>
          <cell r="C7535">
            <v>2011</v>
          </cell>
          <cell r="D7535" t="str">
            <v>420000  Loss on Sale of Assets</v>
          </cell>
          <cell r="E7535" t="str">
            <v>Informal Settlements</v>
          </cell>
          <cell r="F7535" t="str">
            <v>Sewer</v>
          </cell>
        </row>
        <row r="7536">
          <cell r="B7536">
            <v>2489.52</v>
          </cell>
          <cell r="C7536">
            <v>2011</v>
          </cell>
          <cell r="D7536" t="str">
            <v>420000  Loss on Sale of Assets</v>
          </cell>
          <cell r="E7536" t="str">
            <v>District 6</v>
          </cell>
          <cell r="F7536" t="str">
            <v>Sewer</v>
          </cell>
        </row>
        <row r="7537">
          <cell r="B7537">
            <v>1131.5999999999999</v>
          </cell>
          <cell r="C7537">
            <v>2011</v>
          </cell>
          <cell r="D7537" t="str">
            <v>420000  Loss on Sale of Assets</v>
          </cell>
          <cell r="E7537" t="str">
            <v>District 6</v>
          </cell>
          <cell r="F7537" t="str">
            <v>Sewer</v>
          </cell>
        </row>
        <row r="7538">
          <cell r="B7538">
            <v>-1127.7</v>
          </cell>
          <cell r="C7538">
            <v>2011</v>
          </cell>
          <cell r="D7538" t="str">
            <v>420000  Loss on Sale of Assets</v>
          </cell>
          <cell r="E7538" t="str">
            <v>Logistics</v>
          </cell>
          <cell r="F7538" t="str">
            <v>Water</v>
          </cell>
        </row>
        <row r="7539">
          <cell r="B7539">
            <v>8654.4</v>
          </cell>
          <cell r="C7539">
            <v>2011</v>
          </cell>
          <cell r="D7539" t="str">
            <v>420000  Loss on Sale of Assets</v>
          </cell>
          <cell r="E7539" t="str">
            <v>District 1</v>
          </cell>
          <cell r="F7539" t="str">
            <v>Water</v>
          </cell>
        </row>
        <row r="7540">
          <cell r="B7540">
            <v>1803</v>
          </cell>
          <cell r="C7540">
            <v>2011</v>
          </cell>
          <cell r="D7540" t="str">
            <v>420000  Loss on Sale of Assets</v>
          </cell>
          <cell r="E7540" t="str">
            <v>District 4</v>
          </cell>
          <cell r="F7540" t="str">
            <v>Water</v>
          </cell>
        </row>
        <row r="7541">
          <cell r="B7541">
            <v>3473.43</v>
          </cell>
          <cell r="C7541">
            <v>2011</v>
          </cell>
          <cell r="D7541" t="str">
            <v>420000  Loss on Sale of Assets</v>
          </cell>
          <cell r="E7541" t="str">
            <v>District 6</v>
          </cell>
          <cell r="F7541" t="str">
            <v>Water</v>
          </cell>
        </row>
        <row r="7542">
          <cell r="B7542">
            <v>43453.440000000002</v>
          </cell>
          <cell r="C7542">
            <v>2011</v>
          </cell>
          <cell r="D7542" t="str">
            <v>420000  Loss on Sale of Assets</v>
          </cell>
          <cell r="E7542" t="str">
            <v>District 8</v>
          </cell>
          <cell r="F7542" t="str">
            <v>Water</v>
          </cell>
        </row>
        <row r="7543">
          <cell r="B7543">
            <v>63123.09</v>
          </cell>
          <cell r="C7543">
            <v>2011</v>
          </cell>
          <cell r="D7543" t="str">
            <v>420000  Loss on Sale of Assets</v>
          </cell>
          <cell r="E7543" t="e">
            <v>#N/A</v>
          </cell>
          <cell r="F7543" t="e">
            <v>#VALUE!</v>
          </cell>
        </row>
        <row r="7544">
          <cell r="B7544">
            <v>2366.46</v>
          </cell>
          <cell r="C7544">
            <v>2011</v>
          </cell>
          <cell r="D7544" t="str">
            <v>420000  Loss on Sale of Assets</v>
          </cell>
          <cell r="E7544" t="str">
            <v>Informal Settlements</v>
          </cell>
          <cell r="F7544" t="str">
            <v>Sewer</v>
          </cell>
        </row>
        <row r="7545">
          <cell r="B7545">
            <v>9324.4500000000007</v>
          </cell>
          <cell r="C7545">
            <v>2011</v>
          </cell>
          <cell r="D7545" t="str">
            <v>420000  Loss on Sale of Assets</v>
          </cell>
          <cell r="E7545" t="str">
            <v>District 6</v>
          </cell>
          <cell r="F7545" t="str">
            <v>Sewer</v>
          </cell>
        </row>
        <row r="7546">
          <cell r="B7546">
            <v>-121239.67</v>
          </cell>
          <cell r="C7546">
            <v>2011</v>
          </cell>
          <cell r="D7546" t="str">
            <v>420000  Loss on Sale of Assets</v>
          </cell>
          <cell r="E7546" t="str">
            <v>Logistics</v>
          </cell>
          <cell r="F7546" t="str">
            <v>Water</v>
          </cell>
        </row>
        <row r="7547">
          <cell r="B7547">
            <v>448.1</v>
          </cell>
          <cell r="C7547">
            <v>2011</v>
          </cell>
          <cell r="D7547" t="str">
            <v>420000  Loss on Sale of Assets</v>
          </cell>
          <cell r="E7547" t="str">
            <v>Logistics</v>
          </cell>
          <cell r="F7547" t="str">
            <v>Water</v>
          </cell>
        </row>
        <row r="7548">
          <cell r="B7548">
            <v>14762.59</v>
          </cell>
          <cell r="C7548">
            <v>2011</v>
          </cell>
          <cell r="D7548" t="str">
            <v>420000  Loss on Sale of Assets</v>
          </cell>
          <cell r="E7548" t="str">
            <v>District 6</v>
          </cell>
          <cell r="F7548" t="str">
            <v>Water</v>
          </cell>
        </row>
        <row r="7549">
          <cell r="B7549">
            <v>-94338.07</v>
          </cell>
          <cell r="C7549">
            <v>2011</v>
          </cell>
          <cell r="D7549" t="str">
            <v>420000  Loss on Sale of Assets</v>
          </cell>
          <cell r="E7549" t="e">
            <v>#N/A</v>
          </cell>
          <cell r="F7549" t="e">
            <v>#VALUE!</v>
          </cell>
        </row>
        <row r="7550">
          <cell r="B7550">
            <v>14890.49</v>
          </cell>
          <cell r="C7550">
            <v>2011</v>
          </cell>
          <cell r="D7550" t="str">
            <v>420000  Loss on Sale of Assets</v>
          </cell>
          <cell r="E7550" t="str">
            <v>Informal Settlements</v>
          </cell>
          <cell r="F7550" t="str">
            <v>Sewer</v>
          </cell>
        </row>
        <row r="7551">
          <cell r="B7551">
            <v>5852.62</v>
          </cell>
          <cell r="C7551">
            <v>2011</v>
          </cell>
          <cell r="D7551" t="str">
            <v>420000  Loss on Sale of Assets</v>
          </cell>
          <cell r="E7551" t="str">
            <v>Logistics</v>
          </cell>
          <cell r="F7551" t="str">
            <v>Sewer</v>
          </cell>
        </row>
        <row r="7552">
          <cell r="B7552">
            <v>3205.56</v>
          </cell>
          <cell r="C7552">
            <v>2011</v>
          </cell>
          <cell r="D7552" t="str">
            <v>420000  Loss on Sale of Assets</v>
          </cell>
          <cell r="E7552" t="str">
            <v>District 6</v>
          </cell>
          <cell r="F7552" t="str">
            <v>Sewer</v>
          </cell>
        </row>
        <row r="7553">
          <cell r="B7553">
            <v>57010.75</v>
          </cell>
          <cell r="C7553">
            <v>2011</v>
          </cell>
          <cell r="D7553" t="str">
            <v>420000  Loss on Sale of Assets</v>
          </cell>
          <cell r="E7553" t="str">
            <v>District 6</v>
          </cell>
          <cell r="F7553" t="str">
            <v>Sewer</v>
          </cell>
        </row>
        <row r="7554">
          <cell r="B7554">
            <v>682042.46</v>
          </cell>
          <cell r="C7554">
            <v>2011</v>
          </cell>
          <cell r="D7554" t="str">
            <v>420000  Loss on Sale of Assets</v>
          </cell>
          <cell r="E7554" t="str">
            <v>Logistics</v>
          </cell>
          <cell r="F7554" t="str">
            <v>Water</v>
          </cell>
        </row>
        <row r="7555">
          <cell r="B7555">
            <v>-440.03</v>
          </cell>
          <cell r="C7555">
            <v>2011</v>
          </cell>
          <cell r="D7555" t="str">
            <v>420000  Loss on Sale of Assets</v>
          </cell>
          <cell r="E7555" t="str">
            <v>Logistics</v>
          </cell>
          <cell r="F7555" t="str">
            <v>Water</v>
          </cell>
        </row>
        <row r="7556">
          <cell r="B7556">
            <v>1545.86</v>
          </cell>
          <cell r="C7556">
            <v>2011</v>
          </cell>
          <cell r="D7556" t="str">
            <v>420000  Loss on Sale of Assets</v>
          </cell>
          <cell r="E7556" t="str">
            <v>Logistics</v>
          </cell>
          <cell r="F7556" t="str">
            <v>Water</v>
          </cell>
        </row>
        <row r="7557">
          <cell r="B7557">
            <v>2680.37</v>
          </cell>
          <cell r="C7557">
            <v>2011</v>
          </cell>
          <cell r="D7557" t="str">
            <v>420000  Loss on Sale of Assets</v>
          </cell>
          <cell r="E7557" t="str">
            <v>District 6</v>
          </cell>
          <cell r="F7557" t="str">
            <v>Water</v>
          </cell>
        </row>
        <row r="7558">
          <cell r="B7558">
            <v>544279.76</v>
          </cell>
          <cell r="C7558">
            <v>2011</v>
          </cell>
          <cell r="D7558" t="str">
            <v>420000  Loss on Sale of Assets</v>
          </cell>
          <cell r="E7558" t="str">
            <v>District 8</v>
          </cell>
          <cell r="F7558" t="str">
            <v>Water</v>
          </cell>
        </row>
        <row r="7559">
          <cell r="B7559">
            <v>18789.09</v>
          </cell>
          <cell r="C7559">
            <v>2011</v>
          </cell>
          <cell r="D7559" t="str">
            <v>420000  Loss on Sale of Assets</v>
          </cell>
          <cell r="E7559" t="str">
            <v>District 6</v>
          </cell>
          <cell r="F7559" t="str">
            <v>Water</v>
          </cell>
        </row>
        <row r="7560">
          <cell r="B7560">
            <v>1329856.93</v>
          </cell>
          <cell r="C7560">
            <v>2011</v>
          </cell>
          <cell r="D7560" t="str">
            <v>420000  Loss on Sale of Assets</v>
          </cell>
          <cell r="E7560" t="e">
            <v>#N/A</v>
          </cell>
          <cell r="F7560" t="e">
            <v>#VALUE!</v>
          </cell>
        </row>
        <row r="7561">
          <cell r="B7561">
            <v>4372.8500000000004</v>
          </cell>
          <cell r="C7561">
            <v>2011</v>
          </cell>
          <cell r="D7561" t="str">
            <v>420000  Loss on Sale of Assets</v>
          </cell>
          <cell r="E7561" t="str">
            <v>Logistics</v>
          </cell>
          <cell r="F7561" t="str">
            <v>Sewer</v>
          </cell>
        </row>
        <row r="7562">
          <cell r="B7562">
            <v>49309.55</v>
          </cell>
          <cell r="C7562">
            <v>2011</v>
          </cell>
          <cell r="D7562" t="str">
            <v>420000  Loss on Sale of Assets</v>
          </cell>
          <cell r="E7562" t="str">
            <v>District 1</v>
          </cell>
          <cell r="F7562" t="str">
            <v>Water</v>
          </cell>
        </row>
        <row r="7563">
          <cell r="B7563">
            <v>53682.400000000001</v>
          </cell>
          <cell r="C7563">
            <v>2011</v>
          </cell>
          <cell r="D7563" t="str">
            <v>420000  Loss on Sale of Assets</v>
          </cell>
          <cell r="E7563" t="e">
            <v>#N/A</v>
          </cell>
          <cell r="F7563" t="e">
            <v>#VALUE!</v>
          </cell>
        </row>
        <row r="7564">
          <cell r="B7564">
            <v>28961.17</v>
          </cell>
          <cell r="C7564">
            <v>2011</v>
          </cell>
          <cell r="D7564" t="str">
            <v>420000  Loss on Sale of Assets</v>
          </cell>
          <cell r="E7564" t="str">
            <v>District 1</v>
          </cell>
          <cell r="F7564" t="str">
            <v>Sewer</v>
          </cell>
        </row>
        <row r="7565">
          <cell r="B7565">
            <v>1159.5</v>
          </cell>
          <cell r="C7565">
            <v>2011</v>
          </cell>
          <cell r="D7565" t="str">
            <v>420000  Loss on Sale of Assets</v>
          </cell>
          <cell r="E7565" t="str">
            <v>District 7</v>
          </cell>
          <cell r="F7565" t="str">
            <v>Sewer</v>
          </cell>
        </row>
        <row r="7566">
          <cell r="B7566">
            <v>30120.67</v>
          </cell>
          <cell r="C7566">
            <v>2011</v>
          </cell>
          <cell r="D7566" t="str">
            <v>420000  Loss on Sale of Assets</v>
          </cell>
          <cell r="E7566" t="e">
            <v>#N/A</v>
          </cell>
          <cell r="F7566" t="e">
            <v>#VALUE!</v>
          </cell>
        </row>
        <row r="7567">
          <cell r="B7567">
            <v>6728.13</v>
          </cell>
          <cell r="C7567">
            <v>2011</v>
          </cell>
          <cell r="D7567" t="str">
            <v>420000  Loss on Sale of Assets</v>
          </cell>
          <cell r="E7567" t="str">
            <v>Planning &amp; Design</v>
          </cell>
          <cell r="F7567" t="str">
            <v>Sewer</v>
          </cell>
        </row>
        <row r="7568">
          <cell r="B7568">
            <v>511.51</v>
          </cell>
          <cell r="C7568">
            <v>2011</v>
          </cell>
          <cell r="D7568" t="str">
            <v>420000  Loss on Sale of Assets</v>
          </cell>
          <cell r="E7568" t="str">
            <v>Planning &amp; Design</v>
          </cell>
          <cell r="F7568" t="str">
            <v>Sewer</v>
          </cell>
        </row>
        <row r="7569">
          <cell r="B7569">
            <v>2365.42</v>
          </cell>
          <cell r="C7569">
            <v>2011</v>
          </cell>
          <cell r="D7569" t="str">
            <v>420000  Loss on Sale of Assets</v>
          </cell>
          <cell r="E7569" t="str">
            <v>District 7</v>
          </cell>
          <cell r="F7569" t="str">
            <v>Sewer</v>
          </cell>
        </row>
        <row r="7570">
          <cell r="B7570">
            <v>445.21</v>
          </cell>
          <cell r="C7570">
            <v>2011</v>
          </cell>
          <cell r="D7570" t="str">
            <v>420000  Loss on Sale of Assets</v>
          </cell>
          <cell r="E7570" t="str">
            <v>District 4</v>
          </cell>
          <cell r="F7570" t="str">
            <v>Sewer</v>
          </cell>
        </row>
        <row r="7571">
          <cell r="B7571">
            <v>990.6</v>
          </cell>
          <cell r="C7571">
            <v>2011</v>
          </cell>
          <cell r="D7571" t="str">
            <v>420000  Loss on Sale of Assets</v>
          </cell>
          <cell r="E7571" t="str">
            <v>Logistics</v>
          </cell>
          <cell r="F7571" t="str">
            <v>Water</v>
          </cell>
        </row>
        <row r="7572">
          <cell r="B7572">
            <v>1.45</v>
          </cell>
          <cell r="C7572">
            <v>2011</v>
          </cell>
          <cell r="D7572" t="str">
            <v>420000  Loss on Sale of Assets</v>
          </cell>
          <cell r="E7572" t="str">
            <v>Planning &amp; Design</v>
          </cell>
          <cell r="F7572" t="str">
            <v>Water</v>
          </cell>
        </row>
        <row r="7573">
          <cell r="B7573">
            <v>951.82</v>
          </cell>
          <cell r="C7573">
            <v>2011</v>
          </cell>
          <cell r="D7573" t="str">
            <v>420000  Loss on Sale of Assets</v>
          </cell>
          <cell r="E7573" t="str">
            <v>Logistics</v>
          </cell>
          <cell r="F7573" t="str">
            <v>Water</v>
          </cell>
        </row>
        <row r="7574">
          <cell r="B7574">
            <v>730.26</v>
          </cell>
          <cell r="C7574">
            <v>2011</v>
          </cell>
          <cell r="D7574" t="str">
            <v>420000  Loss on Sale of Assets</v>
          </cell>
          <cell r="E7574" t="str">
            <v>Logistics</v>
          </cell>
          <cell r="F7574" t="str">
            <v>Water</v>
          </cell>
        </row>
        <row r="7575">
          <cell r="B7575">
            <v>435.67</v>
          </cell>
          <cell r="C7575">
            <v>2011</v>
          </cell>
          <cell r="D7575" t="str">
            <v>420000  Loss on Sale of Assets</v>
          </cell>
          <cell r="E7575" t="str">
            <v>District 1</v>
          </cell>
          <cell r="F7575" t="str">
            <v>Water</v>
          </cell>
        </row>
        <row r="7576">
          <cell r="B7576">
            <v>2365.42</v>
          </cell>
          <cell r="C7576">
            <v>2011</v>
          </cell>
          <cell r="D7576" t="str">
            <v>420000  Loss on Sale of Assets</v>
          </cell>
          <cell r="E7576" t="str">
            <v>District 8</v>
          </cell>
          <cell r="F7576" t="str">
            <v>Water</v>
          </cell>
        </row>
        <row r="7577">
          <cell r="B7577">
            <v>13874.89</v>
          </cell>
          <cell r="C7577">
            <v>2011</v>
          </cell>
          <cell r="D7577" t="str">
            <v>420000  Loss on Sale of Assets</v>
          </cell>
          <cell r="E7577" t="str">
            <v>District 6</v>
          </cell>
          <cell r="F7577" t="str">
            <v>Water</v>
          </cell>
        </row>
        <row r="7578">
          <cell r="B7578">
            <v>588.87</v>
          </cell>
          <cell r="C7578">
            <v>2011</v>
          </cell>
          <cell r="D7578" t="str">
            <v>420000  Loss on Sale of Assets</v>
          </cell>
          <cell r="E7578" t="str">
            <v>District 3</v>
          </cell>
          <cell r="F7578" t="str">
            <v>Water</v>
          </cell>
        </row>
        <row r="7579">
          <cell r="B7579">
            <v>349.56</v>
          </cell>
          <cell r="C7579">
            <v>2011</v>
          </cell>
          <cell r="D7579" t="str">
            <v>420000  Loss on Sale of Assets</v>
          </cell>
          <cell r="E7579" t="str">
            <v>District 4</v>
          </cell>
          <cell r="F7579" t="str">
            <v>Water</v>
          </cell>
        </row>
        <row r="7580">
          <cell r="B7580">
            <v>12216.56</v>
          </cell>
          <cell r="C7580">
            <v>2011</v>
          </cell>
          <cell r="D7580" t="str">
            <v>420000  Loss on Sale of Assets</v>
          </cell>
          <cell r="E7580" t="str">
            <v>District 4</v>
          </cell>
          <cell r="F7580" t="str">
            <v>Water</v>
          </cell>
        </row>
        <row r="7581">
          <cell r="B7581">
            <v>1892.81</v>
          </cell>
          <cell r="C7581">
            <v>2011</v>
          </cell>
          <cell r="D7581" t="str">
            <v>420000  Loss on Sale of Assets</v>
          </cell>
          <cell r="E7581" t="str">
            <v>District 8</v>
          </cell>
          <cell r="F7581" t="str">
            <v>Water</v>
          </cell>
        </row>
        <row r="7582">
          <cell r="B7582">
            <v>1980.7</v>
          </cell>
          <cell r="C7582">
            <v>2011</v>
          </cell>
          <cell r="D7582" t="str">
            <v>420000  Loss on Sale of Assets</v>
          </cell>
          <cell r="E7582" t="str">
            <v>District 8</v>
          </cell>
          <cell r="F7582" t="str">
            <v>Water</v>
          </cell>
        </row>
        <row r="7583">
          <cell r="B7583">
            <v>2380945.2599999998</v>
          </cell>
          <cell r="C7583">
            <v>2011</v>
          </cell>
          <cell r="D7583" t="str">
            <v>401100  Salaries and Wages</v>
          </cell>
          <cell r="E7583" t="str">
            <v>District 8</v>
          </cell>
          <cell r="F7583" t="str">
            <v>Water</v>
          </cell>
        </row>
        <row r="7584">
          <cell r="B7584">
            <v>3251183.62</v>
          </cell>
          <cell r="C7584">
            <v>2011</v>
          </cell>
          <cell r="D7584" t="str">
            <v>401100  Salaries and Wages</v>
          </cell>
          <cell r="E7584" t="str">
            <v>District 8</v>
          </cell>
          <cell r="F7584" t="str">
            <v>Water</v>
          </cell>
        </row>
        <row r="7585">
          <cell r="B7585">
            <v>2801172.08</v>
          </cell>
          <cell r="C7585">
            <v>2011</v>
          </cell>
          <cell r="D7585" t="str">
            <v>401100  Salaries and Wages</v>
          </cell>
          <cell r="E7585" t="str">
            <v>District 6</v>
          </cell>
          <cell r="F7585" t="str">
            <v>Water</v>
          </cell>
        </row>
        <row r="7586">
          <cell r="B7586">
            <v>1763167.15</v>
          </cell>
          <cell r="C7586">
            <v>2011</v>
          </cell>
          <cell r="D7586" t="str">
            <v>401100  Salaries and Wages</v>
          </cell>
          <cell r="E7586" t="str">
            <v>District 3</v>
          </cell>
          <cell r="F7586" t="str">
            <v>Water</v>
          </cell>
        </row>
        <row r="7587">
          <cell r="B7587">
            <v>1243906.17</v>
          </cell>
          <cell r="C7587">
            <v>2011</v>
          </cell>
          <cell r="D7587" t="str">
            <v>401100  Salaries and Wages</v>
          </cell>
          <cell r="E7587" t="str">
            <v>District 3</v>
          </cell>
          <cell r="F7587" t="str">
            <v>Water</v>
          </cell>
        </row>
        <row r="7588">
          <cell r="B7588">
            <v>108495.81</v>
          </cell>
          <cell r="C7588">
            <v>2011</v>
          </cell>
          <cell r="D7588" t="str">
            <v>401100  Salaries and Wages</v>
          </cell>
          <cell r="E7588" t="str">
            <v>District 3</v>
          </cell>
          <cell r="F7588" t="str">
            <v>Water</v>
          </cell>
        </row>
        <row r="7589">
          <cell r="B7589">
            <v>2575831.58</v>
          </cell>
          <cell r="C7589">
            <v>2011</v>
          </cell>
          <cell r="D7589" t="str">
            <v>401100  Salaries and Wages</v>
          </cell>
          <cell r="E7589" t="str">
            <v>District 3</v>
          </cell>
          <cell r="F7589" t="str">
            <v>Water</v>
          </cell>
        </row>
        <row r="7590">
          <cell r="B7590">
            <v>2402348.9900000002</v>
          </cell>
          <cell r="C7590">
            <v>2011</v>
          </cell>
          <cell r="D7590" t="str">
            <v>401100  Salaries and Wages</v>
          </cell>
          <cell r="E7590" t="str">
            <v>District 4</v>
          </cell>
          <cell r="F7590" t="str">
            <v>Water</v>
          </cell>
        </row>
        <row r="7591">
          <cell r="B7591">
            <v>2273607</v>
          </cell>
          <cell r="C7591">
            <v>2011</v>
          </cell>
          <cell r="D7591" t="str">
            <v>401100  Salaries and Wages</v>
          </cell>
          <cell r="E7591" t="str">
            <v>District 4</v>
          </cell>
          <cell r="F7591" t="str">
            <v>Water</v>
          </cell>
        </row>
        <row r="7592">
          <cell r="B7592">
            <v>76907.02</v>
          </cell>
          <cell r="C7592">
            <v>2011</v>
          </cell>
          <cell r="D7592" t="str">
            <v>401100  Salaries and Wages</v>
          </cell>
          <cell r="E7592" t="str">
            <v>District 4</v>
          </cell>
          <cell r="F7592" t="str">
            <v>Water</v>
          </cell>
        </row>
        <row r="7593">
          <cell r="B7593">
            <v>3972794.55</v>
          </cell>
          <cell r="C7593">
            <v>2011</v>
          </cell>
          <cell r="D7593" t="str">
            <v>401100  Salaries and Wages</v>
          </cell>
          <cell r="E7593" t="str">
            <v>District 4</v>
          </cell>
          <cell r="F7593" t="str">
            <v>Water</v>
          </cell>
        </row>
        <row r="7594">
          <cell r="B7594">
            <v>2992047.49</v>
          </cell>
          <cell r="C7594">
            <v>2011</v>
          </cell>
          <cell r="D7594" t="str">
            <v>401100  Salaries and Wages</v>
          </cell>
          <cell r="E7594" t="str">
            <v>District 4</v>
          </cell>
          <cell r="F7594" t="str">
            <v>Water</v>
          </cell>
        </row>
        <row r="7595">
          <cell r="B7595">
            <v>1498628.59</v>
          </cell>
          <cell r="C7595">
            <v>2011</v>
          </cell>
          <cell r="D7595" t="str">
            <v>401100  Salaries and Wages</v>
          </cell>
          <cell r="E7595" t="str">
            <v>District 4</v>
          </cell>
          <cell r="F7595" t="str">
            <v>Water</v>
          </cell>
        </row>
        <row r="7596">
          <cell r="B7596">
            <v>272123.06</v>
          </cell>
          <cell r="C7596">
            <v>2011</v>
          </cell>
          <cell r="D7596" t="str">
            <v>401100  Salaries and Wages</v>
          </cell>
          <cell r="E7596" t="str">
            <v>District 8</v>
          </cell>
          <cell r="F7596" t="str">
            <v>Water</v>
          </cell>
        </row>
        <row r="7597">
          <cell r="B7597">
            <v>2121747.5099999998</v>
          </cell>
          <cell r="C7597">
            <v>2011</v>
          </cell>
          <cell r="D7597" t="str">
            <v>401100  Salaries and Wages</v>
          </cell>
          <cell r="E7597" t="str">
            <v>District 8</v>
          </cell>
          <cell r="F7597" t="str">
            <v>Water</v>
          </cell>
        </row>
        <row r="7598">
          <cell r="B7598">
            <v>961582.75</v>
          </cell>
          <cell r="C7598">
            <v>2011</v>
          </cell>
          <cell r="D7598" t="str">
            <v>401100  Salaries and Wages</v>
          </cell>
          <cell r="E7598" t="str">
            <v>District 1</v>
          </cell>
          <cell r="F7598" t="str">
            <v>Water</v>
          </cell>
        </row>
        <row r="7599">
          <cell r="B7599">
            <v>1543762.95</v>
          </cell>
          <cell r="C7599">
            <v>2011</v>
          </cell>
          <cell r="D7599" t="str">
            <v>401100  Salaries and Wages</v>
          </cell>
          <cell r="E7599" t="str">
            <v>District 8</v>
          </cell>
          <cell r="F7599" t="str">
            <v>Water</v>
          </cell>
        </row>
        <row r="7600">
          <cell r="B7600">
            <v>967021.89</v>
          </cell>
          <cell r="C7600">
            <v>2011</v>
          </cell>
          <cell r="D7600" t="str">
            <v>401100  Salaries and Wages</v>
          </cell>
          <cell r="E7600" t="str">
            <v>District 6</v>
          </cell>
          <cell r="F7600" t="str">
            <v>Water</v>
          </cell>
        </row>
        <row r="7601">
          <cell r="B7601">
            <v>5267404.18</v>
          </cell>
          <cell r="C7601">
            <v>2011</v>
          </cell>
          <cell r="D7601" t="str">
            <v>401100  Salaries and Wages</v>
          </cell>
          <cell r="E7601" t="str">
            <v>District 6</v>
          </cell>
          <cell r="F7601" t="str">
            <v>Water</v>
          </cell>
        </row>
        <row r="7602">
          <cell r="B7602">
            <v>44515.27</v>
          </cell>
          <cell r="C7602">
            <v>2011</v>
          </cell>
          <cell r="D7602" t="str">
            <v>401100  Salaries and Wages</v>
          </cell>
          <cell r="E7602" t="str">
            <v>District 6</v>
          </cell>
          <cell r="F7602" t="str">
            <v>Water</v>
          </cell>
        </row>
        <row r="7603">
          <cell r="B7603">
            <v>1492374.58</v>
          </cell>
          <cell r="C7603">
            <v>2011</v>
          </cell>
          <cell r="D7603" t="str">
            <v>401100  Salaries and Wages</v>
          </cell>
          <cell r="E7603" t="str">
            <v>District 6</v>
          </cell>
          <cell r="F7603" t="str">
            <v>Water</v>
          </cell>
        </row>
        <row r="7604">
          <cell r="B7604">
            <v>3152165.19</v>
          </cell>
          <cell r="C7604">
            <v>2011</v>
          </cell>
          <cell r="D7604" t="str">
            <v>401100  Salaries and Wages</v>
          </cell>
          <cell r="E7604" t="str">
            <v>District 6</v>
          </cell>
          <cell r="F7604" t="str">
            <v>Water</v>
          </cell>
        </row>
        <row r="7605">
          <cell r="B7605">
            <v>3784167.53</v>
          </cell>
          <cell r="C7605">
            <v>2011</v>
          </cell>
          <cell r="D7605" t="str">
            <v>401100  Salaries and Wages</v>
          </cell>
          <cell r="E7605" t="str">
            <v>District 6</v>
          </cell>
          <cell r="F7605" t="str">
            <v>Water</v>
          </cell>
        </row>
        <row r="7606">
          <cell r="B7606">
            <v>329307.82</v>
          </cell>
          <cell r="C7606">
            <v>2011</v>
          </cell>
          <cell r="D7606" t="str">
            <v>401100  Salaries and Wages</v>
          </cell>
          <cell r="E7606" t="str">
            <v>District 8</v>
          </cell>
          <cell r="F7606" t="str">
            <v>Water</v>
          </cell>
        </row>
        <row r="7607">
          <cell r="B7607">
            <v>11313534.75</v>
          </cell>
          <cell r="C7607">
            <v>2011</v>
          </cell>
          <cell r="D7607" t="str">
            <v>401100  Salaries and Wages</v>
          </cell>
          <cell r="E7607" t="str">
            <v>District 8</v>
          </cell>
          <cell r="F7607" t="str">
            <v>Water</v>
          </cell>
        </row>
        <row r="7608">
          <cell r="B7608">
            <v>402277.22</v>
          </cell>
          <cell r="C7608">
            <v>2011</v>
          </cell>
          <cell r="D7608" t="str">
            <v>401100  Salaries and Wages</v>
          </cell>
          <cell r="E7608" t="str">
            <v>District 8</v>
          </cell>
          <cell r="F7608" t="str">
            <v>Water</v>
          </cell>
        </row>
        <row r="7609">
          <cell r="B7609">
            <v>1577308.42</v>
          </cell>
          <cell r="C7609">
            <v>2011</v>
          </cell>
          <cell r="D7609" t="str">
            <v>401100  Salaries and Wages</v>
          </cell>
          <cell r="E7609" t="str">
            <v>District 8</v>
          </cell>
          <cell r="F7609" t="str">
            <v>Water</v>
          </cell>
        </row>
        <row r="7610">
          <cell r="B7610">
            <v>4734810.46</v>
          </cell>
          <cell r="C7610">
            <v>2011</v>
          </cell>
          <cell r="D7610" t="str">
            <v>401100  Salaries and Wages</v>
          </cell>
          <cell r="E7610" t="str">
            <v>District 8</v>
          </cell>
          <cell r="F7610" t="str">
            <v>Water</v>
          </cell>
        </row>
        <row r="7611">
          <cell r="B7611">
            <v>6471849.9500000002</v>
          </cell>
          <cell r="C7611">
            <v>2011</v>
          </cell>
          <cell r="D7611" t="str">
            <v>401100  Salaries and Wages</v>
          </cell>
          <cell r="E7611" t="str">
            <v>District 8</v>
          </cell>
          <cell r="F7611" t="str">
            <v>Water</v>
          </cell>
        </row>
        <row r="7612">
          <cell r="B7612">
            <v>141877.01999999999</v>
          </cell>
          <cell r="C7612">
            <v>2011</v>
          </cell>
          <cell r="D7612" t="str">
            <v>401100  Salaries and Wages</v>
          </cell>
          <cell r="E7612" t="str">
            <v>District 8</v>
          </cell>
          <cell r="F7612" t="str">
            <v>Water</v>
          </cell>
        </row>
        <row r="7613">
          <cell r="B7613">
            <v>2805668.7</v>
          </cell>
          <cell r="C7613">
            <v>2011</v>
          </cell>
          <cell r="D7613" t="str">
            <v>401100  Salaries and Wages</v>
          </cell>
          <cell r="E7613" t="str">
            <v>District 8</v>
          </cell>
          <cell r="F7613" t="str">
            <v>Water</v>
          </cell>
        </row>
        <row r="7614">
          <cell r="B7614">
            <v>16603337.25</v>
          </cell>
          <cell r="C7614">
            <v>2011</v>
          </cell>
          <cell r="D7614" t="str">
            <v>401100  Salaries and Wages</v>
          </cell>
          <cell r="E7614" t="str">
            <v>District 8</v>
          </cell>
          <cell r="F7614" t="str">
            <v>Water</v>
          </cell>
        </row>
        <row r="7615">
          <cell r="B7615">
            <v>294999.32</v>
          </cell>
          <cell r="C7615">
            <v>2011</v>
          </cell>
          <cell r="D7615" t="str">
            <v>401100  Salaries and Wages</v>
          </cell>
          <cell r="E7615" t="str">
            <v>Informal Settlements</v>
          </cell>
          <cell r="F7615" t="str">
            <v>Sewer</v>
          </cell>
        </row>
        <row r="7616">
          <cell r="B7616">
            <v>1071913.95</v>
          </cell>
          <cell r="C7616">
            <v>2011</v>
          </cell>
          <cell r="D7616" t="str">
            <v>401100  Salaries and Wages</v>
          </cell>
          <cell r="E7616" t="str">
            <v>Informal Settlements</v>
          </cell>
          <cell r="F7616" t="str">
            <v>Sewer</v>
          </cell>
        </row>
        <row r="7617">
          <cell r="B7617">
            <v>8782936.8000000007</v>
          </cell>
          <cell r="C7617">
            <v>2011</v>
          </cell>
          <cell r="D7617" t="str">
            <v>401100  Salaries and Wages</v>
          </cell>
          <cell r="E7617" t="str">
            <v>District 1</v>
          </cell>
          <cell r="F7617" t="str">
            <v>Sewer</v>
          </cell>
        </row>
        <row r="7618">
          <cell r="B7618">
            <v>3144605.29</v>
          </cell>
          <cell r="C7618">
            <v>2011</v>
          </cell>
          <cell r="D7618" t="str">
            <v>401100  Salaries and Wages</v>
          </cell>
          <cell r="E7618" t="str">
            <v>District 7</v>
          </cell>
          <cell r="F7618" t="str">
            <v>Sewer</v>
          </cell>
        </row>
        <row r="7619">
          <cell r="B7619">
            <v>1328263.52</v>
          </cell>
          <cell r="C7619">
            <v>2011</v>
          </cell>
          <cell r="D7619" t="str">
            <v>401100  Salaries and Wages</v>
          </cell>
          <cell r="E7619" t="str">
            <v>District 6</v>
          </cell>
          <cell r="F7619" t="str">
            <v>Sewer</v>
          </cell>
        </row>
        <row r="7620">
          <cell r="B7620">
            <v>244125.43</v>
          </cell>
          <cell r="C7620">
            <v>2011</v>
          </cell>
          <cell r="D7620" t="str">
            <v>401100  Salaries and Wages</v>
          </cell>
          <cell r="E7620" t="str">
            <v>TOC</v>
          </cell>
          <cell r="F7620" t="str">
            <v>Sewer</v>
          </cell>
        </row>
        <row r="7621">
          <cell r="B7621">
            <v>2352230.77</v>
          </cell>
          <cell r="C7621">
            <v>2011</v>
          </cell>
          <cell r="D7621" t="str">
            <v>401100  Salaries and Wages</v>
          </cell>
          <cell r="E7621" t="str">
            <v>District 3</v>
          </cell>
          <cell r="F7621" t="str">
            <v>Sewer</v>
          </cell>
        </row>
        <row r="7622">
          <cell r="B7622">
            <v>3640203.07</v>
          </cell>
          <cell r="C7622">
            <v>2011</v>
          </cell>
          <cell r="D7622" t="str">
            <v>401100  Salaries and Wages</v>
          </cell>
          <cell r="E7622" t="str">
            <v>District 4</v>
          </cell>
          <cell r="F7622" t="str">
            <v>Sewer</v>
          </cell>
        </row>
        <row r="7623">
          <cell r="B7623">
            <v>2845052.1</v>
          </cell>
          <cell r="C7623">
            <v>2011</v>
          </cell>
          <cell r="D7623" t="str">
            <v>401100  Salaries and Wages</v>
          </cell>
          <cell r="E7623" t="str">
            <v>District 4</v>
          </cell>
          <cell r="F7623" t="str">
            <v>Sewer</v>
          </cell>
        </row>
        <row r="7624">
          <cell r="B7624">
            <v>1551540.5</v>
          </cell>
          <cell r="C7624">
            <v>2011</v>
          </cell>
          <cell r="D7624" t="str">
            <v>401100  Salaries and Wages</v>
          </cell>
          <cell r="E7624" t="str">
            <v>District 4</v>
          </cell>
          <cell r="F7624" t="str">
            <v>Sewer</v>
          </cell>
        </row>
        <row r="7625">
          <cell r="B7625">
            <v>247474.42</v>
          </cell>
          <cell r="C7625">
            <v>2011</v>
          </cell>
          <cell r="D7625" t="str">
            <v>401100  Salaries and Wages</v>
          </cell>
          <cell r="E7625" t="str">
            <v>District 7</v>
          </cell>
          <cell r="F7625" t="str">
            <v>Sewer</v>
          </cell>
        </row>
        <row r="7626">
          <cell r="B7626">
            <v>665605.93000000005</v>
          </cell>
          <cell r="C7626">
            <v>2011</v>
          </cell>
          <cell r="D7626" t="str">
            <v>401100  Salaries and Wages</v>
          </cell>
          <cell r="E7626" t="str">
            <v>District 6</v>
          </cell>
          <cell r="F7626" t="str">
            <v>Sewer</v>
          </cell>
        </row>
        <row r="7627">
          <cell r="B7627">
            <v>684970.01</v>
          </cell>
          <cell r="C7627">
            <v>2011</v>
          </cell>
          <cell r="D7627" t="str">
            <v>401100  Salaries and Wages</v>
          </cell>
          <cell r="E7627" t="str">
            <v>District 6</v>
          </cell>
          <cell r="F7627" t="str">
            <v>Sewer</v>
          </cell>
        </row>
        <row r="7628">
          <cell r="B7628">
            <v>2241067.9900000002</v>
          </cell>
          <cell r="C7628">
            <v>2011</v>
          </cell>
          <cell r="D7628" t="str">
            <v>401100  Salaries and Wages</v>
          </cell>
          <cell r="E7628" t="str">
            <v>District 6</v>
          </cell>
          <cell r="F7628" t="str">
            <v>Sewer</v>
          </cell>
        </row>
        <row r="7629">
          <cell r="B7629">
            <v>1014012.49</v>
          </cell>
          <cell r="C7629">
            <v>2011</v>
          </cell>
          <cell r="D7629" t="str">
            <v>401100  Salaries and Wages</v>
          </cell>
          <cell r="E7629" t="str">
            <v>District 7</v>
          </cell>
          <cell r="F7629" t="str">
            <v>Sewer</v>
          </cell>
        </row>
        <row r="7630">
          <cell r="B7630">
            <v>1342972.21</v>
          </cell>
          <cell r="C7630">
            <v>2011</v>
          </cell>
          <cell r="D7630" t="str">
            <v>401100  Salaries and Wages</v>
          </cell>
          <cell r="E7630" t="str">
            <v>District 7</v>
          </cell>
          <cell r="F7630" t="str">
            <v>Sewer</v>
          </cell>
        </row>
        <row r="7631">
          <cell r="B7631">
            <v>0</v>
          </cell>
          <cell r="C7631">
            <v>2011</v>
          </cell>
          <cell r="D7631" t="str">
            <v>401100  Salaries and Wages</v>
          </cell>
          <cell r="E7631" t="str">
            <v>District 7</v>
          </cell>
          <cell r="F7631" t="str">
            <v>Sewer</v>
          </cell>
        </row>
        <row r="7632">
          <cell r="B7632">
            <v>1942528.19</v>
          </cell>
          <cell r="C7632">
            <v>2011</v>
          </cell>
          <cell r="D7632" t="str">
            <v>401100  Salaries and Wages</v>
          </cell>
          <cell r="E7632" t="str">
            <v>Logistics</v>
          </cell>
          <cell r="F7632" t="str">
            <v>Water</v>
          </cell>
        </row>
        <row r="7633">
          <cell r="B7633">
            <v>937859.78</v>
          </cell>
          <cell r="C7633">
            <v>2011</v>
          </cell>
          <cell r="D7633" t="str">
            <v>401100  Salaries and Wages</v>
          </cell>
          <cell r="E7633" t="str">
            <v>Informal Settlements</v>
          </cell>
          <cell r="F7633" t="str">
            <v>Water</v>
          </cell>
        </row>
        <row r="7634">
          <cell r="B7634">
            <v>7307491.0300000003</v>
          </cell>
          <cell r="C7634">
            <v>2011</v>
          </cell>
          <cell r="D7634" t="str">
            <v>401100  Salaries and Wages</v>
          </cell>
          <cell r="E7634" t="str">
            <v>TOC</v>
          </cell>
          <cell r="F7634" t="str">
            <v>Water</v>
          </cell>
        </row>
        <row r="7635">
          <cell r="B7635">
            <v>6290850.2699999996</v>
          </cell>
          <cell r="C7635">
            <v>2011</v>
          </cell>
          <cell r="D7635" t="str">
            <v>401100  Salaries and Wages</v>
          </cell>
          <cell r="E7635" t="str">
            <v>Informal Settlements</v>
          </cell>
          <cell r="F7635" t="str">
            <v>Water</v>
          </cell>
        </row>
        <row r="7636">
          <cell r="B7636">
            <v>6162613.4199999999</v>
          </cell>
          <cell r="C7636">
            <v>2011</v>
          </cell>
          <cell r="D7636" t="str">
            <v>401100  Salaries and Wages</v>
          </cell>
          <cell r="E7636" t="str">
            <v>TOC</v>
          </cell>
          <cell r="F7636" t="str">
            <v>Water</v>
          </cell>
        </row>
        <row r="7637">
          <cell r="B7637">
            <v>4505740.6100000003</v>
          </cell>
          <cell r="C7637">
            <v>2011</v>
          </cell>
          <cell r="D7637" t="str">
            <v>401100  Salaries and Wages</v>
          </cell>
          <cell r="E7637" t="str">
            <v>Logistics</v>
          </cell>
          <cell r="F7637" t="str">
            <v>Water</v>
          </cell>
        </row>
        <row r="7638">
          <cell r="B7638">
            <v>3095316.22</v>
          </cell>
          <cell r="C7638">
            <v>2011</v>
          </cell>
          <cell r="D7638" t="str">
            <v>401100  Salaries and Wages</v>
          </cell>
          <cell r="E7638" t="str">
            <v>Logistics</v>
          </cell>
          <cell r="F7638" t="str">
            <v>Water</v>
          </cell>
        </row>
        <row r="7639">
          <cell r="B7639">
            <v>3842906.1</v>
          </cell>
          <cell r="C7639">
            <v>2011</v>
          </cell>
          <cell r="D7639" t="str">
            <v>401100  Salaries and Wages</v>
          </cell>
          <cell r="E7639" t="str">
            <v>Logistics</v>
          </cell>
          <cell r="F7639" t="str">
            <v>Water</v>
          </cell>
        </row>
        <row r="7640">
          <cell r="B7640">
            <v>2158674.39</v>
          </cell>
          <cell r="C7640">
            <v>2011</v>
          </cell>
          <cell r="D7640" t="str">
            <v>401100  Salaries and Wages</v>
          </cell>
          <cell r="E7640" t="str">
            <v>Logistics</v>
          </cell>
          <cell r="F7640" t="str">
            <v>Water</v>
          </cell>
        </row>
        <row r="7641">
          <cell r="B7641">
            <v>3351794.94</v>
          </cell>
          <cell r="C7641">
            <v>2011</v>
          </cell>
          <cell r="D7641" t="str">
            <v>401100  Salaries and Wages</v>
          </cell>
          <cell r="E7641" t="str">
            <v>Logistics</v>
          </cell>
          <cell r="F7641" t="str">
            <v>Water</v>
          </cell>
        </row>
        <row r="7642">
          <cell r="B7642">
            <v>1304015.3400000001</v>
          </cell>
          <cell r="C7642">
            <v>2011</v>
          </cell>
          <cell r="D7642" t="str">
            <v>401100  Salaries and Wages</v>
          </cell>
          <cell r="E7642" t="str">
            <v>District 1</v>
          </cell>
          <cell r="F7642" t="str">
            <v>Water</v>
          </cell>
        </row>
        <row r="7643">
          <cell r="B7643">
            <v>3955516.99</v>
          </cell>
          <cell r="C7643">
            <v>2011</v>
          </cell>
          <cell r="D7643" t="str">
            <v>401100  Salaries and Wages</v>
          </cell>
          <cell r="E7643" t="str">
            <v>District 1</v>
          </cell>
          <cell r="F7643" t="str">
            <v>Water</v>
          </cell>
        </row>
        <row r="7644">
          <cell r="B7644">
            <v>65713.88</v>
          </cell>
          <cell r="C7644">
            <v>2011</v>
          </cell>
          <cell r="D7644" t="str">
            <v>401100  Salaries and Wages</v>
          </cell>
          <cell r="E7644" t="str">
            <v>District 1</v>
          </cell>
          <cell r="F7644" t="str">
            <v>Water</v>
          </cell>
        </row>
        <row r="7645">
          <cell r="B7645">
            <v>7798809.2000000002</v>
          </cell>
          <cell r="C7645">
            <v>2011</v>
          </cell>
          <cell r="D7645" t="str">
            <v>401100  Salaries and Wages</v>
          </cell>
          <cell r="E7645" t="str">
            <v>District 1</v>
          </cell>
          <cell r="F7645" t="str">
            <v>Water</v>
          </cell>
        </row>
        <row r="7646">
          <cell r="B7646">
            <v>1612545.15</v>
          </cell>
          <cell r="C7646">
            <v>2011</v>
          </cell>
          <cell r="D7646" t="str">
            <v>401100  Salaries and Wages</v>
          </cell>
          <cell r="E7646" t="str">
            <v>District 6</v>
          </cell>
          <cell r="F7646" t="str">
            <v>Water</v>
          </cell>
        </row>
        <row r="7647">
          <cell r="B7647">
            <v>0</v>
          </cell>
          <cell r="C7647">
            <v>2011</v>
          </cell>
          <cell r="D7647" t="str">
            <v>401200  Non Permanent Staff</v>
          </cell>
          <cell r="E7647" t="str">
            <v>Informal Settlements</v>
          </cell>
          <cell r="F7647" t="str">
            <v>Sewer</v>
          </cell>
        </row>
        <row r="7648">
          <cell r="B7648">
            <v>52539.75</v>
          </cell>
          <cell r="C7648">
            <v>2011</v>
          </cell>
          <cell r="D7648" t="str">
            <v>401200  Non Permanent Staff</v>
          </cell>
          <cell r="E7648" t="str">
            <v>District 7</v>
          </cell>
          <cell r="F7648" t="str">
            <v>Sewer</v>
          </cell>
        </row>
        <row r="7649">
          <cell r="B7649">
            <v>0</v>
          </cell>
          <cell r="C7649">
            <v>2011</v>
          </cell>
          <cell r="D7649" t="str">
            <v>401200  Non Permanent Staff</v>
          </cell>
          <cell r="E7649" t="str">
            <v>Informal Settlements</v>
          </cell>
          <cell r="F7649" t="str">
            <v>Water</v>
          </cell>
        </row>
        <row r="7650">
          <cell r="B7650">
            <v>26304</v>
          </cell>
          <cell r="C7650">
            <v>2011</v>
          </cell>
          <cell r="D7650" t="str">
            <v>401200  Non Permanent Staff</v>
          </cell>
          <cell r="E7650" t="str">
            <v>District 1</v>
          </cell>
          <cell r="F7650" t="str">
            <v>Water</v>
          </cell>
        </row>
        <row r="7651">
          <cell r="B7651">
            <v>19136.07</v>
          </cell>
          <cell r="C7651">
            <v>2011</v>
          </cell>
          <cell r="D7651" t="str">
            <v>401200  Non Permanent Staff</v>
          </cell>
          <cell r="E7651" t="str">
            <v>District 8</v>
          </cell>
          <cell r="F7651" t="str">
            <v>Water</v>
          </cell>
        </row>
        <row r="7652">
          <cell r="B7652">
            <v>288213.26</v>
          </cell>
          <cell r="C7652">
            <v>2011</v>
          </cell>
          <cell r="D7652" t="str">
            <v>401300  Bonuses</v>
          </cell>
          <cell r="E7652" t="str">
            <v>District 8</v>
          </cell>
          <cell r="F7652" t="str">
            <v>Water</v>
          </cell>
        </row>
        <row r="7653">
          <cell r="B7653">
            <v>250938.69</v>
          </cell>
          <cell r="C7653">
            <v>2011</v>
          </cell>
          <cell r="D7653" t="str">
            <v>401300  Bonuses</v>
          </cell>
          <cell r="E7653" t="str">
            <v>District 6</v>
          </cell>
          <cell r="F7653" t="str">
            <v>Water</v>
          </cell>
        </row>
        <row r="7654">
          <cell r="B7654">
            <v>157389.66</v>
          </cell>
          <cell r="C7654">
            <v>2011</v>
          </cell>
          <cell r="D7654" t="str">
            <v>401300  Bonuses</v>
          </cell>
          <cell r="E7654" t="str">
            <v>District 3</v>
          </cell>
          <cell r="F7654" t="str">
            <v>Water</v>
          </cell>
        </row>
        <row r="7655">
          <cell r="B7655">
            <v>123034.48</v>
          </cell>
          <cell r="C7655">
            <v>2011</v>
          </cell>
          <cell r="D7655" t="str">
            <v>401300  Bonuses</v>
          </cell>
          <cell r="E7655" t="str">
            <v>District 3</v>
          </cell>
          <cell r="F7655" t="str">
            <v>Water</v>
          </cell>
        </row>
        <row r="7656">
          <cell r="B7656">
            <v>12762</v>
          </cell>
          <cell r="C7656">
            <v>2011</v>
          </cell>
          <cell r="D7656" t="str">
            <v>401300  Bonuses</v>
          </cell>
          <cell r="E7656" t="str">
            <v>District 3</v>
          </cell>
          <cell r="F7656" t="str">
            <v>Water</v>
          </cell>
        </row>
        <row r="7657">
          <cell r="B7657">
            <v>197605.47</v>
          </cell>
          <cell r="C7657">
            <v>2011</v>
          </cell>
          <cell r="D7657" t="str">
            <v>401300  Bonuses</v>
          </cell>
          <cell r="E7657" t="str">
            <v>District 3</v>
          </cell>
          <cell r="F7657" t="str">
            <v>Water</v>
          </cell>
        </row>
        <row r="7658">
          <cell r="B7658">
            <v>202709.94</v>
          </cell>
          <cell r="C7658">
            <v>2011</v>
          </cell>
          <cell r="D7658" t="str">
            <v>401300  Bonuses</v>
          </cell>
          <cell r="E7658" t="str">
            <v>District 4</v>
          </cell>
          <cell r="F7658" t="str">
            <v>Water</v>
          </cell>
        </row>
        <row r="7659">
          <cell r="B7659">
            <v>140501.04</v>
          </cell>
          <cell r="C7659">
            <v>2011</v>
          </cell>
          <cell r="D7659" t="str">
            <v>401300  Bonuses</v>
          </cell>
          <cell r="E7659" t="str">
            <v>District 4</v>
          </cell>
          <cell r="F7659" t="str">
            <v>Water</v>
          </cell>
        </row>
        <row r="7660">
          <cell r="B7660">
            <v>7882.5</v>
          </cell>
          <cell r="C7660">
            <v>2011</v>
          </cell>
          <cell r="D7660" t="str">
            <v>401300  Bonuses</v>
          </cell>
          <cell r="E7660" t="str">
            <v>District 4</v>
          </cell>
          <cell r="F7660" t="str">
            <v>Water</v>
          </cell>
        </row>
        <row r="7661">
          <cell r="B7661">
            <v>319090.78999999998</v>
          </cell>
          <cell r="C7661">
            <v>2011</v>
          </cell>
          <cell r="D7661" t="str">
            <v>401300  Bonuses</v>
          </cell>
          <cell r="E7661" t="str">
            <v>District 4</v>
          </cell>
          <cell r="F7661" t="str">
            <v>Water</v>
          </cell>
        </row>
        <row r="7662">
          <cell r="B7662">
            <v>214702.15</v>
          </cell>
          <cell r="C7662">
            <v>2011</v>
          </cell>
          <cell r="D7662" t="str">
            <v>401300  Bonuses</v>
          </cell>
          <cell r="E7662" t="str">
            <v>District 4</v>
          </cell>
          <cell r="F7662" t="str">
            <v>Water</v>
          </cell>
        </row>
        <row r="7663">
          <cell r="B7663">
            <v>98224.8</v>
          </cell>
          <cell r="C7663">
            <v>2011</v>
          </cell>
          <cell r="D7663" t="str">
            <v>401300  Bonuses</v>
          </cell>
          <cell r="E7663" t="str">
            <v>District 4</v>
          </cell>
          <cell r="F7663" t="str">
            <v>Water</v>
          </cell>
        </row>
        <row r="7664">
          <cell r="B7664">
            <v>23853.87</v>
          </cell>
          <cell r="C7664">
            <v>2011</v>
          </cell>
          <cell r="D7664" t="str">
            <v>401300  Bonuses</v>
          </cell>
          <cell r="E7664" t="str">
            <v>District 8</v>
          </cell>
          <cell r="F7664" t="str">
            <v>Water</v>
          </cell>
        </row>
        <row r="7665">
          <cell r="B7665">
            <v>175136.61</v>
          </cell>
          <cell r="C7665">
            <v>2011</v>
          </cell>
          <cell r="D7665" t="str">
            <v>401300  Bonuses</v>
          </cell>
          <cell r="E7665" t="str">
            <v>District 8</v>
          </cell>
          <cell r="F7665" t="str">
            <v>Water</v>
          </cell>
        </row>
        <row r="7666">
          <cell r="B7666">
            <v>47992.94</v>
          </cell>
          <cell r="C7666">
            <v>2011</v>
          </cell>
          <cell r="D7666" t="str">
            <v>401300  Bonuses</v>
          </cell>
          <cell r="E7666" t="str">
            <v>District 1</v>
          </cell>
          <cell r="F7666" t="str">
            <v>Water</v>
          </cell>
        </row>
        <row r="7667">
          <cell r="B7667">
            <v>130911.08</v>
          </cell>
          <cell r="C7667">
            <v>2011</v>
          </cell>
          <cell r="D7667" t="str">
            <v>401300  Bonuses</v>
          </cell>
          <cell r="E7667" t="str">
            <v>District 8</v>
          </cell>
          <cell r="F7667" t="str">
            <v>Water</v>
          </cell>
        </row>
        <row r="7668">
          <cell r="B7668">
            <v>67050.649999999994</v>
          </cell>
          <cell r="C7668">
            <v>2011</v>
          </cell>
          <cell r="D7668" t="str">
            <v>401300  Bonuses</v>
          </cell>
          <cell r="E7668" t="str">
            <v>District 6</v>
          </cell>
          <cell r="F7668" t="str">
            <v>Water</v>
          </cell>
        </row>
        <row r="7669">
          <cell r="B7669">
            <v>321030.51</v>
          </cell>
          <cell r="C7669">
            <v>2011</v>
          </cell>
          <cell r="D7669" t="str">
            <v>401300  Bonuses</v>
          </cell>
          <cell r="E7669" t="str">
            <v>District 6</v>
          </cell>
          <cell r="F7669" t="str">
            <v>Water</v>
          </cell>
        </row>
        <row r="7670">
          <cell r="B7670">
            <v>993.33</v>
          </cell>
          <cell r="C7670">
            <v>2011</v>
          </cell>
          <cell r="D7670" t="str">
            <v>401300  Bonuses</v>
          </cell>
          <cell r="E7670" t="str">
            <v>District 6</v>
          </cell>
          <cell r="F7670" t="str">
            <v>Water</v>
          </cell>
        </row>
        <row r="7671">
          <cell r="B7671">
            <v>136460.13</v>
          </cell>
          <cell r="C7671">
            <v>2011</v>
          </cell>
          <cell r="D7671" t="str">
            <v>401300  Bonuses</v>
          </cell>
          <cell r="E7671" t="str">
            <v>District 6</v>
          </cell>
          <cell r="F7671" t="str">
            <v>Water</v>
          </cell>
        </row>
        <row r="7672">
          <cell r="B7672">
            <v>247174.25</v>
          </cell>
          <cell r="C7672">
            <v>2011</v>
          </cell>
          <cell r="D7672" t="str">
            <v>401300  Bonuses</v>
          </cell>
          <cell r="E7672" t="str">
            <v>District 6</v>
          </cell>
          <cell r="F7672" t="str">
            <v>Water</v>
          </cell>
        </row>
        <row r="7673">
          <cell r="B7673">
            <v>317897.76</v>
          </cell>
          <cell r="C7673">
            <v>2011</v>
          </cell>
          <cell r="D7673" t="str">
            <v>401300  Bonuses</v>
          </cell>
          <cell r="E7673" t="str">
            <v>District 6</v>
          </cell>
          <cell r="F7673" t="str">
            <v>Water</v>
          </cell>
        </row>
        <row r="7674">
          <cell r="B7674">
            <v>28821.95</v>
          </cell>
          <cell r="C7674">
            <v>2011</v>
          </cell>
          <cell r="D7674" t="str">
            <v>401300  Bonuses</v>
          </cell>
          <cell r="E7674" t="str">
            <v>District 8</v>
          </cell>
          <cell r="F7674" t="str">
            <v>Water</v>
          </cell>
        </row>
        <row r="7675">
          <cell r="B7675">
            <v>957939.11</v>
          </cell>
          <cell r="C7675">
            <v>2011</v>
          </cell>
          <cell r="D7675" t="str">
            <v>401300  Bonuses</v>
          </cell>
          <cell r="E7675" t="str">
            <v>District 8</v>
          </cell>
          <cell r="F7675" t="str">
            <v>Water</v>
          </cell>
        </row>
        <row r="7676">
          <cell r="B7676">
            <v>35162.79</v>
          </cell>
          <cell r="C7676">
            <v>2011</v>
          </cell>
          <cell r="D7676" t="str">
            <v>401300  Bonuses</v>
          </cell>
          <cell r="E7676" t="str">
            <v>District 8</v>
          </cell>
          <cell r="F7676" t="str">
            <v>Water</v>
          </cell>
        </row>
        <row r="7677">
          <cell r="B7677">
            <v>147065.42000000001</v>
          </cell>
          <cell r="C7677">
            <v>2011</v>
          </cell>
          <cell r="D7677" t="str">
            <v>401300  Bonuses</v>
          </cell>
          <cell r="E7677" t="str">
            <v>District 8</v>
          </cell>
          <cell r="F7677" t="str">
            <v>Water</v>
          </cell>
        </row>
        <row r="7678">
          <cell r="B7678">
            <v>394987.55</v>
          </cell>
          <cell r="C7678">
            <v>2011</v>
          </cell>
          <cell r="D7678" t="str">
            <v>401300  Bonuses</v>
          </cell>
          <cell r="E7678" t="str">
            <v>District 8</v>
          </cell>
          <cell r="F7678" t="str">
            <v>Water</v>
          </cell>
        </row>
        <row r="7679">
          <cell r="B7679">
            <v>529518.21</v>
          </cell>
          <cell r="C7679">
            <v>2011</v>
          </cell>
          <cell r="D7679" t="str">
            <v>401300  Bonuses</v>
          </cell>
          <cell r="E7679" t="str">
            <v>District 8</v>
          </cell>
          <cell r="F7679" t="str">
            <v>Water</v>
          </cell>
        </row>
        <row r="7680">
          <cell r="B7680">
            <v>12608.19</v>
          </cell>
          <cell r="C7680">
            <v>2011</v>
          </cell>
          <cell r="D7680" t="str">
            <v>401300  Bonuses</v>
          </cell>
          <cell r="E7680" t="str">
            <v>District 8</v>
          </cell>
          <cell r="F7680" t="str">
            <v>Water</v>
          </cell>
        </row>
        <row r="7681">
          <cell r="B7681">
            <v>239769.74</v>
          </cell>
          <cell r="C7681">
            <v>2011</v>
          </cell>
          <cell r="D7681" t="str">
            <v>401300  Bonuses</v>
          </cell>
          <cell r="E7681" t="str">
            <v>District 8</v>
          </cell>
          <cell r="F7681" t="str">
            <v>Water</v>
          </cell>
        </row>
        <row r="7682">
          <cell r="B7682">
            <v>1410266.12</v>
          </cell>
          <cell r="C7682">
            <v>2011</v>
          </cell>
          <cell r="D7682" t="str">
            <v>401300  Bonuses</v>
          </cell>
          <cell r="E7682" t="str">
            <v>District 8</v>
          </cell>
          <cell r="F7682" t="str">
            <v>Water</v>
          </cell>
        </row>
        <row r="7683">
          <cell r="B7683">
            <v>136726.87</v>
          </cell>
          <cell r="C7683">
            <v>2011</v>
          </cell>
          <cell r="D7683" t="str">
            <v>401300  Bonuses</v>
          </cell>
          <cell r="E7683" t="str">
            <v>District 8</v>
          </cell>
          <cell r="F7683" t="str">
            <v>Water</v>
          </cell>
        </row>
        <row r="7684">
          <cell r="B7684">
            <v>29680.32</v>
          </cell>
          <cell r="C7684">
            <v>2011</v>
          </cell>
          <cell r="D7684" t="str">
            <v>401300  Bonuses</v>
          </cell>
          <cell r="E7684" t="str">
            <v>Informal Settlements</v>
          </cell>
          <cell r="F7684" t="str">
            <v>Sewer</v>
          </cell>
        </row>
        <row r="7685">
          <cell r="B7685">
            <v>48527.37</v>
          </cell>
          <cell r="C7685">
            <v>2011</v>
          </cell>
          <cell r="D7685" t="str">
            <v>401300  Bonuses</v>
          </cell>
          <cell r="E7685" t="str">
            <v>Informal Settlements</v>
          </cell>
          <cell r="F7685" t="str">
            <v>Sewer</v>
          </cell>
        </row>
        <row r="7686">
          <cell r="B7686">
            <v>724584.12</v>
          </cell>
          <cell r="C7686">
            <v>2011</v>
          </cell>
          <cell r="D7686" t="str">
            <v>401300  Bonuses</v>
          </cell>
          <cell r="E7686" t="str">
            <v>District 1</v>
          </cell>
          <cell r="F7686" t="str">
            <v>Sewer</v>
          </cell>
        </row>
        <row r="7687">
          <cell r="B7687">
            <v>276925.7</v>
          </cell>
          <cell r="C7687">
            <v>2011</v>
          </cell>
          <cell r="D7687" t="str">
            <v>401300  Bonuses</v>
          </cell>
          <cell r="E7687" t="str">
            <v>District 7</v>
          </cell>
          <cell r="F7687" t="str">
            <v>Sewer</v>
          </cell>
        </row>
        <row r="7688">
          <cell r="B7688">
            <v>113901.48</v>
          </cell>
          <cell r="C7688">
            <v>2011</v>
          </cell>
          <cell r="D7688" t="str">
            <v>401300  Bonuses</v>
          </cell>
          <cell r="E7688" t="str">
            <v>District 6</v>
          </cell>
          <cell r="F7688" t="str">
            <v>Sewer</v>
          </cell>
        </row>
        <row r="7689">
          <cell r="B7689">
            <v>27937.87</v>
          </cell>
          <cell r="C7689">
            <v>2011</v>
          </cell>
          <cell r="D7689" t="str">
            <v>401300  Bonuses</v>
          </cell>
          <cell r="E7689" t="str">
            <v>TOC</v>
          </cell>
          <cell r="F7689" t="str">
            <v>Sewer</v>
          </cell>
        </row>
        <row r="7690">
          <cell r="B7690">
            <v>181087.28</v>
          </cell>
          <cell r="C7690">
            <v>2011</v>
          </cell>
          <cell r="D7690" t="str">
            <v>401300  Bonuses</v>
          </cell>
          <cell r="E7690" t="str">
            <v>District 3</v>
          </cell>
          <cell r="F7690" t="str">
            <v>Sewer</v>
          </cell>
        </row>
        <row r="7691">
          <cell r="B7691">
            <v>328072.53000000003</v>
          </cell>
          <cell r="C7691">
            <v>2011</v>
          </cell>
          <cell r="D7691" t="str">
            <v>401300  Bonuses</v>
          </cell>
          <cell r="E7691" t="str">
            <v>District 4</v>
          </cell>
          <cell r="F7691" t="str">
            <v>Sewer</v>
          </cell>
        </row>
        <row r="7692">
          <cell r="B7692">
            <v>202258.29</v>
          </cell>
          <cell r="C7692">
            <v>2011</v>
          </cell>
          <cell r="D7692" t="str">
            <v>401300  Bonuses</v>
          </cell>
          <cell r="E7692" t="str">
            <v>District 4</v>
          </cell>
          <cell r="F7692" t="str">
            <v>Sewer</v>
          </cell>
        </row>
        <row r="7693">
          <cell r="B7693">
            <v>133961.54</v>
          </cell>
          <cell r="C7693">
            <v>2011</v>
          </cell>
          <cell r="D7693" t="str">
            <v>401300  Bonuses</v>
          </cell>
          <cell r="E7693" t="str">
            <v>District 4</v>
          </cell>
          <cell r="F7693" t="str">
            <v>Sewer</v>
          </cell>
        </row>
        <row r="7694">
          <cell r="B7694">
            <v>18311.97</v>
          </cell>
          <cell r="C7694">
            <v>2011</v>
          </cell>
          <cell r="D7694" t="str">
            <v>401300  Bonuses</v>
          </cell>
          <cell r="E7694" t="str">
            <v>District 7</v>
          </cell>
          <cell r="F7694" t="str">
            <v>Sewer</v>
          </cell>
        </row>
        <row r="7695">
          <cell r="B7695">
            <v>53329.65</v>
          </cell>
          <cell r="C7695">
            <v>2011</v>
          </cell>
          <cell r="D7695" t="str">
            <v>401300  Bonuses</v>
          </cell>
          <cell r="E7695" t="str">
            <v>District 6</v>
          </cell>
          <cell r="F7695" t="str">
            <v>Sewer</v>
          </cell>
        </row>
        <row r="7696">
          <cell r="B7696">
            <v>55905.5</v>
          </cell>
          <cell r="C7696">
            <v>2011</v>
          </cell>
          <cell r="D7696" t="str">
            <v>401300  Bonuses</v>
          </cell>
          <cell r="E7696" t="str">
            <v>District 6</v>
          </cell>
          <cell r="F7696" t="str">
            <v>Sewer</v>
          </cell>
        </row>
        <row r="7697">
          <cell r="B7697">
            <v>195568.07</v>
          </cell>
          <cell r="C7697">
            <v>2011</v>
          </cell>
          <cell r="D7697" t="str">
            <v>401300  Bonuses</v>
          </cell>
          <cell r="E7697" t="str">
            <v>District 6</v>
          </cell>
          <cell r="F7697" t="str">
            <v>Sewer</v>
          </cell>
        </row>
        <row r="7698">
          <cell r="B7698">
            <v>78791.39</v>
          </cell>
          <cell r="C7698">
            <v>2011</v>
          </cell>
          <cell r="D7698" t="str">
            <v>401300  Bonuses</v>
          </cell>
          <cell r="E7698" t="str">
            <v>District 7</v>
          </cell>
          <cell r="F7698" t="str">
            <v>Sewer</v>
          </cell>
        </row>
        <row r="7699">
          <cell r="B7699">
            <v>117739.35</v>
          </cell>
          <cell r="C7699">
            <v>2011</v>
          </cell>
          <cell r="D7699" t="str">
            <v>401300  Bonuses</v>
          </cell>
          <cell r="E7699" t="str">
            <v>District 7</v>
          </cell>
          <cell r="F7699" t="str">
            <v>Sewer</v>
          </cell>
        </row>
        <row r="7700">
          <cell r="B7700">
            <v>93596.14</v>
          </cell>
          <cell r="C7700">
            <v>2011</v>
          </cell>
          <cell r="D7700" t="str">
            <v>401300  Bonuses</v>
          </cell>
          <cell r="E7700" t="str">
            <v>Logistics</v>
          </cell>
          <cell r="F7700" t="str">
            <v>Water</v>
          </cell>
        </row>
        <row r="7701">
          <cell r="B7701">
            <v>101482.93</v>
          </cell>
          <cell r="C7701">
            <v>2011</v>
          </cell>
          <cell r="D7701" t="str">
            <v>401300  Bonuses</v>
          </cell>
          <cell r="E7701" t="str">
            <v>Informal Settlements</v>
          </cell>
          <cell r="F7701" t="str">
            <v>Water</v>
          </cell>
        </row>
        <row r="7702">
          <cell r="B7702">
            <v>553691.42000000004</v>
          </cell>
          <cell r="C7702">
            <v>2011</v>
          </cell>
          <cell r="D7702" t="str">
            <v>401300  Bonuses</v>
          </cell>
          <cell r="E7702" t="str">
            <v>TOC</v>
          </cell>
          <cell r="F7702" t="str">
            <v>Water</v>
          </cell>
        </row>
        <row r="7703">
          <cell r="B7703">
            <v>465792.83</v>
          </cell>
          <cell r="C7703">
            <v>2011</v>
          </cell>
          <cell r="D7703" t="str">
            <v>401300  Bonuses</v>
          </cell>
          <cell r="E7703" t="str">
            <v>Informal Settlements</v>
          </cell>
          <cell r="F7703" t="str">
            <v>Water</v>
          </cell>
        </row>
        <row r="7704">
          <cell r="B7704">
            <v>521448.4</v>
          </cell>
          <cell r="C7704">
            <v>2011</v>
          </cell>
          <cell r="D7704" t="str">
            <v>401300  Bonuses</v>
          </cell>
          <cell r="E7704" t="str">
            <v>TOC</v>
          </cell>
          <cell r="F7704" t="str">
            <v>Water</v>
          </cell>
        </row>
        <row r="7705">
          <cell r="B7705">
            <v>231836.74</v>
          </cell>
          <cell r="C7705">
            <v>2011</v>
          </cell>
          <cell r="D7705" t="str">
            <v>401300  Bonuses</v>
          </cell>
          <cell r="E7705" t="str">
            <v>Logistics</v>
          </cell>
          <cell r="F7705" t="str">
            <v>Water</v>
          </cell>
        </row>
        <row r="7706">
          <cell r="B7706">
            <v>241462.31</v>
          </cell>
          <cell r="C7706">
            <v>2011</v>
          </cell>
          <cell r="D7706" t="str">
            <v>401300  Bonuses</v>
          </cell>
          <cell r="E7706" t="str">
            <v>Logistics</v>
          </cell>
          <cell r="F7706" t="str">
            <v>Water</v>
          </cell>
        </row>
        <row r="7707">
          <cell r="B7707">
            <v>308217.51</v>
          </cell>
          <cell r="C7707">
            <v>2011</v>
          </cell>
          <cell r="D7707" t="str">
            <v>401300  Bonuses</v>
          </cell>
          <cell r="E7707" t="str">
            <v>Logistics</v>
          </cell>
          <cell r="F7707" t="str">
            <v>Water</v>
          </cell>
        </row>
        <row r="7708">
          <cell r="B7708">
            <v>227883.41</v>
          </cell>
          <cell r="C7708">
            <v>2011</v>
          </cell>
          <cell r="D7708" t="str">
            <v>401300  Bonuses</v>
          </cell>
          <cell r="E7708" t="str">
            <v>Logistics</v>
          </cell>
          <cell r="F7708" t="str">
            <v>Water</v>
          </cell>
        </row>
        <row r="7709">
          <cell r="B7709">
            <v>202634.14</v>
          </cell>
          <cell r="C7709">
            <v>2011</v>
          </cell>
          <cell r="D7709" t="str">
            <v>401300  Bonuses</v>
          </cell>
          <cell r="E7709" t="str">
            <v>Logistics</v>
          </cell>
          <cell r="F7709" t="str">
            <v>Water</v>
          </cell>
        </row>
        <row r="7710">
          <cell r="B7710">
            <v>106156.22</v>
          </cell>
          <cell r="C7710">
            <v>2011</v>
          </cell>
          <cell r="D7710" t="str">
            <v>401300  Bonuses</v>
          </cell>
          <cell r="E7710" t="str">
            <v>District 1</v>
          </cell>
          <cell r="F7710" t="str">
            <v>Water</v>
          </cell>
        </row>
        <row r="7711">
          <cell r="B7711">
            <v>279252.69</v>
          </cell>
          <cell r="C7711">
            <v>2011</v>
          </cell>
          <cell r="D7711" t="str">
            <v>401300  Bonuses</v>
          </cell>
          <cell r="E7711" t="str">
            <v>District 1</v>
          </cell>
          <cell r="F7711" t="str">
            <v>Water</v>
          </cell>
        </row>
        <row r="7712">
          <cell r="B7712">
            <v>6502.15</v>
          </cell>
          <cell r="C7712">
            <v>2011</v>
          </cell>
          <cell r="D7712" t="str">
            <v>401300  Bonuses</v>
          </cell>
          <cell r="E7712" t="str">
            <v>District 1</v>
          </cell>
          <cell r="F7712" t="str">
            <v>Water</v>
          </cell>
        </row>
        <row r="7713">
          <cell r="B7713">
            <v>649836.42000000004</v>
          </cell>
          <cell r="C7713">
            <v>2011</v>
          </cell>
          <cell r="D7713" t="str">
            <v>401300  Bonuses</v>
          </cell>
          <cell r="E7713" t="str">
            <v>District 1</v>
          </cell>
          <cell r="F7713" t="str">
            <v>Water</v>
          </cell>
        </row>
        <row r="7714">
          <cell r="B7714">
            <v>134002.18</v>
          </cell>
          <cell r="C7714">
            <v>2011</v>
          </cell>
          <cell r="D7714" t="str">
            <v>401300  Bonuses</v>
          </cell>
          <cell r="E7714" t="str">
            <v>District 6</v>
          </cell>
          <cell r="F7714" t="str">
            <v>Water</v>
          </cell>
        </row>
        <row r="7715">
          <cell r="B7715">
            <v>25748.1</v>
          </cell>
          <cell r="C7715">
            <v>2011</v>
          </cell>
          <cell r="D7715" t="str">
            <v>401400  Leave Pay</v>
          </cell>
          <cell r="E7715" t="str">
            <v>District 8</v>
          </cell>
          <cell r="F7715" t="str">
            <v>Water</v>
          </cell>
        </row>
        <row r="7716">
          <cell r="B7716">
            <v>66642.31</v>
          </cell>
          <cell r="C7716">
            <v>2011</v>
          </cell>
          <cell r="D7716" t="str">
            <v>401400  Leave Pay</v>
          </cell>
          <cell r="E7716" t="str">
            <v>District 8</v>
          </cell>
          <cell r="F7716" t="str">
            <v>Water</v>
          </cell>
        </row>
        <row r="7717">
          <cell r="B7717">
            <v>41757.480000000003</v>
          </cell>
          <cell r="C7717">
            <v>2011</v>
          </cell>
          <cell r="D7717" t="str">
            <v>401400  Leave Pay</v>
          </cell>
          <cell r="E7717" t="str">
            <v>District 6</v>
          </cell>
          <cell r="F7717" t="str">
            <v>Water</v>
          </cell>
        </row>
        <row r="7718">
          <cell r="B7718">
            <v>614.1</v>
          </cell>
          <cell r="C7718">
            <v>2011</v>
          </cell>
          <cell r="D7718" t="str">
            <v>401400  Leave Pay</v>
          </cell>
          <cell r="E7718" t="str">
            <v>District 3</v>
          </cell>
          <cell r="F7718" t="str">
            <v>Water</v>
          </cell>
        </row>
        <row r="7719">
          <cell r="B7719">
            <v>5317.92</v>
          </cell>
          <cell r="C7719">
            <v>2011</v>
          </cell>
          <cell r="D7719" t="str">
            <v>401400  Leave Pay</v>
          </cell>
          <cell r="E7719" t="str">
            <v>District 3</v>
          </cell>
          <cell r="F7719" t="str">
            <v>Water</v>
          </cell>
        </row>
        <row r="7720">
          <cell r="B7720">
            <v>0</v>
          </cell>
          <cell r="C7720">
            <v>2011</v>
          </cell>
          <cell r="D7720" t="str">
            <v>401400  Leave Pay</v>
          </cell>
          <cell r="E7720" t="str">
            <v>District 3</v>
          </cell>
          <cell r="F7720" t="str">
            <v>Water</v>
          </cell>
        </row>
        <row r="7721">
          <cell r="B7721">
            <v>91167</v>
          </cell>
          <cell r="C7721">
            <v>2011</v>
          </cell>
          <cell r="D7721" t="str">
            <v>401400  Leave Pay</v>
          </cell>
          <cell r="E7721" t="str">
            <v>District 3</v>
          </cell>
          <cell r="F7721" t="str">
            <v>Water</v>
          </cell>
        </row>
        <row r="7722">
          <cell r="B7722">
            <v>74601.399999999994</v>
          </cell>
          <cell r="C7722">
            <v>2011</v>
          </cell>
          <cell r="D7722" t="str">
            <v>401400  Leave Pay</v>
          </cell>
          <cell r="E7722" t="str">
            <v>District 4</v>
          </cell>
          <cell r="F7722" t="str">
            <v>Water</v>
          </cell>
        </row>
        <row r="7723">
          <cell r="B7723">
            <v>30950.55</v>
          </cell>
          <cell r="C7723">
            <v>2011</v>
          </cell>
          <cell r="D7723" t="str">
            <v>401400  Leave Pay</v>
          </cell>
          <cell r="E7723" t="str">
            <v>District 4</v>
          </cell>
          <cell r="F7723" t="str">
            <v>Water</v>
          </cell>
        </row>
        <row r="7724">
          <cell r="B7724">
            <v>0</v>
          </cell>
          <cell r="C7724">
            <v>2011</v>
          </cell>
          <cell r="D7724" t="str">
            <v>401400  Leave Pay</v>
          </cell>
          <cell r="E7724" t="str">
            <v>District 4</v>
          </cell>
          <cell r="F7724" t="str">
            <v>Water</v>
          </cell>
        </row>
        <row r="7725">
          <cell r="B7725">
            <v>34169.449999999997</v>
          </cell>
          <cell r="C7725">
            <v>2011</v>
          </cell>
          <cell r="D7725" t="str">
            <v>401400  Leave Pay</v>
          </cell>
          <cell r="E7725" t="str">
            <v>District 4</v>
          </cell>
          <cell r="F7725" t="str">
            <v>Water</v>
          </cell>
        </row>
        <row r="7726">
          <cell r="B7726">
            <v>20980.7</v>
          </cell>
          <cell r="C7726">
            <v>2011</v>
          </cell>
          <cell r="D7726" t="str">
            <v>401400  Leave Pay</v>
          </cell>
          <cell r="E7726" t="str">
            <v>District 4</v>
          </cell>
          <cell r="F7726" t="str">
            <v>Water</v>
          </cell>
        </row>
        <row r="7727">
          <cell r="B7727">
            <v>170.8</v>
          </cell>
          <cell r="C7727">
            <v>2011</v>
          </cell>
          <cell r="D7727" t="str">
            <v>401400  Leave Pay</v>
          </cell>
          <cell r="E7727" t="str">
            <v>District 4</v>
          </cell>
          <cell r="F7727" t="str">
            <v>Water</v>
          </cell>
        </row>
        <row r="7728">
          <cell r="B7728">
            <v>0</v>
          </cell>
          <cell r="C7728">
            <v>2011</v>
          </cell>
          <cell r="D7728" t="str">
            <v>401400  Leave Pay</v>
          </cell>
          <cell r="E7728" t="str">
            <v>District 8</v>
          </cell>
          <cell r="F7728" t="str">
            <v>Water</v>
          </cell>
        </row>
        <row r="7729">
          <cell r="B7729">
            <v>95660.13</v>
          </cell>
          <cell r="C7729">
            <v>2011</v>
          </cell>
          <cell r="D7729" t="str">
            <v>401400  Leave Pay</v>
          </cell>
          <cell r="E7729" t="str">
            <v>District 8</v>
          </cell>
          <cell r="F7729" t="str">
            <v>Water</v>
          </cell>
        </row>
        <row r="7730">
          <cell r="B7730">
            <v>100063.01</v>
          </cell>
          <cell r="C7730">
            <v>2011</v>
          </cell>
          <cell r="D7730" t="str">
            <v>401400  Leave Pay</v>
          </cell>
          <cell r="E7730" t="str">
            <v>District 1</v>
          </cell>
          <cell r="F7730" t="str">
            <v>Water</v>
          </cell>
        </row>
        <row r="7731">
          <cell r="B7731">
            <v>19098.400000000001</v>
          </cell>
          <cell r="C7731">
            <v>2011</v>
          </cell>
          <cell r="D7731" t="str">
            <v>401400  Leave Pay</v>
          </cell>
          <cell r="E7731" t="str">
            <v>District 8</v>
          </cell>
          <cell r="F7731" t="str">
            <v>Water</v>
          </cell>
        </row>
        <row r="7732">
          <cell r="B7732">
            <v>1208.57</v>
          </cell>
          <cell r="C7732">
            <v>2011</v>
          </cell>
          <cell r="D7732" t="str">
            <v>401400  Leave Pay</v>
          </cell>
          <cell r="E7732" t="str">
            <v>District 6</v>
          </cell>
          <cell r="F7732" t="str">
            <v>Water</v>
          </cell>
        </row>
        <row r="7733">
          <cell r="B7733">
            <v>88431.69</v>
          </cell>
          <cell r="C7733">
            <v>2011</v>
          </cell>
          <cell r="D7733" t="str">
            <v>401400  Leave Pay</v>
          </cell>
          <cell r="E7733" t="str">
            <v>District 6</v>
          </cell>
          <cell r="F7733" t="str">
            <v>Water</v>
          </cell>
        </row>
        <row r="7734">
          <cell r="B7734">
            <v>55807.76</v>
          </cell>
          <cell r="C7734">
            <v>2011</v>
          </cell>
          <cell r="D7734" t="str">
            <v>401400  Leave Pay</v>
          </cell>
          <cell r="E7734" t="str">
            <v>District 6</v>
          </cell>
          <cell r="F7734" t="str">
            <v>Water</v>
          </cell>
        </row>
        <row r="7735">
          <cell r="B7735">
            <v>16582.400000000001</v>
          </cell>
          <cell r="C7735">
            <v>2011</v>
          </cell>
          <cell r="D7735" t="str">
            <v>401400  Leave Pay</v>
          </cell>
          <cell r="E7735" t="str">
            <v>District 6</v>
          </cell>
          <cell r="F7735" t="str">
            <v>Water</v>
          </cell>
        </row>
        <row r="7736">
          <cell r="B7736">
            <v>57968.71</v>
          </cell>
          <cell r="C7736">
            <v>2011</v>
          </cell>
          <cell r="D7736" t="str">
            <v>401400  Leave Pay</v>
          </cell>
          <cell r="E7736" t="str">
            <v>District 6</v>
          </cell>
          <cell r="F7736" t="str">
            <v>Water</v>
          </cell>
        </row>
        <row r="7737">
          <cell r="B7737">
            <v>17232.599999999999</v>
          </cell>
          <cell r="C7737">
            <v>2011</v>
          </cell>
          <cell r="D7737" t="str">
            <v>401400  Leave Pay</v>
          </cell>
          <cell r="E7737" t="str">
            <v>District 8</v>
          </cell>
          <cell r="F7737" t="str">
            <v>Water</v>
          </cell>
        </row>
        <row r="7738">
          <cell r="B7738">
            <v>204293.1</v>
          </cell>
          <cell r="C7738">
            <v>2011</v>
          </cell>
          <cell r="D7738" t="str">
            <v>401400  Leave Pay</v>
          </cell>
          <cell r="E7738" t="str">
            <v>District 8</v>
          </cell>
          <cell r="F7738" t="str">
            <v>Water</v>
          </cell>
        </row>
        <row r="7739">
          <cell r="B7739">
            <v>0</v>
          </cell>
          <cell r="C7739">
            <v>2011</v>
          </cell>
          <cell r="D7739" t="str">
            <v>401400  Leave Pay</v>
          </cell>
          <cell r="E7739" t="str">
            <v>District 8</v>
          </cell>
          <cell r="F7739" t="str">
            <v>Water</v>
          </cell>
        </row>
        <row r="7740">
          <cell r="B7740">
            <v>65327</v>
          </cell>
          <cell r="C7740">
            <v>2011</v>
          </cell>
          <cell r="D7740" t="str">
            <v>401400  Leave Pay</v>
          </cell>
          <cell r="E7740" t="str">
            <v>District 8</v>
          </cell>
          <cell r="F7740" t="str">
            <v>Water</v>
          </cell>
        </row>
        <row r="7741">
          <cell r="B7741">
            <v>171656.77</v>
          </cell>
          <cell r="C7741">
            <v>2011</v>
          </cell>
          <cell r="D7741" t="str">
            <v>401400  Leave Pay</v>
          </cell>
          <cell r="E7741" t="str">
            <v>District 8</v>
          </cell>
          <cell r="F7741" t="str">
            <v>Water</v>
          </cell>
        </row>
        <row r="7742">
          <cell r="B7742">
            <v>84948.27</v>
          </cell>
          <cell r="C7742">
            <v>2011</v>
          </cell>
          <cell r="D7742" t="str">
            <v>401400  Leave Pay</v>
          </cell>
          <cell r="E7742" t="str">
            <v>District 8</v>
          </cell>
          <cell r="F7742" t="str">
            <v>Water</v>
          </cell>
        </row>
        <row r="7743">
          <cell r="B7743">
            <v>5222.96</v>
          </cell>
          <cell r="C7743">
            <v>2011</v>
          </cell>
          <cell r="D7743" t="str">
            <v>401400  Leave Pay</v>
          </cell>
          <cell r="E7743" t="str">
            <v>District 8</v>
          </cell>
          <cell r="F7743" t="str">
            <v>Water</v>
          </cell>
        </row>
        <row r="7744">
          <cell r="B7744">
            <v>20073.3</v>
          </cell>
          <cell r="C7744">
            <v>2011</v>
          </cell>
          <cell r="D7744" t="str">
            <v>401400  Leave Pay</v>
          </cell>
          <cell r="E7744" t="str">
            <v>District 8</v>
          </cell>
          <cell r="F7744" t="str">
            <v>Water</v>
          </cell>
        </row>
        <row r="7745">
          <cell r="B7745">
            <v>157827.96</v>
          </cell>
          <cell r="C7745">
            <v>2011</v>
          </cell>
          <cell r="D7745" t="str">
            <v>401400  Leave Pay</v>
          </cell>
          <cell r="E7745" t="str">
            <v>District 8</v>
          </cell>
          <cell r="F7745" t="str">
            <v>Water</v>
          </cell>
        </row>
        <row r="7746">
          <cell r="B7746">
            <v>0</v>
          </cell>
          <cell r="C7746">
            <v>2011</v>
          </cell>
          <cell r="D7746" t="str">
            <v>401400  Leave Pay</v>
          </cell>
          <cell r="E7746" t="str">
            <v>Informal Settlements</v>
          </cell>
          <cell r="F7746" t="str">
            <v>Sewer</v>
          </cell>
        </row>
        <row r="7747">
          <cell r="B7747">
            <v>214.2</v>
          </cell>
          <cell r="C7747">
            <v>2011</v>
          </cell>
          <cell r="D7747" t="str">
            <v>401400  Leave Pay</v>
          </cell>
          <cell r="E7747" t="str">
            <v>Informal Settlements</v>
          </cell>
          <cell r="F7747" t="str">
            <v>Sewer</v>
          </cell>
        </row>
        <row r="7748">
          <cell r="B7748">
            <v>170372.77</v>
          </cell>
          <cell r="C7748">
            <v>2011</v>
          </cell>
          <cell r="D7748" t="str">
            <v>401400  Leave Pay</v>
          </cell>
          <cell r="E7748" t="str">
            <v>District 1</v>
          </cell>
          <cell r="F7748" t="str">
            <v>Sewer</v>
          </cell>
        </row>
        <row r="7749">
          <cell r="B7749">
            <v>98805.8</v>
          </cell>
          <cell r="C7749">
            <v>2011</v>
          </cell>
          <cell r="D7749" t="str">
            <v>401400  Leave Pay</v>
          </cell>
          <cell r="E7749" t="str">
            <v>District 7</v>
          </cell>
          <cell r="F7749" t="str">
            <v>Sewer</v>
          </cell>
        </row>
        <row r="7750">
          <cell r="B7750">
            <v>19902.189999999999</v>
          </cell>
          <cell r="C7750">
            <v>2011</v>
          </cell>
          <cell r="D7750" t="str">
            <v>401400  Leave Pay</v>
          </cell>
          <cell r="E7750" t="str">
            <v>District 6</v>
          </cell>
          <cell r="F7750" t="str">
            <v>Sewer</v>
          </cell>
        </row>
        <row r="7751">
          <cell r="B7751">
            <v>13529.7</v>
          </cell>
          <cell r="C7751">
            <v>2011</v>
          </cell>
          <cell r="D7751" t="str">
            <v>401400  Leave Pay</v>
          </cell>
          <cell r="E7751" t="str">
            <v>TOC</v>
          </cell>
          <cell r="F7751" t="str">
            <v>Sewer</v>
          </cell>
        </row>
        <row r="7752">
          <cell r="B7752">
            <v>125287.5</v>
          </cell>
          <cell r="C7752">
            <v>2011</v>
          </cell>
          <cell r="D7752" t="str">
            <v>401400  Leave Pay</v>
          </cell>
          <cell r="E7752" t="str">
            <v>District 3</v>
          </cell>
          <cell r="F7752" t="str">
            <v>Sewer</v>
          </cell>
        </row>
        <row r="7753">
          <cell r="B7753">
            <v>67741.070000000007</v>
          </cell>
          <cell r="C7753">
            <v>2011</v>
          </cell>
          <cell r="D7753" t="str">
            <v>401400  Leave Pay</v>
          </cell>
          <cell r="E7753" t="str">
            <v>District 4</v>
          </cell>
          <cell r="F7753" t="str">
            <v>Sewer</v>
          </cell>
        </row>
        <row r="7754">
          <cell r="B7754">
            <v>43411.3</v>
          </cell>
          <cell r="C7754">
            <v>2011</v>
          </cell>
          <cell r="D7754" t="str">
            <v>401400  Leave Pay</v>
          </cell>
          <cell r="E7754" t="str">
            <v>District 4</v>
          </cell>
          <cell r="F7754" t="str">
            <v>Sewer</v>
          </cell>
        </row>
        <row r="7755">
          <cell r="B7755">
            <v>41715.279999999999</v>
          </cell>
          <cell r="C7755">
            <v>2011</v>
          </cell>
          <cell r="D7755" t="str">
            <v>401400  Leave Pay</v>
          </cell>
          <cell r="E7755" t="str">
            <v>District 4</v>
          </cell>
          <cell r="F7755" t="str">
            <v>Sewer</v>
          </cell>
        </row>
        <row r="7756">
          <cell r="B7756">
            <v>0</v>
          </cell>
          <cell r="C7756">
            <v>2011</v>
          </cell>
          <cell r="D7756" t="str">
            <v>401400  Leave Pay</v>
          </cell>
          <cell r="E7756" t="str">
            <v>District 7</v>
          </cell>
          <cell r="F7756" t="str">
            <v>Sewer</v>
          </cell>
        </row>
        <row r="7757">
          <cell r="B7757">
            <v>0</v>
          </cell>
          <cell r="C7757">
            <v>2011</v>
          </cell>
          <cell r="D7757" t="str">
            <v>401400  Leave Pay</v>
          </cell>
          <cell r="E7757" t="str">
            <v>District 6</v>
          </cell>
          <cell r="F7757" t="str">
            <v>Sewer</v>
          </cell>
        </row>
        <row r="7758">
          <cell r="B7758">
            <v>8860.2000000000007</v>
          </cell>
          <cell r="C7758">
            <v>2011</v>
          </cell>
          <cell r="D7758" t="str">
            <v>401400  Leave Pay</v>
          </cell>
          <cell r="E7758" t="str">
            <v>District 6</v>
          </cell>
          <cell r="F7758" t="str">
            <v>Sewer</v>
          </cell>
        </row>
        <row r="7759">
          <cell r="B7759">
            <v>57398.81</v>
          </cell>
          <cell r="C7759">
            <v>2011</v>
          </cell>
          <cell r="D7759" t="str">
            <v>401400  Leave Pay</v>
          </cell>
          <cell r="E7759" t="str">
            <v>District 6</v>
          </cell>
          <cell r="F7759" t="str">
            <v>Sewer</v>
          </cell>
        </row>
        <row r="7760">
          <cell r="B7760">
            <v>8587.7999999999993</v>
          </cell>
          <cell r="C7760">
            <v>2011</v>
          </cell>
          <cell r="D7760" t="str">
            <v>401400  Leave Pay</v>
          </cell>
          <cell r="E7760" t="str">
            <v>District 7</v>
          </cell>
          <cell r="F7760" t="str">
            <v>Sewer</v>
          </cell>
        </row>
        <row r="7761">
          <cell r="B7761">
            <v>11033.64</v>
          </cell>
          <cell r="C7761">
            <v>2011</v>
          </cell>
          <cell r="D7761" t="str">
            <v>401400  Leave Pay</v>
          </cell>
          <cell r="E7761" t="str">
            <v>District 7</v>
          </cell>
          <cell r="F7761" t="str">
            <v>Sewer</v>
          </cell>
        </row>
        <row r="7762">
          <cell r="B7762">
            <v>717.6</v>
          </cell>
          <cell r="C7762">
            <v>2011</v>
          </cell>
          <cell r="D7762" t="str">
            <v>401400  Leave Pay</v>
          </cell>
          <cell r="E7762" t="str">
            <v>Logistics</v>
          </cell>
          <cell r="F7762" t="str">
            <v>Water</v>
          </cell>
        </row>
        <row r="7763">
          <cell r="B7763">
            <v>0</v>
          </cell>
          <cell r="C7763">
            <v>2011</v>
          </cell>
          <cell r="D7763" t="str">
            <v>401400  Leave Pay</v>
          </cell>
          <cell r="E7763" t="str">
            <v>Informal Settlements</v>
          </cell>
          <cell r="F7763" t="str">
            <v>Water</v>
          </cell>
        </row>
        <row r="7764">
          <cell r="B7764">
            <v>23862.799999999999</v>
          </cell>
          <cell r="C7764">
            <v>2011</v>
          </cell>
          <cell r="D7764" t="str">
            <v>401400  Leave Pay</v>
          </cell>
          <cell r="E7764" t="str">
            <v>TOC</v>
          </cell>
          <cell r="F7764" t="str">
            <v>Water</v>
          </cell>
        </row>
        <row r="7765">
          <cell r="B7765">
            <v>39584.19</v>
          </cell>
          <cell r="C7765">
            <v>2011</v>
          </cell>
          <cell r="D7765" t="str">
            <v>401400  Leave Pay</v>
          </cell>
          <cell r="E7765" t="str">
            <v>Informal Settlements</v>
          </cell>
          <cell r="F7765" t="str">
            <v>Water</v>
          </cell>
        </row>
        <row r="7766">
          <cell r="B7766">
            <v>153170.70000000001</v>
          </cell>
          <cell r="C7766">
            <v>2011</v>
          </cell>
          <cell r="D7766" t="str">
            <v>401400  Leave Pay</v>
          </cell>
          <cell r="E7766" t="str">
            <v>TOC</v>
          </cell>
          <cell r="F7766" t="str">
            <v>Water</v>
          </cell>
        </row>
        <row r="7767">
          <cell r="B7767">
            <v>16071.22</v>
          </cell>
          <cell r="C7767">
            <v>2011</v>
          </cell>
          <cell r="D7767" t="str">
            <v>401400  Leave Pay</v>
          </cell>
          <cell r="E7767" t="str">
            <v>Logistics</v>
          </cell>
          <cell r="F7767" t="str">
            <v>Water</v>
          </cell>
        </row>
        <row r="7768">
          <cell r="B7768">
            <v>31406.6</v>
          </cell>
          <cell r="C7768">
            <v>2011</v>
          </cell>
          <cell r="D7768" t="str">
            <v>401400  Leave Pay</v>
          </cell>
          <cell r="E7768" t="str">
            <v>Logistics</v>
          </cell>
          <cell r="F7768" t="str">
            <v>Water</v>
          </cell>
        </row>
        <row r="7769">
          <cell r="B7769">
            <v>150858.51999999999</v>
          </cell>
          <cell r="C7769">
            <v>2011</v>
          </cell>
          <cell r="D7769" t="str">
            <v>401400  Leave Pay</v>
          </cell>
          <cell r="E7769" t="str">
            <v>Logistics</v>
          </cell>
          <cell r="F7769" t="str">
            <v>Water</v>
          </cell>
        </row>
        <row r="7770">
          <cell r="B7770">
            <v>91131.7</v>
          </cell>
          <cell r="C7770">
            <v>2011</v>
          </cell>
          <cell r="D7770" t="str">
            <v>401400  Leave Pay</v>
          </cell>
          <cell r="E7770" t="str">
            <v>Logistics</v>
          </cell>
          <cell r="F7770" t="str">
            <v>Water</v>
          </cell>
        </row>
        <row r="7771">
          <cell r="B7771">
            <v>79438.33</v>
          </cell>
          <cell r="C7771">
            <v>2011</v>
          </cell>
          <cell r="D7771" t="str">
            <v>401400  Leave Pay</v>
          </cell>
          <cell r="E7771" t="str">
            <v>Logistics</v>
          </cell>
          <cell r="F7771" t="str">
            <v>Water</v>
          </cell>
        </row>
        <row r="7772">
          <cell r="B7772">
            <v>19612.5</v>
          </cell>
          <cell r="C7772">
            <v>2011</v>
          </cell>
          <cell r="D7772" t="str">
            <v>401400  Leave Pay</v>
          </cell>
          <cell r="E7772" t="str">
            <v>District 1</v>
          </cell>
          <cell r="F7772" t="str">
            <v>Water</v>
          </cell>
        </row>
        <row r="7773">
          <cell r="B7773">
            <v>65680.899999999994</v>
          </cell>
          <cell r="C7773">
            <v>2011</v>
          </cell>
          <cell r="D7773" t="str">
            <v>401400  Leave Pay</v>
          </cell>
          <cell r="E7773" t="str">
            <v>District 1</v>
          </cell>
          <cell r="F7773" t="str">
            <v>Water</v>
          </cell>
        </row>
        <row r="7774">
          <cell r="B7774">
            <v>0</v>
          </cell>
          <cell r="C7774">
            <v>2011</v>
          </cell>
          <cell r="D7774" t="str">
            <v>401400  Leave Pay</v>
          </cell>
          <cell r="E7774" t="str">
            <v>District 1</v>
          </cell>
          <cell r="F7774" t="str">
            <v>Water</v>
          </cell>
        </row>
        <row r="7775">
          <cell r="B7775">
            <v>191479.24</v>
          </cell>
          <cell r="C7775">
            <v>2011</v>
          </cell>
          <cell r="D7775" t="str">
            <v>401400  Leave Pay</v>
          </cell>
          <cell r="E7775" t="str">
            <v>District 1</v>
          </cell>
          <cell r="F7775" t="str">
            <v>Water</v>
          </cell>
        </row>
        <row r="7776">
          <cell r="B7776">
            <v>14108.5</v>
          </cell>
          <cell r="C7776">
            <v>2011</v>
          </cell>
          <cell r="D7776" t="str">
            <v>401400  Leave Pay</v>
          </cell>
          <cell r="E7776" t="str">
            <v>District 6</v>
          </cell>
          <cell r="F7776" t="str">
            <v>Water</v>
          </cell>
        </row>
        <row r="7777">
          <cell r="B7777">
            <v>0</v>
          </cell>
          <cell r="C7777">
            <v>2011</v>
          </cell>
          <cell r="D7777" t="str">
            <v>401410  Long Service Award</v>
          </cell>
          <cell r="E7777" t="str">
            <v>District 8</v>
          </cell>
          <cell r="F7777" t="str">
            <v>Water</v>
          </cell>
        </row>
        <row r="7778">
          <cell r="B7778">
            <v>0</v>
          </cell>
          <cell r="C7778">
            <v>2011</v>
          </cell>
          <cell r="D7778" t="str">
            <v>401410  Long Service Award</v>
          </cell>
          <cell r="E7778" t="str">
            <v>District 6</v>
          </cell>
          <cell r="F7778" t="str">
            <v>Water</v>
          </cell>
        </row>
        <row r="7779">
          <cell r="B7779">
            <v>0</v>
          </cell>
          <cell r="C7779">
            <v>2011</v>
          </cell>
          <cell r="D7779" t="str">
            <v>401410  Long Service Award</v>
          </cell>
          <cell r="E7779" t="str">
            <v>District 3</v>
          </cell>
          <cell r="F7779" t="str">
            <v>Water</v>
          </cell>
        </row>
        <row r="7780">
          <cell r="B7780">
            <v>0</v>
          </cell>
          <cell r="C7780">
            <v>2011</v>
          </cell>
          <cell r="D7780" t="str">
            <v>401410  Long Service Award</v>
          </cell>
          <cell r="E7780" t="str">
            <v>District 3</v>
          </cell>
          <cell r="F7780" t="str">
            <v>Water</v>
          </cell>
        </row>
        <row r="7781">
          <cell r="B7781">
            <v>0</v>
          </cell>
          <cell r="C7781">
            <v>2011</v>
          </cell>
          <cell r="D7781" t="str">
            <v>401410  Long Service Award</v>
          </cell>
          <cell r="E7781" t="str">
            <v>District 4</v>
          </cell>
          <cell r="F7781" t="str">
            <v>Water</v>
          </cell>
        </row>
        <row r="7782">
          <cell r="B7782">
            <v>0</v>
          </cell>
          <cell r="C7782">
            <v>2011</v>
          </cell>
          <cell r="D7782" t="str">
            <v>401410  Long Service Award</v>
          </cell>
          <cell r="E7782" t="str">
            <v>District 4</v>
          </cell>
          <cell r="F7782" t="str">
            <v>Water</v>
          </cell>
        </row>
        <row r="7783">
          <cell r="B7783">
            <v>0</v>
          </cell>
          <cell r="C7783">
            <v>2011</v>
          </cell>
          <cell r="D7783" t="str">
            <v>401410  Long Service Award</v>
          </cell>
          <cell r="E7783" t="str">
            <v>District 4</v>
          </cell>
          <cell r="F7783" t="str">
            <v>Water</v>
          </cell>
        </row>
        <row r="7784">
          <cell r="B7784">
            <v>0</v>
          </cell>
          <cell r="C7784">
            <v>2011</v>
          </cell>
          <cell r="D7784" t="str">
            <v>401410  Long Service Award</v>
          </cell>
          <cell r="E7784" t="str">
            <v>District 4</v>
          </cell>
          <cell r="F7784" t="str">
            <v>Water</v>
          </cell>
        </row>
        <row r="7785">
          <cell r="B7785">
            <v>0</v>
          </cell>
          <cell r="C7785">
            <v>2011</v>
          </cell>
          <cell r="D7785" t="str">
            <v>401410  Long Service Award</v>
          </cell>
          <cell r="E7785" t="str">
            <v>District 8</v>
          </cell>
          <cell r="F7785" t="str">
            <v>Water</v>
          </cell>
        </row>
        <row r="7786">
          <cell r="B7786">
            <v>0</v>
          </cell>
          <cell r="C7786">
            <v>2011</v>
          </cell>
          <cell r="D7786" t="str">
            <v>401410  Long Service Award</v>
          </cell>
          <cell r="E7786" t="str">
            <v>District 1</v>
          </cell>
          <cell r="F7786" t="str">
            <v>Water</v>
          </cell>
        </row>
        <row r="7787">
          <cell r="B7787">
            <v>0</v>
          </cell>
          <cell r="C7787">
            <v>2011</v>
          </cell>
          <cell r="D7787" t="str">
            <v>401410  Long Service Award</v>
          </cell>
          <cell r="E7787" t="str">
            <v>District 8</v>
          </cell>
          <cell r="F7787" t="str">
            <v>Water</v>
          </cell>
        </row>
        <row r="7788">
          <cell r="B7788">
            <v>0</v>
          </cell>
          <cell r="C7788">
            <v>2011</v>
          </cell>
          <cell r="D7788" t="str">
            <v>401410  Long Service Award</v>
          </cell>
          <cell r="E7788" t="str">
            <v>District 6</v>
          </cell>
          <cell r="F7788" t="str">
            <v>Water</v>
          </cell>
        </row>
        <row r="7789">
          <cell r="B7789">
            <v>0</v>
          </cell>
          <cell r="C7789">
            <v>2011</v>
          </cell>
          <cell r="D7789" t="str">
            <v>401410  Long Service Award</v>
          </cell>
          <cell r="E7789" t="str">
            <v>District 6</v>
          </cell>
          <cell r="F7789" t="str">
            <v>Water</v>
          </cell>
        </row>
        <row r="7790">
          <cell r="B7790">
            <v>0</v>
          </cell>
          <cell r="C7790">
            <v>2011</v>
          </cell>
          <cell r="D7790" t="str">
            <v>401410  Long Service Award</v>
          </cell>
          <cell r="E7790" t="str">
            <v>District 6</v>
          </cell>
          <cell r="F7790" t="str">
            <v>Water</v>
          </cell>
        </row>
        <row r="7791">
          <cell r="B7791">
            <v>0</v>
          </cell>
          <cell r="C7791">
            <v>2011</v>
          </cell>
          <cell r="D7791" t="str">
            <v>401410  Long Service Award</v>
          </cell>
          <cell r="E7791" t="str">
            <v>District 6</v>
          </cell>
          <cell r="F7791" t="str">
            <v>Water</v>
          </cell>
        </row>
        <row r="7792">
          <cell r="B7792">
            <v>0</v>
          </cell>
          <cell r="C7792">
            <v>2011</v>
          </cell>
          <cell r="D7792" t="str">
            <v>401410  Long Service Award</v>
          </cell>
          <cell r="E7792" t="str">
            <v>District 6</v>
          </cell>
          <cell r="F7792" t="str">
            <v>Water</v>
          </cell>
        </row>
        <row r="7793">
          <cell r="B7793">
            <v>0</v>
          </cell>
          <cell r="C7793">
            <v>2011</v>
          </cell>
          <cell r="D7793" t="str">
            <v>401410  Long Service Award</v>
          </cell>
          <cell r="E7793" t="str">
            <v>District 8</v>
          </cell>
          <cell r="F7793" t="str">
            <v>Water</v>
          </cell>
        </row>
        <row r="7794">
          <cell r="B7794">
            <v>9957.94</v>
          </cell>
          <cell r="C7794">
            <v>2011</v>
          </cell>
          <cell r="D7794" t="str">
            <v>401410  Long Service Award</v>
          </cell>
          <cell r="E7794" t="str">
            <v>District 8</v>
          </cell>
          <cell r="F7794" t="str">
            <v>Water</v>
          </cell>
        </row>
        <row r="7795">
          <cell r="B7795">
            <v>0</v>
          </cell>
          <cell r="C7795">
            <v>2011</v>
          </cell>
          <cell r="D7795" t="str">
            <v>401410  Long Service Award</v>
          </cell>
          <cell r="E7795" t="str">
            <v>District 8</v>
          </cell>
          <cell r="F7795" t="str">
            <v>Water</v>
          </cell>
        </row>
        <row r="7796">
          <cell r="B7796">
            <v>0</v>
          </cell>
          <cell r="C7796">
            <v>2011</v>
          </cell>
          <cell r="D7796" t="str">
            <v>401410  Long Service Award</v>
          </cell>
          <cell r="E7796" t="str">
            <v>District 8</v>
          </cell>
          <cell r="F7796" t="str">
            <v>Water</v>
          </cell>
        </row>
        <row r="7797">
          <cell r="B7797">
            <v>0</v>
          </cell>
          <cell r="C7797">
            <v>2011</v>
          </cell>
          <cell r="D7797" t="str">
            <v>401410  Long Service Award</v>
          </cell>
          <cell r="E7797" t="str">
            <v>District 8</v>
          </cell>
          <cell r="F7797" t="str">
            <v>Water</v>
          </cell>
        </row>
        <row r="7798">
          <cell r="B7798">
            <v>0</v>
          </cell>
          <cell r="C7798">
            <v>2011</v>
          </cell>
          <cell r="D7798" t="str">
            <v>401410  Long Service Award</v>
          </cell>
          <cell r="E7798" t="str">
            <v>District 8</v>
          </cell>
          <cell r="F7798" t="str">
            <v>Water</v>
          </cell>
        </row>
        <row r="7799">
          <cell r="B7799">
            <v>0</v>
          </cell>
          <cell r="C7799">
            <v>2011</v>
          </cell>
          <cell r="D7799" t="str">
            <v>401410  Long Service Award</v>
          </cell>
          <cell r="E7799" t="str">
            <v>District 1</v>
          </cell>
          <cell r="F7799" t="str">
            <v>Sewer</v>
          </cell>
        </row>
        <row r="7800">
          <cell r="B7800">
            <v>0</v>
          </cell>
          <cell r="C7800">
            <v>2011</v>
          </cell>
          <cell r="D7800" t="str">
            <v>401410  Long Service Award</v>
          </cell>
          <cell r="E7800" t="str">
            <v>District 7</v>
          </cell>
          <cell r="F7800" t="str">
            <v>Sewer</v>
          </cell>
        </row>
        <row r="7801">
          <cell r="B7801">
            <v>0</v>
          </cell>
          <cell r="C7801">
            <v>2011</v>
          </cell>
          <cell r="D7801" t="str">
            <v>401410  Long Service Award</v>
          </cell>
          <cell r="E7801" t="str">
            <v>District 6</v>
          </cell>
          <cell r="F7801" t="str">
            <v>Sewer</v>
          </cell>
        </row>
        <row r="7802">
          <cell r="B7802">
            <v>0</v>
          </cell>
          <cell r="C7802">
            <v>2011</v>
          </cell>
          <cell r="D7802" t="str">
            <v>401410  Long Service Award</v>
          </cell>
          <cell r="E7802" t="str">
            <v>TOC</v>
          </cell>
          <cell r="F7802" t="str">
            <v>Sewer</v>
          </cell>
        </row>
        <row r="7803">
          <cell r="B7803">
            <v>0</v>
          </cell>
          <cell r="C7803">
            <v>2011</v>
          </cell>
          <cell r="D7803" t="str">
            <v>401410  Long Service Award</v>
          </cell>
          <cell r="E7803" t="str">
            <v>District 3</v>
          </cell>
          <cell r="F7803" t="str">
            <v>Sewer</v>
          </cell>
        </row>
        <row r="7804">
          <cell r="B7804">
            <v>0</v>
          </cell>
          <cell r="C7804">
            <v>2011</v>
          </cell>
          <cell r="D7804" t="str">
            <v>401410  Long Service Award</v>
          </cell>
          <cell r="E7804" t="str">
            <v>District 4</v>
          </cell>
          <cell r="F7804" t="str">
            <v>Sewer</v>
          </cell>
        </row>
        <row r="7805">
          <cell r="B7805">
            <v>0</v>
          </cell>
          <cell r="C7805">
            <v>2011</v>
          </cell>
          <cell r="D7805" t="str">
            <v>401410  Long Service Award</v>
          </cell>
          <cell r="E7805" t="str">
            <v>District 4</v>
          </cell>
          <cell r="F7805" t="str">
            <v>Sewer</v>
          </cell>
        </row>
        <row r="7806">
          <cell r="B7806">
            <v>0</v>
          </cell>
          <cell r="C7806">
            <v>2011</v>
          </cell>
          <cell r="D7806" t="str">
            <v>401410  Long Service Award</v>
          </cell>
          <cell r="E7806" t="str">
            <v>District 4</v>
          </cell>
          <cell r="F7806" t="str">
            <v>Sewer</v>
          </cell>
        </row>
        <row r="7807">
          <cell r="B7807">
            <v>0</v>
          </cell>
          <cell r="C7807">
            <v>2011</v>
          </cell>
          <cell r="D7807" t="str">
            <v>401410  Long Service Award</v>
          </cell>
          <cell r="E7807" t="str">
            <v>District 6</v>
          </cell>
          <cell r="F7807" t="str">
            <v>Sewer</v>
          </cell>
        </row>
        <row r="7808">
          <cell r="B7808">
            <v>0</v>
          </cell>
          <cell r="C7808">
            <v>2011</v>
          </cell>
          <cell r="D7808" t="str">
            <v>401410  Long Service Award</v>
          </cell>
          <cell r="E7808" t="str">
            <v>District 6</v>
          </cell>
          <cell r="F7808" t="str">
            <v>Sewer</v>
          </cell>
        </row>
        <row r="7809">
          <cell r="B7809">
            <v>0</v>
          </cell>
          <cell r="C7809">
            <v>2011</v>
          </cell>
          <cell r="D7809" t="str">
            <v>401410  Long Service Award</v>
          </cell>
          <cell r="E7809" t="str">
            <v>TOC</v>
          </cell>
          <cell r="F7809" t="str">
            <v>Water</v>
          </cell>
        </row>
        <row r="7810">
          <cell r="B7810">
            <v>0</v>
          </cell>
          <cell r="C7810">
            <v>2011</v>
          </cell>
          <cell r="D7810" t="str">
            <v>401410  Long Service Award</v>
          </cell>
          <cell r="E7810" t="str">
            <v>Informal Settlements</v>
          </cell>
          <cell r="F7810" t="str">
            <v>Water</v>
          </cell>
        </row>
        <row r="7811">
          <cell r="B7811">
            <v>4999</v>
          </cell>
          <cell r="C7811">
            <v>2011</v>
          </cell>
          <cell r="D7811" t="str">
            <v>401410  Long Service Award</v>
          </cell>
          <cell r="E7811" t="str">
            <v>TOC</v>
          </cell>
          <cell r="F7811" t="str">
            <v>Water</v>
          </cell>
        </row>
        <row r="7812">
          <cell r="B7812">
            <v>0</v>
          </cell>
          <cell r="C7812">
            <v>2011</v>
          </cell>
          <cell r="D7812" t="str">
            <v>401410  Long Service Award</v>
          </cell>
          <cell r="E7812" t="str">
            <v>Logistics</v>
          </cell>
          <cell r="F7812" t="str">
            <v>Water</v>
          </cell>
        </row>
        <row r="7813">
          <cell r="B7813">
            <v>0</v>
          </cell>
          <cell r="C7813">
            <v>2011</v>
          </cell>
          <cell r="D7813" t="str">
            <v>401410  Long Service Award</v>
          </cell>
          <cell r="E7813" t="str">
            <v>Logistics</v>
          </cell>
          <cell r="F7813" t="str">
            <v>Water</v>
          </cell>
        </row>
        <row r="7814">
          <cell r="B7814">
            <v>0</v>
          </cell>
          <cell r="C7814">
            <v>2011</v>
          </cell>
          <cell r="D7814" t="str">
            <v>401410  Long Service Award</v>
          </cell>
          <cell r="E7814" t="str">
            <v>Logistics</v>
          </cell>
          <cell r="F7814" t="str">
            <v>Water</v>
          </cell>
        </row>
        <row r="7815">
          <cell r="B7815">
            <v>0</v>
          </cell>
          <cell r="C7815">
            <v>2011</v>
          </cell>
          <cell r="D7815" t="str">
            <v>401410  Long Service Award</v>
          </cell>
          <cell r="E7815" t="str">
            <v>Logistics</v>
          </cell>
          <cell r="F7815" t="str">
            <v>Water</v>
          </cell>
        </row>
        <row r="7816">
          <cell r="B7816">
            <v>0</v>
          </cell>
          <cell r="C7816">
            <v>2011</v>
          </cell>
          <cell r="D7816" t="str">
            <v>401410  Long Service Award</v>
          </cell>
          <cell r="E7816" t="str">
            <v>Logistics</v>
          </cell>
          <cell r="F7816" t="str">
            <v>Water</v>
          </cell>
        </row>
        <row r="7817">
          <cell r="B7817">
            <v>0</v>
          </cell>
          <cell r="C7817">
            <v>2011</v>
          </cell>
          <cell r="D7817" t="str">
            <v>401410  Long Service Award</v>
          </cell>
          <cell r="E7817" t="str">
            <v>District 1</v>
          </cell>
          <cell r="F7817" t="str">
            <v>Water</v>
          </cell>
        </row>
        <row r="7818">
          <cell r="B7818">
            <v>0</v>
          </cell>
          <cell r="C7818">
            <v>2011</v>
          </cell>
          <cell r="D7818" t="str">
            <v>401410  Long Service Award</v>
          </cell>
          <cell r="E7818" t="str">
            <v>District 1</v>
          </cell>
          <cell r="F7818" t="str">
            <v>Water</v>
          </cell>
        </row>
        <row r="7819">
          <cell r="B7819">
            <v>0</v>
          </cell>
          <cell r="C7819">
            <v>2011</v>
          </cell>
          <cell r="D7819" t="str">
            <v>401410  Long Service Award</v>
          </cell>
          <cell r="E7819" t="str">
            <v>District 1</v>
          </cell>
          <cell r="F7819" t="str">
            <v>Water</v>
          </cell>
        </row>
        <row r="7820">
          <cell r="B7820">
            <v>0</v>
          </cell>
          <cell r="C7820">
            <v>2011</v>
          </cell>
          <cell r="D7820" t="str">
            <v>401410  Long Service Award</v>
          </cell>
          <cell r="E7820" t="str">
            <v>District 8</v>
          </cell>
          <cell r="F7820" t="str">
            <v>Water</v>
          </cell>
        </row>
        <row r="7821">
          <cell r="B7821">
            <v>1419373.63</v>
          </cell>
          <cell r="C7821">
            <v>2011</v>
          </cell>
          <cell r="D7821" t="str">
            <v>401500  Non Structured Overtime</v>
          </cell>
          <cell r="E7821" t="str">
            <v>District 8</v>
          </cell>
          <cell r="F7821" t="str">
            <v>Water</v>
          </cell>
        </row>
        <row r="7822">
          <cell r="B7822">
            <v>1412189.69</v>
          </cell>
          <cell r="C7822">
            <v>2011</v>
          </cell>
          <cell r="D7822" t="str">
            <v>401500  Non Structured Overtime</v>
          </cell>
          <cell r="E7822" t="str">
            <v>District 6</v>
          </cell>
          <cell r="F7822" t="str">
            <v>Water</v>
          </cell>
        </row>
        <row r="7823">
          <cell r="B7823">
            <v>105889.59</v>
          </cell>
          <cell r="C7823">
            <v>2011</v>
          </cell>
          <cell r="D7823" t="str">
            <v>401500  Non Structured Overtime</v>
          </cell>
          <cell r="E7823" t="str">
            <v>District 3</v>
          </cell>
          <cell r="F7823" t="str">
            <v>Water</v>
          </cell>
        </row>
        <row r="7824">
          <cell r="B7824">
            <v>116194.64</v>
          </cell>
          <cell r="C7824">
            <v>2011</v>
          </cell>
          <cell r="D7824" t="str">
            <v>401500  Non Structured Overtime</v>
          </cell>
          <cell r="E7824" t="str">
            <v>District 3</v>
          </cell>
          <cell r="F7824" t="str">
            <v>Water</v>
          </cell>
        </row>
        <row r="7825">
          <cell r="B7825">
            <v>3148.77</v>
          </cell>
          <cell r="C7825">
            <v>2011</v>
          </cell>
          <cell r="D7825" t="str">
            <v>401500  Non Structured Overtime</v>
          </cell>
          <cell r="E7825" t="str">
            <v>District 3</v>
          </cell>
          <cell r="F7825" t="str">
            <v>Water</v>
          </cell>
        </row>
        <row r="7826">
          <cell r="B7826">
            <v>303729.14</v>
          </cell>
          <cell r="C7826">
            <v>2011</v>
          </cell>
          <cell r="D7826" t="str">
            <v>401500  Non Structured Overtime</v>
          </cell>
          <cell r="E7826" t="str">
            <v>District 3</v>
          </cell>
          <cell r="F7826" t="str">
            <v>Water</v>
          </cell>
        </row>
        <row r="7827">
          <cell r="B7827">
            <v>472605.05</v>
          </cell>
          <cell r="C7827">
            <v>2011</v>
          </cell>
          <cell r="D7827" t="str">
            <v>401500  Non Structured Overtime</v>
          </cell>
          <cell r="E7827" t="str">
            <v>District 4</v>
          </cell>
          <cell r="F7827" t="str">
            <v>Water</v>
          </cell>
        </row>
        <row r="7828">
          <cell r="B7828">
            <v>8708.9500000000007</v>
          </cell>
          <cell r="C7828">
            <v>2011</v>
          </cell>
          <cell r="D7828" t="str">
            <v>401500  Non Structured Overtime</v>
          </cell>
          <cell r="E7828" t="str">
            <v>District 4</v>
          </cell>
          <cell r="F7828" t="str">
            <v>Water</v>
          </cell>
        </row>
        <row r="7829">
          <cell r="B7829">
            <v>2807.38</v>
          </cell>
          <cell r="C7829">
            <v>2011</v>
          </cell>
          <cell r="D7829" t="str">
            <v>401500  Non Structured Overtime</v>
          </cell>
          <cell r="E7829" t="str">
            <v>District 4</v>
          </cell>
          <cell r="F7829" t="str">
            <v>Water</v>
          </cell>
        </row>
        <row r="7830">
          <cell r="B7830">
            <v>1682728.51</v>
          </cell>
          <cell r="C7830">
            <v>2011</v>
          </cell>
          <cell r="D7830" t="str">
            <v>401500  Non Structured Overtime</v>
          </cell>
          <cell r="E7830" t="str">
            <v>District 4</v>
          </cell>
          <cell r="F7830" t="str">
            <v>Water</v>
          </cell>
        </row>
        <row r="7831">
          <cell r="B7831">
            <v>723586.68</v>
          </cell>
          <cell r="C7831">
            <v>2011</v>
          </cell>
          <cell r="D7831" t="str">
            <v>401500  Non Structured Overtime</v>
          </cell>
          <cell r="E7831" t="str">
            <v>District 4</v>
          </cell>
          <cell r="F7831" t="str">
            <v>Water</v>
          </cell>
        </row>
        <row r="7832">
          <cell r="B7832">
            <v>396895.11</v>
          </cell>
          <cell r="C7832">
            <v>2011</v>
          </cell>
          <cell r="D7832" t="str">
            <v>401500  Non Structured Overtime</v>
          </cell>
          <cell r="E7832" t="str">
            <v>District 4</v>
          </cell>
          <cell r="F7832" t="str">
            <v>Water</v>
          </cell>
        </row>
        <row r="7833">
          <cell r="B7833">
            <v>26498.19</v>
          </cell>
          <cell r="C7833">
            <v>2011</v>
          </cell>
          <cell r="D7833" t="str">
            <v>401500  Non Structured Overtime</v>
          </cell>
          <cell r="E7833" t="str">
            <v>District 8</v>
          </cell>
          <cell r="F7833" t="str">
            <v>Water</v>
          </cell>
        </row>
        <row r="7834">
          <cell r="B7834">
            <v>139985.48000000001</v>
          </cell>
          <cell r="C7834">
            <v>2011</v>
          </cell>
          <cell r="D7834" t="str">
            <v>401500  Non Structured Overtime</v>
          </cell>
          <cell r="E7834" t="str">
            <v>District 8</v>
          </cell>
          <cell r="F7834" t="str">
            <v>Water</v>
          </cell>
        </row>
        <row r="7835">
          <cell r="B7835">
            <v>81857.88</v>
          </cell>
          <cell r="C7835">
            <v>2011</v>
          </cell>
          <cell r="D7835" t="str">
            <v>401500  Non Structured Overtime</v>
          </cell>
          <cell r="E7835" t="str">
            <v>District 1</v>
          </cell>
          <cell r="F7835" t="str">
            <v>Water</v>
          </cell>
        </row>
        <row r="7836">
          <cell r="B7836">
            <v>712268.34</v>
          </cell>
          <cell r="C7836">
            <v>2011</v>
          </cell>
          <cell r="D7836" t="str">
            <v>401500  Non Structured Overtime</v>
          </cell>
          <cell r="E7836" t="str">
            <v>District 8</v>
          </cell>
          <cell r="F7836" t="str">
            <v>Water</v>
          </cell>
        </row>
        <row r="7837">
          <cell r="B7837">
            <v>98626.44</v>
          </cell>
          <cell r="C7837">
            <v>2011</v>
          </cell>
          <cell r="D7837" t="str">
            <v>401500  Non Structured Overtime</v>
          </cell>
          <cell r="E7837" t="str">
            <v>District 6</v>
          </cell>
          <cell r="F7837" t="str">
            <v>Water</v>
          </cell>
        </row>
        <row r="7838">
          <cell r="B7838">
            <v>708814.85</v>
          </cell>
          <cell r="C7838">
            <v>2011</v>
          </cell>
          <cell r="D7838" t="str">
            <v>401500  Non Structured Overtime</v>
          </cell>
          <cell r="E7838" t="str">
            <v>District 6</v>
          </cell>
          <cell r="F7838" t="str">
            <v>Water</v>
          </cell>
        </row>
        <row r="7839">
          <cell r="B7839">
            <v>639.4</v>
          </cell>
          <cell r="C7839">
            <v>2011</v>
          </cell>
          <cell r="D7839" t="str">
            <v>401500  Non Structured Overtime</v>
          </cell>
          <cell r="E7839" t="str">
            <v>District 6</v>
          </cell>
          <cell r="F7839" t="str">
            <v>Water</v>
          </cell>
        </row>
        <row r="7840">
          <cell r="B7840">
            <v>37.01</v>
          </cell>
          <cell r="C7840">
            <v>2011</v>
          </cell>
          <cell r="D7840" t="str">
            <v>401500  Non Structured Overtime</v>
          </cell>
          <cell r="E7840" t="str">
            <v>District 6</v>
          </cell>
          <cell r="F7840" t="str">
            <v>Water</v>
          </cell>
        </row>
        <row r="7841">
          <cell r="B7841">
            <v>468575.3</v>
          </cell>
          <cell r="C7841">
            <v>2011</v>
          </cell>
          <cell r="D7841" t="str">
            <v>401500  Non Structured Overtime</v>
          </cell>
          <cell r="E7841" t="str">
            <v>District 6</v>
          </cell>
          <cell r="F7841" t="str">
            <v>Water</v>
          </cell>
        </row>
        <row r="7842">
          <cell r="B7842">
            <v>1105977.27</v>
          </cell>
          <cell r="C7842">
            <v>2011</v>
          </cell>
          <cell r="D7842" t="str">
            <v>401500  Non Structured Overtime</v>
          </cell>
          <cell r="E7842" t="str">
            <v>District 6</v>
          </cell>
          <cell r="F7842" t="str">
            <v>Water</v>
          </cell>
        </row>
        <row r="7843">
          <cell r="B7843">
            <v>1906394.23</v>
          </cell>
          <cell r="C7843">
            <v>2011</v>
          </cell>
          <cell r="D7843" t="str">
            <v>401500  Non Structured Overtime</v>
          </cell>
          <cell r="E7843" t="str">
            <v>District 6</v>
          </cell>
          <cell r="F7843" t="str">
            <v>Water</v>
          </cell>
        </row>
        <row r="7844">
          <cell r="B7844">
            <v>88313.8</v>
          </cell>
          <cell r="C7844">
            <v>2011</v>
          </cell>
          <cell r="D7844" t="str">
            <v>401500  Non Structured Overtime</v>
          </cell>
          <cell r="E7844" t="str">
            <v>District 8</v>
          </cell>
          <cell r="F7844" t="str">
            <v>Water</v>
          </cell>
        </row>
        <row r="7845">
          <cell r="B7845">
            <v>2789307.32</v>
          </cell>
          <cell r="C7845">
            <v>2011</v>
          </cell>
          <cell r="D7845" t="str">
            <v>401500  Non Structured Overtime</v>
          </cell>
          <cell r="E7845" t="str">
            <v>District 8</v>
          </cell>
          <cell r="F7845" t="str">
            <v>Water</v>
          </cell>
        </row>
        <row r="7846">
          <cell r="B7846">
            <v>34592.39</v>
          </cell>
          <cell r="C7846">
            <v>2011</v>
          </cell>
          <cell r="D7846" t="str">
            <v>401500  Non Structured Overtime</v>
          </cell>
          <cell r="E7846" t="str">
            <v>District 8</v>
          </cell>
          <cell r="F7846" t="str">
            <v>Water</v>
          </cell>
        </row>
        <row r="7847">
          <cell r="B7847">
            <v>461045.11</v>
          </cell>
          <cell r="C7847">
            <v>2011</v>
          </cell>
          <cell r="D7847" t="str">
            <v>401500  Non Structured Overtime</v>
          </cell>
          <cell r="E7847" t="str">
            <v>District 8</v>
          </cell>
          <cell r="F7847" t="str">
            <v>Water</v>
          </cell>
        </row>
        <row r="7848">
          <cell r="B7848">
            <v>1503135.29</v>
          </cell>
          <cell r="C7848">
            <v>2011</v>
          </cell>
          <cell r="D7848" t="str">
            <v>401500  Non Structured Overtime</v>
          </cell>
          <cell r="E7848" t="str">
            <v>District 8</v>
          </cell>
          <cell r="F7848" t="str">
            <v>Water</v>
          </cell>
        </row>
        <row r="7849">
          <cell r="B7849">
            <v>1098633.49</v>
          </cell>
          <cell r="C7849">
            <v>2011</v>
          </cell>
          <cell r="D7849" t="str">
            <v>401500  Non Structured Overtime</v>
          </cell>
          <cell r="E7849" t="str">
            <v>District 8</v>
          </cell>
          <cell r="F7849" t="str">
            <v>Water</v>
          </cell>
        </row>
        <row r="7850">
          <cell r="B7850">
            <v>3882.62</v>
          </cell>
          <cell r="C7850">
            <v>2011</v>
          </cell>
          <cell r="D7850" t="str">
            <v>401500  Non Structured Overtime</v>
          </cell>
          <cell r="E7850" t="str">
            <v>District 8</v>
          </cell>
          <cell r="F7850" t="str">
            <v>Water</v>
          </cell>
        </row>
        <row r="7851">
          <cell r="B7851">
            <v>642483.69999999995</v>
          </cell>
          <cell r="C7851">
            <v>2011</v>
          </cell>
          <cell r="D7851" t="str">
            <v>401500  Non Structured Overtime</v>
          </cell>
          <cell r="E7851" t="str">
            <v>District 8</v>
          </cell>
          <cell r="F7851" t="str">
            <v>Water</v>
          </cell>
        </row>
        <row r="7852">
          <cell r="B7852">
            <v>3754484.06</v>
          </cell>
          <cell r="C7852">
            <v>2011</v>
          </cell>
          <cell r="D7852" t="str">
            <v>401500  Non Structured Overtime</v>
          </cell>
          <cell r="E7852" t="str">
            <v>District 8</v>
          </cell>
          <cell r="F7852" t="str">
            <v>Water</v>
          </cell>
        </row>
        <row r="7853">
          <cell r="B7853">
            <v>134177.26999999999</v>
          </cell>
          <cell r="C7853">
            <v>2011</v>
          </cell>
          <cell r="D7853" t="str">
            <v>401500  Non Structured Overtime</v>
          </cell>
          <cell r="E7853" t="str">
            <v>Informal Settlements</v>
          </cell>
          <cell r="F7853" t="str">
            <v>Sewer</v>
          </cell>
        </row>
        <row r="7854">
          <cell r="B7854">
            <v>2520.6</v>
          </cell>
          <cell r="C7854">
            <v>2011</v>
          </cell>
          <cell r="D7854" t="str">
            <v>401500  Non Structured Overtime</v>
          </cell>
          <cell r="E7854" t="str">
            <v>Informal Settlements</v>
          </cell>
          <cell r="F7854" t="str">
            <v>Sewer</v>
          </cell>
        </row>
        <row r="7855">
          <cell r="B7855">
            <v>2849879.19</v>
          </cell>
          <cell r="C7855">
            <v>2011</v>
          </cell>
          <cell r="D7855" t="str">
            <v>401500  Non Structured Overtime</v>
          </cell>
          <cell r="E7855" t="str">
            <v>District 1</v>
          </cell>
          <cell r="F7855" t="str">
            <v>Sewer</v>
          </cell>
        </row>
        <row r="7856">
          <cell r="B7856">
            <v>1425299.29</v>
          </cell>
          <cell r="C7856">
            <v>2011</v>
          </cell>
          <cell r="D7856" t="str">
            <v>401500  Non Structured Overtime</v>
          </cell>
          <cell r="E7856" t="str">
            <v>District 7</v>
          </cell>
          <cell r="F7856" t="str">
            <v>Sewer</v>
          </cell>
        </row>
        <row r="7857">
          <cell r="B7857">
            <v>500393.43</v>
          </cell>
          <cell r="C7857">
            <v>2011</v>
          </cell>
          <cell r="D7857" t="str">
            <v>401500  Non Structured Overtime</v>
          </cell>
          <cell r="E7857" t="str">
            <v>District 6</v>
          </cell>
          <cell r="F7857" t="str">
            <v>Sewer</v>
          </cell>
        </row>
        <row r="7858">
          <cell r="B7858">
            <v>121146.63</v>
          </cell>
          <cell r="C7858">
            <v>2011</v>
          </cell>
          <cell r="D7858" t="str">
            <v>401500  Non Structured Overtime</v>
          </cell>
          <cell r="E7858" t="str">
            <v>TOC</v>
          </cell>
          <cell r="F7858" t="str">
            <v>Sewer</v>
          </cell>
        </row>
        <row r="7859">
          <cell r="B7859">
            <v>523275.35</v>
          </cell>
          <cell r="C7859">
            <v>2011</v>
          </cell>
          <cell r="D7859" t="str">
            <v>401500  Non Structured Overtime</v>
          </cell>
          <cell r="E7859" t="str">
            <v>District 3</v>
          </cell>
          <cell r="F7859" t="str">
            <v>Sewer</v>
          </cell>
        </row>
        <row r="7860">
          <cell r="B7860">
            <v>1934509.15</v>
          </cell>
          <cell r="C7860">
            <v>2011</v>
          </cell>
          <cell r="D7860" t="str">
            <v>401500  Non Structured Overtime</v>
          </cell>
          <cell r="E7860" t="str">
            <v>District 4</v>
          </cell>
          <cell r="F7860" t="str">
            <v>Sewer</v>
          </cell>
        </row>
        <row r="7861">
          <cell r="B7861">
            <v>1361399.04</v>
          </cell>
          <cell r="C7861">
            <v>2011</v>
          </cell>
          <cell r="D7861" t="str">
            <v>401500  Non Structured Overtime</v>
          </cell>
          <cell r="E7861" t="str">
            <v>District 4</v>
          </cell>
          <cell r="F7861" t="str">
            <v>Sewer</v>
          </cell>
        </row>
        <row r="7862">
          <cell r="B7862">
            <v>790650.63</v>
          </cell>
          <cell r="C7862">
            <v>2011</v>
          </cell>
          <cell r="D7862" t="str">
            <v>401500  Non Structured Overtime</v>
          </cell>
          <cell r="E7862" t="str">
            <v>District 4</v>
          </cell>
          <cell r="F7862" t="str">
            <v>Sewer</v>
          </cell>
        </row>
        <row r="7863">
          <cell r="B7863">
            <v>27650.2</v>
          </cell>
          <cell r="C7863">
            <v>2011</v>
          </cell>
          <cell r="D7863" t="str">
            <v>401500  Non Structured Overtime</v>
          </cell>
          <cell r="E7863" t="str">
            <v>District 7</v>
          </cell>
          <cell r="F7863" t="str">
            <v>Sewer</v>
          </cell>
        </row>
        <row r="7864">
          <cell r="B7864">
            <v>280031.73</v>
          </cell>
          <cell r="C7864">
            <v>2011</v>
          </cell>
          <cell r="D7864" t="str">
            <v>401500  Non Structured Overtime</v>
          </cell>
          <cell r="E7864" t="str">
            <v>District 6</v>
          </cell>
          <cell r="F7864" t="str">
            <v>Sewer</v>
          </cell>
        </row>
        <row r="7865">
          <cell r="B7865">
            <v>206741.82</v>
          </cell>
          <cell r="C7865">
            <v>2011</v>
          </cell>
          <cell r="D7865" t="str">
            <v>401500  Non Structured Overtime</v>
          </cell>
          <cell r="E7865" t="str">
            <v>District 6</v>
          </cell>
          <cell r="F7865" t="str">
            <v>Sewer</v>
          </cell>
        </row>
        <row r="7866">
          <cell r="B7866">
            <v>851035.67</v>
          </cell>
          <cell r="C7866">
            <v>2011</v>
          </cell>
          <cell r="D7866" t="str">
            <v>401500  Non Structured Overtime</v>
          </cell>
          <cell r="E7866" t="str">
            <v>District 6</v>
          </cell>
          <cell r="F7866" t="str">
            <v>Sewer</v>
          </cell>
        </row>
        <row r="7867">
          <cell r="B7867">
            <v>184343.33</v>
          </cell>
          <cell r="C7867">
            <v>2011</v>
          </cell>
          <cell r="D7867" t="str">
            <v>401500  Non Structured Overtime</v>
          </cell>
          <cell r="E7867" t="str">
            <v>District 7</v>
          </cell>
          <cell r="F7867" t="str">
            <v>Sewer</v>
          </cell>
        </row>
        <row r="7868">
          <cell r="B7868">
            <v>262264.62</v>
          </cell>
          <cell r="C7868">
            <v>2011</v>
          </cell>
          <cell r="D7868" t="str">
            <v>401500  Non Structured Overtime</v>
          </cell>
          <cell r="E7868" t="str">
            <v>District 7</v>
          </cell>
          <cell r="F7868" t="str">
            <v>Sewer</v>
          </cell>
        </row>
        <row r="7869">
          <cell r="B7869">
            <v>323.02</v>
          </cell>
          <cell r="C7869">
            <v>2011</v>
          </cell>
          <cell r="D7869" t="str">
            <v>401500  Non Structured Overtime</v>
          </cell>
          <cell r="E7869" t="str">
            <v>Logistics</v>
          </cell>
          <cell r="F7869" t="str">
            <v>Water</v>
          </cell>
        </row>
        <row r="7870">
          <cell r="B7870">
            <v>150609.95000000001</v>
          </cell>
          <cell r="C7870">
            <v>2011</v>
          </cell>
          <cell r="D7870" t="str">
            <v>401500  Non Structured Overtime</v>
          </cell>
          <cell r="E7870" t="str">
            <v>Informal Settlements</v>
          </cell>
          <cell r="F7870" t="str">
            <v>Water</v>
          </cell>
        </row>
        <row r="7871">
          <cell r="B7871">
            <v>158936.85</v>
          </cell>
          <cell r="C7871">
            <v>2011</v>
          </cell>
          <cell r="D7871" t="str">
            <v>401500  Non Structured Overtime</v>
          </cell>
          <cell r="E7871" t="str">
            <v>TOC</v>
          </cell>
          <cell r="F7871" t="str">
            <v>Water</v>
          </cell>
        </row>
        <row r="7872">
          <cell r="B7872">
            <v>214978.99</v>
          </cell>
          <cell r="C7872">
            <v>2011</v>
          </cell>
          <cell r="D7872" t="str">
            <v>401500  Non Structured Overtime</v>
          </cell>
          <cell r="E7872" t="str">
            <v>Informal Settlements</v>
          </cell>
          <cell r="F7872" t="str">
            <v>Water</v>
          </cell>
        </row>
        <row r="7873">
          <cell r="B7873">
            <v>56666.34</v>
          </cell>
          <cell r="C7873">
            <v>2011</v>
          </cell>
          <cell r="D7873" t="str">
            <v>401500  Non Structured Overtime</v>
          </cell>
          <cell r="E7873" t="str">
            <v>TOC</v>
          </cell>
          <cell r="F7873" t="str">
            <v>Water</v>
          </cell>
        </row>
        <row r="7874">
          <cell r="B7874">
            <v>190755.24</v>
          </cell>
          <cell r="C7874">
            <v>2011</v>
          </cell>
          <cell r="D7874" t="str">
            <v>401500  Non Structured Overtime</v>
          </cell>
          <cell r="E7874" t="str">
            <v>Logistics</v>
          </cell>
          <cell r="F7874" t="str">
            <v>Water</v>
          </cell>
        </row>
        <row r="7875">
          <cell r="B7875">
            <v>534534.73</v>
          </cell>
          <cell r="C7875">
            <v>2011</v>
          </cell>
          <cell r="D7875" t="str">
            <v>401500  Non Structured Overtime</v>
          </cell>
          <cell r="E7875" t="str">
            <v>Logistics</v>
          </cell>
          <cell r="F7875" t="str">
            <v>Water</v>
          </cell>
        </row>
        <row r="7876">
          <cell r="B7876">
            <v>472850.52</v>
          </cell>
          <cell r="C7876">
            <v>2011</v>
          </cell>
          <cell r="D7876" t="str">
            <v>401500  Non Structured Overtime</v>
          </cell>
          <cell r="E7876" t="str">
            <v>Logistics</v>
          </cell>
          <cell r="F7876" t="str">
            <v>Water</v>
          </cell>
        </row>
        <row r="7877">
          <cell r="B7877">
            <v>137828.21</v>
          </cell>
          <cell r="C7877">
            <v>2011</v>
          </cell>
          <cell r="D7877" t="str">
            <v>401500  Non Structured Overtime</v>
          </cell>
          <cell r="E7877" t="str">
            <v>Logistics</v>
          </cell>
          <cell r="F7877" t="str">
            <v>Water</v>
          </cell>
        </row>
        <row r="7878">
          <cell r="B7878">
            <v>255044.52</v>
          </cell>
          <cell r="C7878">
            <v>2011</v>
          </cell>
          <cell r="D7878" t="str">
            <v>401500  Non Structured Overtime</v>
          </cell>
          <cell r="E7878" t="str">
            <v>Logistics</v>
          </cell>
          <cell r="F7878" t="str">
            <v>Water</v>
          </cell>
        </row>
        <row r="7879">
          <cell r="B7879">
            <v>128826.47</v>
          </cell>
          <cell r="C7879">
            <v>2011</v>
          </cell>
          <cell r="D7879" t="str">
            <v>401500  Non Structured Overtime</v>
          </cell>
          <cell r="E7879" t="str">
            <v>District 1</v>
          </cell>
          <cell r="F7879" t="str">
            <v>Water</v>
          </cell>
        </row>
        <row r="7880">
          <cell r="B7880">
            <v>220357.37</v>
          </cell>
          <cell r="C7880">
            <v>2011</v>
          </cell>
          <cell r="D7880" t="str">
            <v>401500  Non Structured Overtime</v>
          </cell>
          <cell r="E7880" t="str">
            <v>District 1</v>
          </cell>
          <cell r="F7880" t="str">
            <v>Water</v>
          </cell>
        </row>
        <row r="7881">
          <cell r="B7881">
            <v>29637.97</v>
          </cell>
          <cell r="C7881">
            <v>2011</v>
          </cell>
          <cell r="D7881" t="str">
            <v>401500  Non Structured Overtime</v>
          </cell>
          <cell r="E7881" t="str">
            <v>District 1</v>
          </cell>
          <cell r="F7881" t="str">
            <v>Water</v>
          </cell>
        </row>
        <row r="7882">
          <cell r="B7882">
            <v>2686487.31</v>
          </cell>
          <cell r="C7882">
            <v>2011</v>
          </cell>
          <cell r="D7882" t="str">
            <v>401500  Non Structured Overtime</v>
          </cell>
          <cell r="E7882" t="str">
            <v>District 1</v>
          </cell>
          <cell r="F7882" t="str">
            <v>Water</v>
          </cell>
        </row>
        <row r="7883">
          <cell r="B7883">
            <v>200647.17</v>
          </cell>
          <cell r="C7883">
            <v>2011</v>
          </cell>
          <cell r="D7883" t="str">
            <v>401500  Non Structured Overtime</v>
          </cell>
          <cell r="E7883" t="str">
            <v>District 6</v>
          </cell>
          <cell r="F7883" t="str">
            <v>Water</v>
          </cell>
        </row>
        <row r="7884">
          <cell r="B7884">
            <v>291722.03999999998</v>
          </cell>
          <cell r="C7884">
            <v>2011</v>
          </cell>
          <cell r="D7884" t="str">
            <v>401500  Non Structured Overtime</v>
          </cell>
          <cell r="E7884" t="str">
            <v>District 8</v>
          </cell>
          <cell r="F7884" t="str">
            <v>Water</v>
          </cell>
        </row>
        <row r="7885">
          <cell r="B7885">
            <v>4591.1499999999996</v>
          </cell>
          <cell r="C7885">
            <v>2011</v>
          </cell>
          <cell r="D7885" t="str">
            <v>401510  Structured Overtime</v>
          </cell>
          <cell r="E7885" t="str">
            <v>District 8</v>
          </cell>
          <cell r="F7885" t="str">
            <v>Water</v>
          </cell>
        </row>
        <row r="7886">
          <cell r="B7886">
            <v>19666.34</v>
          </cell>
          <cell r="C7886">
            <v>2011</v>
          </cell>
          <cell r="D7886" t="str">
            <v>401510  Structured Overtime</v>
          </cell>
          <cell r="E7886" t="str">
            <v>District 8</v>
          </cell>
          <cell r="F7886" t="str">
            <v>Water</v>
          </cell>
        </row>
        <row r="7887">
          <cell r="B7887">
            <v>10172.06</v>
          </cell>
          <cell r="C7887">
            <v>2011</v>
          </cell>
          <cell r="D7887" t="str">
            <v>401510  Structured Overtime</v>
          </cell>
          <cell r="E7887" t="str">
            <v>District 8</v>
          </cell>
          <cell r="F7887" t="str">
            <v>Water</v>
          </cell>
        </row>
        <row r="7888">
          <cell r="B7888">
            <v>25672.41</v>
          </cell>
          <cell r="C7888">
            <v>2011</v>
          </cell>
          <cell r="D7888" t="str">
            <v>401510  Structured Overtime</v>
          </cell>
          <cell r="E7888" t="str">
            <v>District 8</v>
          </cell>
          <cell r="F7888" t="str">
            <v>Water</v>
          </cell>
        </row>
        <row r="7889">
          <cell r="B7889">
            <v>2651.87</v>
          </cell>
          <cell r="C7889">
            <v>2011</v>
          </cell>
          <cell r="D7889" t="str">
            <v>401510  Structured Overtime</v>
          </cell>
          <cell r="E7889" t="str">
            <v>District 6</v>
          </cell>
          <cell r="F7889" t="str">
            <v>Water</v>
          </cell>
        </row>
        <row r="7890">
          <cell r="B7890">
            <v>364.16</v>
          </cell>
          <cell r="C7890">
            <v>2011</v>
          </cell>
          <cell r="D7890" t="str">
            <v>401510  Structured Overtime</v>
          </cell>
          <cell r="E7890" t="str">
            <v>District 6</v>
          </cell>
          <cell r="F7890" t="str">
            <v>Water</v>
          </cell>
        </row>
        <row r="7891">
          <cell r="B7891">
            <v>1380.7</v>
          </cell>
          <cell r="C7891">
            <v>2011</v>
          </cell>
          <cell r="D7891" t="str">
            <v>401510  Structured Overtime</v>
          </cell>
          <cell r="E7891" t="str">
            <v>District 6</v>
          </cell>
          <cell r="F7891" t="str">
            <v>Water</v>
          </cell>
        </row>
        <row r="7892">
          <cell r="B7892">
            <v>0</v>
          </cell>
          <cell r="C7892">
            <v>2011</v>
          </cell>
          <cell r="D7892" t="str">
            <v>401510  Structured Overtime</v>
          </cell>
          <cell r="E7892" t="str">
            <v>District 3</v>
          </cell>
          <cell r="F7892" t="str">
            <v>Water</v>
          </cell>
        </row>
        <row r="7893">
          <cell r="B7893">
            <v>0</v>
          </cell>
          <cell r="C7893">
            <v>2011</v>
          </cell>
          <cell r="D7893" t="str">
            <v>401510  Structured Overtime</v>
          </cell>
          <cell r="E7893" t="str">
            <v>District 3</v>
          </cell>
          <cell r="F7893" t="str">
            <v>Water</v>
          </cell>
        </row>
        <row r="7894">
          <cell r="B7894">
            <v>101.77</v>
          </cell>
          <cell r="C7894">
            <v>2011</v>
          </cell>
          <cell r="D7894" t="str">
            <v>401510  Structured Overtime</v>
          </cell>
          <cell r="E7894" t="str">
            <v>District 6</v>
          </cell>
          <cell r="F7894" t="str">
            <v>Water</v>
          </cell>
        </row>
        <row r="7895">
          <cell r="B7895">
            <v>5393.97</v>
          </cell>
          <cell r="C7895">
            <v>2011</v>
          </cell>
          <cell r="D7895" t="str">
            <v>401510  Structured Overtime</v>
          </cell>
          <cell r="E7895" t="str">
            <v>District 1</v>
          </cell>
          <cell r="F7895" t="str">
            <v>Water</v>
          </cell>
        </row>
        <row r="7896">
          <cell r="B7896">
            <v>476.01</v>
          </cell>
          <cell r="C7896">
            <v>2011</v>
          </cell>
          <cell r="D7896" t="str">
            <v>401510  Structured Overtime</v>
          </cell>
          <cell r="E7896" t="str">
            <v>Logistics</v>
          </cell>
          <cell r="F7896" t="str">
            <v>Water</v>
          </cell>
        </row>
        <row r="7897">
          <cell r="B7897">
            <v>8502.9699999999993</v>
          </cell>
          <cell r="C7897">
            <v>2011</v>
          </cell>
          <cell r="D7897" t="str">
            <v>401510  Structured Overtime</v>
          </cell>
          <cell r="E7897" t="str">
            <v>Logistics</v>
          </cell>
          <cell r="F7897" t="str">
            <v>Water</v>
          </cell>
        </row>
        <row r="7898">
          <cell r="B7898">
            <v>16160.93</v>
          </cell>
          <cell r="C7898">
            <v>2011</v>
          </cell>
          <cell r="D7898" t="str">
            <v>401510  Structured Overtime</v>
          </cell>
          <cell r="E7898" t="str">
            <v>Logistics</v>
          </cell>
          <cell r="F7898" t="str">
            <v>Water</v>
          </cell>
        </row>
        <row r="7899">
          <cell r="B7899">
            <v>290.92</v>
          </cell>
          <cell r="C7899">
            <v>2011</v>
          </cell>
          <cell r="D7899" t="str">
            <v>401510  Structured Overtime</v>
          </cell>
          <cell r="E7899" t="str">
            <v>Logistics</v>
          </cell>
          <cell r="F7899" t="str">
            <v>Water</v>
          </cell>
        </row>
        <row r="7900">
          <cell r="B7900">
            <v>2706.04</v>
          </cell>
          <cell r="C7900">
            <v>2011</v>
          </cell>
          <cell r="D7900" t="str">
            <v>401510  Structured Overtime</v>
          </cell>
          <cell r="E7900" t="str">
            <v>Informal Settlements</v>
          </cell>
          <cell r="F7900" t="str">
            <v>Water</v>
          </cell>
        </row>
        <row r="7901">
          <cell r="B7901">
            <v>253019.75</v>
          </cell>
          <cell r="C7901">
            <v>2011</v>
          </cell>
          <cell r="D7901" t="str">
            <v>401510  Structured Overtime</v>
          </cell>
          <cell r="E7901" t="str">
            <v>TOC</v>
          </cell>
          <cell r="F7901" t="str">
            <v>Water</v>
          </cell>
        </row>
        <row r="7902">
          <cell r="B7902">
            <v>23744.41</v>
          </cell>
          <cell r="C7902">
            <v>2011</v>
          </cell>
          <cell r="D7902" t="str">
            <v>401510  Structured Overtime</v>
          </cell>
          <cell r="E7902" t="str">
            <v>District 4</v>
          </cell>
          <cell r="F7902" t="str">
            <v>Sewer</v>
          </cell>
        </row>
        <row r="7903">
          <cell r="B7903">
            <v>0</v>
          </cell>
          <cell r="C7903">
            <v>2011</v>
          </cell>
          <cell r="D7903" t="str">
            <v>401510  Structured Overtime</v>
          </cell>
          <cell r="E7903" t="str">
            <v>District 3</v>
          </cell>
          <cell r="F7903" t="str">
            <v>Sewer</v>
          </cell>
        </row>
        <row r="7904">
          <cell r="B7904">
            <v>72833.53</v>
          </cell>
          <cell r="C7904">
            <v>2011</v>
          </cell>
          <cell r="D7904" t="str">
            <v>401510  Structured Overtime</v>
          </cell>
          <cell r="E7904" t="str">
            <v>District 1</v>
          </cell>
          <cell r="F7904" t="str">
            <v>Sewer</v>
          </cell>
        </row>
        <row r="7905">
          <cell r="B7905">
            <v>9912</v>
          </cell>
          <cell r="C7905">
            <v>2011</v>
          </cell>
          <cell r="D7905" t="str">
            <v>401600  Allowances: Housing</v>
          </cell>
          <cell r="E7905" t="str">
            <v>District 8</v>
          </cell>
          <cell r="F7905" t="str">
            <v>Water</v>
          </cell>
        </row>
        <row r="7906">
          <cell r="B7906">
            <v>34286</v>
          </cell>
          <cell r="C7906">
            <v>2011</v>
          </cell>
          <cell r="D7906" t="str">
            <v>401600  Allowances: Housing</v>
          </cell>
          <cell r="E7906" t="str">
            <v>District 8</v>
          </cell>
          <cell r="F7906" t="str">
            <v>Water</v>
          </cell>
        </row>
        <row r="7907">
          <cell r="B7907">
            <v>29017</v>
          </cell>
          <cell r="C7907">
            <v>2011</v>
          </cell>
          <cell r="D7907" t="str">
            <v>401600  Allowances: Housing</v>
          </cell>
          <cell r="E7907" t="str">
            <v>District 6</v>
          </cell>
          <cell r="F7907" t="str">
            <v>Water</v>
          </cell>
        </row>
        <row r="7908">
          <cell r="B7908">
            <v>8243</v>
          </cell>
          <cell r="C7908">
            <v>2011</v>
          </cell>
          <cell r="D7908" t="str">
            <v>401600  Allowances: Housing</v>
          </cell>
          <cell r="E7908" t="str">
            <v>District 3</v>
          </cell>
          <cell r="F7908" t="str">
            <v>Water</v>
          </cell>
        </row>
        <row r="7909">
          <cell r="B7909">
            <v>9551</v>
          </cell>
          <cell r="C7909">
            <v>2011</v>
          </cell>
          <cell r="D7909" t="str">
            <v>401600  Allowances: Housing</v>
          </cell>
          <cell r="E7909" t="str">
            <v>District 3</v>
          </cell>
          <cell r="F7909" t="str">
            <v>Water</v>
          </cell>
        </row>
        <row r="7910">
          <cell r="B7910">
            <v>2633</v>
          </cell>
          <cell r="C7910">
            <v>2011</v>
          </cell>
          <cell r="D7910" t="str">
            <v>401600  Allowances: Housing</v>
          </cell>
          <cell r="E7910" t="str">
            <v>District 3</v>
          </cell>
          <cell r="F7910" t="str">
            <v>Water</v>
          </cell>
        </row>
        <row r="7911">
          <cell r="B7911">
            <v>23285</v>
          </cell>
          <cell r="C7911">
            <v>2011</v>
          </cell>
          <cell r="D7911" t="str">
            <v>401600  Allowances: Housing</v>
          </cell>
          <cell r="E7911" t="str">
            <v>District 4</v>
          </cell>
          <cell r="F7911" t="str">
            <v>Water</v>
          </cell>
        </row>
        <row r="7912">
          <cell r="B7912">
            <v>13436</v>
          </cell>
          <cell r="C7912">
            <v>2011</v>
          </cell>
          <cell r="D7912" t="str">
            <v>401600  Allowances: Housing</v>
          </cell>
          <cell r="E7912" t="str">
            <v>District 4</v>
          </cell>
          <cell r="F7912" t="str">
            <v>Water</v>
          </cell>
        </row>
        <row r="7913">
          <cell r="B7913">
            <v>51088</v>
          </cell>
          <cell r="C7913">
            <v>2011</v>
          </cell>
          <cell r="D7913" t="str">
            <v>401600  Allowances: Housing</v>
          </cell>
          <cell r="E7913" t="str">
            <v>District 4</v>
          </cell>
          <cell r="F7913" t="str">
            <v>Water</v>
          </cell>
        </row>
        <row r="7914">
          <cell r="B7914">
            <v>40323</v>
          </cell>
          <cell r="C7914">
            <v>2011</v>
          </cell>
          <cell r="D7914" t="str">
            <v>401600  Allowances: Housing</v>
          </cell>
          <cell r="E7914" t="str">
            <v>District 4</v>
          </cell>
          <cell r="F7914" t="str">
            <v>Water</v>
          </cell>
        </row>
        <row r="7915">
          <cell r="B7915">
            <v>7986</v>
          </cell>
          <cell r="C7915">
            <v>2011</v>
          </cell>
          <cell r="D7915" t="str">
            <v>401600  Allowances: Housing</v>
          </cell>
          <cell r="E7915" t="str">
            <v>District 4</v>
          </cell>
          <cell r="F7915" t="str">
            <v>Water</v>
          </cell>
        </row>
        <row r="7916">
          <cell r="B7916">
            <v>13714</v>
          </cell>
          <cell r="C7916">
            <v>2011</v>
          </cell>
          <cell r="D7916" t="str">
            <v>401600  Allowances: Housing</v>
          </cell>
          <cell r="E7916" t="str">
            <v>District 8</v>
          </cell>
          <cell r="F7916" t="str">
            <v>Water</v>
          </cell>
        </row>
        <row r="7917">
          <cell r="B7917">
            <v>7077</v>
          </cell>
          <cell r="C7917">
            <v>2011</v>
          </cell>
          <cell r="D7917" t="str">
            <v>401600  Allowances: Housing</v>
          </cell>
          <cell r="E7917" t="str">
            <v>District 1</v>
          </cell>
          <cell r="F7917" t="str">
            <v>Water</v>
          </cell>
        </row>
        <row r="7918">
          <cell r="B7918">
            <v>21207</v>
          </cell>
          <cell r="C7918">
            <v>2011</v>
          </cell>
          <cell r="D7918" t="str">
            <v>401600  Allowances: Housing</v>
          </cell>
          <cell r="E7918" t="str">
            <v>District 8</v>
          </cell>
          <cell r="F7918" t="str">
            <v>Water</v>
          </cell>
        </row>
        <row r="7919">
          <cell r="B7919">
            <v>3255</v>
          </cell>
          <cell r="C7919">
            <v>2011</v>
          </cell>
          <cell r="D7919" t="str">
            <v>401600  Allowances: Housing</v>
          </cell>
          <cell r="E7919" t="str">
            <v>District 6</v>
          </cell>
          <cell r="F7919" t="str">
            <v>Water</v>
          </cell>
        </row>
        <row r="7920">
          <cell r="B7920">
            <v>37979</v>
          </cell>
          <cell r="C7920">
            <v>2011</v>
          </cell>
          <cell r="D7920" t="str">
            <v>401600  Allowances: Housing</v>
          </cell>
          <cell r="E7920" t="str">
            <v>District 6</v>
          </cell>
          <cell r="F7920" t="str">
            <v>Water</v>
          </cell>
        </row>
        <row r="7921">
          <cell r="B7921">
            <v>8727</v>
          </cell>
          <cell r="C7921">
            <v>2011</v>
          </cell>
          <cell r="D7921" t="str">
            <v>401600  Allowances: Housing</v>
          </cell>
          <cell r="E7921" t="str">
            <v>District 6</v>
          </cell>
          <cell r="F7921" t="str">
            <v>Water</v>
          </cell>
        </row>
        <row r="7922">
          <cell r="B7922">
            <v>21050</v>
          </cell>
          <cell r="C7922">
            <v>2011</v>
          </cell>
          <cell r="D7922" t="str">
            <v>401600  Allowances: Housing</v>
          </cell>
          <cell r="E7922" t="str">
            <v>District 6</v>
          </cell>
          <cell r="F7922" t="str">
            <v>Water</v>
          </cell>
        </row>
        <row r="7923">
          <cell r="B7923">
            <v>56612</v>
          </cell>
          <cell r="C7923">
            <v>2011</v>
          </cell>
          <cell r="D7923" t="str">
            <v>401600  Allowances: Housing</v>
          </cell>
          <cell r="E7923" t="str">
            <v>District 6</v>
          </cell>
          <cell r="F7923" t="str">
            <v>Water</v>
          </cell>
        </row>
        <row r="7924">
          <cell r="B7924">
            <v>9342</v>
          </cell>
          <cell r="C7924">
            <v>2011</v>
          </cell>
          <cell r="D7924" t="str">
            <v>401600  Allowances: Housing</v>
          </cell>
          <cell r="E7924" t="str">
            <v>District 8</v>
          </cell>
          <cell r="F7924" t="str">
            <v>Water</v>
          </cell>
        </row>
        <row r="7925">
          <cell r="B7925">
            <v>132448</v>
          </cell>
          <cell r="C7925">
            <v>2011</v>
          </cell>
          <cell r="D7925" t="str">
            <v>401600  Allowances: Housing</v>
          </cell>
          <cell r="E7925" t="str">
            <v>District 8</v>
          </cell>
          <cell r="F7925" t="str">
            <v>Water</v>
          </cell>
        </row>
        <row r="7926">
          <cell r="B7926">
            <v>21274</v>
          </cell>
          <cell r="C7926">
            <v>2011</v>
          </cell>
          <cell r="D7926" t="str">
            <v>401600  Allowances: Housing</v>
          </cell>
          <cell r="E7926" t="str">
            <v>District 8</v>
          </cell>
          <cell r="F7926" t="str">
            <v>Water</v>
          </cell>
        </row>
        <row r="7927">
          <cell r="B7927">
            <v>38912</v>
          </cell>
          <cell r="C7927">
            <v>2011</v>
          </cell>
          <cell r="D7927" t="str">
            <v>401600  Allowances: Housing</v>
          </cell>
          <cell r="E7927" t="str">
            <v>District 8</v>
          </cell>
          <cell r="F7927" t="str">
            <v>Water</v>
          </cell>
        </row>
        <row r="7928">
          <cell r="B7928">
            <v>44939</v>
          </cell>
          <cell r="C7928">
            <v>2011</v>
          </cell>
          <cell r="D7928" t="str">
            <v>401600  Allowances: Housing</v>
          </cell>
          <cell r="E7928" t="str">
            <v>District 8</v>
          </cell>
          <cell r="F7928" t="str">
            <v>Water</v>
          </cell>
        </row>
        <row r="7929">
          <cell r="B7929">
            <v>23106</v>
          </cell>
          <cell r="C7929">
            <v>2011</v>
          </cell>
          <cell r="D7929" t="str">
            <v>401600  Allowances: Housing</v>
          </cell>
          <cell r="E7929" t="str">
            <v>District 8</v>
          </cell>
          <cell r="F7929" t="str">
            <v>Water</v>
          </cell>
        </row>
        <row r="7930">
          <cell r="B7930">
            <v>82336</v>
          </cell>
          <cell r="C7930">
            <v>2011</v>
          </cell>
          <cell r="D7930" t="str">
            <v>401600  Allowances: Housing</v>
          </cell>
          <cell r="E7930" t="str">
            <v>District 8</v>
          </cell>
          <cell r="F7930" t="str">
            <v>Water</v>
          </cell>
        </row>
        <row r="7931">
          <cell r="B7931">
            <v>13959</v>
          </cell>
          <cell r="C7931">
            <v>2011</v>
          </cell>
          <cell r="D7931" t="str">
            <v>401600  Allowances: Housing</v>
          </cell>
          <cell r="E7931" t="str">
            <v>District 6</v>
          </cell>
          <cell r="F7931" t="str">
            <v>Water</v>
          </cell>
        </row>
        <row r="7932">
          <cell r="B7932">
            <v>98609</v>
          </cell>
          <cell r="C7932">
            <v>2011</v>
          </cell>
          <cell r="D7932" t="str">
            <v>401600  Allowances: Housing</v>
          </cell>
          <cell r="E7932" t="str">
            <v>District 1</v>
          </cell>
          <cell r="F7932" t="str">
            <v>Sewer</v>
          </cell>
        </row>
        <row r="7933">
          <cell r="B7933">
            <v>42033</v>
          </cell>
          <cell r="C7933">
            <v>2011</v>
          </cell>
          <cell r="D7933" t="str">
            <v>401600  Allowances: Housing</v>
          </cell>
          <cell r="E7933" t="str">
            <v>District 7</v>
          </cell>
          <cell r="F7933" t="str">
            <v>Sewer</v>
          </cell>
        </row>
        <row r="7934">
          <cell r="B7934">
            <v>34428</v>
          </cell>
          <cell r="C7934">
            <v>2011</v>
          </cell>
          <cell r="D7934" t="str">
            <v>401600  Allowances: Housing</v>
          </cell>
          <cell r="E7934" t="str">
            <v>District 6</v>
          </cell>
          <cell r="F7934" t="str">
            <v>Sewer</v>
          </cell>
        </row>
        <row r="7935">
          <cell r="B7935">
            <v>3537</v>
          </cell>
          <cell r="C7935">
            <v>2011</v>
          </cell>
          <cell r="D7935" t="str">
            <v>401600  Allowances: Housing</v>
          </cell>
          <cell r="E7935" t="str">
            <v>TOC</v>
          </cell>
          <cell r="F7935" t="str">
            <v>Sewer</v>
          </cell>
        </row>
        <row r="7936">
          <cell r="B7936">
            <v>11395</v>
          </cell>
          <cell r="C7936">
            <v>2011</v>
          </cell>
          <cell r="D7936" t="str">
            <v>401600  Allowances: Housing</v>
          </cell>
          <cell r="E7936" t="str">
            <v>District 3</v>
          </cell>
          <cell r="F7936" t="str">
            <v>Sewer</v>
          </cell>
        </row>
        <row r="7937">
          <cell r="B7937">
            <v>24516</v>
          </cell>
          <cell r="C7937">
            <v>2011</v>
          </cell>
          <cell r="D7937" t="str">
            <v>401600  Allowances: Housing</v>
          </cell>
          <cell r="E7937" t="str">
            <v>District 4</v>
          </cell>
          <cell r="F7937" t="str">
            <v>Sewer</v>
          </cell>
        </row>
        <row r="7938">
          <cell r="B7938">
            <v>44111</v>
          </cell>
          <cell r="C7938">
            <v>2011</v>
          </cell>
          <cell r="D7938" t="str">
            <v>401600  Allowances: Housing</v>
          </cell>
          <cell r="E7938" t="str">
            <v>District 4</v>
          </cell>
          <cell r="F7938" t="str">
            <v>Sewer</v>
          </cell>
        </row>
        <row r="7939">
          <cell r="B7939">
            <v>24236</v>
          </cell>
          <cell r="C7939">
            <v>2011</v>
          </cell>
          <cell r="D7939" t="str">
            <v>401600  Allowances: Housing</v>
          </cell>
          <cell r="E7939" t="str">
            <v>District 4</v>
          </cell>
          <cell r="F7939" t="str">
            <v>Sewer</v>
          </cell>
        </row>
        <row r="7940">
          <cell r="B7940">
            <v>8517</v>
          </cell>
          <cell r="C7940">
            <v>2011</v>
          </cell>
          <cell r="D7940" t="str">
            <v>401600  Allowances: Housing</v>
          </cell>
          <cell r="E7940" t="str">
            <v>District 6</v>
          </cell>
          <cell r="F7940" t="str">
            <v>Sewer</v>
          </cell>
        </row>
        <row r="7941">
          <cell r="B7941">
            <v>5969</v>
          </cell>
          <cell r="C7941">
            <v>2011</v>
          </cell>
          <cell r="D7941" t="str">
            <v>401600  Allowances: Housing</v>
          </cell>
          <cell r="E7941" t="str">
            <v>District 6</v>
          </cell>
          <cell r="F7941" t="str">
            <v>Sewer</v>
          </cell>
        </row>
        <row r="7942">
          <cell r="B7942">
            <v>33341</v>
          </cell>
          <cell r="C7942">
            <v>2011</v>
          </cell>
          <cell r="D7942" t="str">
            <v>401600  Allowances: Housing</v>
          </cell>
          <cell r="E7942" t="str">
            <v>District 6</v>
          </cell>
          <cell r="F7942" t="str">
            <v>Sewer</v>
          </cell>
        </row>
        <row r="7943">
          <cell r="B7943">
            <v>9756</v>
          </cell>
          <cell r="C7943">
            <v>2011</v>
          </cell>
          <cell r="D7943" t="str">
            <v>401600  Allowances: Housing</v>
          </cell>
          <cell r="E7943" t="str">
            <v>District 7</v>
          </cell>
          <cell r="F7943" t="str">
            <v>Sewer</v>
          </cell>
        </row>
        <row r="7944">
          <cell r="B7944">
            <v>5676</v>
          </cell>
          <cell r="C7944">
            <v>2011</v>
          </cell>
          <cell r="D7944" t="str">
            <v>401600  Allowances: Housing</v>
          </cell>
          <cell r="E7944" t="str">
            <v>District 7</v>
          </cell>
          <cell r="F7944" t="str">
            <v>Sewer</v>
          </cell>
        </row>
        <row r="7945">
          <cell r="B7945">
            <v>11352</v>
          </cell>
          <cell r="C7945">
            <v>2011</v>
          </cell>
          <cell r="D7945" t="str">
            <v>401600  Allowances: Housing</v>
          </cell>
          <cell r="E7945" t="str">
            <v>Logistics</v>
          </cell>
          <cell r="F7945" t="str">
            <v>Water</v>
          </cell>
        </row>
        <row r="7946">
          <cell r="B7946">
            <v>2043</v>
          </cell>
          <cell r="C7946">
            <v>2011</v>
          </cell>
          <cell r="D7946" t="str">
            <v>401600  Allowances: Housing</v>
          </cell>
          <cell r="E7946" t="str">
            <v>Informal Settlements</v>
          </cell>
          <cell r="F7946" t="str">
            <v>Water</v>
          </cell>
        </row>
        <row r="7947">
          <cell r="B7947">
            <v>58275</v>
          </cell>
          <cell r="C7947">
            <v>2011</v>
          </cell>
          <cell r="D7947" t="str">
            <v>401600  Allowances: Housing</v>
          </cell>
          <cell r="E7947" t="str">
            <v>TOC</v>
          </cell>
          <cell r="F7947" t="str">
            <v>Water</v>
          </cell>
        </row>
        <row r="7948">
          <cell r="B7948">
            <v>41038</v>
          </cell>
          <cell r="C7948">
            <v>2011</v>
          </cell>
          <cell r="D7948" t="str">
            <v>401600  Allowances: Housing</v>
          </cell>
          <cell r="E7948" t="str">
            <v>Informal Settlements</v>
          </cell>
          <cell r="F7948" t="str">
            <v>Water</v>
          </cell>
        </row>
        <row r="7949">
          <cell r="B7949">
            <v>86027</v>
          </cell>
          <cell r="C7949">
            <v>2011</v>
          </cell>
          <cell r="D7949" t="str">
            <v>401600  Allowances: Housing</v>
          </cell>
          <cell r="E7949" t="str">
            <v>TOC</v>
          </cell>
          <cell r="F7949" t="str">
            <v>Water</v>
          </cell>
        </row>
        <row r="7950">
          <cell r="B7950">
            <v>25567</v>
          </cell>
          <cell r="C7950">
            <v>2011</v>
          </cell>
          <cell r="D7950" t="str">
            <v>401600  Allowances: Housing</v>
          </cell>
          <cell r="E7950" t="str">
            <v>Logistics</v>
          </cell>
          <cell r="F7950" t="str">
            <v>Water</v>
          </cell>
        </row>
        <row r="7951">
          <cell r="B7951">
            <v>30876</v>
          </cell>
          <cell r="C7951">
            <v>2011</v>
          </cell>
          <cell r="D7951" t="str">
            <v>401600  Allowances: Housing</v>
          </cell>
          <cell r="E7951" t="str">
            <v>Logistics</v>
          </cell>
          <cell r="F7951" t="str">
            <v>Water</v>
          </cell>
        </row>
        <row r="7952">
          <cell r="B7952">
            <v>21899</v>
          </cell>
          <cell r="C7952">
            <v>2011</v>
          </cell>
          <cell r="D7952" t="str">
            <v>401600  Allowances: Housing</v>
          </cell>
          <cell r="E7952" t="str">
            <v>Logistics</v>
          </cell>
          <cell r="F7952" t="str">
            <v>Water</v>
          </cell>
        </row>
        <row r="7953">
          <cell r="B7953">
            <v>7832</v>
          </cell>
          <cell r="C7953">
            <v>2011</v>
          </cell>
          <cell r="D7953" t="str">
            <v>401600  Allowances: Housing</v>
          </cell>
          <cell r="E7953" t="str">
            <v>Logistics</v>
          </cell>
          <cell r="F7953" t="str">
            <v>Water</v>
          </cell>
        </row>
        <row r="7954">
          <cell r="B7954">
            <v>31310</v>
          </cell>
          <cell r="C7954">
            <v>2011</v>
          </cell>
          <cell r="D7954" t="str">
            <v>401600  Allowances: Housing</v>
          </cell>
          <cell r="E7954" t="str">
            <v>Logistics</v>
          </cell>
          <cell r="F7954" t="str">
            <v>Water</v>
          </cell>
        </row>
        <row r="7955">
          <cell r="B7955">
            <v>11625</v>
          </cell>
          <cell r="C7955">
            <v>2011</v>
          </cell>
          <cell r="D7955" t="str">
            <v>401600  Allowances: Housing</v>
          </cell>
          <cell r="E7955" t="str">
            <v>District 1</v>
          </cell>
          <cell r="F7955" t="str">
            <v>Water</v>
          </cell>
        </row>
        <row r="7956">
          <cell r="B7956">
            <v>51709</v>
          </cell>
          <cell r="C7956">
            <v>2011</v>
          </cell>
          <cell r="D7956" t="str">
            <v>401600  Allowances: Housing</v>
          </cell>
          <cell r="E7956" t="str">
            <v>District 1</v>
          </cell>
          <cell r="F7956" t="str">
            <v>Water</v>
          </cell>
        </row>
        <row r="7957">
          <cell r="B7957">
            <v>88153</v>
          </cell>
          <cell r="C7957">
            <v>2011</v>
          </cell>
          <cell r="D7957" t="str">
            <v>401600  Allowances: Housing</v>
          </cell>
          <cell r="E7957" t="str">
            <v>District 1</v>
          </cell>
          <cell r="F7957" t="str">
            <v>Water</v>
          </cell>
        </row>
        <row r="7958">
          <cell r="B7958">
            <v>193173.76000000001</v>
          </cell>
          <cell r="C7958">
            <v>2011</v>
          </cell>
          <cell r="D7958" t="str">
            <v>401700  Allowances: Locomotion</v>
          </cell>
          <cell r="E7958" t="str">
            <v>District 8</v>
          </cell>
          <cell r="F7958" t="str">
            <v>Water</v>
          </cell>
        </row>
        <row r="7959">
          <cell r="B7959">
            <v>59400.959999999999</v>
          </cell>
          <cell r="C7959">
            <v>2011</v>
          </cell>
          <cell r="D7959" t="str">
            <v>401700  Allowances: Locomotion</v>
          </cell>
          <cell r="E7959" t="str">
            <v>District 8</v>
          </cell>
          <cell r="F7959" t="str">
            <v>Water</v>
          </cell>
        </row>
        <row r="7960">
          <cell r="B7960">
            <v>151903.98000000001</v>
          </cell>
          <cell r="C7960">
            <v>2011</v>
          </cell>
          <cell r="D7960" t="str">
            <v>401700  Allowances: Locomotion</v>
          </cell>
          <cell r="E7960" t="str">
            <v>District 8</v>
          </cell>
          <cell r="F7960" t="str">
            <v>Water</v>
          </cell>
        </row>
        <row r="7961">
          <cell r="B7961">
            <v>2314.25</v>
          </cell>
          <cell r="C7961">
            <v>2011</v>
          </cell>
          <cell r="D7961" t="str">
            <v>401700  Allowances: Locomotion</v>
          </cell>
          <cell r="E7961" t="str">
            <v>District 6</v>
          </cell>
          <cell r="F7961" t="str">
            <v>Water</v>
          </cell>
        </row>
        <row r="7962">
          <cell r="B7962">
            <v>1864.23</v>
          </cell>
          <cell r="C7962">
            <v>2011</v>
          </cell>
          <cell r="D7962" t="str">
            <v>401700  Allowances: Locomotion</v>
          </cell>
          <cell r="E7962" t="str">
            <v>District 6</v>
          </cell>
          <cell r="F7962" t="str">
            <v>Water</v>
          </cell>
        </row>
        <row r="7963">
          <cell r="B7963">
            <v>2244.6999999999998</v>
          </cell>
          <cell r="C7963">
            <v>2011</v>
          </cell>
          <cell r="D7963" t="str">
            <v>401700  Allowances: Locomotion</v>
          </cell>
          <cell r="E7963" t="str">
            <v>District 6</v>
          </cell>
          <cell r="F7963" t="str">
            <v>Water</v>
          </cell>
        </row>
        <row r="7964">
          <cell r="B7964">
            <v>252143.83</v>
          </cell>
          <cell r="C7964">
            <v>2011</v>
          </cell>
          <cell r="D7964" t="str">
            <v>401700  Allowances: Locomotion</v>
          </cell>
          <cell r="E7964" t="str">
            <v>District 6</v>
          </cell>
          <cell r="F7964" t="str">
            <v>Water</v>
          </cell>
        </row>
        <row r="7965">
          <cell r="B7965">
            <v>48096.36</v>
          </cell>
          <cell r="C7965">
            <v>2011</v>
          </cell>
          <cell r="D7965" t="str">
            <v>401700  Allowances: Locomotion</v>
          </cell>
          <cell r="E7965" t="str">
            <v>District 6</v>
          </cell>
          <cell r="F7965" t="str">
            <v>Water</v>
          </cell>
        </row>
        <row r="7966">
          <cell r="B7966">
            <v>39069.51</v>
          </cell>
          <cell r="C7966">
            <v>2011</v>
          </cell>
          <cell r="D7966" t="str">
            <v>401700  Allowances: Locomotion</v>
          </cell>
          <cell r="E7966" t="str">
            <v>District 1</v>
          </cell>
          <cell r="F7966" t="str">
            <v>Water</v>
          </cell>
        </row>
        <row r="7967">
          <cell r="B7967">
            <v>131961</v>
          </cell>
          <cell r="C7967">
            <v>2011</v>
          </cell>
          <cell r="D7967" t="str">
            <v>401700  Allowances: Locomotion</v>
          </cell>
          <cell r="E7967" t="str">
            <v>District 8</v>
          </cell>
          <cell r="F7967" t="str">
            <v>Water</v>
          </cell>
        </row>
        <row r="7968">
          <cell r="B7968">
            <v>16998.55</v>
          </cell>
          <cell r="C7968">
            <v>2011</v>
          </cell>
          <cell r="D7968" t="str">
            <v>401700  Allowances: Locomotion</v>
          </cell>
          <cell r="E7968" t="str">
            <v>District 4</v>
          </cell>
          <cell r="F7968" t="str">
            <v>Water</v>
          </cell>
        </row>
        <row r="7969">
          <cell r="B7969">
            <v>1487.9</v>
          </cell>
          <cell r="C7969">
            <v>2011</v>
          </cell>
          <cell r="D7969" t="str">
            <v>401700  Allowances: Locomotion</v>
          </cell>
          <cell r="E7969" t="str">
            <v>District 4</v>
          </cell>
          <cell r="F7969" t="str">
            <v>Water</v>
          </cell>
        </row>
        <row r="7970">
          <cell r="B7970">
            <v>291689.3</v>
          </cell>
          <cell r="C7970">
            <v>2011</v>
          </cell>
          <cell r="D7970" t="str">
            <v>401700  Allowances: Locomotion</v>
          </cell>
          <cell r="E7970" t="str">
            <v>District 4</v>
          </cell>
          <cell r="F7970" t="str">
            <v>Water</v>
          </cell>
        </row>
        <row r="7971">
          <cell r="B7971">
            <v>41740.92</v>
          </cell>
          <cell r="C7971">
            <v>2011</v>
          </cell>
          <cell r="D7971" t="str">
            <v>401700  Allowances: Locomotion</v>
          </cell>
          <cell r="E7971" t="str">
            <v>District 4</v>
          </cell>
          <cell r="F7971" t="str">
            <v>Water</v>
          </cell>
        </row>
        <row r="7972">
          <cell r="B7972">
            <v>63239.53</v>
          </cell>
          <cell r="C7972">
            <v>2011</v>
          </cell>
          <cell r="D7972" t="str">
            <v>401700  Allowances: Locomotion</v>
          </cell>
          <cell r="E7972" t="str">
            <v>District 3</v>
          </cell>
          <cell r="F7972" t="str">
            <v>Water</v>
          </cell>
        </row>
        <row r="7973">
          <cell r="B7973">
            <v>1515.84</v>
          </cell>
          <cell r="C7973">
            <v>2011</v>
          </cell>
          <cell r="D7973" t="str">
            <v>401700  Allowances: Locomotion</v>
          </cell>
          <cell r="E7973" t="str">
            <v>District 8</v>
          </cell>
          <cell r="F7973" t="str">
            <v>Water</v>
          </cell>
        </row>
        <row r="7974">
          <cell r="B7974">
            <v>91489.73</v>
          </cell>
          <cell r="C7974">
            <v>2011</v>
          </cell>
          <cell r="D7974" t="str">
            <v>401700  Allowances: Locomotion</v>
          </cell>
          <cell r="E7974" t="str">
            <v>District 8</v>
          </cell>
          <cell r="F7974" t="str">
            <v>Water</v>
          </cell>
        </row>
        <row r="7975">
          <cell r="B7975">
            <v>2478.2800000000002</v>
          </cell>
          <cell r="C7975">
            <v>2011</v>
          </cell>
          <cell r="D7975" t="str">
            <v>401700  Allowances: Locomotion</v>
          </cell>
          <cell r="E7975" t="str">
            <v>District 1</v>
          </cell>
          <cell r="F7975" t="str">
            <v>Water</v>
          </cell>
        </row>
        <row r="7976">
          <cell r="B7976">
            <v>179781.4</v>
          </cell>
          <cell r="C7976">
            <v>2011</v>
          </cell>
          <cell r="D7976" t="str">
            <v>401700  Allowances: Locomotion</v>
          </cell>
          <cell r="E7976" t="str">
            <v>District 1</v>
          </cell>
          <cell r="F7976" t="str">
            <v>Water</v>
          </cell>
        </row>
        <row r="7977">
          <cell r="B7977">
            <v>88995.96</v>
          </cell>
          <cell r="C7977">
            <v>2011</v>
          </cell>
          <cell r="D7977" t="str">
            <v>401700  Allowances: Locomotion</v>
          </cell>
          <cell r="E7977" t="str">
            <v>District 1</v>
          </cell>
          <cell r="F7977" t="str">
            <v>Water</v>
          </cell>
        </row>
        <row r="7978">
          <cell r="B7978">
            <v>120930.66</v>
          </cell>
          <cell r="C7978">
            <v>2011</v>
          </cell>
          <cell r="D7978" t="str">
            <v>401700  Allowances: Locomotion</v>
          </cell>
          <cell r="E7978" t="str">
            <v>Logistics</v>
          </cell>
          <cell r="F7978" t="str">
            <v>Water</v>
          </cell>
        </row>
        <row r="7979">
          <cell r="B7979">
            <v>30350.84</v>
          </cell>
          <cell r="C7979">
            <v>2011</v>
          </cell>
          <cell r="D7979" t="str">
            <v>401700  Allowances: Locomotion</v>
          </cell>
          <cell r="E7979" t="str">
            <v>Logistics</v>
          </cell>
          <cell r="F7979" t="str">
            <v>Water</v>
          </cell>
        </row>
        <row r="7980">
          <cell r="B7980">
            <v>53152.639999999999</v>
          </cell>
          <cell r="C7980">
            <v>2011</v>
          </cell>
          <cell r="D7980" t="str">
            <v>401700  Allowances: Locomotion</v>
          </cell>
          <cell r="E7980" t="str">
            <v>Logistics</v>
          </cell>
          <cell r="F7980" t="str">
            <v>Water</v>
          </cell>
        </row>
        <row r="7981">
          <cell r="B7981">
            <v>53990.65</v>
          </cell>
          <cell r="C7981">
            <v>2011</v>
          </cell>
          <cell r="D7981" t="str">
            <v>401700  Allowances: Locomotion</v>
          </cell>
          <cell r="E7981" t="str">
            <v>Logistics</v>
          </cell>
          <cell r="F7981" t="str">
            <v>Water</v>
          </cell>
        </row>
        <row r="7982">
          <cell r="B7982">
            <v>577983</v>
          </cell>
          <cell r="C7982">
            <v>2011</v>
          </cell>
          <cell r="D7982" t="str">
            <v>401700  Allowances: Locomotion</v>
          </cell>
          <cell r="E7982" t="str">
            <v>Logistics</v>
          </cell>
          <cell r="F7982" t="str">
            <v>Water</v>
          </cell>
        </row>
        <row r="7983">
          <cell r="B7983">
            <v>24015.71</v>
          </cell>
          <cell r="C7983">
            <v>2011</v>
          </cell>
          <cell r="D7983" t="str">
            <v>401700  Allowances: Locomotion</v>
          </cell>
          <cell r="E7983" t="str">
            <v>TOC</v>
          </cell>
          <cell r="F7983" t="str">
            <v>Water</v>
          </cell>
        </row>
        <row r="7984">
          <cell r="B7984">
            <v>265059.32</v>
          </cell>
          <cell r="C7984">
            <v>2011</v>
          </cell>
          <cell r="D7984" t="str">
            <v>401700  Allowances: Locomotion</v>
          </cell>
          <cell r="E7984" t="str">
            <v>Informal Settlements</v>
          </cell>
          <cell r="F7984" t="str">
            <v>Water</v>
          </cell>
        </row>
        <row r="7985">
          <cell r="B7985">
            <v>101825.34</v>
          </cell>
          <cell r="C7985">
            <v>2011</v>
          </cell>
          <cell r="D7985" t="str">
            <v>401700  Allowances: Locomotion</v>
          </cell>
          <cell r="E7985" t="str">
            <v>TOC</v>
          </cell>
          <cell r="F7985" t="str">
            <v>Water</v>
          </cell>
        </row>
        <row r="7986">
          <cell r="B7986">
            <v>2543.71</v>
          </cell>
          <cell r="C7986">
            <v>2011</v>
          </cell>
          <cell r="D7986" t="str">
            <v>401700  Allowances: Locomotion</v>
          </cell>
          <cell r="E7986" t="str">
            <v>Informal Settlements</v>
          </cell>
          <cell r="F7986" t="str">
            <v>Water</v>
          </cell>
        </row>
        <row r="7987">
          <cell r="B7987">
            <v>211002.04</v>
          </cell>
          <cell r="C7987">
            <v>2011</v>
          </cell>
          <cell r="D7987" t="str">
            <v>401700  Allowances: Locomotion</v>
          </cell>
          <cell r="E7987" t="str">
            <v>Logistics</v>
          </cell>
          <cell r="F7987" t="str">
            <v>Water</v>
          </cell>
        </row>
        <row r="7988">
          <cell r="B7988">
            <v>1950.19</v>
          </cell>
          <cell r="C7988">
            <v>2011</v>
          </cell>
          <cell r="D7988" t="str">
            <v>401700  Allowances: Locomotion</v>
          </cell>
          <cell r="E7988" t="str">
            <v>District 4</v>
          </cell>
          <cell r="F7988" t="str">
            <v>Sewer</v>
          </cell>
        </row>
        <row r="7989">
          <cell r="B7989">
            <v>1243.24</v>
          </cell>
          <cell r="C7989">
            <v>2011</v>
          </cell>
          <cell r="D7989" t="str">
            <v>401700  Allowances: Locomotion</v>
          </cell>
          <cell r="E7989" t="str">
            <v>District 4</v>
          </cell>
          <cell r="F7989" t="str">
            <v>Sewer</v>
          </cell>
        </row>
        <row r="7990">
          <cell r="B7990">
            <v>1113.32</v>
          </cell>
          <cell r="C7990">
            <v>2011</v>
          </cell>
          <cell r="D7990" t="str">
            <v>401700  Allowances: Locomotion</v>
          </cell>
          <cell r="E7990" t="str">
            <v>District 6</v>
          </cell>
          <cell r="F7990" t="str">
            <v>Sewer</v>
          </cell>
        </row>
        <row r="7991">
          <cell r="B7991">
            <v>1073.1500000000001</v>
          </cell>
          <cell r="C7991">
            <v>2011</v>
          </cell>
          <cell r="D7991" t="str">
            <v>401700  Allowances: Locomotion</v>
          </cell>
          <cell r="E7991" t="str">
            <v>District 7</v>
          </cell>
          <cell r="F7991" t="str">
            <v>Sewer</v>
          </cell>
        </row>
        <row r="7992">
          <cell r="B7992">
            <v>241333.32</v>
          </cell>
          <cell r="C7992">
            <v>2011</v>
          </cell>
          <cell r="D7992" t="str">
            <v>401700  Allowances: Locomotion</v>
          </cell>
          <cell r="E7992" t="str">
            <v>District 1</v>
          </cell>
          <cell r="F7992" t="str">
            <v>Sewer</v>
          </cell>
        </row>
        <row r="7993">
          <cell r="B7993">
            <v>239102.64</v>
          </cell>
          <cell r="C7993">
            <v>2011</v>
          </cell>
          <cell r="D7993" t="str">
            <v>401700  Allowances: Locomotion</v>
          </cell>
          <cell r="E7993" t="str">
            <v>Informal Settlements</v>
          </cell>
          <cell r="F7993" t="str">
            <v>Sewer</v>
          </cell>
        </row>
        <row r="7994">
          <cell r="B7994">
            <v>125420.63</v>
          </cell>
          <cell r="C7994">
            <v>2011</v>
          </cell>
          <cell r="D7994" t="str">
            <v>401710  Allowances: Essential User</v>
          </cell>
          <cell r="E7994" t="str">
            <v>District 8</v>
          </cell>
          <cell r="F7994" t="str">
            <v>Water</v>
          </cell>
        </row>
        <row r="7995">
          <cell r="B7995">
            <v>70097.37</v>
          </cell>
          <cell r="C7995">
            <v>2011</v>
          </cell>
          <cell r="D7995" t="str">
            <v>401710  Allowances: Essential User</v>
          </cell>
          <cell r="E7995" t="str">
            <v>District 6</v>
          </cell>
          <cell r="F7995" t="str">
            <v>Water</v>
          </cell>
        </row>
        <row r="7996">
          <cell r="B7996">
            <v>71645.09</v>
          </cell>
          <cell r="C7996">
            <v>2011</v>
          </cell>
          <cell r="D7996" t="str">
            <v>401710  Allowances: Essential User</v>
          </cell>
          <cell r="E7996" t="str">
            <v>District 6</v>
          </cell>
          <cell r="F7996" t="str">
            <v>Water</v>
          </cell>
        </row>
        <row r="7997">
          <cell r="B7997">
            <v>79119.25</v>
          </cell>
          <cell r="C7997">
            <v>2011</v>
          </cell>
          <cell r="D7997" t="str">
            <v>401710  Allowances: Essential User</v>
          </cell>
          <cell r="E7997" t="str">
            <v>District 6</v>
          </cell>
          <cell r="F7997" t="str">
            <v>Water</v>
          </cell>
        </row>
        <row r="7998">
          <cell r="B7998">
            <v>191531.96</v>
          </cell>
          <cell r="C7998">
            <v>2011</v>
          </cell>
          <cell r="D7998" t="str">
            <v>401710  Allowances: Essential User</v>
          </cell>
          <cell r="E7998" t="str">
            <v>District 6</v>
          </cell>
          <cell r="F7998" t="str">
            <v>Water</v>
          </cell>
        </row>
        <row r="7999">
          <cell r="B7999">
            <v>35764.1</v>
          </cell>
          <cell r="C7999">
            <v>2011</v>
          </cell>
          <cell r="D7999" t="str">
            <v>401710  Allowances: Essential User</v>
          </cell>
          <cell r="E7999" t="str">
            <v>District 1</v>
          </cell>
          <cell r="F7999" t="str">
            <v>Water</v>
          </cell>
        </row>
        <row r="8000">
          <cell r="B8000">
            <v>57579.79</v>
          </cell>
          <cell r="C8000">
            <v>2011</v>
          </cell>
          <cell r="D8000" t="str">
            <v>401710  Allowances: Essential User</v>
          </cell>
          <cell r="E8000" t="str">
            <v>District 4</v>
          </cell>
          <cell r="F8000" t="str">
            <v>Water</v>
          </cell>
        </row>
        <row r="8001">
          <cell r="B8001">
            <v>63564.52</v>
          </cell>
          <cell r="C8001">
            <v>2011</v>
          </cell>
          <cell r="D8001" t="str">
            <v>401710  Allowances: Essential User</v>
          </cell>
          <cell r="E8001" t="str">
            <v>District 4</v>
          </cell>
          <cell r="F8001" t="str">
            <v>Water</v>
          </cell>
        </row>
        <row r="8002">
          <cell r="B8002">
            <v>11365.25</v>
          </cell>
          <cell r="C8002">
            <v>2011</v>
          </cell>
          <cell r="D8002" t="str">
            <v>401710  Allowances: Essential User</v>
          </cell>
          <cell r="E8002" t="str">
            <v>District 4</v>
          </cell>
          <cell r="F8002" t="str">
            <v>Water</v>
          </cell>
        </row>
        <row r="8003">
          <cell r="B8003">
            <v>50902.79</v>
          </cell>
          <cell r="C8003">
            <v>2011</v>
          </cell>
          <cell r="D8003" t="str">
            <v>401710  Allowances: Essential User</v>
          </cell>
          <cell r="E8003" t="str">
            <v>District 4</v>
          </cell>
          <cell r="F8003" t="str">
            <v>Water</v>
          </cell>
        </row>
        <row r="8004">
          <cell r="B8004">
            <v>30506.25</v>
          </cell>
          <cell r="C8004">
            <v>2011</v>
          </cell>
          <cell r="D8004" t="str">
            <v>401710  Allowances: Essential User</v>
          </cell>
          <cell r="E8004" t="str">
            <v>District 3</v>
          </cell>
          <cell r="F8004" t="str">
            <v>Water</v>
          </cell>
        </row>
        <row r="8005">
          <cell r="B8005">
            <v>65561.45</v>
          </cell>
          <cell r="C8005">
            <v>2011</v>
          </cell>
          <cell r="D8005" t="str">
            <v>401710  Allowances: Essential User</v>
          </cell>
          <cell r="E8005" t="str">
            <v>District 8</v>
          </cell>
          <cell r="F8005" t="str">
            <v>Water</v>
          </cell>
        </row>
        <row r="8006">
          <cell r="B8006">
            <v>65349.33</v>
          </cell>
          <cell r="C8006">
            <v>2011</v>
          </cell>
          <cell r="D8006" t="str">
            <v>401710  Allowances: Essential User</v>
          </cell>
          <cell r="E8006" t="str">
            <v>District 8</v>
          </cell>
          <cell r="F8006" t="str">
            <v>Water</v>
          </cell>
        </row>
        <row r="8007">
          <cell r="B8007">
            <v>74160.429999999993</v>
          </cell>
          <cell r="C8007">
            <v>2011</v>
          </cell>
          <cell r="D8007" t="str">
            <v>401710  Allowances: Essential User</v>
          </cell>
          <cell r="E8007" t="str">
            <v>District 6</v>
          </cell>
          <cell r="F8007" t="str">
            <v>Water</v>
          </cell>
        </row>
        <row r="8008">
          <cell r="B8008">
            <v>123523.82</v>
          </cell>
          <cell r="C8008">
            <v>2011</v>
          </cell>
          <cell r="D8008" t="str">
            <v>401710  Allowances: Essential User</v>
          </cell>
          <cell r="E8008" t="str">
            <v>District 1</v>
          </cell>
          <cell r="F8008" t="str">
            <v>Water</v>
          </cell>
        </row>
        <row r="8009">
          <cell r="B8009">
            <v>165180.87</v>
          </cell>
          <cell r="C8009">
            <v>2011</v>
          </cell>
          <cell r="D8009" t="str">
            <v>401710  Allowances: Essential User</v>
          </cell>
          <cell r="E8009" t="str">
            <v>District 1</v>
          </cell>
          <cell r="F8009" t="str">
            <v>Water</v>
          </cell>
        </row>
        <row r="8010">
          <cell r="B8010">
            <v>53154.25</v>
          </cell>
          <cell r="C8010">
            <v>2011</v>
          </cell>
          <cell r="D8010" t="str">
            <v>401710  Allowances: Essential User</v>
          </cell>
          <cell r="E8010" t="str">
            <v>Logistics</v>
          </cell>
          <cell r="F8010" t="str">
            <v>Water</v>
          </cell>
        </row>
        <row r="8011">
          <cell r="B8011">
            <v>939909.14</v>
          </cell>
          <cell r="C8011">
            <v>2011</v>
          </cell>
          <cell r="D8011" t="str">
            <v>401710  Allowances: Essential User</v>
          </cell>
          <cell r="E8011" t="str">
            <v>TOC</v>
          </cell>
          <cell r="F8011" t="str">
            <v>Water</v>
          </cell>
        </row>
        <row r="8012">
          <cell r="B8012">
            <v>228916.09</v>
          </cell>
          <cell r="C8012">
            <v>2011</v>
          </cell>
          <cell r="D8012" t="str">
            <v>401710  Allowances: Essential User</v>
          </cell>
          <cell r="E8012" t="str">
            <v>Informal Settlements</v>
          </cell>
          <cell r="F8012" t="str">
            <v>Water</v>
          </cell>
        </row>
        <row r="8013">
          <cell r="B8013">
            <v>51920.82</v>
          </cell>
          <cell r="C8013">
            <v>2011</v>
          </cell>
          <cell r="D8013" t="str">
            <v>401710  Allowances: Essential User</v>
          </cell>
          <cell r="E8013" t="str">
            <v>TOC</v>
          </cell>
          <cell r="F8013" t="str">
            <v>Water</v>
          </cell>
        </row>
        <row r="8014">
          <cell r="B8014">
            <v>78257.36</v>
          </cell>
          <cell r="C8014">
            <v>2011</v>
          </cell>
          <cell r="D8014" t="str">
            <v>401710  Allowances: Essential User</v>
          </cell>
          <cell r="E8014" t="str">
            <v>Informal Settlements</v>
          </cell>
          <cell r="F8014" t="str">
            <v>Water</v>
          </cell>
        </row>
        <row r="8015">
          <cell r="B8015">
            <v>57420.11</v>
          </cell>
          <cell r="C8015">
            <v>2011</v>
          </cell>
          <cell r="D8015" t="str">
            <v>401710  Allowances: Essential User</v>
          </cell>
          <cell r="E8015" t="str">
            <v>District 7</v>
          </cell>
          <cell r="F8015" t="str">
            <v>Sewer</v>
          </cell>
        </row>
        <row r="8016">
          <cell r="B8016">
            <v>41166.93</v>
          </cell>
          <cell r="C8016">
            <v>2011</v>
          </cell>
          <cell r="D8016" t="str">
            <v>401710  Allowances: Essential User</v>
          </cell>
          <cell r="E8016" t="str">
            <v>District 4</v>
          </cell>
          <cell r="F8016" t="str">
            <v>Sewer</v>
          </cell>
        </row>
        <row r="8017">
          <cell r="B8017">
            <v>60622.5</v>
          </cell>
          <cell r="C8017">
            <v>2011</v>
          </cell>
          <cell r="D8017" t="str">
            <v>401710  Allowances: Essential User</v>
          </cell>
          <cell r="E8017" t="str">
            <v>District 4</v>
          </cell>
          <cell r="F8017" t="str">
            <v>Sewer</v>
          </cell>
        </row>
        <row r="8018">
          <cell r="B8018">
            <v>0</v>
          </cell>
          <cell r="C8018">
            <v>2011</v>
          </cell>
          <cell r="D8018" t="str">
            <v>401710  Allowances: Essential User</v>
          </cell>
          <cell r="E8018" t="str">
            <v>District 4</v>
          </cell>
          <cell r="F8018" t="str">
            <v>Sewer</v>
          </cell>
        </row>
        <row r="8019">
          <cell r="B8019">
            <v>62648.63</v>
          </cell>
          <cell r="C8019">
            <v>2011</v>
          </cell>
          <cell r="D8019" t="str">
            <v>401710  Allowances: Essential User</v>
          </cell>
          <cell r="E8019" t="str">
            <v>District 6</v>
          </cell>
          <cell r="F8019" t="str">
            <v>Sewer</v>
          </cell>
        </row>
        <row r="8020">
          <cell r="B8020">
            <v>62450.21</v>
          </cell>
          <cell r="C8020">
            <v>2011</v>
          </cell>
          <cell r="D8020" t="str">
            <v>401710  Allowances: Essential User</v>
          </cell>
          <cell r="E8020" t="str">
            <v>District 7</v>
          </cell>
          <cell r="F8020" t="str">
            <v>Sewer</v>
          </cell>
        </row>
        <row r="8021">
          <cell r="B8021">
            <v>22369.45</v>
          </cell>
          <cell r="C8021">
            <v>2011</v>
          </cell>
          <cell r="D8021" t="str">
            <v>401710  Allowances: Essential User</v>
          </cell>
          <cell r="E8021" t="str">
            <v>District 1</v>
          </cell>
          <cell r="F8021" t="str">
            <v>Sewer</v>
          </cell>
        </row>
        <row r="8022">
          <cell r="B8022">
            <v>0</v>
          </cell>
          <cell r="C8022">
            <v>2011</v>
          </cell>
          <cell r="D8022" t="str">
            <v>401710  Allowances: Essential User</v>
          </cell>
          <cell r="E8022" t="str">
            <v>Logistics</v>
          </cell>
          <cell r="F8022" t="str">
            <v>Sewer</v>
          </cell>
        </row>
        <row r="8023">
          <cell r="B8023">
            <v>5760</v>
          </cell>
          <cell r="C8023">
            <v>2011</v>
          </cell>
          <cell r="D8023" t="str">
            <v>401720  Allowances: Cellphone</v>
          </cell>
          <cell r="E8023" t="str">
            <v>District 6</v>
          </cell>
          <cell r="F8023" t="str">
            <v>Water</v>
          </cell>
        </row>
        <row r="8024">
          <cell r="B8024">
            <v>6840</v>
          </cell>
          <cell r="C8024">
            <v>2011</v>
          </cell>
          <cell r="D8024" t="str">
            <v>401720  Allowances: Cellphone</v>
          </cell>
          <cell r="E8024" t="str">
            <v>District 8</v>
          </cell>
          <cell r="F8024" t="str">
            <v>Water</v>
          </cell>
        </row>
        <row r="8025">
          <cell r="B8025">
            <v>2880</v>
          </cell>
          <cell r="C8025">
            <v>2011</v>
          </cell>
          <cell r="D8025" t="str">
            <v>401720  Allowances: Cellphone</v>
          </cell>
          <cell r="E8025" t="str">
            <v>District 8</v>
          </cell>
          <cell r="F8025" t="str">
            <v>Water</v>
          </cell>
        </row>
        <row r="8026">
          <cell r="B8026">
            <v>2880</v>
          </cell>
          <cell r="C8026">
            <v>2011</v>
          </cell>
          <cell r="D8026" t="str">
            <v>401720  Allowances: Cellphone</v>
          </cell>
          <cell r="E8026" t="str">
            <v>District 3</v>
          </cell>
          <cell r="F8026" t="str">
            <v>Water</v>
          </cell>
        </row>
        <row r="8027">
          <cell r="B8027">
            <v>6840</v>
          </cell>
          <cell r="C8027">
            <v>2011</v>
          </cell>
          <cell r="D8027" t="str">
            <v>401720  Allowances: Cellphone</v>
          </cell>
          <cell r="E8027" t="str">
            <v>District 3</v>
          </cell>
          <cell r="F8027" t="str">
            <v>Water</v>
          </cell>
        </row>
        <row r="8028">
          <cell r="B8028">
            <v>0</v>
          </cell>
          <cell r="C8028">
            <v>2011</v>
          </cell>
          <cell r="D8028" t="str">
            <v>401720  Allowances: Cellphone</v>
          </cell>
          <cell r="E8028" t="str">
            <v>District 3</v>
          </cell>
          <cell r="F8028" t="str">
            <v>Water</v>
          </cell>
        </row>
        <row r="8029">
          <cell r="B8029">
            <v>3600</v>
          </cell>
          <cell r="C8029">
            <v>2011</v>
          </cell>
          <cell r="D8029" t="str">
            <v>401720  Allowances: Cellphone</v>
          </cell>
          <cell r="E8029" t="str">
            <v>District 4</v>
          </cell>
          <cell r="F8029" t="str">
            <v>Water</v>
          </cell>
        </row>
        <row r="8030">
          <cell r="B8030">
            <v>14400</v>
          </cell>
          <cell r="C8030">
            <v>2011</v>
          </cell>
          <cell r="D8030" t="str">
            <v>401720  Allowances: Cellphone</v>
          </cell>
          <cell r="E8030" t="str">
            <v>District 4</v>
          </cell>
          <cell r="F8030" t="str">
            <v>Water</v>
          </cell>
        </row>
        <row r="8031">
          <cell r="B8031">
            <v>9840</v>
          </cell>
          <cell r="C8031">
            <v>2011</v>
          </cell>
          <cell r="D8031" t="str">
            <v>401720  Allowances: Cellphone</v>
          </cell>
          <cell r="E8031" t="str">
            <v>District 4</v>
          </cell>
          <cell r="F8031" t="str">
            <v>Water</v>
          </cell>
        </row>
        <row r="8032">
          <cell r="B8032">
            <v>9600</v>
          </cell>
          <cell r="C8032">
            <v>2011</v>
          </cell>
          <cell r="D8032" t="str">
            <v>401720  Allowances: Cellphone</v>
          </cell>
          <cell r="E8032" t="str">
            <v>District 4</v>
          </cell>
          <cell r="F8032" t="str">
            <v>Water</v>
          </cell>
        </row>
        <row r="8033">
          <cell r="B8033">
            <v>3000</v>
          </cell>
          <cell r="C8033">
            <v>2011</v>
          </cell>
          <cell r="D8033" t="str">
            <v>401720  Allowances: Cellphone</v>
          </cell>
          <cell r="E8033" t="str">
            <v>District 4</v>
          </cell>
          <cell r="F8033" t="str">
            <v>Water</v>
          </cell>
        </row>
        <row r="8034">
          <cell r="B8034">
            <v>11280</v>
          </cell>
          <cell r="C8034">
            <v>2011</v>
          </cell>
          <cell r="D8034" t="str">
            <v>401720  Allowances: Cellphone</v>
          </cell>
          <cell r="E8034" t="str">
            <v>District 8</v>
          </cell>
          <cell r="F8034" t="str">
            <v>Water</v>
          </cell>
        </row>
        <row r="8035">
          <cell r="B8035">
            <v>5580</v>
          </cell>
          <cell r="C8035">
            <v>2011</v>
          </cell>
          <cell r="D8035" t="str">
            <v>401720  Allowances: Cellphone</v>
          </cell>
          <cell r="E8035" t="str">
            <v>District 1</v>
          </cell>
          <cell r="F8035" t="str">
            <v>Water</v>
          </cell>
        </row>
        <row r="8036">
          <cell r="B8036">
            <v>3600</v>
          </cell>
          <cell r="C8036">
            <v>2011</v>
          </cell>
          <cell r="D8036" t="str">
            <v>401720  Allowances: Cellphone</v>
          </cell>
          <cell r="E8036" t="str">
            <v>District 6</v>
          </cell>
          <cell r="F8036" t="str">
            <v>Water</v>
          </cell>
        </row>
        <row r="8037">
          <cell r="B8037">
            <v>27720</v>
          </cell>
          <cell r="C8037">
            <v>2011</v>
          </cell>
          <cell r="D8037" t="str">
            <v>401720  Allowances: Cellphone</v>
          </cell>
          <cell r="E8037" t="str">
            <v>District 6</v>
          </cell>
          <cell r="F8037" t="str">
            <v>Water</v>
          </cell>
        </row>
        <row r="8038">
          <cell r="B8038">
            <v>5760</v>
          </cell>
          <cell r="C8038">
            <v>2011</v>
          </cell>
          <cell r="D8038" t="str">
            <v>401720  Allowances: Cellphone</v>
          </cell>
          <cell r="E8038" t="str">
            <v>District 6</v>
          </cell>
          <cell r="F8038" t="str">
            <v>Water</v>
          </cell>
        </row>
        <row r="8039">
          <cell r="B8039">
            <v>6240</v>
          </cell>
          <cell r="C8039">
            <v>2011</v>
          </cell>
          <cell r="D8039" t="str">
            <v>401720  Allowances: Cellphone</v>
          </cell>
          <cell r="E8039" t="str">
            <v>District 6</v>
          </cell>
          <cell r="F8039" t="str">
            <v>Water</v>
          </cell>
        </row>
        <row r="8040">
          <cell r="B8040">
            <v>5760</v>
          </cell>
          <cell r="C8040">
            <v>2011</v>
          </cell>
          <cell r="D8040" t="str">
            <v>401720  Allowances: Cellphone</v>
          </cell>
          <cell r="E8040" t="str">
            <v>District 6</v>
          </cell>
          <cell r="F8040" t="str">
            <v>Water</v>
          </cell>
        </row>
        <row r="8041">
          <cell r="B8041">
            <v>22680</v>
          </cell>
          <cell r="C8041">
            <v>2011</v>
          </cell>
          <cell r="D8041" t="str">
            <v>401720  Allowances: Cellphone</v>
          </cell>
          <cell r="E8041" t="str">
            <v>District 8</v>
          </cell>
          <cell r="F8041" t="str">
            <v>Water</v>
          </cell>
        </row>
        <row r="8042">
          <cell r="B8042">
            <v>9360</v>
          </cell>
          <cell r="C8042">
            <v>2011</v>
          </cell>
          <cell r="D8042" t="str">
            <v>401720  Allowances: Cellphone</v>
          </cell>
          <cell r="E8042" t="str">
            <v>District 8</v>
          </cell>
          <cell r="F8042" t="str">
            <v>Water</v>
          </cell>
        </row>
        <row r="8043">
          <cell r="B8043">
            <v>9000</v>
          </cell>
          <cell r="C8043">
            <v>2011</v>
          </cell>
          <cell r="D8043" t="str">
            <v>401720  Allowances: Cellphone</v>
          </cell>
          <cell r="E8043" t="str">
            <v>District 8</v>
          </cell>
          <cell r="F8043" t="str">
            <v>Water</v>
          </cell>
        </row>
        <row r="8044">
          <cell r="B8044">
            <v>2880</v>
          </cell>
          <cell r="C8044">
            <v>2011</v>
          </cell>
          <cell r="D8044" t="str">
            <v>401720  Allowances: Cellphone</v>
          </cell>
          <cell r="E8044" t="str">
            <v>District 8</v>
          </cell>
          <cell r="F8044" t="str">
            <v>Water</v>
          </cell>
        </row>
        <row r="8045">
          <cell r="B8045">
            <v>10500</v>
          </cell>
          <cell r="C8045">
            <v>2011</v>
          </cell>
          <cell r="D8045" t="str">
            <v>401720  Allowances: Cellphone</v>
          </cell>
          <cell r="E8045" t="str">
            <v>Informal Settlements</v>
          </cell>
          <cell r="F8045" t="str">
            <v>Sewer</v>
          </cell>
        </row>
        <row r="8046">
          <cell r="B8046">
            <v>19080</v>
          </cell>
          <cell r="C8046">
            <v>2011</v>
          </cell>
          <cell r="D8046" t="str">
            <v>401720  Allowances: Cellphone</v>
          </cell>
          <cell r="E8046" t="str">
            <v>District 1</v>
          </cell>
          <cell r="F8046" t="str">
            <v>Sewer</v>
          </cell>
        </row>
        <row r="8047">
          <cell r="B8047">
            <v>2880</v>
          </cell>
          <cell r="C8047">
            <v>2011</v>
          </cell>
          <cell r="D8047" t="str">
            <v>401720  Allowances: Cellphone</v>
          </cell>
          <cell r="E8047" t="str">
            <v>District 7</v>
          </cell>
          <cell r="F8047" t="str">
            <v>Sewer</v>
          </cell>
        </row>
        <row r="8048">
          <cell r="B8048">
            <v>2880</v>
          </cell>
          <cell r="C8048">
            <v>2011</v>
          </cell>
          <cell r="D8048" t="str">
            <v>401720  Allowances: Cellphone</v>
          </cell>
          <cell r="E8048" t="str">
            <v>District 6</v>
          </cell>
          <cell r="F8048" t="str">
            <v>Sewer</v>
          </cell>
        </row>
        <row r="8049">
          <cell r="B8049">
            <v>2880</v>
          </cell>
          <cell r="C8049">
            <v>2011</v>
          </cell>
          <cell r="D8049" t="str">
            <v>401720  Allowances: Cellphone</v>
          </cell>
          <cell r="E8049" t="str">
            <v>District 3</v>
          </cell>
          <cell r="F8049" t="str">
            <v>Sewer</v>
          </cell>
        </row>
        <row r="8050">
          <cell r="B8050">
            <v>6480</v>
          </cell>
          <cell r="C8050">
            <v>2011</v>
          </cell>
          <cell r="D8050" t="str">
            <v>401720  Allowances: Cellphone</v>
          </cell>
          <cell r="E8050" t="str">
            <v>District 4</v>
          </cell>
          <cell r="F8050" t="str">
            <v>Sewer</v>
          </cell>
        </row>
        <row r="8051">
          <cell r="B8051">
            <v>6240</v>
          </cell>
          <cell r="C8051">
            <v>2011</v>
          </cell>
          <cell r="D8051" t="str">
            <v>401720  Allowances: Cellphone</v>
          </cell>
          <cell r="E8051" t="str">
            <v>District 4</v>
          </cell>
          <cell r="F8051" t="str">
            <v>Sewer</v>
          </cell>
        </row>
        <row r="8052">
          <cell r="B8052">
            <v>1680</v>
          </cell>
          <cell r="C8052">
            <v>2011</v>
          </cell>
          <cell r="D8052" t="str">
            <v>401720  Allowances: Cellphone</v>
          </cell>
          <cell r="E8052" t="str">
            <v>District 4</v>
          </cell>
          <cell r="F8052" t="str">
            <v>Sewer</v>
          </cell>
        </row>
        <row r="8053">
          <cell r="B8053">
            <v>5760</v>
          </cell>
          <cell r="C8053">
            <v>2011</v>
          </cell>
          <cell r="D8053" t="str">
            <v>401720  Allowances: Cellphone</v>
          </cell>
          <cell r="E8053" t="str">
            <v>District 7</v>
          </cell>
          <cell r="F8053" t="str">
            <v>Sewer</v>
          </cell>
        </row>
        <row r="8054">
          <cell r="B8054">
            <v>17760</v>
          </cell>
          <cell r="C8054">
            <v>2011</v>
          </cell>
          <cell r="D8054" t="str">
            <v>401720  Allowances: Cellphone</v>
          </cell>
          <cell r="E8054" t="str">
            <v>Logistics</v>
          </cell>
          <cell r="F8054" t="str">
            <v>Water</v>
          </cell>
        </row>
        <row r="8055">
          <cell r="B8055">
            <v>2880</v>
          </cell>
          <cell r="C8055">
            <v>2011</v>
          </cell>
          <cell r="D8055" t="str">
            <v>401720  Allowances: Cellphone</v>
          </cell>
          <cell r="E8055" t="str">
            <v>Informal Settlements</v>
          </cell>
          <cell r="F8055" t="str">
            <v>Water</v>
          </cell>
        </row>
        <row r="8056">
          <cell r="B8056">
            <v>11880</v>
          </cell>
          <cell r="C8056">
            <v>2011</v>
          </cell>
          <cell r="D8056" t="str">
            <v>401720  Allowances: Cellphone</v>
          </cell>
          <cell r="E8056" t="str">
            <v>TOC</v>
          </cell>
          <cell r="F8056" t="str">
            <v>Water</v>
          </cell>
        </row>
        <row r="8057">
          <cell r="B8057">
            <v>37080</v>
          </cell>
          <cell r="C8057">
            <v>2011</v>
          </cell>
          <cell r="D8057" t="str">
            <v>401720  Allowances: Cellphone</v>
          </cell>
          <cell r="E8057" t="str">
            <v>Informal Settlements</v>
          </cell>
          <cell r="F8057" t="str">
            <v>Water</v>
          </cell>
        </row>
        <row r="8058">
          <cell r="B8058">
            <v>43200</v>
          </cell>
          <cell r="C8058">
            <v>2011</v>
          </cell>
          <cell r="D8058" t="str">
            <v>401720  Allowances: Cellphone</v>
          </cell>
          <cell r="E8058" t="str">
            <v>TOC</v>
          </cell>
          <cell r="F8058" t="str">
            <v>Water</v>
          </cell>
        </row>
        <row r="8059">
          <cell r="B8059">
            <v>28800</v>
          </cell>
          <cell r="C8059">
            <v>2011</v>
          </cell>
          <cell r="D8059" t="str">
            <v>401720  Allowances: Cellphone</v>
          </cell>
          <cell r="E8059" t="str">
            <v>Logistics</v>
          </cell>
          <cell r="F8059" t="str">
            <v>Water</v>
          </cell>
        </row>
        <row r="8060">
          <cell r="B8060">
            <v>10080</v>
          </cell>
          <cell r="C8060">
            <v>2011</v>
          </cell>
          <cell r="D8060" t="str">
            <v>401720  Allowances: Cellphone</v>
          </cell>
          <cell r="E8060" t="str">
            <v>Logistics</v>
          </cell>
          <cell r="F8060" t="str">
            <v>Water</v>
          </cell>
        </row>
        <row r="8061">
          <cell r="B8061">
            <v>12480</v>
          </cell>
          <cell r="C8061">
            <v>2011</v>
          </cell>
          <cell r="D8061" t="str">
            <v>401720  Allowances: Cellphone</v>
          </cell>
          <cell r="E8061" t="str">
            <v>Logistics</v>
          </cell>
          <cell r="F8061" t="str">
            <v>Water</v>
          </cell>
        </row>
        <row r="8062">
          <cell r="B8062">
            <v>13320</v>
          </cell>
          <cell r="C8062">
            <v>2011</v>
          </cell>
          <cell r="D8062" t="str">
            <v>401720  Allowances: Cellphone</v>
          </cell>
          <cell r="E8062" t="str">
            <v>Logistics</v>
          </cell>
          <cell r="F8062" t="str">
            <v>Water</v>
          </cell>
        </row>
        <row r="8063">
          <cell r="B8063">
            <v>6480</v>
          </cell>
          <cell r="C8063">
            <v>2011</v>
          </cell>
          <cell r="D8063" t="str">
            <v>401720  Allowances: Cellphone</v>
          </cell>
          <cell r="E8063" t="str">
            <v>Logistics</v>
          </cell>
          <cell r="F8063" t="str">
            <v>Water</v>
          </cell>
        </row>
        <row r="8064">
          <cell r="B8064">
            <v>3600</v>
          </cell>
          <cell r="C8064">
            <v>2011</v>
          </cell>
          <cell r="D8064" t="str">
            <v>401720  Allowances: Cellphone</v>
          </cell>
          <cell r="E8064" t="str">
            <v>District 1</v>
          </cell>
          <cell r="F8064" t="str">
            <v>Water</v>
          </cell>
        </row>
        <row r="8065">
          <cell r="B8065">
            <v>16560</v>
          </cell>
          <cell r="C8065">
            <v>2011</v>
          </cell>
          <cell r="D8065" t="str">
            <v>401720  Allowances: Cellphone</v>
          </cell>
          <cell r="E8065" t="str">
            <v>District 1</v>
          </cell>
          <cell r="F8065" t="str">
            <v>Water</v>
          </cell>
        </row>
        <row r="8066">
          <cell r="B8066">
            <v>8640</v>
          </cell>
          <cell r="C8066">
            <v>2011</v>
          </cell>
          <cell r="D8066" t="str">
            <v>401720  Allowances: Cellphone</v>
          </cell>
          <cell r="E8066" t="str">
            <v>District 1</v>
          </cell>
          <cell r="F8066" t="str">
            <v>Water</v>
          </cell>
        </row>
        <row r="8067">
          <cell r="B8067">
            <v>75643.759999999995</v>
          </cell>
          <cell r="C8067">
            <v>2011</v>
          </cell>
          <cell r="D8067" t="str">
            <v>401800  Allowances: Non-Pensionable</v>
          </cell>
          <cell r="E8067" t="str">
            <v>District 6</v>
          </cell>
          <cell r="F8067" t="str">
            <v>Water</v>
          </cell>
        </row>
        <row r="8068">
          <cell r="B8068">
            <v>36539.81</v>
          </cell>
          <cell r="C8068">
            <v>2011</v>
          </cell>
          <cell r="D8068" t="str">
            <v>401800  Allowances: Non-Pensionable</v>
          </cell>
          <cell r="E8068" t="str">
            <v>District 8</v>
          </cell>
          <cell r="F8068" t="str">
            <v>Water</v>
          </cell>
        </row>
        <row r="8069">
          <cell r="B8069">
            <v>214313.96</v>
          </cell>
          <cell r="C8069">
            <v>2011</v>
          </cell>
          <cell r="D8069" t="str">
            <v>401800  Allowances: Non-Pensionable</v>
          </cell>
          <cell r="E8069" t="str">
            <v>District 8</v>
          </cell>
          <cell r="F8069" t="str">
            <v>Water</v>
          </cell>
        </row>
        <row r="8070">
          <cell r="B8070">
            <v>142386.44</v>
          </cell>
          <cell r="C8070">
            <v>2011</v>
          </cell>
          <cell r="D8070" t="str">
            <v>401800  Allowances: Non-Pensionable</v>
          </cell>
          <cell r="E8070" t="str">
            <v>District 6</v>
          </cell>
          <cell r="F8070" t="str">
            <v>Water</v>
          </cell>
        </row>
        <row r="8071">
          <cell r="B8071">
            <v>78200.84</v>
          </cell>
          <cell r="C8071">
            <v>2011</v>
          </cell>
          <cell r="D8071" t="str">
            <v>401800  Allowances: Non-Pensionable</v>
          </cell>
          <cell r="E8071" t="str">
            <v>District 3</v>
          </cell>
          <cell r="F8071" t="str">
            <v>Water</v>
          </cell>
        </row>
        <row r="8072">
          <cell r="B8072">
            <v>22281.02</v>
          </cell>
          <cell r="C8072">
            <v>2011</v>
          </cell>
          <cell r="D8072" t="str">
            <v>401800  Allowances: Non-Pensionable</v>
          </cell>
          <cell r="E8072" t="str">
            <v>District 3</v>
          </cell>
          <cell r="F8072" t="str">
            <v>Water</v>
          </cell>
        </row>
        <row r="8073">
          <cell r="B8073">
            <v>108990.8</v>
          </cell>
          <cell r="C8073">
            <v>2011</v>
          </cell>
          <cell r="D8073" t="str">
            <v>401800  Allowances: Non-Pensionable</v>
          </cell>
          <cell r="E8073" t="str">
            <v>District 3</v>
          </cell>
          <cell r="F8073" t="str">
            <v>Water</v>
          </cell>
        </row>
        <row r="8074">
          <cell r="B8074">
            <v>60496.29</v>
          </cell>
          <cell r="C8074">
            <v>2011</v>
          </cell>
          <cell r="D8074" t="str">
            <v>401800  Allowances: Non-Pensionable</v>
          </cell>
          <cell r="E8074" t="str">
            <v>District 4</v>
          </cell>
          <cell r="F8074" t="str">
            <v>Water</v>
          </cell>
        </row>
        <row r="8075">
          <cell r="B8075">
            <v>10646.77</v>
          </cell>
          <cell r="C8075">
            <v>2011</v>
          </cell>
          <cell r="D8075" t="str">
            <v>401800  Allowances: Non-Pensionable</v>
          </cell>
          <cell r="E8075" t="str">
            <v>District 4</v>
          </cell>
          <cell r="F8075" t="str">
            <v>Water</v>
          </cell>
        </row>
        <row r="8076">
          <cell r="B8076">
            <v>267919.65000000002</v>
          </cell>
          <cell r="C8076">
            <v>2011</v>
          </cell>
          <cell r="D8076" t="str">
            <v>401800  Allowances: Non-Pensionable</v>
          </cell>
          <cell r="E8076" t="str">
            <v>District 4</v>
          </cell>
          <cell r="F8076" t="str">
            <v>Water</v>
          </cell>
        </row>
        <row r="8077">
          <cell r="B8077">
            <v>177519.45</v>
          </cell>
          <cell r="C8077">
            <v>2011</v>
          </cell>
          <cell r="D8077" t="str">
            <v>401800  Allowances: Non-Pensionable</v>
          </cell>
          <cell r="E8077" t="str">
            <v>District 4</v>
          </cell>
          <cell r="F8077" t="str">
            <v>Water</v>
          </cell>
        </row>
        <row r="8078">
          <cell r="B8078">
            <v>95407.58</v>
          </cell>
          <cell r="C8078">
            <v>2011</v>
          </cell>
          <cell r="D8078" t="str">
            <v>401800  Allowances: Non-Pensionable</v>
          </cell>
          <cell r="E8078" t="str">
            <v>District 4</v>
          </cell>
          <cell r="F8078" t="str">
            <v>Water</v>
          </cell>
        </row>
        <row r="8079">
          <cell r="B8079">
            <v>804.22</v>
          </cell>
          <cell r="C8079">
            <v>2011</v>
          </cell>
          <cell r="D8079" t="str">
            <v>401800  Allowances: Non-Pensionable</v>
          </cell>
          <cell r="E8079" t="str">
            <v>District 8</v>
          </cell>
          <cell r="F8079" t="str">
            <v>Water</v>
          </cell>
        </row>
        <row r="8080">
          <cell r="B8080">
            <v>15730.43</v>
          </cell>
          <cell r="C8080">
            <v>2011</v>
          </cell>
          <cell r="D8080" t="str">
            <v>401800  Allowances: Non-Pensionable</v>
          </cell>
          <cell r="E8080" t="str">
            <v>District 8</v>
          </cell>
          <cell r="F8080" t="str">
            <v>Water</v>
          </cell>
        </row>
        <row r="8081">
          <cell r="B8081">
            <v>10968.38</v>
          </cell>
          <cell r="C8081">
            <v>2011</v>
          </cell>
          <cell r="D8081" t="str">
            <v>401800  Allowances: Non-Pensionable</v>
          </cell>
          <cell r="E8081" t="str">
            <v>District 1</v>
          </cell>
          <cell r="F8081" t="str">
            <v>Water</v>
          </cell>
        </row>
        <row r="8082">
          <cell r="B8082">
            <v>55582.52</v>
          </cell>
          <cell r="C8082">
            <v>2011</v>
          </cell>
          <cell r="D8082" t="str">
            <v>401800  Allowances: Non-Pensionable</v>
          </cell>
          <cell r="E8082" t="str">
            <v>District 8</v>
          </cell>
          <cell r="F8082" t="str">
            <v>Water</v>
          </cell>
        </row>
        <row r="8083">
          <cell r="B8083">
            <v>16676.41</v>
          </cell>
          <cell r="C8083">
            <v>2011</v>
          </cell>
          <cell r="D8083" t="str">
            <v>401800  Allowances: Non-Pensionable</v>
          </cell>
          <cell r="E8083" t="str">
            <v>District 6</v>
          </cell>
          <cell r="F8083" t="str">
            <v>Water</v>
          </cell>
        </row>
        <row r="8084">
          <cell r="B8084">
            <v>153003.19</v>
          </cell>
          <cell r="C8084">
            <v>2011</v>
          </cell>
          <cell r="D8084" t="str">
            <v>401800  Allowances: Non-Pensionable</v>
          </cell>
          <cell r="E8084" t="str">
            <v>District 6</v>
          </cell>
          <cell r="F8084" t="str">
            <v>Water</v>
          </cell>
        </row>
        <row r="8085">
          <cell r="B8085">
            <v>105876.68</v>
          </cell>
          <cell r="C8085">
            <v>2011</v>
          </cell>
          <cell r="D8085" t="str">
            <v>401800  Allowances: Non-Pensionable</v>
          </cell>
          <cell r="E8085" t="str">
            <v>District 6</v>
          </cell>
          <cell r="F8085" t="str">
            <v>Water</v>
          </cell>
        </row>
        <row r="8086">
          <cell r="B8086">
            <v>230672.81</v>
          </cell>
          <cell r="C8086">
            <v>2011</v>
          </cell>
          <cell r="D8086" t="str">
            <v>401800  Allowances: Non-Pensionable</v>
          </cell>
          <cell r="E8086" t="str">
            <v>District 6</v>
          </cell>
          <cell r="F8086" t="str">
            <v>Water</v>
          </cell>
        </row>
        <row r="8087">
          <cell r="B8087">
            <v>265477.96000000002</v>
          </cell>
          <cell r="C8087">
            <v>2011</v>
          </cell>
          <cell r="D8087" t="str">
            <v>401800  Allowances: Non-Pensionable</v>
          </cell>
          <cell r="E8087" t="str">
            <v>District 6</v>
          </cell>
          <cell r="F8087" t="str">
            <v>Water</v>
          </cell>
        </row>
        <row r="8088">
          <cell r="B8088">
            <v>3242.45</v>
          </cell>
          <cell r="C8088">
            <v>2011</v>
          </cell>
          <cell r="D8088" t="str">
            <v>401800  Allowances: Non-Pensionable</v>
          </cell>
          <cell r="E8088" t="str">
            <v>District 8</v>
          </cell>
          <cell r="F8088" t="str">
            <v>Water</v>
          </cell>
        </row>
        <row r="8089">
          <cell r="B8089">
            <v>511466.95</v>
          </cell>
          <cell r="C8089">
            <v>2011</v>
          </cell>
          <cell r="D8089" t="str">
            <v>401800  Allowances: Non-Pensionable</v>
          </cell>
          <cell r="E8089" t="str">
            <v>District 8</v>
          </cell>
          <cell r="F8089" t="str">
            <v>Water</v>
          </cell>
        </row>
        <row r="8090">
          <cell r="B8090">
            <v>4932.12</v>
          </cell>
          <cell r="C8090">
            <v>2011</v>
          </cell>
          <cell r="D8090" t="str">
            <v>401800  Allowances: Non-Pensionable</v>
          </cell>
          <cell r="E8090" t="str">
            <v>District 8</v>
          </cell>
          <cell r="F8090" t="str">
            <v>Water</v>
          </cell>
        </row>
        <row r="8091">
          <cell r="B8091">
            <v>59988.83</v>
          </cell>
          <cell r="C8091">
            <v>2011</v>
          </cell>
          <cell r="D8091" t="str">
            <v>401800  Allowances: Non-Pensionable</v>
          </cell>
          <cell r="E8091" t="str">
            <v>District 8</v>
          </cell>
          <cell r="F8091" t="str">
            <v>Water</v>
          </cell>
        </row>
        <row r="8092">
          <cell r="B8092">
            <v>125757.78</v>
          </cell>
          <cell r="C8092">
            <v>2011</v>
          </cell>
          <cell r="D8092" t="str">
            <v>401800  Allowances: Non-Pensionable</v>
          </cell>
          <cell r="E8092" t="str">
            <v>District 8</v>
          </cell>
          <cell r="F8092" t="str">
            <v>Water</v>
          </cell>
        </row>
        <row r="8093">
          <cell r="B8093">
            <v>74524.679999999993</v>
          </cell>
          <cell r="C8093">
            <v>2011</v>
          </cell>
          <cell r="D8093" t="str">
            <v>401800  Allowances: Non-Pensionable</v>
          </cell>
          <cell r="E8093" t="str">
            <v>District 8</v>
          </cell>
          <cell r="F8093" t="str">
            <v>Water</v>
          </cell>
        </row>
        <row r="8094">
          <cell r="B8094">
            <v>54175.17</v>
          </cell>
          <cell r="C8094">
            <v>2011</v>
          </cell>
          <cell r="D8094" t="str">
            <v>401800  Allowances: Non-Pensionable</v>
          </cell>
          <cell r="E8094" t="str">
            <v>District 8</v>
          </cell>
          <cell r="F8094" t="str">
            <v>Water</v>
          </cell>
        </row>
        <row r="8095">
          <cell r="B8095">
            <v>268260.11</v>
          </cell>
          <cell r="C8095">
            <v>2011</v>
          </cell>
          <cell r="D8095" t="str">
            <v>401800  Allowances: Non-Pensionable</v>
          </cell>
          <cell r="E8095" t="str">
            <v>District 8</v>
          </cell>
          <cell r="F8095" t="str">
            <v>Water</v>
          </cell>
        </row>
        <row r="8096">
          <cell r="B8096">
            <v>481012.56</v>
          </cell>
          <cell r="C8096">
            <v>2011</v>
          </cell>
          <cell r="D8096" t="str">
            <v>401800  Allowances: Non-Pensionable</v>
          </cell>
          <cell r="E8096" t="str">
            <v>District 1</v>
          </cell>
          <cell r="F8096" t="str">
            <v>Water</v>
          </cell>
        </row>
        <row r="8097">
          <cell r="B8097">
            <v>19882.73</v>
          </cell>
          <cell r="C8097">
            <v>2011</v>
          </cell>
          <cell r="D8097" t="str">
            <v>401800  Allowances: Non-Pensionable</v>
          </cell>
          <cell r="E8097" t="str">
            <v>Informal Settlements</v>
          </cell>
          <cell r="F8097" t="str">
            <v>Sewer</v>
          </cell>
        </row>
        <row r="8098">
          <cell r="B8098">
            <v>62.51</v>
          </cell>
          <cell r="C8098">
            <v>2011</v>
          </cell>
          <cell r="D8098" t="str">
            <v>401800  Allowances: Non-Pensionable</v>
          </cell>
          <cell r="E8098" t="str">
            <v>Informal Settlements</v>
          </cell>
          <cell r="F8098" t="str">
            <v>Sewer</v>
          </cell>
        </row>
        <row r="8099">
          <cell r="B8099">
            <v>512443.97</v>
          </cell>
          <cell r="C8099">
            <v>2011</v>
          </cell>
          <cell r="D8099" t="str">
            <v>401800  Allowances: Non-Pensionable</v>
          </cell>
          <cell r="E8099" t="str">
            <v>District 1</v>
          </cell>
          <cell r="F8099" t="str">
            <v>Sewer</v>
          </cell>
        </row>
        <row r="8100">
          <cell r="B8100">
            <v>172251.46</v>
          </cell>
          <cell r="C8100">
            <v>2011</v>
          </cell>
          <cell r="D8100" t="str">
            <v>401800  Allowances: Non-Pensionable</v>
          </cell>
          <cell r="E8100" t="str">
            <v>District 7</v>
          </cell>
          <cell r="F8100" t="str">
            <v>Sewer</v>
          </cell>
        </row>
        <row r="8101">
          <cell r="B8101">
            <v>89788.83</v>
          </cell>
          <cell r="C8101">
            <v>2011</v>
          </cell>
          <cell r="D8101" t="str">
            <v>401800  Allowances: Non-Pensionable</v>
          </cell>
          <cell r="E8101" t="str">
            <v>District 6</v>
          </cell>
          <cell r="F8101" t="str">
            <v>Sewer</v>
          </cell>
        </row>
        <row r="8102">
          <cell r="B8102">
            <v>13526.17</v>
          </cell>
          <cell r="C8102">
            <v>2011</v>
          </cell>
          <cell r="D8102" t="str">
            <v>401800  Allowances: Non-Pensionable</v>
          </cell>
          <cell r="E8102" t="str">
            <v>TOC</v>
          </cell>
          <cell r="F8102" t="str">
            <v>Sewer</v>
          </cell>
        </row>
        <row r="8103">
          <cell r="B8103">
            <v>115285.5</v>
          </cell>
          <cell r="C8103">
            <v>2011</v>
          </cell>
          <cell r="D8103" t="str">
            <v>401800  Allowances: Non-Pensionable</v>
          </cell>
          <cell r="E8103" t="str">
            <v>District 3</v>
          </cell>
          <cell r="F8103" t="str">
            <v>Sewer</v>
          </cell>
        </row>
        <row r="8104">
          <cell r="B8104">
            <v>244773.54</v>
          </cell>
          <cell r="C8104">
            <v>2011</v>
          </cell>
          <cell r="D8104" t="str">
            <v>401800  Allowances: Non-Pensionable</v>
          </cell>
          <cell r="E8104" t="str">
            <v>District 4</v>
          </cell>
          <cell r="F8104" t="str">
            <v>Sewer</v>
          </cell>
        </row>
        <row r="8105">
          <cell r="B8105">
            <v>228854.34</v>
          </cell>
          <cell r="C8105">
            <v>2011</v>
          </cell>
          <cell r="D8105" t="str">
            <v>401800  Allowances: Non-Pensionable</v>
          </cell>
          <cell r="E8105" t="str">
            <v>District 4</v>
          </cell>
          <cell r="F8105" t="str">
            <v>Sewer</v>
          </cell>
        </row>
        <row r="8106">
          <cell r="B8106">
            <v>118788.41</v>
          </cell>
          <cell r="C8106">
            <v>2011</v>
          </cell>
          <cell r="D8106" t="str">
            <v>401800  Allowances: Non-Pensionable</v>
          </cell>
          <cell r="E8106" t="str">
            <v>District 4</v>
          </cell>
          <cell r="F8106" t="str">
            <v>Sewer</v>
          </cell>
        </row>
        <row r="8107">
          <cell r="B8107">
            <v>5076.93</v>
          </cell>
          <cell r="C8107">
            <v>2011</v>
          </cell>
          <cell r="D8107" t="str">
            <v>401800  Allowances: Non-Pensionable</v>
          </cell>
          <cell r="E8107" t="str">
            <v>District 7</v>
          </cell>
          <cell r="F8107" t="str">
            <v>Sewer</v>
          </cell>
        </row>
        <row r="8108">
          <cell r="B8108">
            <v>40561.269999999997</v>
          </cell>
          <cell r="C8108">
            <v>2011</v>
          </cell>
          <cell r="D8108" t="str">
            <v>401800  Allowances: Non-Pensionable</v>
          </cell>
          <cell r="E8108" t="str">
            <v>District 6</v>
          </cell>
          <cell r="F8108" t="str">
            <v>Sewer</v>
          </cell>
        </row>
        <row r="8109">
          <cell r="B8109">
            <v>31792.31</v>
          </cell>
          <cell r="C8109">
            <v>2011</v>
          </cell>
          <cell r="D8109" t="str">
            <v>401800  Allowances: Non-Pensionable</v>
          </cell>
          <cell r="E8109" t="str">
            <v>District 6</v>
          </cell>
          <cell r="F8109" t="str">
            <v>Sewer</v>
          </cell>
        </row>
        <row r="8110">
          <cell r="B8110">
            <v>120107.25</v>
          </cell>
          <cell r="C8110">
            <v>2011</v>
          </cell>
          <cell r="D8110" t="str">
            <v>401800  Allowances: Non-Pensionable</v>
          </cell>
          <cell r="E8110" t="str">
            <v>District 6</v>
          </cell>
          <cell r="F8110" t="str">
            <v>Sewer</v>
          </cell>
        </row>
        <row r="8111">
          <cell r="B8111">
            <v>35837.919999999998</v>
          </cell>
          <cell r="C8111">
            <v>2011</v>
          </cell>
          <cell r="D8111" t="str">
            <v>401800  Allowances: Non-Pensionable</v>
          </cell>
          <cell r="E8111" t="str">
            <v>District 7</v>
          </cell>
          <cell r="F8111" t="str">
            <v>Sewer</v>
          </cell>
        </row>
        <row r="8112">
          <cell r="B8112">
            <v>115228.37</v>
          </cell>
          <cell r="C8112">
            <v>2011</v>
          </cell>
          <cell r="D8112" t="str">
            <v>401800  Allowances: Non-Pensionable</v>
          </cell>
          <cell r="E8112" t="str">
            <v>District 7</v>
          </cell>
          <cell r="F8112" t="str">
            <v>Sewer</v>
          </cell>
        </row>
        <row r="8113">
          <cell r="B8113">
            <v>92.4</v>
          </cell>
          <cell r="C8113">
            <v>2011</v>
          </cell>
          <cell r="D8113" t="str">
            <v>401800  Allowances: Non-Pensionable</v>
          </cell>
          <cell r="E8113" t="str">
            <v>Logistics</v>
          </cell>
          <cell r="F8113" t="str">
            <v>Water</v>
          </cell>
        </row>
        <row r="8114">
          <cell r="B8114">
            <v>50094.14</v>
          </cell>
          <cell r="C8114">
            <v>2011</v>
          </cell>
          <cell r="D8114" t="str">
            <v>401800  Allowances: Non-Pensionable</v>
          </cell>
          <cell r="E8114" t="str">
            <v>Informal Settlements</v>
          </cell>
          <cell r="F8114" t="str">
            <v>Water</v>
          </cell>
        </row>
        <row r="8115">
          <cell r="B8115">
            <v>488608.36</v>
          </cell>
          <cell r="C8115">
            <v>2011</v>
          </cell>
          <cell r="D8115" t="str">
            <v>401800  Allowances: Non-Pensionable</v>
          </cell>
          <cell r="E8115" t="str">
            <v>TOC</v>
          </cell>
          <cell r="F8115" t="str">
            <v>Water</v>
          </cell>
        </row>
        <row r="8116">
          <cell r="B8116">
            <v>46797.46</v>
          </cell>
          <cell r="C8116">
            <v>2011</v>
          </cell>
          <cell r="D8116" t="str">
            <v>401800  Allowances: Non-Pensionable</v>
          </cell>
          <cell r="E8116" t="str">
            <v>Informal Settlements</v>
          </cell>
          <cell r="F8116" t="str">
            <v>Water</v>
          </cell>
        </row>
        <row r="8117">
          <cell r="B8117">
            <v>128586.67</v>
          </cell>
          <cell r="C8117">
            <v>2011</v>
          </cell>
          <cell r="D8117" t="str">
            <v>401800  Allowances: Non-Pensionable</v>
          </cell>
          <cell r="E8117" t="str">
            <v>TOC</v>
          </cell>
          <cell r="F8117" t="str">
            <v>Water</v>
          </cell>
        </row>
        <row r="8118">
          <cell r="B8118">
            <v>57150.48</v>
          </cell>
          <cell r="C8118">
            <v>2011</v>
          </cell>
          <cell r="D8118" t="str">
            <v>401800  Allowances: Non-Pensionable</v>
          </cell>
          <cell r="E8118" t="str">
            <v>Logistics</v>
          </cell>
          <cell r="F8118" t="str">
            <v>Water</v>
          </cell>
        </row>
        <row r="8119">
          <cell r="B8119">
            <v>138530.07</v>
          </cell>
          <cell r="C8119">
            <v>2011</v>
          </cell>
          <cell r="D8119" t="str">
            <v>401800  Allowances: Non-Pensionable</v>
          </cell>
          <cell r="E8119" t="str">
            <v>Logistics</v>
          </cell>
          <cell r="F8119" t="str">
            <v>Water</v>
          </cell>
        </row>
        <row r="8120">
          <cell r="B8120">
            <v>163480.14000000001</v>
          </cell>
          <cell r="C8120">
            <v>2011</v>
          </cell>
          <cell r="D8120" t="str">
            <v>401800  Allowances: Non-Pensionable</v>
          </cell>
          <cell r="E8120" t="str">
            <v>Logistics</v>
          </cell>
          <cell r="F8120" t="str">
            <v>Water</v>
          </cell>
        </row>
        <row r="8121">
          <cell r="B8121">
            <v>98951.96</v>
          </cell>
          <cell r="C8121">
            <v>2011</v>
          </cell>
          <cell r="D8121" t="str">
            <v>401800  Allowances: Non-Pensionable</v>
          </cell>
          <cell r="E8121" t="str">
            <v>Logistics</v>
          </cell>
          <cell r="F8121" t="str">
            <v>Water</v>
          </cell>
        </row>
        <row r="8122">
          <cell r="B8122">
            <v>221249.95</v>
          </cell>
          <cell r="C8122">
            <v>2011</v>
          </cell>
          <cell r="D8122" t="str">
            <v>401800  Allowances: Non-Pensionable</v>
          </cell>
          <cell r="E8122" t="str">
            <v>Logistics</v>
          </cell>
          <cell r="F8122" t="str">
            <v>Water</v>
          </cell>
        </row>
        <row r="8123">
          <cell r="B8123">
            <v>30664.07</v>
          </cell>
          <cell r="C8123">
            <v>2011</v>
          </cell>
          <cell r="D8123" t="str">
            <v>401800  Allowances: Non-Pensionable</v>
          </cell>
          <cell r="E8123" t="str">
            <v>District 1</v>
          </cell>
          <cell r="F8123" t="str">
            <v>Water</v>
          </cell>
        </row>
        <row r="8124">
          <cell r="B8124">
            <v>36414.06</v>
          </cell>
          <cell r="C8124">
            <v>2011</v>
          </cell>
          <cell r="D8124" t="str">
            <v>401800  Allowances: Non-Pensionable</v>
          </cell>
          <cell r="E8124" t="str">
            <v>District 1</v>
          </cell>
          <cell r="F8124" t="str">
            <v>Water</v>
          </cell>
        </row>
        <row r="8125">
          <cell r="B8125">
            <v>3978.01</v>
          </cell>
          <cell r="C8125">
            <v>2011</v>
          </cell>
          <cell r="D8125" t="str">
            <v>401800  Allowances: Non-Pensionable</v>
          </cell>
          <cell r="E8125" t="str">
            <v>District 1</v>
          </cell>
          <cell r="F8125" t="str">
            <v>Water</v>
          </cell>
        </row>
        <row r="8126">
          <cell r="B8126">
            <v>54365.26</v>
          </cell>
          <cell r="C8126">
            <v>2011</v>
          </cell>
          <cell r="D8126" t="str">
            <v>402100  Group Life Insurance Employer Contributi</v>
          </cell>
          <cell r="E8126" t="str">
            <v>District 8</v>
          </cell>
          <cell r="F8126" t="str">
            <v>Water</v>
          </cell>
        </row>
        <row r="8127">
          <cell r="B8127">
            <v>53934.98</v>
          </cell>
          <cell r="C8127">
            <v>2011</v>
          </cell>
          <cell r="D8127" t="str">
            <v>402100  Group Life Insurance Employer Contributi</v>
          </cell>
          <cell r="E8127" t="str">
            <v>District 6</v>
          </cell>
          <cell r="F8127" t="str">
            <v>Water</v>
          </cell>
        </row>
        <row r="8128">
          <cell r="B8128">
            <v>29386.35</v>
          </cell>
          <cell r="C8128">
            <v>2011</v>
          </cell>
          <cell r="D8128" t="str">
            <v>402100  Group Life Insurance Employer Contributi</v>
          </cell>
          <cell r="E8128" t="str">
            <v>District 3</v>
          </cell>
          <cell r="F8128" t="str">
            <v>Water</v>
          </cell>
        </row>
        <row r="8129">
          <cell r="B8129">
            <v>20034.47</v>
          </cell>
          <cell r="C8129">
            <v>2011</v>
          </cell>
          <cell r="D8129" t="str">
            <v>402100  Group Life Insurance Employer Contributi</v>
          </cell>
          <cell r="E8129" t="str">
            <v>District 3</v>
          </cell>
          <cell r="F8129" t="str">
            <v>Water</v>
          </cell>
        </row>
        <row r="8130">
          <cell r="B8130">
            <v>1822.79</v>
          </cell>
          <cell r="C8130">
            <v>2011</v>
          </cell>
          <cell r="D8130" t="str">
            <v>402100  Group Life Insurance Employer Contributi</v>
          </cell>
          <cell r="E8130" t="str">
            <v>District 3</v>
          </cell>
          <cell r="F8130" t="str">
            <v>Water</v>
          </cell>
        </row>
        <row r="8131">
          <cell r="B8131">
            <v>42101.4</v>
          </cell>
          <cell r="C8131">
            <v>2011</v>
          </cell>
          <cell r="D8131" t="str">
            <v>402100  Group Life Insurance Employer Contributi</v>
          </cell>
          <cell r="E8131" t="str">
            <v>District 3</v>
          </cell>
          <cell r="F8131" t="str">
            <v>Water</v>
          </cell>
        </row>
        <row r="8132">
          <cell r="B8132">
            <v>42995.74</v>
          </cell>
          <cell r="C8132">
            <v>2011</v>
          </cell>
          <cell r="D8132" t="str">
            <v>402100  Group Life Insurance Employer Contributi</v>
          </cell>
          <cell r="E8132" t="str">
            <v>District 4</v>
          </cell>
          <cell r="F8132" t="str">
            <v>Water</v>
          </cell>
        </row>
        <row r="8133">
          <cell r="B8133">
            <v>40116.92</v>
          </cell>
          <cell r="C8133">
            <v>2011</v>
          </cell>
          <cell r="D8133" t="str">
            <v>402100  Group Life Insurance Employer Contributi</v>
          </cell>
          <cell r="E8133" t="str">
            <v>District 4</v>
          </cell>
          <cell r="F8133" t="str">
            <v>Water</v>
          </cell>
        </row>
        <row r="8134">
          <cell r="B8134">
            <v>1292.02</v>
          </cell>
          <cell r="C8134">
            <v>2011</v>
          </cell>
          <cell r="D8134" t="str">
            <v>402100  Group Life Insurance Employer Contributi</v>
          </cell>
          <cell r="E8134" t="str">
            <v>District 4</v>
          </cell>
          <cell r="F8134" t="str">
            <v>Water</v>
          </cell>
        </row>
        <row r="8135">
          <cell r="B8135">
            <v>69866.539999999994</v>
          </cell>
          <cell r="C8135">
            <v>2011</v>
          </cell>
          <cell r="D8135" t="str">
            <v>402100  Group Life Insurance Employer Contributi</v>
          </cell>
          <cell r="E8135" t="str">
            <v>District 4</v>
          </cell>
          <cell r="F8135" t="str">
            <v>Water</v>
          </cell>
        </row>
        <row r="8136">
          <cell r="B8136">
            <v>60751.23</v>
          </cell>
          <cell r="C8136">
            <v>2011</v>
          </cell>
          <cell r="D8136" t="str">
            <v>402100  Group Life Insurance Employer Contributi</v>
          </cell>
          <cell r="E8136" t="str">
            <v>District 4</v>
          </cell>
          <cell r="F8136" t="str">
            <v>Water</v>
          </cell>
        </row>
        <row r="8137">
          <cell r="B8137">
            <v>26173.82</v>
          </cell>
          <cell r="C8137">
            <v>2011</v>
          </cell>
          <cell r="D8137" t="str">
            <v>402100  Group Life Insurance Employer Contributi</v>
          </cell>
          <cell r="E8137" t="str">
            <v>District 4</v>
          </cell>
          <cell r="F8137" t="str">
            <v>Water</v>
          </cell>
        </row>
        <row r="8138">
          <cell r="B8138">
            <v>4571.62</v>
          </cell>
          <cell r="C8138">
            <v>2011</v>
          </cell>
          <cell r="D8138" t="str">
            <v>402100  Group Life Insurance Employer Contributi</v>
          </cell>
          <cell r="E8138" t="str">
            <v>District 8</v>
          </cell>
          <cell r="F8138" t="str">
            <v>Water</v>
          </cell>
        </row>
        <row r="8139">
          <cell r="B8139">
            <v>33100.97</v>
          </cell>
          <cell r="C8139">
            <v>2011</v>
          </cell>
          <cell r="D8139" t="str">
            <v>402100  Group Life Insurance Employer Contributi</v>
          </cell>
          <cell r="E8139" t="str">
            <v>District 8</v>
          </cell>
          <cell r="F8139" t="str">
            <v>Water</v>
          </cell>
        </row>
        <row r="8140">
          <cell r="B8140">
            <v>17007.46</v>
          </cell>
          <cell r="C8140">
            <v>2011</v>
          </cell>
          <cell r="D8140" t="str">
            <v>402100  Group Life Insurance Employer Contributi</v>
          </cell>
          <cell r="E8140" t="str">
            <v>District 1</v>
          </cell>
          <cell r="F8140" t="str">
            <v>Water</v>
          </cell>
        </row>
        <row r="8141">
          <cell r="B8141">
            <v>35197.53</v>
          </cell>
          <cell r="C8141">
            <v>2011</v>
          </cell>
          <cell r="D8141" t="str">
            <v>402100  Group Life Insurance Employer Contributi</v>
          </cell>
          <cell r="E8141" t="str">
            <v>District 8</v>
          </cell>
          <cell r="F8141" t="str">
            <v>Water</v>
          </cell>
        </row>
        <row r="8142">
          <cell r="B8142">
            <v>15296.32</v>
          </cell>
          <cell r="C8142">
            <v>2011</v>
          </cell>
          <cell r="D8142" t="str">
            <v>402100  Group Life Insurance Employer Contributi</v>
          </cell>
          <cell r="E8142" t="str">
            <v>District 6</v>
          </cell>
          <cell r="F8142" t="str">
            <v>Water</v>
          </cell>
        </row>
        <row r="8143">
          <cell r="B8143">
            <v>93391.64</v>
          </cell>
          <cell r="C8143">
            <v>2011</v>
          </cell>
          <cell r="D8143" t="str">
            <v>402100  Group Life Insurance Employer Contributi</v>
          </cell>
          <cell r="E8143" t="str">
            <v>District 6</v>
          </cell>
          <cell r="F8143" t="str">
            <v>Water</v>
          </cell>
        </row>
        <row r="8144">
          <cell r="B8144">
            <v>747.84</v>
          </cell>
          <cell r="C8144">
            <v>2011</v>
          </cell>
          <cell r="D8144" t="str">
            <v>402100  Group Life Insurance Employer Contributi</v>
          </cell>
          <cell r="E8144" t="str">
            <v>District 6</v>
          </cell>
          <cell r="F8144" t="str">
            <v>Water</v>
          </cell>
        </row>
        <row r="8145">
          <cell r="B8145">
            <v>27836.6</v>
          </cell>
          <cell r="C8145">
            <v>2011</v>
          </cell>
          <cell r="D8145" t="str">
            <v>402100  Group Life Insurance Employer Contributi</v>
          </cell>
          <cell r="E8145" t="str">
            <v>District 6</v>
          </cell>
          <cell r="F8145" t="str">
            <v>Water</v>
          </cell>
        </row>
        <row r="8146">
          <cell r="B8146">
            <v>57631.91</v>
          </cell>
          <cell r="C8146">
            <v>2011</v>
          </cell>
          <cell r="D8146" t="str">
            <v>402100  Group Life Insurance Employer Contributi</v>
          </cell>
          <cell r="E8146" t="str">
            <v>District 6</v>
          </cell>
          <cell r="F8146" t="str">
            <v>Water</v>
          </cell>
        </row>
        <row r="8147">
          <cell r="B8147">
            <v>74239.259999999995</v>
          </cell>
          <cell r="C8147">
            <v>2011</v>
          </cell>
          <cell r="D8147" t="str">
            <v>402100  Group Life Insurance Employer Contributi</v>
          </cell>
          <cell r="E8147" t="str">
            <v>District 6</v>
          </cell>
          <cell r="F8147" t="str">
            <v>Water</v>
          </cell>
        </row>
        <row r="8148">
          <cell r="B8148">
            <v>6817.6</v>
          </cell>
          <cell r="C8148">
            <v>2011</v>
          </cell>
          <cell r="D8148" t="str">
            <v>402100  Group Life Insurance Employer Contributi</v>
          </cell>
          <cell r="E8148" t="str">
            <v>District 8</v>
          </cell>
          <cell r="F8148" t="str">
            <v>Water</v>
          </cell>
        </row>
        <row r="8149">
          <cell r="B8149">
            <v>215890.8</v>
          </cell>
          <cell r="C8149">
            <v>2011</v>
          </cell>
          <cell r="D8149" t="str">
            <v>402100  Group Life Insurance Employer Contributi</v>
          </cell>
          <cell r="E8149" t="str">
            <v>District 8</v>
          </cell>
          <cell r="F8149" t="str">
            <v>Water</v>
          </cell>
        </row>
        <row r="8150">
          <cell r="B8150">
            <v>6758.54</v>
          </cell>
          <cell r="C8150">
            <v>2011</v>
          </cell>
          <cell r="D8150" t="str">
            <v>402100  Group Life Insurance Employer Contributi</v>
          </cell>
          <cell r="E8150" t="str">
            <v>District 8</v>
          </cell>
          <cell r="F8150" t="str">
            <v>Water</v>
          </cell>
        </row>
        <row r="8151">
          <cell r="B8151">
            <v>37797.839999999997</v>
          </cell>
          <cell r="C8151">
            <v>2011</v>
          </cell>
          <cell r="D8151" t="str">
            <v>402100  Group Life Insurance Employer Contributi</v>
          </cell>
          <cell r="E8151" t="str">
            <v>District 8</v>
          </cell>
          <cell r="F8151" t="str">
            <v>Water</v>
          </cell>
        </row>
        <row r="8152">
          <cell r="B8152">
            <v>104009.92</v>
          </cell>
          <cell r="C8152">
            <v>2011</v>
          </cell>
          <cell r="D8152" t="str">
            <v>402100  Group Life Insurance Employer Contributi</v>
          </cell>
          <cell r="E8152" t="str">
            <v>District 8</v>
          </cell>
          <cell r="F8152" t="str">
            <v>Water</v>
          </cell>
        </row>
        <row r="8153">
          <cell r="B8153">
            <v>126296.92</v>
          </cell>
          <cell r="C8153">
            <v>2011</v>
          </cell>
          <cell r="D8153" t="str">
            <v>402100  Group Life Insurance Employer Contributi</v>
          </cell>
          <cell r="E8153" t="str">
            <v>District 8</v>
          </cell>
          <cell r="F8153" t="str">
            <v>Water</v>
          </cell>
        </row>
        <row r="8154">
          <cell r="B8154">
            <v>2383.56</v>
          </cell>
          <cell r="C8154">
            <v>2011</v>
          </cell>
          <cell r="D8154" t="str">
            <v>402100  Group Life Insurance Employer Contributi</v>
          </cell>
          <cell r="E8154" t="str">
            <v>District 8</v>
          </cell>
          <cell r="F8154" t="str">
            <v>Water</v>
          </cell>
        </row>
        <row r="8155">
          <cell r="B8155">
            <v>47136.22</v>
          </cell>
          <cell r="C8155">
            <v>2011</v>
          </cell>
          <cell r="D8155" t="str">
            <v>402100  Group Life Insurance Employer Contributi</v>
          </cell>
          <cell r="E8155" t="str">
            <v>District 8</v>
          </cell>
          <cell r="F8155" t="str">
            <v>Water</v>
          </cell>
        </row>
        <row r="8156">
          <cell r="B8156">
            <v>306675.81</v>
          </cell>
          <cell r="C8156">
            <v>2011</v>
          </cell>
          <cell r="D8156" t="str">
            <v>402100  Group Life Insurance Employer Contributi</v>
          </cell>
          <cell r="E8156" t="str">
            <v>District 8</v>
          </cell>
          <cell r="F8156" t="str">
            <v>Water</v>
          </cell>
        </row>
        <row r="8157">
          <cell r="B8157">
            <v>39280.54</v>
          </cell>
          <cell r="C8157">
            <v>2011</v>
          </cell>
          <cell r="D8157" t="str">
            <v>402100  Group Life Insurance Employer Contributi</v>
          </cell>
          <cell r="E8157" t="str">
            <v>District 8</v>
          </cell>
          <cell r="F8157" t="str">
            <v>Water</v>
          </cell>
        </row>
        <row r="8158">
          <cell r="B8158">
            <v>5013.8900000000003</v>
          </cell>
          <cell r="C8158">
            <v>2011</v>
          </cell>
          <cell r="D8158" t="str">
            <v>402100  Group Life Insurance Employer Contributi</v>
          </cell>
          <cell r="E8158" t="str">
            <v>Informal Settlements</v>
          </cell>
          <cell r="F8158" t="str">
            <v>Sewer</v>
          </cell>
        </row>
        <row r="8159">
          <cell r="B8159">
            <v>16916.18</v>
          </cell>
          <cell r="C8159">
            <v>2011</v>
          </cell>
          <cell r="D8159" t="str">
            <v>402100  Group Life Insurance Employer Contributi</v>
          </cell>
          <cell r="E8159" t="str">
            <v>Informal Settlements</v>
          </cell>
          <cell r="F8159" t="str">
            <v>Sewer</v>
          </cell>
        </row>
        <row r="8160">
          <cell r="B8160">
            <v>143733.20000000001</v>
          </cell>
          <cell r="C8160">
            <v>2011</v>
          </cell>
          <cell r="D8160" t="str">
            <v>402100  Group Life Insurance Employer Contributi</v>
          </cell>
          <cell r="E8160" t="str">
            <v>District 1</v>
          </cell>
          <cell r="F8160" t="str">
            <v>Sewer</v>
          </cell>
        </row>
        <row r="8161">
          <cell r="B8161">
            <v>52239.55</v>
          </cell>
          <cell r="C8161">
            <v>2011</v>
          </cell>
          <cell r="D8161" t="str">
            <v>402100  Group Life Insurance Employer Contributi</v>
          </cell>
          <cell r="E8161" t="str">
            <v>District 7</v>
          </cell>
          <cell r="F8161" t="str">
            <v>Sewer</v>
          </cell>
        </row>
        <row r="8162">
          <cell r="B8162">
            <v>21851.919999999998</v>
          </cell>
          <cell r="C8162">
            <v>2011</v>
          </cell>
          <cell r="D8162" t="str">
            <v>402100  Group Life Insurance Employer Contributi</v>
          </cell>
          <cell r="E8162" t="str">
            <v>District 6</v>
          </cell>
          <cell r="F8162" t="str">
            <v>Sewer</v>
          </cell>
        </row>
        <row r="8163">
          <cell r="B8163">
            <v>4635.99</v>
          </cell>
          <cell r="C8163">
            <v>2011</v>
          </cell>
          <cell r="D8163" t="str">
            <v>402100  Group Life Insurance Employer Contributi</v>
          </cell>
          <cell r="E8163" t="str">
            <v>TOC</v>
          </cell>
          <cell r="F8163" t="str">
            <v>Sewer</v>
          </cell>
        </row>
        <row r="8164">
          <cell r="B8164">
            <v>38050.75</v>
          </cell>
          <cell r="C8164">
            <v>2011</v>
          </cell>
          <cell r="D8164" t="str">
            <v>402100  Group Life Insurance Employer Contributi</v>
          </cell>
          <cell r="E8164" t="str">
            <v>District 3</v>
          </cell>
          <cell r="F8164" t="str">
            <v>Sewer</v>
          </cell>
        </row>
        <row r="8165">
          <cell r="B8165">
            <v>66147.33</v>
          </cell>
          <cell r="C8165">
            <v>2011</v>
          </cell>
          <cell r="D8165" t="str">
            <v>402100  Group Life Insurance Employer Contributi</v>
          </cell>
          <cell r="E8165" t="str">
            <v>District 4</v>
          </cell>
          <cell r="F8165" t="str">
            <v>Sewer</v>
          </cell>
        </row>
        <row r="8166">
          <cell r="B8166">
            <v>58080.71</v>
          </cell>
          <cell r="C8166">
            <v>2011</v>
          </cell>
          <cell r="D8166" t="str">
            <v>402100  Group Life Insurance Employer Contributi</v>
          </cell>
          <cell r="E8166" t="str">
            <v>District 4</v>
          </cell>
          <cell r="F8166" t="str">
            <v>Sewer</v>
          </cell>
        </row>
        <row r="8167">
          <cell r="B8167">
            <v>28713.89</v>
          </cell>
          <cell r="C8167">
            <v>2011</v>
          </cell>
          <cell r="D8167" t="str">
            <v>402100  Group Life Insurance Employer Contributi</v>
          </cell>
          <cell r="E8167" t="str">
            <v>District 4</v>
          </cell>
          <cell r="F8167" t="str">
            <v>Sewer</v>
          </cell>
        </row>
        <row r="8168">
          <cell r="B8168">
            <v>4157.5</v>
          </cell>
          <cell r="C8168">
            <v>2011</v>
          </cell>
          <cell r="D8168" t="str">
            <v>402100  Group Life Insurance Employer Contributi</v>
          </cell>
          <cell r="E8168" t="str">
            <v>District 7</v>
          </cell>
          <cell r="F8168" t="str">
            <v>Sewer</v>
          </cell>
        </row>
        <row r="8169">
          <cell r="B8169">
            <v>11206.68</v>
          </cell>
          <cell r="C8169">
            <v>2011</v>
          </cell>
          <cell r="D8169" t="str">
            <v>402100  Group Life Insurance Employer Contributi</v>
          </cell>
          <cell r="E8169" t="str">
            <v>District 6</v>
          </cell>
          <cell r="F8169" t="str">
            <v>Sewer</v>
          </cell>
        </row>
        <row r="8170">
          <cell r="B8170">
            <v>11576.13</v>
          </cell>
          <cell r="C8170">
            <v>2011</v>
          </cell>
          <cell r="D8170" t="str">
            <v>402100  Group Life Insurance Employer Contributi</v>
          </cell>
          <cell r="E8170" t="str">
            <v>District 6</v>
          </cell>
          <cell r="F8170" t="str">
            <v>Sewer</v>
          </cell>
        </row>
        <row r="8171">
          <cell r="B8171">
            <v>41328.15</v>
          </cell>
          <cell r="C8171">
            <v>2011</v>
          </cell>
          <cell r="D8171" t="str">
            <v>402100  Group Life Insurance Employer Contributi</v>
          </cell>
          <cell r="E8171" t="str">
            <v>District 6</v>
          </cell>
          <cell r="F8171" t="str">
            <v>Sewer</v>
          </cell>
        </row>
        <row r="8172">
          <cell r="B8172">
            <v>23731.88</v>
          </cell>
          <cell r="C8172">
            <v>2011</v>
          </cell>
          <cell r="D8172" t="str">
            <v>402100  Group Life Insurance Employer Contributi</v>
          </cell>
          <cell r="E8172" t="str">
            <v>District 7</v>
          </cell>
          <cell r="F8172" t="str">
            <v>Sewer</v>
          </cell>
        </row>
        <row r="8173">
          <cell r="B8173">
            <v>31821.11</v>
          </cell>
          <cell r="C8173">
            <v>2011</v>
          </cell>
          <cell r="D8173" t="str">
            <v>402100  Group Life Insurance Employer Contributi</v>
          </cell>
          <cell r="E8173" t="str">
            <v>District 7</v>
          </cell>
          <cell r="F8173" t="str">
            <v>Sewer</v>
          </cell>
        </row>
        <row r="8174">
          <cell r="B8174">
            <v>32757.63</v>
          </cell>
          <cell r="C8174">
            <v>2011</v>
          </cell>
          <cell r="D8174" t="str">
            <v>402100  Group Life Insurance Employer Contributi</v>
          </cell>
          <cell r="E8174" t="str">
            <v>Logistics</v>
          </cell>
          <cell r="F8174" t="str">
            <v>Water</v>
          </cell>
        </row>
        <row r="8175">
          <cell r="B8175">
            <v>15502.33</v>
          </cell>
          <cell r="C8175">
            <v>2011</v>
          </cell>
          <cell r="D8175" t="str">
            <v>402100  Group Life Insurance Employer Contributi</v>
          </cell>
          <cell r="E8175" t="str">
            <v>Informal Settlements</v>
          </cell>
          <cell r="F8175" t="str">
            <v>Water</v>
          </cell>
        </row>
        <row r="8176">
          <cell r="B8176">
            <v>122288.22</v>
          </cell>
          <cell r="C8176">
            <v>2011</v>
          </cell>
          <cell r="D8176" t="str">
            <v>402100  Group Life Insurance Employer Contributi</v>
          </cell>
          <cell r="E8176" t="str">
            <v>TOC</v>
          </cell>
          <cell r="F8176" t="str">
            <v>Water</v>
          </cell>
        </row>
        <row r="8177">
          <cell r="B8177">
            <v>107353.96</v>
          </cell>
          <cell r="C8177">
            <v>2011</v>
          </cell>
          <cell r="D8177" t="str">
            <v>402100  Group Life Insurance Employer Contributi</v>
          </cell>
          <cell r="E8177" t="str">
            <v>Informal Settlements</v>
          </cell>
          <cell r="F8177" t="str">
            <v>Water</v>
          </cell>
        </row>
        <row r="8178">
          <cell r="B8178">
            <v>126353.31</v>
          </cell>
          <cell r="C8178">
            <v>2011</v>
          </cell>
          <cell r="D8178" t="str">
            <v>402100  Group Life Insurance Employer Contributi</v>
          </cell>
          <cell r="E8178" t="str">
            <v>TOC</v>
          </cell>
          <cell r="F8178" t="str">
            <v>Water</v>
          </cell>
        </row>
        <row r="8179">
          <cell r="B8179">
            <v>68135.039999999994</v>
          </cell>
          <cell r="C8179">
            <v>2011</v>
          </cell>
          <cell r="D8179" t="str">
            <v>402100  Group Life Insurance Employer Contributi</v>
          </cell>
          <cell r="E8179" t="str">
            <v>Logistics</v>
          </cell>
          <cell r="F8179" t="str">
            <v>Water</v>
          </cell>
        </row>
        <row r="8180">
          <cell r="B8180">
            <v>51629.34</v>
          </cell>
          <cell r="C8180">
            <v>2011</v>
          </cell>
          <cell r="D8180" t="str">
            <v>402100  Group Life Insurance Employer Contributi</v>
          </cell>
          <cell r="E8180" t="str">
            <v>Logistics</v>
          </cell>
          <cell r="F8180" t="str">
            <v>Water</v>
          </cell>
        </row>
        <row r="8181">
          <cell r="B8181">
            <v>71240.37</v>
          </cell>
          <cell r="C8181">
            <v>2011</v>
          </cell>
          <cell r="D8181" t="str">
            <v>402100  Group Life Insurance Employer Contributi</v>
          </cell>
          <cell r="E8181" t="str">
            <v>Logistics</v>
          </cell>
          <cell r="F8181" t="str">
            <v>Water</v>
          </cell>
        </row>
        <row r="8182">
          <cell r="B8182">
            <v>39075.1</v>
          </cell>
          <cell r="C8182">
            <v>2011</v>
          </cell>
          <cell r="D8182" t="str">
            <v>402100  Group Life Insurance Employer Contributi</v>
          </cell>
          <cell r="E8182" t="str">
            <v>Logistics</v>
          </cell>
          <cell r="F8182" t="str">
            <v>Water</v>
          </cell>
        </row>
        <row r="8183">
          <cell r="B8183">
            <v>55272.74</v>
          </cell>
          <cell r="C8183">
            <v>2011</v>
          </cell>
          <cell r="D8183" t="str">
            <v>402100  Group Life Insurance Employer Contributi</v>
          </cell>
          <cell r="E8183" t="str">
            <v>Logistics</v>
          </cell>
          <cell r="F8183" t="str">
            <v>Water</v>
          </cell>
        </row>
        <row r="8184">
          <cell r="B8184">
            <v>21222.36</v>
          </cell>
          <cell r="C8184">
            <v>2011</v>
          </cell>
          <cell r="D8184" t="str">
            <v>402100  Group Life Insurance Employer Contributi</v>
          </cell>
          <cell r="E8184" t="str">
            <v>District 1</v>
          </cell>
          <cell r="F8184" t="str">
            <v>Water</v>
          </cell>
        </row>
        <row r="8185">
          <cell r="B8185">
            <v>62669.78</v>
          </cell>
          <cell r="C8185">
            <v>2011</v>
          </cell>
          <cell r="D8185" t="str">
            <v>402100  Group Life Insurance Employer Contributi</v>
          </cell>
          <cell r="E8185" t="str">
            <v>District 1</v>
          </cell>
          <cell r="F8185" t="str">
            <v>Water</v>
          </cell>
        </row>
        <row r="8186">
          <cell r="B8186">
            <v>1103.99</v>
          </cell>
          <cell r="C8186">
            <v>2011</v>
          </cell>
          <cell r="D8186" t="str">
            <v>402100  Group Life Insurance Employer Contributi</v>
          </cell>
          <cell r="E8186" t="str">
            <v>District 1</v>
          </cell>
          <cell r="F8186" t="str">
            <v>Water</v>
          </cell>
        </row>
        <row r="8187">
          <cell r="B8187">
            <v>144483.01999999999</v>
          </cell>
          <cell r="C8187">
            <v>2011</v>
          </cell>
          <cell r="D8187" t="str">
            <v>402100  Group Life Insurance Employer Contributi</v>
          </cell>
          <cell r="E8187" t="str">
            <v>District 1</v>
          </cell>
          <cell r="F8187" t="str">
            <v>Water</v>
          </cell>
        </row>
        <row r="8188">
          <cell r="B8188">
            <v>26419.09</v>
          </cell>
          <cell r="C8188">
            <v>2011</v>
          </cell>
          <cell r="D8188" t="str">
            <v>402100  Group Life Insurance Employer Contributi</v>
          </cell>
          <cell r="E8188" t="str">
            <v>District 6</v>
          </cell>
          <cell r="F8188" t="str">
            <v>Water</v>
          </cell>
        </row>
        <row r="8189">
          <cell r="B8189">
            <v>188724.63</v>
          </cell>
          <cell r="C8189">
            <v>2011</v>
          </cell>
          <cell r="D8189" t="str">
            <v>402200  Medical Aid Employer Contributions</v>
          </cell>
          <cell r="E8189" t="str">
            <v>District 8</v>
          </cell>
          <cell r="F8189" t="str">
            <v>Water</v>
          </cell>
        </row>
        <row r="8190">
          <cell r="B8190">
            <v>480177.06</v>
          </cell>
          <cell r="C8190">
            <v>2011</v>
          </cell>
          <cell r="D8190" t="str">
            <v>402200  Medical Aid Employer Contributions</v>
          </cell>
          <cell r="E8190" t="str">
            <v>District 8</v>
          </cell>
          <cell r="F8190" t="str">
            <v>Water</v>
          </cell>
        </row>
        <row r="8191">
          <cell r="B8191">
            <v>434424.38</v>
          </cell>
          <cell r="C8191">
            <v>2011</v>
          </cell>
          <cell r="D8191" t="str">
            <v>402200  Medical Aid Employer Contributions</v>
          </cell>
          <cell r="E8191" t="str">
            <v>District 6</v>
          </cell>
          <cell r="F8191" t="str">
            <v>Water</v>
          </cell>
        </row>
        <row r="8192">
          <cell r="B8192">
            <v>237220.36</v>
          </cell>
          <cell r="C8192">
            <v>2011</v>
          </cell>
          <cell r="D8192" t="str">
            <v>402200  Medical Aid Employer Contributions</v>
          </cell>
          <cell r="E8192" t="str">
            <v>District 3</v>
          </cell>
          <cell r="F8192" t="str">
            <v>Water</v>
          </cell>
        </row>
        <row r="8193">
          <cell r="B8193">
            <v>119111.24</v>
          </cell>
          <cell r="C8193">
            <v>2011</v>
          </cell>
          <cell r="D8193" t="str">
            <v>402200  Medical Aid Employer Contributions</v>
          </cell>
          <cell r="E8193" t="str">
            <v>District 3</v>
          </cell>
          <cell r="F8193" t="str">
            <v>Water</v>
          </cell>
        </row>
        <row r="8194">
          <cell r="B8194">
            <v>10011.6</v>
          </cell>
          <cell r="C8194">
            <v>2011</v>
          </cell>
          <cell r="D8194" t="str">
            <v>402200  Medical Aid Employer Contributions</v>
          </cell>
          <cell r="E8194" t="str">
            <v>District 3</v>
          </cell>
          <cell r="F8194" t="str">
            <v>Water</v>
          </cell>
        </row>
        <row r="8195">
          <cell r="B8195">
            <v>283447.33</v>
          </cell>
          <cell r="C8195">
            <v>2011</v>
          </cell>
          <cell r="D8195" t="str">
            <v>402200  Medical Aid Employer Contributions</v>
          </cell>
          <cell r="E8195" t="str">
            <v>District 3</v>
          </cell>
          <cell r="F8195" t="str">
            <v>Water</v>
          </cell>
        </row>
        <row r="8196">
          <cell r="B8196">
            <v>290815.11</v>
          </cell>
          <cell r="C8196">
            <v>2011</v>
          </cell>
          <cell r="D8196" t="str">
            <v>402200  Medical Aid Employer Contributions</v>
          </cell>
          <cell r="E8196" t="str">
            <v>District 4</v>
          </cell>
          <cell r="F8196" t="str">
            <v>Water</v>
          </cell>
        </row>
        <row r="8197">
          <cell r="B8197">
            <v>159257.88</v>
          </cell>
          <cell r="C8197">
            <v>2011</v>
          </cell>
          <cell r="D8197" t="str">
            <v>402200  Medical Aid Employer Contributions</v>
          </cell>
          <cell r="E8197" t="str">
            <v>District 4</v>
          </cell>
          <cell r="F8197" t="str">
            <v>Water</v>
          </cell>
        </row>
        <row r="8198">
          <cell r="B8198">
            <v>8721.23</v>
          </cell>
          <cell r="C8198">
            <v>2011</v>
          </cell>
          <cell r="D8198" t="str">
            <v>402200  Medical Aid Employer Contributions</v>
          </cell>
          <cell r="E8198" t="str">
            <v>District 4</v>
          </cell>
          <cell r="F8198" t="str">
            <v>Water</v>
          </cell>
        </row>
        <row r="8199">
          <cell r="B8199">
            <v>465340.47</v>
          </cell>
          <cell r="C8199">
            <v>2011</v>
          </cell>
          <cell r="D8199" t="str">
            <v>402200  Medical Aid Employer Contributions</v>
          </cell>
          <cell r="E8199" t="str">
            <v>District 4</v>
          </cell>
          <cell r="F8199" t="str">
            <v>Water</v>
          </cell>
        </row>
        <row r="8200">
          <cell r="B8200">
            <v>476433.13</v>
          </cell>
          <cell r="C8200">
            <v>2011</v>
          </cell>
          <cell r="D8200" t="str">
            <v>402200  Medical Aid Employer Contributions</v>
          </cell>
          <cell r="E8200" t="str">
            <v>District 4</v>
          </cell>
          <cell r="F8200" t="str">
            <v>Water</v>
          </cell>
        </row>
        <row r="8201">
          <cell r="B8201">
            <v>206611.18</v>
          </cell>
          <cell r="C8201">
            <v>2011</v>
          </cell>
          <cell r="D8201" t="str">
            <v>402200  Medical Aid Employer Contributions</v>
          </cell>
          <cell r="E8201" t="str">
            <v>District 4</v>
          </cell>
          <cell r="F8201" t="str">
            <v>Water</v>
          </cell>
        </row>
        <row r="8202">
          <cell r="B8202">
            <v>38739.050000000003</v>
          </cell>
          <cell r="C8202">
            <v>2011</v>
          </cell>
          <cell r="D8202" t="str">
            <v>402200  Medical Aid Employer Contributions</v>
          </cell>
          <cell r="E8202" t="str">
            <v>District 8</v>
          </cell>
          <cell r="F8202" t="str">
            <v>Water</v>
          </cell>
        </row>
        <row r="8203">
          <cell r="B8203">
            <v>187453.5</v>
          </cell>
          <cell r="C8203">
            <v>2011</v>
          </cell>
          <cell r="D8203" t="str">
            <v>402200  Medical Aid Employer Contributions</v>
          </cell>
          <cell r="E8203" t="str">
            <v>District 8</v>
          </cell>
          <cell r="F8203" t="str">
            <v>Water</v>
          </cell>
        </row>
        <row r="8204">
          <cell r="B8204">
            <v>91119.72</v>
          </cell>
          <cell r="C8204">
            <v>2011</v>
          </cell>
          <cell r="D8204" t="str">
            <v>402200  Medical Aid Employer Contributions</v>
          </cell>
          <cell r="E8204" t="str">
            <v>District 1</v>
          </cell>
          <cell r="F8204" t="str">
            <v>Water</v>
          </cell>
        </row>
        <row r="8205">
          <cell r="B8205">
            <v>249925.31</v>
          </cell>
          <cell r="C8205">
            <v>2011</v>
          </cell>
          <cell r="D8205" t="str">
            <v>402200  Medical Aid Employer Contributions</v>
          </cell>
          <cell r="E8205" t="str">
            <v>District 8</v>
          </cell>
          <cell r="F8205" t="str">
            <v>Water</v>
          </cell>
        </row>
        <row r="8206">
          <cell r="B8206">
            <v>61989.599999999999</v>
          </cell>
          <cell r="C8206">
            <v>2011</v>
          </cell>
          <cell r="D8206" t="str">
            <v>402200  Medical Aid Employer Contributions</v>
          </cell>
          <cell r="E8206" t="str">
            <v>District 6</v>
          </cell>
          <cell r="F8206" t="str">
            <v>Water</v>
          </cell>
        </row>
        <row r="8207">
          <cell r="B8207">
            <v>480493.06</v>
          </cell>
          <cell r="C8207">
            <v>2011</v>
          </cell>
          <cell r="D8207" t="str">
            <v>402200  Medical Aid Employer Contributions</v>
          </cell>
          <cell r="E8207" t="str">
            <v>District 6</v>
          </cell>
          <cell r="F8207" t="str">
            <v>Water</v>
          </cell>
        </row>
        <row r="8208">
          <cell r="B8208">
            <v>4464.67</v>
          </cell>
          <cell r="C8208">
            <v>2011</v>
          </cell>
          <cell r="D8208" t="str">
            <v>402200  Medical Aid Employer Contributions</v>
          </cell>
          <cell r="E8208" t="str">
            <v>District 6</v>
          </cell>
          <cell r="F8208" t="str">
            <v>Water</v>
          </cell>
        </row>
        <row r="8209">
          <cell r="B8209">
            <v>203475.29</v>
          </cell>
          <cell r="C8209">
            <v>2011</v>
          </cell>
          <cell r="D8209" t="str">
            <v>402200  Medical Aid Employer Contributions</v>
          </cell>
          <cell r="E8209" t="str">
            <v>District 6</v>
          </cell>
          <cell r="F8209" t="str">
            <v>Water</v>
          </cell>
        </row>
        <row r="8210">
          <cell r="B8210">
            <v>501774.09</v>
          </cell>
          <cell r="C8210">
            <v>2011</v>
          </cell>
          <cell r="D8210" t="str">
            <v>402200  Medical Aid Employer Contributions</v>
          </cell>
          <cell r="E8210" t="str">
            <v>District 6</v>
          </cell>
          <cell r="F8210" t="str">
            <v>Water</v>
          </cell>
        </row>
        <row r="8211">
          <cell r="B8211">
            <v>606596.97</v>
          </cell>
          <cell r="C8211">
            <v>2011</v>
          </cell>
          <cell r="D8211" t="str">
            <v>402200  Medical Aid Employer Contributions</v>
          </cell>
          <cell r="E8211" t="str">
            <v>District 6</v>
          </cell>
          <cell r="F8211" t="str">
            <v>Water</v>
          </cell>
        </row>
        <row r="8212">
          <cell r="B8212">
            <v>37634.870000000003</v>
          </cell>
          <cell r="C8212">
            <v>2011</v>
          </cell>
          <cell r="D8212" t="str">
            <v>402200  Medical Aid Employer Contributions</v>
          </cell>
          <cell r="E8212" t="str">
            <v>District 8</v>
          </cell>
          <cell r="F8212" t="str">
            <v>Water</v>
          </cell>
        </row>
        <row r="8213">
          <cell r="B8213">
            <v>1329848.06</v>
          </cell>
          <cell r="C8213">
            <v>2011</v>
          </cell>
          <cell r="D8213" t="str">
            <v>402200  Medical Aid Employer Contributions</v>
          </cell>
          <cell r="E8213" t="str">
            <v>District 8</v>
          </cell>
          <cell r="F8213" t="str">
            <v>Water</v>
          </cell>
        </row>
        <row r="8214">
          <cell r="B8214">
            <v>42411.35</v>
          </cell>
          <cell r="C8214">
            <v>2011</v>
          </cell>
          <cell r="D8214" t="str">
            <v>402200  Medical Aid Employer Contributions</v>
          </cell>
          <cell r="E8214" t="str">
            <v>District 8</v>
          </cell>
          <cell r="F8214" t="str">
            <v>Water</v>
          </cell>
        </row>
        <row r="8215">
          <cell r="B8215">
            <v>228818.69</v>
          </cell>
          <cell r="C8215">
            <v>2011</v>
          </cell>
          <cell r="D8215" t="str">
            <v>402200  Medical Aid Employer Contributions</v>
          </cell>
          <cell r="E8215" t="str">
            <v>District 8</v>
          </cell>
          <cell r="F8215" t="str">
            <v>Water</v>
          </cell>
        </row>
        <row r="8216">
          <cell r="B8216">
            <v>493277.78</v>
          </cell>
          <cell r="C8216">
            <v>2011</v>
          </cell>
          <cell r="D8216" t="str">
            <v>402200  Medical Aid Employer Contributions</v>
          </cell>
          <cell r="E8216" t="str">
            <v>District 8</v>
          </cell>
          <cell r="F8216" t="str">
            <v>Water</v>
          </cell>
        </row>
        <row r="8217">
          <cell r="B8217">
            <v>880840.64</v>
          </cell>
          <cell r="C8217">
            <v>2011</v>
          </cell>
          <cell r="D8217" t="str">
            <v>402200  Medical Aid Employer Contributions</v>
          </cell>
          <cell r="E8217" t="str">
            <v>District 8</v>
          </cell>
          <cell r="F8217" t="str">
            <v>Water</v>
          </cell>
        </row>
        <row r="8218">
          <cell r="B8218">
            <v>423185.97</v>
          </cell>
          <cell r="C8218">
            <v>2011</v>
          </cell>
          <cell r="D8218" t="str">
            <v>402200  Medical Aid Employer Contributions</v>
          </cell>
          <cell r="E8218" t="str">
            <v>District 8</v>
          </cell>
          <cell r="F8218" t="str">
            <v>Water</v>
          </cell>
        </row>
        <row r="8219">
          <cell r="B8219">
            <v>2227361.17</v>
          </cell>
          <cell r="C8219">
            <v>2011</v>
          </cell>
          <cell r="D8219" t="str">
            <v>402200  Medical Aid Employer Contributions</v>
          </cell>
          <cell r="E8219" t="str">
            <v>District 8</v>
          </cell>
          <cell r="F8219" t="str">
            <v>Water</v>
          </cell>
        </row>
        <row r="8220">
          <cell r="B8220">
            <v>23935.200000000001</v>
          </cell>
          <cell r="C8220">
            <v>2011</v>
          </cell>
          <cell r="D8220" t="str">
            <v>402200  Medical Aid Employer Contributions</v>
          </cell>
          <cell r="E8220" t="str">
            <v>Informal Settlements</v>
          </cell>
          <cell r="F8220" t="str">
            <v>Sewer</v>
          </cell>
        </row>
        <row r="8221">
          <cell r="B8221">
            <v>79245.600000000006</v>
          </cell>
          <cell r="C8221">
            <v>2011</v>
          </cell>
          <cell r="D8221" t="str">
            <v>402200  Medical Aid Employer Contributions</v>
          </cell>
          <cell r="E8221" t="str">
            <v>Informal Settlements</v>
          </cell>
          <cell r="F8221" t="str">
            <v>Sewer</v>
          </cell>
        </row>
        <row r="8222">
          <cell r="B8222">
            <v>1029113.85</v>
          </cell>
          <cell r="C8222">
            <v>2011</v>
          </cell>
          <cell r="D8222" t="str">
            <v>402200  Medical Aid Employer Contributions</v>
          </cell>
          <cell r="E8222" t="str">
            <v>District 1</v>
          </cell>
          <cell r="F8222" t="str">
            <v>Sewer</v>
          </cell>
        </row>
        <row r="8223">
          <cell r="B8223">
            <v>446509.18</v>
          </cell>
          <cell r="C8223">
            <v>2011</v>
          </cell>
          <cell r="D8223" t="str">
            <v>402200  Medical Aid Employer Contributions</v>
          </cell>
          <cell r="E8223" t="str">
            <v>District 7</v>
          </cell>
          <cell r="F8223" t="str">
            <v>Sewer</v>
          </cell>
        </row>
        <row r="8224">
          <cell r="B8224">
            <v>128264.66</v>
          </cell>
          <cell r="C8224">
            <v>2011</v>
          </cell>
          <cell r="D8224" t="str">
            <v>402200  Medical Aid Employer Contributions</v>
          </cell>
          <cell r="E8224" t="str">
            <v>District 6</v>
          </cell>
          <cell r="F8224" t="str">
            <v>Sewer</v>
          </cell>
        </row>
        <row r="8225">
          <cell r="B8225">
            <v>28774.99</v>
          </cell>
          <cell r="C8225">
            <v>2011</v>
          </cell>
          <cell r="D8225" t="str">
            <v>402200  Medical Aid Employer Contributions</v>
          </cell>
          <cell r="E8225" t="str">
            <v>TOC</v>
          </cell>
          <cell r="F8225" t="str">
            <v>Sewer</v>
          </cell>
        </row>
        <row r="8226">
          <cell r="B8226">
            <v>285803.07</v>
          </cell>
          <cell r="C8226">
            <v>2011</v>
          </cell>
          <cell r="D8226" t="str">
            <v>402200  Medical Aid Employer Contributions</v>
          </cell>
          <cell r="E8226" t="str">
            <v>District 3</v>
          </cell>
          <cell r="F8226" t="str">
            <v>Sewer</v>
          </cell>
        </row>
        <row r="8227">
          <cell r="B8227">
            <v>341322.46</v>
          </cell>
          <cell r="C8227">
            <v>2011</v>
          </cell>
          <cell r="D8227" t="str">
            <v>402200  Medical Aid Employer Contributions</v>
          </cell>
          <cell r="E8227" t="str">
            <v>District 4</v>
          </cell>
          <cell r="F8227" t="str">
            <v>Sewer</v>
          </cell>
        </row>
        <row r="8228">
          <cell r="B8228">
            <v>564651.04</v>
          </cell>
          <cell r="C8228">
            <v>2011</v>
          </cell>
          <cell r="D8228" t="str">
            <v>402200  Medical Aid Employer Contributions</v>
          </cell>
          <cell r="E8228" t="str">
            <v>District 4</v>
          </cell>
          <cell r="F8228" t="str">
            <v>Sewer</v>
          </cell>
        </row>
        <row r="8229">
          <cell r="B8229">
            <v>247852.79999999999</v>
          </cell>
          <cell r="C8229">
            <v>2011</v>
          </cell>
          <cell r="D8229" t="str">
            <v>402200  Medical Aid Employer Contributions</v>
          </cell>
          <cell r="E8229" t="str">
            <v>District 4</v>
          </cell>
          <cell r="F8229" t="str">
            <v>Sewer</v>
          </cell>
        </row>
        <row r="8230">
          <cell r="B8230">
            <v>26835.27</v>
          </cell>
          <cell r="C8230">
            <v>2011</v>
          </cell>
          <cell r="D8230" t="str">
            <v>402200  Medical Aid Employer Contributions</v>
          </cell>
          <cell r="E8230" t="str">
            <v>District 7</v>
          </cell>
          <cell r="F8230" t="str">
            <v>Sewer</v>
          </cell>
        </row>
        <row r="8231">
          <cell r="B8231">
            <v>77258.66</v>
          </cell>
          <cell r="C8231">
            <v>2011</v>
          </cell>
          <cell r="D8231" t="str">
            <v>402200  Medical Aid Employer Contributions</v>
          </cell>
          <cell r="E8231" t="str">
            <v>District 6</v>
          </cell>
          <cell r="F8231" t="str">
            <v>Sewer</v>
          </cell>
        </row>
        <row r="8232">
          <cell r="B8232">
            <v>112842.71</v>
          </cell>
          <cell r="C8232">
            <v>2011</v>
          </cell>
          <cell r="D8232" t="str">
            <v>402200  Medical Aid Employer Contributions</v>
          </cell>
          <cell r="E8232" t="str">
            <v>District 6</v>
          </cell>
          <cell r="F8232" t="str">
            <v>Sewer</v>
          </cell>
        </row>
        <row r="8233">
          <cell r="B8233">
            <v>316735.09000000003</v>
          </cell>
          <cell r="C8233">
            <v>2011</v>
          </cell>
          <cell r="D8233" t="str">
            <v>402200  Medical Aid Employer Contributions</v>
          </cell>
          <cell r="E8233" t="str">
            <v>District 6</v>
          </cell>
          <cell r="F8233" t="str">
            <v>Sewer</v>
          </cell>
        </row>
        <row r="8234">
          <cell r="B8234">
            <v>174978</v>
          </cell>
          <cell r="C8234">
            <v>2011</v>
          </cell>
          <cell r="D8234" t="str">
            <v>402200  Medical Aid Employer Contributions</v>
          </cell>
          <cell r="E8234" t="str">
            <v>District 7</v>
          </cell>
          <cell r="F8234" t="str">
            <v>Sewer</v>
          </cell>
        </row>
        <row r="8235">
          <cell r="B8235">
            <v>188370.75</v>
          </cell>
          <cell r="C8235">
            <v>2011</v>
          </cell>
          <cell r="D8235" t="str">
            <v>402200  Medical Aid Employer Contributions</v>
          </cell>
          <cell r="E8235" t="str">
            <v>District 7</v>
          </cell>
          <cell r="F8235" t="str">
            <v>Sewer</v>
          </cell>
        </row>
        <row r="8236">
          <cell r="B8236">
            <v>192133.5</v>
          </cell>
          <cell r="C8236">
            <v>2011</v>
          </cell>
          <cell r="D8236" t="str">
            <v>402200  Medical Aid Employer Contributions</v>
          </cell>
          <cell r="E8236" t="str">
            <v>Logistics</v>
          </cell>
          <cell r="F8236" t="str">
            <v>Water</v>
          </cell>
        </row>
        <row r="8237">
          <cell r="B8237">
            <v>147252.24</v>
          </cell>
          <cell r="C8237">
            <v>2011</v>
          </cell>
          <cell r="D8237" t="str">
            <v>402200  Medical Aid Employer Contributions</v>
          </cell>
          <cell r="E8237" t="str">
            <v>Informal Settlements</v>
          </cell>
          <cell r="F8237" t="str">
            <v>Water</v>
          </cell>
        </row>
        <row r="8238">
          <cell r="B8238">
            <v>675791.98</v>
          </cell>
          <cell r="C8238">
            <v>2011</v>
          </cell>
          <cell r="D8238" t="str">
            <v>402200  Medical Aid Employer Contributions</v>
          </cell>
          <cell r="E8238" t="str">
            <v>TOC</v>
          </cell>
          <cell r="F8238" t="str">
            <v>Water</v>
          </cell>
        </row>
        <row r="8239">
          <cell r="B8239">
            <v>564624.69999999995</v>
          </cell>
          <cell r="C8239">
            <v>2011</v>
          </cell>
          <cell r="D8239" t="str">
            <v>402200  Medical Aid Employer Contributions</v>
          </cell>
          <cell r="E8239" t="str">
            <v>Informal Settlements</v>
          </cell>
          <cell r="F8239" t="str">
            <v>Water</v>
          </cell>
        </row>
        <row r="8240">
          <cell r="B8240">
            <v>648069.34</v>
          </cell>
          <cell r="C8240">
            <v>2011</v>
          </cell>
          <cell r="D8240" t="str">
            <v>402200  Medical Aid Employer Contributions</v>
          </cell>
          <cell r="E8240" t="str">
            <v>TOC</v>
          </cell>
          <cell r="F8240" t="str">
            <v>Water</v>
          </cell>
        </row>
        <row r="8241">
          <cell r="B8241">
            <v>338317.86</v>
          </cell>
          <cell r="C8241">
            <v>2011</v>
          </cell>
          <cell r="D8241" t="str">
            <v>402200  Medical Aid Employer Contributions</v>
          </cell>
          <cell r="E8241" t="str">
            <v>Logistics</v>
          </cell>
          <cell r="F8241" t="str">
            <v>Water</v>
          </cell>
        </row>
        <row r="8242">
          <cell r="B8242">
            <v>422557.58</v>
          </cell>
          <cell r="C8242">
            <v>2011</v>
          </cell>
          <cell r="D8242" t="str">
            <v>402200  Medical Aid Employer Contributions</v>
          </cell>
          <cell r="E8242" t="str">
            <v>Logistics</v>
          </cell>
          <cell r="F8242" t="str">
            <v>Water</v>
          </cell>
        </row>
        <row r="8243">
          <cell r="B8243">
            <v>479349.19</v>
          </cell>
          <cell r="C8243">
            <v>2011</v>
          </cell>
          <cell r="D8243" t="str">
            <v>402200  Medical Aid Employer Contributions</v>
          </cell>
          <cell r="E8243" t="str">
            <v>Logistics</v>
          </cell>
          <cell r="F8243" t="str">
            <v>Water</v>
          </cell>
        </row>
        <row r="8244">
          <cell r="B8244">
            <v>326645.57</v>
          </cell>
          <cell r="C8244">
            <v>2011</v>
          </cell>
          <cell r="D8244" t="str">
            <v>402200  Medical Aid Employer Contributions</v>
          </cell>
          <cell r="E8244" t="str">
            <v>Logistics</v>
          </cell>
          <cell r="F8244" t="str">
            <v>Water</v>
          </cell>
        </row>
        <row r="8245">
          <cell r="B8245">
            <v>453155.61</v>
          </cell>
          <cell r="C8245">
            <v>2011</v>
          </cell>
          <cell r="D8245" t="str">
            <v>402200  Medical Aid Employer Contributions</v>
          </cell>
          <cell r="E8245" t="str">
            <v>Logistics</v>
          </cell>
          <cell r="F8245" t="str">
            <v>Water</v>
          </cell>
        </row>
        <row r="8246">
          <cell r="B8246">
            <v>141416.4</v>
          </cell>
          <cell r="C8246">
            <v>2011</v>
          </cell>
          <cell r="D8246" t="str">
            <v>402200  Medical Aid Employer Contributions</v>
          </cell>
          <cell r="E8246" t="str">
            <v>District 1</v>
          </cell>
          <cell r="F8246" t="str">
            <v>Water</v>
          </cell>
        </row>
        <row r="8247">
          <cell r="B8247">
            <v>274947.06</v>
          </cell>
          <cell r="C8247">
            <v>2011</v>
          </cell>
          <cell r="D8247" t="str">
            <v>402200  Medical Aid Employer Contributions</v>
          </cell>
          <cell r="E8247" t="str">
            <v>District 1</v>
          </cell>
          <cell r="F8247" t="str">
            <v>Water</v>
          </cell>
        </row>
        <row r="8248">
          <cell r="B8248">
            <v>-185.15</v>
          </cell>
          <cell r="C8248">
            <v>2011</v>
          </cell>
          <cell r="D8248" t="str">
            <v>402200  Medical Aid Employer Contributions</v>
          </cell>
          <cell r="E8248" t="str">
            <v>District 1</v>
          </cell>
          <cell r="F8248" t="str">
            <v>Water</v>
          </cell>
        </row>
        <row r="8249">
          <cell r="B8249">
            <v>952978.64</v>
          </cell>
          <cell r="C8249">
            <v>2011</v>
          </cell>
          <cell r="D8249" t="str">
            <v>402200  Medical Aid Employer Contributions</v>
          </cell>
          <cell r="E8249" t="str">
            <v>District 1</v>
          </cell>
          <cell r="F8249" t="str">
            <v>Water</v>
          </cell>
        </row>
        <row r="8250">
          <cell r="B8250">
            <v>166713.54999999999</v>
          </cell>
          <cell r="C8250">
            <v>2011</v>
          </cell>
          <cell r="D8250" t="str">
            <v>402200  Medical Aid Employer Contributions</v>
          </cell>
          <cell r="E8250" t="str">
            <v>District 6</v>
          </cell>
          <cell r="F8250" t="str">
            <v>Water</v>
          </cell>
        </row>
        <row r="8251">
          <cell r="B8251">
            <v>399919.56</v>
          </cell>
          <cell r="C8251">
            <v>2011</v>
          </cell>
          <cell r="D8251" t="str">
            <v>402400  Pension Scheme Employer Contribution</v>
          </cell>
          <cell r="E8251" t="str">
            <v>District 8</v>
          </cell>
          <cell r="F8251" t="str">
            <v>Water</v>
          </cell>
        </row>
        <row r="8252">
          <cell r="B8252">
            <v>556534.89</v>
          </cell>
          <cell r="C8252">
            <v>2011</v>
          </cell>
          <cell r="D8252" t="str">
            <v>402400  Pension Scheme Employer Contribution</v>
          </cell>
          <cell r="E8252" t="str">
            <v>District 8</v>
          </cell>
          <cell r="F8252" t="str">
            <v>Water</v>
          </cell>
        </row>
        <row r="8253">
          <cell r="B8253">
            <v>492261.32</v>
          </cell>
          <cell r="C8253">
            <v>2011</v>
          </cell>
          <cell r="D8253" t="str">
            <v>402400  Pension Scheme Employer Contribution</v>
          </cell>
          <cell r="E8253" t="str">
            <v>District 6</v>
          </cell>
          <cell r="F8253" t="str">
            <v>Water</v>
          </cell>
        </row>
        <row r="8254">
          <cell r="B8254">
            <v>314816.68</v>
          </cell>
          <cell r="C8254">
            <v>2011</v>
          </cell>
          <cell r="D8254" t="str">
            <v>402400  Pension Scheme Employer Contribution</v>
          </cell>
          <cell r="E8254" t="str">
            <v>District 3</v>
          </cell>
          <cell r="F8254" t="str">
            <v>Water</v>
          </cell>
        </row>
        <row r="8255">
          <cell r="B8255">
            <v>208915.16</v>
          </cell>
          <cell r="C8255">
            <v>2011</v>
          </cell>
          <cell r="D8255" t="str">
            <v>402400  Pension Scheme Employer Contribution</v>
          </cell>
          <cell r="E8255" t="str">
            <v>District 3</v>
          </cell>
          <cell r="F8255" t="str">
            <v>Water</v>
          </cell>
        </row>
        <row r="8256">
          <cell r="B8256">
            <v>19529.240000000002</v>
          </cell>
          <cell r="C8256">
            <v>2011</v>
          </cell>
          <cell r="D8256" t="str">
            <v>402400  Pension Scheme Employer Contribution</v>
          </cell>
          <cell r="E8256" t="str">
            <v>District 3</v>
          </cell>
          <cell r="F8256" t="str">
            <v>Water</v>
          </cell>
        </row>
        <row r="8257">
          <cell r="B8257">
            <v>464736.95</v>
          </cell>
          <cell r="C8257">
            <v>2011</v>
          </cell>
          <cell r="D8257" t="str">
            <v>402400  Pension Scheme Employer Contribution</v>
          </cell>
          <cell r="E8257" t="str">
            <v>District 3</v>
          </cell>
          <cell r="F8257" t="str">
            <v>Water</v>
          </cell>
        </row>
        <row r="8258">
          <cell r="B8258">
            <v>384403.19</v>
          </cell>
          <cell r="C8258">
            <v>2011</v>
          </cell>
          <cell r="D8258" t="str">
            <v>402400  Pension Scheme Employer Contribution</v>
          </cell>
          <cell r="E8258" t="str">
            <v>District 4</v>
          </cell>
          <cell r="F8258" t="str">
            <v>Water</v>
          </cell>
        </row>
        <row r="8259">
          <cell r="B8259">
            <v>388210.98</v>
          </cell>
          <cell r="C8259">
            <v>2011</v>
          </cell>
          <cell r="D8259" t="str">
            <v>402400  Pension Scheme Employer Contribution</v>
          </cell>
          <cell r="E8259" t="str">
            <v>District 4</v>
          </cell>
          <cell r="F8259" t="str">
            <v>Water</v>
          </cell>
        </row>
        <row r="8260">
          <cell r="B8260">
            <v>13843.26</v>
          </cell>
          <cell r="C8260">
            <v>2011</v>
          </cell>
          <cell r="D8260" t="str">
            <v>402400  Pension Scheme Employer Contribution</v>
          </cell>
          <cell r="E8260" t="str">
            <v>District 4</v>
          </cell>
          <cell r="F8260" t="str">
            <v>Water</v>
          </cell>
        </row>
        <row r="8261">
          <cell r="B8261">
            <v>605684.32999999996</v>
          </cell>
          <cell r="C8261">
            <v>2011</v>
          </cell>
          <cell r="D8261" t="str">
            <v>402400  Pension Scheme Employer Contribution</v>
          </cell>
          <cell r="E8261" t="str">
            <v>District 4</v>
          </cell>
          <cell r="F8261" t="str">
            <v>Water</v>
          </cell>
        </row>
        <row r="8262">
          <cell r="B8262">
            <v>526397.75</v>
          </cell>
          <cell r="C8262">
            <v>2011</v>
          </cell>
          <cell r="D8262" t="str">
            <v>402400  Pension Scheme Employer Contribution</v>
          </cell>
          <cell r="E8262" t="str">
            <v>District 4</v>
          </cell>
          <cell r="F8262" t="str">
            <v>Water</v>
          </cell>
        </row>
        <row r="8263">
          <cell r="B8263">
            <v>263518.18</v>
          </cell>
          <cell r="C8263">
            <v>2011</v>
          </cell>
          <cell r="D8263" t="str">
            <v>402400  Pension Scheme Employer Contribution</v>
          </cell>
          <cell r="E8263" t="str">
            <v>District 4</v>
          </cell>
          <cell r="F8263" t="str">
            <v>Water</v>
          </cell>
        </row>
        <row r="8264">
          <cell r="B8264">
            <v>35500.57</v>
          </cell>
          <cell r="C8264">
            <v>2011</v>
          </cell>
          <cell r="D8264" t="str">
            <v>402400  Pension Scheme Employer Contribution</v>
          </cell>
          <cell r="E8264" t="str">
            <v>District 8</v>
          </cell>
          <cell r="F8264" t="str">
            <v>Water</v>
          </cell>
        </row>
        <row r="8265">
          <cell r="B8265">
            <v>353961.42</v>
          </cell>
          <cell r="C8265">
            <v>2011</v>
          </cell>
          <cell r="D8265" t="str">
            <v>402400  Pension Scheme Employer Contribution</v>
          </cell>
          <cell r="E8265" t="str">
            <v>District 8</v>
          </cell>
          <cell r="F8265" t="str">
            <v>Water</v>
          </cell>
        </row>
        <row r="8266">
          <cell r="B8266">
            <v>147888.91</v>
          </cell>
          <cell r="C8266">
            <v>2011</v>
          </cell>
          <cell r="D8266" t="str">
            <v>402400  Pension Scheme Employer Contribution</v>
          </cell>
          <cell r="E8266" t="str">
            <v>District 1</v>
          </cell>
          <cell r="F8266" t="str">
            <v>Water</v>
          </cell>
        </row>
        <row r="8267">
          <cell r="B8267">
            <v>280686.98</v>
          </cell>
          <cell r="C8267">
            <v>2011</v>
          </cell>
          <cell r="D8267" t="str">
            <v>402400  Pension Scheme Employer Contribution</v>
          </cell>
          <cell r="E8267" t="str">
            <v>District 8</v>
          </cell>
          <cell r="F8267" t="str">
            <v>Water</v>
          </cell>
        </row>
        <row r="8268">
          <cell r="B8268">
            <v>149342.63</v>
          </cell>
          <cell r="C8268">
            <v>2011</v>
          </cell>
          <cell r="D8268" t="str">
            <v>402400  Pension Scheme Employer Contribution</v>
          </cell>
          <cell r="E8268" t="str">
            <v>District 6</v>
          </cell>
          <cell r="F8268" t="str">
            <v>Water</v>
          </cell>
        </row>
        <row r="8269">
          <cell r="B8269">
            <v>874082.67</v>
          </cell>
          <cell r="C8269">
            <v>2011</v>
          </cell>
          <cell r="D8269" t="str">
            <v>402400  Pension Scheme Employer Contribution</v>
          </cell>
          <cell r="E8269" t="str">
            <v>District 6</v>
          </cell>
          <cell r="F8269" t="str">
            <v>Water</v>
          </cell>
        </row>
        <row r="8270">
          <cell r="B8270">
            <v>8012.75</v>
          </cell>
          <cell r="C8270">
            <v>2011</v>
          </cell>
          <cell r="D8270" t="str">
            <v>402400  Pension Scheme Employer Contribution</v>
          </cell>
          <cell r="E8270" t="str">
            <v>District 6</v>
          </cell>
          <cell r="F8270" t="str">
            <v>Water</v>
          </cell>
        </row>
        <row r="8271">
          <cell r="B8271">
            <v>260443.14</v>
          </cell>
          <cell r="C8271">
            <v>2011</v>
          </cell>
          <cell r="D8271" t="str">
            <v>402400  Pension Scheme Employer Contribution</v>
          </cell>
          <cell r="E8271" t="str">
            <v>District 6</v>
          </cell>
          <cell r="F8271" t="str">
            <v>Water</v>
          </cell>
        </row>
        <row r="8272">
          <cell r="B8272">
            <v>550569.77</v>
          </cell>
          <cell r="C8272">
            <v>2011</v>
          </cell>
          <cell r="D8272" t="str">
            <v>402400  Pension Scheme Employer Contribution</v>
          </cell>
          <cell r="E8272" t="str">
            <v>District 6</v>
          </cell>
          <cell r="F8272" t="str">
            <v>Water</v>
          </cell>
        </row>
        <row r="8273">
          <cell r="B8273">
            <v>595362.56000000006</v>
          </cell>
          <cell r="C8273">
            <v>2011</v>
          </cell>
          <cell r="D8273" t="str">
            <v>402400  Pension Scheme Employer Contribution</v>
          </cell>
          <cell r="E8273" t="str">
            <v>District 6</v>
          </cell>
          <cell r="F8273" t="str">
            <v>Water</v>
          </cell>
        </row>
        <row r="8274">
          <cell r="B8274">
            <v>44373.21</v>
          </cell>
          <cell r="C8274">
            <v>2011</v>
          </cell>
          <cell r="D8274" t="str">
            <v>402400  Pension Scheme Employer Contribution</v>
          </cell>
          <cell r="E8274" t="str">
            <v>District 8</v>
          </cell>
          <cell r="F8274" t="str">
            <v>Water</v>
          </cell>
        </row>
        <row r="8275">
          <cell r="B8275">
            <v>1984880.42</v>
          </cell>
          <cell r="C8275">
            <v>2011</v>
          </cell>
          <cell r="D8275" t="str">
            <v>402400  Pension Scheme Employer Contribution</v>
          </cell>
          <cell r="E8275" t="str">
            <v>District 8</v>
          </cell>
          <cell r="F8275" t="str">
            <v>Water</v>
          </cell>
        </row>
        <row r="8276">
          <cell r="B8276">
            <v>56683.57</v>
          </cell>
          <cell r="C8276">
            <v>2011</v>
          </cell>
          <cell r="D8276" t="str">
            <v>402400  Pension Scheme Employer Contribution</v>
          </cell>
          <cell r="E8276" t="str">
            <v>District 8</v>
          </cell>
          <cell r="F8276" t="str">
            <v>Water</v>
          </cell>
        </row>
        <row r="8277">
          <cell r="B8277">
            <v>285220.46000000002</v>
          </cell>
          <cell r="C8277">
            <v>2011</v>
          </cell>
          <cell r="D8277" t="str">
            <v>402400  Pension Scheme Employer Contribution</v>
          </cell>
          <cell r="E8277" t="str">
            <v>District 8</v>
          </cell>
          <cell r="F8277" t="str">
            <v>Water</v>
          </cell>
        </row>
        <row r="8278">
          <cell r="B8278">
            <v>839888.57</v>
          </cell>
          <cell r="C8278">
            <v>2011</v>
          </cell>
          <cell r="D8278" t="str">
            <v>402400  Pension Scheme Employer Contribution</v>
          </cell>
          <cell r="E8278" t="str">
            <v>District 8</v>
          </cell>
          <cell r="F8278" t="str">
            <v>Water</v>
          </cell>
        </row>
        <row r="8279">
          <cell r="B8279">
            <v>1057787.55</v>
          </cell>
          <cell r="C8279">
            <v>2011</v>
          </cell>
          <cell r="D8279" t="str">
            <v>402400  Pension Scheme Employer Contribution</v>
          </cell>
          <cell r="E8279" t="str">
            <v>District 8</v>
          </cell>
          <cell r="F8279" t="str">
            <v>Water</v>
          </cell>
        </row>
        <row r="8280">
          <cell r="B8280">
            <v>25537.919999999998</v>
          </cell>
          <cell r="C8280">
            <v>2011</v>
          </cell>
          <cell r="D8280" t="str">
            <v>402400  Pension Scheme Employer Contribution</v>
          </cell>
          <cell r="E8280" t="str">
            <v>District 8</v>
          </cell>
          <cell r="F8280" t="str">
            <v>Water</v>
          </cell>
        </row>
        <row r="8281">
          <cell r="B8281">
            <v>469795.56</v>
          </cell>
          <cell r="C8281">
            <v>2011</v>
          </cell>
          <cell r="D8281" t="str">
            <v>402400  Pension Scheme Employer Contribution</v>
          </cell>
          <cell r="E8281" t="str">
            <v>District 8</v>
          </cell>
          <cell r="F8281" t="str">
            <v>Water</v>
          </cell>
        </row>
        <row r="8282">
          <cell r="B8282">
            <v>2515818.77</v>
          </cell>
          <cell r="C8282">
            <v>2011</v>
          </cell>
          <cell r="D8282" t="str">
            <v>402400  Pension Scheme Employer Contribution</v>
          </cell>
          <cell r="E8282" t="str">
            <v>District 8</v>
          </cell>
          <cell r="F8282" t="str">
            <v>Water</v>
          </cell>
        </row>
        <row r="8283">
          <cell r="B8283">
            <v>44013.33</v>
          </cell>
          <cell r="C8283">
            <v>2011</v>
          </cell>
          <cell r="D8283" t="str">
            <v>402400  Pension Scheme Employer Contribution</v>
          </cell>
          <cell r="E8283" t="str">
            <v>Informal Settlements</v>
          </cell>
          <cell r="F8283" t="str">
            <v>Sewer</v>
          </cell>
        </row>
        <row r="8284">
          <cell r="B8284">
            <v>181532.12</v>
          </cell>
          <cell r="C8284">
            <v>2011</v>
          </cell>
          <cell r="D8284" t="str">
            <v>402400  Pension Scheme Employer Contribution</v>
          </cell>
          <cell r="E8284" t="str">
            <v>Informal Settlements</v>
          </cell>
          <cell r="F8284" t="str">
            <v>Sewer</v>
          </cell>
        </row>
        <row r="8285">
          <cell r="B8285">
            <v>1488092.54</v>
          </cell>
          <cell r="C8285">
            <v>2011</v>
          </cell>
          <cell r="D8285" t="str">
            <v>402400  Pension Scheme Employer Contribution</v>
          </cell>
          <cell r="E8285" t="str">
            <v>District 1</v>
          </cell>
          <cell r="F8285" t="str">
            <v>Sewer</v>
          </cell>
        </row>
        <row r="8286">
          <cell r="B8286">
            <v>504053.94</v>
          </cell>
          <cell r="C8286">
            <v>2011</v>
          </cell>
          <cell r="D8286" t="str">
            <v>402400  Pension Scheme Employer Contribution</v>
          </cell>
          <cell r="E8286" t="str">
            <v>District 7</v>
          </cell>
          <cell r="F8286" t="str">
            <v>Sewer</v>
          </cell>
        </row>
        <row r="8287">
          <cell r="B8287">
            <v>217390.56</v>
          </cell>
          <cell r="C8287">
            <v>2011</v>
          </cell>
          <cell r="D8287" t="str">
            <v>402400  Pension Scheme Employer Contribution</v>
          </cell>
          <cell r="E8287" t="str">
            <v>District 6</v>
          </cell>
          <cell r="F8287" t="str">
            <v>Sewer</v>
          </cell>
        </row>
        <row r="8288">
          <cell r="B8288">
            <v>39781.370000000003</v>
          </cell>
          <cell r="C8288">
            <v>2011</v>
          </cell>
          <cell r="D8288" t="str">
            <v>402400  Pension Scheme Employer Contribution</v>
          </cell>
          <cell r="E8288" t="str">
            <v>TOC</v>
          </cell>
          <cell r="F8288" t="str">
            <v>Sewer</v>
          </cell>
        </row>
        <row r="8289">
          <cell r="B8289">
            <v>420864.94</v>
          </cell>
          <cell r="C8289">
            <v>2011</v>
          </cell>
          <cell r="D8289" t="str">
            <v>402400  Pension Scheme Employer Contribution</v>
          </cell>
          <cell r="E8289" t="str">
            <v>District 3</v>
          </cell>
          <cell r="F8289" t="str">
            <v>Sewer</v>
          </cell>
        </row>
        <row r="8290">
          <cell r="B8290">
            <v>559281.48</v>
          </cell>
          <cell r="C8290">
            <v>2011</v>
          </cell>
          <cell r="D8290" t="str">
            <v>402400  Pension Scheme Employer Contribution</v>
          </cell>
          <cell r="E8290" t="str">
            <v>District 4</v>
          </cell>
          <cell r="F8290" t="str">
            <v>Sewer</v>
          </cell>
        </row>
        <row r="8291">
          <cell r="B8291">
            <v>499116.66</v>
          </cell>
          <cell r="C8291">
            <v>2011</v>
          </cell>
          <cell r="D8291" t="str">
            <v>402400  Pension Scheme Employer Contribution</v>
          </cell>
          <cell r="E8291" t="str">
            <v>District 4</v>
          </cell>
          <cell r="F8291" t="str">
            <v>Sewer</v>
          </cell>
        </row>
        <row r="8292">
          <cell r="B8292">
            <v>276461.48</v>
          </cell>
          <cell r="C8292">
            <v>2011</v>
          </cell>
          <cell r="D8292" t="str">
            <v>402400  Pension Scheme Employer Contribution</v>
          </cell>
          <cell r="E8292" t="str">
            <v>District 4</v>
          </cell>
          <cell r="F8292" t="str">
            <v>Sewer</v>
          </cell>
        </row>
        <row r="8293">
          <cell r="B8293">
            <v>27762.95</v>
          </cell>
          <cell r="C8293">
            <v>2011</v>
          </cell>
          <cell r="D8293" t="str">
            <v>402400  Pension Scheme Employer Contribution</v>
          </cell>
          <cell r="E8293" t="str">
            <v>District 7</v>
          </cell>
          <cell r="F8293" t="str">
            <v>Sewer</v>
          </cell>
        </row>
        <row r="8294">
          <cell r="B8294">
            <v>112865.34</v>
          </cell>
          <cell r="C8294">
            <v>2011</v>
          </cell>
          <cell r="D8294" t="str">
            <v>402400  Pension Scheme Employer Contribution</v>
          </cell>
          <cell r="E8294" t="str">
            <v>District 6</v>
          </cell>
          <cell r="F8294" t="str">
            <v>Sewer</v>
          </cell>
        </row>
        <row r="8295">
          <cell r="B8295">
            <v>113931.71</v>
          </cell>
          <cell r="C8295">
            <v>2011</v>
          </cell>
          <cell r="D8295" t="str">
            <v>402400  Pension Scheme Employer Contribution</v>
          </cell>
          <cell r="E8295" t="str">
            <v>District 6</v>
          </cell>
          <cell r="F8295" t="str">
            <v>Sewer</v>
          </cell>
        </row>
        <row r="8296">
          <cell r="B8296">
            <v>364965.29</v>
          </cell>
          <cell r="C8296">
            <v>2011</v>
          </cell>
          <cell r="D8296" t="str">
            <v>402400  Pension Scheme Employer Contribution</v>
          </cell>
          <cell r="E8296" t="str">
            <v>District 6</v>
          </cell>
          <cell r="F8296" t="str">
            <v>Sewer</v>
          </cell>
        </row>
        <row r="8297">
          <cell r="B8297">
            <v>183600.25</v>
          </cell>
          <cell r="C8297">
            <v>2011</v>
          </cell>
          <cell r="D8297" t="str">
            <v>402400  Pension Scheme Employer Contribution</v>
          </cell>
          <cell r="E8297" t="str">
            <v>District 7</v>
          </cell>
          <cell r="F8297" t="str">
            <v>Sewer</v>
          </cell>
        </row>
        <row r="8298">
          <cell r="B8298">
            <v>244202.17</v>
          </cell>
          <cell r="C8298">
            <v>2011</v>
          </cell>
          <cell r="D8298" t="str">
            <v>402400  Pension Scheme Employer Contribution</v>
          </cell>
          <cell r="E8298" t="str">
            <v>District 7</v>
          </cell>
          <cell r="F8298" t="str">
            <v>Sewer</v>
          </cell>
        </row>
        <row r="8299">
          <cell r="B8299">
            <v>0</v>
          </cell>
          <cell r="C8299">
            <v>2011</v>
          </cell>
          <cell r="D8299" t="str">
            <v>402400  Pension Scheme Employer Contribution</v>
          </cell>
          <cell r="E8299" t="str">
            <v>District 7</v>
          </cell>
          <cell r="F8299" t="str">
            <v>Sewer</v>
          </cell>
        </row>
        <row r="8300">
          <cell r="B8300">
            <v>332944.56</v>
          </cell>
          <cell r="C8300">
            <v>2011</v>
          </cell>
          <cell r="D8300" t="str">
            <v>402400  Pension Scheme Employer Contribution</v>
          </cell>
          <cell r="E8300" t="str">
            <v>Logistics</v>
          </cell>
          <cell r="F8300" t="str">
            <v>Water</v>
          </cell>
        </row>
        <row r="8301">
          <cell r="B8301">
            <v>165736.57999999999</v>
          </cell>
          <cell r="C8301">
            <v>2011</v>
          </cell>
          <cell r="D8301" t="str">
            <v>402400  Pension Scheme Employer Contribution</v>
          </cell>
          <cell r="E8301" t="str">
            <v>Informal Settlements</v>
          </cell>
          <cell r="F8301" t="str">
            <v>Water</v>
          </cell>
        </row>
        <row r="8302">
          <cell r="B8302">
            <v>1286438.1299999999</v>
          </cell>
          <cell r="C8302">
            <v>2011</v>
          </cell>
          <cell r="D8302" t="str">
            <v>402400  Pension Scheme Employer Contribution</v>
          </cell>
          <cell r="E8302" t="str">
            <v>TOC</v>
          </cell>
          <cell r="F8302" t="str">
            <v>Water</v>
          </cell>
        </row>
        <row r="8303">
          <cell r="B8303">
            <v>1075393.3700000001</v>
          </cell>
          <cell r="C8303">
            <v>2011</v>
          </cell>
          <cell r="D8303" t="str">
            <v>402400  Pension Scheme Employer Contribution</v>
          </cell>
          <cell r="E8303" t="str">
            <v>Informal Settlements</v>
          </cell>
          <cell r="F8303" t="str">
            <v>Water</v>
          </cell>
        </row>
        <row r="8304">
          <cell r="B8304">
            <v>1117357.02</v>
          </cell>
          <cell r="C8304">
            <v>2011</v>
          </cell>
          <cell r="D8304" t="str">
            <v>402400  Pension Scheme Employer Contribution</v>
          </cell>
          <cell r="E8304" t="str">
            <v>TOC</v>
          </cell>
          <cell r="F8304" t="str">
            <v>Water</v>
          </cell>
        </row>
        <row r="8305">
          <cell r="B8305">
            <v>699517.38</v>
          </cell>
          <cell r="C8305">
            <v>2011</v>
          </cell>
          <cell r="D8305" t="str">
            <v>402400  Pension Scheme Employer Contribution</v>
          </cell>
          <cell r="E8305" t="str">
            <v>Logistics</v>
          </cell>
          <cell r="F8305" t="str">
            <v>Water</v>
          </cell>
        </row>
        <row r="8306">
          <cell r="B8306">
            <v>538488.92000000004</v>
          </cell>
          <cell r="C8306">
            <v>2011</v>
          </cell>
          <cell r="D8306" t="str">
            <v>402400  Pension Scheme Employer Contribution</v>
          </cell>
          <cell r="E8306" t="str">
            <v>Logistics</v>
          </cell>
          <cell r="F8306" t="str">
            <v>Water</v>
          </cell>
        </row>
        <row r="8307">
          <cell r="B8307">
            <v>686717.02</v>
          </cell>
          <cell r="C8307">
            <v>2011</v>
          </cell>
          <cell r="D8307" t="str">
            <v>402400  Pension Scheme Employer Contribution</v>
          </cell>
          <cell r="E8307" t="str">
            <v>Logistics</v>
          </cell>
          <cell r="F8307" t="str">
            <v>Water</v>
          </cell>
        </row>
        <row r="8308">
          <cell r="B8308">
            <v>376482.02</v>
          </cell>
          <cell r="C8308">
            <v>2011</v>
          </cell>
          <cell r="D8308" t="str">
            <v>402400  Pension Scheme Employer Contribution</v>
          </cell>
          <cell r="E8308" t="str">
            <v>Logistics</v>
          </cell>
          <cell r="F8308" t="str">
            <v>Water</v>
          </cell>
        </row>
        <row r="8309">
          <cell r="B8309">
            <v>590147.93000000005</v>
          </cell>
          <cell r="C8309">
            <v>2011</v>
          </cell>
          <cell r="D8309" t="str">
            <v>402400  Pension Scheme Employer Contribution</v>
          </cell>
          <cell r="E8309" t="str">
            <v>Logistics</v>
          </cell>
          <cell r="F8309" t="str">
            <v>Water</v>
          </cell>
        </row>
        <row r="8310">
          <cell r="B8310">
            <v>233815.26</v>
          </cell>
          <cell r="C8310">
            <v>2011</v>
          </cell>
          <cell r="D8310" t="str">
            <v>402400  Pension Scheme Employer Contribution</v>
          </cell>
          <cell r="E8310" t="str">
            <v>District 1</v>
          </cell>
          <cell r="F8310" t="str">
            <v>Water</v>
          </cell>
        </row>
        <row r="8311">
          <cell r="B8311">
            <v>645190.48</v>
          </cell>
          <cell r="C8311">
            <v>2011</v>
          </cell>
          <cell r="D8311" t="str">
            <v>402400  Pension Scheme Employer Contribution</v>
          </cell>
          <cell r="E8311" t="str">
            <v>District 1</v>
          </cell>
          <cell r="F8311" t="str">
            <v>Water</v>
          </cell>
        </row>
        <row r="8312">
          <cell r="B8312">
            <v>11828.49</v>
          </cell>
          <cell r="C8312">
            <v>2011</v>
          </cell>
          <cell r="D8312" t="str">
            <v>402400  Pension Scheme Employer Contribution</v>
          </cell>
          <cell r="E8312" t="str">
            <v>District 1</v>
          </cell>
          <cell r="F8312" t="str">
            <v>Water</v>
          </cell>
        </row>
        <row r="8313">
          <cell r="B8313">
            <v>1349196.45</v>
          </cell>
          <cell r="C8313">
            <v>2011</v>
          </cell>
          <cell r="D8313" t="str">
            <v>402400  Pension Scheme Employer Contribution</v>
          </cell>
          <cell r="E8313" t="str">
            <v>District 1</v>
          </cell>
          <cell r="F8313" t="str">
            <v>Water</v>
          </cell>
        </row>
        <row r="8314">
          <cell r="B8314">
            <v>290516.95</v>
          </cell>
          <cell r="C8314">
            <v>2011</v>
          </cell>
          <cell r="D8314" t="str">
            <v>402400  Pension Scheme Employer Contribution</v>
          </cell>
          <cell r="E8314" t="str">
            <v>District 6</v>
          </cell>
          <cell r="F8314" t="str">
            <v>Water</v>
          </cell>
        </row>
        <row r="8315">
          <cell r="B8315">
            <v>52829.43</v>
          </cell>
          <cell r="C8315">
            <v>2011</v>
          </cell>
          <cell r="D8315" t="str">
            <v>402500  Unemployment Insurance Employer Contribu</v>
          </cell>
          <cell r="E8315" t="str">
            <v>District 8</v>
          </cell>
          <cell r="F8315" t="str">
            <v>Water</v>
          </cell>
        </row>
        <row r="8316">
          <cell r="B8316">
            <v>40581.11</v>
          </cell>
          <cell r="C8316">
            <v>2011</v>
          </cell>
          <cell r="D8316" t="str">
            <v>402500  Unemployment Insurance Employer Contribu</v>
          </cell>
          <cell r="E8316" t="str">
            <v>District 6</v>
          </cell>
          <cell r="F8316" t="str">
            <v>Water</v>
          </cell>
        </row>
        <row r="8317">
          <cell r="B8317">
            <v>20665.8</v>
          </cell>
          <cell r="C8317">
            <v>2011</v>
          </cell>
          <cell r="D8317" t="str">
            <v>402500  Unemployment Insurance Employer Contribu</v>
          </cell>
          <cell r="E8317" t="str">
            <v>District 3</v>
          </cell>
          <cell r="F8317" t="str">
            <v>Water</v>
          </cell>
        </row>
        <row r="8318">
          <cell r="B8318">
            <v>10182.42</v>
          </cell>
          <cell r="C8318">
            <v>2011</v>
          </cell>
          <cell r="D8318" t="str">
            <v>402500  Unemployment Insurance Employer Contribu</v>
          </cell>
          <cell r="E8318" t="str">
            <v>District 3</v>
          </cell>
          <cell r="F8318" t="str">
            <v>Water</v>
          </cell>
        </row>
        <row r="8319">
          <cell r="B8319">
            <v>1371.19</v>
          </cell>
          <cell r="C8319">
            <v>2011</v>
          </cell>
          <cell r="D8319" t="str">
            <v>402500  Unemployment Insurance Employer Contribu</v>
          </cell>
          <cell r="E8319" t="str">
            <v>District 3</v>
          </cell>
          <cell r="F8319" t="str">
            <v>Water</v>
          </cell>
        </row>
        <row r="8320">
          <cell r="B8320">
            <v>32566.22</v>
          </cell>
          <cell r="C8320">
            <v>2011</v>
          </cell>
          <cell r="D8320" t="str">
            <v>402500  Unemployment Insurance Employer Contribu</v>
          </cell>
          <cell r="E8320" t="str">
            <v>District 3</v>
          </cell>
          <cell r="F8320" t="str">
            <v>Water</v>
          </cell>
        </row>
        <row r="8321">
          <cell r="B8321">
            <v>26157.1</v>
          </cell>
          <cell r="C8321">
            <v>2011</v>
          </cell>
          <cell r="D8321" t="str">
            <v>402500  Unemployment Insurance Employer Contribu</v>
          </cell>
          <cell r="E8321" t="str">
            <v>District 4</v>
          </cell>
          <cell r="F8321" t="str">
            <v>Water</v>
          </cell>
        </row>
        <row r="8322">
          <cell r="B8322">
            <v>14833.91</v>
          </cell>
          <cell r="C8322">
            <v>2011</v>
          </cell>
          <cell r="D8322" t="str">
            <v>402500  Unemployment Insurance Employer Contribu</v>
          </cell>
          <cell r="E8322" t="str">
            <v>District 4</v>
          </cell>
          <cell r="F8322" t="str">
            <v>Water</v>
          </cell>
        </row>
        <row r="8323">
          <cell r="B8323">
            <v>1029.9100000000001</v>
          </cell>
          <cell r="C8323">
            <v>2011</v>
          </cell>
          <cell r="D8323" t="str">
            <v>402500  Unemployment Insurance Employer Contribu</v>
          </cell>
          <cell r="E8323" t="str">
            <v>District 4</v>
          </cell>
          <cell r="F8323" t="str">
            <v>Water</v>
          </cell>
        </row>
        <row r="8324">
          <cell r="B8324">
            <v>56270.28</v>
          </cell>
          <cell r="C8324">
            <v>2011</v>
          </cell>
          <cell r="D8324" t="str">
            <v>402500  Unemployment Insurance Employer Contribu</v>
          </cell>
          <cell r="E8324" t="str">
            <v>District 4</v>
          </cell>
          <cell r="F8324" t="str">
            <v>Water</v>
          </cell>
        </row>
        <row r="8325">
          <cell r="B8325">
            <v>41384.68</v>
          </cell>
          <cell r="C8325">
            <v>2011</v>
          </cell>
          <cell r="D8325" t="str">
            <v>402500  Unemployment Insurance Employer Contribu</v>
          </cell>
          <cell r="E8325" t="str">
            <v>District 4</v>
          </cell>
          <cell r="F8325" t="str">
            <v>Water</v>
          </cell>
        </row>
        <row r="8326">
          <cell r="B8326">
            <v>19246.419999999998</v>
          </cell>
          <cell r="C8326">
            <v>2011</v>
          </cell>
          <cell r="D8326" t="str">
            <v>402500  Unemployment Insurance Employer Contribu</v>
          </cell>
          <cell r="E8326" t="str">
            <v>District 4</v>
          </cell>
          <cell r="F8326" t="str">
            <v>Water</v>
          </cell>
        </row>
        <row r="8327">
          <cell r="B8327">
            <v>3719.07</v>
          </cell>
          <cell r="C8327">
            <v>2011</v>
          </cell>
          <cell r="D8327" t="str">
            <v>402500  Unemployment Insurance Employer Contribu</v>
          </cell>
          <cell r="E8327" t="str">
            <v>District 8</v>
          </cell>
          <cell r="F8327" t="str">
            <v>Water</v>
          </cell>
        </row>
        <row r="8328">
          <cell r="B8328">
            <v>17069.919999999998</v>
          </cell>
          <cell r="C8328">
            <v>2011</v>
          </cell>
          <cell r="D8328" t="str">
            <v>402500  Unemployment Insurance Employer Contribu</v>
          </cell>
          <cell r="E8328" t="str">
            <v>District 8</v>
          </cell>
          <cell r="F8328" t="str">
            <v>Water</v>
          </cell>
        </row>
        <row r="8329">
          <cell r="B8329">
            <v>7149.6</v>
          </cell>
          <cell r="C8329">
            <v>2011</v>
          </cell>
          <cell r="D8329" t="str">
            <v>402500  Unemployment Insurance Employer Contribu</v>
          </cell>
          <cell r="E8329" t="str">
            <v>District 1</v>
          </cell>
          <cell r="F8329" t="str">
            <v>Water</v>
          </cell>
        </row>
        <row r="8330">
          <cell r="B8330">
            <v>20228.8</v>
          </cell>
          <cell r="C8330">
            <v>2011</v>
          </cell>
          <cell r="D8330" t="str">
            <v>402500  Unemployment Insurance Employer Contribu</v>
          </cell>
          <cell r="E8330" t="str">
            <v>District 8</v>
          </cell>
          <cell r="F8330" t="str">
            <v>Water</v>
          </cell>
        </row>
        <row r="8331">
          <cell r="B8331">
            <v>7862.88</v>
          </cell>
          <cell r="C8331">
            <v>2011</v>
          </cell>
          <cell r="D8331" t="str">
            <v>402500  Unemployment Insurance Employer Contribu</v>
          </cell>
          <cell r="E8331" t="str">
            <v>District 6</v>
          </cell>
          <cell r="F8331" t="str">
            <v>Water</v>
          </cell>
        </row>
        <row r="8332">
          <cell r="B8332">
            <v>43579.360000000001</v>
          </cell>
          <cell r="C8332">
            <v>2011</v>
          </cell>
          <cell r="D8332" t="str">
            <v>402500  Unemployment Insurance Employer Contribu</v>
          </cell>
          <cell r="E8332" t="str">
            <v>District 6</v>
          </cell>
          <cell r="F8332" t="str">
            <v>Water</v>
          </cell>
        </row>
        <row r="8333">
          <cell r="B8333">
            <v>530.67999999999995</v>
          </cell>
          <cell r="C8333">
            <v>2011</v>
          </cell>
          <cell r="D8333" t="str">
            <v>402500  Unemployment Insurance Employer Contribu</v>
          </cell>
          <cell r="E8333" t="str">
            <v>District 6</v>
          </cell>
          <cell r="F8333" t="str">
            <v>Water</v>
          </cell>
        </row>
        <row r="8334">
          <cell r="B8334">
            <v>19913.509999999998</v>
          </cell>
          <cell r="C8334">
            <v>2011</v>
          </cell>
          <cell r="D8334" t="str">
            <v>402500  Unemployment Insurance Employer Contribu</v>
          </cell>
          <cell r="E8334" t="str">
            <v>District 6</v>
          </cell>
          <cell r="F8334" t="str">
            <v>Water</v>
          </cell>
        </row>
        <row r="8335">
          <cell r="B8335">
            <v>45521.51</v>
          </cell>
          <cell r="C8335">
            <v>2011</v>
          </cell>
          <cell r="D8335" t="str">
            <v>402500  Unemployment Insurance Employer Contribu</v>
          </cell>
          <cell r="E8335" t="str">
            <v>District 6</v>
          </cell>
          <cell r="F8335" t="str">
            <v>Water</v>
          </cell>
        </row>
        <row r="8336">
          <cell r="B8336">
            <v>58650.84</v>
          </cell>
          <cell r="C8336">
            <v>2011</v>
          </cell>
          <cell r="D8336" t="str">
            <v>402500  Unemployment Insurance Employer Contribu</v>
          </cell>
          <cell r="E8336" t="str">
            <v>District 6</v>
          </cell>
          <cell r="F8336" t="str">
            <v>Water</v>
          </cell>
        </row>
        <row r="8337">
          <cell r="B8337">
            <v>4471.25</v>
          </cell>
          <cell r="C8337">
            <v>2011</v>
          </cell>
          <cell r="D8337" t="str">
            <v>402500  Unemployment Insurance Employer Contribu</v>
          </cell>
          <cell r="E8337" t="str">
            <v>District 8</v>
          </cell>
          <cell r="F8337" t="str">
            <v>Water</v>
          </cell>
        </row>
        <row r="8338">
          <cell r="B8338">
            <v>135746.98000000001</v>
          </cell>
          <cell r="C8338">
            <v>2011</v>
          </cell>
          <cell r="D8338" t="str">
            <v>402500  Unemployment Insurance Employer Contribu</v>
          </cell>
          <cell r="E8338" t="str">
            <v>District 8</v>
          </cell>
          <cell r="F8338" t="str">
            <v>Water</v>
          </cell>
        </row>
        <row r="8339">
          <cell r="B8339">
            <v>5321.09</v>
          </cell>
          <cell r="C8339">
            <v>2011</v>
          </cell>
          <cell r="D8339" t="str">
            <v>402500  Unemployment Insurance Employer Contribu</v>
          </cell>
          <cell r="E8339" t="str">
            <v>District 8</v>
          </cell>
          <cell r="F8339" t="str">
            <v>Water</v>
          </cell>
        </row>
        <row r="8340">
          <cell r="B8340">
            <v>23021.119999999999</v>
          </cell>
          <cell r="C8340">
            <v>2011</v>
          </cell>
          <cell r="D8340" t="str">
            <v>402500  Unemployment Insurance Employer Contribu</v>
          </cell>
          <cell r="E8340" t="str">
            <v>District 8</v>
          </cell>
          <cell r="F8340" t="str">
            <v>Water</v>
          </cell>
        </row>
        <row r="8341">
          <cell r="B8341">
            <v>54118.23</v>
          </cell>
          <cell r="C8341">
            <v>2011</v>
          </cell>
          <cell r="D8341" t="str">
            <v>402500  Unemployment Insurance Employer Contribu</v>
          </cell>
          <cell r="E8341" t="str">
            <v>District 8</v>
          </cell>
          <cell r="F8341" t="str">
            <v>Water</v>
          </cell>
        </row>
        <row r="8342">
          <cell r="B8342">
            <v>78693.03</v>
          </cell>
          <cell r="C8342">
            <v>2011</v>
          </cell>
          <cell r="D8342" t="str">
            <v>402500  Unemployment Insurance Employer Contribu</v>
          </cell>
          <cell r="E8342" t="str">
            <v>District 8</v>
          </cell>
          <cell r="F8342" t="str">
            <v>Water</v>
          </cell>
        </row>
        <row r="8343">
          <cell r="B8343">
            <v>1498.16</v>
          </cell>
          <cell r="C8343">
            <v>2011</v>
          </cell>
          <cell r="D8343" t="str">
            <v>402500  Unemployment Insurance Employer Contribu</v>
          </cell>
          <cell r="E8343" t="str">
            <v>District 8</v>
          </cell>
          <cell r="F8343" t="str">
            <v>Water</v>
          </cell>
        </row>
        <row r="8344">
          <cell r="B8344">
            <v>43961.41</v>
          </cell>
          <cell r="C8344">
            <v>2011</v>
          </cell>
          <cell r="D8344" t="str">
            <v>402500  Unemployment Insurance Employer Contribu</v>
          </cell>
          <cell r="E8344" t="str">
            <v>District 8</v>
          </cell>
          <cell r="F8344" t="str">
            <v>Water</v>
          </cell>
        </row>
        <row r="8345">
          <cell r="B8345">
            <v>232249.66</v>
          </cell>
          <cell r="C8345">
            <v>2011</v>
          </cell>
          <cell r="D8345" t="str">
            <v>402500  Unemployment Insurance Employer Contribu</v>
          </cell>
          <cell r="E8345" t="str">
            <v>District 8</v>
          </cell>
          <cell r="F8345" t="str">
            <v>Water</v>
          </cell>
        </row>
        <row r="8346">
          <cell r="B8346">
            <v>19939.37</v>
          </cell>
          <cell r="C8346">
            <v>2011</v>
          </cell>
          <cell r="D8346" t="str">
            <v>402500  Unemployment Insurance Employer Contribu</v>
          </cell>
          <cell r="E8346" t="str">
            <v>District 8</v>
          </cell>
          <cell r="F8346" t="str">
            <v>Water</v>
          </cell>
        </row>
        <row r="8347">
          <cell r="B8347">
            <v>4505</v>
          </cell>
          <cell r="C8347">
            <v>2011</v>
          </cell>
          <cell r="D8347" t="str">
            <v>402500  Unemployment Insurance Employer Contribu</v>
          </cell>
          <cell r="E8347" t="str">
            <v>Informal Settlements</v>
          </cell>
          <cell r="F8347" t="str">
            <v>Sewer</v>
          </cell>
        </row>
        <row r="8348">
          <cell r="B8348">
            <v>4976.6000000000004</v>
          </cell>
          <cell r="C8348">
            <v>2011</v>
          </cell>
          <cell r="D8348" t="str">
            <v>402500  Unemployment Insurance Employer Contribu</v>
          </cell>
          <cell r="E8348" t="str">
            <v>Informal Settlements</v>
          </cell>
          <cell r="F8348" t="str">
            <v>Sewer</v>
          </cell>
        </row>
        <row r="8349">
          <cell r="B8349">
            <v>115288.46</v>
          </cell>
          <cell r="C8349">
            <v>2011</v>
          </cell>
          <cell r="D8349" t="str">
            <v>402500  Unemployment Insurance Employer Contribu</v>
          </cell>
          <cell r="E8349" t="str">
            <v>District 1</v>
          </cell>
          <cell r="F8349" t="str">
            <v>Sewer</v>
          </cell>
        </row>
        <row r="8350">
          <cell r="B8350">
            <v>50136.13</v>
          </cell>
          <cell r="C8350">
            <v>2011</v>
          </cell>
          <cell r="D8350" t="str">
            <v>402500  Unemployment Insurance Employer Contribu</v>
          </cell>
          <cell r="E8350" t="str">
            <v>District 7</v>
          </cell>
          <cell r="F8350" t="str">
            <v>Sewer</v>
          </cell>
        </row>
        <row r="8351">
          <cell r="B8351">
            <v>20221.28</v>
          </cell>
          <cell r="C8351">
            <v>2011</v>
          </cell>
          <cell r="D8351" t="str">
            <v>402500  Unemployment Insurance Employer Contribu</v>
          </cell>
          <cell r="E8351" t="str">
            <v>District 6</v>
          </cell>
          <cell r="F8351" t="str">
            <v>Sewer</v>
          </cell>
        </row>
        <row r="8352">
          <cell r="B8352">
            <v>4021.73</v>
          </cell>
          <cell r="C8352">
            <v>2011</v>
          </cell>
          <cell r="D8352" t="str">
            <v>402500  Unemployment Insurance Employer Contribu</v>
          </cell>
          <cell r="E8352" t="str">
            <v>TOC</v>
          </cell>
          <cell r="F8352" t="str">
            <v>Sewer</v>
          </cell>
        </row>
        <row r="8353">
          <cell r="B8353">
            <v>33363.68</v>
          </cell>
          <cell r="C8353">
            <v>2011</v>
          </cell>
          <cell r="D8353" t="str">
            <v>402500  Unemployment Insurance Employer Contribu</v>
          </cell>
          <cell r="E8353" t="str">
            <v>District 3</v>
          </cell>
          <cell r="F8353" t="str">
            <v>Sewer</v>
          </cell>
        </row>
        <row r="8354">
          <cell r="B8354">
            <v>56682.78</v>
          </cell>
          <cell r="C8354">
            <v>2011</v>
          </cell>
          <cell r="D8354" t="str">
            <v>402500  Unemployment Insurance Employer Contribu</v>
          </cell>
          <cell r="E8354" t="str">
            <v>District 4</v>
          </cell>
          <cell r="F8354" t="str">
            <v>Sewer</v>
          </cell>
        </row>
        <row r="8355">
          <cell r="B8355">
            <v>45130.8</v>
          </cell>
          <cell r="C8355">
            <v>2011</v>
          </cell>
          <cell r="D8355" t="str">
            <v>402500  Unemployment Insurance Employer Contribu</v>
          </cell>
          <cell r="E8355" t="str">
            <v>District 4</v>
          </cell>
          <cell r="F8355" t="str">
            <v>Sewer</v>
          </cell>
        </row>
        <row r="8356">
          <cell r="B8356">
            <v>25059.26</v>
          </cell>
          <cell r="C8356">
            <v>2011</v>
          </cell>
          <cell r="D8356" t="str">
            <v>402500  Unemployment Insurance Employer Contribu</v>
          </cell>
          <cell r="E8356" t="str">
            <v>District 4</v>
          </cell>
          <cell r="F8356" t="str">
            <v>Sewer</v>
          </cell>
        </row>
        <row r="8357">
          <cell r="B8357">
            <v>3374.4</v>
          </cell>
          <cell r="C8357">
            <v>2011</v>
          </cell>
          <cell r="D8357" t="str">
            <v>402500  Unemployment Insurance Employer Contribu</v>
          </cell>
          <cell r="E8357" t="str">
            <v>District 7</v>
          </cell>
          <cell r="F8357" t="str">
            <v>Sewer</v>
          </cell>
        </row>
        <row r="8358">
          <cell r="B8358">
            <v>11551.17</v>
          </cell>
          <cell r="C8358">
            <v>2011</v>
          </cell>
          <cell r="D8358" t="str">
            <v>402500  Unemployment Insurance Employer Contribu</v>
          </cell>
          <cell r="E8358" t="str">
            <v>District 6</v>
          </cell>
          <cell r="F8358" t="str">
            <v>Sewer</v>
          </cell>
        </row>
        <row r="8359">
          <cell r="B8359">
            <v>11395.65</v>
          </cell>
          <cell r="C8359">
            <v>2011</v>
          </cell>
          <cell r="D8359" t="str">
            <v>402500  Unemployment Insurance Employer Contribu</v>
          </cell>
          <cell r="E8359" t="str">
            <v>District 6</v>
          </cell>
          <cell r="F8359" t="str">
            <v>Sewer</v>
          </cell>
        </row>
        <row r="8360">
          <cell r="B8360">
            <v>37794.85</v>
          </cell>
          <cell r="C8360">
            <v>2011</v>
          </cell>
          <cell r="D8360" t="str">
            <v>402500  Unemployment Insurance Employer Contribu</v>
          </cell>
          <cell r="E8360" t="str">
            <v>District 6</v>
          </cell>
          <cell r="F8360" t="str">
            <v>Sewer</v>
          </cell>
        </row>
        <row r="8361">
          <cell r="B8361">
            <v>14811.02</v>
          </cell>
          <cell r="C8361">
            <v>2011</v>
          </cell>
          <cell r="D8361" t="str">
            <v>402500  Unemployment Insurance Employer Contribu</v>
          </cell>
          <cell r="E8361" t="str">
            <v>District 7</v>
          </cell>
          <cell r="F8361" t="str">
            <v>Sewer</v>
          </cell>
        </row>
        <row r="8362">
          <cell r="B8362">
            <v>16213.47</v>
          </cell>
          <cell r="C8362">
            <v>2011</v>
          </cell>
          <cell r="D8362" t="str">
            <v>402500  Unemployment Insurance Employer Contribu</v>
          </cell>
          <cell r="E8362" t="str">
            <v>District 7</v>
          </cell>
          <cell r="F8362" t="str">
            <v>Sewer</v>
          </cell>
        </row>
        <row r="8363">
          <cell r="B8363">
            <v>10871.91</v>
          </cell>
          <cell r="C8363">
            <v>2011</v>
          </cell>
          <cell r="D8363" t="str">
            <v>402500  Unemployment Insurance Employer Contribu</v>
          </cell>
          <cell r="E8363" t="str">
            <v>Logistics</v>
          </cell>
          <cell r="F8363" t="str">
            <v>Water</v>
          </cell>
        </row>
        <row r="8364">
          <cell r="B8364">
            <v>11490.26</v>
          </cell>
          <cell r="C8364">
            <v>2011</v>
          </cell>
          <cell r="D8364" t="str">
            <v>402500  Unemployment Insurance Employer Contribu</v>
          </cell>
          <cell r="E8364" t="str">
            <v>Informal Settlements</v>
          </cell>
          <cell r="F8364" t="str">
            <v>Water</v>
          </cell>
        </row>
        <row r="8365">
          <cell r="B8365">
            <v>67467.039999999994</v>
          </cell>
          <cell r="C8365">
            <v>2011</v>
          </cell>
          <cell r="D8365" t="str">
            <v>402500  Unemployment Insurance Employer Contribu</v>
          </cell>
          <cell r="E8365" t="str">
            <v>TOC</v>
          </cell>
          <cell r="F8365" t="str">
            <v>Water</v>
          </cell>
        </row>
        <row r="8366">
          <cell r="B8366">
            <v>55103.77</v>
          </cell>
          <cell r="C8366">
            <v>2011</v>
          </cell>
          <cell r="D8366" t="str">
            <v>402500  Unemployment Insurance Employer Contribu</v>
          </cell>
          <cell r="E8366" t="str">
            <v>Informal Settlements</v>
          </cell>
          <cell r="F8366" t="str">
            <v>Water</v>
          </cell>
        </row>
        <row r="8367">
          <cell r="B8367">
            <v>56616.32</v>
          </cell>
          <cell r="C8367">
            <v>2011</v>
          </cell>
          <cell r="D8367" t="str">
            <v>402500  Unemployment Insurance Employer Contribu</v>
          </cell>
          <cell r="E8367" t="str">
            <v>TOC</v>
          </cell>
          <cell r="F8367" t="str">
            <v>Water</v>
          </cell>
        </row>
        <row r="8368">
          <cell r="B8368">
            <v>29878.04</v>
          </cell>
          <cell r="C8368">
            <v>2011</v>
          </cell>
          <cell r="D8368" t="str">
            <v>402500  Unemployment Insurance Employer Contribu</v>
          </cell>
          <cell r="E8368" t="str">
            <v>Logistics</v>
          </cell>
          <cell r="F8368" t="str">
            <v>Water</v>
          </cell>
        </row>
        <row r="8369">
          <cell r="B8369">
            <v>38360.699999999997</v>
          </cell>
          <cell r="C8369">
            <v>2011</v>
          </cell>
          <cell r="D8369" t="str">
            <v>402500  Unemployment Insurance Employer Contribu</v>
          </cell>
          <cell r="E8369" t="str">
            <v>Logistics</v>
          </cell>
          <cell r="F8369" t="str">
            <v>Water</v>
          </cell>
        </row>
        <row r="8370">
          <cell r="B8370">
            <v>45386.43</v>
          </cell>
          <cell r="C8370">
            <v>2011</v>
          </cell>
          <cell r="D8370" t="str">
            <v>402500  Unemployment Insurance Employer Contribu</v>
          </cell>
          <cell r="E8370" t="str">
            <v>Logistics</v>
          </cell>
          <cell r="F8370" t="str">
            <v>Water</v>
          </cell>
        </row>
        <row r="8371">
          <cell r="B8371">
            <v>24756.83</v>
          </cell>
          <cell r="C8371">
            <v>2011</v>
          </cell>
          <cell r="D8371" t="str">
            <v>402500  Unemployment Insurance Employer Contribu</v>
          </cell>
          <cell r="E8371" t="str">
            <v>Logistics</v>
          </cell>
          <cell r="F8371" t="str">
            <v>Water</v>
          </cell>
        </row>
        <row r="8372">
          <cell r="B8372">
            <v>36625.800000000003</v>
          </cell>
          <cell r="C8372">
            <v>2011</v>
          </cell>
          <cell r="D8372" t="str">
            <v>402500  Unemployment Insurance Employer Contribu</v>
          </cell>
          <cell r="E8372" t="str">
            <v>Logistics</v>
          </cell>
          <cell r="F8372" t="str">
            <v>Water</v>
          </cell>
        </row>
        <row r="8373">
          <cell r="B8373">
            <v>12423.94</v>
          </cell>
          <cell r="C8373">
            <v>2011</v>
          </cell>
          <cell r="D8373" t="str">
            <v>402500  Unemployment Insurance Employer Contribu</v>
          </cell>
          <cell r="E8373" t="str">
            <v>District 1</v>
          </cell>
          <cell r="F8373" t="str">
            <v>Water</v>
          </cell>
        </row>
        <row r="8374">
          <cell r="B8374">
            <v>29026.23</v>
          </cell>
          <cell r="C8374">
            <v>2011</v>
          </cell>
          <cell r="D8374" t="str">
            <v>402500  Unemployment Insurance Employer Contribu</v>
          </cell>
          <cell r="E8374" t="str">
            <v>District 1</v>
          </cell>
          <cell r="F8374" t="str">
            <v>Water</v>
          </cell>
        </row>
        <row r="8375">
          <cell r="B8375">
            <v>1078.1600000000001</v>
          </cell>
          <cell r="C8375">
            <v>2011</v>
          </cell>
          <cell r="D8375" t="str">
            <v>402500  Unemployment Insurance Employer Contribu</v>
          </cell>
          <cell r="E8375" t="str">
            <v>District 1</v>
          </cell>
          <cell r="F8375" t="str">
            <v>Water</v>
          </cell>
        </row>
        <row r="8376">
          <cell r="B8376">
            <v>102610.67</v>
          </cell>
          <cell r="C8376">
            <v>2011</v>
          </cell>
          <cell r="D8376" t="str">
            <v>402500  Unemployment Insurance Employer Contribu</v>
          </cell>
          <cell r="E8376" t="str">
            <v>District 1</v>
          </cell>
          <cell r="F8376" t="str">
            <v>Water</v>
          </cell>
        </row>
        <row r="8377">
          <cell r="B8377">
            <v>16119.69</v>
          </cell>
          <cell r="C8377">
            <v>2011</v>
          </cell>
          <cell r="D8377" t="str">
            <v>402500  Unemployment Insurance Employer Contribu</v>
          </cell>
          <cell r="E8377" t="str">
            <v>District 6</v>
          </cell>
          <cell r="F8377" t="str">
            <v>Water</v>
          </cell>
        </row>
        <row r="8378">
          <cell r="B8378">
            <v>11049.03</v>
          </cell>
          <cell r="C8378">
            <v>2011</v>
          </cell>
          <cell r="D8378" t="str">
            <v>460300  DO NOT USE - Repairs &amp; Maintenance - Ele</v>
          </cell>
          <cell r="E8378" t="str">
            <v>District 8</v>
          </cell>
          <cell r="F8378" t="str">
            <v>Water</v>
          </cell>
        </row>
        <row r="8379">
          <cell r="B8379">
            <v>14958</v>
          </cell>
          <cell r="C8379">
            <v>2011</v>
          </cell>
          <cell r="D8379" t="str">
            <v>460300  DO NOT USE - Repairs &amp; Maintenance - Ele</v>
          </cell>
          <cell r="E8379" t="str">
            <v>District 8</v>
          </cell>
          <cell r="F8379" t="str">
            <v>Water</v>
          </cell>
        </row>
        <row r="8380">
          <cell r="B8380">
            <v>12737.61</v>
          </cell>
          <cell r="C8380">
            <v>2011</v>
          </cell>
          <cell r="D8380" t="str">
            <v>460300  DO NOT USE - Repairs &amp; Maintenance - Ele</v>
          </cell>
          <cell r="E8380" t="str">
            <v>District 6</v>
          </cell>
          <cell r="F8380" t="str">
            <v>Water</v>
          </cell>
        </row>
        <row r="8381">
          <cell r="B8381">
            <v>7931.55</v>
          </cell>
          <cell r="C8381">
            <v>2011</v>
          </cell>
          <cell r="D8381" t="str">
            <v>460300  DO NOT USE - Repairs &amp; Maintenance - Ele</v>
          </cell>
          <cell r="E8381" t="str">
            <v>District 3</v>
          </cell>
          <cell r="F8381" t="str">
            <v>Water</v>
          </cell>
        </row>
        <row r="8382">
          <cell r="B8382">
            <v>6052.21</v>
          </cell>
          <cell r="C8382">
            <v>2011</v>
          </cell>
          <cell r="D8382" t="str">
            <v>460300  DO NOT USE - Repairs &amp; Maintenance - Ele</v>
          </cell>
          <cell r="E8382" t="str">
            <v>District 3</v>
          </cell>
          <cell r="F8382" t="str">
            <v>Water</v>
          </cell>
        </row>
        <row r="8383">
          <cell r="B8383">
            <v>498.13</v>
          </cell>
          <cell r="C8383">
            <v>2011</v>
          </cell>
          <cell r="D8383" t="str">
            <v>460300  DO NOT USE - Repairs &amp; Maintenance - Ele</v>
          </cell>
          <cell r="E8383" t="str">
            <v>District 3</v>
          </cell>
          <cell r="F8383" t="str">
            <v>Water</v>
          </cell>
        </row>
        <row r="8384">
          <cell r="B8384">
            <v>11398.77</v>
          </cell>
          <cell r="C8384">
            <v>2011</v>
          </cell>
          <cell r="D8384" t="str">
            <v>460300  DO NOT USE - Repairs &amp; Maintenance - Ele</v>
          </cell>
          <cell r="E8384" t="str">
            <v>District 3</v>
          </cell>
          <cell r="F8384" t="str">
            <v>Water</v>
          </cell>
        </row>
        <row r="8385">
          <cell r="B8385">
            <v>11000.1</v>
          </cell>
          <cell r="C8385">
            <v>2011</v>
          </cell>
          <cell r="D8385" t="str">
            <v>460300  DO NOT USE - Repairs &amp; Maintenance - Ele</v>
          </cell>
          <cell r="E8385" t="str">
            <v>District 4</v>
          </cell>
          <cell r="F8385" t="str">
            <v>Water</v>
          </cell>
        </row>
        <row r="8386">
          <cell r="B8386">
            <v>11447.47</v>
          </cell>
          <cell r="C8386">
            <v>2011</v>
          </cell>
          <cell r="D8386" t="str">
            <v>460300  DO NOT USE - Repairs &amp; Maintenance - Ele</v>
          </cell>
          <cell r="E8386" t="str">
            <v>District 4</v>
          </cell>
          <cell r="F8386" t="str">
            <v>Water</v>
          </cell>
        </row>
        <row r="8387">
          <cell r="B8387">
            <v>348.2</v>
          </cell>
          <cell r="C8387">
            <v>2011</v>
          </cell>
          <cell r="D8387" t="str">
            <v>460300  DO NOT USE - Repairs &amp; Maintenance - Ele</v>
          </cell>
          <cell r="E8387" t="str">
            <v>District 4</v>
          </cell>
          <cell r="F8387" t="str">
            <v>Water</v>
          </cell>
        </row>
        <row r="8388">
          <cell r="B8388">
            <v>17869.77</v>
          </cell>
          <cell r="C8388">
            <v>2011</v>
          </cell>
          <cell r="D8388" t="str">
            <v>460300  DO NOT USE - Repairs &amp; Maintenance - Ele</v>
          </cell>
          <cell r="E8388" t="str">
            <v>District 4</v>
          </cell>
          <cell r="F8388" t="str">
            <v>Water</v>
          </cell>
        </row>
        <row r="8389">
          <cell r="B8389">
            <v>13617.93</v>
          </cell>
          <cell r="C8389">
            <v>2011</v>
          </cell>
          <cell r="D8389" t="str">
            <v>460300  DO NOT USE - Repairs &amp; Maintenance - Ele</v>
          </cell>
          <cell r="E8389" t="str">
            <v>District 4</v>
          </cell>
          <cell r="F8389" t="str">
            <v>Water</v>
          </cell>
        </row>
        <row r="8390">
          <cell r="B8390">
            <v>6977.65</v>
          </cell>
          <cell r="C8390">
            <v>2011</v>
          </cell>
          <cell r="D8390" t="str">
            <v>460300  DO NOT USE - Repairs &amp; Maintenance - Ele</v>
          </cell>
          <cell r="E8390" t="str">
            <v>District 4</v>
          </cell>
          <cell r="F8390" t="str">
            <v>Water</v>
          </cell>
        </row>
        <row r="8391">
          <cell r="B8391">
            <v>1215.0999999999999</v>
          </cell>
          <cell r="C8391">
            <v>2011</v>
          </cell>
          <cell r="D8391" t="str">
            <v>460300  DO NOT USE - Repairs &amp; Maintenance - Ele</v>
          </cell>
          <cell r="E8391" t="str">
            <v>District 8</v>
          </cell>
          <cell r="F8391" t="str">
            <v>Water</v>
          </cell>
        </row>
        <row r="8392">
          <cell r="B8392">
            <v>10087.719999999999</v>
          </cell>
          <cell r="C8392">
            <v>2011</v>
          </cell>
          <cell r="D8392" t="str">
            <v>460300  DO NOT USE - Repairs &amp; Maintenance - Ele</v>
          </cell>
          <cell r="E8392" t="str">
            <v>District 8</v>
          </cell>
          <cell r="F8392" t="str">
            <v>Water</v>
          </cell>
        </row>
        <row r="8393">
          <cell r="B8393">
            <v>4557.68</v>
          </cell>
          <cell r="C8393">
            <v>2011</v>
          </cell>
          <cell r="D8393" t="str">
            <v>460300  DO NOT USE - Repairs &amp; Maintenance - Ele</v>
          </cell>
          <cell r="E8393" t="str">
            <v>District 1</v>
          </cell>
          <cell r="F8393" t="str">
            <v>Water</v>
          </cell>
        </row>
        <row r="8394">
          <cell r="B8394">
            <v>6964.11</v>
          </cell>
          <cell r="C8394">
            <v>2011</v>
          </cell>
          <cell r="D8394" t="str">
            <v>460300  DO NOT USE - Repairs &amp; Maintenance - Ele</v>
          </cell>
          <cell r="E8394" t="str">
            <v>District 8</v>
          </cell>
          <cell r="F8394" t="str">
            <v>Water</v>
          </cell>
        </row>
        <row r="8395">
          <cell r="B8395">
            <v>4466.45</v>
          </cell>
          <cell r="C8395">
            <v>2011</v>
          </cell>
          <cell r="D8395" t="str">
            <v>460300  DO NOT USE - Repairs &amp; Maintenance - Ele</v>
          </cell>
          <cell r="E8395" t="str">
            <v>District 6</v>
          </cell>
          <cell r="F8395" t="str">
            <v>Water</v>
          </cell>
        </row>
        <row r="8396">
          <cell r="B8396">
            <v>25051.83</v>
          </cell>
          <cell r="C8396">
            <v>2011</v>
          </cell>
          <cell r="D8396" t="str">
            <v>460300  DO NOT USE - Repairs &amp; Maintenance - Ele</v>
          </cell>
          <cell r="E8396" t="str">
            <v>District 6</v>
          </cell>
          <cell r="F8396" t="str">
            <v>Water</v>
          </cell>
        </row>
        <row r="8397">
          <cell r="B8397">
            <v>187.21</v>
          </cell>
          <cell r="C8397">
            <v>2011</v>
          </cell>
          <cell r="D8397" t="str">
            <v>460300  DO NOT USE - Repairs &amp; Maintenance - Ele</v>
          </cell>
          <cell r="E8397" t="str">
            <v>District 6</v>
          </cell>
          <cell r="F8397" t="str">
            <v>Water</v>
          </cell>
        </row>
        <row r="8398">
          <cell r="B8398">
            <v>7066.41</v>
          </cell>
          <cell r="C8398">
            <v>2011</v>
          </cell>
          <cell r="D8398" t="str">
            <v>460300  DO NOT USE - Repairs &amp; Maintenance - Ele</v>
          </cell>
          <cell r="E8398" t="str">
            <v>District 6</v>
          </cell>
          <cell r="F8398" t="str">
            <v>Water</v>
          </cell>
        </row>
        <row r="8399">
          <cell r="B8399">
            <v>14379.4</v>
          </cell>
          <cell r="C8399">
            <v>2011</v>
          </cell>
          <cell r="D8399" t="str">
            <v>460300  DO NOT USE - Repairs &amp; Maintenance - Ele</v>
          </cell>
          <cell r="E8399" t="str">
            <v>District 6</v>
          </cell>
          <cell r="F8399" t="str">
            <v>Water</v>
          </cell>
        </row>
        <row r="8400">
          <cell r="B8400">
            <v>17443.3</v>
          </cell>
          <cell r="C8400">
            <v>2011</v>
          </cell>
          <cell r="D8400" t="str">
            <v>460300  DO NOT USE - Repairs &amp; Maintenance - Ele</v>
          </cell>
          <cell r="E8400" t="str">
            <v>District 6</v>
          </cell>
          <cell r="F8400" t="str">
            <v>Water</v>
          </cell>
        </row>
        <row r="8401">
          <cell r="B8401">
            <v>1509.12</v>
          </cell>
          <cell r="C8401">
            <v>2011</v>
          </cell>
          <cell r="D8401" t="str">
            <v>460300  DO NOT USE - Repairs &amp; Maintenance - Ele</v>
          </cell>
          <cell r="E8401" t="str">
            <v>District 8</v>
          </cell>
          <cell r="F8401" t="str">
            <v>Water</v>
          </cell>
        </row>
        <row r="8402">
          <cell r="B8402">
            <v>52086.64</v>
          </cell>
          <cell r="C8402">
            <v>2011</v>
          </cell>
          <cell r="D8402" t="str">
            <v>460300  DO NOT USE - Repairs &amp; Maintenance - Ele</v>
          </cell>
          <cell r="E8402" t="str">
            <v>District 8</v>
          </cell>
          <cell r="F8402" t="str">
            <v>Water</v>
          </cell>
        </row>
        <row r="8403">
          <cell r="B8403">
            <v>1796.68</v>
          </cell>
          <cell r="C8403">
            <v>2011</v>
          </cell>
          <cell r="D8403" t="str">
            <v>460300  DO NOT USE - Repairs &amp; Maintenance - Ele</v>
          </cell>
          <cell r="E8403" t="str">
            <v>District 8</v>
          </cell>
          <cell r="F8403" t="str">
            <v>Water</v>
          </cell>
        </row>
        <row r="8404">
          <cell r="B8404">
            <v>7131.13</v>
          </cell>
          <cell r="C8404">
            <v>2011</v>
          </cell>
          <cell r="D8404" t="str">
            <v>460300  DO NOT USE - Repairs &amp; Maintenance - Ele</v>
          </cell>
          <cell r="E8404" t="str">
            <v>District 8</v>
          </cell>
          <cell r="F8404" t="str">
            <v>Water</v>
          </cell>
        </row>
        <row r="8405">
          <cell r="B8405">
            <v>21478.77</v>
          </cell>
          <cell r="C8405">
            <v>2011</v>
          </cell>
          <cell r="D8405" t="str">
            <v>460300  DO NOT USE - Repairs &amp; Maintenance - Ele</v>
          </cell>
          <cell r="E8405" t="str">
            <v>District 8</v>
          </cell>
          <cell r="F8405" t="str">
            <v>Water</v>
          </cell>
        </row>
        <row r="8406">
          <cell r="B8406">
            <v>29835.040000000001</v>
          </cell>
          <cell r="C8406">
            <v>2011</v>
          </cell>
          <cell r="D8406" t="str">
            <v>460300  DO NOT USE - Repairs &amp; Maintenance - Ele</v>
          </cell>
          <cell r="E8406" t="str">
            <v>District 8</v>
          </cell>
          <cell r="F8406" t="str">
            <v>Water</v>
          </cell>
        </row>
        <row r="8407">
          <cell r="B8407">
            <v>635.13</v>
          </cell>
          <cell r="C8407">
            <v>2011</v>
          </cell>
          <cell r="D8407" t="str">
            <v>460300  DO NOT USE - Repairs &amp; Maintenance - Ele</v>
          </cell>
          <cell r="E8407" t="str">
            <v>District 8</v>
          </cell>
          <cell r="F8407" t="str">
            <v>Water</v>
          </cell>
        </row>
        <row r="8408">
          <cell r="B8408">
            <v>12630.47</v>
          </cell>
          <cell r="C8408">
            <v>2011</v>
          </cell>
          <cell r="D8408" t="str">
            <v>460300  DO NOT USE - Repairs &amp; Maintenance - Ele</v>
          </cell>
          <cell r="E8408" t="str">
            <v>District 8</v>
          </cell>
          <cell r="F8408" t="str">
            <v>Water</v>
          </cell>
        </row>
        <row r="8409">
          <cell r="B8409">
            <v>74364.69</v>
          </cell>
          <cell r="C8409">
            <v>2011</v>
          </cell>
          <cell r="D8409" t="str">
            <v>460300  DO NOT USE - Repairs &amp; Maintenance - Ele</v>
          </cell>
          <cell r="E8409" t="str">
            <v>District 8</v>
          </cell>
          <cell r="F8409" t="str">
            <v>Water</v>
          </cell>
        </row>
        <row r="8410">
          <cell r="B8410">
            <v>1506.86</v>
          </cell>
          <cell r="C8410">
            <v>2011</v>
          </cell>
          <cell r="D8410" t="str">
            <v>460300  DO NOT USE - Repairs &amp; Maintenance - Ele</v>
          </cell>
          <cell r="E8410" t="str">
            <v>Informal Settlements</v>
          </cell>
          <cell r="F8410" t="str">
            <v>Sewer</v>
          </cell>
        </row>
        <row r="8411">
          <cell r="B8411">
            <v>5613.34</v>
          </cell>
          <cell r="C8411">
            <v>2011</v>
          </cell>
          <cell r="D8411" t="str">
            <v>460300  DO NOT USE - Repairs &amp; Maintenance - Ele</v>
          </cell>
          <cell r="E8411" t="str">
            <v>Informal Settlements</v>
          </cell>
          <cell r="F8411" t="str">
            <v>Sewer</v>
          </cell>
        </row>
        <row r="8412">
          <cell r="B8412">
            <v>40454.370000000003</v>
          </cell>
          <cell r="C8412">
            <v>2011</v>
          </cell>
          <cell r="D8412" t="str">
            <v>460300  DO NOT USE - Repairs &amp; Maintenance - Ele</v>
          </cell>
          <cell r="E8412" t="str">
            <v>District 1</v>
          </cell>
          <cell r="F8412" t="str">
            <v>Sewer</v>
          </cell>
        </row>
        <row r="8413">
          <cell r="B8413">
            <v>14469.15</v>
          </cell>
          <cell r="C8413">
            <v>2011</v>
          </cell>
          <cell r="D8413" t="str">
            <v>460300  DO NOT USE - Repairs &amp; Maintenance - Ele</v>
          </cell>
          <cell r="E8413" t="str">
            <v>District 7</v>
          </cell>
          <cell r="F8413" t="str">
            <v>Sewer</v>
          </cell>
        </row>
        <row r="8414">
          <cell r="B8414">
            <v>6237.46</v>
          </cell>
          <cell r="C8414">
            <v>2011</v>
          </cell>
          <cell r="D8414" t="str">
            <v>460300  DO NOT USE - Repairs &amp; Maintenance - Ele</v>
          </cell>
          <cell r="E8414" t="str">
            <v>District 6</v>
          </cell>
          <cell r="F8414" t="str">
            <v>Sewer</v>
          </cell>
        </row>
        <row r="8415">
          <cell r="B8415">
            <v>1117.71</v>
          </cell>
          <cell r="C8415">
            <v>2011</v>
          </cell>
          <cell r="D8415" t="str">
            <v>460300  DO NOT USE - Repairs &amp; Maintenance - Ele</v>
          </cell>
          <cell r="E8415" t="str">
            <v>TOC</v>
          </cell>
          <cell r="F8415" t="str">
            <v>Sewer</v>
          </cell>
        </row>
        <row r="8416">
          <cell r="B8416">
            <v>10463.049999999999</v>
          </cell>
          <cell r="C8416">
            <v>2011</v>
          </cell>
          <cell r="D8416" t="str">
            <v>460300  DO NOT USE - Repairs &amp; Maintenance - Ele</v>
          </cell>
          <cell r="E8416" t="str">
            <v>District 3</v>
          </cell>
          <cell r="F8416" t="str">
            <v>Sewer</v>
          </cell>
        </row>
        <row r="8417">
          <cell r="B8417">
            <v>16386.88</v>
          </cell>
          <cell r="C8417">
            <v>2011</v>
          </cell>
          <cell r="D8417" t="str">
            <v>460300  DO NOT USE - Repairs &amp; Maintenance - Ele</v>
          </cell>
          <cell r="E8417" t="str">
            <v>District 4</v>
          </cell>
          <cell r="F8417" t="str">
            <v>Sewer</v>
          </cell>
        </row>
        <row r="8418">
          <cell r="B8418">
            <v>12963.4</v>
          </cell>
          <cell r="C8418">
            <v>2011</v>
          </cell>
          <cell r="D8418" t="str">
            <v>460300  DO NOT USE - Repairs &amp; Maintenance - Ele</v>
          </cell>
          <cell r="E8418" t="str">
            <v>District 4</v>
          </cell>
          <cell r="F8418" t="str">
            <v>Sewer</v>
          </cell>
        </row>
        <row r="8419">
          <cell r="B8419">
            <v>7206.62</v>
          </cell>
          <cell r="C8419">
            <v>2011</v>
          </cell>
          <cell r="D8419" t="str">
            <v>460300  DO NOT USE - Repairs &amp; Maintenance - Ele</v>
          </cell>
          <cell r="E8419" t="str">
            <v>District 4</v>
          </cell>
          <cell r="F8419" t="str">
            <v>Sewer</v>
          </cell>
        </row>
        <row r="8420">
          <cell r="B8420">
            <v>1091.1600000000001</v>
          </cell>
          <cell r="C8420">
            <v>2011</v>
          </cell>
          <cell r="D8420" t="str">
            <v>460300  DO NOT USE - Repairs &amp; Maintenance - Ele</v>
          </cell>
          <cell r="E8420" t="str">
            <v>District 7</v>
          </cell>
          <cell r="F8420" t="str">
            <v>Sewer</v>
          </cell>
        </row>
        <row r="8421">
          <cell r="B8421">
            <v>2993.43</v>
          </cell>
          <cell r="C8421">
            <v>2011</v>
          </cell>
          <cell r="D8421" t="str">
            <v>460300  DO NOT USE - Repairs &amp; Maintenance - Ele</v>
          </cell>
          <cell r="E8421" t="str">
            <v>District 6</v>
          </cell>
          <cell r="F8421" t="str">
            <v>Sewer</v>
          </cell>
        </row>
        <row r="8422">
          <cell r="B8422">
            <v>3067.49</v>
          </cell>
          <cell r="C8422">
            <v>2011</v>
          </cell>
          <cell r="D8422" t="str">
            <v>460300  DO NOT USE - Repairs &amp; Maintenance - Ele</v>
          </cell>
          <cell r="E8422" t="str">
            <v>District 6</v>
          </cell>
          <cell r="F8422" t="str">
            <v>Sewer</v>
          </cell>
        </row>
        <row r="8423">
          <cell r="B8423">
            <v>10097.26</v>
          </cell>
          <cell r="C8423">
            <v>2011</v>
          </cell>
          <cell r="D8423" t="str">
            <v>460300  DO NOT USE - Repairs &amp; Maintenance - Ele</v>
          </cell>
          <cell r="E8423" t="str">
            <v>District 6</v>
          </cell>
          <cell r="F8423" t="str">
            <v>Sewer</v>
          </cell>
        </row>
        <row r="8424">
          <cell r="B8424">
            <v>4723.8</v>
          </cell>
          <cell r="C8424">
            <v>2011</v>
          </cell>
          <cell r="D8424" t="str">
            <v>460300  DO NOT USE - Repairs &amp; Maintenance - Ele</v>
          </cell>
          <cell r="E8424" t="str">
            <v>District 7</v>
          </cell>
          <cell r="F8424" t="str">
            <v>Sewer</v>
          </cell>
        </row>
        <row r="8425">
          <cell r="B8425">
            <v>6313.23</v>
          </cell>
          <cell r="C8425">
            <v>2011</v>
          </cell>
          <cell r="D8425" t="str">
            <v>460300  DO NOT USE - Repairs &amp; Maintenance - Ele</v>
          </cell>
          <cell r="E8425" t="str">
            <v>District 7</v>
          </cell>
          <cell r="F8425" t="str">
            <v>Sewer</v>
          </cell>
        </row>
        <row r="8426">
          <cell r="B8426">
            <v>0</v>
          </cell>
          <cell r="C8426">
            <v>2011</v>
          </cell>
          <cell r="D8426" t="str">
            <v>460300  DO NOT USE - Repairs &amp; Maintenance - Ele</v>
          </cell>
          <cell r="E8426" t="str">
            <v>District 7</v>
          </cell>
          <cell r="F8426" t="str">
            <v>Sewer</v>
          </cell>
        </row>
        <row r="8427">
          <cell r="B8427">
            <v>9324.34</v>
          </cell>
          <cell r="C8427">
            <v>2011</v>
          </cell>
          <cell r="D8427" t="str">
            <v>460300  DO NOT USE - Repairs &amp; Maintenance - Ele</v>
          </cell>
          <cell r="E8427" t="str">
            <v>Logistics</v>
          </cell>
          <cell r="F8427" t="str">
            <v>Water</v>
          </cell>
        </row>
        <row r="8428">
          <cell r="B8428">
            <v>4621.71</v>
          </cell>
          <cell r="C8428">
            <v>2011</v>
          </cell>
          <cell r="D8428" t="str">
            <v>460300  DO NOT USE - Repairs &amp; Maintenance - Ele</v>
          </cell>
          <cell r="E8428" t="str">
            <v>Informal Settlements</v>
          </cell>
          <cell r="F8428" t="str">
            <v>Water</v>
          </cell>
        </row>
        <row r="8429">
          <cell r="B8429">
            <v>35204.300000000003</v>
          </cell>
          <cell r="C8429">
            <v>2011</v>
          </cell>
          <cell r="D8429" t="str">
            <v>460300  DO NOT USE - Repairs &amp; Maintenance - Ele</v>
          </cell>
          <cell r="E8429" t="str">
            <v>TOC</v>
          </cell>
          <cell r="F8429" t="str">
            <v>Water</v>
          </cell>
        </row>
        <row r="8430">
          <cell r="B8430">
            <v>30094.66</v>
          </cell>
          <cell r="C8430">
            <v>2011</v>
          </cell>
          <cell r="D8430" t="str">
            <v>460300  DO NOT USE - Repairs &amp; Maintenance - Ele</v>
          </cell>
          <cell r="E8430" t="str">
            <v>Informal Settlements</v>
          </cell>
          <cell r="F8430" t="str">
            <v>Water</v>
          </cell>
        </row>
        <row r="8431">
          <cell r="B8431">
            <v>31972.63</v>
          </cell>
          <cell r="C8431">
            <v>2011</v>
          </cell>
          <cell r="D8431" t="str">
            <v>460300  DO NOT USE - Repairs &amp; Maintenance - Ele</v>
          </cell>
          <cell r="E8431" t="str">
            <v>TOC</v>
          </cell>
          <cell r="F8431" t="str">
            <v>Water</v>
          </cell>
        </row>
        <row r="8432">
          <cell r="B8432">
            <v>22061.72</v>
          </cell>
          <cell r="C8432">
            <v>2011</v>
          </cell>
          <cell r="D8432" t="str">
            <v>460300  DO NOT USE - Repairs &amp; Maintenance - Ele</v>
          </cell>
          <cell r="E8432" t="str">
            <v>Logistics</v>
          </cell>
          <cell r="F8432" t="str">
            <v>Water</v>
          </cell>
        </row>
        <row r="8433">
          <cell r="B8433">
            <v>14308.52</v>
          </cell>
          <cell r="C8433">
            <v>2011</v>
          </cell>
          <cell r="D8433" t="str">
            <v>460300  DO NOT USE - Repairs &amp; Maintenance - Ele</v>
          </cell>
          <cell r="E8433" t="str">
            <v>Logistics</v>
          </cell>
          <cell r="F8433" t="str">
            <v>Water</v>
          </cell>
        </row>
        <row r="8434">
          <cell r="B8434">
            <v>17304.57</v>
          </cell>
          <cell r="C8434">
            <v>2011</v>
          </cell>
          <cell r="D8434" t="str">
            <v>460300  DO NOT USE - Repairs &amp; Maintenance - Ele</v>
          </cell>
          <cell r="E8434" t="str">
            <v>Logistics</v>
          </cell>
          <cell r="F8434" t="str">
            <v>Water</v>
          </cell>
        </row>
        <row r="8435">
          <cell r="B8435">
            <v>10026.4</v>
          </cell>
          <cell r="C8435">
            <v>2011</v>
          </cell>
          <cell r="D8435" t="str">
            <v>460300  DO NOT USE - Repairs &amp; Maintenance - Ele</v>
          </cell>
          <cell r="E8435" t="str">
            <v>Logistics</v>
          </cell>
          <cell r="F8435" t="str">
            <v>Water</v>
          </cell>
        </row>
        <row r="8436">
          <cell r="B8436">
            <v>15207.07</v>
          </cell>
          <cell r="C8436">
            <v>2011</v>
          </cell>
          <cell r="D8436" t="str">
            <v>460300  DO NOT USE - Repairs &amp; Maintenance - Ele</v>
          </cell>
          <cell r="E8436" t="str">
            <v>Logistics</v>
          </cell>
          <cell r="F8436" t="str">
            <v>Water</v>
          </cell>
        </row>
        <row r="8437">
          <cell r="B8437">
            <v>6408.92</v>
          </cell>
          <cell r="C8437">
            <v>2011</v>
          </cell>
          <cell r="D8437" t="str">
            <v>460300  DO NOT USE - Repairs &amp; Maintenance - Ele</v>
          </cell>
          <cell r="E8437" t="str">
            <v>District 1</v>
          </cell>
          <cell r="F8437" t="str">
            <v>Water</v>
          </cell>
        </row>
        <row r="8438">
          <cell r="B8438">
            <v>19073.68</v>
          </cell>
          <cell r="C8438">
            <v>2011</v>
          </cell>
          <cell r="D8438" t="str">
            <v>460300  DO NOT USE - Repairs &amp; Maintenance - Ele</v>
          </cell>
          <cell r="E8438" t="str">
            <v>District 1</v>
          </cell>
          <cell r="F8438" t="str">
            <v>Water</v>
          </cell>
        </row>
        <row r="8439">
          <cell r="B8439">
            <v>295.04000000000002</v>
          </cell>
          <cell r="C8439">
            <v>2011</v>
          </cell>
          <cell r="D8439" t="str">
            <v>460300  DO NOT USE - Repairs &amp; Maintenance - Ele</v>
          </cell>
          <cell r="E8439" t="str">
            <v>District 1</v>
          </cell>
          <cell r="F8439" t="str">
            <v>Water</v>
          </cell>
        </row>
        <row r="8440">
          <cell r="B8440">
            <v>35523.83</v>
          </cell>
          <cell r="C8440">
            <v>2011</v>
          </cell>
          <cell r="D8440" t="str">
            <v>460300  DO NOT USE - Repairs &amp; Maintenance - Ele</v>
          </cell>
          <cell r="E8440" t="str">
            <v>District 1</v>
          </cell>
          <cell r="F8440" t="str">
            <v>Water</v>
          </cell>
        </row>
        <row r="8441">
          <cell r="B8441">
            <v>7557.61</v>
          </cell>
          <cell r="C8441">
            <v>2011</v>
          </cell>
          <cell r="D8441" t="str">
            <v>460300  DO NOT USE - Repairs &amp; Maintenance - Ele</v>
          </cell>
          <cell r="E8441" t="str">
            <v>District 6</v>
          </cell>
          <cell r="F8441" t="str">
            <v>Water</v>
          </cell>
        </row>
        <row r="8442">
          <cell r="B8442">
            <v>822463.51</v>
          </cell>
          <cell r="C8442">
            <v>2011</v>
          </cell>
          <cell r="D8442" t="str">
            <v>460300  DO NOT USE - Repairs &amp; Maintenance - Ele</v>
          </cell>
          <cell r="E8442" t="e">
            <v>#N/A</v>
          </cell>
          <cell r="F8442" t="e">
            <v>#VALUE!</v>
          </cell>
        </row>
        <row r="8443">
          <cell r="B8443">
            <v>11053.05</v>
          </cell>
          <cell r="C8443">
            <v>2011</v>
          </cell>
          <cell r="D8443" t="str">
            <v>460300  DO NOT USE - Repairs &amp; Maintenance - Ele</v>
          </cell>
          <cell r="E8443" t="str">
            <v>District 8</v>
          </cell>
          <cell r="F8443" t="str">
            <v>Water</v>
          </cell>
        </row>
        <row r="8444">
          <cell r="B8444">
            <v>14934.41</v>
          </cell>
          <cell r="C8444">
            <v>2011</v>
          </cell>
          <cell r="D8444" t="str">
            <v>460300  DO NOT USE - Repairs &amp; Maintenance - Ele</v>
          </cell>
          <cell r="E8444" t="str">
            <v>District 8</v>
          </cell>
          <cell r="F8444" t="str">
            <v>Water</v>
          </cell>
        </row>
        <row r="8445">
          <cell r="B8445">
            <v>12868.21</v>
          </cell>
          <cell r="C8445">
            <v>2011</v>
          </cell>
          <cell r="D8445" t="str">
            <v>460300  DO NOT USE - Repairs &amp; Maintenance - Ele</v>
          </cell>
          <cell r="E8445" t="str">
            <v>District 6</v>
          </cell>
          <cell r="F8445" t="str">
            <v>Water</v>
          </cell>
        </row>
        <row r="8446">
          <cell r="B8446">
            <v>7933.57</v>
          </cell>
          <cell r="C8446">
            <v>2011</v>
          </cell>
          <cell r="D8446" t="str">
            <v>460300  DO NOT USE - Repairs &amp; Maintenance - Ele</v>
          </cell>
          <cell r="E8446" t="str">
            <v>District 3</v>
          </cell>
          <cell r="F8446" t="str">
            <v>Water</v>
          </cell>
        </row>
        <row r="8447">
          <cell r="B8447">
            <v>6062.29</v>
          </cell>
          <cell r="C8447">
            <v>2011</v>
          </cell>
          <cell r="D8447" t="str">
            <v>460300  DO NOT USE - Repairs &amp; Maintenance - Ele</v>
          </cell>
          <cell r="E8447" t="str">
            <v>District 3</v>
          </cell>
          <cell r="F8447" t="str">
            <v>Water</v>
          </cell>
        </row>
        <row r="8448">
          <cell r="B8448">
            <v>498.54</v>
          </cell>
          <cell r="C8448">
            <v>2011</v>
          </cell>
          <cell r="D8448" t="str">
            <v>460300  DO NOT USE - Repairs &amp; Maintenance - Ele</v>
          </cell>
          <cell r="E8448" t="str">
            <v>District 3</v>
          </cell>
          <cell r="F8448" t="str">
            <v>Water</v>
          </cell>
        </row>
        <row r="8449">
          <cell r="B8449">
            <v>11401.61</v>
          </cell>
          <cell r="C8449">
            <v>2011</v>
          </cell>
          <cell r="D8449" t="str">
            <v>460300  DO NOT USE - Repairs &amp; Maintenance - Ele</v>
          </cell>
          <cell r="E8449" t="str">
            <v>District 3</v>
          </cell>
          <cell r="F8449" t="str">
            <v>Water</v>
          </cell>
        </row>
        <row r="8450">
          <cell r="B8450">
            <v>11003.96</v>
          </cell>
          <cell r="C8450">
            <v>2011</v>
          </cell>
          <cell r="D8450" t="str">
            <v>460300  DO NOT USE - Repairs &amp; Maintenance - Ele</v>
          </cell>
          <cell r="E8450" t="str">
            <v>District 4</v>
          </cell>
          <cell r="F8450" t="str">
            <v>Water</v>
          </cell>
        </row>
        <row r="8451">
          <cell r="B8451">
            <v>11451.31</v>
          </cell>
          <cell r="C8451">
            <v>2011</v>
          </cell>
          <cell r="D8451" t="str">
            <v>460300  DO NOT USE - Repairs &amp; Maintenance - Ele</v>
          </cell>
          <cell r="E8451" t="str">
            <v>District 4</v>
          </cell>
          <cell r="F8451" t="str">
            <v>Water</v>
          </cell>
        </row>
        <row r="8452">
          <cell r="B8452">
            <v>348.39</v>
          </cell>
          <cell r="C8452">
            <v>2011</v>
          </cell>
          <cell r="D8452" t="str">
            <v>460300  DO NOT USE - Repairs &amp; Maintenance - Ele</v>
          </cell>
          <cell r="E8452" t="str">
            <v>District 4</v>
          </cell>
          <cell r="F8452" t="str">
            <v>Water</v>
          </cell>
        </row>
        <row r="8453">
          <cell r="B8453">
            <v>17869.099999999999</v>
          </cell>
          <cell r="C8453">
            <v>2011</v>
          </cell>
          <cell r="D8453" t="str">
            <v>460300  DO NOT USE - Repairs &amp; Maintenance - Ele</v>
          </cell>
          <cell r="E8453" t="str">
            <v>District 4</v>
          </cell>
          <cell r="F8453" t="str">
            <v>Water</v>
          </cell>
        </row>
        <row r="8454">
          <cell r="B8454">
            <v>13617.56</v>
          </cell>
          <cell r="C8454">
            <v>2011</v>
          </cell>
          <cell r="D8454" t="str">
            <v>460300  DO NOT USE - Repairs &amp; Maintenance - Ele</v>
          </cell>
          <cell r="E8454" t="str">
            <v>District 4</v>
          </cell>
          <cell r="F8454" t="str">
            <v>Water</v>
          </cell>
        </row>
        <row r="8455">
          <cell r="B8455">
            <v>7070.89</v>
          </cell>
          <cell r="C8455">
            <v>2011</v>
          </cell>
          <cell r="D8455" t="str">
            <v>460300  DO NOT USE - Repairs &amp; Maintenance - Ele</v>
          </cell>
          <cell r="E8455" t="str">
            <v>District 4</v>
          </cell>
          <cell r="F8455" t="str">
            <v>Water</v>
          </cell>
        </row>
        <row r="8456">
          <cell r="B8456">
            <v>1215.19</v>
          </cell>
          <cell r="C8456">
            <v>2011</v>
          </cell>
          <cell r="D8456" t="str">
            <v>460300  DO NOT USE - Repairs &amp; Maintenance - Ele</v>
          </cell>
          <cell r="E8456" t="str">
            <v>District 8</v>
          </cell>
          <cell r="F8456" t="str">
            <v>Water</v>
          </cell>
        </row>
        <row r="8457">
          <cell r="B8457">
            <v>10098.719999999999</v>
          </cell>
          <cell r="C8457">
            <v>2011</v>
          </cell>
          <cell r="D8457" t="str">
            <v>460300  DO NOT USE - Repairs &amp; Maintenance - Ele</v>
          </cell>
          <cell r="E8457" t="str">
            <v>District 8</v>
          </cell>
          <cell r="F8457" t="str">
            <v>Water</v>
          </cell>
        </row>
        <row r="8458">
          <cell r="B8458">
            <v>4560.18</v>
          </cell>
          <cell r="C8458">
            <v>2011</v>
          </cell>
          <cell r="D8458" t="str">
            <v>460300  DO NOT USE - Repairs &amp; Maintenance - Ele</v>
          </cell>
          <cell r="E8458" t="str">
            <v>District 1</v>
          </cell>
          <cell r="F8458" t="str">
            <v>Water</v>
          </cell>
        </row>
        <row r="8459">
          <cell r="B8459">
            <v>6966.9</v>
          </cell>
          <cell r="C8459">
            <v>2011</v>
          </cell>
          <cell r="D8459" t="str">
            <v>460300  DO NOT USE - Repairs &amp; Maintenance - Ele</v>
          </cell>
          <cell r="E8459" t="str">
            <v>District 8</v>
          </cell>
          <cell r="F8459" t="str">
            <v>Water</v>
          </cell>
        </row>
        <row r="8460">
          <cell r="B8460">
            <v>4462.3599999999997</v>
          </cell>
          <cell r="C8460">
            <v>2011</v>
          </cell>
          <cell r="D8460" t="str">
            <v>460300  DO NOT USE - Repairs &amp; Maintenance - Ele</v>
          </cell>
          <cell r="E8460" t="str">
            <v>District 6</v>
          </cell>
          <cell r="F8460" t="str">
            <v>Water</v>
          </cell>
        </row>
        <row r="8461">
          <cell r="B8461">
            <v>25061.56</v>
          </cell>
          <cell r="C8461">
            <v>2011</v>
          </cell>
          <cell r="D8461" t="str">
            <v>460300  DO NOT USE - Repairs &amp; Maintenance - Ele</v>
          </cell>
          <cell r="E8461" t="str">
            <v>District 6</v>
          </cell>
          <cell r="F8461" t="str">
            <v>Water</v>
          </cell>
        </row>
        <row r="8462">
          <cell r="B8462">
            <v>187.63</v>
          </cell>
          <cell r="C8462">
            <v>2011</v>
          </cell>
          <cell r="D8462" t="str">
            <v>460300  DO NOT USE - Repairs &amp; Maintenance - Ele</v>
          </cell>
          <cell r="E8462" t="str">
            <v>District 6</v>
          </cell>
          <cell r="F8462" t="str">
            <v>Water</v>
          </cell>
        </row>
        <row r="8463">
          <cell r="B8463">
            <v>7069.19</v>
          </cell>
          <cell r="C8463">
            <v>2011</v>
          </cell>
          <cell r="D8463" t="str">
            <v>460300  DO NOT USE - Repairs &amp; Maintenance - Ele</v>
          </cell>
          <cell r="E8463" t="str">
            <v>District 6</v>
          </cell>
          <cell r="F8463" t="str">
            <v>Water</v>
          </cell>
        </row>
        <row r="8464">
          <cell r="B8464">
            <v>14378.22</v>
          </cell>
          <cell r="C8464">
            <v>2011</v>
          </cell>
          <cell r="D8464" t="str">
            <v>460300  DO NOT USE - Repairs &amp; Maintenance - Ele</v>
          </cell>
          <cell r="E8464" t="str">
            <v>District 6</v>
          </cell>
          <cell r="F8464" t="str">
            <v>Water</v>
          </cell>
        </row>
        <row r="8465">
          <cell r="B8465">
            <v>17426.78</v>
          </cell>
          <cell r="C8465">
            <v>2011</v>
          </cell>
          <cell r="D8465" t="str">
            <v>460300  DO NOT USE - Repairs &amp; Maintenance - Ele</v>
          </cell>
          <cell r="E8465" t="str">
            <v>District 6</v>
          </cell>
          <cell r="F8465" t="str">
            <v>Water</v>
          </cell>
        </row>
        <row r="8466">
          <cell r="B8466">
            <v>1509.8</v>
          </cell>
          <cell r="C8466">
            <v>2011</v>
          </cell>
          <cell r="D8466" t="str">
            <v>460300  DO NOT USE - Repairs &amp; Maintenance - Ele</v>
          </cell>
          <cell r="E8466" t="str">
            <v>District 8</v>
          </cell>
          <cell r="F8466" t="str">
            <v>Water</v>
          </cell>
        </row>
        <row r="8467">
          <cell r="B8467">
            <v>52098.02</v>
          </cell>
          <cell r="C8467">
            <v>2011</v>
          </cell>
          <cell r="D8467" t="str">
            <v>460300  DO NOT USE - Repairs &amp; Maintenance - Ele</v>
          </cell>
          <cell r="E8467" t="str">
            <v>District 8</v>
          </cell>
          <cell r="F8467" t="str">
            <v>Water</v>
          </cell>
        </row>
        <row r="8468">
          <cell r="B8468">
            <v>1797.86</v>
          </cell>
          <cell r="C8468">
            <v>2011</v>
          </cell>
          <cell r="D8468" t="str">
            <v>460300  DO NOT USE - Repairs &amp; Maintenance - Ele</v>
          </cell>
          <cell r="E8468" t="str">
            <v>District 8</v>
          </cell>
          <cell r="F8468" t="str">
            <v>Water</v>
          </cell>
        </row>
        <row r="8469">
          <cell r="B8469">
            <v>7133.53</v>
          </cell>
          <cell r="C8469">
            <v>2011</v>
          </cell>
          <cell r="D8469" t="str">
            <v>460300  DO NOT USE - Repairs &amp; Maintenance - Ele</v>
          </cell>
          <cell r="E8469" t="str">
            <v>District 8</v>
          </cell>
          <cell r="F8469" t="str">
            <v>Water</v>
          </cell>
        </row>
        <row r="8470">
          <cell r="B8470">
            <v>21496.09</v>
          </cell>
          <cell r="C8470">
            <v>2011</v>
          </cell>
          <cell r="D8470" t="str">
            <v>460300  DO NOT USE - Repairs &amp; Maintenance - Ele</v>
          </cell>
          <cell r="E8470" t="str">
            <v>District 8</v>
          </cell>
          <cell r="F8470" t="str">
            <v>Water</v>
          </cell>
        </row>
        <row r="8471">
          <cell r="B8471">
            <v>29770.75</v>
          </cell>
          <cell r="C8471">
            <v>2011</v>
          </cell>
          <cell r="D8471" t="str">
            <v>460300  DO NOT USE - Repairs &amp; Maintenance - Ele</v>
          </cell>
          <cell r="E8471" t="str">
            <v>District 8</v>
          </cell>
          <cell r="F8471" t="str">
            <v>Water</v>
          </cell>
        </row>
        <row r="8472">
          <cell r="B8472">
            <v>636.24</v>
          </cell>
          <cell r="C8472">
            <v>2011</v>
          </cell>
          <cell r="D8472" t="str">
            <v>460300  DO NOT USE - Repairs &amp; Maintenance - Ele</v>
          </cell>
          <cell r="E8472" t="str">
            <v>District 8</v>
          </cell>
          <cell r="F8472" t="str">
            <v>Water</v>
          </cell>
        </row>
        <row r="8473">
          <cell r="B8473">
            <v>12634.34</v>
          </cell>
          <cell r="C8473">
            <v>2011</v>
          </cell>
          <cell r="D8473" t="str">
            <v>460300  DO NOT USE - Repairs &amp; Maintenance - Ele</v>
          </cell>
          <cell r="E8473" t="str">
            <v>District 8</v>
          </cell>
          <cell r="F8473" t="str">
            <v>Water</v>
          </cell>
        </row>
        <row r="8474">
          <cell r="B8474">
            <v>74444.75</v>
          </cell>
          <cell r="C8474">
            <v>2011</v>
          </cell>
          <cell r="D8474" t="str">
            <v>460300  DO NOT USE - Repairs &amp; Maintenance - Ele</v>
          </cell>
          <cell r="E8474" t="str">
            <v>District 8</v>
          </cell>
          <cell r="F8474" t="str">
            <v>Water</v>
          </cell>
        </row>
        <row r="8475">
          <cell r="B8475">
            <v>7560.56</v>
          </cell>
          <cell r="C8475">
            <v>2011</v>
          </cell>
          <cell r="D8475" t="str">
            <v>460300  DO NOT USE - Repairs &amp; Maintenance - Ele</v>
          </cell>
          <cell r="E8475" t="str">
            <v>District 6</v>
          </cell>
          <cell r="F8475" t="str">
            <v>Water</v>
          </cell>
        </row>
        <row r="8476">
          <cell r="B8476">
            <v>1331.01</v>
          </cell>
          <cell r="C8476">
            <v>2011</v>
          </cell>
          <cell r="D8476" t="str">
            <v>460300  DO NOT USE - Repairs &amp; Maintenance - Ele</v>
          </cell>
          <cell r="E8476" t="str">
            <v>Informal Settlements</v>
          </cell>
          <cell r="F8476" t="str">
            <v>Sewer</v>
          </cell>
        </row>
        <row r="8477">
          <cell r="B8477">
            <v>5598.92</v>
          </cell>
          <cell r="C8477">
            <v>2011</v>
          </cell>
          <cell r="D8477" t="str">
            <v>460300  DO NOT USE - Repairs &amp; Maintenance - Ele</v>
          </cell>
          <cell r="E8477" t="str">
            <v>Informal Settlements</v>
          </cell>
          <cell r="F8477" t="str">
            <v>Sewer</v>
          </cell>
        </row>
        <row r="8478">
          <cell r="B8478">
            <v>40453.35</v>
          </cell>
          <cell r="C8478">
            <v>2011</v>
          </cell>
          <cell r="D8478" t="str">
            <v>460300  DO NOT USE - Repairs &amp; Maintenance - Ele</v>
          </cell>
          <cell r="E8478" t="str">
            <v>District 1</v>
          </cell>
          <cell r="F8478" t="str">
            <v>Sewer</v>
          </cell>
        </row>
        <row r="8479">
          <cell r="B8479">
            <v>14472.65</v>
          </cell>
          <cell r="C8479">
            <v>2011</v>
          </cell>
          <cell r="D8479" t="str">
            <v>460300  DO NOT USE - Repairs &amp; Maintenance - Ele</v>
          </cell>
          <cell r="E8479" t="str">
            <v>District 7</v>
          </cell>
          <cell r="F8479" t="str">
            <v>Sewer</v>
          </cell>
        </row>
        <row r="8480">
          <cell r="B8480">
            <v>6114.7</v>
          </cell>
          <cell r="C8480">
            <v>2011</v>
          </cell>
          <cell r="D8480" t="str">
            <v>460300  DO NOT USE - Repairs &amp; Maintenance - Ele</v>
          </cell>
          <cell r="E8480" t="str">
            <v>District 6</v>
          </cell>
          <cell r="F8480" t="str">
            <v>Sewer</v>
          </cell>
        </row>
        <row r="8481">
          <cell r="B8481">
            <v>1117.42</v>
          </cell>
          <cell r="C8481">
            <v>2011</v>
          </cell>
          <cell r="D8481" t="str">
            <v>460300  DO NOT USE - Repairs &amp; Maintenance - Ele</v>
          </cell>
          <cell r="E8481" t="str">
            <v>TOC</v>
          </cell>
          <cell r="F8481" t="str">
            <v>Sewer</v>
          </cell>
        </row>
        <row r="8482">
          <cell r="B8482">
            <v>10465.799999999999</v>
          </cell>
          <cell r="C8482">
            <v>2011</v>
          </cell>
          <cell r="D8482" t="str">
            <v>460300  DO NOT USE - Repairs &amp; Maintenance - Ele</v>
          </cell>
          <cell r="E8482" t="str">
            <v>District 3</v>
          </cell>
          <cell r="F8482" t="str">
            <v>Sewer</v>
          </cell>
        </row>
        <row r="8483">
          <cell r="B8483">
            <v>16278.28</v>
          </cell>
          <cell r="C8483">
            <v>2011</v>
          </cell>
          <cell r="D8483" t="str">
            <v>460300  DO NOT USE - Repairs &amp; Maintenance - Ele</v>
          </cell>
          <cell r="E8483" t="str">
            <v>District 4</v>
          </cell>
          <cell r="F8483" t="str">
            <v>Sewer</v>
          </cell>
        </row>
        <row r="8484">
          <cell r="B8484">
            <v>12958.21</v>
          </cell>
          <cell r="C8484">
            <v>2011</v>
          </cell>
          <cell r="D8484" t="str">
            <v>460300  DO NOT USE - Repairs &amp; Maintenance - Ele</v>
          </cell>
          <cell r="E8484" t="str">
            <v>District 4</v>
          </cell>
          <cell r="F8484" t="str">
            <v>Sewer</v>
          </cell>
        </row>
        <row r="8485">
          <cell r="B8485">
            <v>7212.12</v>
          </cell>
          <cell r="C8485">
            <v>2011</v>
          </cell>
          <cell r="D8485" t="str">
            <v>460300  DO NOT USE - Repairs &amp; Maintenance - Ele</v>
          </cell>
          <cell r="E8485" t="str">
            <v>District 4</v>
          </cell>
          <cell r="F8485" t="str">
            <v>Sewer</v>
          </cell>
        </row>
        <row r="8486">
          <cell r="B8486">
            <v>1091.27</v>
          </cell>
          <cell r="C8486">
            <v>2011</v>
          </cell>
          <cell r="D8486" t="str">
            <v>460300  DO NOT USE - Repairs &amp; Maintenance - Ele</v>
          </cell>
          <cell r="E8486" t="str">
            <v>District 7</v>
          </cell>
          <cell r="F8486" t="str">
            <v>Sewer</v>
          </cell>
        </row>
        <row r="8487">
          <cell r="B8487">
            <v>2994.97</v>
          </cell>
          <cell r="C8487">
            <v>2011</v>
          </cell>
          <cell r="D8487" t="str">
            <v>460300  DO NOT USE - Repairs &amp; Maintenance - Ele</v>
          </cell>
          <cell r="E8487" t="str">
            <v>District 6</v>
          </cell>
          <cell r="F8487" t="str">
            <v>Sewer</v>
          </cell>
        </row>
        <row r="8488">
          <cell r="B8488">
            <v>3069.01</v>
          </cell>
          <cell r="C8488">
            <v>2011</v>
          </cell>
          <cell r="D8488" t="str">
            <v>460300  DO NOT USE - Repairs &amp; Maintenance - Ele</v>
          </cell>
          <cell r="E8488" t="str">
            <v>District 6</v>
          </cell>
          <cell r="F8488" t="str">
            <v>Sewer</v>
          </cell>
        </row>
        <row r="8489">
          <cell r="B8489">
            <v>10101.48</v>
          </cell>
          <cell r="C8489">
            <v>2011</v>
          </cell>
          <cell r="D8489" t="str">
            <v>460300  DO NOT USE - Repairs &amp; Maintenance - Ele</v>
          </cell>
          <cell r="E8489" t="str">
            <v>District 6</v>
          </cell>
          <cell r="F8489" t="str">
            <v>Sewer</v>
          </cell>
        </row>
        <row r="8490">
          <cell r="B8490">
            <v>4724.8100000000004</v>
          </cell>
          <cell r="C8490">
            <v>2011</v>
          </cell>
          <cell r="D8490" t="str">
            <v>460300  DO NOT USE - Repairs &amp; Maintenance - Ele</v>
          </cell>
          <cell r="E8490" t="str">
            <v>District 7</v>
          </cell>
          <cell r="F8490" t="str">
            <v>Sewer</v>
          </cell>
        </row>
        <row r="8491">
          <cell r="B8491">
            <v>6313.23</v>
          </cell>
          <cell r="C8491">
            <v>2011</v>
          </cell>
          <cell r="D8491" t="str">
            <v>460300  DO NOT USE - Repairs &amp; Maintenance - Ele</v>
          </cell>
          <cell r="E8491" t="str">
            <v>District 7</v>
          </cell>
          <cell r="F8491" t="str">
            <v>Sewer</v>
          </cell>
        </row>
        <row r="8492">
          <cell r="B8492">
            <v>0</v>
          </cell>
          <cell r="C8492">
            <v>2011</v>
          </cell>
          <cell r="D8492" t="str">
            <v>460300  DO NOT USE - Repairs &amp; Maintenance - Ele</v>
          </cell>
          <cell r="E8492" t="str">
            <v>District 7</v>
          </cell>
          <cell r="F8492" t="str">
            <v>Sewer</v>
          </cell>
        </row>
        <row r="8493">
          <cell r="B8493">
            <v>9326.2900000000009</v>
          </cell>
          <cell r="C8493">
            <v>2011</v>
          </cell>
          <cell r="D8493" t="str">
            <v>460300  DO NOT USE - Repairs &amp; Maintenance - Ele</v>
          </cell>
          <cell r="E8493" t="str">
            <v>Logistics</v>
          </cell>
          <cell r="F8493" t="str">
            <v>Water</v>
          </cell>
        </row>
        <row r="8494">
          <cell r="B8494">
            <v>4625.25</v>
          </cell>
          <cell r="C8494">
            <v>2011</v>
          </cell>
          <cell r="D8494" t="str">
            <v>460300  DO NOT USE - Repairs &amp; Maintenance - Ele</v>
          </cell>
          <cell r="E8494" t="str">
            <v>Informal Settlements</v>
          </cell>
          <cell r="F8494" t="str">
            <v>Water</v>
          </cell>
        </row>
        <row r="8495">
          <cell r="B8495">
            <v>35225.17</v>
          </cell>
          <cell r="C8495">
            <v>2011</v>
          </cell>
          <cell r="D8495" t="str">
            <v>460300  DO NOT USE - Repairs &amp; Maintenance - Ele</v>
          </cell>
          <cell r="E8495" t="str">
            <v>TOC</v>
          </cell>
          <cell r="F8495" t="str">
            <v>Water</v>
          </cell>
        </row>
        <row r="8496">
          <cell r="B8496">
            <v>30090.28</v>
          </cell>
          <cell r="C8496">
            <v>2011</v>
          </cell>
          <cell r="D8496" t="str">
            <v>460300  DO NOT USE - Repairs &amp; Maintenance - Ele</v>
          </cell>
          <cell r="E8496" t="str">
            <v>Informal Settlements</v>
          </cell>
          <cell r="F8496" t="str">
            <v>Water</v>
          </cell>
        </row>
        <row r="8497">
          <cell r="B8497">
            <v>32003.360000000001</v>
          </cell>
          <cell r="C8497">
            <v>2011</v>
          </cell>
          <cell r="D8497" t="str">
            <v>460300  DO NOT USE - Repairs &amp; Maintenance - Ele</v>
          </cell>
          <cell r="E8497" t="str">
            <v>TOC</v>
          </cell>
          <cell r="F8497" t="str">
            <v>Water</v>
          </cell>
        </row>
        <row r="8498">
          <cell r="B8498">
            <v>22072.19</v>
          </cell>
          <cell r="C8498">
            <v>2011</v>
          </cell>
          <cell r="D8498" t="str">
            <v>460300  DO NOT USE - Repairs &amp; Maintenance - Ele</v>
          </cell>
          <cell r="E8498" t="str">
            <v>Logistics</v>
          </cell>
          <cell r="F8498" t="str">
            <v>Water</v>
          </cell>
        </row>
        <row r="8499">
          <cell r="B8499">
            <v>14312.07</v>
          </cell>
          <cell r="C8499">
            <v>2011</v>
          </cell>
          <cell r="D8499" t="str">
            <v>460300  DO NOT USE - Repairs &amp; Maintenance - Ele</v>
          </cell>
          <cell r="E8499" t="str">
            <v>Logistics</v>
          </cell>
          <cell r="F8499" t="str">
            <v>Water</v>
          </cell>
        </row>
        <row r="8500">
          <cell r="B8500">
            <v>17309.55</v>
          </cell>
          <cell r="C8500">
            <v>2011</v>
          </cell>
          <cell r="D8500" t="str">
            <v>460300  DO NOT USE - Repairs &amp; Maintenance - Ele</v>
          </cell>
          <cell r="E8500" t="str">
            <v>Logistics</v>
          </cell>
          <cell r="F8500" t="str">
            <v>Water</v>
          </cell>
        </row>
        <row r="8501">
          <cell r="B8501">
            <v>10002.030000000001</v>
          </cell>
          <cell r="C8501">
            <v>2011</v>
          </cell>
          <cell r="D8501" t="str">
            <v>460300  DO NOT USE - Repairs &amp; Maintenance - Ele</v>
          </cell>
          <cell r="E8501" t="str">
            <v>Logistics</v>
          </cell>
          <cell r="F8501" t="str">
            <v>Water</v>
          </cell>
        </row>
        <row r="8502">
          <cell r="B8502">
            <v>15210.14</v>
          </cell>
          <cell r="C8502">
            <v>2011</v>
          </cell>
          <cell r="D8502" t="str">
            <v>460300  DO NOT USE - Repairs &amp; Maintenance - Ele</v>
          </cell>
          <cell r="E8502" t="str">
            <v>Logistics</v>
          </cell>
          <cell r="F8502" t="str">
            <v>Water</v>
          </cell>
        </row>
        <row r="8503">
          <cell r="B8503">
            <v>6221.3</v>
          </cell>
          <cell r="C8503">
            <v>2011</v>
          </cell>
          <cell r="D8503" t="str">
            <v>460300  DO NOT USE - Repairs &amp; Maintenance - Ele</v>
          </cell>
          <cell r="E8503" t="str">
            <v>District 1</v>
          </cell>
          <cell r="F8503" t="str">
            <v>Water</v>
          </cell>
        </row>
        <row r="8504">
          <cell r="B8504">
            <v>19089.419999999998</v>
          </cell>
          <cell r="C8504">
            <v>2011</v>
          </cell>
          <cell r="D8504" t="str">
            <v>460300  DO NOT USE - Repairs &amp; Maintenance - Ele</v>
          </cell>
          <cell r="E8504" t="str">
            <v>District 1</v>
          </cell>
          <cell r="F8504" t="str">
            <v>Water</v>
          </cell>
        </row>
        <row r="8505">
          <cell r="B8505">
            <v>293.44</v>
          </cell>
          <cell r="C8505">
            <v>2011</v>
          </cell>
          <cell r="D8505" t="str">
            <v>460300  DO NOT USE - Repairs &amp; Maintenance - Ele</v>
          </cell>
          <cell r="E8505" t="str">
            <v>District 1</v>
          </cell>
          <cell r="F8505" t="str">
            <v>Water</v>
          </cell>
        </row>
        <row r="8506">
          <cell r="B8506">
            <v>35519.269999999997</v>
          </cell>
          <cell r="C8506">
            <v>2011</v>
          </cell>
          <cell r="D8506" t="str">
            <v>460300  DO NOT USE - Repairs &amp; Maintenance - Ele</v>
          </cell>
          <cell r="E8506" t="str">
            <v>District 1</v>
          </cell>
          <cell r="F8506" t="str">
            <v>Water</v>
          </cell>
        </row>
        <row r="8507">
          <cell r="B8507">
            <v>822218.55</v>
          </cell>
          <cell r="C8507">
            <v>2011</v>
          </cell>
          <cell r="D8507" t="str">
            <v>460300  DO NOT USE - Repairs &amp; Maintenance - Ele</v>
          </cell>
          <cell r="E8507" t="e">
            <v>#N/A</v>
          </cell>
          <cell r="F8507" t="e">
            <v>#VALUE!</v>
          </cell>
        </row>
        <row r="8508">
          <cell r="B8508">
            <v>-6.06</v>
          </cell>
          <cell r="C8508">
            <v>2011</v>
          </cell>
          <cell r="D8508" t="str">
            <v>460300  DO NOT USE - Repairs &amp; Maintenance - Ele</v>
          </cell>
          <cell r="E8508" t="str">
            <v>District 8</v>
          </cell>
          <cell r="F8508" t="str">
            <v>Water</v>
          </cell>
        </row>
        <row r="8509">
          <cell r="B8509">
            <v>-178.42</v>
          </cell>
          <cell r="C8509">
            <v>2011</v>
          </cell>
          <cell r="D8509" t="str">
            <v>460300  DO NOT USE - Repairs &amp; Maintenance - Ele</v>
          </cell>
          <cell r="E8509" t="str">
            <v>District 8</v>
          </cell>
          <cell r="F8509" t="str">
            <v>Water</v>
          </cell>
        </row>
        <row r="8510">
          <cell r="B8510">
            <v>-160.91999999999999</v>
          </cell>
          <cell r="C8510">
            <v>2011</v>
          </cell>
          <cell r="D8510" t="str">
            <v>460300  DO NOT USE - Repairs &amp; Maintenance - Ele</v>
          </cell>
          <cell r="E8510" t="str">
            <v>District 6</v>
          </cell>
          <cell r="F8510" t="str">
            <v>Water</v>
          </cell>
        </row>
        <row r="8511">
          <cell r="B8511">
            <v>-48.94</v>
          </cell>
          <cell r="C8511">
            <v>2011</v>
          </cell>
          <cell r="D8511" t="str">
            <v>460300  DO NOT USE - Repairs &amp; Maintenance - Ele</v>
          </cell>
          <cell r="E8511" t="str">
            <v>District 3</v>
          </cell>
          <cell r="F8511" t="str">
            <v>Water</v>
          </cell>
        </row>
        <row r="8512">
          <cell r="B8512">
            <v>-181.4</v>
          </cell>
          <cell r="C8512">
            <v>2011</v>
          </cell>
          <cell r="D8512" t="str">
            <v>460300  DO NOT USE - Repairs &amp; Maintenance - Ele</v>
          </cell>
          <cell r="E8512" t="str">
            <v>District 3</v>
          </cell>
          <cell r="F8512" t="str">
            <v>Water</v>
          </cell>
        </row>
        <row r="8513">
          <cell r="B8513">
            <v>7.0000000000000007E-2</v>
          </cell>
          <cell r="C8513">
            <v>2011</v>
          </cell>
          <cell r="D8513" t="str">
            <v>460300  DO NOT USE - Repairs &amp; Maintenance - Ele</v>
          </cell>
          <cell r="E8513" t="str">
            <v>District 3</v>
          </cell>
          <cell r="F8513" t="str">
            <v>Water</v>
          </cell>
        </row>
        <row r="8514">
          <cell r="B8514">
            <v>0.46</v>
          </cell>
          <cell r="C8514">
            <v>2011</v>
          </cell>
          <cell r="D8514" t="str">
            <v>460300  DO NOT USE - Repairs &amp; Maintenance - Ele</v>
          </cell>
          <cell r="E8514" t="str">
            <v>District 3</v>
          </cell>
          <cell r="F8514" t="str">
            <v>Water</v>
          </cell>
        </row>
        <row r="8515">
          <cell r="B8515">
            <v>-13.24</v>
          </cell>
          <cell r="C8515">
            <v>2011</v>
          </cell>
          <cell r="D8515" t="str">
            <v>460300  DO NOT USE - Repairs &amp; Maintenance - Ele</v>
          </cell>
          <cell r="E8515" t="str">
            <v>District 4</v>
          </cell>
          <cell r="F8515" t="str">
            <v>Water</v>
          </cell>
        </row>
        <row r="8516">
          <cell r="B8516">
            <v>-159.63999999999999</v>
          </cell>
          <cell r="C8516">
            <v>2011</v>
          </cell>
          <cell r="D8516" t="str">
            <v>460300  DO NOT USE - Repairs &amp; Maintenance - Ele</v>
          </cell>
          <cell r="E8516" t="str">
            <v>District 4</v>
          </cell>
          <cell r="F8516" t="str">
            <v>Water</v>
          </cell>
        </row>
        <row r="8517">
          <cell r="B8517">
            <v>0.03</v>
          </cell>
          <cell r="C8517">
            <v>2011</v>
          </cell>
          <cell r="D8517" t="str">
            <v>460300  DO NOT USE - Repairs &amp; Maintenance - Ele</v>
          </cell>
          <cell r="E8517" t="str">
            <v>District 4</v>
          </cell>
          <cell r="F8517" t="str">
            <v>Water</v>
          </cell>
        </row>
        <row r="8518">
          <cell r="B8518">
            <v>-18.13</v>
          </cell>
          <cell r="C8518">
            <v>2011</v>
          </cell>
          <cell r="D8518" t="str">
            <v>460300  DO NOT USE - Repairs &amp; Maintenance - Ele</v>
          </cell>
          <cell r="E8518" t="str">
            <v>District 4</v>
          </cell>
          <cell r="F8518" t="str">
            <v>Water</v>
          </cell>
        </row>
        <row r="8519">
          <cell r="B8519">
            <v>-13.59</v>
          </cell>
          <cell r="C8519">
            <v>2011</v>
          </cell>
          <cell r="D8519" t="str">
            <v>460300  DO NOT USE - Repairs &amp; Maintenance - Ele</v>
          </cell>
          <cell r="E8519" t="str">
            <v>District 4</v>
          </cell>
          <cell r="F8519" t="str">
            <v>Water</v>
          </cell>
        </row>
        <row r="8520">
          <cell r="B8520">
            <v>14.84</v>
          </cell>
          <cell r="C8520">
            <v>2011</v>
          </cell>
          <cell r="D8520" t="str">
            <v>460300  DO NOT USE - Repairs &amp; Maintenance - Ele</v>
          </cell>
          <cell r="E8520" t="str">
            <v>District 4</v>
          </cell>
          <cell r="F8520" t="str">
            <v>Water</v>
          </cell>
        </row>
        <row r="8521">
          <cell r="B8521">
            <v>-12.17</v>
          </cell>
          <cell r="C8521">
            <v>2011</v>
          </cell>
          <cell r="D8521" t="str">
            <v>460300  DO NOT USE - Repairs &amp; Maintenance - Ele</v>
          </cell>
          <cell r="E8521" t="str">
            <v>District 8</v>
          </cell>
          <cell r="F8521" t="str">
            <v>Water</v>
          </cell>
        </row>
        <row r="8522">
          <cell r="B8522">
            <v>-319.58</v>
          </cell>
          <cell r="C8522">
            <v>2011</v>
          </cell>
          <cell r="D8522" t="str">
            <v>460300  DO NOT USE - Repairs &amp; Maintenance - Ele</v>
          </cell>
          <cell r="E8522" t="str">
            <v>District 8</v>
          </cell>
          <cell r="F8522" t="str">
            <v>Water</v>
          </cell>
        </row>
        <row r="8523">
          <cell r="B8523">
            <v>-136.38999999999999</v>
          </cell>
          <cell r="C8523">
            <v>2011</v>
          </cell>
          <cell r="D8523" t="str">
            <v>460300  DO NOT USE - Repairs &amp; Maintenance - Ele</v>
          </cell>
          <cell r="E8523" t="str">
            <v>District 1</v>
          </cell>
          <cell r="F8523" t="str">
            <v>Water</v>
          </cell>
        </row>
        <row r="8524">
          <cell r="B8524">
            <v>-14.91</v>
          </cell>
          <cell r="C8524">
            <v>2011</v>
          </cell>
          <cell r="D8524" t="str">
            <v>460300  DO NOT USE - Repairs &amp; Maintenance - Ele</v>
          </cell>
          <cell r="E8524" t="str">
            <v>District 8</v>
          </cell>
          <cell r="F8524" t="str">
            <v>Water</v>
          </cell>
        </row>
        <row r="8525">
          <cell r="B8525">
            <v>-59.08</v>
          </cell>
          <cell r="C8525">
            <v>2011</v>
          </cell>
          <cell r="D8525" t="str">
            <v>460300  DO NOT USE - Repairs &amp; Maintenance - Ele</v>
          </cell>
          <cell r="E8525" t="str">
            <v>District 6</v>
          </cell>
          <cell r="F8525" t="str">
            <v>Water</v>
          </cell>
        </row>
        <row r="8526">
          <cell r="B8526">
            <v>-373.33</v>
          </cell>
          <cell r="C8526">
            <v>2011</v>
          </cell>
          <cell r="D8526" t="str">
            <v>460300  DO NOT USE - Repairs &amp; Maintenance - Ele</v>
          </cell>
          <cell r="E8526" t="str">
            <v>District 6</v>
          </cell>
          <cell r="F8526" t="str">
            <v>Water</v>
          </cell>
        </row>
        <row r="8527">
          <cell r="B8527">
            <v>-6.4</v>
          </cell>
          <cell r="C8527">
            <v>2011</v>
          </cell>
          <cell r="D8527" t="str">
            <v>460300  DO NOT USE - Repairs &amp; Maintenance - Ele</v>
          </cell>
          <cell r="E8527" t="str">
            <v>District 6</v>
          </cell>
          <cell r="F8527" t="str">
            <v>Water</v>
          </cell>
        </row>
        <row r="8528">
          <cell r="B8528">
            <v>-82.34</v>
          </cell>
          <cell r="C8528">
            <v>2011</v>
          </cell>
          <cell r="D8528" t="str">
            <v>460300  DO NOT USE - Repairs &amp; Maintenance - Ele</v>
          </cell>
          <cell r="E8528" t="str">
            <v>District 6</v>
          </cell>
          <cell r="F8528" t="str">
            <v>Water</v>
          </cell>
        </row>
        <row r="8529">
          <cell r="B8529">
            <v>-58.12</v>
          </cell>
          <cell r="C8529">
            <v>2011</v>
          </cell>
          <cell r="D8529" t="str">
            <v>460300  DO NOT USE - Repairs &amp; Maintenance - Ele</v>
          </cell>
          <cell r="E8529" t="str">
            <v>District 6</v>
          </cell>
          <cell r="F8529" t="str">
            <v>Water</v>
          </cell>
        </row>
        <row r="8530">
          <cell r="B8530">
            <v>-168.45</v>
          </cell>
          <cell r="C8530">
            <v>2011</v>
          </cell>
          <cell r="D8530" t="str">
            <v>460300  DO NOT USE - Repairs &amp; Maintenance - Ele</v>
          </cell>
          <cell r="E8530" t="str">
            <v>District 6</v>
          </cell>
          <cell r="F8530" t="str">
            <v>Water</v>
          </cell>
        </row>
        <row r="8531">
          <cell r="B8531">
            <v>0.12</v>
          </cell>
          <cell r="C8531">
            <v>2011</v>
          </cell>
          <cell r="D8531" t="str">
            <v>460300  DO NOT USE - Repairs &amp; Maintenance - Ele</v>
          </cell>
          <cell r="E8531" t="str">
            <v>District 8</v>
          </cell>
          <cell r="F8531" t="str">
            <v>Water</v>
          </cell>
        </row>
        <row r="8532">
          <cell r="B8532">
            <v>-119.72</v>
          </cell>
          <cell r="C8532">
            <v>2011</v>
          </cell>
          <cell r="D8532" t="str">
            <v>460300  DO NOT USE - Repairs &amp; Maintenance - Ele</v>
          </cell>
          <cell r="E8532" t="str">
            <v>District 8</v>
          </cell>
          <cell r="F8532" t="str">
            <v>Water</v>
          </cell>
        </row>
        <row r="8533">
          <cell r="B8533">
            <v>-3.7</v>
          </cell>
          <cell r="C8533">
            <v>2011</v>
          </cell>
          <cell r="D8533" t="str">
            <v>460300  DO NOT USE - Repairs &amp; Maintenance - Ele</v>
          </cell>
          <cell r="E8533" t="str">
            <v>District 8</v>
          </cell>
          <cell r="F8533" t="str">
            <v>Water</v>
          </cell>
        </row>
        <row r="8534">
          <cell r="B8534">
            <v>-120.82</v>
          </cell>
          <cell r="C8534">
            <v>2011</v>
          </cell>
          <cell r="D8534" t="str">
            <v>460300  DO NOT USE - Repairs &amp; Maintenance - Ele</v>
          </cell>
          <cell r="E8534" t="str">
            <v>District 8</v>
          </cell>
          <cell r="F8534" t="str">
            <v>Water</v>
          </cell>
        </row>
        <row r="8535">
          <cell r="B8535">
            <v>-202.05</v>
          </cell>
          <cell r="C8535">
            <v>2011</v>
          </cell>
          <cell r="D8535" t="str">
            <v>460300  DO NOT USE - Repairs &amp; Maintenance - Ele</v>
          </cell>
          <cell r="E8535" t="str">
            <v>District 8</v>
          </cell>
          <cell r="F8535" t="str">
            <v>Water</v>
          </cell>
        </row>
        <row r="8536">
          <cell r="B8536">
            <v>-89.94</v>
          </cell>
          <cell r="C8536">
            <v>2011</v>
          </cell>
          <cell r="D8536" t="str">
            <v>460300  DO NOT USE - Repairs &amp; Maintenance - Ele</v>
          </cell>
          <cell r="E8536" t="str">
            <v>District 8</v>
          </cell>
          <cell r="F8536" t="str">
            <v>Water</v>
          </cell>
        </row>
        <row r="8537">
          <cell r="B8537">
            <v>-8.7899999999999991</v>
          </cell>
          <cell r="C8537">
            <v>2011</v>
          </cell>
          <cell r="D8537" t="str">
            <v>460300  DO NOT USE - Repairs &amp; Maintenance - Ele</v>
          </cell>
          <cell r="E8537" t="str">
            <v>District 8</v>
          </cell>
          <cell r="F8537" t="str">
            <v>Water</v>
          </cell>
        </row>
        <row r="8538">
          <cell r="B8538">
            <v>205.16</v>
          </cell>
          <cell r="C8538">
            <v>2011</v>
          </cell>
          <cell r="D8538" t="str">
            <v>460300  DO NOT USE - Repairs &amp; Maintenance - Ele</v>
          </cell>
          <cell r="E8538" t="str">
            <v>District 8</v>
          </cell>
          <cell r="F8538" t="str">
            <v>Water</v>
          </cell>
        </row>
        <row r="8539">
          <cell r="B8539">
            <v>-315.07</v>
          </cell>
          <cell r="C8539">
            <v>2011</v>
          </cell>
          <cell r="D8539" t="str">
            <v>460300  DO NOT USE - Repairs &amp; Maintenance - Ele</v>
          </cell>
          <cell r="E8539" t="str">
            <v>District 8</v>
          </cell>
          <cell r="F8539" t="str">
            <v>Water</v>
          </cell>
        </row>
        <row r="8540">
          <cell r="B8540">
            <v>-0.11</v>
          </cell>
          <cell r="C8540">
            <v>2011</v>
          </cell>
          <cell r="D8540" t="str">
            <v>460300  DO NOT USE - Repairs &amp; Maintenance - Ele</v>
          </cell>
          <cell r="E8540" t="str">
            <v>Informal Settlements</v>
          </cell>
          <cell r="F8540" t="str">
            <v>Sewer</v>
          </cell>
        </row>
        <row r="8541">
          <cell r="B8541">
            <v>-86.3</v>
          </cell>
          <cell r="C8541">
            <v>2011</v>
          </cell>
          <cell r="D8541" t="str">
            <v>460300  DO NOT USE - Repairs &amp; Maintenance - Ele</v>
          </cell>
          <cell r="E8541" t="str">
            <v>Informal Settlements</v>
          </cell>
          <cell r="F8541" t="str">
            <v>Sewer</v>
          </cell>
        </row>
        <row r="8542">
          <cell r="B8542">
            <v>-66.319999999999993</v>
          </cell>
          <cell r="C8542">
            <v>2011</v>
          </cell>
          <cell r="D8542" t="str">
            <v>460300  DO NOT USE - Repairs &amp; Maintenance - Ele</v>
          </cell>
          <cell r="E8542" t="str">
            <v>District 1</v>
          </cell>
          <cell r="F8542" t="str">
            <v>Sewer</v>
          </cell>
        </row>
        <row r="8543">
          <cell r="B8543">
            <v>-45.12</v>
          </cell>
          <cell r="C8543">
            <v>2011</v>
          </cell>
          <cell r="D8543" t="str">
            <v>460300  DO NOT USE - Repairs &amp; Maintenance - Ele</v>
          </cell>
          <cell r="E8543" t="str">
            <v>District 7</v>
          </cell>
          <cell r="F8543" t="str">
            <v>Sewer</v>
          </cell>
        </row>
        <row r="8544">
          <cell r="B8544">
            <v>-58.13</v>
          </cell>
          <cell r="C8544">
            <v>2011</v>
          </cell>
          <cell r="D8544" t="str">
            <v>460300  DO NOT USE - Repairs &amp; Maintenance - Ele</v>
          </cell>
          <cell r="E8544" t="str">
            <v>District 6</v>
          </cell>
          <cell r="F8544" t="str">
            <v>Sewer</v>
          </cell>
        </row>
        <row r="8545">
          <cell r="B8545">
            <v>-18.329999999999998</v>
          </cell>
          <cell r="C8545">
            <v>2011</v>
          </cell>
          <cell r="D8545" t="str">
            <v>460300  DO NOT USE - Repairs &amp; Maintenance - Ele</v>
          </cell>
          <cell r="E8545" t="str">
            <v>TOC</v>
          </cell>
          <cell r="F8545" t="str">
            <v>Sewer</v>
          </cell>
        </row>
        <row r="8546">
          <cell r="B8546">
            <v>-9.52</v>
          </cell>
          <cell r="C8546">
            <v>2011</v>
          </cell>
          <cell r="D8546" t="str">
            <v>460300  DO NOT USE - Repairs &amp; Maintenance - Ele</v>
          </cell>
          <cell r="E8546" t="str">
            <v>District 3</v>
          </cell>
          <cell r="F8546" t="str">
            <v>Sewer</v>
          </cell>
        </row>
        <row r="8547">
          <cell r="B8547">
            <v>13.51</v>
          </cell>
          <cell r="C8547">
            <v>2011</v>
          </cell>
          <cell r="D8547" t="str">
            <v>460300  DO NOT USE - Repairs &amp; Maintenance - Ele</v>
          </cell>
          <cell r="E8547" t="str">
            <v>District 4</v>
          </cell>
          <cell r="F8547" t="str">
            <v>Sewer</v>
          </cell>
        </row>
        <row r="8548">
          <cell r="B8548">
            <v>-46.06</v>
          </cell>
          <cell r="C8548">
            <v>2011</v>
          </cell>
          <cell r="D8548" t="str">
            <v>460300  DO NOT USE - Repairs &amp; Maintenance - Ele</v>
          </cell>
          <cell r="E8548" t="str">
            <v>District 4</v>
          </cell>
          <cell r="F8548" t="str">
            <v>Sewer</v>
          </cell>
        </row>
        <row r="8549">
          <cell r="B8549">
            <v>-136.81</v>
          </cell>
          <cell r="C8549">
            <v>2011</v>
          </cell>
          <cell r="D8549" t="str">
            <v>460300  DO NOT USE - Repairs &amp; Maintenance - Ele</v>
          </cell>
          <cell r="E8549" t="str">
            <v>District 4</v>
          </cell>
          <cell r="F8549" t="str">
            <v>Sewer</v>
          </cell>
        </row>
        <row r="8550">
          <cell r="B8550">
            <v>0.01</v>
          </cell>
          <cell r="C8550">
            <v>2011</v>
          </cell>
          <cell r="D8550" t="str">
            <v>460300  DO NOT USE - Repairs &amp; Maintenance - Ele</v>
          </cell>
          <cell r="E8550" t="str">
            <v>District 7</v>
          </cell>
          <cell r="F8550" t="str">
            <v>Sewer</v>
          </cell>
        </row>
        <row r="8551">
          <cell r="B8551">
            <v>0.22</v>
          </cell>
          <cell r="C8551">
            <v>2011</v>
          </cell>
          <cell r="D8551" t="str">
            <v>460300  DO NOT USE - Repairs &amp; Maintenance - Ele</v>
          </cell>
          <cell r="E8551" t="str">
            <v>District 6</v>
          </cell>
          <cell r="F8551" t="str">
            <v>Sewer</v>
          </cell>
        </row>
        <row r="8552">
          <cell r="B8552">
            <v>0.24</v>
          </cell>
          <cell r="C8552">
            <v>2011</v>
          </cell>
          <cell r="D8552" t="str">
            <v>460300  DO NOT USE - Repairs &amp; Maintenance - Ele</v>
          </cell>
          <cell r="E8552" t="str">
            <v>District 6</v>
          </cell>
          <cell r="F8552" t="str">
            <v>Sewer</v>
          </cell>
        </row>
        <row r="8553">
          <cell r="B8553">
            <v>-63.28</v>
          </cell>
          <cell r="C8553">
            <v>2011</v>
          </cell>
          <cell r="D8553" t="str">
            <v>460300  DO NOT USE - Repairs &amp; Maintenance - Ele</v>
          </cell>
          <cell r="E8553" t="str">
            <v>District 6</v>
          </cell>
          <cell r="F8553" t="str">
            <v>Sewer</v>
          </cell>
        </row>
        <row r="8554">
          <cell r="B8554">
            <v>0.16</v>
          </cell>
          <cell r="C8554">
            <v>2011</v>
          </cell>
          <cell r="D8554" t="str">
            <v>460300  DO NOT USE - Repairs &amp; Maintenance - Ele</v>
          </cell>
          <cell r="E8554" t="str">
            <v>District 7</v>
          </cell>
          <cell r="F8554" t="str">
            <v>Sewer</v>
          </cell>
        </row>
        <row r="8555">
          <cell r="B8555">
            <v>-38.840000000000003</v>
          </cell>
          <cell r="C8555">
            <v>2011</v>
          </cell>
          <cell r="D8555" t="str">
            <v>460300  DO NOT USE - Repairs &amp; Maintenance - Ele</v>
          </cell>
          <cell r="E8555" t="str">
            <v>Logistics</v>
          </cell>
          <cell r="F8555" t="str">
            <v>Water</v>
          </cell>
        </row>
        <row r="8556">
          <cell r="B8556">
            <v>0.56000000000000005</v>
          </cell>
          <cell r="C8556">
            <v>2011</v>
          </cell>
          <cell r="D8556" t="str">
            <v>460300  DO NOT USE - Repairs &amp; Maintenance - Ele</v>
          </cell>
          <cell r="E8556" t="str">
            <v>Informal Settlements</v>
          </cell>
          <cell r="F8556" t="str">
            <v>Water</v>
          </cell>
        </row>
        <row r="8557">
          <cell r="B8557">
            <v>-93.82</v>
          </cell>
          <cell r="C8557">
            <v>2011</v>
          </cell>
          <cell r="D8557" t="str">
            <v>460300  DO NOT USE - Repairs &amp; Maintenance - Ele</v>
          </cell>
          <cell r="E8557" t="str">
            <v>TOC</v>
          </cell>
          <cell r="F8557" t="str">
            <v>Water</v>
          </cell>
        </row>
        <row r="8558">
          <cell r="B8558">
            <v>-118.67</v>
          </cell>
          <cell r="C8558">
            <v>2011</v>
          </cell>
          <cell r="D8558" t="str">
            <v>460300  DO NOT USE - Repairs &amp; Maintenance - Ele</v>
          </cell>
          <cell r="E8558" t="str">
            <v>Informal Settlements</v>
          </cell>
          <cell r="F8558" t="str">
            <v>Water</v>
          </cell>
        </row>
        <row r="8559">
          <cell r="B8559">
            <v>-151.46</v>
          </cell>
          <cell r="C8559">
            <v>2011</v>
          </cell>
          <cell r="D8559" t="str">
            <v>460300  DO NOT USE - Repairs &amp; Maintenance - Ele</v>
          </cell>
          <cell r="E8559" t="str">
            <v>TOC</v>
          </cell>
          <cell r="F8559" t="str">
            <v>Water</v>
          </cell>
        </row>
        <row r="8560">
          <cell r="B8560">
            <v>-110.81</v>
          </cell>
          <cell r="C8560">
            <v>2011</v>
          </cell>
          <cell r="D8560" t="str">
            <v>460300  DO NOT USE - Repairs &amp; Maintenance - Ele</v>
          </cell>
          <cell r="E8560" t="str">
            <v>Logistics</v>
          </cell>
          <cell r="F8560" t="str">
            <v>Water</v>
          </cell>
        </row>
        <row r="8561">
          <cell r="B8561">
            <v>-21.66</v>
          </cell>
          <cell r="C8561">
            <v>2011</v>
          </cell>
          <cell r="D8561" t="str">
            <v>460300  DO NOT USE - Repairs &amp; Maintenance - Ele</v>
          </cell>
          <cell r="E8561" t="str">
            <v>Logistics</v>
          </cell>
          <cell r="F8561" t="str">
            <v>Water</v>
          </cell>
        </row>
        <row r="8562">
          <cell r="B8562">
            <v>-197.05</v>
          </cell>
          <cell r="C8562">
            <v>2011</v>
          </cell>
          <cell r="D8562" t="str">
            <v>460300  DO NOT USE - Repairs &amp; Maintenance - Ele</v>
          </cell>
          <cell r="E8562" t="str">
            <v>Logistics</v>
          </cell>
          <cell r="F8562" t="str">
            <v>Water</v>
          </cell>
        </row>
        <row r="8563">
          <cell r="B8563">
            <v>-189.93</v>
          </cell>
          <cell r="C8563">
            <v>2011</v>
          </cell>
          <cell r="D8563" t="str">
            <v>460300  DO NOT USE - Repairs &amp; Maintenance - Ele</v>
          </cell>
          <cell r="E8563" t="str">
            <v>Logistics</v>
          </cell>
          <cell r="F8563" t="str">
            <v>Water</v>
          </cell>
        </row>
        <row r="8564">
          <cell r="B8564">
            <v>0.5</v>
          </cell>
          <cell r="C8564">
            <v>2011</v>
          </cell>
          <cell r="D8564" t="str">
            <v>460300  DO NOT USE - Repairs &amp; Maintenance - Ele</v>
          </cell>
          <cell r="E8564" t="str">
            <v>Logistics</v>
          </cell>
          <cell r="F8564" t="str">
            <v>Water</v>
          </cell>
        </row>
        <row r="8565">
          <cell r="B8565">
            <v>0.34</v>
          </cell>
          <cell r="C8565">
            <v>2011</v>
          </cell>
          <cell r="D8565" t="str">
            <v>460300  DO NOT USE - Repairs &amp; Maintenance - Ele</v>
          </cell>
          <cell r="E8565" t="str">
            <v>District 1</v>
          </cell>
          <cell r="F8565" t="str">
            <v>Water</v>
          </cell>
        </row>
        <row r="8566">
          <cell r="B8566">
            <v>-51.02</v>
          </cell>
          <cell r="C8566">
            <v>2011</v>
          </cell>
          <cell r="D8566" t="str">
            <v>460300  DO NOT USE - Repairs &amp; Maintenance - Ele</v>
          </cell>
          <cell r="E8566" t="str">
            <v>District 1</v>
          </cell>
          <cell r="F8566" t="str">
            <v>Water</v>
          </cell>
        </row>
        <row r="8567">
          <cell r="B8567">
            <v>-9.5</v>
          </cell>
          <cell r="C8567">
            <v>2011</v>
          </cell>
          <cell r="D8567" t="str">
            <v>460300  DO NOT USE - Repairs &amp; Maintenance - Ele</v>
          </cell>
          <cell r="E8567" t="str">
            <v>District 1</v>
          </cell>
          <cell r="F8567" t="str">
            <v>Water</v>
          </cell>
        </row>
        <row r="8568">
          <cell r="B8568">
            <v>-92.07</v>
          </cell>
          <cell r="C8568">
            <v>2011</v>
          </cell>
          <cell r="D8568" t="str">
            <v>460300  DO NOT USE - Repairs &amp; Maintenance - Ele</v>
          </cell>
          <cell r="E8568" t="str">
            <v>District 1</v>
          </cell>
          <cell r="F8568" t="str">
            <v>Water</v>
          </cell>
        </row>
        <row r="8569">
          <cell r="B8569">
            <v>-52.12</v>
          </cell>
          <cell r="C8569">
            <v>2011</v>
          </cell>
          <cell r="D8569" t="str">
            <v>460300  DO NOT USE - Repairs &amp; Maintenance - Ele</v>
          </cell>
          <cell r="E8569" t="str">
            <v>District 6</v>
          </cell>
          <cell r="F8569" t="str">
            <v>Water</v>
          </cell>
        </row>
        <row r="8570">
          <cell r="B8570">
            <v>-31.46</v>
          </cell>
          <cell r="C8570">
            <v>2011</v>
          </cell>
          <cell r="D8570" t="str">
            <v>460300  DO NOT USE - Repairs &amp; Maintenance - Ele</v>
          </cell>
          <cell r="E8570" t="str">
            <v>District 8</v>
          </cell>
          <cell r="F8570" t="str">
            <v>Water</v>
          </cell>
        </row>
        <row r="8571">
          <cell r="B8571">
            <v>-4323.37</v>
          </cell>
          <cell r="C8571">
            <v>2011</v>
          </cell>
          <cell r="D8571" t="str">
            <v>460300  DO NOT USE - Repairs &amp; Maintenance - Ele</v>
          </cell>
          <cell r="E8571" t="e">
            <v>#N/A</v>
          </cell>
          <cell r="F8571" t="e">
            <v>#VALUE!</v>
          </cell>
        </row>
        <row r="8572">
          <cell r="B8572">
            <v>210.28</v>
          </cell>
          <cell r="C8572">
            <v>2011</v>
          </cell>
          <cell r="D8572" t="str">
            <v>460300  DO NOT USE - Repairs &amp; Maintenance - Ele</v>
          </cell>
          <cell r="E8572" t="str">
            <v>District 8</v>
          </cell>
          <cell r="F8572" t="str">
            <v>Water</v>
          </cell>
        </row>
        <row r="8573">
          <cell r="B8573">
            <v>282.08</v>
          </cell>
          <cell r="C8573">
            <v>2011</v>
          </cell>
          <cell r="D8573" t="str">
            <v>460300  DO NOT USE - Repairs &amp; Maintenance - Ele</v>
          </cell>
          <cell r="E8573" t="str">
            <v>District 8</v>
          </cell>
          <cell r="F8573" t="str">
            <v>Water</v>
          </cell>
        </row>
        <row r="8574">
          <cell r="B8574">
            <v>334.3</v>
          </cell>
          <cell r="C8574">
            <v>2011</v>
          </cell>
          <cell r="D8574" t="str">
            <v>460300  DO NOT USE - Repairs &amp; Maintenance - Ele</v>
          </cell>
          <cell r="E8574" t="str">
            <v>District 6</v>
          </cell>
          <cell r="F8574" t="str">
            <v>Water</v>
          </cell>
        </row>
        <row r="8575">
          <cell r="B8575">
            <v>150.16999999999999</v>
          </cell>
          <cell r="C8575">
            <v>2011</v>
          </cell>
          <cell r="D8575" t="str">
            <v>460300  DO NOT USE - Repairs &amp; Maintenance - Ele</v>
          </cell>
          <cell r="E8575" t="str">
            <v>District 3</v>
          </cell>
          <cell r="F8575" t="str">
            <v>Water</v>
          </cell>
        </row>
        <row r="8576">
          <cell r="B8576">
            <v>120.93</v>
          </cell>
          <cell r="C8576">
            <v>2011</v>
          </cell>
          <cell r="D8576" t="str">
            <v>460300  DO NOT USE - Repairs &amp; Maintenance - Ele</v>
          </cell>
          <cell r="E8576" t="str">
            <v>District 3</v>
          </cell>
          <cell r="F8576" t="str">
            <v>Water</v>
          </cell>
        </row>
        <row r="8577">
          <cell r="B8577">
            <v>9.65</v>
          </cell>
          <cell r="C8577">
            <v>2011</v>
          </cell>
          <cell r="D8577" t="str">
            <v>460300  DO NOT USE - Repairs &amp; Maintenance - Ele</v>
          </cell>
          <cell r="E8577" t="str">
            <v>District 3</v>
          </cell>
          <cell r="F8577" t="str">
            <v>Water</v>
          </cell>
        </row>
        <row r="8578">
          <cell r="B8578">
            <v>215.91</v>
          </cell>
          <cell r="C8578">
            <v>2011</v>
          </cell>
          <cell r="D8578" t="str">
            <v>460300  DO NOT USE - Repairs &amp; Maintenance - Ele</v>
          </cell>
          <cell r="E8578" t="str">
            <v>District 3</v>
          </cell>
          <cell r="F8578" t="str">
            <v>Water</v>
          </cell>
        </row>
        <row r="8579">
          <cell r="B8579">
            <v>209.41</v>
          </cell>
          <cell r="C8579">
            <v>2011</v>
          </cell>
          <cell r="D8579" t="str">
            <v>460300  DO NOT USE - Repairs &amp; Maintenance - Ele</v>
          </cell>
          <cell r="E8579" t="str">
            <v>District 4</v>
          </cell>
          <cell r="F8579" t="str">
            <v>Water</v>
          </cell>
        </row>
        <row r="8580">
          <cell r="B8580">
            <v>217.74</v>
          </cell>
          <cell r="C8580">
            <v>2011</v>
          </cell>
          <cell r="D8580" t="str">
            <v>460300  DO NOT USE - Repairs &amp; Maintenance - Ele</v>
          </cell>
          <cell r="E8580" t="str">
            <v>District 4</v>
          </cell>
          <cell r="F8580" t="str">
            <v>Water</v>
          </cell>
        </row>
        <row r="8581">
          <cell r="B8581">
            <v>6.71</v>
          </cell>
          <cell r="C8581">
            <v>2011</v>
          </cell>
          <cell r="D8581" t="str">
            <v>460300  DO NOT USE - Repairs &amp; Maintenance - Ele</v>
          </cell>
          <cell r="E8581" t="str">
            <v>District 4</v>
          </cell>
          <cell r="F8581" t="str">
            <v>Water</v>
          </cell>
        </row>
        <row r="8582">
          <cell r="B8582">
            <v>334.78</v>
          </cell>
          <cell r="C8582">
            <v>2011</v>
          </cell>
          <cell r="D8582" t="str">
            <v>460300  DO NOT USE - Repairs &amp; Maintenance - Ele</v>
          </cell>
          <cell r="E8582" t="str">
            <v>District 4</v>
          </cell>
          <cell r="F8582" t="str">
            <v>Water</v>
          </cell>
        </row>
        <row r="8583">
          <cell r="B8583">
            <v>255.23</v>
          </cell>
          <cell r="C8583">
            <v>2011</v>
          </cell>
          <cell r="D8583" t="str">
            <v>460300  DO NOT USE - Repairs &amp; Maintenance - Ele</v>
          </cell>
          <cell r="E8583" t="str">
            <v>District 4</v>
          </cell>
          <cell r="F8583" t="str">
            <v>Water</v>
          </cell>
        </row>
        <row r="8584">
          <cell r="B8584">
            <v>198.82</v>
          </cell>
          <cell r="C8584">
            <v>2011</v>
          </cell>
          <cell r="D8584" t="str">
            <v>460300  DO NOT USE - Repairs &amp; Maintenance - Ele</v>
          </cell>
          <cell r="E8584" t="str">
            <v>District 4</v>
          </cell>
          <cell r="F8584" t="str">
            <v>Water</v>
          </cell>
        </row>
        <row r="8585">
          <cell r="B8585">
            <v>22.88</v>
          </cell>
          <cell r="C8585">
            <v>2011</v>
          </cell>
          <cell r="D8585" t="str">
            <v>460300  DO NOT USE - Repairs &amp; Maintenance - Ele</v>
          </cell>
          <cell r="E8585" t="str">
            <v>District 8</v>
          </cell>
          <cell r="F8585" t="str">
            <v>Water</v>
          </cell>
        </row>
        <row r="8586">
          <cell r="B8586">
            <v>197.25</v>
          </cell>
          <cell r="C8586">
            <v>2011</v>
          </cell>
          <cell r="D8586" t="str">
            <v>460300  DO NOT USE - Repairs &amp; Maintenance - Ele</v>
          </cell>
          <cell r="E8586" t="str">
            <v>District 8</v>
          </cell>
          <cell r="F8586" t="str">
            <v>Water</v>
          </cell>
        </row>
        <row r="8587">
          <cell r="B8587">
            <v>87.54</v>
          </cell>
          <cell r="C8587">
            <v>2011</v>
          </cell>
          <cell r="D8587" t="str">
            <v>460300  DO NOT USE - Repairs &amp; Maintenance - Ele</v>
          </cell>
          <cell r="E8587" t="str">
            <v>District 1</v>
          </cell>
          <cell r="F8587" t="str">
            <v>Water</v>
          </cell>
        </row>
        <row r="8588">
          <cell r="B8588">
            <v>132.77000000000001</v>
          </cell>
          <cell r="C8588">
            <v>2011</v>
          </cell>
          <cell r="D8588" t="str">
            <v>460300  DO NOT USE - Repairs &amp; Maintenance - Ele</v>
          </cell>
          <cell r="E8588" t="str">
            <v>District 8</v>
          </cell>
          <cell r="F8588" t="str">
            <v>Water</v>
          </cell>
        </row>
        <row r="8589">
          <cell r="B8589">
            <v>80.86</v>
          </cell>
          <cell r="C8589">
            <v>2011</v>
          </cell>
          <cell r="D8589" t="str">
            <v>460300  DO NOT USE - Repairs &amp; Maintenance - Ele</v>
          </cell>
          <cell r="E8589" t="str">
            <v>District 6</v>
          </cell>
          <cell r="F8589" t="str">
            <v>Water</v>
          </cell>
        </row>
        <row r="8590">
          <cell r="B8590">
            <v>477.31</v>
          </cell>
          <cell r="C8590">
            <v>2011</v>
          </cell>
          <cell r="D8590" t="str">
            <v>460300  DO NOT USE - Repairs &amp; Maintenance - Ele</v>
          </cell>
          <cell r="E8590" t="str">
            <v>District 6</v>
          </cell>
          <cell r="F8590" t="str">
            <v>Water</v>
          </cell>
        </row>
        <row r="8591">
          <cell r="B8591">
            <v>3.83</v>
          </cell>
          <cell r="C8591">
            <v>2011</v>
          </cell>
          <cell r="D8591" t="str">
            <v>460300  DO NOT USE - Repairs &amp; Maintenance - Ele</v>
          </cell>
          <cell r="E8591" t="str">
            <v>District 6</v>
          </cell>
          <cell r="F8591" t="str">
            <v>Water</v>
          </cell>
        </row>
        <row r="8592">
          <cell r="B8592">
            <v>134.68</v>
          </cell>
          <cell r="C8592">
            <v>2011</v>
          </cell>
          <cell r="D8592" t="str">
            <v>460300  DO NOT USE - Repairs &amp; Maintenance - Ele</v>
          </cell>
          <cell r="E8592" t="str">
            <v>District 6</v>
          </cell>
          <cell r="F8592" t="str">
            <v>Water</v>
          </cell>
        </row>
        <row r="8593">
          <cell r="B8593">
            <v>269.10000000000002</v>
          </cell>
          <cell r="C8593">
            <v>2011</v>
          </cell>
          <cell r="D8593" t="str">
            <v>460300  DO NOT USE - Repairs &amp; Maintenance - Ele</v>
          </cell>
          <cell r="E8593" t="str">
            <v>District 6</v>
          </cell>
          <cell r="F8593" t="str">
            <v>Water</v>
          </cell>
        </row>
        <row r="8594">
          <cell r="B8594">
            <v>315.39</v>
          </cell>
          <cell r="C8594">
            <v>2011</v>
          </cell>
          <cell r="D8594" t="str">
            <v>460300  DO NOT USE - Repairs &amp; Maintenance - Ele</v>
          </cell>
          <cell r="E8594" t="str">
            <v>District 6</v>
          </cell>
          <cell r="F8594" t="str">
            <v>Water</v>
          </cell>
        </row>
        <row r="8595">
          <cell r="B8595">
            <v>28.86</v>
          </cell>
          <cell r="C8595">
            <v>2011</v>
          </cell>
          <cell r="D8595" t="str">
            <v>460300  DO NOT USE - Repairs &amp; Maintenance - Ele</v>
          </cell>
          <cell r="E8595" t="str">
            <v>District 8</v>
          </cell>
          <cell r="F8595" t="str">
            <v>Water</v>
          </cell>
        </row>
        <row r="8596">
          <cell r="B8596">
            <v>985.87</v>
          </cell>
          <cell r="C8596">
            <v>2011</v>
          </cell>
          <cell r="D8596" t="str">
            <v>460300  DO NOT USE - Repairs &amp; Maintenance - Ele</v>
          </cell>
          <cell r="E8596" t="str">
            <v>District 8</v>
          </cell>
          <cell r="F8596" t="str">
            <v>Water</v>
          </cell>
        </row>
        <row r="8597">
          <cell r="B8597">
            <v>34.6</v>
          </cell>
          <cell r="C8597">
            <v>2011</v>
          </cell>
          <cell r="D8597" t="str">
            <v>460300  DO NOT USE - Repairs &amp; Maintenance - Ele</v>
          </cell>
          <cell r="E8597" t="str">
            <v>District 8</v>
          </cell>
          <cell r="F8597" t="str">
            <v>Water</v>
          </cell>
        </row>
        <row r="8598">
          <cell r="B8598">
            <v>135.84</v>
          </cell>
          <cell r="C8598">
            <v>2011</v>
          </cell>
          <cell r="D8598" t="str">
            <v>460300  DO NOT USE - Repairs &amp; Maintenance - Ele</v>
          </cell>
          <cell r="E8598" t="str">
            <v>District 8</v>
          </cell>
          <cell r="F8598" t="str">
            <v>Water</v>
          </cell>
        </row>
        <row r="8599">
          <cell r="B8599">
            <v>415.81</v>
          </cell>
          <cell r="C8599">
            <v>2011</v>
          </cell>
          <cell r="D8599" t="str">
            <v>460300  DO NOT USE - Repairs &amp; Maintenance - Ele</v>
          </cell>
          <cell r="E8599" t="str">
            <v>District 8</v>
          </cell>
          <cell r="F8599" t="str">
            <v>Water</v>
          </cell>
        </row>
        <row r="8600">
          <cell r="B8600">
            <v>552.01</v>
          </cell>
          <cell r="C8600">
            <v>2011</v>
          </cell>
          <cell r="D8600" t="str">
            <v>460300  DO NOT USE - Repairs &amp; Maintenance - Ele</v>
          </cell>
          <cell r="E8600" t="str">
            <v>District 8</v>
          </cell>
          <cell r="F8600" t="str">
            <v>Water</v>
          </cell>
        </row>
        <row r="8601">
          <cell r="B8601">
            <v>12.69</v>
          </cell>
          <cell r="C8601">
            <v>2011</v>
          </cell>
          <cell r="D8601" t="str">
            <v>460300  DO NOT USE - Repairs &amp; Maintenance - Ele</v>
          </cell>
          <cell r="E8601" t="str">
            <v>District 8</v>
          </cell>
          <cell r="F8601" t="str">
            <v>Water</v>
          </cell>
        </row>
        <row r="8602">
          <cell r="B8602">
            <v>239.66</v>
          </cell>
          <cell r="C8602">
            <v>2011</v>
          </cell>
          <cell r="D8602" t="str">
            <v>460300  DO NOT USE - Repairs &amp; Maintenance - Ele</v>
          </cell>
          <cell r="E8602" t="str">
            <v>District 8</v>
          </cell>
          <cell r="F8602" t="str">
            <v>Water</v>
          </cell>
        </row>
        <row r="8603">
          <cell r="B8603">
            <v>1454.65</v>
          </cell>
          <cell r="C8603">
            <v>2011</v>
          </cell>
          <cell r="D8603" t="str">
            <v>460300  DO NOT USE - Repairs &amp; Maintenance - Ele</v>
          </cell>
          <cell r="E8603" t="str">
            <v>District 8</v>
          </cell>
          <cell r="F8603" t="str">
            <v>Water</v>
          </cell>
        </row>
        <row r="8604">
          <cell r="B8604">
            <v>24.47</v>
          </cell>
          <cell r="C8604">
            <v>2011</v>
          </cell>
          <cell r="D8604" t="str">
            <v>460300  DO NOT USE - Repairs &amp; Maintenance - Ele</v>
          </cell>
          <cell r="E8604" t="str">
            <v>Informal Settlements</v>
          </cell>
          <cell r="F8604" t="str">
            <v>Sewer</v>
          </cell>
        </row>
        <row r="8605">
          <cell r="B8605">
            <v>94.73</v>
          </cell>
          <cell r="C8605">
            <v>2011</v>
          </cell>
          <cell r="D8605" t="str">
            <v>460300  DO NOT USE - Repairs &amp; Maintenance - Ele</v>
          </cell>
          <cell r="E8605" t="str">
            <v>Informal Settlements</v>
          </cell>
          <cell r="F8605" t="str">
            <v>Sewer</v>
          </cell>
        </row>
        <row r="8606">
          <cell r="B8606">
            <v>758.46</v>
          </cell>
          <cell r="C8606">
            <v>2011</v>
          </cell>
          <cell r="D8606" t="str">
            <v>460300  DO NOT USE - Repairs &amp; Maintenance - Ele</v>
          </cell>
          <cell r="E8606" t="str">
            <v>District 1</v>
          </cell>
          <cell r="F8606" t="str">
            <v>Sewer</v>
          </cell>
        </row>
        <row r="8607">
          <cell r="B8607">
            <v>273.98</v>
          </cell>
          <cell r="C8607">
            <v>2011</v>
          </cell>
          <cell r="D8607" t="str">
            <v>460300  DO NOT USE - Repairs &amp; Maintenance - Ele</v>
          </cell>
          <cell r="E8607" t="str">
            <v>District 7</v>
          </cell>
          <cell r="F8607" t="str">
            <v>Sewer</v>
          </cell>
        </row>
        <row r="8608">
          <cell r="B8608">
            <v>27.87</v>
          </cell>
          <cell r="C8608">
            <v>2011</v>
          </cell>
          <cell r="D8608" t="str">
            <v>460300  DO NOT USE - Repairs &amp; Maintenance - Ele</v>
          </cell>
          <cell r="E8608" t="str">
            <v>District 6</v>
          </cell>
          <cell r="F8608" t="str">
            <v>Sewer</v>
          </cell>
        </row>
        <row r="8609">
          <cell r="B8609">
            <v>20.78</v>
          </cell>
          <cell r="C8609">
            <v>2011</v>
          </cell>
          <cell r="D8609" t="str">
            <v>460300  DO NOT USE - Repairs &amp; Maintenance - Ele</v>
          </cell>
          <cell r="E8609" t="str">
            <v>TOC</v>
          </cell>
          <cell r="F8609" t="str">
            <v>Sewer</v>
          </cell>
        </row>
        <row r="8610">
          <cell r="B8610">
            <v>198.2</v>
          </cell>
          <cell r="C8610">
            <v>2011</v>
          </cell>
          <cell r="D8610" t="str">
            <v>460300  DO NOT USE - Repairs &amp; Maintenance - Ele</v>
          </cell>
          <cell r="E8610" t="str">
            <v>District 3</v>
          </cell>
          <cell r="F8610" t="str">
            <v>Sewer</v>
          </cell>
        </row>
        <row r="8611">
          <cell r="B8611">
            <v>228.84</v>
          </cell>
          <cell r="C8611">
            <v>2011</v>
          </cell>
          <cell r="D8611" t="str">
            <v>460300  DO NOT USE - Repairs &amp; Maintenance - Ele</v>
          </cell>
          <cell r="E8611" t="str">
            <v>District 4</v>
          </cell>
          <cell r="F8611" t="str">
            <v>Sewer</v>
          </cell>
        </row>
        <row r="8612">
          <cell r="B8612">
            <v>239.36</v>
          </cell>
          <cell r="C8612">
            <v>2011</v>
          </cell>
          <cell r="D8612" t="str">
            <v>460300  DO NOT USE - Repairs &amp; Maintenance - Ele</v>
          </cell>
          <cell r="E8612" t="str">
            <v>District 4</v>
          </cell>
          <cell r="F8612" t="str">
            <v>Sewer</v>
          </cell>
        </row>
        <row r="8613">
          <cell r="B8613">
            <v>139.13</v>
          </cell>
          <cell r="C8613">
            <v>2011</v>
          </cell>
          <cell r="D8613" t="str">
            <v>460300  DO NOT USE - Repairs &amp; Maintenance - Ele</v>
          </cell>
          <cell r="E8613" t="str">
            <v>District 4</v>
          </cell>
          <cell r="F8613" t="str">
            <v>Sewer</v>
          </cell>
        </row>
        <row r="8614">
          <cell r="B8614">
            <v>20.62</v>
          </cell>
          <cell r="C8614">
            <v>2011</v>
          </cell>
          <cell r="D8614" t="str">
            <v>460300  DO NOT USE - Repairs &amp; Maintenance - Ele</v>
          </cell>
          <cell r="E8614" t="str">
            <v>District 7</v>
          </cell>
          <cell r="F8614" t="str">
            <v>Sewer</v>
          </cell>
        </row>
        <row r="8615">
          <cell r="B8615">
            <v>57.32</v>
          </cell>
          <cell r="C8615">
            <v>2011</v>
          </cell>
          <cell r="D8615" t="str">
            <v>460300  DO NOT USE - Repairs &amp; Maintenance - Ele</v>
          </cell>
          <cell r="E8615" t="str">
            <v>District 6</v>
          </cell>
          <cell r="F8615" t="str">
            <v>Sewer</v>
          </cell>
        </row>
        <row r="8616">
          <cell r="B8616">
            <v>58.58</v>
          </cell>
          <cell r="C8616">
            <v>2011</v>
          </cell>
          <cell r="D8616" t="str">
            <v>460300  DO NOT USE - Repairs &amp; Maintenance - Ele</v>
          </cell>
          <cell r="E8616" t="str">
            <v>District 6</v>
          </cell>
          <cell r="F8616" t="str">
            <v>Sewer</v>
          </cell>
        </row>
        <row r="8617">
          <cell r="B8617">
            <v>192.7</v>
          </cell>
          <cell r="C8617">
            <v>2011</v>
          </cell>
          <cell r="D8617" t="str">
            <v>460300  DO NOT USE - Repairs &amp; Maintenance - Ele</v>
          </cell>
          <cell r="E8617" t="str">
            <v>District 6</v>
          </cell>
          <cell r="F8617" t="str">
            <v>Sewer</v>
          </cell>
        </row>
        <row r="8618">
          <cell r="B8618">
            <v>89.37</v>
          </cell>
          <cell r="C8618">
            <v>2011</v>
          </cell>
          <cell r="D8618" t="str">
            <v>460300  DO NOT USE - Repairs &amp; Maintenance - Ele</v>
          </cell>
          <cell r="E8618" t="str">
            <v>District 7</v>
          </cell>
          <cell r="F8618" t="str">
            <v>Sewer</v>
          </cell>
        </row>
        <row r="8619">
          <cell r="B8619">
            <v>118.46</v>
          </cell>
          <cell r="C8619">
            <v>2011</v>
          </cell>
          <cell r="D8619" t="str">
            <v>460300  DO NOT USE - Repairs &amp; Maintenance - Ele</v>
          </cell>
          <cell r="E8619" t="str">
            <v>District 7</v>
          </cell>
          <cell r="F8619" t="str">
            <v>Sewer</v>
          </cell>
        </row>
        <row r="8620">
          <cell r="B8620">
            <v>0</v>
          </cell>
          <cell r="C8620">
            <v>2011</v>
          </cell>
          <cell r="D8620" t="str">
            <v>460300  DO NOT USE - Repairs &amp; Maintenance - Ele</v>
          </cell>
          <cell r="E8620" t="str">
            <v>District 7</v>
          </cell>
          <cell r="F8620" t="str">
            <v>Sewer</v>
          </cell>
        </row>
        <row r="8621">
          <cell r="B8621">
            <v>176.59</v>
          </cell>
          <cell r="C8621">
            <v>2011</v>
          </cell>
          <cell r="D8621" t="str">
            <v>460300  DO NOT USE - Repairs &amp; Maintenance - Ele</v>
          </cell>
          <cell r="E8621" t="str">
            <v>Logistics</v>
          </cell>
          <cell r="F8621" t="str">
            <v>Water</v>
          </cell>
        </row>
        <row r="8622">
          <cell r="B8622">
            <v>89.3</v>
          </cell>
          <cell r="C8622">
            <v>2011</v>
          </cell>
          <cell r="D8622" t="str">
            <v>460300  DO NOT USE - Repairs &amp; Maintenance - Ele</v>
          </cell>
          <cell r="E8622" t="str">
            <v>Informal Settlements</v>
          </cell>
          <cell r="F8622" t="str">
            <v>Water</v>
          </cell>
        </row>
        <row r="8623">
          <cell r="B8623">
            <v>675.92</v>
          </cell>
          <cell r="C8623">
            <v>2011</v>
          </cell>
          <cell r="D8623" t="str">
            <v>460300  DO NOT USE - Repairs &amp; Maintenance - Ele</v>
          </cell>
          <cell r="E8623" t="str">
            <v>TOC</v>
          </cell>
          <cell r="F8623" t="str">
            <v>Water</v>
          </cell>
        </row>
        <row r="8624">
          <cell r="B8624">
            <v>561.94000000000005</v>
          </cell>
          <cell r="C8624">
            <v>2011</v>
          </cell>
          <cell r="D8624" t="str">
            <v>460300  DO NOT USE - Repairs &amp; Maintenance - Ele</v>
          </cell>
          <cell r="E8624" t="str">
            <v>Informal Settlements</v>
          </cell>
          <cell r="F8624" t="str">
            <v>Water</v>
          </cell>
        </row>
        <row r="8625">
          <cell r="B8625">
            <v>622.45000000000005</v>
          </cell>
          <cell r="C8625">
            <v>2011</v>
          </cell>
          <cell r="D8625" t="str">
            <v>460300  DO NOT USE - Repairs &amp; Maintenance - Ele</v>
          </cell>
          <cell r="E8625" t="str">
            <v>TOC</v>
          </cell>
          <cell r="F8625" t="str">
            <v>Water</v>
          </cell>
        </row>
        <row r="8626">
          <cell r="B8626">
            <v>421.6</v>
          </cell>
          <cell r="C8626">
            <v>2011</v>
          </cell>
          <cell r="D8626" t="str">
            <v>460300  DO NOT USE - Repairs &amp; Maintenance - Ele</v>
          </cell>
          <cell r="E8626" t="str">
            <v>Logistics</v>
          </cell>
          <cell r="F8626" t="str">
            <v>Water</v>
          </cell>
        </row>
        <row r="8627">
          <cell r="B8627">
            <v>270.95999999999998</v>
          </cell>
          <cell r="C8627">
            <v>2011</v>
          </cell>
          <cell r="D8627" t="str">
            <v>460300  DO NOT USE - Repairs &amp; Maintenance - Ele</v>
          </cell>
          <cell r="E8627" t="str">
            <v>Logistics</v>
          </cell>
          <cell r="F8627" t="str">
            <v>Water</v>
          </cell>
        </row>
        <row r="8628">
          <cell r="B8628">
            <v>328.66</v>
          </cell>
          <cell r="C8628">
            <v>2011</v>
          </cell>
          <cell r="D8628" t="str">
            <v>460300  DO NOT USE - Repairs &amp; Maintenance - Ele</v>
          </cell>
          <cell r="E8628" t="str">
            <v>Logistics</v>
          </cell>
          <cell r="F8628" t="str">
            <v>Water</v>
          </cell>
        </row>
        <row r="8629">
          <cell r="B8629">
            <v>192.76</v>
          </cell>
          <cell r="C8629">
            <v>2011</v>
          </cell>
          <cell r="D8629" t="str">
            <v>460300  DO NOT USE - Repairs &amp; Maintenance - Ele</v>
          </cell>
          <cell r="E8629" t="str">
            <v>Logistics</v>
          </cell>
          <cell r="F8629" t="str">
            <v>Water</v>
          </cell>
        </row>
        <row r="8630">
          <cell r="B8630">
            <v>287.57</v>
          </cell>
          <cell r="C8630">
            <v>2011</v>
          </cell>
          <cell r="D8630" t="str">
            <v>460300  DO NOT USE - Repairs &amp; Maintenance - Ele</v>
          </cell>
          <cell r="E8630" t="str">
            <v>Logistics</v>
          </cell>
          <cell r="F8630" t="str">
            <v>Water</v>
          </cell>
        </row>
        <row r="8631">
          <cell r="B8631">
            <v>118.52</v>
          </cell>
          <cell r="C8631">
            <v>2011</v>
          </cell>
          <cell r="D8631" t="str">
            <v>460300  DO NOT USE - Repairs &amp; Maintenance - Ele</v>
          </cell>
          <cell r="E8631" t="str">
            <v>District 1</v>
          </cell>
          <cell r="F8631" t="str">
            <v>Water</v>
          </cell>
        </row>
        <row r="8632">
          <cell r="B8632">
            <v>369.47</v>
          </cell>
          <cell r="C8632">
            <v>2011</v>
          </cell>
          <cell r="D8632" t="str">
            <v>460300  DO NOT USE - Repairs &amp; Maintenance - Ele</v>
          </cell>
          <cell r="E8632" t="str">
            <v>District 1</v>
          </cell>
          <cell r="F8632" t="str">
            <v>Water</v>
          </cell>
        </row>
        <row r="8633">
          <cell r="B8633">
            <v>4.3899999999999997</v>
          </cell>
          <cell r="C8633">
            <v>2011</v>
          </cell>
          <cell r="D8633" t="str">
            <v>460300  DO NOT USE - Repairs &amp; Maintenance - Ele</v>
          </cell>
          <cell r="E8633" t="str">
            <v>District 1</v>
          </cell>
          <cell r="F8633" t="str">
            <v>Water</v>
          </cell>
        </row>
        <row r="8634">
          <cell r="B8634">
            <v>663.89</v>
          </cell>
          <cell r="C8634">
            <v>2011</v>
          </cell>
          <cell r="D8634" t="str">
            <v>460300  DO NOT USE - Repairs &amp; Maintenance - Ele</v>
          </cell>
          <cell r="E8634" t="str">
            <v>District 1</v>
          </cell>
          <cell r="F8634" t="str">
            <v>Water</v>
          </cell>
        </row>
        <row r="8635">
          <cell r="B8635">
            <v>143.87</v>
          </cell>
          <cell r="C8635">
            <v>2011</v>
          </cell>
          <cell r="D8635" t="str">
            <v>460300  DO NOT USE - Repairs &amp; Maintenance - Ele</v>
          </cell>
          <cell r="E8635" t="str">
            <v>District 6</v>
          </cell>
          <cell r="F8635" t="str">
            <v>Water</v>
          </cell>
        </row>
        <row r="8636">
          <cell r="B8636">
            <v>15598.37</v>
          </cell>
          <cell r="C8636">
            <v>2011</v>
          </cell>
          <cell r="D8636" t="str">
            <v>460300  DO NOT USE - Repairs &amp; Maintenance - Ele</v>
          </cell>
          <cell r="E8636" t="e">
            <v>#N/A</v>
          </cell>
          <cell r="F8636" t="e">
            <v>#VALUE!</v>
          </cell>
        </row>
        <row r="8637">
          <cell r="B8637">
            <v>-5559.99</v>
          </cell>
          <cell r="C8637">
            <v>2011</v>
          </cell>
          <cell r="D8637" t="str">
            <v>460300  DO NOT USE - Repairs &amp; Maintenance - Ele</v>
          </cell>
          <cell r="E8637" t="str">
            <v>District 1</v>
          </cell>
          <cell r="F8637" t="str">
            <v>Sewer</v>
          </cell>
        </row>
        <row r="8638">
          <cell r="B8638">
            <v>-2006.19</v>
          </cell>
          <cell r="C8638">
            <v>2011</v>
          </cell>
          <cell r="D8638" t="str">
            <v>460300  DO NOT USE - Repairs &amp; Maintenance - Ele</v>
          </cell>
          <cell r="E8638" t="str">
            <v>District 6</v>
          </cell>
          <cell r="F8638" t="str">
            <v>Sewer</v>
          </cell>
        </row>
        <row r="8639">
          <cell r="B8639">
            <v>-2950.28</v>
          </cell>
          <cell r="C8639">
            <v>2011</v>
          </cell>
          <cell r="D8639" t="str">
            <v>460300  DO NOT USE - Repairs &amp; Maintenance - Ele</v>
          </cell>
          <cell r="E8639" t="str">
            <v>District 6</v>
          </cell>
          <cell r="F8639" t="str">
            <v>Sewer</v>
          </cell>
        </row>
        <row r="8640">
          <cell r="B8640">
            <v>-1324.24</v>
          </cell>
          <cell r="C8640">
            <v>2011</v>
          </cell>
          <cell r="D8640" t="str">
            <v>460300  DO NOT USE - Repairs &amp; Maintenance - Ele</v>
          </cell>
          <cell r="E8640" t="str">
            <v>District 6</v>
          </cell>
          <cell r="F8640" t="str">
            <v>Sewer</v>
          </cell>
        </row>
        <row r="8641">
          <cell r="B8641">
            <v>-706.09</v>
          </cell>
          <cell r="C8641">
            <v>2011</v>
          </cell>
          <cell r="D8641" t="str">
            <v>460300  DO NOT USE - Repairs &amp; Maintenance - Ele</v>
          </cell>
          <cell r="E8641" t="str">
            <v>District 7</v>
          </cell>
          <cell r="F8641" t="str">
            <v>Sewer</v>
          </cell>
        </row>
        <row r="8642">
          <cell r="B8642">
            <v>-965.78</v>
          </cell>
          <cell r="C8642">
            <v>2011</v>
          </cell>
          <cell r="D8642" t="str">
            <v>460300  DO NOT USE - Repairs &amp; Maintenance - Ele</v>
          </cell>
          <cell r="E8642" t="str">
            <v>District 8</v>
          </cell>
          <cell r="F8642" t="str">
            <v>Water</v>
          </cell>
        </row>
        <row r="8643">
          <cell r="B8643">
            <v>-1590.14</v>
          </cell>
          <cell r="C8643">
            <v>2011</v>
          </cell>
          <cell r="D8643" t="str">
            <v>460300  DO NOT USE - Repairs &amp; Maintenance - Ele</v>
          </cell>
          <cell r="E8643" t="str">
            <v>District 4</v>
          </cell>
          <cell r="F8643" t="str">
            <v>Water</v>
          </cell>
        </row>
        <row r="8644">
          <cell r="B8644">
            <v>-945.63</v>
          </cell>
          <cell r="C8644">
            <v>2011</v>
          </cell>
          <cell r="D8644" t="str">
            <v>460300  DO NOT USE - Repairs &amp; Maintenance - Ele</v>
          </cell>
          <cell r="E8644" t="str">
            <v>District 4</v>
          </cell>
          <cell r="F8644" t="str">
            <v>Water</v>
          </cell>
        </row>
        <row r="8645">
          <cell r="B8645">
            <v>-6464.15</v>
          </cell>
          <cell r="C8645">
            <v>2011</v>
          </cell>
          <cell r="D8645" t="str">
            <v>460300  DO NOT USE - Repairs &amp; Maintenance - Ele</v>
          </cell>
          <cell r="E8645" t="str">
            <v>District 6</v>
          </cell>
          <cell r="F8645" t="str">
            <v>Water</v>
          </cell>
        </row>
        <row r="8646">
          <cell r="B8646">
            <v>-1103.74</v>
          </cell>
          <cell r="C8646">
            <v>2011</v>
          </cell>
          <cell r="D8646" t="str">
            <v>460300  DO NOT USE - Repairs &amp; Maintenance - Ele</v>
          </cell>
          <cell r="E8646" t="str">
            <v>District 6</v>
          </cell>
          <cell r="F8646" t="str">
            <v>Water</v>
          </cell>
        </row>
        <row r="8647">
          <cell r="B8647">
            <v>-1010.18</v>
          </cell>
          <cell r="C8647">
            <v>2011</v>
          </cell>
          <cell r="D8647" t="str">
            <v>460300  DO NOT USE - Repairs &amp; Maintenance - Ele</v>
          </cell>
          <cell r="E8647" t="str">
            <v>District 8</v>
          </cell>
          <cell r="F8647" t="str">
            <v>Water</v>
          </cell>
        </row>
        <row r="8648">
          <cell r="B8648">
            <v>-3035.3</v>
          </cell>
          <cell r="C8648">
            <v>2011</v>
          </cell>
          <cell r="D8648" t="str">
            <v>460300  DO NOT USE - Repairs &amp; Maintenance - Ele</v>
          </cell>
          <cell r="E8648" t="str">
            <v>District 8</v>
          </cell>
          <cell r="F8648" t="str">
            <v>Water</v>
          </cell>
        </row>
        <row r="8649">
          <cell r="B8649">
            <v>-27661.71</v>
          </cell>
          <cell r="C8649">
            <v>2011</v>
          </cell>
          <cell r="D8649" t="str">
            <v>460300  DO NOT USE - Repairs &amp; Maintenance - Ele</v>
          </cell>
          <cell r="E8649" t="e">
            <v>#N/A</v>
          </cell>
          <cell r="F8649" t="e">
            <v>#VALUE!</v>
          </cell>
        </row>
        <row r="8650">
          <cell r="B8650">
            <v>129</v>
          </cell>
          <cell r="C8650">
            <v>2011</v>
          </cell>
          <cell r="D8650" t="str">
            <v>460300  DO NOT USE - Repairs &amp; Maintenance - Ele</v>
          </cell>
          <cell r="E8650" t="str">
            <v>Logistics</v>
          </cell>
          <cell r="F8650" t="str">
            <v>Water</v>
          </cell>
        </row>
        <row r="8651">
          <cell r="B8651">
            <v>3759.78</v>
          </cell>
          <cell r="C8651">
            <v>2011</v>
          </cell>
          <cell r="D8651" t="str">
            <v>460500  DO NOT USE - Repairs &amp; Maintenance - Equ</v>
          </cell>
          <cell r="E8651" t="str">
            <v>District 6</v>
          </cell>
          <cell r="F8651" t="str">
            <v>Sewer</v>
          </cell>
        </row>
        <row r="8652">
          <cell r="B8652">
            <v>1154.5</v>
          </cell>
          <cell r="C8652">
            <v>2011</v>
          </cell>
          <cell r="D8652" t="str">
            <v>460500  DO NOT USE - Repairs &amp; Maintenance - Equ</v>
          </cell>
          <cell r="E8652" t="str">
            <v>District 6</v>
          </cell>
          <cell r="F8652" t="str">
            <v>Sewer</v>
          </cell>
        </row>
        <row r="8653">
          <cell r="B8653">
            <v>2018.93</v>
          </cell>
          <cell r="C8653">
            <v>2011</v>
          </cell>
          <cell r="D8653" t="str">
            <v>460500  DO NOT USE - Repairs &amp; Maintenance - Equ</v>
          </cell>
          <cell r="E8653" t="str">
            <v>District 6</v>
          </cell>
          <cell r="F8653" t="str">
            <v>Water</v>
          </cell>
        </row>
        <row r="8654">
          <cell r="B8654">
            <v>514.5</v>
          </cell>
          <cell r="C8654">
            <v>2011</v>
          </cell>
          <cell r="D8654" t="str">
            <v>460500  DO NOT USE - Repairs &amp; Maintenance - Equ</v>
          </cell>
          <cell r="E8654" t="str">
            <v>District 6</v>
          </cell>
          <cell r="F8654" t="str">
            <v>Water</v>
          </cell>
        </row>
        <row r="8655">
          <cell r="B8655">
            <v>45144</v>
          </cell>
          <cell r="C8655">
            <v>2011</v>
          </cell>
          <cell r="D8655" t="str">
            <v>460700  DO NOT USE - Repairs &amp; Maintenance - Gen</v>
          </cell>
          <cell r="E8655" t="str">
            <v>Logistics</v>
          </cell>
          <cell r="F8655" t="str">
            <v>Water</v>
          </cell>
        </row>
        <row r="8656">
          <cell r="B8656">
            <v>121212.62</v>
          </cell>
          <cell r="C8656">
            <v>2011</v>
          </cell>
          <cell r="D8656" t="str">
            <v>460900  DO NOT USE - Repairs &amp; Maintenance - Inf</v>
          </cell>
          <cell r="E8656" t="str">
            <v>District 8</v>
          </cell>
          <cell r="F8656" t="str">
            <v>Water</v>
          </cell>
        </row>
        <row r="8657">
          <cell r="B8657">
            <v>432</v>
          </cell>
          <cell r="C8657">
            <v>2011</v>
          </cell>
          <cell r="D8657" t="str">
            <v>460900  DO NOT USE - Repairs &amp; Maintenance - Inf</v>
          </cell>
          <cell r="E8657" t="str">
            <v>District 8</v>
          </cell>
          <cell r="F8657" t="str">
            <v>Water</v>
          </cell>
        </row>
        <row r="8658">
          <cell r="B8658">
            <v>375265.76</v>
          </cell>
          <cell r="C8658">
            <v>2011</v>
          </cell>
          <cell r="D8658" t="str">
            <v>460900  DO NOT USE - Repairs &amp; Maintenance - Inf</v>
          </cell>
          <cell r="E8658" t="str">
            <v>District 6</v>
          </cell>
          <cell r="F8658" t="str">
            <v>Water</v>
          </cell>
        </row>
        <row r="8659">
          <cell r="B8659">
            <v>61056.41</v>
          </cell>
          <cell r="C8659">
            <v>2011</v>
          </cell>
          <cell r="D8659" t="str">
            <v>460900  DO NOT USE - Repairs &amp; Maintenance - Inf</v>
          </cell>
          <cell r="E8659" t="str">
            <v>District 6</v>
          </cell>
          <cell r="F8659" t="str">
            <v>Water</v>
          </cell>
        </row>
        <row r="8660">
          <cell r="B8660">
            <v>10512.84</v>
          </cell>
          <cell r="C8660">
            <v>2011</v>
          </cell>
          <cell r="D8660" t="str">
            <v>460900  DO NOT USE - Repairs &amp; Maintenance - Inf</v>
          </cell>
          <cell r="E8660" t="str">
            <v>District 4</v>
          </cell>
          <cell r="F8660" t="str">
            <v>Water</v>
          </cell>
        </row>
        <row r="8661">
          <cell r="B8661">
            <v>530</v>
          </cell>
          <cell r="C8661">
            <v>2011</v>
          </cell>
          <cell r="D8661" t="str">
            <v>460900  DO NOT USE - Repairs &amp; Maintenance - Inf</v>
          </cell>
          <cell r="E8661" t="str">
            <v>District 3</v>
          </cell>
          <cell r="F8661" t="str">
            <v>Water</v>
          </cell>
        </row>
        <row r="8662">
          <cell r="B8662">
            <v>1896.2</v>
          </cell>
          <cell r="C8662">
            <v>2011</v>
          </cell>
          <cell r="D8662" t="str">
            <v>460900  DO NOT USE - Repairs &amp; Maintenance - Inf</v>
          </cell>
          <cell r="E8662" t="str">
            <v>District 8</v>
          </cell>
          <cell r="F8662" t="str">
            <v>Water</v>
          </cell>
        </row>
        <row r="8663">
          <cell r="B8663">
            <v>1112.19</v>
          </cell>
          <cell r="C8663">
            <v>2011</v>
          </cell>
          <cell r="D8663" t="str">
            <v>460900  DO NOT USE - Repairs &amp; Maintenance - Inf</v>
          </cell>
          <cell r="E8663" t="str">
            <v>District 1</v>
          </cell>
          <cell r="F8663" t="str">
            <v>Water</v>
          </cell>
        </row>
        <row r="8664">
          <cell r="B8664">
            <v>-9814.35</v>
          </cell>
          <cell r="C8664">
            <v>2011</v>
          </cell>
          <cell r="D8664" t="str">
            <v>460900  DO NOT USE - Repairs &amp; Maintenance - Inf</v>
          </cell>
          <cell r="E8664" t="str">
            <v>Informal Settlements</v>
          </cell>
          <cell r="F8664" t="str">
            <v>Water</v>
          </cell>
        </row>
        <row r="8665">
          <cell r="B8665">
            <v>564.94000000000005</v>
          </cell>
          <cell r="C8665">
            <v>2011</v>
          </cell>
          <cell r="D8665" t="str">
            <v>460900  DO NOT USE - Repairs &amp; Maintenance - Inf</v>
          </cell>
          <cell r="E8665" t="str">
            <v>District 6</v>
          </cell>
          <cell r="F8665" t="str">
            <v>Sewer</v>
          </cell>
        </row>
        <row r="8666">
          <cell r="B8666">
            <v>50950</v>
          </cell>
          <cell r="C8666">
            <v>2011</v>
          </cell>
          <cell r="D8666" t="str">
            <v>460900  DO NOT USE - Repairs &amp; Maintenance - Inf</v>
          </cell>
          <cell r="E8666" t="str">
            <v>District 7</v>
          </cell>
          <cell r="F8666" t="str">
            <v>Sewer</v>
          </cell>
        </row>
        <row r="8667">
          <cell r="B8667">
            <v>61305.120000000003</v>
          </cell>
          <cell r="C8667">
            <v>2011</v>
          </cell>
          <cell r="D8667" t="str">
            <v>671350  411350 - R&amp;M Chemicals</v>
          </cell>
          <cell r="E8667" t="str">
            <v>Logistics</v>
          </cell>
          <cell r="F8667" t="str">
            <v>Sewer</v>
          </cell>
        </row>
        <row r="8668">
          <cell r="B8668">
            <v>947.96</v>
          </cell>
          <cell r="C8668">
            <v>2011</v>
          </cell>
          <cell r="D8668" t="str">
            <v>671350  411350 - R&amp;M Chemicals</v>
          </cell>
          <cell r="E8668" t="str">
            <v>District 4</v>
          </cell>
          <cell r="F8668" t="str">
            <v>Water</v>
          </cell>
        </row>
        <row r="8669">
          <cell r="B8669">
            <v>447.52</v>
          </cell>
          <cell r="C8669">
            <v>2011</v>
          </cell>
          <cell r="D8669" t="str">
            <v>671550  411550 - R&amp;M Cleaning Costs</v>
          </cell>
          <cell r="E8669" t="str">
            <v>District 8</v>
          </cell>
          <cell r="F8669" t="str">
            <v>Water</v>
          </cell>
        </row>
        <row r="8670">
          <cell r="B8670">
            <v>1437.62</v>
          </cell>
          <cell r="C8670">
            <v>2011</v>
          </cell>
          <cell r="D8670" t="str">
            <v>671550  411550 - R&amp;M Cleaning Costs</v>
          </cell>
          <cell r="E8670" t="str">
            <v>District 6</v>
          </cell>
          <cell r="F8670" t="str">
            <v>Water</v>
          </cell>
        </row>
        <row r="8671">
          <cell r="B8671">
            <v>1.46</v>
          </cell>
          <cell r="C8671">
            <v>2011</v>
          </cell>
          <cell r="D8671" t="str">
            <v>671550  411550 - R&amp;M Cleaning Costs</v>
          </cell>
          <cell r="E8671" t="str">
            <v>District 6</v>
          </cell>
          <cell r="F8671" t="str">
            <v>Water</v>
          </cell>
        </row>
        <row r="8672">
          <cell r="B8672">
            <v>78.180000000000007</v>
          </cell>
          <cell r="C8672">
            <v>2011</v>
          </cell>
          <cell r="D8672" t="str">
            <v>671550  411550 - R&amp;M Cleaning Costs</v>
          </cell>
          <cell r="E8672" t="str">
            <v>District 4</v>
          </cell>
          <cell r="F8672" t="str">
            <v>Water</v>
          </cell>
        </row>
        <row r="8673">
          <cell r="B8673">
            <v>70.959999999999994</v>
          </cell>
          <cell r="C8673">
            <v>2011</v>
          </cell>
          <cell r="D8673" t="str">
            <v>671550  411550 - R&amp;M Cleaning Costs</v>
          </cell>
          <cell r="E8673" t="str">
            <v>District 4</v>
          </cell>
          <cell r="F8673" t="str">
            <v>Water</v>
          </cell>
        </row>
        <row r="8674">
          <cell r="B8674">
            <v>42.54</v>
          </cell>
          <cell r="C8674">
            <v>2011</v>
          </cell>
          <cell r="D8674" t="str">
            <v>671550  411550 - R&amp;M Cleaning Costs</v>
          </cell>
          <cell r="E8674" t="str">
            <v>District 6</v>
          </cell>
          <cell r="F8674" t="str">
            <v>Water</v>
          </cell>
        </row>
        <row r="8675">
          <cell r="B8675">
            <v>407.97</v>
          </cell>
          <cell r="C8675">
            <v>2011</v>
          </cell>
          <cell r="D8675" t="str">
            <v>671550  411550 - R&amp;M Cleaning Costs</v>
          </cell>
          <cell r="E8675" t="str">
            <v>District 8</v>
          </cell>
          <cell r="F8675" t="str">
            <v>Water</v>
          </cell>
        </row>
        <row r="8676">
          <cell r="B8676">
            <v>1100</v>
          </cell>
          <cell r="C8676">
            <v>2011</v>
          </cell>
          <cell r="D8676" t="str">
            <v>671550  411550 - R&amp;M Cleaning Costs</v>
          </cell>
          <cell r="E8676" t="str">
            <v>District 6</v>
          </cell>
          <cell r="F8676" t="str">
            <v>Water</v>
          </cell>
        </row>
        <row r="8677">
          <cell r="B8677">
            <v>109.12</v>
          </cell>
          <cell r="C8677">
            <v>2011</v>
          </cell>
          <cell r="D8677" t="str">
            <v>671550  411550 - R&amp;M Cleaning Costs</v>
          </cell>
          <cell r="E8677" t="str">
            <v>District 1</v>
          </cell>
          <cell r="F8677" t="str">
            <v>Water</v>
          </cell>
        </row>
        <row r="8678">
          <cell r="B8678">
            <v>644.6</v>
          </cell>
          <cell r="C8678">
            <v>2011</v>
          </cell>
          <cell r="D8678" t="str">
            <v>671550  411550 - R&amp;M Cleaning Costs</v>
          </cell>
          <cell r="E8678" t="str">
            <v>Logistics</v>
          </cell>
          <cell r="F8678" t="str">
            <v>Water</v>
          </cell>
        </row>
        <row r="8679">
          <cell r="B8679">
            <v>241.08</v>
          </cell>
          <cell r="C8679">
            <v>2011</v>
          </cell>
          <cell r="D8679" t="str">
            <v>671550  411550 - R&amp;M Cleaning Costs</v>
          </cell>
          <cell r="E8679" t="str">
            <v>Logistics</v>
          </cell>
          <cell r="F8679" t="str">
            <v>Water</v>
          </cell>
        </row>
        <row r="8680">
          <cell r="B8680">
            <v>629.89</v>
          </cell>
          <cell r="C8680">
            <v>2011</v>
          </cell>
          <cell r="D8680" t="str">
            <v>671550  411550 - R&amp;M Cleaning Costs</v>
          </cell>
          <cell r="E8680" t="str">
            <v>Logistics</v>
          </cell>
          <cell r="F8680" t="str">
            <v>Water</v>
          </cell>
        </row>
        <row r="8681">
          <cell r="B8681">
            <v>83.2</v>
          </cell>
          <cell r="C8681">
            <v>2011</v>
          </cell>
          <cell r="D8681" t="str">
            <v>671550  411550 - R&amp;M Cleaning Costs</v>
          </cell>
          <cell r="E8681" t="str">
            <v>Logistics</v>
          </cell>
          <cell r="F8681" t="str">
            <v>Water</v>
          </cell>
        </row>
        <row r="8682">
          <cell r="B8682">
            <v>704.42</v>
          </cell>
          <cell r="C8682">
            <v>2011</v>
          </cell>
          <cell r="D8682" t="str">
            <v>671550  411550 - R&amp;M Cleaning Costs</v>
          </cell>
          <cell r="E8682" t="str">
            <v>Logistics</v>
          </cell>
          <cell r="F8682" t="str">
            <v>Water</v>
          </cell>
        </row>
        <row r="8683">
          <cell r="B8683">
            <v>48.8</v>
          </cell>
          <cell r="C8683">
            <v>2011</v>
          </cell>
          <cell r="D8683" t="str">
            <v>671550  411550 - R&amp;M Cleaning Costs</v>
          </cell>
          <cell r="E8683" t="str">
            <v>Informal Settlements</v>
          </cell>
          <cell r="F8683" t="str">
            <v>Water</v>
          </cell>
        </row>
        <row r="8684">
          <cell r="B8684">
            <v>408.9</v>
          </cell>
          <cell r="C8684">
            <v>2011</v>
          </cell>
          <cell r="D8684" t="str">
            <v>671550  411550 - R&amp;M Cleaning Costs</v>
          </cell>
          <cell r="E8684" t="str">
            <v>District 7</v>
          </cell>
          <cell r="F8684" t="str">
            <v>Sewer</v>
          </cell>
        </row>
        <row r="8685">
          <cell r="B8685">
            <v>16326.34</v>
          </cell>
          <cell r="C8685">
            <v>2011</v>
          </cell>
          <cell r="D8685" t="str">
            <v>671550  411550 - R&amp;M Cleaning Costs</v>
          </cell>
          <cell r="E8685" t="str">
            <v>District 6</v>
          </cell>
          <cell r="F8685" t="str">
            <v>Sewer</v>
          </cell>
        </row>
        <row r="8686">
          <cell r="B8686">
            <v>13961.47</v>
          </cell>
          <cell r="C8686">
            <v>2011</v>
          </cell>
          <cell r="D8686" t="str">
            <v>671550  411550 - R&amp;M Cleaning Costs</v>
          </cell>
          <cell r="E8686" t="str">
            <v>District 6</v>
          </cell>
          <cell r="F8686" t="str">
            <v>Sewer</v>
          </cell>
        </row>
        <row r="8687">
          <cell r="B8687">
            <v>16230</v>
          </cell>
          <cell r="C8687">
            <v>2011</v>
          </cell>
          <cell r="D8687" t="str">
            <v>671550  411550 - R&amp;M Cleaning Costs</v>
          </cell>
          <cell r="E8687" t="str">
            <v>District 6</v>
          </cell>
          <cell r="F8687" t="str">
            <v>Sewer</v>
          </cell>
        </row>
        <row r="8688">
          <cell r="B8688">
            <v>400</v>
          </cell>
          <cell r="C8688">
            <v>2011</v>
          </cell>
          <cell r="D8688" t="str">
            <v>671550  411550 - R&amp;M Cleaning Costs</v>
          </cell>
          <cell r="E8688" t="str">
            <v>District 7</v>
          </cell>
          <cell r="F8688" t="str">
            <v>Sewer</v>
          </cell>
        </row>
        <row r="8689">
          <cell r="B8689">
            <v>44.5</v>
          </cell>
          <cell r="C8689">
            <v>2011</v>
          </cell>
          <cell r="D8689" t="str">
            <v>671550  411550 - R&amp;M Cleaning Costs</v>
          </cell>
          <cell r="E8689" t="str">
            <v>District 4</v>
          </cell>
          <cell r="F8689" t="str">
            <v>Sewer</v>
          </cell>
        </row>
        <row r="8690">
          <cell r="B8690">
            <v>17334.759999999998</v>
          </cell>
          <cell r="C8690">
            <v>2011</v>
          </cell>
          <cell r="D8690" t="str">
            <v>671550  411550 - R&amp;M Cleaning Costs</v>
          </cell>
          <cell r="E8690" t="str">
            <v>District 7</v>
          </cell>
          <cell r="F8690" t="str">
            <v>Sewer</v>
          </cell>
        </row>
        <row r="8691">
          <cell r="B8691">
            <v>0</v>
          </cell>
          <cell r="C8691">
            <v>2011</v>
          </cell>
          <cell r="D8691" t="str">
            <v>671550  411550 - R&amp;M Cleaning Costs</v>
          </cell>
          <cell r="E8691" t="str">
            <v>District 1</v>
          </cell>
          <cell r="F8691" t="str">
            <v>Sewer</v>
          </cell>
        </row>
        <row r="8692">
          <cell r="B8692">
            <v>484.38</v>
          </cell>
          <cell r="C8692">
            <v>2011</v>
          </cell>
          <cell r="D8692" t="str">
            <v>671550  411550 - R&amp;M Cleaning Costs</v>
          </cell>
          <cell r="E8692" t="str">
            <v>District 1</v>
          </cell>
          <cell r="F8692" t="str">
            <v>Sewer</v>
          </cell>
        </row>
        <row r="8693">
          <cell r="B8693">
            <v>1064.7</v>
          </cell>
          <cell r="C8693">
            <v>2011</v>
          </cell>
          <cell r="D8693" t="str">
            <v>671550  411550 - R&amp;M Cleaning Costs</v>
          </cell>
          <cell r="E8693" t="str">
            <v>Logistics</v>
          </cell>
          <cell r="F8693" t="str">
            <v>Sewer</v>
          </cell>
        </row>
        <row r="8694">
          <cell r="B8694">
            <v>61572.97</v>
          </cell>
          <cell r="C8694">
            <v>2011</v>
          </cell>
          <cell r="D8694" t="str">
            <v>671550  411550 - R&amp;M Cleaning Costs</v>
          </cell>
          <cell r="E8694" t="str">
            <v>Logistics</v>
          </cell>
          <cell r="F8694" t="str">
            <v>Sewer</v>
          </cell>
        </row>
        <row r="8695">
          <cell r="B8695">
            <v>3813.38</v>
          </cell>
          <cell r="C8695">
            <v>2011</v>
          </cell>
          <cell r="D8695" t="str">
            <v>671550  411550 - R&amp;M Cleaning Costs</v>
          </cell>
          <cell r="E8695" t="str">
            <v>Informal Settlements</v>
          </cell>
          <cell r="F8695" t="str">
            <v>Sewer</v>
          </cell>
        </row>
        <row r="8696">
          <cell r="B8696">
            <v>0</v>
          </cell>
          <cell r="C8696">
            <v>2011</v>
          </cell>
          <cell r="D8696" t="str">
            <v>671550  411550 - R&amp;M Cleaning Costs</v>
          </cell>
          <cell r="E8696" t="str">
            <v>Planning &amp; Design</v>
          </cell>
          <cell r="F8696" t="str">
            <v>Sewer</v>
          </cell>
        </row>
        <row r="8697">
          <cell r="B8697">
            <v>1768.15</v>
          </cell>
          <cell r="C8697">
            <v>2011</v>
          </cell>
          <cell r="D8697" t="str">
            <v>671550  411550 - R&amp;M Cleaning Costs</v>
          </cell>
          <cell r="E8697" t="str">
            <v>Informal Settlements</v>
          </cell>
          <cell r="F8697" t="str">
            <v>Sewer</v>
          </cell>
        </row>
        <row r="8698">
          <cell r="B8698">
            <v>338.22</v>
          </cell>
          <cell r="C8698">
            <v>2011</v>
          </cell>
          <cell r="D8698" t="str">
            <v>672250  412250 - R&amp;M Fuel (Ptrl Dsl &amp; Fuel Oil)</v>
          </cell>
          <cell r="E8698" t="str">
            <v>District 8</v>
          </cell>
          <cell r="F8698" t="str">
            <v>Water</v>
          </cell>
        </row>
        <row r="8699">
          <cell r="B8699">
            <v>5412.89</v>
          </cell>
          <cell r="C8699">
            <v>2011</v>
          </cell>
          <cell r="D8699" t="str">
            <v>672970  412970 - R&amp;M Mat Atmtv (Flt + Non Fleet)</v>
          </cell>
          <cell r="E8699" t="str">
            <v>Logistics</v>
          </cell>
          <cell r="F8699" t="str">
            <v>Sewer</v>
          </cell>
        </row>
        <row r="8700">
          <cell r="B8700">
            <v>690.15</v>
          </cell>
          <cell r="C8700">
            <v>2011</v>
          </cell>
          <cell r="D8700" t="str">
            <v>672970  412970 - R&amp;M Mat Atmtv (Flt + Non Fleet)</v>
          </cell>
          <cell r="E8700" t="str">
            <v>District 7</v>
          </cell>
          <cell r="F8700" t="str">
            <v>Sewer</v>
          </cell>
        </row>
        <row r="8701">
          <cell r="B8701">
            <v>676.01</v>
          </cell>
          <cell r="C8701">
            <v>2011</v>
          </cell>
          <cell r="D8701" t="str">
            <v>672970  412970 - R&amp;M Mat Atmtv (Flt + Non Fleet)</v>
          </cell>
          <cell r="E8701" t="str">
            <v>District 3</v>
          </cell>
          <cell r="F8701" t="str">
            <v>Sewer</v>
          </cell>
        </row>
        <row r="8702">
          <cell r="B8702">
            <v>8125.87</v>
          </cell>
          <cell r="C8702">
            <v>2011</v>
          </cell>
          <cell r="D8702" t="str">
            <v>672970  412970 - R&amp;M Mat Atmtv (Flt + Non Fleet)</v>
          </cell>
          <cell r="E8702" t="str">
            <v>District 6</v>
          </cell>
          <cell r="F8702" t="str">
            <v>Sewer</v>
          </cell>
        </row>
        <row r="8703">
          <cell r="B8703">
            <v>176</v>
          </cell>
          <cell r="C8703">
            <v>2011</v>
          </cell>
          <cell r="D8703" t="str">
            <v>672970  412970 - R&amp;M Mat Atmtv (Flt + Non Fleet)</v>
          </cell>
          <cell r="E8703" t="str">
            <v>District 6</v>
          </cell>
          <cell r="F8703" t="str">
            <v>Sewer</v>
          </cell>
        </row>
        <row r="8704">
          <cell r="B8704">
            <v>29650.22</v>
          </cell>
          <cell r="C8704">
            <v>2011</v>
          </cell>
          <cell r="D8704" t="str">
            <v>672970  412970 - R&amp;M Mat Atmtv (Flt + Non Fleet)</v>
          </cell>
          <cell r="E8704" t="str">
            <v>District 7</v>
          </cell>
          <cell r="F8704" t="str">
            <v>Sewer</v>
          </cell>
        </row>
        <row r="8705">
          <cell r="B8705">
            <v>459</v>
          </cell>
          <cell r="C8705">
            <v>2011</v>
          </cell>
          <cell r="D8705" t="str">
            <v>672970  412970 - R&amp;M Mat Atmtv (Flt + Non Fleet)</v>
          </cell>
          <cell r="E8705" t="str">
            <v>Logistics</v>
          </cell>
          <cell r="F8705" t="str">
            <v>Water</v>
          </cell>
        </row>
        <row r="8706">
          <cell r="B8706">
            <v>346.44</v>
          </cell>
          <cell r="C8706">
            <v>2011</v>
          </cell>
          <cell r="D8706" t="str">
            <v>672970  412970 - R&amp;M Mat Atmtv (Flt + Non Fleet)</v>
          </cell>
          <cell r="E8706" t="str">
            <v>Logistics</v>
          </cell>
          <cell r="F8706" t="str">
            <v>Water</v>
          </cell>
        </row>
        <row r="8707">
          <cell r="B8707">
            <v>980</v>
          </cell>
          <cell r="C8707">
            <v>2011</v>
          </cell>
          <cell r="D8707" t="str">
            <v>672970  412970 - R&amp;M Mat Atmtv (Flt + Non Fleet)</v>
          </cell>
          <cell r="E8707" t="str">
            <v>District 8</v>
          </cell>
          <cell r="F8707" t="str">
            <v>Water</v>
          </cell>
        </row>
        <row r="8708">
          <cell r="B8708">
            <v>14407.66</v>
          </cell>
          <cell r="C8708">
            <v>2011</v>
          </cell>
          <cell r="D8708" t="str">
            <v>672970  412970 - R&amp;M Mat Atmtv (Flt + Non Fleet)</v>
          </cell>
          <cell r="E8708" t="str">
            <v>District 4</v>
          </cell>
          <cell r="F8708" t="str">
            <v>Water</v>
          </cell>
        </row>
        <row r="8709">
          <cell r="B8709">
            <v>1006.51</v>
          </cell>
          <cell r="C8709">
            <v>2011</v>
          </cell>
          <cell r="D8709" t="str">
            <v>672970  412970 - R&amp;M Mat Atmtv (Flt + Non Fleet)</v>
          </cell>
          <cell r="E8709" t="str">
            <v>District 6</v>
          </cell>
          <cell r="F8709" t="str">
            <v>Water</v>
          </cell>
        </row>
        <row r="8710">
          <cell r="B8710">
            <v>0</v>
          </cell>
          <cell r="C8710">
            <v>2011</v>
          </cell>
          <cell r="D8710" t="str">
            <v>672970  412970 - R&amp;M Mat Atmtv (Flt + Non Fleet)</v>
          </cell>
          <cell r="E8710" t="str">
            <v>District 8</v>
          </cell>
          <cell r="F8710" t="str">
            <v>Water</v>
          </cell>
        </row>
        <row r="8711">
          <cell r="B8711">
            <v>20054.61</v>
          </cell>
          <cell r="C8711">
            <v>2011</v>
          </cell>
          <cell r="D8711" t="str">
            <v>672980  412980 - R&amp;M Mat Bldng &amp; Infrastructure</v>
          </cell>
          <cell r="E8711" t="str">
            <v>Logistics</v>
          </cell>
          <cell r="F8711" t="str">
            <v>Water</v>
          </cell>
        </row>
        <row r="8712">
          <cell r="B8712">
            <v>222352.17</v>
          </cell>
          <cell r="C8712">
            <v>2011</v>
          </cell>
          <cell r="D8712" t="str">
            <v>672980  412980 - R&amp;M Mat Bldng &amp; Infrastructure</v>
          </cell>
          <cell r="E8712" t="str">
            <v>Logistics</v>
          </cell>
          <cell r="F8712" t="str">
            <v>Water</v>
          </cell>
        </row>
        <row r="8713">
          <cell r="B8713">
            <v>53613.04</v>
          </cell>
          <cell r="C8713">
            <v>2011</v>
          </cell>
          <cell r="D8713" t="str">
            <v>672980  412980 - R&amp;M Mat Bldng &amp; Infrastructure</v>
          </cell>
          <cell r="E8713" t="str">
            <v>Logistics</v>
          </cell>
          <cell r="F8713" t="str">
            <v>Water</v>
          </cell>
        </row>
        <row r="8714">
          <cell r="B8714">
            <v>2953.36</v>
          </cell>
          <cell r="C8714">
            <v>2011</v>
          </cell>
          <cell r="D8714" t="str">
            <v>672980  412980 - R&amp;M Mat Bldng &amp; Infrastructure</v>
          </cell>
          <cell r="E8714" t="str">
            <v>Logistics</v>
          </cell>
          <cell r="F8714" t="str">
            <v>Water</v>
          </cell>
        </row>
        <row r="8715">
          <cell r="B8715">
            <v>232849.33</v>
          </cell>
          <cell r="C8715">
            <v>2011</v>
          </cell>
          <cell r="D8715" t="str">
            <v>672980  412980 - R&amp;M Mat Bldng &amp; Infrastructure</v>
          </cell>
          <cell r="E8715" t="str">
            <v>Logistics</v>
          </cell>
          <cell r="F8715" t="str">
            <v>Water</v>
          </cell>
        </row>
        <row r="8716">
          <cell r="B8716">
            <v>1540300.65</v>
          </cell>
          <cell r="C8716">
            <v>2011</v>
          </cell>
          <cell r="D8716" t="str">
            <v>672980  412980 - R&amp;M Mat Bldng &amp; Infrastructure</v>
          </cell>
          <cell r="E8716" t="str">
            <v>District 1</v>
          </cell>
          <cell r="F8716" t="str">
            <v>Water</v>
          </cell>
        </row>
        <row r="8717">
          <cell r="B8717">
            <v>1795.25</v>
          </cell>
          <cell r="C8717">
            <v>2011</v>
          </cell>
          <cell r="D8717" t="str">
            <v>672980  412980 - R&amp;M Mat Bldng &amp; Infrastructure</v>
          </cell>
          <cell r="E8717" t="str">
            <v>TOC</v>
          </cell>
          <cell r="F8717" t="str">
            <v>Water</v>
          </cell>
        </row>
        <row r="8718">
          <cell r="B8718">
            <v>1047050.19</v>
          </cell>
          <cell r="C8718">
            <v>2011</v>
          </cell>
          <cell r="D8718" t="str">
            <v>672980  412980 - R&amp;M Mat Bldng &amp; Infrastructure</v>
          </cell>
          <cell r="E8718" t="str">
            <v>District 8</v>
          </cell>
          <cell r="F8718" t="str">
            <v>Water</v>
          </cell>
        </row>
        <row r="8719">
          <cell r="B8719">
            <v>308019.33</v>
          </cell>
          <cell r="C8719">
            <v>2011</v>
          </cell>
          <cell r="D8719" t="str">
            <v>672980  412980 - R&amp;M Mat Bldng &amp; Infrastructure</v>
          </cell>
          <cell r="E8719" t="str">
            <v>District 6</v>
          </cell>
          <cell r="F8719" t="str">
            <v>Water</v>
          </cell>
        </row>
        <row r="8720">
          <cell r="B8720">
            <v>63.38</v>
          </cell>
          <cell r="C8720">
            <v>2011</v>
          </cell>
          <cell r="D8720" t="str">
            <v>672980  412980 - R&amp;M Mat Bldng &amp; Infrastructure</v>
          </cell>
          <cell r="E8720" t="str">
            <v>District 3</v>
          </cell>
          <cell r="F8720" t="str">
            <v>Water</v>
          </cell>
        </row>
        <row r="8721">
          <cell r="B8721">
            <v>2818.88</v>
          </cell>
          <cell r="C8721">
            <v>2011</v>
          </cell>
          <cell r="D8721" t="str">
            <v>672980  412980 - R&amp;M Mat Bldng &amp; Infrastructure</v>
          </cell>
          <cell r="E8721" t="str">
            <v>District 3</v>
          </cell>
          <cell r="F8721" t="str">
            <v>Water</v>
          </cell>
        </row>
        <row r="8722">
          <cell r="B8722">
            <v>419464.6</v>
          </cell>
          <cell r="C8722">
            <v>2011</v>
          </cell>
          <cell r="D8722" t="str">
            <v>672980  412980 - R&amp;M Mat Bldng &amp; Infrastructure</v>
          </cell>
          <cell r="E8722" t="str">
            <v>District 4</v>
          </cell>
          <cell r="F8722" t="str">
            <v>Water</v>
          </cell>
        </row>
        <row r="8723">
          <cell r="B8723">
            <v>228940.63</v>
          </cell>
          <cell r="C8723">
            <v>2011</v>
          </cell>
          <cell r="D8723" t="str">
            <v>672980  412980 - R&amp;M Mat Bldng &amp; Infrastructure</v>
          </cell>
          <cell r="E8723" t="str">
            <v>District 4</v>
          </cell>
          <cell r="F8723" t="str">
            <v>Water</v>
          </cell>
        </row>
        <row r="8724">
          <cell r="B8724">
            <v>190146.09</v>
          </cell>
          <cell r="C8724">
            <v>2011</v>
          </cell>
          <cell r="D8724" t="str">
            <v>672980  412980 - R&amp;M Mat Bldng &amp; Infrastructure</v>
          </cell>
          <cell r="E8724" t="str">
            <v>District 4</v>
          </cell>
          <cell r="F8724" t="str">
            <v>Water</v>
          </cell>
        </row>
        <row r="8725">
          <cell r="B8725">
            <v>643.46</v>
          </cell>
          <cell r="C8725">
            <v>2011</v>
          </cell>
          <cell r="D8725" t="str">
            <v>672980  412980 - R&amp;M Mat Bldng &amp; Infrastructure</v>
          </cell>
          <cell r="E8725" t="str">
            <v>District 8</v>
          </cell>
          <cell r="F8725" t="str">
            <v>Water</v>
          </cell>
        </row>
        <row r="8726">
          <cell r="B8726">
            <v>453584.95</v>
          </cell>
          <cell r="C8726">
            <v>2011</v>
          </cell>
          <cell r="D8726" t="str">
            <v>672980  412980 - R&amp;M Mat Bldng &amp; Infrastructure</v>
          </cell>
          <cell r="E8726" t="str">
            <v>District 8</v>
          </cell>
          <cell r="F8726" t="str">
            <v>Water</v>
          </cell>
        </row>
        <row r="8727">
          <cell r="B8727">
            <v>5297.84</v>
          </cell>
          <cell r="C8727">
            <v>2011</v>
          </cell>
          <cell r="D8727" t="str">
            <v>672980  412980 - R&amp;M Mat Bldng &amp; Infrastructure</v>
          </cell>
          <cell r="E8727" t="str">
            <v>District 6</v>
          </cell>
          <cell r="F8727" t="str">
            <v>Water</v>
          </cell>
        </row>
        <row r="8728">
          <cell r="B8728">
            <v>248554.03</v>
          </cell>
          <cell r="C8728">
            <v>2011</v>
          </cell>
          <cell r="D8728" t="str">
            <v>672980  412980 - R&amp;M Mat Bldng &amp; Infrastructure</v>
          </cell>
          <cell r="E8728" t="str">
            <v>District 6</v>
          </cell>
          <cell r="F8728" t="str">
            <v>Water</v>
          </cell>
        </row>
        <row r="8729">
          <cell r="B8729">
            <v>214844.2</v>
          </cell>
          <cell r="C8729">
            <v>2011</v>
          </cell>
          <cell r="D8729" t="str">
            <v>672980  412980 - R&amp;M Mat Bldng &amp; Infrastructure</v>
          </cell>
          <cell r="E8729" t="str">
            <v>District 6</v>
          </cell>
          <cell r="F8729" t="str">
            <v>Water</v>
          </cell>
        </row>
        <row r="8730">
          <cell r="B8730">
            <v>245939.09</v>
          </cell>
          <cell r="C8730">
            <v>2011</v>
          </cell>
          <cell r="D8730" t="str">
            <v>672980  412980 - R&amp;M Mat Bldng &amp; Infrastructure</v>
          </cell>
          <cell r="E8730" t="str">
            <v>District 6</v>
          </cell>
          <cell r="F8730" t="str">
            <v>Water</v>
          </cell>
        </row>
        <row r="8731">
          <cell r="B8731">
            <v>130329.58</v>
          </cell>
          <cell r="C8731">
            <v>2011</v>
          </cell>
          <cell r="D8731" t="str">
            <v>672980  412980 - R&amp;M Mat Bldng &amp; Infrastructure</v>
          </cell>
          <cell r="E8731" t="str">
            <v>District 6</v>
          </cell>
          <cell r="F8731" t="str">
            <v>Water</v>
          </cell>
        </row>
        <row r="8732">
          <cell r="B8732">
            <v>648616.29</v>
          </cell>
          <cell r="C8732">
            <v>2011</v>
          </cell>
          <cell r="D8732" t="str">
            <v>672980  412980 - R&amp;M Mat Bldng &amp; Infrastructure</v>
          </cell>
          <cell r="E8732" t="str">
            <v>District 8</v>
          </cell>
          <cell r="F8732" t="str">
            <v>Water</v>
          </cell>
        </row>
        <row r="8733">
          <cell r="B8733">
            <v>0</v>
          </cell>
          <cell r="C8733">
            <v>2011</v>
          </cell>
          <cell r="D8733" t="str">
            <v>672980  412980 - R&amp;M Mat Bldng &amp; Infrastructure</v>
          </cell>
          <cell r="E8733" t="str">
            <v>District 8</v>
          </cell>
          <cell r="F8733" t="str">
            <v>Water</v>
          </cell>
        </row>
        <row r="8734">
          <cell r="B8734">
            <v>1259216.03</v>
          </cell>
          <cell r="C8734">
            <v>2011</v>
          </cell>
          <cell r="D8734" t="str">
            <v>672980  412980 - R&amp;M Mat Bldng &amp; Infrastructure</v>
          </cell>
          <cell r="E8734" t="str">
            <v>District 8</v>
          </cell>
          <cell r="F8734" t="str">
            <v>Water</v>
          </cell>
        </row>
        <row r="8735">
          <cell r="B8735">
            <v>1638.13</v>
          </cell>
          <cell r="C8735">
            <v>2011</v>
          </cell>
          <cell r="D8735" t="str">
            <v>672980  412980 - R&amp;M Mat Bldng &amp; Infrastructure</v>
          </cell>
          <cell r="E8735" t="str">
            <v>Logistics</v>
          </cell>
          <cell r="F8735" t="str">
            <v>Water</v>
          </cell>
        </row>
        <row r="8736">
          <cell r="B8736">
            <v>98649.279999999999</v>
          </cell>
          <cell r="C8736">
            <v>2011</v>
          </cell>
          <cell r="D8736" t="str">
            <v>672980  412980 - R&amp;M Mat Bldng &amp; Infrastructure</v>
          </cell>
          <cell r="E8736" t="str">
            <v>Informal Settlements</v>
          </cell>
          <cell r="F8736" t="str">
            <v>Sewer</v>
          </cell>
        </row>
        <row r="8737">
          <cell r="B8737">
            <v>2520.23</v>
          </cell>
          <cell r="C8737">
            <v>2011</v>
          </cell>
          <cell r="D8737" t="str">
            <v>672980  412980 - R&amp;M Mat Bldng &amp; Infrastructure</v>
          </cell>
          <cell r="E8737" t="str">
            <v>Planning &amp; Design</v>
          </cell>
          <cell r="F8737" t="str">
            <v>Sewer</v>
          </cell>
        </row>
        <row r="8738">
          <cell r="B8738">
            <v>1967.19</v>
          </cell>
          <cell r="C8738">
            <v>2011</v>
          </cell>
          <cell r="D8738" t="str">
            <v>672980  412980 - R&amp;M Mat Bldng &amp; Infrastructure</v>
          </cell>
          <cell r="E8738" t="str">
            <v>Planning &amp; Design</v>
          </cell>
          <cell r="F8738" t="str">
            <v>Sewer</v>
          </cell>
        </row>
        <row r="8739">
          <cell r="B8739">
            <v>200002.77</v>
          </cell>
          <cell r="C8739">
            <v>2011</v>
          </cell>
          <cell r="D8739" t="str">
            <v>672980  412980 - R&amp;M Mat Bldng &amp; Infrastructure</v>
          </cell>
          <cell r="E8739" t="str">
            <v>Informal Settlements</v>
          </cell>
          <cell r="F8739" t="str">
            <v>Sewer</v>
          </cell>
        </row>
        <row r="8740">
          <cell r="B8740">
            <v>2758913.73</v>
          </cell>
          <cell r="C8740">
            <v>2011</v>
          </cell>
          <cell r="D8740" t="str">
            <v>672980  412980 - R&amp;M Mat Bldng &amp; Infrastructure</v>
          </cell>
          <cell r="E8740" t="str">
            <v>Logistics</v>
          </cell>
          <cell r="F8740" t="str">
            <v>Sewer</v>
          </cell>
        </row>
        <row r="8741">
          <cell r="B8741">
            <v>99118.97</v>
          </cell>
          <cell r="C8741">
            <v>2011</v>
          </cell>
          <cell r="D8741" t="str">
            <v>672980  412980 - R&amp;M Mat Bldng &amp; Infrastructure</v>
          </cell>
          <cell r="E8741" t="str">
            <v>Logistics</v>
          </cell>
          <cell r="F8741" t="str">
            <v>Sewer</v>
          </cell>
        </row>
        <row r="8742">
          <cell r="B8742">
            <v>77635.59</v>
          </cell>
          <cell r="C8742">
            <v>2011</v>
          </cell>
          <cell r="D8742" t="str">
            <v>672980  412980 - R&amp;M Mat Bldng &amp; Infrastructure</v>
          </cell>
          <cell r="E8742" t="str">
            <v>District 1</v>
          </cell>
          <cell r="F8742" t="str">
            <v>Sewer</v>
          </cell>
        </row>
        <row r="8743">
          <cell r="B8743">
            <v>0</v>
          </cell>
          <cell r="C8743">
            <v>2011</v>
          </cell>
          <cell r="D8743" t="str">
            <v>672980  412980 - R&amp;M Mat Bldng &amp; Infrastructure</v>
          </cell>
          <cell r="E8743" t="str">
            <v>District 1</v>
          </cell>
          <cell r="F8743" t="str">
            <v>Sewer</v>
          </cell>
        </row>
        <row r="8744">
          <cell r="B8744">
            <v>94936.53</v>
          </cell>
          <cell r="C8744">
            <v>2011</v>
          </cell>
          <cell r="D8744" t="str">
            <v>672980  412980 - R&amp;M Mat Bldng &amp; Infrastructure</v>
          </cell>
          <cell r="E8744" t="str">
            <v>District 7</v>
          </cell>
          <cell r="F8744" t="str">
            <v>Sewer</v>
          </cell>
        </row>
        <row r="8745">
          <cell r="B8745">
            <v>8086.86</v>
          </cell>
          <cell r="C8745">
            <v>2011</v>
          </cell>
          <cell r="D8745" t="str">
            <v>672980  412980 - R&amp;M Mat Bldng &amp; Infrastructure</v>
          </cell>
          <cell r="E8745" t="str">
            <v>District 6</v>
          </cell>
          <cell r="F8745" t="str">
            <v>Sewer</v>
          </cell>
        </row>
        <row r="8746">
          <cell r="B8746">
            <v>34938.79</v>
          </cell>
          <cell r="C8746">
            <v>2011</v>
          </cell>
          <cell r="D8746" t="str">
            <v>672980  412980 - R&amp;M Mat Bldng &amp; Infrastructure</v>
          </cell>
          <cell r="E8746" t="str">
            <v>District 4</v>
          </cell>
          <cell r="F8746" t="str">
            <v>Sewer</v>
          </cell>
        </row>
        <row r="8747">
          <cell r="B8747">
            <v>64055.92</v>
          </cell>
          <cell r="C8747">
            <v>2011</v>
          </cell>
          <cell r="D8747" t="str">
            <v>672980  412980 - R&amp;M Mat Bldng &amp; Infrastructure</v>
          </cell>
          <cell r="E8747" t="str">
            <v>District 4</v>
          </cell>
          <cell r="F8747" t="str">
            <v>Sewer</v>
          </cell>
        </row>
        <row r="8748">
          <cell r="B8748">
            <v>31989.3</v>
          </cell>
          <cell r="C8748">
            <v>2011</v>
          </cell>
          <cell r="D8748" t="str">
            <v>672980  412980 - R&amp;M Mat Bldng &amp; Infrastructure</v>
          </cell>
          <cell r="E8748" t="str">
            <v>District 4</v>
          </cell>
          <cell r="F8748" t="str">
            <v>Sewer</v>
          </cell>
        </row>
        <row r="8749">
          <cell r="B8749">
            <v>29357.55</v>
          </cell>
          <cell r="C8749">
            <v>2011</v>
          </cell>
          <cell r="D8749" t="str">
            <v>672980  412980 - R&amp;M Mat Bldng &amp; Infrastructure</v>
          </cell>
          <cell r="E8749" t="str">
            <v>District 7</v>
          </cell>
          <cell r="F8749" t="str">
            <v>Sewer</v>
          </cell>
        </row>
        <row r="8750">
          <cell r="B8750">
            <v>22358.95</v>
          </cell>
          <cell r="C8750">
            <v>2011</v>
          </cell>
          <cell r="D8750" t="str">
            <v>672980  412980 - R&amp;M Mat Bldng &amp; Infrastructure</v>
          </cell>
          <cell r="E8750" t="str">
            <v>District 6</v>
          </cell>
          <cell r="F8750" t="str">
            <v>Sewer</v>
          </cell>
        </row>
        <row r="8751">
          <cell r="B8751">
            <v>29128.93</v>
          </cell>
          <cell r="C8751">
            <v>2011</v>
          </cell>
          <cell r="D8751" t="str">
            <v>672980  412980 - R&amp;M Mat Bldng &amp; Infrastructure</v>
          </cell>
          <cell r="E8751" t="str">
            <v>District 6</v>
          </cell>
          <cell r="F8751" t="str">
            <v>Sewer</v>
          </cell>
        </row>
        <row r="8752">
          <cell r="B8752">
            <v>49967.57</v>
          </cell>
          <cell r="C8752">
            <v>2011</v>
          </cell>
          <cell r="D8752" t="str">
            <v>672980  412980 - R&amp;M Mat Bldng &amp; Infrastructure</v>
          </cell>
          <cell r="E8752" t="str">
            <v>District 6</v>
          </cell>
          <cell r="F8752" t="str">
            <v>Sewer</v>
          </cell>
        </row>
        <row r="8753">
          <cell r="B8753">
            <v>41325.22</v>
          </cell>
          <cell r="C8753">
            <v>2011</v>
          </cell>
          <cell r="D8753" t="str">
            <v>672980  412980 - R&amp;M Mat Bldng &amp; Infrastructure</v>
          </cell>
          <cell r="E8753" t="str">
            <v>District 6</v>
          </cell>
          <cell r="F8753" t="str">
            <v>Sewer</v>
          </cell>
        </row>
        <row r="8754">
          <cell r="B8754">
            <v>459596.57</v>
          </cell>
          <cell r="C8754">
            <v>2011</v>
          </cell>
          <cell r="D8754" t="str">
            <v>672980  412980 - R&amp;M Mat Bldng &amp; Infrastructure</v>
          </cell>
          <cell r="E8754" t="str">
            <v>District 7</v>
          </cell>
          <cell r="F8754" t="str">
            <v>Sewer</v>
          </cell>
        </row>
        <row r="8755">
          <cell r="B8755">
            <v>7553.48</v>
          </cell>
          <cell r="C8755">
            <v>2011</v>
          </cell>
          <cell r="D8755" t="str">
            <v>672980  412980 - R&amp;M Mat Bldng &amp; Infrastructure</v>
          </cell>
          <cell r="E8755" t="str">
            <v>Logistics</v>
          </cell>
          <cell r="F8755" t="str">
            <v>Water</v>
          </cell>
        </row>
        <row r="8756">
          <cell r="B8756">
            <v>36175.589999999997</v>
          </cell>
          <cell r="C8756">
            <v>2011</v>
          </cell>
          <cell r="D8756" t="str">
            <v>672980  412980 - R&amp;M Mat Bldng &amp; Infrastructure</v>
          </cell>
          <cell r="E8756" t="str">
            <v>Informal Settlements</v>
          </cell>
          <cell r="F8756" t="str">
            <v>Water</v>
          </cell>
        </row>
        <row r="8757">
          <cell r="B8757">
            <v>3606.53</v>
          </cell>
          <cell r="C8757">
            <v>2011</v>
          </cell>
          <cell r="D8757" t="str">
            <v>672980  412980 - R&amp;M Mat Bldng &amp; Infrastructure</v>
          </cell>
          <cell r="E8757" t="str">
            <v>Planning &amp; Design</v>
          </cell>
          <cell r="F8757" t="str">
            <v>Water</v>
          </cell>
        </row>
        <row r="8758">
          <cell r="B8758">
            <v>840.12</v>
          </cell>
          <cell r="C8758">
            <v>2011</v>
          </cell>
          <cell r="D8758" t="str">
            <v>672980  412980 - R&amp;M Mat Bldng &amp; Infrastructure</v>
          </cell>
          <cell r="E8758" t="str">
            <v>TOC</v>
          </cell>
          <cell r="F8758" t="str">
            <v>Water</v>
          </cell>
        </row>
        <row r="8759">
          <cell r="B8759">
            <v>20247.95</v>
          </cell>
          <cell r="C8759">
            <v>2011</v>
          </cell>
          <cell r="D8759" t="str">
            <v>672980  412980 - R&amp;M Mat Bldng &amp; Infrastructure</v>
          </cell>
          <cell r="E8759" t="str">
            <v>Informal Settlements</v>
          </cell>
          <cell r="F8759" t="str">
            <v>Water</v>
          </cell>
        </row>
        <row r="8760">
          <cell r="B8760">
            <v>195.75</v>
          </cell>
          <cell r="C8760">
            <v>2011</v>
          </cell>
          <cell r="D8760" t="str">
            <v>672980  412980 - R&amp;M Mat Bldng &amp; Infrastructure</v>
          </cell>
          <cell r="E8760" t="str">
            <v>Logistics</v>
          </cell>
          <cell r="F8760" t="str">
            <v>Water</v>
          </cell>
        </row>
        <row r="8761">
          <cell r="B8761">
            <v>9092.5499999999993</v>
          </cell>
          <cell r="C8761">
            <v>2011</v>
          </cell>
          <cell r="D8761" t="str">
            <v>672990  412990 - R&amp;M Mat Elctrcl &amp; Electronic</v>
          </cell>
          <cell r="E8761" t="str">
            <v>District 8</v>
          </cell>
          <cell r="F8761" t="str">
            <v>Water</v>
          </cell>
        </row>
        <row r="8762">
          <cell r="B8762">
            <v>54.32</v>
          </cell>
          <cell r="C8762">
            <v>2011</v>
          </cell>
          <cell r="D8762" t="str">
            <v>672990  412990 - R&amp;M Mat Elctrcl &amp; Electronic</v>
          </cell>
          <cell r="E8762" t="str">
            <v>District 8</v>
          </cell>
          <cell r="F8762" t="str">
            <v>Water</v>
          </cell>
        </row>
        <row r="8763">
          <cell r="B8763">
            <v>439.76</v>
          </cell>
          <cell r="C8763">
            <v>2011</v>
          </cell>
          <cell r="D8763" t="str">
            <v>672990  412990 - R&amp;M Mat Elctrcl &amp; Electronic</v>
          </cell>
          <cell r="E8763" t="str">
            <v>District 8</v>
          </cell>
          <cell r="F8763" t="str">
            <v>Water</v>
          </cell>
        </row>
        <row r="8764">
          <cell r="B8764">
            <v>3654</v>
          </cell>
          <cell r="C8764">
            <v>2011</v>
          </cell>
          <cell r="D8764" t="str">
            <v>672990  412990 - R&amp;M Mat Elctrcl &amp; Electronic</v>
          </cell>
          <cell r="E8764" t="str">
            <v>District 8</v>
          </cell>
          <cell r="F8764" t="str">
            <v>Water</v>
          </cell>
        </row>
        <row r="8765">
          <cell r="B8765">
            <v>269.72000000000003</v>
          </cell>
          <cell r="C8765">
            <v>2011</v>
          </cell>
          <cell r="D8765" t="str">
            <v>672990  412990 - R&amp;M Mat Elctrcl &amp; Electronic</v>
          </cell>
          <cell r="E8765" t="str">
            <v>District 6</v>
          </cell>
          <cell r="F8765" t="str">
            <v>Water</v>
          </cell>
        </row>
        <row r="8766">
          <cell r="B8766">
            <v>83.88</v>
          </cell>
          <cell r="C8766">
            <v>2011</v>
          </cell>
          <cell r="D8766" t="str">
            <v>672990  412990 - R&amp;M Mat Elctrcl &amp; Electronic</v>
          </cell>
          <cell r="E8766" t="str">
            <v>District 6</v>
          </cell>
          <cell r="F8766" t="str">
            <v>Water</v>
          </cell>
        </row>
        <row r="8767">
          <cell r="B8767">
            <v>114.25</v>
          </cell>
          <cell r="C8767">
            <v>2011</v>
          </cell>
          <cell r="D8767" t="str">
            <v>672990  412990 - R&amp;M Mat Elctrcl &amp; Electronic</v>
          </cell>
          <cell r="E8767" t="str">
            <v>District 6</v>
          </cell>
          <cell r="F8767" t="str">
            <v>Water</v>
          </cell>
        </row>
        <row r="8768">
          <cell r="B8768">
            <v>4388.6099999999997</v>
          </cell>
          <cell r="C8768">
            <v>2011</v>
          </cell>
          <cell r="D8768" t="str">
            <v>672990  412990 - R&amp;M Mat Elctrcl &amp; Electronic</v>
          </cell>
          <cell r="E8768" t="str">
            <v>District 6</v>
          </cell>
          <cell r="F8768" t="str">
            <v>Water</v>
          </cell>
        </row>
        <row r="8769">
          <cell r="B8769">
            <v>0</v>
          </cell>
          <cell r="C8769">
            <v>2011</v>
          </cell>
          <cell r="D8769" t="str">
            <v>672990  412990 - R&amp;M Mat Elctrcl &amp; Electronic</v>
          </cell>
          <cell r="E8769" t="str">
            <v>District 8</v>
          </cell>
          <cell r="F8769" t="str">
            <v>Water</v>
          </cell>
        </row>
        <row r="8770">
          <cell r="B8770">
            <v>0</v>
          </cell>
          <cell r="C8770">
            <v>2011</v>
          </cell>
          <cell r="D8770" t="str">
            <v>672990  412990 - R&amp;M Mat Elctrcl &amp; Electronic</v>
          </cell>
          <cell r="E8770" t="str">
            <v>District 4</v>
          </cell>
          <cell r="F8770" t="str">
            <v>Water</v>
          </cell>
        </row>
        <row r="8771">
          <cell r="B8771">
            <v>0</v>
          </cell>
          <cell r="C8771">
            <v>2011</v>
          </cell>
          <cell r="D8771" t="str">
            <v>672990  412990 - R&amp;M Mat Elctrcl &amp; Electronic</v>
          </cell>
          <cell r="E8771" t="str">
            <v>District 4</v>
          </cell>
          <cell r="F8771" t="str">
            <v>Water</v>
          </cell>
        </row>
        <row r="8772">
          <cell r="B8772">
            <v>0</v>
          </cell>
          <cell r="C8772">
            <v>2011</v>
          </cell>
          <cell r="D8772" t="str">
            <v>672990  412990 - R&amp;M Mat Elctrcl &amp; Electronic</v>
          </cell>
          <cell r="E8772" t="str">
            <v>District 3</v>
          </cell>
          <cell r="F8772" t="str">
            <v>Water</v>
          </cell>
        </row>
        <row r="8773">
          <cell r="B8773">
            <v>405.18</v>
          </cell>
          <cell r="C8773">
            <v>2011</v>
          </cell>
          <cell r="D8773" t="str">
            <v>672990  412990 - R&amp;M Mat Elctrcl &amp; Electronic</v>
          </cell>
          <cell r="E8773" t="str">
            <v>District 6</v>
          </cell>
          <cell r="F8773" t="str">
            <v>Water</v>
          </cell>
        </row>
        <row r="8774">
          <cell r="B8774">
            <v>2027.58</v>
          </cell>
          <cell r="C8774">
            <v>2011</v>
          </cell>
          <cell r="D8774" t="str">
            <v>672990  412990 - R&amp;M Mat Elctrcl &amp; Electronic</v>
          </cell>
          <cell r="E8774" t="str">
            <v>District 8</v>
          </cell>
          <cell r="F8774" t="str">
            <v>Water</v>
          </cell>
        </row>
        <row r="8775">
          <cell r="B8775">
            <v>10659.47</v>
          </cell>
          <cell r="C8775">
            <v>2011</v>
          </cell>
          <cell r="D8775" t="str">
            <v>672990  412990 - R&amp;M Mat Elctrcl &amp; Electronic</v>
          </cell>
          <cell r="E8775" t="str">
            <v>District 1</v>
          </cell>
          <cell r="F8775" t="str">
            <v>Water</v>
          </cell>
        </row>
        <row r="8776">
          <cell r="B8776">
            <v>3179.73</v>
          </cell>
          <cell r="C8776">
            <v>2011</v>
          </cell>
          <cell r="D8776" t="str">
            <v>672990  412990 - R&amp;M Mat Elctrcl &amp; Electronic</v>
          </cell>
          <cell r="E8776" t="str">
            <v>Logistics</v>
          </cell>
          <cell r="F8776" t="str">
            <v>Water</v>
          </cell>
        </row>
        <row r="8777">
          <cell r="B8777">
            <v>121550.65</v>
          </cell>
          <cell r="C8777">
            <v>2011</v>
          </cell>
          <cell r="D8777" t="str">
            <v>672990  412990 - R&amp;M Mat Elctrcl &amp; Electronic</v>
          </cell>
          <cell r="E8777" t="str">
            <v>Logistics</v>
          </cell>
          <cell r="F8777" t="str">
            <v>Water</v>
          </cell>
        </row>
        <row r="8778">
          <cell r="B8778">
            <v>61161.35</v>
          </cell>
          <cell r="C8778">
            <v>2011</v>
          </cell>
          <cell r="D8778" t="str">
            <v>672990  412990 - R&amp;M Mat Elctrcl &amp; Electronic</v>
          </cell>
          <cell r="E8778" t="str">
            <v>Logistics</v>
          </cell>
          <cell r="F8778" t="str">
            <v>Water</v>
          </cell>
        </row>
        <row r="8779">
          <cell r="B8779">
            <v>238051.61</v>
          </cell>
          <cell r="C8779">
            <v>2011</v>
          </cell>
          <cell r="D8779" t="str">
            <v>672990  412990 - R&amp;M Mat Elctrcl &amp; Electronic</v>
          </cell>
          <cell r="E8779" t="str">
            <v>Logistics</v>
          </cell>
          <cell r="F8779" t="str">
            <v>Water</v>
          </cell>
        </row>
        <row r="8780">
          <cell r="B8780">
            <v>1634.75</v>
          </cell>
          <cell r="C8780">
            <v>2011</v>
          </cell>
          <cell r="D8780" t="str">
            <v>672990  412990 - R&amp;M Mat Elctrcl &amp; Electronic</v>
          </cell>
          <cell r="E8780" t="str">
            <v>Logistics</v>
          </cell>
          <cell r="F8780" t="str">
            <v>Water</v>
          </cell>
        </row>
        <row r="8781">
          <cell r="B8781">
            <v>13893.2</v>
          </cell>
          <cell r="C8781">
            <v>2011</v>
          </cell>
          <cell r="D8781" t="str">
            <v>672990  412990 - R&amp;M Mat Elctrcl &amp; Electronic</v>
          </cell>
          <cell r="E8781" t="str">
            <v>Logistics</v>
          </cell>
          <cell r="F8781" t="str">
            <v>Water</v>
          </cell>
        </row>
        <row r="8782">
          <cell r="B8782">
            <v>30122.32</v>
          </cell>
          <cell r="C8782">
            <v>2011</v>
          </cell>
          <cell r="D8782" t="str">
            <v>672990  412990 - R&amp;M Mat Elctrcl &amp; Electronic</v>
          </cell>
          <cell r="E8782" t="str">
            <v>Logistics</v>
          </cell>
          <cell r="F8782" t="str">
            <v>Water</v>
          </cell>
        </row>
        <row r="8783">
          <cell r="B8783">
            <v>406</v>
          </cell>
          <cell r="C8783">
            <v>2011</v>
          </cell>
          <cell r="D8783" t="str">
            <v>672990  412990 - R&amp;M Mat Elctrcl &amp; Electronic</v>
          </cell>
          <cell r="E8783" t="str">
            <v>Informal Settlements</v>
          </cell>
          <cell r="F8783" t="str">
            <v>Water</v>
          </cell>
        </row>
        <row r="8784">
          <cell r="B8784">
            <v>43365.59</v>
          </cell>
          <cell r="C8784">
            <v>2011</v>
          </cell>
          <cell r="D8784" t="str">
            <v>672990  412990 - R&amp;M Mat Elctrcl &amp; Electronic</v>
          </cell>
          <cell r="E8784" t="str">
            <v>Informal Settlements</v>
          </cell>
          <cell r="F8784" t="str">
            <v>Water</v>
          </cell>
        </row>
        <row r="8785">
          <cell r="B8785">
            <v>4809.45</v>
          </cell>
          <cell r="C8785">
            <v>2011</v>
          </cell>
          <cell r="D8785" t="str">
            <v>672990  412990 - R&amp;M Mat Elctrcl &amp; Electronic</v>
          </cell>
          <cell r="E8785" t="str">
            <v>District 7</v>
          </cell>
          <cell r="F8785" t="str">
            <v>Sewer</v>
          </cell>
        </row>
        <row r="8786">
          <cell r="B8786">
            <v>399.42</v>
          </cell>
          <cell r="C8786">
            <v>2011</v>
          </cell>
          <cell r="D8786" t="str">
            <v>672990  412990 - R&amp;M Mat Elctrcl &amp; Electronic</v>
          </cell>
          <cell r="E8786" t="str">
            <v>District 6</v>
          </cell>
          <cell r="F8786" t="str">
            <v>Sewer</v>
          </cell>
        </row>
        <row r="8787">
          <cell r="B8787">
            <v>2062.52</v>
          </cell>
          <cell r="C8787">
            <v>2011</v>
          </cell>
          <cell r="D8787" t="str">
            <v>672990  412990 - R&amp;M Mat Elctrcl &amp; Electronic</v>
          </cell>
          <cell r="E8787" t="str">
            <v>District 6</v>
          </cell>
          <cell r="F8787" t="str">
            <v>Sewer</v>
          </cell>
        </row>
        <row r="8788">
          <cell r="B8788">
            <v>245.76</v>
          </cell>
          <cell r="C8788">
            <v>2011</v>
          </cell>
          <cell r="D8788" t="str">
            <v>672990  412990 - R&amp;M Mat Elctrcl &amp; Electronic</v>
          </cell>
          <cell r="E8788" t="str">
            <v>District 6</v>
          </cell>
          <cell r="F8788" t="str">
            <v>Sewer</v>
          </cell>
        </row>
        <row r="8789">
          <cell r="B8789">
            <v>4.5</v>
          </cell>
          <cell r="C8789">
            <v>2011</v>
          </cell>
          <cell r="D8789" t="str">
            <v>672990  412990 - R&amp;M Mat Elctrcl &amp; Electronic</v>
          </cell>
          <cell r="E8789" t="str">
            <v>District 6</v>
          </cell>
          <cell r="F8789" t="str">
            <v>Sewer</v>
          </cell>
        </row>
        <row r="8790">
          <cell r="B8790">
            <v>0</v>
          </cell>
          <cell r="C8790">
            <v>2011</v>
          </cell>
          <cell r="D8790" t="str">
            <v>672990  412990 - R&amp;M Mat Elctrcl &amp; Electronic</v>
          </cell>
          <cell r="E8790" t="str">
            <v>District 4</v>
          </cell>
          <cell r="F8790" t="str">
            <v>Sewer</v>
          </cell>
        </row>
        <row r="8791">
          <cell r="B8791">
            <v>335.35</v>
          </cell>
          <cell r="C8791">
            <v>2011</v>
          </cell>
          <cell r="D8791" t="str">
            <v>672990  412990 - R&amp;M Mat Elctrcl &amp; Electronic</v>
          </cell>
          <cell r="E8791" t="str">
            <v>Logistics</v>
          </cell>
          <cell r="F8791" t="str">
            <v>Sewer</v>
          </cell>
        </row>
        <row r="8792">
          <cell r="B8792">
            <v>451406.79</v>
          </cell>
          <cell r="C8792">
            <v>2011</v>
          </cell>
          <cell r="D8792" t="str">
            <v>672990  412990 - R&amp;M Mat Elctrcl &amp; Electronic</v>
          </cell>
          <cell r="E8792" t="str">
            <v>Logistics</v>
          </cell>
          <cell r="F8792" t="str">
            <v>Sewer</v>
          </cell>
        </row>
        <row r="8793">
          <cell r="B8793">
            <v>118</v>
          </cell>
          <cell r="C8793">
            <v>2011</v>
          </cell>
          <cell r="D8793" t="str">
            <v>672990  412990 - R&amp;M Mat Elctrcl &amp; Electronic</v>
          </cell>
          <cell r="E8793" t="str">
            <v>Informal Settlements</v>
          </cell>
          <cell r="F8793" t="str">
            <v>Sewer</v>
          </cell>
        </row>
        <row r="8794">
          <cell r="B8794">
            <v>1089.71</v>
          </cell>
          <cell r="C8794">
            <v>2011</v>
          </cell>
          <cell r="D8794" t="str">
            <v>672990  412990 - R&amp;M Mat Elctrcl &amp; Electronic</v>
          </cell>
          <cell r="E8794" t="str">
            <v>Informal Settlements</v>
          </cell>
          <cell r="F8794" t="str">
            <v>Sewer</v>
          </cell>
        </row>
        <row r="8795">
          <cell r="B8795">
            <v>38667.89</v>
          </cell>
          <cell r="C8795">
            <v>2011</v>
          </cell>
          <cell r="D8795" t="str">
            <v>673000  413000 - R&amp;M Mat General &amp; Consumables</v>
          </cell>
          <cell r="E8795" t="str">
            <v>Logistics</v>
          </cell>
          <cell r="F8795" t="str">
            <v>Water</v>
          </cell>
        </row>
        <row r="8796">
          <cell r="B8796">
            <v>3319.74</v>
          </cell>
          <cell r="C8796">
            <v>2011</v>
          </cell>
          <cell r="D8796" t="str">
            <v>673000  413000 - R&amp;M Mat General &amp; Consumables</v>
          </cell>
          <cell r="E8796" t="str">
            <v>Logistics</v>
          </cell>
          <cell r="F8796" t="str">
            <v>Water</v>
          </cell>
        </row>
        <row r="8797">
          <cell r="B8797">
            <v>69</v>
          </cell>
          <cell r="C8797">
            <v>2011</v>
          </cell>
          <cell r="D8797" t="str">
            <v>673000  413000 - R&amp;M Mat General &amp; Consumables</v>
          </cell>
          <cell r="E8797" t="str">
            <v>Logistics</v>
          </cell>
          <cell r="F8797" t="str">
            <v>Water</v>
          </cell>
        </row>
        <row r="8798">
          <cell r="B8798">
            <v>5411.03</v>
          </cell>
          <cell r="C8798">
            <v>2011</v>
          </cell>
          <cell r="D8798" t="str">
            <v>673000  413000 - R&amp;M Mat General &amp; Consumables</v>
          </cell>
          <cell r="E8798" t="str">
            <v>Logistics</v>
          </cell>
          <cell r="F8798" t="str">
            <v>Water</v>
          </cell>
        </row>
        <row r="8799">
          <cell r="B8799">
            <v>2799911.37</v>
          </cell>
          <cell r="C8799">
            <v>2011</v>
          </cell>
          <cell r="D8799" t="str">
            <v>673000  413000 - R&amp;M Mat General &amp; Consumables</v>
          </cell>
          <cell r="E8799" t="str">
            <v>District 1</v>
          </cell>
          <cell r="F8799" t="str">
            <v>Water</v>
          </cell>
        </row>
        <row r="8800">
          <cell r="B8800">
            <v>78.2</v>
          </cell>
          <cell r="C8800">
            <v>2011</v>
          </cell>
          <cell r="D8800" t="str">
            <v>673000  413000 - R&amp;M Mat General &amp; Consumables</v>
          </cell>
          <cell r="E8800" t="str">
            <v>TOC</v>
          </cell>
          <cell r="F8800" t="str">
            <v>Water</v>
          </cell>
        </row>
        <row r="8801">
          <cell r="B8801">
            <v>0</v>
          </cell>
          <cell r="C8801">
            <v>2011</v>
          </cell>
          <cell r="D8801" t="str">
            <v>673000  413000 - R&amp;M Mat General &amp; Consumables</v>
          </cell>
          <cell r="E8801" t="str">
            <v>District 6</v>
          </cell>
          <cell r="F8801" t="str">
            <v>Water</v>
          </cell>
        </row>
        <row r="8802">
          <cell r="B8802">
            <v>396525.08</v>
          </cell>
          <cell r="C8802">
            <v>2011</v>
          </cell>
          <cell r="D8802" t="str">
            <v>673000  413000 - R&amp;M Mat General &amp; Consumables</v>
          </cell>
          <cell r="E8802" t="str">
            <v>District 8</v>
          </cell>
          <cell r="F8802" t="str">
            <v>Water</v>
          </cell>
        </row>
        <row r="8803">
          <cell r="B8803">
            <v>230461.9</v>
          </cell>
          <cell r="C8803">
            <v>2011</v>
          </cell>
          <cell r="D8803" t="str">
            <v>673000  413000 - R&amp;M Mat General &amp; Consumables</v>
          </cell>
          <cell r="E8803" t="str">
            <v>District 6</v>
          </cell>
          <cell r="F8803" t="str">
            <v>Water</v>
          </cell>
        </row>
        <row r="8804">
          <cell r="B8804">
            <v>17.45</v>
          </cell>
          <cell r="C8804">
            <v>2011</v>
          </cell>
          <cell r="D8804" t="str">
            <v>673000  413000 - R&amp;M Mat General &amp; Consumables</v>
          </cell>
          <cell r="E8804" t="str">
            <v>District 3</v>
          </cell>
          <cell r="F8804" t="str">
            <v>Water</v>
          </cell>
        </row>
        <row r="8805">
          <cell r="B8805">
            <v>179.53</v>
          </cell>
          <cell r="C8805">
            <v>2011</v>
          </cell>
          <cell r="D8805" t="str">
            <v>673000  413000 - R&amp;M Mat General &amp; Consumables</v>
          </cell>
          <cell r="E8805" t="str">
            <v>District 3</v>
          </cell>
          <cell r="F8805" t="str">
            <v>Water</v>
          </cell>
        </row>
        <row r="8806">
          <cell r="B8806">
            <v>0</v>
          </cell>
          <cell r="C8806">
            <v>2011</v>
          </cell>
          <cell r="D8806" t="str">
            <v>673000  413000 - R&amp;M Mat General &amp; Consumables</v>
          </cell>
          <cell r="E8806" t="str">
            <v>District 4</v>
          </cell>
          <cell r="F8806" t="str">
            <v>Water</v>
          </cell>
        </row>
        <row r="8807">
          <cell r="B8807">
            <v>518368.83</v>
          </cell>
          <cell r="C8807">
            <v>2011</v>
          </cell>
          <cell r="D8807" t="str">
            <v>673000  413000 - R&amp;M Mat General &amp; Consumables</v>
          </cell>
          <cell r="E8807" t="str">
            <v>District 4</v>
          </cell>
          <cell r="F8807" t="str">
            <v>Water</v>
          </cell>
        </row>
        <row r="8808">
          <cell r="B8808">
            <v>113429.05</v>
          </cell>
          <cell r="C8808">
            <v>2011</v>
          </cell>
          <cell r="D8808" t="str">
            <v>673000  413000 - R&amp;M Mat General &amp; Consumables</v>
          </cell>
          <cell r="E8808" t="str">
            <v>District 4</v>
          </cell>
          <cell r="F8808" t="str">
            <v>Water</v>
          </cell>
        </row>
        <row r="8809">
          <cell r="B8809">
            <v>58868.11</v>
          </cell>
          <cell r="C8809">
            <v>2011</v>
          </cell>
          <cell r="D8809" t="str">
            <v>673000  413000 - R&amp;M Mat General &amp; Consumables</v>
          </cell>
          <cell r="E8809" t="str">
            <v>District 4</v>
          </cell>
          <cell r="F8809" t="str">
            <v>Water</v>
          </cell>
        </row>
        <row r="8810">
          <cell r="B8810">
            <v>2822.27</v>
          </cell>
          <cell r="C8810">
            <v>2011</v>
          </cell>
          <cell r="D8810" t="str">
            <v>673000  413000 - R&amp;M Mat General &amp; Consumables</v>
          </cell>
          <cell r="E8810" t="str">
            <v>District 8</v>
          </cell>
          <cell r="F8810" t="str">
            <v>Water</v>
          </cell>
        </row>
        <row r="8811">
          <cell r="B8811">
            <v>750076.53</v>
          </cell>
          <cell r="C8811">
            <v>2011</v>
          </cell>
          <cell r="D8811" t="str">
            <v>673000  413000 - R&amp;M Mat General &amp; Consumables</v>
          </cell>
          <cell r="E8811" t="str">
            <v>District 8</v>
          </cell>
          <cell r="F8811" t="str">
            <v>Water</v>
          </cell>
        </row>
        <row r="8812">
          <cell r="B8812">
            <v>47066.94</v>
          </cell>
          <cell r="C8812">
            <v>2011</v>
          </cell>
          <cell r="D8812" t="str">
            <v>673000  413000 - R&amp;M Mat General &amp; Consumables</v>
          </cell>
          <cell r="E8812" t="str">
            <v>District 6</v>
          </cell>
          <cell r="F8812" t="str">
            <v>Water</v>
          </cell>
        </row>
        <row r="8813">
          <cell r="B8813">
            <v>150125.85</v>
          </cell>
          <cell r="C8813">
            <v>2011</v>
          </cell>
          <cell r="D8813" t="str">
            <v>673000  413000 - R&amp;M Mat General &amp; Consumables</v>
          </cell>
          <cell r="E8813" t="str">
            <v>District 6</v>
          </cell>
          <cell r="F8813" t="str">
            <v>Water</v>
          </cell>
        </row>
        <row r="8814">
          <cell r="B8814">
            <v>101703.69</v>
          </cell>
          <cell r="C8814">
            <v>2011</v>
          </cell>
          <cell r="D8814" t="str">
            <v>673000  413000 - R&amp;M Mat General &amp; Consumables</v>
          </cell>
          <cell r="E8814" t="str">
            <v>District 6</v>
          </cell>
          <cell r="F8814" t="str">
            <v>Water</v>
          </cell>
        </row>
        <row r="8815">
          <cell r="B8815">
            <v>368761.37</v>
          </cell>
          <cell r="C8815">
            <v>2011</v>
          </cell>
          <cell r="D8815" t="str">
            <v>673000  413000 - R&amp;M Mat General &amp; Consumables</v>
          </cell>
          <cell r="E8815" t="str">
            <v>District 6</v>
          </cell>
          <cell r="F8815" t="str">
            <v>Water</v>
          </cell>
        </row>
        <row r="8816">
          <cell r="B8816">
            <v>43194.54</v>
          </cell>
          <cell r="C8816">
            <v>2011</v>
          </cell>
          <cell r="D8816" t="str">
            <v>673000  413000 - R&amp;M Mat General &amp; Consumables</v>
          </cell>
          <cell r="E8816" t="str">
            <v>District 6</v>
          </cell>
          <cell r="F8816" t="str">
            <v>Water</v>
          </cell>
        </row>
        <row r="8817">
          <cell r="B8817">
            <v>0</v>
          </cell>
          <cell r="C8817">
            <v>2011</v>
          </cell>
          <cell r="D8817" t="str">
            <v>673000  413000 - R&amp;M Mat General &amp; Consumables</v>
          </cell>
          <cell r="E8817" t="str">
            <v>District 8</v>
          </cell>
          <cell r="F8817" t="str">
            <v>Water</v>
          </cell>
        </row>
        <row r="8818">
          <cell r="B8818">
            <v>438657.53</v>
          </cell>
          <cell r="C8818">
            <v>2011</v>
          </cell>
          <cell r="D8818" t="str">
            <v>673000  413000 - R&amp;M Mat General &amp; Consumables</v>
          </cell>
          <cell r="E8818" t="str">
            <v>District 8</v>
          </cell>
          <cell r="F8818" t="str">
            <v>Water</v>
          </cell>
        </row>
        <row r="8819">
          <cell r="B8819">
            <v>0</v>
          </cell>
          <cell r="C8819">
            <v>2011</v>
          </cell>
          <cell r="D8819" t="str">
            <v>673000  413000 - R&amp;M Mat General &amp; Consumables</v>
          </cell>
          <cell r="E8819" t="str">
            <v>District 8</v>
          </cell>
          <cell r="F8819" t="str">
            <v>Water</v>
          </cell>
        </row>
        <row r="8820">
          <cell r="B8820">
            <v>1408512.86</v>
          </cell>
          <cell r="C8820">
            <v>2011</v>
          </cell>
          <cell r="D8820" t="str">
            <v>673000  413000 - R&amp;M Mat General &amp; Consumables</v>
          </cell>
          <cell r="E8820" t="str">
            <v>District 8</v>
          </cell>
          <cell r="F8820" t="str">
            <v>Water</v>
          </cell>
        </row>
        <row r="8821">
          <cell r="B8821">
            <v>45478.96</v>
          </cell>
          <cell r="C8821">
            <v>2011</v>
          </cell>
          <cell r="D8821" t="str">
            <v>673000  413000 - R&amp;M Mat General &amp; Consumables</v>
          </cell>
          <cell r="E8821" t="str">
            <v>Logistics</v>
          </cell>
          <cell r="F8821" t="str">
            <v>Water</v>
          </cell>
        </row>
        <row r="8822">
          <cell r="B8822">
            <v>47217.86</v>
          </cell>
          <cell r="C8822">
            <v>2011</v>
          </cell>
          <cell r="D8822" t="str">
            <v>673000  413000 - R&amp;M Mat General &amp; Consumables</v>
          </cell>
          <cell r="E8822" t="str">
            <v>Informal Settlements</v>
          </cell>
          <cell r="F8822" t="str">
            <v>Sewer</v>
          </cell>
        </row>
        <row r="8823">
          <cell r="B8823">
            <v>1063.02</v>
          </cell>
          <cell r="C8823">
            <v>2011</v>
          </cell>
          <cell r="D8823" t="str">
            <v>673000  413000 - R&amp;M Mat General &amp; Consumables</v>
          </cell>
          <cell r="E8823" t="str">
            <v>Planning &amp; Design</v>
          </cell>
          <cell r="F8823" t="str">
            <v>Sewer</v>
          </cell>
        </row>
        <row r="8824">
          <cell r="B8824">
            <v>718.47</v>
          </cell>
          <cell r="C8824">
            <v>2011</v>
          </cell>
          <cell r="D8824" t="str">
            <v>673000  413000 - R&amp;M Mat General &amp; Consumables</v>
          </cell>
          <cell r="E8824" t="str">
            <v>Planning &amp; Design</v>
          </cell>
          <cell r="F8824" t="str">
            <v>Sewer</v>
          </cell>
        </row>
        <row r="8825">
          <cell r="B8825">
            <v>38030.26</v>
          </cell>
          <cell r="C8825">
            <v>2011</v>
          </cell>
          <cell r="D8825" t="str">
            <v>673000  413000 - R&amp;M Mat General &amp; Consumables</v>
          </cell>
          <cell r="E8825" t="str">
            <v>Informal Settlements</v>
          </cell>
          <cell r="F8825" t="str">
            <v>Sewer</v>
          </cell>
        </row>
        <row r="8826">
          <cell r="B8826">
            <v>157688.31</v>
          </cell>
          <cell r="C8826">
            <v>2011</v>
          </cell>
          <cell r="D8826" t="str">
            <v>673000  413000 - R&amp;M Mat General &amp; Consumables</v>
          </cell>
          <cell r="E8826" t="str">
            <v>Logistics</v>
          </cell>
          <cell r="F8826" t="str">
            <v>Sewer</v>
          </cell>
        </row>
        <row r="8827">
          <cell r="B8827">
            <v>412.64</v>
          </cell>
          <cell r="C8827">
            <v>2011</v>
          </cell>
          <cell r="D8827" t="str">
            <v>673000  413000 - R&amp;M Mat General &amp; Consumables</v>
          </cell>
          <cell r="E8827" t="str">
            <v>Logistics</v>
          </cell>
          <cell r="F8827" t="str">
            <v>Sewer</v>
          </cell>
        </row>
        <row r="8828">
          <cell r="B8828">
            <v>49918.81</v>
          </cell>
          <cell r="C8828">
            <v>2011</v>
          </cell>
          <cell r="D8828" t="str">
            <v>673000  413000 - R&amp;M Mat General &amp; Consumables</v>
          </cell>
          <cell r="E8828" t="str">
            <v>District 1</v>
          </cell>
          <cell r="F8828" t="str">
            <v>Sewer</v>
          </cell>
        </row>
        <row r="8829">
          <cell r="B8829">
            <v>433.25</v>
          </cell>
          <cell r="C8829">
            <v>2011</v>
          </cell>
          <cell r="D8829" t="str">
            <v>673000  413000 - R&amp;M Mat General &amp; Consumables</v>
          </cell>
          <cell r="E8829" t="str">
            <v>District 1</v>
          </cell>
          <cell r="F8829" t="str">
            <v>Sewer</v>
          </cell>
        </row>
        <row r="8830">
          <cell r="B8830">
            <v>152829.76999999999</v>
          </cell>
          <cell r="C8830">
            <v>2011</v>
          </cell>
          <cell r="D8830" t="str">
            <v>673000  413000 - R&amp;M Mat General &amp; Consumables</v>
          </cell>
          <cell r="E8830" t="str">
            <v>District 7</v>
          </cell>
          <cell r="F8830" t="str">
            <v>Sewer</v>
          </cell>
        </row>
        <row r="8831">
          <cell r="B8831">
            <v>15493.71</v>
          </cell>
          <cell r="C8831">
            <v>2011</v>
          </cell>
          <cell r="D8831" t="str">
            <v>673000  413000 - R&amp;M Mat General &amp; Consumables</v>
          </cell>
          <cell r="E8831" t="str">
            <v>District 6</v>
          </cell>
          <cell r="F8831" t="str">
            <v>Sewer</v>
          </cell>
        </row>
        <row r="8832">
          <cell r="B8832">
            <v>68044.72</v>
          </cell>
          <cell r="C8832">
            <v>2011</v>
          </cell>
          <cell r="D8832" t="str">
            <v>673000  413000 - R&amp;M Mat General &amp; Consumables</v>
          </cell>
          <cell r="E8832" t="str">
            <v>District 4</v>
          </cell>
          <cell r="F8832" t="str">
            <v>Sewer</v>
          </cell>
        </row>
        <row r="8833">
          <cell r="B8833">
            <v>36324.74</v>
          </cell>
          <cell r="C8833">
            <v>2011</v>
          </cell>
          <cell r="D8833" t="str">
            <v>673000  413000 - R&amp;M Mat General &amp; Consumables</v>
          </cell>
          <cell r="E8833" t="str">
            <v>District 4</v>
          </cell>
          <cell r="F8833" t="str">
            <v>Sewer</v>
          </cell>
        </row>
        <row r="8834">
          <cell r="B8834">
            <v>32181.91</v>
          </cell>
          <cell r="C8834">
            <v>2011</v>
          </cell>
          <cell r="D8834" t="str">
            <v>673000  413000 - R&amp;M Mat General &amp; Consumables</v>
          </cell>
          <cell r="E8834" t="str">
            <v>District 4</v>
          </cell>
          <cell r="F8834" t="str">
            <v>Sewer</v>
          </cell>
        </row>
        <row r="8835">
          <cell r="B8835">
            <v>124052.88</v>
          </cell>
          <cell r="C8835">
            <v>2011</v>
          </cell>
          <cell r="D8835" t="str">
            <v>673000  413000 - R&amp;M Mat General &amp; Consumables</v>
          </cell>
          <cell r="E8835" t="str">
            <v>District 7</v>
          </cell>
          <cell r="F8835" t="str">
            <v>Sewer</v>
          </cell>
        </row>
        <row r="8836">
          <cell r="B8836">
            <v>15750.36</v>
          </cell>
          <cell r="C8836">
            <v>2011</v>
          </cell>
          <cell r="D8836" t="str">
            <v>673000  413000 - R&amp;M Mat General &amp; Consumables</v>
          </cell>
          <cell r="E8836" t="str">
            <v>District 6</v>
          </cell>
          <cell r="F8836" t="str">
            <v>Sewer</v>
          </cell>
        </row>
        <row r="8837">
          <cell r="B8837">
            <v>16101.88</v>
          </cell>
          <cell r="C8837">
            <v>2011</v>
          </cell>
          <cell r="D8837" t="str">
            <v>673000  413000 - R&amp;M Mat General &amp; Consumables</v>
          </cell>
          <cell r="E8837" t="str">
            <v>District 6</v>
          </cell>
          <cell r="F8837" t="str">
            <v>Sewer</v>
          </cell>
        </row>
        <row r="8838">
          <cell r="B8838">
            <v>69076.179999999993</v>
          </cell>
          <cell r="C8838">
            <v>2011</v>
          </cell>
          <cell r="D8838" t="str">
            <v>673000  413000 - R&amp;M Mat General &amp; Consumables</v>
          </cell>
          <cell r="E8838" t="str">
            <v>District 6</v>
          </cell>
          <cell r="F8838" t="str">
            <v>Sewer</v>
          </cell>
        </row>
        <row r="8839">
          <cell r="B8839">
            <v>4240.24</v>
          </cell>
          <cell r="C8839">
            <v>2011</v>
          </cell>
          <cell r="D8839" t="str">
            <v>673000  413000 - R&amp;M Mat General &amp; Consumables</v>
          </cell>
          <cell r="E8839" t="str">
            <v>District 6</v>
          </cell>
          <cell r="F8839" t="str">
            <v>Sewer</v>
          </cell>
        </row>
        <row r="8840">
          <cell r="B8840">
            <v>337</v>
          </cell>
          <cell r="C8840">
            <v>2011</v>
          </cell>
          <cell r="D8840" t="str">
            <v>673000  413000 - R&amp;M Mat General &amp; Consumables</v>
          </cell>
          <cell r="E8840" t="str">
            <v>District 7</v>
          </cell>
          <cell r="F8840" t="str">
            <v>Sewer</v>
          </cell>
        </row>
        <row r="8841">
          <cell r="B8841">
            <v>106293.75999999999</v>
          </cell>
          <cell r="C8841">
            <v>2011</v>
          </cell>
          <cell r="D8841" t="str">
            <v>673000  413000 - R&amp;M Mat General &amp; Consumables</v>
          </cell>
          <cell r="E8841" t="str">
            <v>District 7</v>
          </cell>
          <cell r="F8841" t="str">
            <v>Sewer</v>
          </cell>
        </row>
        <row r="8842">
          <cell r="B8842">
            <v>1411.34</v>
          </cell>
          <cell r="C8842">
            <v>2011</v>
          </cell>
          <cell r="D8842" t="str">
            <v>673000  413000 - R&amp;M Mat General &amp; Consumables</v>
          </cell>
          <cell r="E8842" t="str">
            <v>Logistics</v>
          </cell>
          <cell r="F8842" t="str">
            <v>Water</v>
          </cell>
        </row>
        <row r="8843">
          <cell r="B8843">
            <v>80231.460000000006</v>
          </cell>
          <cell r="C8843">
            <v>2011</v>
          </cell>
          <cell r="D8843" t="str">
            <v>673000  413000 - R&amp;M Mat General &amp; Consumables</v>
          </cell>
          <cell r="E8843" t="str">
            <v>Informal Settlements</v>
          </cell>
          <cell r="F8843" t="str">
            <v>Water</v>
          </cell>
        </row>
        <row r="8844">
          <cell r="B8844">
            <v>14221.84</v>
          </cell>
          <cell r="C8844">
            <v>2011</v>
          </cell>
          <cell r="D8844" t="str">
            <v>673000  413000 - R&amp;M Mat General &amp; Consumables</v>
          </cell>
          <cell r="E8844" t="str">
            <v>Planning &amp; Design</v>
          </cell>
          <cell r="F8844" t="str">
            <v>Water</v>
          </cell>
        </row>
        <row r="8845">
          <cell r="B8845">
            <v>32076.68</v>
          </cell>
          <cell r="C8845">
            <v>2011</v>
          </cell>
          <cell r="D8845" t="str">
            <v>673000  413000 - R&amp;M Mat General &amp; Consumables</v>
          </cell>
          <cell r="E8845" t="str">
            <v>Informal Settlements</v>
          </cell>
          <cell r="F8845" t="str">
            <v>Water</v>
          </cell>
        </row>
        <row r="8846">
          <cell r="B8846">
            <v>1864.79</v>
          </cell>
          <cell r="C8846">
            <v>2011</v>
          </cell>
          <cell r="D8846" t="str">
            <v>673000  413000 - R&amp;M Mat General &amp; Consumables</v>
          </cell>
          <cell r="E8846" t="str">
            <v>Logistics</v>
          </cell>
          <cell r="F8846" t="str">
            <v>Water</v>
          </cell>
        </row>
        <row r="8847">
          <cell r="B8847">
            <v>255.25</v>
          </cell>
          <cell r="C8847">
            <v>2011</v>
          </cell>
          <cell r="D8847" t="str">
            <v>673000  413000 - R&amp;M Mat General &amp; Consumables</v>
          </cell>
          <cell r="E8847" t="str">
            <v>Logistics</v>
          </cell>
          <cell r="F8847" t="str">
            <v>Water</v>
          </cell>
        </row>
        <row r="8848">
          <cell r="B8848">
            <v>2902.22</v>
          </cell>
          <cell r="C8848">
            <v>2011</v>
          </cell>
          <cell r="D8848" t="str">
            <v>673150  413150 - R&amp;M Minor Tools , Equip &amp; Other</v>
          </cell>
          <cell r="E8848" t="str">
            <v>District 8</v>
          </cell>
          <cell r="F8848" t="str">
            <v>Water</v>
          </cell>
        </row>
        <row r="8849">
          <cell r="B8849">
            <v>5333.29</v>
          </cell>
          <cell r="C8849">
            <v>2011</v>
          </cell>
          <cell r="D8849" t="str">
            <v>673150  413150 - R&amp;M Minor Tools , Equip &amp; Other</v>
          </cell>
          <cell r="E8849" t="str">
            <v>District 8</v>
          </cell>
          <cell r="F8849" t="str">
            <v>Water</v>
          </cell>
        </row>
        <row r="8850">
          <cell r="B8850">
            <v>67.34</v>
          </cell>
          <cell r="C8850">
            <v>2011</v>
          </cell>
          <cell r="D8850" t="str">
            <v>673150  413150 - R&amp;M Minor Tools , Equip &amp; Other</v>
          </cell>
          <cell r="E8850" t="str">
            <v>District 6</v>
          </cell>
          <cell r="F8850" t="str">
            <v>Water</v>
          </cell>
        </row>
        <row r="8851">
          <cell r="B8851">
            <v>2611.44</v>
          </cell>
          <cell r="C8851">
            <v>2011</v>
          </cell>
          <cell r="D8851" t="str">
            <v>673150  413150 - R&amp;M Minor Tools , Equip &amp; Other</v>
          </cell>
          <cell r="E8851" t="str">
            <v>District 6</v>
          </cell>
          <cell r="F8851" t="str">
            <v>Water</v>
          </cell>
        </row>
        <row r="8852">
          <cell r="B8852">
            <v>712.58</v>
          </cell>
          <cell r="C8852">
            <v>2011</v>
          </cell>
          <cell r="D8852" t="str">
            <v>673150  413150 - R&amp;M Minor Tools , Equip &amp; Other</v>
          </cell>
          <cell r="E8852" t="str">
            <v>District 6</v>
          </cell>
          <cell r="F8852" t="str">
            <v>Water</v>
          </cell>
        </row>
        <row r="8853">
          <cell r="B8853">
            <v>0</v>
          </cell>
          <cell r="C8853">
            <v>2011</v>
          </cell>
          <cell r="D8853" t="str">
            <v>673150  413150 - R&amp;M Minor Tools , Equip &amp; Other</v>
          </cell>
          <cell r="E8853" t="str">
            <v>District 4</v>
          </cell>
          <cell r="F8853" t="str">
            <v>Water</v>
          </cell>
        </row>
        <row r="8854">
          <cell r="B8854">
            <v>844.46</v>
          </cell>
          <cell r="C8854">
            <v>2011</v>
          </cell>
          <cell r="D8854" t="str">
            <v>673150  413150 - R&amp;M Minor Tools , Equip &amp; Other</v>
          </cell>
          <cell r="E8854" t="str">
            <v>District 4</v>
          </cell>
          <cell r="F8854" t="str">
            <v>Water</v>
          </cell>
        </row>
        <row r="8855">
          <cell r="B8855">
            <v>3013.66</v>
          </cell>
          <cell r="C8855">
            <v>2011</v>
          </cell>
          <cell r="D8855" t="str">
            <v>673150  413150 - R&amp;M Minor Tools , Equip &amp; Other</v>
          </cell>
          <cell r="E8855" t="str">
            <v>District 4</v>
          </cell>
          <cell r="F8855" t="str">
            <v>Water</v>
          </cell>
        </row>
        <row r="8856">
          <cell r="B8856">
            <v>1210.5</v>
          </cell>
          <cell r="C8856">
            <v>2011</v>
          </cell>
          <cell r="D8856" t="str">
            <v>673150  413150 - R&amp;M Minor Tools , Equip &amp; Other</v>
          </cell>
          <cell r="E8856" t="str">
            <v>District 6</v>
          </cell>
          <cell r="F8856" t="str">
            <v>Water</v>
          </cell>
        </row>
        <row r="8857">
          <cell r="B8857">
            <v>7990.64</v>
          </cell>
          <cell r="C8857">
            <v>2011</v>
          </cell>
          <cell r="D8857" t="str">
            <v>673150  413150 - R&amp;M Minor Tools , Equip &amp; Other</v>
          </cell>
          <cell r="E8857" t="str">
            <v>District 8</v>
          </cell>
          <cell r="F8857" t="str">
            <v>Water</v>
          </cell>
        </row>
        <row r="8858">
          <cell r="B8858">
            <v>15651.6</v>
          </cell>
          <cell r="C8858">
            <v>2011</v>
          </cell>
          <cell r="D8858" t="str">
            <v>673150  413150 - R&amp;M Minor Tools , Equip &amp; Other</v>
          </cell>
          <cell r="E8858" t="str">
            <v>District 1</v>
          </cell>
          <cell r="F8858" t="str">
            <v>Water</v>
          </cell>
        </row>
        <row r="8859">
          <cell r="B8859">
            <v>201.5</v>
          </cell>
          <cell r="C8859">
            <v>2011</v>
          </cell>
          <cell r="D8859" t="str">
            <v>673150  413150 - R&amp;M Minor Tools , Equip &amp; Other</v>
          </cell>
          <cell r="E8859" t="str">
            <v>Logistics</v>
          </cell>
          <cell r="F8859" t="str">
            <v>Water</v>
          </cell>
        </row>
        <row r="8860">
          <cell r="B8860">
            <v>195.1</v>
          </cell>
          <cell r="C8860">
            <v>2011</v>
          </cell>
          <cell r="D8860" t="str">
            <v>673150  413150 - R&amp;M Minor Tools , Equip &amp; Other</v>
          </cell>
          <cell r="E8860" t="str">
            <v>Logistics</v>
          </cell>
          <cell r="F8860" t="str">
            <v>Water</v>
          </cell>
        </row>
        <row r="8861">
          <cell r="B8861">
            <v>303226.11</v>
          </cell>
          <cell r="C8861">
            <v>2011</v>
          </cell>
          <cell r="D8861" t="str">
            <v>673150  413150 - R&amp;M Minor Tools , Equip &amp; Other</v>
          </cell>
          <cell r="E8861" t="str">
            <v>Logistics</v>
          </cell>
          <cell r="F8861" t="str">
            <v>Water</v>
          </cell>
        </row>
        <row r="8862">
          <cell r="B8862">
            <v>6038.84</v>
          </cell>
          <cell r="C8862">
            <v>2011</v>
          </cell>
          <cell r="D8862" t="str">
            <v>673150  413150 - R&amp;M Minor Tools , Equip &amp; Other</v>
          </cell>
          <cell r="E8862" t="str">
            <v>Logistics</v>
          </cell>
          <cell r="F8862" t="str">
            <v>Water</v>
          </cell>
        </row>
        <row r="8863">
          <cell r="B8863">
            <v>400.02</v>
          </cell>
          <cell r="C8863">
            <v>2011</v>
          </cell>
          <cell r="D8863" t="str">
            <v>673150  413150 - R&amp;M Minor Tools , Equip &amp; Other</v>
          </cell>
          <cell r="E8863" t="str">
            <v>Logistics</v>
          </cell>
          <cell r="F8863" t="str">
            <v>Water</v>
          </cell>
        </row>
        <row r="8864">
          <cell r="B8864">
            <v>79</v>
          </cell>
          <cell r="C8864">
            <v>2011</v>
          </cell>
          <cell r="D8864" t="str">
            <v>673150  413150 - R&amp;M Minor Tools , Equip &amp; Other</v>
          </cell>
          <cell r="E8864" t="str">
            <v>Informal Settlements</v>
          </cell>
          <cell r="F8864" t="str">
            <v>Water</v>
          </cell>
        </row>
        <row r="8865">
          <cell r="B8865">
            <v>15628.57</v>
          </cell>
          <cell r="C8865">
            <v>2011</v>
          </cell>
          <cell r="D8865" t="str">
            <v>673150  413150 - R&amp;M Minor Tools , Equip &amp; Other</v>
          </cell>
          <cell r="E8865" t="str">
            <v>District 7</v>
          </cell>
          <cell r="F8865" t="str">
            <v>Sewer</v>
          </cell>
        </row>
        <row r="8866">
          <cell r="B8866">
            <v>24.5</v>
          </cell>
          <cell r="C8866">
            <v>2011</v>
          </cell>
          <cell r="D8866" t="str">
            <v>673150  413150 - R&amp;M Minor Tools , Equip &amp; Other</v>
          </cell>
          <cell r="E8866" t="str">
            <v>District 6</v>
          </cell>
          <cell r="F8866" t="str">
            <v>Sewer</v>
          </cell>
        </row>
        <row r="8867">
          <cell r="B8867">
            <v>277.22000000000003</v>
          </cell>
          <cell r="C8867">
            <v>2011</v>
          </cell>
          <cell r="D8867" t="str">
            <v>673150  413150 - R&amp;M Minor Tools , Equip &amp; Other</v>
          </cell>
          <cell r="E8867" t="str">
            <v>District 6</v>
          </cell>
          <cell r="F8867" t="str">
            <v>Sewer</v>
          </cell>
        </row>
        <row r="8868">
          <cell r="B8868">
            <v>950</v>
          </cell>
          <cell r="C8868">
            <v>2011</v>
          </cell>
          <cell r="D8868" t="str">
            <v>673150  413150 - R&amp;M Minor Tools , Equip &amp; Other</v>
          </cell>
          <cell r="E8868" t="str">
            <v>District 6</v>
          </cell>
          <cell r="F8868" t="str">
            <v>Sewer</v>
          </cell>
        </row>
        <row r="8869">
          <cell r="B8869">
            <v>64.5</v>
          </cell>
          <cell r="C8869">
            <v>2011</v>
          </cell>
          <cell r="D8869" t="str">
            <v>673150  413150 - R&amp;M Minor Tools , Equip &amp; Other</v>
          </cell>
          <cell r="E8869" t="str">
            <v>District 4</v>
          </cell>
          <cell r="F8869" t="str">
            <v>Sewer</v>
          </cell>
        </row>
        <row r="8870">
          <cell r="B8870">
            <v>3650</v>
          </cell>
          <cell r="C8870">
            <v>2011</v>
          </cell>
          <cell r="D8870" t="str">
            <v>673150  413150 - R&amp;M Minor Tools , Equip &amp; Other</v>
          </cell>
          <cell r="E8870" t="str">
            <v>TOC</v>
          </cell>
          <cell r="F8870" t="str">
            <v>Sewer</v>
          </cell>
        </row>
        <row r="8871">
          <cell r="B8871">
            <v>736.94</v>
          </cell>
          <cell r="C8871">
            <v>2011</v>
          </cell>
          <cell r="D8871" t="str">
            <v>673150  413150 - R&amp;M Minor Tools , Equip &amp; Other</v>
          </cell>
          <cell r="E8871" t="str">
            <v>District 7</v>
          </cell>
          <cell r="F8871" t="str">
            <v>Sewer</v>
          </cell>
        </row>
        <row r="8872">
          <cell r="B8872">
            <v>0</v>
          </cell>
          <cell r="C8872">
            <v>2011</v>
          </cell>
          <cell r="D8872" t="str">
            <v>673150  413150 - R&amp;M Minor Tools , Equip &amp; Other</v>
          </cell>
          <cell r="E8872" t="str">
            <v>District 1</v>
          </cell>
          <cell r="F8872" t="str">
            <v>Sewer</v>
          </cell>
        </row>
        <row r="8873">
          <cell r="B8873">
            <v>157.15</v>
          </cell>
          <cell r="C8873">
            <v>2011</v>
          </cell>
          <cell r="D8873" t="str">
            <v>673150  413150 - R&amp;M Minor Tools , Equip &amp; Other</v>
          </cell>
          <cell r="E8873" t="str">
            <v>District 1</v>
          </cell>
          <cell r="F8873" t="str">
            <v>Sewer</v>
          </cell>
        </row>
        <row r="8874">
          <cell r="B8874">
            <v>595189.97</v>
          </cell>
          <cell r="C8874">
            <v>2011</v>
          </cell>
          <cell r="D8874" t="str">
            <v>673150  413150 - R&amp;M Minor Tools , Equip &amp; Other</v>
          </cell>
          <cell r="E8874" t="str">
            <v>Logistics</v>
          </cell>
          <cell r="F8874" t="str">
            <v>Sewer</v>
          </cell>
        </row>
        <row r="8875">
          <cell r="B8875">
            <v>5622.96</v>
          </cell>
          <cell r="C8875">
            <v>2011</v>
          </cell>
          <cell r="D8875" t="str">
            <v>673150  413150 - R&amp;M Minor Tools , Equip &amp; Other</v>
          </cell>
          <cell r="E8875" t="str">
            <v>Informal Settlements</v>
          </cell>
          <cell r="F8875" t="str">
            <v>Sewer</v>
          </cell>
        </row>
        <row r="8876">
          <cell r="B8876">
            <v>133.44999999999999</v>
          </cell>
          <cell r="C8876">
            <v>2011</v>
          </cell>
          <cell r="D8876" t="str">
            <v>673220  413220 - R&amp;M Oil, Gas, Lubricants &amp; Coal</v>
          </cell>
          <cell r="E8876" t="str">
            <v>Informal Settlements</v>
          </cell>
          <cell r="F8876" t="str">
            <v>Sewer</v>
          </cell>
        </row>
        <row r="8877">
          <cell r="B8877">
            <v>0</v>
          </cell>
          <cell r="C8877">
            <v>2011</v>
          </cell>
          <cell r="D8877" t="str">
            <v>673220  413220 - R&amp;M Oil, Gas, Lubricants &amp; Coal</v>
          </cell>
          <cell r="E8877" t="str">
            <v>Informal Settlements</v>
          </cell>
          <cell r="F8877" t="str">
            <v>Sewer</v>
          </cell>
        </row>
        <row r="8878">
          <cell r="B8878">
            <v>8420.76</v>
          </cell>
          <cell r="C8878">
            <v>2011</v>
          </cell>
          <cell r="D8878" t="str">
            <v>673220  413220 - R&amp;M Oil, Gas, Lubricants &amp; Coal</v>
          </cell>
          <cell r="E8878" t="str">
            <v>Logistics</v>
          </cell>
          <cell r="F8878" t="str">
            <v>Sewer</v>
          </cell>
        </row>
        <row r="8879">
          <cell r="B8879">
            <v>1045</v>
          </cell>
          <cell r="C8879">
            <v>2011</v>
          </cell>
          <cell r="D8879" t="str">
            <v>673220  413220 - R&amp;M Oil, Gas, Lubricants &amp; Coal</v>
          </cell>
          <cell r="E8879" t="str">
            <v>District 7</v>
          </cell>
          <cell r="F8879" t="str">
            <v>Sewer</v>
          </cell>
        </row>
        <row r="8880">
          <cell r="B8880">
            <v>108.25</v>
          </cell>
          <cell r="C8880">
            <v>2011</v>
          </cell>
          <cell r="D8880" t="str">
            <v>673220  413220 - R&amp;M Oil, Gas, Lubricants &amp; Coal</v>
          </cell>
          <cell r="E8880" t="str">
            <v>District 4</v>
          </cell>
          <cell r="F8880" t="str">
            <v>Sewer</v>
          </cell>
        </row>
        <row r="8881">
          <cell r="B8881">
            <v>215.97</v>
          </cell>
          <cell r="C8881">
            <v>2011</v>
          </cell>
          <cell r="D8881" t="str">
            <v>673220  413220 - R&amp;M Oil, Gas, Lubricants &amp; Coal</v>
          </cell>
          <cell r="E8881" t="str">
            <v>District 4</v>
          </cell>
          <cell r="F8881" t="str">
            <v>Sewer</v>
          </cell>
        </row>
        <row r="8882">
          <cell r="B8882">
            <v>205865</v>
          </cell>
          <cell r="C8882">
            <v>2011</v>
          </cell>
          <cell r="D8882" t="str">
            <v>673220  413220 - R&amp;M Oil, Gas, Lubricants &amp; Coal</v>
          </cell>
          <cell r="E8882" t="str">
            <v>District 4</v>
          </cell>
          <cell r="F8882" t="str">
            <v>Sewer</v>
          </cell>
        </row>
        <row r="8883">
          <cell r="B8883">
            <v>22001.7</v>
          </cell>
          <cell r="C8883">
            <v>2011</v>
          </cell>
          <cell r="D8883" t="str">
            <v>673220  413220 - R&amp;M Oil, Gas, Lubricants &amp; Coal</v>
          </cell>
          <cell r="E8883" t="str">
            <v>District 6</v>
          </cell>
          <cell r="F8883" t="str">
            <v>Sewer</v>
          </cell>
        </row>
        <row r="8884">
          <cell r="B8884">
            <v>55385</v>
          </cell>
          <cell r="C8884">
            <v>2011</v>
          </cell>
          <cell r="D8884" t="str">
            <v>673220  413220 - R&amp;M Oil, Gas, Lubricants &amp; Coal</v>
          </cell>
          <cell r="E8884" t="str">
            <v>District 6</v>
          </cell>
          <cell r="F8884" t="str">
            <v>Sewer</v>
          </cell>
        </row>
        <row r="8885">
          <cell r="B8885">
            <v>512.69000000000005</v>
          </cell>
          <cell r="C8885">
            <v>2011</v>
          </cell>
          <cell r="D8885" t="str">
            <v>673220  413220 - R&amp;M Oil, Gas, Lubricants &amp; Coal</v>
          </cell>
          <cell r="E8885" t="str">
            <v>Logistics</v>
          </cell>
          <cell r="F8885" t="str">
            <v>Water</v>
          </cell>
        </row>
        <row r="8886">
          <cell r="B8886">
            <v>48.53</v>
          </cell>
          <cell r="C8886">
            <v>2011</v>
          </cell>
          <cell r="D8886" t="str">
            <v>673220  413220 - R&amp;M Oil, Gas, Lubricants &amp; Coal</v>
          </cell>
          <cell r="E8886" t="str">
            <v>Logistics</v>
          </cell>
          <cell r="F8886" t="str">
            <v>Water</v>
          </cell>
        </row>
        <row r="8887">
          <cell r="B8887">
            <v>2005.96</v>
          </cell>
          <cell r="C8887">
            <v>2011</v>
          </cell>
          <cell r="D8887" t="str">
            <v>673220  413220 - R&amp;M Oil, Gas, Lubricants &amp; Coal</v>
          </cell>
          <cell r="E8887" t="str">
            <v>Logistics</v>
          </cell>
          <cell r="F8887" t="str">
            <v>Water</v>
          </cell>
        </row>
        <row r="8888">
          <cell r="B8888">
            <v>29.89</v>
          </cell>
          <cell r="C8888">
            <v>2011</v>
          </cell>
          <cell r="D8888" t="str">
            <v>673220  413220 - R&amp;M Oil, Gas, Lubricants &amp; Coal</v>
          </cell>
          <cell r="E8888" t="str">
            <v>District 8</v>
          </cell>
          <cell r="F8888" t="str">
            <v>Water</v>
          </cell>
        </row>
        <row r="8889">
          <cell r="B8889">
            <v>584.53</v>
          </cell>
          <cell r="C8889">
            <v>2011</v>
          </cell>
          <cell r="D8889" t="str">
            <v>673220  413220 - R&amp;M Oil, Gas, Lubricants &amp; Coal</v>
          </cell>
          <cell r="E8889" t="str">
            <v>District 6</v>
          </cell>
          <cell r="F8889" t="str">
            <v>Water</v>
          </cell>
        </row>
        <row r="8890">
          <cell r="B8890">
            <v>4233.2299999999996</v>
          </cell>
          <cell r="C8890">
            <v>2011</v>
          </cell>
          <cell r="D8890" t="str">
            <v>673220  413220 - R&amp;M Oil, Gas, Lubricants &amp; Coal</v>
          </cell>
          <cell r="E8890" t="str">
            <v>District 4</v>
          </cell>
          <cell r="F8890" t="str">
            <v>Water</v>
          </cell>
        </row>
        <row r="8891">
          <cell r="B8891">
            <v>181.62</v>
          </cell>
          <cell r="C8891">
            <v>2011</v>
          </cell>
          <cell r="D8891" t="str">
            <v>673220  413220 - R&amp;M Oil, Gas, Lubricants &amp; Coal</v>
          </cell>
          <cell r="E8891" t="str">
            <v>District 4</v>
          </cell>
          <cell r="F8891" t="str">
            <v>Water</v>
          </cell>
        </row>
        <row r="8892">
          <cell r="B8892">
            <v>85.13</v>
          </cell>
          <cell r="C8892">
            <v>2011</v>
          </cell>
          <cell r="D8892" t="str">
            <v>673220  413220 - R&amp;M Oil, Gas, Lubricants &amp; Coal</v>
          </cell>
          <cell r="E8892" t="str">
            <v>District 6</v>
          </cell>
          <cell r="F8892" t="str">
            <v>Water</v>
          </cell>
        </row>
        <row r="8893">
          <cell r="B8893">
            <v>103.02</v>
          </cell>
          <cell r="C8893">
            <v>2011</v>
          </cell>
          <cell r="D8893" t="str">
            <v>673220  413220 - R&amp;M Oil, Gas, Lubricants &amp; Coal</v>
          </cell>
          <cell r="E8893" t="str">
            <v>District 6</v>
          </cell>
          <cell r="F8893" t="str">
            <v>Water</v>
          </cell>
        </row>
        <row r="8894">
          <cell r="B8894">
            <v>1359.58</v>
          </cell>
          <cell r="C8894">
            <v>2011</v>
          </cell>
          <cell r="D8894" t="str">
            <v>673220  413220 - R&amp;M Oil, Gas, Lubricants &amp; Coal</v>
          </cell>
          <cell r="E8894" t="str">
            <v>District 8</v>
          </cell>
          <cell r="F8894" t="str">
            <v>Water</v>
          </cell>
        </row>
        <row r="8895">
          <cell r="B8895">
            <v>426.81</v>
          </cell>
          <cell r="C8895">
            <v>2011</v>
          </cell>
          <cell r="D8895" t="str">
            <v>673300  413300 - R&amp;M Pest Control</v>
          </cell>
          <cell r="E8895" t="str">
            <v>Logistics</v>
          </cell>
          <cell r="F8895" t="str">
            <v>Sewer</v>
          </cell>
        </row>
        <row r="8896">
          <cell r="B8896">
            <v>1381.24</v>
          </cell>
          <cell r="C8896">
            <v>2011</v>
          </cell>
          <cell r="D8896" t="str">
            <v>673300  413300 - R&amp;M Pest Control</v>
          </cell>
          <cell r="E8896" t="str">
            <v>District 7</v>
          </cell>
          <cell r="F8896" t="str">
            <v>Sewer</v>
          </cell>
        </row>
        <row r="8897">
          <cell r="B8897">
            <v>0</v>
          </cell>
          <cell r="C8897">
            <v>2011</v>
          </cell>
          <cell r="D8897" t="str">
            <v>673300  413300 - R&amp;M Pest Control</v>
          </cell>
          <cell r="E8897" t="str">
            <v>District 4</v>
          </cell>
          <cell r="F8897" t="str">
            <v>Sewer</v>
          </cell>
        </row>
        <row r="8898">
          <cell r="B8898">
            <v>1412.33</v>
          </cell>
          <cell r="C8898">
            <v>2011</v>
          </cell>
          <cell r="D8898" t="str">
            <v>673300  413300 - R&amp;M Pest Control</v>
          </cell>
          <cell r="E8898" t="str">
            <v>District 6</v>
          </cell>
          <cell r="F8898" t="str">
            <v>Sewer</v>
          </cell>
        </row>
        <row r="8899">
          <cell r="B8899">
            <v>433.36</v>
          </cell>
          <cell r="C8899">
            <v>2011</v>
          </cell>
          <cell r="D8899" t="str">
            <v>673300  413300 - R&amp;M Pest Control</v>
          </cell>
          <cell r="E8899" t="str">
            <v>District 7</v>
          </cell>
          <cell r="F8899" t="str">
            <v>Sewer</v>
          </cell>
        </row>
        <row r="8900">
          <cell r="B8900">
            <v>71.930000000000007</v>
          </cell>
          <cell r="C8900">
            <v>2011</v>
          </cell>
          <cell r="D8900" t="str">
            <v>673300  413300 - R&amp;M Pest Control</v>
          </cell>
          <cell r="E8900" t="str">
            <v>Logistics</v>
          </cell>
          <cell r="F8900" t="str">
            <v>Water</v>
          </cell>
        </row>
        <row r="8901">
          <cell r="B8901">
            <v>2450</v>
          </cell>
          <cell r="C8901">
            <v>2011</v>
          </cell>
          <cell r="D8901" t="str">
            <v>673300  413300 - R&amp;M Pest Control</v>
          </cell>
          <cell r="E8901" t="str">
            <v>District 4</v>
          </cell>
          <cell r="F8901" t="str">
            <v>Water</v>
          </cell>
        </row>
        <row r="8902">
          <cell r="B8902">
            <v>0</v>
          </cell>
          <cell r="C8902">
            <v>2011</v>
          </cell>
          <cell r="D8902" t="str">
            <v>673350  413350 - R&amp;M Plnts Greenery &amp; Vegetation</v>
          </cell>
          <cell r="E8902" t="str">
            <v>Logistics</v>
          </cell>
          <cell r="F8902" t="str">
            <v>Water</v>
          </cell>
        </row>
        <row r="8903">
          <cell r="B8903">
            <v>0</v>
          </cell>
          <cell r="C8903">
            <v>2011</v>
          </cell>
          <cell r="D8903" t="str">
            <v>673350  413350 - R&amp;M Plnts Greenery &amp; Vegetation</v>
          </cell>
          <cell r="E8903" t="str">
            <v>District 4</v>
          </cell>
          <cell r="F8903" t="str">
            <v>Water</v>
          </cell>
        </row>
        <row r="8904">
          <cell r="B8904">
            <v>1423.47</v>
          </cell>
          <cell r="C8904">
            <v>2011</v>
          </cell>
          <cell r="D8904" t="str">
            <v>673850  413850 - R&amp;M Service Connections</v>
          </cell>
          <cell r="E8904" t="str">
            <v>District 7</v>
          </cell>
          <cell r="F8904" t="str">
            <v>Sewer</v>
          </cell>
        </row>
        <row r="8905">
          <cell r="B8905">
            <v>567</v>
          </cell>
          <cell r="C8905">
            <v>2011</v>
          </cell>
          <cell r="D8905" t="str">
            <v>673850  413850 - R&amp;M Service Connections</v>
          </cell>
          <cell r="E8905" t="str">
            <v>District 6</v>
          </cell>
          <cell r="F8905" t="str">
            <v>Sewer</v>
          </cell>
        </row>
        <row r="8906">
          <cell r="B8906">
            <v>381.42</v>
          </cell>
          <cell r="C8906">
            <v>2011</v>
          </cell>
          <cell r="D8906" t="str">
            <v>673850  413850 - R&amp;M Service Connections</v>
          </cell>
          <cell r="E8906" t="str">
            <v>District 6</v>
          </cell>
          <cell r="F8906" t="str">
            <v>Sewer</v>
          </cell>
        </row>
        <row r="8907">
          <cell r="B8907">
            <v>1415440.73</v>
          </cell>
          <cell r="C8907">
            <v>2011</v>
          </cell>
          <cell r="D8907" t="str">
            <v>673850  413850 - R&amp;M Service Connections</v>
          </cell>
          <cell r="E8907" t="str">
            <v>District 1</v>
          </cell>
          <cell r="F8907" t="str">
            <v>Water</v>
          </cell>
        </row>
        <row r="8908">
          <cell r="B8908">
            <v>803.53</v>
          </cell>
          <cell r="C8908">
            <v>2011</v>
          </cell>
          <cell r="D8908" t="str">
            <v>673850  413850 - R&amp;M Service Connections</v>
          </cell>
          <cell r="E8908" t="str">
            <v>District 1</v>
          </cell>
          <cell r="F8908" t="str">
            <v>Water</v>
          </cell>
        </row>
        <row r="8909">
          <cell r="B8909">
            <v>955718.26</v>
          </cell>
          <cell r="C8909">
            <v>2011</v>
          </cell>
          <cell r="D8909" t="str">
            <v>673850  413850 - R&amp;M Service Connections</v>
          </cell>
          <cell r="E8909" t="str">
            <v>District 8</v>
          </cell>
          <cell r="F8909" t="str">
            <v>Water</v>
          </cell>
        </row>
        <row r="8910">
          <cell r="B8910">
            <v>178686.94</v>
          </cell>
          <cell r="C8910">
            <v>2011</v>
          </cell>
          <cell r="D8910" t="str">
            <v>673850  413850 - R&amp;M Service Connections</v>
          </cell>
          <cell r="E8910" t="str">
            <v>District 6</v>
          </cell>
          <cell r="F8910" t="str">
            <v>Water</v>
          </cell>
        </row>
        <row r="8911">
          <cell r="B8911">
            <v>128388.71</v>
          </cell>
          <cell r="C8911">
            <v>2011</v>
          </cell>
          <cell r="D8911" t="str">
            <v>673850  413850 - R&amp;M Service Connections</v>
          </cell>
          <cell r="E8911" t="str">
            <v>District 4</v>
          </cell>
          <cell r="F8911" t="str">
            <v>Water</v>
          </cell>
        </row>
        <row r="8912">
          <cell r="B8912">
            <v>400720.16</v>
          </cell>
          <cell r="C8912">
            <v>2011</v>
          </cell>
          <cell r="D8912" t="str">
            <v>673850  413850 - R&amp;M Service Connections</v>
          </cell>
          <cell r="E8912" t="str">
            <v>District 4</v>
          </cell>
          <cell r="F8912" t="str">
            <v>Water</v>
          </cell>
        </row>
        <row r="8913">
          <cell r="B8913">
            <v>391803.21</v>
          </cell>
          <cell r="C8913">
            <v>2011</v>
          </cell>
          <cell r="D8913" t="str">
            <v>673850  413850 - R&amp;M Service Connections</v>
          </cell>
          <cell r="E8913" t="str">
            <v>District 4</v>
          </cell>
          <cell r="F8913" t="str">
            <v>Water</v>
          </cell>
        </row>
        <row r="8914">
          <cell r="B8914">
            <v>162717.4</v>
          </cell>
          <cell r="C8914">
            <v>2011</v>
          </cell>
          <cell r="D8914" t="str">
            <v>673850  413850 - R&amp;M Service Connections</v>
          </cell>
          <cell r="E8914" t="str">
            <v>District 8</v>
          </cell>
          <cell r="F8914" t="str">
            <v>Water</v>
          </cell>
        </row>
        <row r="8915">
          <cell r="B8915">
            <v>103764.75</v>
          </cell>
          <cell r="C8915">
            <v>2011</v>
          </cell>
          <cell r="D8915" t="str">
            <v>673850  413850 - R&amp;M Service Connections</v>
          </cell>
          <cell r="E8915" t="str">
            <v>District 6</v>
          </cell>
          <cell r="F8915" t="str">
            <v>Water</v>
          </cell>
        </row>
        <row r="8916">
          <cell r="B8916">
            <v>527162.89</v>
          </cell>
          <cell r="C8916">
            <v>2011</v>
          </cell>
          <cell r="D8916" t="str">
            <v>673850  413850 - R&amp;M Service Connections</v>
          </cell>
          <cell r="E8916" t="str">
            <v>District 6</v>
          </cell>
          <cell r="F8916" t="str">
            <v>Water</v>
          </cell>
        </row>
        <row r="8917">
          <cell r="B8917">
            <v>206859.45</v>
          </cell>
          <cell r="C8917">
            <v>2011</v>
          </cell>
          <cell r="D8917" t="str">
            <v>673850  413850 - R&amp;M Service Connections</v>
          </cell>
          <cell r="E8917" t="str">
            <v>District 6</v>
          </cell>
          <cell r="F8917" t="str">
            <v>Water</v>
          </cell>
        </row>
        <row r="8918">
          <cell r="B8918">
            <v>50522.62</v>
          </cell>
          <cell r="C8918">
            <v>2011</v>
          </cell>
          <cell r="D8918" t="str">
            <v>673850  413850 - R&amp;M Service Connections</v>
          </cell>
          <cell r="E8918" t="str">
            <v>District 6</v>
          </cell>
          <cell r="F8918" t="str">
            <v>Water</v>
          </cell>
        </row>
        <row r="8919">
          <cell r="B8919">
            <v>444278.23</v>
          </cell>
          <cell r="C8919">
            <v>2011</v>
          </cell>
          <cell r="D8919" t="str">
            <v>673850  413850 - R&amp;M Service Connections</v>
          </cell>
          <cell r="E8919" t="str">
            <v>District 8</v>
          </cell>
          <cell r="F8919" t="str">
            <v>Water</v>
          </cell>
        </row>
        <row r="8920">
          <cell r="B8920">
            <v>541502.1</v>
          </cell>
          <cell r="C8920">
            <v>2011</v>
          </cell>
          <cell r="D8920" t="str">
            <v>673850  413850 - R&amp;M Service Connections</v>
          </cell>
          <cell r="E8920" t="str">
            <v>District 8</v>
          </cell>
          <cell r="F8920" t="str">
            <v>Water</v>
          </cell>
        </row>
        <row r="8921">
          <cell r="B8921">
            <v>85.97</v>
          </cell>
          <cell r="C8921">
            <v>2011</v>
          </cell>
          <cell r="D8921" t="str">
            <v>673950  413950 - R&amp;M Signage</v>
          </cell>
          <cell r="E8921" t="str">
            <v>Logistics</v>
          </cell>
          <cell r="F8921" t="str">
            <v>Sewer</v>
          </cell>
        </row>
        <row r="8922">
          <cell r="B8922">
            <v>62.08</v>
          </cell>
          <cell r="C8922">
            <v>2011</v>
          </cell>
          <cell r="D8922" t="str">
            <v>673950  413950 - R&amp;M Signage</v>
          </cell>
          <cell r="E8922" t="str">
            <v>Logistics</v>
          </cell>
          <cell r="F8922" t="str">
            <v>Water</v>
          </cell>
        </row>
        <row r="8923">
          <cell r="B8923">
            <v>1050.28</v>
          </cell>
          <cell r="C8923">
            <v>2011</v>
          </cell>
          <cell r="D8923" t="str">
            <v>673950  413950 - R&amp;M Signage</v>
          </cell>
          <cell r="E8923" t="str">
            <v>District 1</v>
          </cell>
          <cell r="F8923" t="str">
            <v>Water</v>
          </cell>
        </row>
        <row r="8924">
          <cell r="B8924">
            <v>380523.21</v>
          </cell>
          <cell r="C8924">
            <v>2011</v>
          </cell>
          <cell r="D8924" t="str">
            <v>675110  455110 - R&amp;M Contracted Srvcs: Repairs</v>
          </cell>
          <cell r="E8924" t="str">
            <v>District 1</v>
          </cell>
          <cell r="F8924" t="str">
            <v>Water</v>
          </cell>
        </row>
        <row r="8925">
          <cell r="B8925">
            <v>15907.56</v>
          </cell>
          <cell r="C8925">
            <v>2011</v>
          </cell>
          <cell r="D8925" t="str">
            <v>675110  455110 - R&amp;M Contracted Srvcs: Repairs</v>
          </cell>
          <cell r="E8925" t="str">
            <v>District 1</v>
          </cell>
          <cell r="F8925" t="str">
            <v>Water</v>
          </cell>
        </row>
        <row r="8926">
          <cell r="B8926">
            <v>82463.710000000006</v>
          </cell>
          <cell r="C8926">
            <v>2011</v>
          </cell>
          <cell r="D8926" t="str">
            <v>675110  455110 - R&amp;M Contracted Srvcs: Repairs</v>
          </cell>
          <cell r="E8926" t="str">
            <v>District 1</v>
          </cell>
          <cell r="F8926" t="str">
            <v>Water</v>
          </cell>
        </row>
        <row r="8927">
          <cell r="B8927">
            <v>80.7</v>
          </cell>
          <cell r="C8927">
            <v>2011</v>
          </cell>
          <cell r="D8927" t="str">
            <v>675110  455110 - R&amp;M Contracted Srvcs: Repairs</v>
          </cell>
          <cell r="E8927" t="str">
            <v>TOC</v>
          </cell>
          <cell r="F8927" t="str">
            <v>Water</v>
          </cell>
        </row>
        <row r="8928">
          <cell r="B8928">
            <v>11232.8</v>
          </cell>
          <cell r="C8928">
            <v>2011</v>
          </cell>
          <cell r="D8928" t="str">
            <v>675110  455110 - R&amp;M Contracted Srvcs: Repairs</v>
          </cell>
          <cell r="E8928" t="str">
            <v>District 6</v>
          </cell>
          <cell r="F8928" t="str">
            <v>Water</v>
          </cell>
        </row>
        <row r="8929">
          <cell r="B8929">
            <v>9480660.9600000009</v>
          </cell>
          <cell r="C8929">
            <v>2011</v>
          </cell>
          <cell r="D8929" t="str">
            <v>675110  455110 - R&amp;M Contracted Srvcs: Repairs</v>
          </cell>
          <cell r="E8929" t="str">
            <v>District 8</v>
          </cell>
          <cell r="F8929" t="str">
            <v>Water</v>
          </cell>
        </row>
        <row r="8930">
          <cell r="B8930">
            <v>926541.34</v>
          </cell>
          <cell r="C8930">
            <v>2011</v>
          </cell>
          <cell r="D8930" t="str">
            <v>675110  455110 - R&amp;M Contracted Srvcs: Repairs</v>
          </cell>
          <cell r="E8930" t="str">
            <v>District 6</v>
          </cell>
          <cell r="F8930" t="str">
            <v>Water</v>
          </cell>
        </row>
        <row r="8931">
          <cell r="B8931">
            <v>11430.26</v>
          </cell>
          <cell r="C8931">
            <v>2011</v>
          </cell>
          <cell r="D8931" t="str">
            <v>675110  455110 - R&amp;M Contracted Srvcs: Repairs</v>
          </cell>
          <cell r="E8931" t="str">
            <v>District 3</v>
          </cell>
          <cell r="F8931" t="str">
            <v>Water</v>
          </cell>
        </row>
        <row r="8932">
          <cell r="B8932">
            <v>0</v>
          </cell>
          <cell r="C8932">
            <v>2011</v>
          </cell>
          <cell r="D8932" t="str">
            <v>675110  455110 - R&amp;M Contracted Srvcs: Repairs</v>
          </cell>
          <cell r="E8932" t="str">
            <v>District 3</v>
          </cell>
          <cell r="F8932" t="str">
            <v>Water</v>
          </cell>
        </row>
        <row r="8933">
          <cell r="B8933">
            <v>220.58</v>
          </cell>
          <cell r="C8933">
            <v>2011</v>
          </cell>
          <cell r="D8933" t="str">
            <v>675110  455110 - R&amp;M Contracted Srvcs: Repairs</v>
          </cell>
          <cell r="E8933" t="str">
            <v>District 3</v>
          </cell>
          <cell r="F8933" t="str">
            <v>Water</v>
          </cell>
        </row>
        <row r="8934">
          <cell r="B8934">
            <v>138803.37</v>
          </cell>
          <cell r="C8934">
            <v>2011</v>
          </cell>
          <cell r="D8934" t="str">
            <v>675110  455110 - R&amp;M Contracted Srvcs: Repairs</v>
          </cell>
          <cell r="E8934" t="str">
            <v>District 3</v>
          </cell>
          <cell r="F8934" t="str">
            <v>Water</v>
          </cell>
        </row>
        <row r="8935">
          <cell r="B8935">
            <v>639.07000000000005</v>
          </cell>
          <cell r="C8935">
            <v>2011</v>
          </cell>
          <cell r="D8935" t="str">
            <v>675110  455110 - R&amp;M Contracted Srvcs: Repairs</v>
          </cell>
          <cell r="E8935" t="str">
            <v>District 4</v>
          </cell>
          <cell r="F8935" t="str">
            <v>Water</v>
          </cell>
        </row>
        <row r="8936">
          <cell r="B8936">
            <v>11486105.66</v>
          </cell>
          <cell r="C8936">
            <v>2011</v>
          </cell>
          <cell r="D8936" t="str">
            <v>675110  455110 - R&amp;M Contracted Srvcs: Repairs</v>
          </cell>
          <cell r="E8936" t="str">
            <v>District 4</v>
          </cell>
          <cell r="F8936" t="str">
            <v>Water</v>
          </cell>
        </row>
        <row r="8937">
          <cell r="B8937">
            <v>956776.77</v>
          </cell>
          <cell r="C8937">
            <v>2011</v>
          </cell>
          <cell r="D8937" t="str">
            <v>675110  455110 - R&amp;M Contracted Srvcs: Repairs</v>
          </cell>
          <cell r="E8937" t="str">
            <v>District 4</v>
          </cell>
          <cell r="F8937" t="str">
            <v>Water</v>
          </cell>
        </row>
        <row r="8938">
          <cell r="B8938">
            <v>467302.22</v>
          </cell>
          <cell r="C8938">
            <v>2011</v>
          </cell>
          <cell r="D8938" t="str">
            <v>675110  455110 - R&amp;M Contracted Srvcs: Repairs</v>
          </cell>
          <cell r="E8938" t="str">
            <v>District 4</v>
          </cell>
          <cell r="F8938" t="str">
            <v>Water</v>
          </cell>
        </row>
        <row r="8939">
          <cell r="B8939">
            <v>0</v>
          </cell>
          <cell r="C8939">
            <v>2011</v>
          </cell>
          <cell r="D8939" t="str">
            <v>675110  455110 - R&amp;M Contracted Srvcs: Repairs</v>
          </cell>
          <cell r="E8939" t="str">
            <v>District 8</v>
          </cell>
          <cell r="F8939" t="str">
            <v>Water</v>
          </cell>
        </row>
        <row r="8940">
          <cell r="B8940">
            <v>0</v>
          </cell>
          <cell r="C8940">
            <v>2011</v>
          </cell>
          <cell r="D8940" t="str">
            <v>675110  455110 - R&amp;M Contracted Srvcs: Repairs</v>
          </cell>
          <cell r="E8940" t="str">
            <v>District 8</v>
          </cell>
          <cell r="F8940" t="str">
            <v>Water</v>
          </cell>
        </row>
        <row r="8941">
          <cell r="B8941">
            <v>25325.21</v>
          </cell>
          <cell r="C8941">
            <v>2011</v>
          </cell>
          <cell r="D8941" t="str">
            <v>675110  455110 - R&amp;M Contracted Srvcs: Repairs</v>
          </cell>
          <cell r="E8941" t="str">
            <v>District 6</v>
          </cell>
          <cell r="F8941" t="str">
            <v>Water</v>
          </cell>
        </row>
        <row r="8942">
          <cell r="B8942">
            <v>228</v>
          </cell>
          <cell r="C8942">
            <v>2011</v>
          </cell>
          <cell r="D8942" t="str">
            <v>675110  455110 - R&amp;M Contracted Srvcs: Repairs</v>
          </cell>
          <cell r="E8942" t="str">
            <v>District 6</v>
          </cell>
          <cell r="F8942" t="str">
            <v>Water</v>
          </cell>
        </row>
        <row r="8943">
          <cell r="B8943">
            <v>4290228.09</v>
          </cell>
          <cell r="C8943">
            <v>2011</v>
          </cell>
          <cell r="D8943" t="str">
            <v>675110  455110 - R&amp;M Contracted Srvcs: Repairs</v>
          </cell>
          <cell r="E8943" t="str">
            <v>District 6</v>
          </cell>
          <cell r="F8943" t="str">
            <v>Water</v>
          </cell>
        </row>
        <row r="8944">
          <cell r="B8944">
            <v>771184.6</v>
          </cell>
          <cell r="C8944">
            <v>2011</v>
          </cell>
          <cell r="D8944" t="str">
            <v>675110  455110 - R&amp;M Contracted Srvcs: Repairs</v>
          </cell>
          <cell r="E8944" t="str">
            <v>District 6</v>
          </cell>
          <cell r="F8944" t="str">
            <v>Water</v>
          </cell>
        </row>
        <row r="8945">
          <cell r="B8945">
            <v>1317827.25</v>
          </cell>
          <cell r="C8945">
            <v>2011</v>
          </cell>
          <cell r="D8945" t="str">
            <v>675110  455110 - R&amp;M Contracted Srvcs: Repairs</v>
          </cell>
          <cell r="E8945" t="str">
            <v>District 6</v>
          </cell>
          <cell r="F8945" t="str">
            <v>Water</v>
          </cell>
        </row>
        <row r="8946">
          <cell r="B8946">
            <v>3447091.44</v>
          </cell>
          <cell r="C8946">
            <v>2011</v>
          </cell>
          <cell r="D8946" t="str">
            <v>675110  455110 - R&amp;M Contracted Srvcs: Repairs</v>
          </cell>
          <cell r="E8946" t="str">
            <v>District 6</v>
          </cell>
          <cell r="F8946" t="str">
            <v>Water</v>
          </cell>
        </row>
        <row r="8947">
          <cell r="B8947">
            <v>0</v>
          </cell>
          <cell r="C8947">
            <v>2011</v>
          </cell>
          <cell r="D8947" t="str">
            <v>675110  455110 - R&amp;M Contracted Srvcs: Repairs</v>
          </cell>
          <cell r="E8947" t="str">
            <v>District 8</v>
          </cell>
          <cell r="F8947" t="str">
            <v>Water</v>
          </cell>
        </row>
        <row r="8948">
          <cell r="B8948">
            <v>1300</v>
          </cell>
          <cell r="C8948">
            <v>2011</v>
          </cell>
          <cell r="D8948" t="str">
            <v>675110  455110 - R&amp;M Contracted Srvcs: Repairs</v>
          </cell>
          <cell r="E8948" t="str">
            <v>District 8</v>
          </cell>
          <cell r="F8948" t="str">
            <v>Water</v>
          </cell>
        </row>
        <row r="8949">
          <cell r="B8949">
            <v>157182.39999999999</v>
          </cell>
          <cell r="C8949">
            <v>2011</v>
          </cell>
          <cell r="D8949" t="str">
            <v>675110  455110 - R&amp;M Contracted Srvcs: Repairs</v>
          </cell>
          <cell r="E8949" t="str">
            <v>District 8</v>
          </cell>
          <cell r="F8949" t="str">
            <v>Water</v>
          </cell>
        </row>
        <row r="8950">
          <cell r="B8950">
            <v>141334.76999999999</v>
          </cell>
          <cell r="C8950">
            <v>2011</v>
          </cell>
          <cell r="D8950" t="str">
            <v>675110  455110 - R&amp;M Contracted Srvcs: Repairs</v>
          </cell>
          <cell r="E8950" t="str">
            <v>District 8</v>
          </cell>
          <cell r="F8950" t="str">
            <v>Water</v>
          </cell>
        </row>
        <row r="8951">
          <cell r="B8951">
            <v>29435.43</v>
          </cell>
          <cell r="C8951">
            <v>2011</v>
          </cell>
          <cell r="D8951" t="str">
            <v>675110  455110 - R&amp;M Contracted Srvcs: Repairs</v>
          </cell>
          <cell r="E8951" t="str">
            <v>District 8</v>
          </cell>
          <cell r="F8951" t="str">
            <v>Water</v>
          </cell>
        </row>
        <row r="8952">
          <cell r="B8952">
            <v>412566.1</v>
          </cell>
          <cell r="C8952">
            <v>2011</v>
          </cell>
          <cell r="D8952" t="str">
            <v>675110  455110 - R&amp;M Contracted Srvcs: Repairs</v>
          </cell>
          <cell r="E8952" t="str">
            <v>District 8</v>
          </cell>
          <cell r="F8952" t="str">
            <v>Water</v>
          </cell>
        </row>
        <row r="8953">
          <cell r="B8953">
            <v>360</v>
          </cell>
          <cell r="C8953">
            <v>2011</v>
          </cell>
          <cell r="D8953" t="str">
            <v>675110  455110 - R&amp;M Contracted Srvcs: Repairs</v>
          </cell>
          <cell r="E8953" t="str">
            <v>District 8</v>
          </cell>
          <cell r="F8953" t="str">
            <v>Water</v>
          </cell>
        </row>
        <row r="8954">
          <cell r="B8954">
            <v>71942.95</v>
          </cell>
          <cell r="C8954">
            <v>2011</v>
          </cell>
          <cell r="D8954" t="str">
            <v>675110  455110 - R&amp;M Contracted Srvcs: Repairs</v>
          </cell>
          <cell r="E8954" t="str">
            <v>Logistics</v>
          </cell>
          <cell r="F8954" t="str">
            <v>Water</v>
          </cell>
        </row>
        <row r="8955">
          <cell r="B8955">
            <v>26290.400000000001</v>
          </cell>
          <cell r="C8955">
            <v>2011</v>
          </cell>
          <cell r="D8955" t="str">
            <v>675110  455110 - R&amp;M Contracted Srvcs: Repairs</v>
          </cell>
          <cell r="E8955" t="str">
            <v>Informal Settlements</v>
          </cell>
          <cell r="F8955" t="str">
            <v>Sewer</v>
          </cell>
        </row>
        <row r="8956">
          <cell r="B8956">
            <v>1360298.82</v>
          </cell>
          <cell r="C8956">
            <v>2011</v>
          </cell>
          <cell r="D8956" t="str">
            <v>675110  455110 - R&amp;M Contracted Srvcs: Repairs</v>
          </cell>
          <cell r="E8956" t="str">
            <v>Informal Settlements</v>
          </cell>
          <cell r="F8956" t="str">
            <v>Sewer</v>
          </cell>
        </row>
        <row r="8957">
          <cell r="B8957">
            <v>8239266.5899999999</v>
          </cell>
          <cell r="C8957">
            <v>2011</v>
          </cell>
          <cell r="D8957" t="str">
            <v>675110  455110 - R&amp;M Contracted Srvcs: Repairs</v>
          </cell>
          <cell r="E8957" t="str">
            <v>Logistics</v>
          </cell>
          <cell r="F8957" t="str">
            <v>Sewer</v>
          </cell>
        </row>
        <row r="8958">
          <cell r="B8958">
            <v>102333.43</v>
          </cell>
          <cell r="C8958">
            <v>2011</v>
          </cell>
          <cell r="D8958" t="str">
            <v>675110  455110 - R&amp;M Contracted Srvcs: Repairs</v>
          </cell>
          <cell r="E8958" t="str">
            <v>Logistics</v>
          </cell>
          <cell r="F8958" t="str">
            <v>Sewer</v>
          </cell>
        </row>
        <row r="8959">
          <cell r="B8959">
            <v>257796.92</v>
          </cell>
          <cell r="C8959">
            <v>2011</v>
          </cell>
          <cell r="D8959" t="str">
            <v>675110  455110 - R&amp;M Contracted Srvcs: Repairs</v>
          </cell>
          <cell r="E8959" t="str">
            <v>District 1</v>
          </cell>
          <cell r="F8959" t="str">
            <v>Sewer</v>
          </cell>
        </row>
        <row r="8960">
          <cell r="B8960">
            <v>0</v>
          </cell>
          <cell r="C8960">
            <v>2011</v>
          </cell>
          <cell r="D8960" t="str">
            <v>675110  455110 - R&amp;M Contracted Srvcs: Repairs</v>
          </cell>
          <cell r="E8960" t="str">
            <v>District 1</v>
          </cell>
          <cell r="F8960" t="str">
            <v>Sewer</v>
          </cell>
        </row>
        <row r="8961">
          <cell r="B8961">
            <v>2852953.9</v>
          </cell>
          <cell r="C8961">
            <v>2011</v>
          </cell>
          <cell r="D8961" t="str">
            <v>675110  455110 - R&amp;M Contracted Srvcs: Repairs</v>
          </cell>
          <cell r="E8961" t="str">
            <v>District 7</v>
          </cell>
          <cell r="F8961" t="str">
            <v>Sewer</v>
          </cell>
        </row>
        <row r="8962">
          <cell r="B8962">
            <v>254135.84</v>
          </cell>
          <cell r="C8962">
            <v>2011</v>
          </cell>
          <cell r="D8962" t="str">
            <v>675110  455110 - R&amp;M Contracted Srvcs: Repairs</v>
          </cell>
          <cell r="E8962" t="str">
            <v>District 6</v>
          </cell>
          <cell r="F8962" t="str">
            <v>Sewer</v>
          </cell>
        </row>
        <row r="8963">
          <cell r="B8963">
            <v>587561.09</v>
          </cell>
          <cell r="C8963">
            <v>2011</v>
          </cell>
          <cell r="D8963" t="str">
            <v>675110  455110 - R&amp;M Contracted Srvcs: Repairs</v>
          </cell>
          <cell r="E8963" t="str">
            <v>District 3</v>
          </cell>
          <cell r="F8963" t="str">
            <v>Sewer</v>
          </cell>
        </row>
        <row r="8964">
          <cell r="B8964">
            <v>6250039.8300000001</v>
          </cell>
          <cell r="C8964">
            <v>2011</v>
          </cell>
          <cell r="D8964" t="str">
            <v>675110  455110 - R&amp;M Contracted Srvcs: Repairs</v>
          </cell>
          <cell r="E8964" t="str">
            <v>District 4</v>
          </cell>
          <cell r="F8964" t="str">
            <v>Sewer</v>
          </cell>
        </row>
        <row r="8965">
          <cell r="B8965">
            <v>1855001.66</v>
          </cell>
          <cell r="C8965">
            <v>2011</v>
          </cell>
          <cell r="D8965" t="str">
            <v>675110  455110 - R&amp;M Contracted Srvcs: Repairs</v>
          </cell>
          <cell r="E8965" t="str">
            <v>District 4</v>
          </cell>
          <cell r="F8965" t="str">
            <v>Sewer</v>
          </cell>
        </row>
        <row r="8966">
          <cell r="B8966">
            <v>1936632.77</v>
          </cell>
          <cell r="C8966">
            <v>2011</v>
          </cell>
          <cell r="D8966" t="str">
            <v>675110  455110 - R&amp;M Contracted Srvcs: Repairs</v>
          </cell>
          <cell r="E8966" t="str">
            <v>District 4</v>
          </cell>
          <cell r="F8966" t="str">
            <v>Sewer</v>
          </cell>
        </row>
        <row r="8967">
          <cell r="B8967">
            <v>36600</v>
          </cell>
          <cell r="C8967">
            <v>2011</v>
          </cell>
          <cell r="D8967" t="str">
            <v>675110  455110 - R&amp;M Contracted Srvcs: Repairs</v>
          </cell>
          <cell r="E8967" t="str">
            <v>District 7</v>
          </cell>
          <cell r="F8967" t="str">
            <v>Sewer</v>
          </cell>
        </row>
        <row r="8968">
          <cell r="B8968">
            <v>933182.38</v>
          </cell>
          <cell r="C8968">
            <v>2011</v>
          </cell>
          <cell r="D8968" t="str">
            <v>675110  455110 - R&amp;M Contracted Srvcs: Repairs</v>
          </cell>
          <cell r="E8968" t="str">
            <v>District 6</v>
          </cell>
          <cell r="F8968" t="str">
            <v>Sewer</v>
          </cell>
        </row>
        <row r="8969">
          <cell r="B8969">
            <v>675095.78</v>
          </cell>
          <cell r="C8969">
            <v>2011</v>
          </cell>
          <cell r="D8969" t="str">
            <v>675110  455110 - R&amp;M Contracted Srvcs: Repairs</v>
          </cell>
          <cell r="E8969" t="str">
            <v>District 6</v>
          </cell>
          <cell r="F8969" t="str">
            <v>Sewer</v>
          </cell>
        </row>
        <row r="8970">
          <cell r="B8970">
            <v>966133.4</v>
          </cell>
          <cell r="C8970">
            <v>2011</v>
          </cell>
          <cell r="D8970" t="str">
            <v>675110  455110 - R&amp;M Contracted Srvcs: Repairs</v>
          </cell>
          <cell r="E8970" t="str">
            <v>District 6</v>
          </cell>
          <cell r="F8970" t="str">
            <v>Sewer</v>
          </cell>
        </row>
        <row r="8971">
          <cell r="B8971">
            <v>395375.67</v>
          </cell>
          <cell r="C8971">
            <v>2011</v>
          </cell>
          <cell r="D8971" t="str">
            <v>675110  455110 - R&amp;M Contracted Srvcs: Repairs</v>
          </cell>
          <cell r="E8971" t="str">
            <v>District 6</v>
          </cell>
          <cell r="F8971" t="str">
            <v>Sewer</v>
          </cell>
        </row>
        <row r="8972">
          <cell r="B8972">
            <v>193937.84</v>
          </cell>
          <cell r="C8972">
            <v>2011</v>
          </cell>
          <cell r="D8972" t="str">
            <v>675110  455110 - R&amp;M Contracted Srvcs: Repairs</v>
          </cell>
          <cell r="E8972" t="str">
            <v>District 7</v>
          </cell>
          <cell r="F8972" t="str">
            <v>Sewer</v>
          </cell>
        </row>
        <row r="8973">
          <cell r="B8973">
            <v>17358</v>
          </cell>
          <cell r="C8973">
            <v>2011</v>
          </cell>
          <cell r="D8973" t="str">
            <v>675110  455110 - R&amp;M Contracted Srvcs: Repairs</v>
          </cell>
          <cell r="E8973" t="str">
            <v>Logistics</v>
          </cell>
          <cell r="F8973" t="str">
            <v>Water</v>
          </cell>
        </row>
        <row r="8974">
          <cell r="B8974">
            <v>148240.19</v>
          </cell>
          <cell r="C8974">
            <v>2011</v>
          </cell>
          <cell r="D8974" t="str">
            <v>675110  455110 - R&amp;M Contracted Srvcs: Repairs</v>
          </cell>
          <cell r="E8974" t="str">
            <v>Informal Settlements</v>
          </cell>
          <cell r="F8974" t="str">
            <v>Water</v>
          </cell>
        </row>
        <row r="8975">
          <cell r="B8975">
            <v>3840</v>
          </cell>
          <cell r="C8975">
            <v>2011</v>
          </cell>
          <cell r="D8975" t="str">
            <v>675110  455110 - R&amp;M Contracted Srvcs: Repairs</v>
          </cell>
          <cell r="E8975" t="str">
            <v>Planning &amp; Design</v>
          </cell>
          <cell r="F8975" t="str">
            <v>Water</v>
          </cell>
        </row>
        <row r="8976">
          <cell r="B8976">
            <v>1500</v>
          </cell>
          <cell r="C8976">
            <v>2011</v>
          </cell>
          <cell r="D8976" t="str">
            <v>675110  455110 - R&amp;M Contracted Srvcs: Repairs</v>
          </cell>
          <cell r="E8976" t="str">
            <v>TOC</v>
          </cell>
          <cell r="F8976" t="str">
            <v>Water</v>
          </cell>
        </row>
        <row r="8977">
          <cell r="B8977">
            <v>220650.75</v>
          </cell>
          <cell r="C8977">
            <v>2011</v>
          </cell>
          <cell r="D8977" t="str">
            <v>675110  455110 - R&amp;M Contracted Srvcs: Repairs</v>
          </cell>
          <cell r="E8977" t="str">
            <v>Informal Settlements</v>
          </cell>
          <cell r="F8977" t="str">
            <v>Water</v>
          </cell>
        </row>
        <row r="8978">
          <cell r="B8978">
            <v>5500</v>
          </cell>
          <cell r="C8978">
            <v>2011</v>
          </cell>
          <cell r="D8978" t="str">
            <v>675110  455110 - R&amp;M Contracted Srvcs: Repairs</v>
          </cell>
          <cell r="E8978" t="str">
            <v>TOC</v>
          </cell>
          <cell r="F8978" t="str">
            <v>Water</v>
          </cell>
        </row>
        <row r="8979">
          <cell r="B8979">
            <v>152355.6</v>
          </cell>
          <cell r="C8979">
            <v>2011</v>
          </cell>
          <cell r="D8979" t="str">
            <v>675110  455110 - R&amp;M Contracted Srvcs: Repairs</v>
          </cell>
          <cell r="E8979" t="str">
            <v>Logistics</v>
          </cell>
          <cell r="F8979" t="str">
            <v>Water</v>
          </cell>
        </row>
        <row r="8980">
          <cell r="B8980">
            <v>318108.21000000002</v>
          </cell>
          <cell r="C8980">
            <v>2011</v>
          </cell>
          <cell r="D8980" t="str">
            <v>675110  455110 - R&amp;M Contracted Srvcs: Repairs</v>
          </cell>
          <cell r="E8980" t="str">
            <v>Logistics</v>
          </cell>
          <cell r="F8980" t="str">
            <v>Water</v>
          </cell>
        </row>
        <row r="8981">
          <cell r="B8981">
            <v>2618480.5499999998</v>
          </cell>
          <cell r="C8981">
            <v>2011</v>
          </cell>
          <cell r="D8981" t="str">
            <v>675110  455110 - R&amp;M Contracted Srvcs: Repairs</v>
          </cell>
          <cell r="E8981" t="str">
            <v>Logistics</v>
          </cell>
          <cell r="F8981" t="str">
            <v>Water</v>
          </cell>
        </row>
        <row r="8982">
          <cell r="B8982">
            <v>427864.05</v>
          </cell>
          <cell r="C8982">
            <v>2011</v>
          </cell>
          <cell r="D8982" t="str">
            <v>675110  455110 - R&amp;M Contracted Srvcs: Repairs</v>
          </cell>
          <cell r="E8982" t="str">
            <v>Logistics</v>
          </cell>
          <cell r="F8982" t="str">
            <v>Water</v>
          </cell>
        </row>
        <row r="8983">
          <cell r="B8983">
            <v>34510.129999999997</v>
          </cell>
          <cell r="C8983">
            <v>2011</v>
          </cell>
          <cell r="D8983" t="str">
            <v>675110  455110 - R&amp;M Contracted Srvcs: Repairs</v>
          </cell>
          <cell r="E8983" t="str">
            <v>Logistics</v>
          </cell>
          <cell r="F8983" t="str">
            <v>Water</v>
          </cell>
        </row>
        <row r="8984">
          <cell r="B8984">
            <v>291627.65000000002</v>
          </cell>
          <cell r="C8984">
            <v>2011</v>
          </cell>
          <cell r="D8984" t="str">
            <v>675110  455110 - R&amp;M Contracted Srvcs: Repairs</v>
          </cell>
          <cell r="E8984" t="str">
            <v>Logistics</v>
          </cell>
          <cell r="F8984" t="str">
            <v>Water</v>
          </cell>
        </row>
        <row r="8985">
          <cell r="B8985">
            <v>119496.37</v>
          </cell>
          <cell r="C8985">
            <v>2011</v>
          </cell>
          <cell r="D8985" t="str">
            <v>679110  600110 - R&amp;M Labour to Operating</v>
          </cell>
          <cell r="E8985" t="str">
            <v>Logistics</v>
          </cell>
          <cell r="F8985" t="str">
            <v>Water</v>
          </cell>
        </row>
        <row r="8986">
          <cell r="B8986">
            <v>15150.78</v>
          </cell>
          <cell r="C8986">
            <v>2011</v>
          </cell>
          <cell r="D8986" t="str">
            <v>679110  600110 - R&amp;M Labour to Operating</v>
          </cell>
          <cell r="E8986" t="str">
            <v>Logistics</v>
          </cell>
          <cell r="F8986" t="str">
            <v>Water</v>
          </cell>
        </row>
        <row r="8987">
          <cell r="B8987">
            <v>243916.05</v>
          </cell>
          <cell r="C8987">
            <v>2011</v>
          </cell>
          <cell r="D8987" t="str">
            <v>679110  600110 - R&amp;M Labour to Operating</v>
          </cell>
          <cell r="E8987" t="str">
            <v>Logistics</v>
          </cell>
          <cell r="F8987" t="str">
            <v>Water</v>
          </cell>
        </row>
        <row r="8988">
          <cell r="B8988">
            <v>17797.689999999999</v>
          </cell>
          <cell r="C8988">
            <v>2011</v>
          </cell>
          <cell r="D8988" t="str">
            <v>679110  600110 - R&amp;M Labour to Operating</v>
          </cell>
          <cell r="E8988" t="str">
            <v>Logistics</v>
          </cell>
          <cell r="F8988" t="str">
            <v>Water</v>
          </cell>
        </row>
        <row r="8989">
          <cell r="B8989">
            <v>15743129.279999999</v>
          </cell>
          <cell r="C8989">
            <v>2011</v>
          </cell>
          <cell r="D8989" t="str">
            <v>679110  600110 - R&amp;M Labour to Operating</v>
          </cell>
          <cell r="E8989" t="str">
            <v>District 1</v>
          </cell>
          <cell r="F8989" t="str">
            <v>Water</v>
          </cell>
        </row>
        <row r="8990">
          <cell r="B8990">
            <v>1983.29</v>
          </cell>
          <cell r="C8990">
            <v>2011</v>
          </cell>
          <cell r="D8990" t="str">
            <v>679110  600110 - R&amp;M Labour to Operating</v>
          </cell>
          <cell r="E8990" t="str">
            <v>District 1</v>
          </cell>
          <cell r="F8990" t="str">
            <v>Water</v>
          </cell>
        </row>
        <row r="8991">
          <cell r="B8991">
            <v>18954.29</v>
          </cell>
          <cell r="C8991">
            <v>2011</v>
          </cell>
          <cell r="D8991" t="str">
            <v>679110  600110 - R&amp;M Labour to Operating</v>
          </cell>
          <cell r="E8991" t="str">
            <v>District 1</v>
          </cell>
          <cell r="F8991" t="str">
            <v>Water</v>
          </cell>
        </row>
        <row r="8992">
          <cell r="B8992">
            <v>15891.45</v>
          </cell>
          <cell r="C8992">
            <v>2011</v>
          </cell>
          <cell r="D8992" t="str">
            <v>679110  600110 - R&amp;M Labour to Operating</v>
          </cell>
          <cell r="E8992" t="str">
            <v>TOC</v>
          </cell>
          <cell r="F8992" t="str">
            <v>Water</v>
          </cell>
        </row>
        <row r="8993">
          <cell r="B8993">
            <v>401.44</v>
          </cell>
          <cell r="C8993">
            <v>2011</v>
          </cell>
          <cell r="D8993" t="str">
            <v>679110  600110 - R&amp;M Labour to Operating</v>
          </cell>
          <cell r="E8993" t="str">
            <v>District 6</v>
          </cell>
          <cell r="F8993" t="str">
            <v>Water</v>
          </cell>
        </row>
        <row r="8994">
          <cell r="B8994">
            <v>3531.33</v>
          </cell>
          <cell r="C8994">
            <v>2011</v>
          </cell>
          <cell r="D8994" t="str">
            <v>679110  600110 - R&amp;M Labour to Operating</v>
          </cell>
          <cell r="E8994" t="str">
            <v>District 8</v>
          </cell>
          <cell r="F8994" t="str">
            <v>Water</v>
          </cell>
        </row>
        <row r="8995">
          <cell r="B8995">
            <v>1119.9000000000001</v>
          </cell>
          <cell r="C8995">
            <v>2011</v>
          </cell>
          <cell r="D8995" t="str">
            <v>679110  600110 - R&amp;M Labour to Operating</v>
          </cell>
          <cell r="E8995" t="str">
            <v>District 8</v>
          </cell>
          <cell r="F8995" t="str">
            <v>Water</v>
          </cell>
        </row>
        <row r="8996">
          <cell r="B8996">
            <v>4058077.6</v>
          </cell>
          <cell r="C8996">
            <v>2011</v>
          </cell>
          <cell r="D8996" t="str">
            <v>679110  600110 - R&amp;M Labour to Operating</v>
          </cell>
          <cell r="E8996" t="str">
            <v>District 8</v>
          </cell>
          <cell r="F8996" t="str">
            <v>Water</v>
          </cell>
        </row>
        <row r="8997">
          <cell r="B8997">
            <v>2080494.63</v>
          </cell>
          <cell r="C8997">
            <v>2011</v>
          </cell>
          <cell r="D8997" t="str">
            <v>679110  600110 - R&amp;M Labour to Operating</v>
          </cell>
          <cell r="E8997" t="str">
            <v>District 6</v>
          </cell>
          <cell r="F8997" t="str">
            <v>Water</v>
          </cell>
        </row>
        <row r="8998">
          <cell r="B8998">
            <v>162883.96</v>
          </cell>
          <cell r="C8998">
            <v>2011</v>
          </cell>
          <cell r="D8998" t="str">
            <v>679110  600110 - R&amp;M Labour to Operating</v>
          </cell>
          <cell r="E8998" t="str">
            <v>District 3</v>
          </cell>
          <cell r="F8998" t="str">
            <v>Water</v>
          </cell>
        </row>
        <row r="8999">
          <cell r="B8999">
            <v>111.99</v>
          </cell>
          <cell r="C8999">
            <v>2011</v>
          </cell>
          <cell r="D8999" t="str">
            <v>679110  600110 - R&amp;M Labour to Operating</v>
          </cell>
          <cell r="E8999" t="str">
            <v>District 3</v>
          </cell>
          <cell r="F8999" t="str">
            <v>Water</v>
          </cell>
        </row>
        <row r="9000">
          <cell r="B9000">
            <v>111.99</v>
          </cell>
          <cell r="C9000">
            <v>2011</v>
          </cell>
          <cell r="D9000" t="str">
            <v>679110  600110 - R&amp;M Labour to Operating</v>
          </cell>
          <cell r="E9000" t="str">
            <v>District 3</v>
          </cell>
          <cell r="F9000" t="str">
            <v>Water</v>
          </cell>
        </row>
        <row r="9001">
          <cell r="B9001">
            <v>12438.12</v>
          </cell>
          <cell r="C9001">
            <v>2011</v>
          </cell>
          <cell r="D9001" t="str">
            <v>679110  600110 - R&amp;M Labour to Operating</v>
          </cell>
          <cell r="E9001" t="str">
            <v>District 3</v>
          </cell>
          <cell r="F9001" t="str">
            <v>Water</v>
          </cell>
        </row>
        <row r="9002">
          <cell r="B9002">
            <v>2989989.51</v>
          </cell>
          <cell r="C9002">
            <v>2011</v>
          </cell>
          <cell r="D9002" t="str">
            <v>679110  600110 - R&amp;M Labour to Operating</v>
          </cell>
          <cell r="E9002" t="str">
            <v>District 4</v>
          </cell>
          <cell r="F9002" t="str">
            <v>Water</v>
          </cell>
        </row>
        <row r="9003">
          <cell r="B9003">
            <v>2642534.27</v>
          </cell>
          <cell r="C9003">
            <v>2011</v>
          </cell>
          <cell r="D9003" t="str">
            <v>679110  600110 - R&amp;M Labour to Operating</v>
          </cell>
          <cell r="E9003" t="str">
            <v>District 4</v>
          </cell>
          <cell r="F9003" t="str">
            <v>Water</v>
          </cell>
        </row>
        <row r="9004">
          <cell r="B9004">
            <v>1402313.05</v>
          </cell>
          <cell r="C9004">
            <v>2011</v>
          </cell>
          <cell r="D9004" t="str">
            <v>679110  600110 - R&amp;M Labour to Operating</v>
          </cell>
          <cell r="E9004" t="str">
            <v>District 4</v>
          </cell>
          <cell r="F9004" t="str">
            <v>Water</v>
          </cell>
        </row>
        <row r="9005">
          <cell r="B9005">
            <v>12293.24</v>
          </cell>
          <cell r="C9005">
            <v>2011</v>
          </cell>
          <cell r="D9005" t="str">
            <v>679110  600110 - R&amp;M Labour to Operating</v>
          </cell>
          <cell r="E9005" t="str">
            <v>District 8</v>
          </cell>
          <cell r="F9005" t="str">
            <v>Water</v>
          </cell>
        </row>
        <row r="9006">
          <cell r="B9006">
            <v>3199.28</v>
          </cell>
          <cell r="C9006">
            <v>2011</v>
          </cell>
          <cell r="D9006" t="str">
            <v>679110  600110 - R&amp;M Labour to Operating</v>
          </cell>
          <cell r="E9006" t="str">
            <v>District 1</v>
          </cell>
          <cell r="F9006" t="str">
            <v>Water</v>
          </cell>
        </row>
        <row r="9007">
          <cell r="B9007">
            <v>2941034.53</v>
          </cell>
          <cell r="C9007">
            <v>2011</v>
          </cell>
          <cell r="D9007" t="str">
            <v>679110  600110 - R&amp;M Labour to Operating</v>
          </cell>
          <cell r="E9007" t="str">
            <v>District 8</v>
          </cell>
          <cell r="F9007" t="str">
            <v>Water</v>
          </cell>
        </row>
        <row r="9008">
          <cell r="B9008">
            <v>220871.2</v>
          </cell>
          <cell r="C9008">
            <v>2011</v>
          </cell>
          <cell r="D9008" t="str">
            <v>679110  600110 - R&amp;M Labour to Operating</v>
          </cell>
          <cell r="E9008" t="str">
            <v>District 6</v>
          </cell>
          <cell r="F9008" t="str">
            <v>Water</v>
          </cell>
        </row>
        <row r="9009">
          <cell r="B9009">
            <v>5050.24</v>
          </cell>
          <cell r="C9009">
            <v>2011</v>
          </cell>
          <cell r="D9009" t="str">
            <v>679110  600110 - R&amp;M Labour to Operating</v>
          </cell>
          <cell r="E9009" t="str">
            <v>District 6</v>
          </cell>
          <cell r="F9009" t="str">
            <v>Water</v>
          </cell>
        </row>
        <row r="9010">
          <cell r="B9010">
            <v>1427589.18</v>
          </cell>
          <cell r="C9010">
            <v>2011</v>
          </cell>
          <cell r="D9010" t="str">
            <v>679110  600110 - R&amp;M Labour to Operating</v>
          </cell>
          <cell r="E9010" t="str">
            <v>District 6</v>
          </cell>
          <cell r="F9010" t="str">
            <v>Water</v>
          </cell>
        </row>
        <row r="9011">
          <cell r="B9011">
            <v>1783705.19</v>
          </cell>
          <cell r="C9011">
            <v>2011</v>
          </cell>
          <cell r="D9011" t="str">
            <v>679110  600110 - R&amp;M Labour to Operating</v>
          </cell>
          <cell r="E9011" t="str">
            <v>District 6</v>
          </cell>
          <cell r="F9011" t="str">
            <v>Water</v>
          </cell>
        </row>
        <row r="9012">
          <cell r="B9012">
            <v>3164168.65</v>
          </cell>
          <cell r="C9012">
            <v>2011</v>
          </cell>
          <cell r="D9012" t="str">
            <v>679110  600110 - R&amp;M Labour to Operating</v>
          </cell>
          <cell r="E9012" t="str">
            <v>District 6</v>
          </cell>
          <cell r="F9012" t="str">
            <v>Water</v>
          </cell>
        </row>
        <row r="9013">
          <cell r="B9013">
            <v>1198065.94</v>
          </cell>
          <cell r="C9013">
            <v>2011</v>
          </cell>
          <cell r="D9013" t="str">
            <v>679110  600110 - R&amp;M Labour to Operating</v>
          </cell>
          <cell r="E9013" t="str">
            <v>District 6</v>
          </cell>
          <cell r="F9013" t="str">
            <v>Water</v>
          </cell>
        </row>
        <row r="9014">
          <cell r="B9014">
            <v>2875857.23</v>
          </cell>
          <cell r="C9014">
            <v>2011</v>
          </cell>
          <cell r="D9014" t="str">
            <v>679110  600110 - R&amp;M Labour to Operating</v>
          </cell>
          <cell r="E9014" t="str">
            <v>District 8</v>
          </cell>
          <cell r="F9014" t="str">
            <v>Water</v>
          </cell>
        </row>
        <row r="9015">
          <cell r="B9015">
            <v>9407.16</v>
          </cell>
          <cell r="C9015">
            <v>2011</v>
          </cell>
          <cell r="D9015" t="str">
            <v>679110  600110 - R&amp;M Labour to Operating</v>
          </cell>
          <cell r="E9015" t="str">
            <v>District 8</v>
          </cell>
          <cell r="F9015" t="str">
            <v>Water</v>
          </cell>
        </row>
        <row r="9016">
          <cell r="B9016">
            <v>415.47</v>
          </cell>
          <cell r="C9016">
            <v>2011</v>
          </cell>
          <cell r="D9016" t="str">
            <v>679110  600110 - R&amp;M Labour to Operating</v>
          </cell>
          <cell r="E9016" t="str">
            <v>District 8</v>
          </cell>
          <cell r="F9016" t="str">
            <v>Water</v>
          </cell>
        </row>
        <row r="9017">
          <cell r="B9017">
            <v>7429206.7599999998</v>
          </cell>
          <cell r="C9017">
            <v>2011</v>
          </cell>
          <cell r="D9017" t="str">
            <v>679110  600110 - R&amp;M Labour to Operating</v>
          </cell>
          <cell r="E9017" t="str">
            <v>District 8</v>
          </cell>
          <cell r="F9017" t="str">
            <v>Water</v>
          </cell>
        </row>
        <row r="9018">
          <cell r="B9018">
            <v>888852.8</v>
          </cell>
          <cell r="C9018">
            <v>2011</v>
          </cell>
          <cell r="D9018" t="str">
            <v>679110  600110 - R&amp;M Labour to Operating</v>
          </cell>
          <cell r="E9018" t="str">
            <v>Logistics</v>
          </cell>
          <cell r="F9018" t="str">
            <v>Water</v>
          </cell>
        </row>
        <row r="9019">
          <cell r="B9019">
            <v>536059.44999999995</v>
          </cell>
          <cell r="C9019">
            <v>2011</v>
          </cell>
          <cell r="D9019" t="str">
            <v>679110  600110 - R&amp;M Labour to Operating</v>
          </cell>
          <cell r="E9019" t="str">
            <v>Informal Settlements</v>
          </cell>
          <cell r="F9019" t="str">
            <v>Sewer</v>
          </cell>
        </row>
        <row r="9020">
          <cell r="B9020">
            <v>1317.88</v>
          </cell>
          <cell r="C9020">
            <v>2011</v>
          </cell>
          <cell r="D9020" t="str">
            <v>679110  600110 - R&amp;M Labour to Operating</v>
          </cell>
          <cell r="E9020" t="str">
            <v>Planning &amp; Design</v>
          </cell>
          <cell r="F9020" t="str">
            <v>Sewer</v>
          </cell>
        </row>
        <row r="9021">
          <cell r="B9021">
            <v>41354</v>
          </cell>
          <cell r="C9021">
            <v>2011</v>
          </cell>
          <cell r="D9021" t="str">
            <v>679110  600110 - R&amp;M Labour to Operating</v>
          </cell>
          <cell r="E9021" t="str">
            <v>Planning &amp; Design</v>
          </cell>
          <cell r="F9021" t="str">
            <v>Sewer</v>
          </cell>
        </row>
        <row r="9022">
          <cell r="B9022">
            <v>994259.51</v>
          </cell>
          <cell r="C9022">
            <v>2011</v>
          </cell>
          <cell r="D9022" t="str">
            <v>679110  600110 - R&amp;M Labour to Operating</v>
          </cell>
          <cell r="E9022" t="str">
            <v>Informal Settlements</v>
          </cell>
          <cell r="F9022" t="str">
            <v>Sewer</v>
          </cell>
        </row>
        <row r="9023">
          <cell r="B9023">
            <v>12873446.869999999</v>
          </cell>
          <cell r="C9023">
            <v>2011</v>
          </cell>
          <cell r="D9023" t="str">
            <v>679110  600110 - R&amp;M Labour to Operating</v>
          </cell>
          <cell r="E9023" t="str">
            <v>Logistics</v>
          </cell>
          <cell r="F9023" t="str">
            <v>Sewer</v>
          </cell>
        </row>
        <row r="9024">
          <cell r="B9024">
            <v>11221.66</v>
          </cell>
          <cell r="C9024">
            <v>2011</v>
          </cell>
          <cell r="D9024" t="str">
            <v>679110  600110 - R&amp;M Labour to Operating</v>
          </cell>
          <cell r="E9024" t="str">
            <v>Logistics</v>
          </cell>
          <cell r="F9024" t="str">
            <v>Sewer</v>
          </cell>
        </row>
        <row r="9025">
          <cell r="B9025">
            <v>1533.02</v>
          </cell>
          <cell r="C9025">
            <v>2011</v>
          </cell>
          <cell r="D9025" t="str">
            <v>679110  600110 - R&amp;M Labour to Operating</v>
          </cell>
          <cell r="E9025" t="str">
            <v>Logistics</v>
          </cell>
          <cell r="F9025" t="str">
            <v>Sewer</v>
          </cell>
        </row>
        <row r="9026">
          <cell r="B9026">
            <v>35767.199999999997</v>
          </cell>
          <cell r="C9026">
            <v>2011</v>
          </cell>
          <cell r="D9026" t="str">
            <v>679110  600110 - R&amp;M Labour to Operating</v>
          </cell>
          <cell r="E9026" t="str">
            <v>Logistics</v>
          </cell>
          <cell r="F9026" t="str">
            <v>Sewer</v>
          </cell>
        </row>
        <row r="9027">
          <cell r="B9027">
            <v>1728040.04</v>
          </cell>
          <cell r="C9027">
            <v>2011</v>
          </cell>
          <cell r="D9027" t="str">
            <v>679110  600110 - R&amp;M Labour to Operating</v>
          </cell>
          <cell r="E9027" t="str">
            <v>District 1</v>
          </cell>
          <cell r="F9027" t="str">
            <v>Sewer</v>
          </cell>
        </row>
        <row r="9028">
          <cell r="B9028">
            <v>5771.1</v>
          </cell>
          <cell r="C9028">
            <v>2011</v>
          </cell>
          <cell r="D9028" t="str">
            <v>679110  600110 - R&amp;M Labour to Operating</v>
          </cell>
          <cell r="E9028" t="str">
            <v>District 1</v>
          </cell>
          <cell r="F9028" t="str">
            <v>Sewer</v>
          </cell>
        </row>
        <row r="9029">
          <cell r="B9029">
            <v>3018692.93</v>
          </cell>
          <cell r="C9029">
            <v>2011</v>
          </cell>
          <cell r="D9029" t="str">
            <v>679110  600110 - R&amp;M Labour to Operating</v>
          </cell>
          <cell r="E9029" t="str">
            <v>District 7</v>
          </cell>
          <cell r="F9029" t="str">
            <v>Sewer</v>
          </cell>
        </row>
        <row r="9030">
          <cell r="B9030">
            <v>1323272.45</v>
          </cell>
          <cell r="C9030">
            <v>2011</v>
          </cell>
          <cell r="D9030" t="str">
            <v>679110  600110 - R&amp;M Labour to Operating</v>
          </cell>
          <cell r="E9030" t="str">
            <v>District 6</v>
          </cell>
          <cell r="F9030" t="str">
            <v>Sewer</v>
          </cell>
        </row>
        <row r="9031">
          <cell r="B9031">
            <v>926665.55</v>
          </cell>
          <cell r="C9031">
            <v>2011</v>
          </cell>
          <cell r="D9031" t="str">
            <v>679110  600110 - R&amp;M Labour to Operating</v>
          </cell>
          <cell r="E9031" t="str">
            <v>District 3</v>
          </cell>
          <cell r="F9031" t="str">
            <v>Sewer</v>
          </cell>
        </row>
        <row r="9032">
          <cell r="B9032">
            <v>3829395.75</v>
          </cell>
          <cell r="C9032">
            <v>2011</v>
          </cell>
          <cell r="D9032" t="str">
            <v>679110  600110 - R&amp;M Labour to Operating</v>
          </cell>
          <cell r="E9032" t="str">
            <v>District 4</v>
          </cell>
          <cell r="F9032" t="str">
            <v>Sewer</v>
          </cell>
        </row>
        <row r="9033">
          <cell r="B9033">
            <v>4110459.99</v>
          </cell>
          <cell r="C9033">
            <v>2011</v>
          </cell>
          <cell r="D9033" t="str">
            <v>679110  600110 - R&amp;M Labour to Operating</v>
          </cell>
          <cell r="E9033" t="str">
            <v>District 4</v>
          </cell>
          <cell r="F9033" t="str">
            <v>Sewer</v>
          </cell>
        </row>
        <row r="9034">
          <cell r="B9034">
            <v>1923471.18</v>
          </cell>
          <cell r="C9034">
            <v>2011</v>
          </cell>
          <cell r="D9034" t="str">
            <v>679110  600110 - R&amp;M Labour to Operating</v>
          </cell>
          <cell r="E9034" t="str">
            <v>District 4</v>
          </cell>
          <cell r="F9034" t="str">
            <v>Sewer</v>
          </cell>
        </row>
        <row r="9035">
          <cell r="B9035">
            <v>1677505.53</v>
          </cell>
          <cell r="C9035">
            <v>2011</v>
          </cell>
          <cell r="D9035" t="str">
            <v>679110  600110 - R&amp;M Labour to Operating</v>
          </cell>
          <cell r="E9035" t="str">
            <v>District 7</v>
          </cell>
          <cell r="F9035" t="str">
            <v>Sewer</v>
          </cell>
        </row>
        <row r="9036">
          <cell r="B9036">
            <v>0</v>
          </cell>
          <cell r="C9036">
            <v>2011</v>
          </cell>
          <cell r="D9036" t="str">
            <v>679110  600110 - R&amp;M Labour to Operating</v>
          </cell>
          <cell r="E9036" t="str">
            <v>District 7</v>
          </cell>
          <cell r="F9036" t="str">
            <v>Sewer</v>
          </cell>
        </row>
        <row r="9037">
          <cell r="B9037">
            <v>2587042.77</v>
          </cell>
          <cell r="C9037">
            <v>2011</v>
          </cell>
          <cell r="D9037" t="str">
            <v>679110  600110 - R&amp;M Labour to Operating</v>
          </cell>
          <cell r="E9037" t="str">
            <v>District 6</v>
          </cell>
          <cell r="F9037" t="str">
            <v>Sewer</v>
          </cell>
        </row>
        <row r="9038">
          <cell r="B9038">
            <v>1825962.37</v>
          </cell>
          <cell r="C9038">
            <v>2011</v>
          </cell>
          <cell r="D9038" t="str">
            <v>679110  600110 - R&amp;M Labour to Operating</v>
          </cell>
          <cell r="E9038" t="str">
            <v>District 6</v>
          </cell>
          <cell r="F9038" t="str">
            <v>Sewer</v>
          </cell>
        </row>
        <row r="9039">
          <cell r="B9039">
            <v>1534641.85</v>
          </cell>
          <cell r="C9039">
            <v>2011</v>
          </cell>
          <cell r="D9039" t="str">
            <v>679110  600110 - R&amp;M Labour to Operating</v>
          </cell>
          <cell r="E9039" t="str">
            <v>District 6</v>
          </cell>
          <cell r="F9039" t="str">
            <v>Sewer</v>
          </cell>
        </row>
        <row r="9040">
          <cell r="B9040">
            <v>943009.65</v>
          </cell>
          <cell r="C9040">
            <v>2011</v>
          </cell>
          <cell r="D9040" t="str">
            <v>679110  600110 - R&amp;M Labour to Operating</v>
          </cell>
          <cell r="E9040" t="str">
            <v>District 6</v>
          </cell>
          <cell r="F9040" t="str">
            <v>Sewer</v>
          </cell>
        </row>
        <row r="9041">
          <cell r="B9041">
            <v>1984.49</v>
          </cell>
          <cell r="C9041">
            <v>2011</v>
          </cell>
          <cell r="D9041" t="str">
            <v>679110  600110 - R&amp;M Labour to Operating</v>
          </cell>
          <cell r="E9041" t="str">
            <v>District 7</v>
          </cell>
          <cell r="F9041" t="str">
            <v>Sewer</v>
          </cell>
        </row>
        <row r="9042">
          <cell r="B9042">
            <v>6087876.4900000002</v>
          </cell>
          <cell r="C9042">
            <v>2011</v>
          </cell>
          <cell r="D9042" t="str">
            <v>679110  600110 - R&amp;M Labour to Operating</v>
          </cell>
          <cell r="E9042" t="str">
            <v>District 7</v>
          </cell>
          <cell r="F9042" t="str">
            <v>Sewer</v>
          </cell>
        </row>
        <row r="9043">
          <cell r="B9043">
            <v>57028.18</v>
          </cell>
          <cell r="C9043">
            <v>2011</v>
          </cell>
          <cell r="D9043" t="str">
            <v>679110  600110 - R&amp;M Labour to Operating</v>
          </cell>
          <cell r="E9043" t="str">
            <v>Logistics</v>
          </cell>
          <cell r="F9043" t="str">
            <v>Water</v>
          </cell>
        </row>
        <row r="9044">
          <cell r="B9044">
            <v>628508.15</v>
          </cell>
          <cell r="C9044">
            <v>2011</v>
          </cell>
          <cell r="D9044" t="str">
            <v>679110  600110 - R&amp;M Labour to Operating</v>
          </cell>
          <cell r="E9044" t="str">
            <v>Informal Settlements</v>
          </cell>
          <cell r="F9044" t="str">
            <v>Water</v>
          </cell>
        </row>
        <row r="9045">
          <cell r="B9045">
            <v>66720.149999999994</v>
          </cell>
          <cell r="C9045">
            <v>2011</v>
          </cell>
          <cell r="D9045" t="str">
            <v>679110  600110 - R&amp;M Labour to Operating</v>
          </cell>
          <cell r="E9045" t="str">
            <v>Planning &amp; Design</v>
          </cell>
          <cell r="F9045" t="str">
            <v>Water</v>
          </cell>
        </row>
        <row r="9046">
          <cell r="B9046">
            <v>1646.67</v>
          </cell>
          <cell r="C9046">
            <v>2011</v>
          </cell>
          <cell r="D9046" t="str">
            <v>679110  600110 - R&amp;M Labour to Operating</v>
          </cell>
          <cell r="E9046" t="str">
            <v>TOC</v>
          </cell>
          <cell r="F9046" t="str">
            <v>Water</v>
          </cell>
        </row>
        <row r="9047">
          <cell r="B9047">
            <v>402873.64</v>
          </cell>
          <cell r="C9047">
            <v>2011</v>
          </cell>
          <cell r="D9047" t="str">
            <v>679110  600110 - R&amp;M Labour to Operating</v>
          </cell>
          <cell r="E9047" t="str">
            <v>Informal Settlements</v>
          </cell>
          <cell r="F9047" t="str">
            <v>Water</v>
          </cell>
        </row>
        <row r="9048">
          <cell r="B9048">
            <v>615.95000000000005</v>
          </cell>
          <cell r="C9048">
            <v>2011</v>
          </cell>
          <cell r="D9048" t="str">
            <v>679110  600110 - R&amp;M Labour to Operating</v>
          </cell>
          <cell r="E9048" t="str">
            <v>TOC</v>
          </cell>
          <cell r="F9048" t="str">
            <v>Water</v>
          </cell>
        </row>
        <row r="9049">
          <cell r="B9049">
            <v>183581.59</v>
          </cell>
          <cell r="C9049">
            <v>2011</v>
          </cell>
          <cell r="D9049" t="str">
            <v>679110  600110 - R&amp;M Labour to Operating</v>
          </cell>
          <cell r="E9049" t="str">
            <v>Logistics</v>
          </cell>
          <cell r="F9049" t="str">
            <v>Water</v>
          </cell>
        </row>
        <row r="9050">
          <cell r="B9050">
            <v>48262.5</v>
          </cell>
          <cell r="C9050">
            <v>2011</v>
          </cell>
          <cell r="D9050" t="str">
            <v>679110  600110 - R&amp;M Labour to Operating</v>
          </cell>
          <cell r="E9050" t="str">
            <v>Logistics</v>
          </cell>
          <cell r="F9050" t="str">
            <v>Water</v>
          </cell>
        </row>
        <row r="9051">
          <cell r="B9051">
            <v>62118.94</v>
          </cell>
          <cell r="C9051">
            <v>2011</v>
          </cell>
          <cell r="D9051" t="str">
            <v>679110  600110 - R&amp;M Labour to Operating</v>
          </cell>
          <cell r="E9051" t="str">
            <v>Logistics</v>
          </cell>
          <cell r="F9051" t="str">
            <v>Water</v>
          </cell>
        </row>
        <row r="9052">
          <cell r="B9052">
            <v>396602.95</v>
          </cell>
          <cell r="C9052">
            <v>2011</v>
          </cell>
          <cell r="D9052" t="str">
            <v>679140  600140 - R&amp;M Plant &amp; Equip to Operating</v>
          </cell>
          <cell r="E9052" t="str">
            <v>District 8</v>
          </cell>
          <cell r="F9052" t="str">
            <v>Water</v>
          </cell>
        </row>
        <row r="9053">
          <cell r="B9053">
            <v>128565.05</v>
          </cell>
          <cell r="C9053">
            <v>2011</v>
          </cell>
          <cell r="D9053" t="str">
            <v>679140  600140 - R&amp;M Plant &amp; Equip to Operating</v>
          </cell>
          <cell r="E9053" t="str">
            <v>District 8</v>
          </cell>
          <cell r="F9053" t="str">
            <v>Water</v>
          </cell>
        </row>
        <row r="9054">
          <cell r="B9054">
            <v>100.95</v>
          </cell>
          <cell r="C9054">
            <v>2011</v>
          </cell>
          <cell r="D9054" t="str">
            <v>679140  600140 - R&amp;M Plant &amp; Equip to Operating</v>
          </cell>
          <cell r="E9054" t="str">
            <v>District 6</v>
          </cell>
          <cell r="F9054" t="str">
            <v>Water</v>
          </cell>
        </row>
        <row r="9055">
          <cell r="B9055">
            <v>31328.35</v>
          </cell>
          <cell r="C9055">
            <v>2011</v>
          </cell>
          <cell r="D9055" t="str">
            <v>679140  600140 - R&amp;M Plant &amp; Equip to Operating</v>
          </cell>
          <cell r="E9055" t="str">
            <v>District 6</v>
          </cell>
          <cell r="F9055" t="str">
            <v>Water</v>
          </cell>
        </row>
        <row r="9056">
          <cell r="B9056">
            <v>5591.74</v>
          </cell>
          <cell r="C9056">
            <v>2011</v>
          </cell>
          <cell r="D9056" t="str">
            <v>679140  600140 - R&amp;M Plant &amp; Equip to Operating</v>
          </cell>
          <cell r="E9056" t="str">
            <v>District 6</v>
          </cell>
          <cell r="F9056" t="str">
            <v>Water</v>
          </cell>
        </row>
        <row r="9057">
          <cell r="B9057">
            <v>834.56</v>
          </cell>
          <cell r="C9057">
            <v>2011</v>
          </cell>
          <cell r="D9057" t="str">
            <v>679140  600140 - R&amp;M Plant &amp; Equip to Operating</v>
          </cell>
          <cell r="E9057" t="str">
            <v>District 6</v>
          </cell>
          <cell r="F9057" t="str">
            <v>Water</v>
          </cell>
        </row>
        <row r="9058">
          <cell r="B9058">
            <v>14503.12</v>
          </cell>
          <cell r="C9058">
            <v>2011</v>
          </cell>
          <cell r="D9058" t="str">
            <v>679140  600140 - R&amp;M Plant &amp; Equip to Operating</v>
          </cell>
          <cell r="E9058" t="str">
            <v>District 6</v>
          </cell>
          <cell r="F9058" t="str">
            <v>Water</v>
          </cell>
        </row>
        <row r="9059">
          <cell r="B9059">
            <v>166618.18</v>
          </cell>
          <cell r="C9059">
            <v>2011</v>
          </cell>
          <cell r="D9059" t="str">
            <v>679140  600140 - R&amp;M Plant &amp; Equip to Operating</v>
          </cell>
          <cell r="E9059" t="str">
            <v>District 8</v>
          </cell>
          <cell r="F9059" t="str">
            <v>Water</v>
          </cell>
        </row>
        <row r="9060">
          <cell r="B9060">
            <v>199.64</v>
          </cell>
          <cell r="C9060">
            <v>2011</v>
          </cell>
          <cell r="D9060" t="str">
            <v>679140  600140 - R&amp;M Plant &amp; Equip to Operating</v>
          </cell>
          <cell r="E9060" t="str">
            <v>District 8</v>
          </cell>
          <cell r="F9060" t="str">
            <v>Water</v>
          </cell>
        </row>
        <row r="9061">
          <cell r="B9061">
            <v>1.67</v>
          </cell>
          <cell r="C9061">
            <v>2011</v>
          </cell>
          <cell r="D9061" t="str">
            <v>679140  600140 - R&amp;M Plant &amp; Equip to Operating</v>
          </cell>
          <cell r="E9061" t="str">
            <v>District 4</v>
          </cell>
          <cell r="F9061" t="str">
            <v>Water</v>
          </cell>
        </row>
        <row r="9062">
          <cell r="B9062">
            <v>7263.74</v>
          </cell>
          <cell r="C9062">
            <v>2011</v>
          </cell>
          <cell r="D9062" t="str">
            <v>679140  600140 - R&amp;M Plant &amp; Equip to Operating</v>
          </cell>
          <cell r="E9062" t="str">
            <v>District 4</v>
          </cell>
          <cell r="F9062" t="str">
            <v>Water</v>
          </cell>
        </row>
        <row r="9063">
          <cell r="B9063">
            <v>119127.48</v>
          </cell>
          <cell r="C9063">
            <v>2011</v>
          </cell>
          <cell r="D9063" t="str">
            <v>679140  600140 - R&amp;M Plant &amp; Equip to Operating</v>
          </cell>
          <cell r="E9063" t="str">
            <v>District 4</v>
          </cell>
          <cell r="F9063" t="str">
            <v>Water</v>
          </cell>
        </row>
        <row r="9064">
          <cell r="B9064">
            <v>0</v>
          </cell>
          <cell r="C9064">
            <v>2011</v>
          </cell>
          <cell r="D9064" t="str">
            <v>679140  600140 - R&amp;M Plant &amp; Equip to Operating</v>
          </cell>
          <cell r="E9064" t="str">
            <v>District 3</v>
          </cell>
          <cell r="F9064" t="str">
            <v>Water</v>
          </cell>
        </row>
        <row r="9065">
          <cell r="B9065">
            <v>75166.47</v>
          </cell>
          <cell r="C9065">
            <v>2011</v>
          </cell>
          <cell r="D9065" t="str">
            <v>679140  600140 - R&amp;M Plant &amp; Equip to Operating</v>
          </cell>
          <cell r="E9065" t="str">
            <v>District 6</v>
          </cell>
          <cell r="F9065" t="str">
            <v>Water</v>
          </cell>
        </row>
        <row r="9066">
          <cell r="B9066">
            <v>7209.26</v>
          </cell>
          <cell r="C9066">
            <v>2011</v>
          </cell>
          <cell r="D9066" t="str">
            <v>679140  600140 - R&amp;M Plant &amp; Equip to Operating</v>
          </cell>
          <cell r="E9066" t="str">
            <v>District 8</v>
          </cell>
          <cell r="F9066" t="str">
            <v>Water</v>
          </cell>
        </row>
        <row r="9067">
          <cell r="B9067">
            <v>643364.31000000006</v>
          </cell>
          <cell r="C9067">
            <v>2011</v>
          </cell>
          <cell r="D9067" t="str">
            <v>679140  600140 - R&amp;M Plant &amp; Equip to Operating</v>
          </cell>
          <cell r="E9067" t="str">
            <v>District 1</v>
          </cell>
          <cell r="F9067" t="str">
            <v>Water</v>
          </cell>
        </row>
        <row r="9068">
          <cell r="B9068">
            <v>952.2</v>
          </cell>
          <cell r="C9068">
            <v>2011</v>
          </cell>
          <cell r="D9068" t="str">
            <v>679140  600140 - R&amp;M Plant &amp; Equip to Operating</v>
          </cell>
          <cell r="E9068" t="str">
            <v>Logistics</v>
          </cell>
          <cell r="F9068" t="str">
            <v>Water</v>
          </cell>
        </row>
        <row r="9069">
          <cell r="B9069">
            <v>5648.97</v>
          </cell>
          <cell r="C9069">
            <v>2011</v>
          </cell>
          <cell r="D9069" t="str">
            <v>679140  600140 - R&amp;M Plant &amp; Equip to Operating</v>
          </cell>
          <cell r="E9069" t="str">
            <v>Logistics</v>
          </cell>
          <cell r="F9069" t="str">
            <v>Water</v>
          </cell>
        </row>
        <row r="9070">
          <cell r="B9070">
            <v>3259.48</v>
          </cell>
          <cell r="C9070">
            <v>2011</v>
          </cell>
          <cell r="D9070" t="str">
            <v>679140  600140 - R&amp;M Plant &amp; Equip to Operating</v>
          </cell>
          <cell r="E9070" t="str">
            <v>Logistics</v>
          </cell>
          <cell r="F9070" t="str">
            <v>Water</v>
          </cell>
        </row>
        <row r="9071">
          <cell r="B9071">
            <v>448.38</v>
          </cell>
          <cell r="C9071">
            <v>2011</v>
          </cell>
          <cell r="D9071" t="str">
            <v>679140  600140 - R&amp;M Plant &amp; Equip to Operating</v>
          </cell>
          <cell r="E9071" t="str">
            <v>Informal Settlements</v>
          </cell>
          <cell r="F9071" t="str">
            <v>Water</v>
          </cell>
        </row>
        <row r="9072">
          <cell r="B9072">
            <v>4013.75</v>
          </cell>
          <cell r="C9072">
            <v>2011</v>
          </cell>
          <cell r="D9072" t="str">
            <v>679140  600140 - R&amp;M Plant &amp; Equip to Operating</v>
          </cell>
          <cell r="E9072" t="str">
            <v>Planning &amp; Design</v>
          </cell>
          <cell r="F9072" t="str">
            <v>Water</v>
          </cell>
        </row>
        <row r="9073">
          <cell r="B9073">
            <v>145.76</v>
          </cell>
          <cell r="C9073">
            <v>2011</v>
          </cell>
          <cell r="D9073" t="str">
            <v>679140  600140 - R&amp;M Plant &amp; Equip to Operating</v>
          </cell>
          <cell r="E9073" t="str">
            <v>Logistics</v>
          </cell>
          <cell r="F9073" t="str">
            <v>Water</v>
          </cell>
        </row>
        <row r="9074">
          <cell r="B9074">
            <v>35923.22</v>
          </cell>
          <cell r="C9074">
            <v>2011</v>
          </cell>
          <cell r="D9074" t="str">
            <v>679140  600140 - R&amp;M Plant &amp; Equip to Operating</v>
          </cell>
          <cell r="E9074" t="str">
            <v>District 7</v>
          </cell>
          <cell r="F9074" t="str">
            <v>Sewer</v>
          </cell>
        </row>
        <row r="9075">
          <cell r="B9075">
            <v>417.28</v>
          </cell>
          <cell r="C9075">
            <v>2011</v>
          </cell>
          <cell r="D9075" t="str">
            <v>679140  600140 - R&amp;M Plant &amp; Equip to Operating</v>
          </cell>
          <cell r="E9075" t="str">
            <v>District 7</v>
          </cell>
          <cell r="F9075" t="str">
            <v>Sewer</v>
          </cell>
        </row>
        <row r="9076">
          <cell r="B9076">
            <v>56832.800000000003</v>
          </cell>
          <cell r="C9076">
            <v>2011</v>
          </cell>
          <cell r="D9076" t="str">
            <v>679140  600140 - R&amp;M Plant &amp; Equip to Operating</v>
          </cell>
          <cell r="E9076" t="str">
            <v>District 6</v>
          </cell>
          <cell r="F9076" t="str">
            <v>Sewer</v>
          </cell>
        </row>
        <row r="9077">
          <cell r="B9077">
            <v>141422.5</v>
          </cell>
          <cell r="C9077">
            <v>2011</v>
          </cell>
          <cell r="D9077" t="str">
            <v>679140  600140 - R&amp;M Plant &amp; Equip to Operating</v>
          </cell>
          <cell r="E9077" t="str">
            <v>District 6</v>
          </cell>
          <cell r="F9077" t="str">
            <v>Sewer</v>
          </cell>
        </row>
        <row r="9078">
          <cell r="B9078">
            <v>171767.05</v>
          </cell>
          <cell r="C9078">
            <v>2011</v>
          </cell>
          <cell r="D9078" t="str">
            <v>679140  600140 - R&amp;M Plant &amp; Equip to Operating</v>
          </cell>
          <cell r="E9078" t="str">
            <v>District 6</v>
          </cell>
          <cell r="F9078" t="str">
            <v>Sewer</v>
          </cell>
        </row>
        <row r="9079">
          <cell r="B9079">
            <v>122612.46</v>
          </cell>
          <cell r="C9079">
            <v>2011</v>
          </cell>
          <cell r="D9079" t="str">
            <v>679140  600140 - R&amp;M Plant &amp; Equip to Operating</v>
          </cell>
          <cell r="E9079" t="str">
            <v>District 6</v>
          </cell>
          <cell r="F9079" t="str">
            <v>Sewer</v>
          </cell>
        </row>
        <row r="9080">
          <cell r="B9080">
            <v>0</v>
          </cell>
          <cell r="C9080">
            <v>2011</v>
          </cell>
          <cell r="D9080" t="str">
            <v>679140  600140 - R&amp;M Plant &amp; Equip to Operating</v>
          </cell>
          <cell r="E9080" t="str">
            <v>District 7</v>
          </cell>
          <cell r="F9080" t="str">
            <v>Sewer</v>
          </cell>
        </row>
        <row r="9081">
          <cell r="B9081">
            <v>328395.14</v>
          </cell>
          <cell r="C9081">
            <v>2011</v>
          </cell>
          <cell r="D9081" t="str">
            <v>679140  600140 - R&amp;M Plant &amp; Equip to Operating</v>
          </cell>
          <cell r="E9081" t="str">
            <v>District 7</v>
          </cell>
          <cell r="F9081" t="str">
            <v>Sewer</v>
          </cell>
        </row>
        <row r="9082">
          <cell r="B9082">
            <v>521.6</v>
          </cell>
          <cell r="C9082">
            <v>2011</v>
          </cell>
          <cell r="D9082" t="str">
            <v>679140  600140 - R&amp;M Plant &amp; Equip to Operating</v>
          </cell>
          <cell r="E9082" t="str">
            <v>District 4</v>
          </cell>
          <cell r="F9082" t="str">
            <v>Sewer</v>
          </cell>
        </row>
        <row r="9083">
          <cell r="B9083">
            <v>1342455.74</v>
          </cell>
          <cell r="C9083">
            <v>2011</v>
          </cell>
          <cell r="D9083" t="str">
            <v>679140  600140 - R&amp;M Plant &amp; Equip to Operating</v>
          </cell>
          <cell r="E9083" t="str">
            <v>District 4</v>
          </cell>
          <cell r="F9083" t="str">
            <v>Sewer</v>
          </cell>
        </row>
        <row r="9084">
          <cell r="B9084">
            <v>6039.9</v>
          </cell>
          <cell r="C9084">
            <v>2011</v>
          </cell>
          <cell r="D9084" t="str">
            <v>679140  600140 - R&amp;M Plant &amp; Equip to Operating</v>
          </cell>
          <cell r="E9084" t="str">
            <v>District 4</v>
          </cell>
          <cell r="F9084" t="str">
            <v>Sewer</v>
          </cell>
        </row>
        <row r="9085">
          <cell r="B9085">
            <v>595249.92000000004</v>
          </cell>
          <cell r="C9085">
            <v>2011</v>
          </cell>
          <cell r="D9085" t="str">
            <v>679140  600140 - R&amp;M Plant &amp; Equip to Operating</v>
          </cell>
          <cell r="E9085" t="str">
            <v>District 3</v>
          </cell>
          <cell r="F9085" t="str">
            <v>Sewer</v>
          </cell>
        </row>
        <row r="9086">
          <cell r="B9086">
            <v>408415.3</v>
          </cell>
          <cell r="C9086">
            <v>2011</v>
          </cell>
          <cell r="D9086" t="str">
            <v>679140  600140 - R&amp;M Plant &amp; Equip to Operating</v>
          </cell>
          <cell r="E9086" t="str">
            <v>District 6</v>
          </cell>
          <cell r="F9086" t="str">
            <v>Sewer</v>
          </cell>
        </row>
        <row r="9087">
          <cell r="B9087">
            <v>98727.92</v>
          </cell>
          <cell r="C9087">
            <v>2011</v>
          </cell>
          <cell r="D9087" t="str">
            <v>679140  600140 - R&amp;M Plant &amp; Equip to Operating</v>
          </cell>
          <cell r="E9087" t="str">
            <v>District 7</v>
          </cell>
          <cell r="F9087" t="str">
            <v>Sewer</v>
          </cell>
        </row>
        <row r="9088">
          <cell r="B9088">
            <v>1564.8</v>
          </cell>
          <cell r="C9088">
            <v>2011</v>
          </cell>
          <cell r="D9088" t="str">
            <v>679140  600140 - R&amp;M Plant &amp; Equip to Operating</v>
          </cell>
          <cell r="E9088" t="str">
            <v>District 1</v>
          </cell>
          <cell r="F9088" t="str">
            <v>Sewer</v>
          </cell>
        </row>
        <row r="9089">
          <cell r="B9089">
            <v>167867.04</v>
          </cell>
          <cell r="C9089">
            <v>2011</v>
          </cell>
          <cell r="D9089" t="str">
            <v>679140  600140 - R&amp;M Plant &amp; Equip to Operating</v>
          </cell>
          <cell r="E9089" t="str">
            <v>District 1</v>
          </cell>
          <cell r="F9089" t="str">
            <v>Sewer</v>
          </cell>
        </row>
        <row r="9090">
          <cell r="B9090">
            <v>6152.28</v>
          </cell>
          <cell r="C9090">
            <v>2011</v>
          </cell>
          <cell r="D9090" t="str">
            <v>679140  600140 - R&amp;M Plant &amp; Equip to Operating</v>
          </cell>
          <cell r="E9090" t="str">
            <v>Logistics</v>
          </cell>
          <cell r="F9090" t="str">
            <v>Sewer</v>
          </cell>
        </row>
        <row r="9091">
          <cell r="B9091">
            <v>3483.63</v>
          </cell>
          <cell r="C9091">
            <v>2011</v>
          </cell>
          <cell r="D9091" t="str">
            <v>679240  600240 - R&amp;M Vehicles to Operating</v>
          </cell>
          <cell r="E9091" t="str">
            <v>Logistics</v>
          </cell>
          <cell r="F9091" t="str">
            <v>Water</v>
          </cell>
        </row>
        <row r="9092">
          <cell r="B9092">
            <v>130851.18</v>
          </cell>
          <cell r="C9092">
            <v>2011</v>
          </cell>
          <cell r="D9092" t="str">
            <v>679240  600240 - R&amp;M Vehicles to Operating</v>
          </cell>
          <cell r="E9092" t="str">
            <v>Logistics</v>
          </cell>
          <cell r="F9092" t="str">
            <v>Water</v>
          </cell>
        </row>
        <row r="9093">
          <cell r="B9093">
            <v>9439.19</v>
          </cell>
          <cell r="C9093">
            <v>2011</v>
          </cell>
          <cell r="D9093" t="str">
            <v>679240  600240 - R&amp;M Vehicles to Operating</v>
          </cell>
          <cell r="E9093" t="str">
            <v>Logistics</v>
          </cell>
          <cell r="F9093" t="str">
            <v>Water</v>
          </cell>
        </row>
        <row r="9094">
          <cell r="B9094">
            <v>1497.48</v>
          </cell>
          <cell r="C9094">
            <v>2011</v>
          </cell>
          <cell r="D9094" t="str">
            <v>679240  600240 - R&amp;M Vehicles to Operating</v>
          </cell>
          <cell r="E9094" t="str">
            <v>Logistics</v>
          </cell>
          <cell r="F9094" t="str">
            <v>Water</v>
          </cell>
        </row>
        <row r="9095">
          <cell r="B9095">
            <v>26141.439999999999</v>
          </cell>
          <cell r="C9095">
            <v>2011</v>
          </cell>
          <cell r="D9095" t="str">
            <v>679240  600240 - R&amp;M Vehicles to Operating</v>
          </cell>
          <cell r="E9095" t="str">
            <v>Logistics</v>
          </cell>
          <cell r="F9095" t="str">
            <v>Water</v>
          </cell>
        </row>
        <row r="9096">
          <cell r="B9096">
            <v>2759.37</v>
          </cell>
          <cell r="C9096">
            <v>2011</v>
          </cell>
          <cell r="D9096" t="str">
            <v>679240  600240 - R&amp;M Vehicles to Operating</v>
          </cell>
          <cell r="E9096" t="str">
            <v>Logistics</v>
          </cell>
          <cell r="F9096" t="str">
            <v>Water</v>
          </cell>
        </row>
        <row r="9097">
          <cell r="B9097">
            <v>1616391.48</v>
          </cell>
          <cell r="C9097">
            <v>2011</v>
          </cell>
          <cell r="D9097" t="str">
            <v>679240  600240 - R&amp;M Vehicles to Operating</v>
          </cell>
          <cell r="E9097" t="str">
            <v>District 1</v>
          </cell>
          <cell r="F9097" t="str">
            <v>Water</v>
          </cell>
        </row>
        <row r="9098">
          <cell r="B9098">
            <v>184.7</v>
          </cell>
          <cell r="C9098">
            <v>2011</v>
          </cell>
          <cell r="D9098" t="str">
            <v>679240  600240 - R&amp;M Vehicles to Operating</v>
          </cell>
          <cell r="E9098" t="str">
            <v>District 1</v>
          </cell>
          <cell r="F9098" t="str">
            <v>Water</v>
          </cell>
        </row>
        <row r="9099">
          <cell r="B9099">
            <v>643.5</v>
          </cell>
          <cell r="C9099">
            <v>2011</v>
          </cell>
          <cell r="D9099" t="str">
            <v>679240  600240 - R&amp;M Vehicles to Operating</v>
          </cell>
          <cell r="E9099" t="str">
            <v>District 1</v>
          </cell>
          <cell r="F9099" t="str">
            <v>Water</v>
          </cell>
        </row>
        <row r="9100">
          <cell r="B9100">
            <v>1699.64</v>
          </cell>
          <cell r="C9100">
            <v>2011</v>
          </cell>
          <cell r="D9100" t="str">
            <v>679240  600240 - R&amp;M Vehicles to Operating</v>
          </cell>
          <cell r="E9100" t="str">
            <v>TOC</v>
          </cell>
          <cell r="F9100" t="str">
            <v>Water</v>
          </cell>
        </row>
        <row r="9101">
          <cell r="B9101">
            <v>284873.28999999998</v>
          </cell>
          <cell r="C9101">
            <v>2011</v>
          </cell>
          <cell r="D9101" t="str">
            <v>679240  600240 - R&amp;M Vehicles to Operating</v>
          </cell>
          <cell r="E9101" t="str">
            <v>District 8</v>
          </cell>
          <cell r="F9101" t="str">
            <v>Water</v>
          </cell>
        </row>
        <row r="9102">
          <cell r="B9102">
            <v>172084.33</v>
          </cell>
          <cell r="C9102">
            <v>2011</v>
          </cell>
          <cell r="D9102" t="str">
            <v>679240  600240 - R&amp;M Vehicles to Operating</v>
          </cell>
          <cell r="E9102" t="str">
            <v>District 6</v>
          </cell>
          <cell r="F9102" t="str">
            <v>Water</v>
          </cell>
        </row>
        <row r="9103">
          <cell r="B9103">
            <v>10870.06</v>
          </cell>
          <cell r="C9103">
            <v>2011</v>
          </cell>
          <cell r="D9103" t="str">
            <v>679240  600240 - R&amp;M Vehicles to Operating</v>
          </cell>
          <cell r="E9103" t="str">
            <v>District 3</v>
          </cell>
          <cell r="F9103" t="str">
            <v>Water</v>
          </cell>
        </row>
        <row r="9104">
          <cell r="B9104">
            <v>1205.5899999999999</v>
          </cell>
          <cell r="C9104">
            <v>2011</v>
          </cell>
          <cell r="D9104" t="str">
            <v>679240  600240 - R&amp;M Vehicles to Operating</v>
          </cell>
          <cell r="E9104" t="str">
            <v>District 3</v>
          </cell>
          <cell r="F9104" t="str">
            <v>Water</v>
          </cell>
        </row>
        <row r="9105">
          <cell r="B9105">
            <v>339613.66</v>
          </cell>
          <cell r="C9105">
            <v>2011</v>
          </cell>
          <cell r="D9105" t="str">
            <v>679240  600240 - R&amp;M Vehicles to Operating</v>
          </cell>
          <cell r="E9105" t="str">
            <v>District 4</v>
          </cell>
          <cell r="F9105" t="str">
            <v>Water</v>
          </cell>
        </row>
        <row r="9106">
          <cell r="B9106">
            <v>241359</v>
          </cell>
          <cell r="C9106">
            <v>2011</v>
          </cell>
          <cell r="D9106" t="str">
            <v>679240  600240 - R&amp;M Vehicles to Operating</v>
          </cell>
          <cell r="E9106" t="str">
            <v>District 4</v>
          </cell>
          <cell r="F9106" t="str">
            <v>Water</v>
          </cell>
        </row>
        <row r="9107">
          <cell r="B9107">
            <v>44870.79</v>
          </cell>
          <cell r="C9107">
            <v>2011</v>
          </cell>
          <cell r="D9107" t="str">
            <v>679240  600240 - R&amp;M Vehicles to Operating</v>
          </cell>
          <cell r="E9107" t="str">
            <v>District 4</v>
          </cell>
          <cell r="F9107" t="str">
            <v>Water</v>
          </cell>
        </row>
        <row r="9108">
          <cell r="B9108">
            <v>1343.95</v>
          </cell>
          <cell r="C9108">
            <v>2011</v>
          </cell>
          <cell r="D9108" t="str">
            <v>679240  600240 - R&amp;M Vehicles to Operating</v>
          </cell>
          <cell r="E9108" t="str">
            <v>District 8</v>
          </cell>
          <cell r="F9108" t="str">
            <v>Water</v>
          </cell>
        </row>
        <row r="9109">
          <cell r="B9109">
            <v>43.6</v>
          </cell>
          <cell r="C9109">
            <v>2011</v>
          </cell>
          <cell r="D9109" t="str">
            <v>679240  600240 - R&amp;M Vehicles to Operating</v>
          </cell>
          <cell r="E9109" t="str">
            <v>District 1</v>
          </cell>
          <cell r="F9109" t="str">
            <v>Water</v>
          </cell>
        </row>
        <row r="9110">
          <cell r="B9110">
            <v>442749.88</v>
          </cell>
          <cell r="C9110">
            <v>2011</v>
          </cell>
          <cell r="D9110" t="str">
            <v>679240  600240 - R&amp;M Vehicles to Operating</v>
          </cell>
          <cell r="E9110" t="str">
            <v>District 8</v>
          </cell>
          <cell r="F9110" t="str">
            <v>Water</v>
          </cell>
        </row>
        <row r="9111">
          <cell r="B9111">
            <v>36048.1</v>
          </cell>
          <cell r="C9111">
            <v>2011</v>
          </cell>
          <cell r="D9111" t="str">
            <v>679240  600240 - R&amp;M Vehicles to Operating</v>
          </cell>
          <cell r="E9111" t="str">
            <v>District 6</v>
          </cell>
          <cell r="F9111" t="str">
            <v>Water</v>
          </cell>
        </row>
        <row r="9112">
          <cell r="B9112">
            <v>906.28</v>
          </cell>
          <cell r="C9112">
            <v>2011</v>
          </cell>
          <cell r="D9112" t="str">
            <v>679240  600240 - R&amp;M Vehicles to Operating</v>
          </cell>
          <cell r="E9112" t="str">
            <v>District 6</v>
          </cell>
          <cell r="F9112" t="str">
            <v>Water</v>
          </cell>
        </row>
        <row r="9113">
          <cell r="B9113">
            <v>114983.86</v>
          </cell>
          <cell r="C9113">
            <v>2011</v>
          </cell>
          <cell r="D9113" t="str">
            <v>679240  600240 - R&amp;M Vehicles to Operating</v>
          </cell>
          <cell r="E9113" t="str">
            <v>District 6</v>
          </cell>
          <cell r="F9113" t="str">
            <v>Water</v>
          </cell>
        </row>
        <row r="9114">
          <cell r="B9114">
            <v>272472.46000000002</v>
          </cell>
          <cell r="C9114">
            <v>2011</v>
          </cell>
          <cell r="D9114" t="str">
            <v>679240  600240 - R&amp;M Vehicles to Operating</v>
          </cell>
          <cell r="E9114" t="str">
            <v>District 6</v>
          </cell>
          <cell r="F9114" t="str">
            <v>Water</v>
          </cell>
        </row>
        <row r="9115">
          <cell r="B9115">
            <v>294670.93</v>
          </cell>
          <cell r="C9115">
            <v>2011</v>
          </cell>
          <cell r="D9115" t="str">
            <v>679240  600240 - R&amp;M Vehicles to Operating</v>
          </cell>
          <cell r="E9115" t="str">
            <v>District 6</v>
          </cell>
          <cell r="F9115" t="str">
            <v>Water</v>
          </cell>
        </row>
        <row r="9116">
          <cell r="B9116">
            <v>79354.710000000006</v>
          </cell>
          <cell r="C9116">
            <v>2011</v>
          </cell>
          <cell r="D9116" t="str">
            <v>679240  600240 - R&amp;M Vehicles to Operating</v>
          </cell>
          <cell r="E9116" t="str">
            <v>District 6</v>
          </cell>
          <cell r="F9116" t="str">
            <v>Water</v>
          </cell>
        </row>
        <row r="9117">
          <cell r="B9117">
            <v>840485.59</v>
          </cell>
          <cell r="C9117">
            <v>2011</v>
          </cell>
          <cell r="D9117" t="str">
            <v>679240  600240 - R&amp;M Vehicles to Operating</v>
          </cell>
          <cell r="E9117" t="str">
            <v>District 8</v>
          </cell>
          <cell r="F9117" t="str">
            <v>Water</v>
          </cell>
        </row>
        <row r="9118">
          <cell r="B9118">
            <v>96.25</v>
          </cell>
          <cell r="C9118">
            <v>2011</v>
          </cell>
          <cell r="D9118" t="str">
            <v>679240  600240 - R&amp;M Vehicles to Operating</v>
          </cell>
          <cell r="E9118" t="str">
            <v>District 8</v>
          </cell>
          <cell r="F9118" t="str">
            <v>Water</v>
          </cell>
        </row>
        <row r="9119">
          <cell r="B9119">
            <v>1047482.96</v>
          </cell>
          <cell r="C9119">
            <v>2011</v>
          </cell>
          <cell r="D9119" t="str">
            <v>679240  600240 - R&amp;M Vehicles to Operating</v>
          </cell>
          <cell r="E9119" t="str">
            <v>District 8</v>
          </cell>
          <cell r="F9119" t="str">
            <v>Water</v>
          </cell>
        </row>
        <row r="9120">
          <cell r="B9120">
            <v>11350.38</v>
          </cell>
          <cell r="C9120">
            <v>2011</v>
          </cell>
          <cell r="D9120" t="str">
            <v>679240  600240 - R&amp;M Vehicles to Operating</v>
          </cell>
          <cell r="E9120" t="str">
            <v>Logistics</v>
          </cell>
          <cell r="F9120" t="str">
            <v>Water</v>
          </cell>
        </row>
        <row r="9121">
          <cell r="B9121">
            <v>91980.67</v>
          </cell>
          <cell r="C9121">
            <v>2011</v>
          </cell>
          <cell r="D9121" t="str">
            <v>679240  600240 - R&amp;M Vehicles to Operating</v>
          </cell>
          <cell r="E9121" t="str">
            <v>Informal Settlements</v>
          </cell>
          <cell r="F9121" t="str">
            <v>Sewer</v>
          </cell>
        </row>
        <row r="9122">
          <cell r="B9122">
            <v>149.96</v>
          </cell>
          <cell r="C9122">
            <v>2011</v>
          </cell>
          <cell r="D9122" t="str">
            <v>679240  600240 - R&amp;M Vehicles to Operating</v>
          </cell>
          <cell r="E9122" t="str">
            <v>Planning &amp; Design</v>
          </cell>
          <cell r="F9122" t="str">
            <v>Sewer</v>
          </cell>
        </row>
        <row r="9123">
          <cell r="B9123">
            <v>1300.9000000000001</v>
          </cell>
          <cell r="C9123">
            <v>2011</v>
          </cell>
          <cell r="D9123" t="str">
            <v>679240  600240 - R&amp;M Vehicles to Operating</v>
          </cell>
          <cell r="E9123" t="str">
            <v>Planning &amp; Design</v>
          </cell>
          <cell r="F9123" t="str">
            <v>Sewer</v>
          </cell>
        </row>
        <row r="9124">
          <cell r="B9124">
            <v>131429.53</v>
          </cell>
          <cell r="C9124">
            <v>2011</v>
          </cell>
          <cell r="D9124" t="str">
            <v>679240  600240 - R&amp;M Vehicles to Operating</v>
          </cell>
          <cell r="E9124" t="str">
            <v>Informal Settlements</v>
          </cell>
          <cell r="F9124" t="str">
            <v>Sewer</v>
          </cell>
        </row>
        <row r="9125">
          <cell r="B9125">
            <v>1566122.62</v>
          </cell>
          <cell r="C9125">
            <v>2011</v>
          </cell>
          <cell r="D9125" t="str">
            <v>679240  600240 - R&amp;M Vehicles to Operating</v>
          </cell>
          <cell r="E9125" t="str">
            <v>Logistics</v>
          </cell>
          <cell r="F9125" t="str">
            <v>Sewer</v>
          </cell>
        </row>
        <row r="9126">
          <cell r="B9126">
            <v>933.93</v>
          </cell>
          <cell r="C9126">
            <v>2011</v>
          </cell>
          <cell r="D9126" t="str">
            <v>679240  600240 - R&amp;M Vehicles to Operating</v>
          </cell>
          <cell r="E9126" t="str">
            <v>Logistics</v>
          </cell>
          <cell r="F9126" t="str">
            <v>Sewer</v>
          </cell>
        </row>
        <row r="9127">
          <cell r="B9127">
            <v>5318.81</v>
          </cell>
          <cell r="C9127">
            <v>2011</v>
          </cell>
          <cell r="D9127" t="str">
            <v>679240  600240 - R&amp;M Vehicles to Operating</v>
          </cell>
          <cell r="E9127" t="str">
            <v>Logistics</v>
          </cell>
          <cell r="F9127" t="str">
            <v>Sewer</v>
          </cell>
        </row>
        <row r="9128">
          <cell r="B9128">
            <v>372551.71</v>
          </cell>
          <cell r="C9128">
            <v>2011</v>
          </cell>
          <cell r="D9128" t="str">
            <v>679240  600240 - R&amp;M Vehicles to Operating</v>
          </cell>
          <cell r="E9128" t="str">
            <v>District 1</v>
          </cell>
          <cell r="F9128" t="str">
            <v>Sewer</v>
          </cell>
        </row>
        <row r="9129">
          <cell r="B9129">
            <v>522.59</v>
          </cell>
          <cell r="C9129">
            <v>2011</v>
          </cell>
          <cell r="D9129" t="str">
            <v>679240  600240 - R&amp;M Vehicles to Operating</v>
          </cell>
          <cell r="E9129" t="str">
            <v>District 1</v>
          </cell>
          <cell r="F9129" t="str">
            <v>Sewer</v>
          </cell>
        </row>
        <row r="9130">
          <cell r="B9130">
            <v>229819.02</v>
          </cell>
          <cell r="C9130">
            <v>2011</v>
          </cell>
          <cell r="D9130" t="str">
            <v>679240  600240 - R&amp;M Vehicles to Operating</v>
          </cell>
          <cell r="E9130" t="str">
            <v>District 7</v>
          </cell>
          <cell r="F9130" t="str">
            <v>Sewer</v>
          </cell>
        </row>
        <row r="9131">
          <cell r="B9131">
            <v>140459.71</v>
          </cell>
          <cell r="C9131">
            <v>2011</v>
          </cell>
          <cell r="D9131" t="str">
            <v>679240  600240 - R&amp;M Vehicles to Operating</v>
          </cell>
          <cell r="E9131" t="str">
            <v>District 6</v>
          </cell>
          <cell r="F9131" t="str">
            <v>Sewer</v>
          </cell>
        </row>
        <row r="9132">
          <cell r="B9132">
            <v>51070.239999999998</v>
          </cell>
          <cell r="C9132">
            <v>2011</v>
          </cell>
          <cell r="D9132" t="str">
            <v>679240  600240 - R&amp;M Vehicles to Operating</v>
          </cell>
          <cell r="E9132" t="str">
            <v>District 3</v>
          </cell>
          <cell r="F9132" t="str">
            <v>Sewer</v>
          </cell>
        </row>
        <row r="9133">
          <cell r="B9133">
            <v>512056.68</v>
          </cell>
          <cell r="C9133">
            <v>2011</v>
          </cell>
          <cell r="D9133" t="str">
            <v>679240  600240 - R&amp;M Vehicles to Operating</v>
          </cell>
          <cell r="E9133" t="str">
            <v>District 4</v>
          </cell>
          <cell r="F9133" t="str">
            <v>Sewer</v>
          </cell>
        </row>
        <row r="9134">
          <cell r="B9134">
            <v>1130632.73</v>
          </cell>
          <cell r="C9134">
            <v>2011</v>
          </cell>
          <cell r="D9134" t="str">
            <v>679240  600240 - R&amp;M Vehicles to Operating</v>
          </cell>
          <cell r="E9134" t="str">
            <v>District 4</v>
          </cell>
          <cell r="F9134" t="str">
            <v>Sewer</v>
          </cell>
        </row>
        <row r="9135">
          <cell r="B9135">
            <v>109417.35</v>
          </cell>
          <cell r="C9135">
            <v>2011</v>
          </cell>
          <cell r="D9135" t="str">
            <v>679240  600240 - R&amp;M Vehicles to Operating</v>
          </cell>
          <cell r="E9135" t="str">
            <v>District 4</v>
          </cell>
          <cell r="F9135" t="str">
            <v>Sewer</v>
          </cell>
        </row>
        <row r="9136">
          <cell r="B9136">
            <v>178259.04</v>
          </cell>
          <cell r="C9136">
            <v>2011</v>
          </cell>
          <cell r="D9136" t="str">
            <v>679240  600240 - R&amp;M Vehicles to Operating</v>
          </cell>
          <cell r="E9136" t="str">
            <v>District 7</v>
          </cell>
          <cell r="F9136" t="str">
            <v>Sewer</v>
          </cell>
        </row>
        <row r="9137">
          <cell r="B9137">
            <v>0</v>
          </cell>
          <cell r="C9137">
            <v>2011</v>
          </cell>
          <cell r="D9137" t="str">
            <v>679240  600240 - R&amp;M Vehicles to Operating</v>
          </cell>
          <cell r="E9137" t="str">
            <v>District 7</v>
          </cell>
          <cell r="F9137" t="str">
            <v>Sewer</v>
          </cell>
        </row>
        <row r="9138">
          <cell r="B9138">
            <v>334552.24</v>
          </cell>
          <cell r="C9138">
            <v>2011</v>
          </cell>
          <cell r="D9138" t="str">
            <v>679240  600240 - R&amp;M Vehicles to Operating</v>
          </cell>
          <cell r="E9138" t="str">
            <v>District 6</v>
          </cell>
          <cell r="F9138" t="str">
            <v>Sewer</v>
          </cell>
        </row>
        <row r="9139">
          <cell r="B9139">
            <v>735040.49</v>
          </cell>
          <cell r="C9139">
            <v>2011</v>
          </cell>
          <cell r="D9139" t="str">
            <v>679240  600240 - R&amp;M Vehicles to Operating</v>
          </cell>
          <cell r="E9139" t="str">
            <v>District 6</v>
          </cell>
          <cell r="F9139" t="str">
            <v>Sewer</v>
          </cell>
        </row>
        <row r="9140">
          <cell r="B9140">
            <v>161139.35</v>
          </cell>
          <cell r="C9140">
            <v>2011</v>
          </cell>
          <cell r="D9140" t="str">
            <v>679240  600240 - R&amp;M Vehicles to Operating</v>
          </cell>
          <cell r="E9140" t="str">
            <v>District 6</v>
          </cell>
          <cell r="F9140" t="str">
            <v>Sewer</v>
          </cell>
        </row>
        <row r="9141">
          <cell r="B9141">
            <v>159034.95000000001</v>
          </cell>
          <cell r="C9141">
            <v>2011</v>
          </cell>
          <cell r="D9141" t="str">
            <v>679240  600240 - R&amp;M Vehicles to Operating</v>
          </cell>
          <cell r="E9141" t="str">
            <v>District 6</v>
          </cell>
          <cell r="F9141" t="str">
            <v>Sewer</v>
          </cell>
        </row>
        <row r="9142">
          <cell r="B9142">
            <v>150.57</v>
          </cell>
          <cell r="C9142">
            <v>2011</v>
          </cell>
          <cell r="D9142" t="str">
            <v>679240  600240 - R&amp;M Vehicles to Operating</v>
          </cell>
          <cell r="E9142" t="str">
            <v>District 7</v>
          </cell>
          <cell r="F9142" t="str">
            <v>Sewer</v>
          </cell>
        </row>
        <row r="9143">
          <cell r="B9143">
            <v>724951.36</v>
          </cell>
          <cell r="C9143">
            <v>2011</v>
          </cell>
          <cell r="D9143" t="str">
            <v>679240  600240 - R&amp;M Vehicles to Operating</v>
          </cell>
          <cell r="E9143" t="str">
            <v>District 7</v>
          </cell>
          <cell r="F9143" t="str">
            <v>Sewer</v>
          </cell>
        </row>
        <row r="9144">
          <cell r="B9144">
            <v>3345.09</v>
          </cell>
          <cell r="C9144">
            <v>2011</v>
          </cell>
          <cell r="D9144" t="str">
            <v>679240  600240 - R&amp;M Vehicles to Operating</v>
          </cell>
          <cell r="E9144" t="str">
            <v>Logistics</v>
          </cell>
          <cell r="F9144" t="str">
            <v>Water</v>
          </cell>
        </row>
        <row r="9145">
          <cell r="B9145">
            <v>138530.73000000001</v>
          </cell>
          <cell r="C9145">
            <v>2011</v>
          </cell>
          <cell r="D9145" t="str">
            <v>679240  600240 - R&amp;M Vehicles to Operating</v>
          </cell>
          <cell r="E9145" t="str">
            <v>Informal Settlements</v>
          </cell>
          <cell r="F9145" t="str">
            <v>Water</v>
          </cell>
        </row>
        <row r="9146">
          <cell r="B9146">
            <v>684.12</v>
          </cell>
          <cell r="C9146">
            <v>2011</v>
          </cell>
          <cell r="D9146" t="str">
            <v>679240  600240 - R&amp;M Vehicles to Operating</v>
          </cell>
          <cell r="E9146" t="str">
            <v>Planning &amp; Design</v>
          </cell>
          <cell r="F9146" t="str">
            <v>Water</v>
          </cell>
        </row>
        <row r="9147">
          <cell r="B9147">
            <v>329.34</v>
          </cell>
          <cell r="C9147">
            <v>2011</v>
          </cell>
          <cell r="D9147" t="str">
            <v>679240  600240 - R&amp;M Vehicles to Operating</v>
          </cell>
          <cell r="E9147" t="str">
            <v>TOC</v>
          </cell>
          <cell r="F9147" t="str">
            <v>Water</v>
          </cell>
        </row>
        <row r="9148">
          <cell r="B9148">
            <v>68893.69</v>
          </cell>
          <cell r="C9148">
            <v>2011</v>
          </cell>
          <cell r="D9148" t="str">
            <v>679240  600240 - R&amp;M Vehicles to Operating</v>
          </cell>
          <cell r="E9148" t="str">
            <v>Informal Settlements</v>
          </cell>
          <cell r="F9148" t="str">
            <v>Water</v>
          </cell>
        </row>
        <row r="9149">
          <cell r="B9149">
            <v>44517.11</v>
          </cell>
          <cell r="C9149">
            <v>2011</v>
          </cell>
          <cell r="D9149" t="str">
            <v>679240  600240 - R&amp;M Vehicles to Operating</v>
          </cell>
          <cell r="E9149" t="str">
            <v>Logistics</v>
          </cell>
          <cell r="F9149" t="str">
            <v>Water</v>
          </cell>
        </row>
        <row r="9150">
          <cell r="B9150">
            <v>10077.969999999999</v>
          </cell>
          <cell r="C9150">
            <v>2011</v>
          </cell>
          <cell r="D9150" t="str">
            <v>700065  Communication</v>
          </cell>
          <cell r="E9150" t="str">
            <v>District 4</v>
          </cell>
          <cell r="F9150" t="str">
            <v>Water</v>
          </cell>
        </row>
        <row r="9151">
          <cell r="B9151">
            <v>12997.19</v>
          </cell>
          <cell r="C9151">
            <v>2011</v>
          </cell>
          <cell r="D9151" t="str">
            <v>700065  Communication</v>
          </cell>
          <cell r="E9151" t="str">
            <v>District 4</v>
          </cell>
          <cell r="F9151" t="str">
            <v>Water</v>
          </cell>
        </row>
        <row r="9152">
          <cell r="B9152">
            <v>14557.39</v>
          </cell>
          <cell r="C9152">
            <v>2011</v>
          </cell>
          <cell r="D9152" t="str">
            <v>700065  Communication</v>
          </cell>
          <cell r="E9152" t="str">
            <v>District 4</v>
          </cell>
          <cell r="F9152" t="str">
            <v>Water</v>
          </cell>
        </row>
        <row r="9153">
          <cell r="B9153">
            <v>6608.24</v>
          </cell>
          <cell r="C9153">
            <v>2011</v>
          </cell>
          <cell r="D9153" t="str">
            <v>700065  Communication</v>
          </cell>
          <cell r="E9153" t="str">
            <v>District 4</v>
          </cell>
          <cell r="F9153" t="str">
            <v>Water</v>
          </cell>
        </row>
        <row r="9154">
          <cell r="B9154">
            <v>8646.7800000000007</v>
          </cell>
          <cell r="C9154">
            <v>2011</v>
          </cell>
          <cell r="D9154" t="str">
            <v>700065  Communication</v>
          </cell>
          <cell r="E9154" t="str">
            <v>District 4</v>
          </cell>
          <cell r="F9154" t="str">
            <v>Water</v>
          </cell>
        </row>
        <row r="9155">
          <cell r="B9155">
            <v>10831.19</v>
          </cell>
          <cell r="C9155">
            <v>2011</v>
          </cell>
          <cell r="D9155" t="str">
            <v>700065  Communication</v>
          </cell>
          <cell r="E9155" t="str">
            <v>District 4</v>
          </cell>
          <cell r="F9155" t="str">
            <v>Water</v>
          </cell>
        </row>
        <row r="9156">
          <cell r="B9156">
            <v>10665.36</v>
          </cell>
          <cell r="C9156">
            <v>2011</v>
          </cell>
          <cell r="D9156" t="str">
            <v>700065  Communication</v>
          </cell>
          <cell r="E9156" t="str">
            <v>District 3</v>
          </cell>
          <cell r="F9156" t="str">
            <v>Water</v>
          </cell>
        </row>
        <row r="9157">
          <cell r="B9157">
            <v>7030.54</v>
          </cell>
          <cell r="C9157">
            <v>2011</v>
          </cell>
          <cell r="D9157" t="str">
            <v>700065  Communication</v>
          </cell>
          <cell r="E9157" t="str">
            <v>District 3</v>
          </cell>
          <cell r="F9157" t="str">
            <v>Water</v>
          </cell>
        </row>
        <row r="9158">
          <cell r="B9158">
            <v>8517.7900000000009</v>
          </cell>
          <cell r="C9158">
            <v>2011</v>
          </cell>
          <cell r="D9158" t="str">
            <v>700065  Communication</v>
          </cell>
          <cell r="E9158" t="str">
            <v>District 3</v>
          </cell>
          <cell r="F9158" t="str">
            <v>Water</v>
          </cell>
        </row>
        <row r="9159">
          <cell r="B9159">
            <v>9729.41</v>
          </cell>
          <cell r="C9159">
            <v>2011</v>
          </cell>
          <cell r="D9159" t="str">
            <v>700065  Communication</v>
          </cell>
          <cell r="E9159" t="str">
            <v>District 3</v>
          </cell>
          <cell r="F9159" t="str">
            <v>Water</v>
          </cell>
        </row>
        <row r="9160">
          <cell r="B9160">
            <v>12684.7</v>
          </cell>
          <cell r="C9160">
            <v>2011</v>
          </cell>
          <cell r="D9160" t="str">
            <v>700065  Communication</v>
          </cell>
          <cell r="E9160" t="str">
            <v>District 6</v>
          </cell>
          <cell r="F9160" t="str">
            <v>Water</v>
          </cell>
        </row>
        <row r="9161">
          <cell r="B9161">
            <v>15016.54</v>
          </cell>
          <cell r="C9161">
            <v>2011</v>
          </cell>
          <cell r="D9161" t="str">
            <v>700065  Communication</v>
          </cell>
          <cell r="E9161" t="str">
            <v>District 8</v>
          </cell>
          <cell r="F9161" t="str">
            <v>Water</v>
          </cell>
        </row>
        <row r="9162">
          <cell r="B9162">
            <v>9325.52</v>
          </cell>
          <cell r="C9162">
            <v>2011</v>
          </cell>
          <cell r="D9162" t="str">
            <v>700065  Communication</v>
          </cell>
          <cell r="E9162" t="str">
            <v>District 8</v>
          </cell>
          <cell r="F9162" t="str">
            <v>Water</v>
          </cell>
        </row>
        <row r="9163">
          <cell r="B9163">
            <v>8793.43</v>
          </cell>
          <cell r="C9163">
            <v>2011</v>
          </cell>
          <cell r="D9163" t="str">
            <v>700065  Communication</v>
          </cell>
          <cell r="E9163" t="str">
            <v>District 6</v>
          </cell>
          <cell r="F9163" t="str">
            <v>Water</v>
          </cell>
        </row>
        <row r="9164">
          <cell r="B9164">
            <v>6406.3</v>
          </cell>
          <cell r="C9164">
            <v>2011</v>
          </cell>
          <cell r="D9164" t="str">
            <v>700065  Communication</v>
          </cell>
          <cell r="E9164" t="str">
            <v>TOC</v>
          </cell>
          <cell r="F9164" t="str">
            <v>Water</v>
          </cell>
        </row>
        <row r="9165">
          <cell r="B9165">
            <v>6406.3</v>
          </cell>
          <cell r="C9165">
            <v>2011</v>
          </cell>
          <cell r="D9165" t="str">
            <v>700065  Communication</v>
          </cell>
          <cell r="E9165" t="str">
            <v>District 1</v>
          </cell>
          <cell r="F9165" t="str">
            <v>Water</v>
          </cell>
        </row>
        <row r="9166">
          <cell r="B9166">
            <v>22267.73</v>
          </cell>
          <cell r="C9166">
            <v>2011</v>
          </cell>
          <cell r="D9166" t="str">
            <v>700065  Communication</v>
          </cell>
          <cell r="E9166" t="str">
            <v>District 1</v>
          </cell>
          <cell r="F9166" t="str">
            <v>Water</v>
          </cell>
        </row>
        <row r="9167">
          <cell r="B9167">
            <v>6828.59</v>
          </cell>
          <cell r="C9167">
            <v>2011</v>
          </cell>
          <cell r="D9167" t="str">
            <v>700065  Communication</v>
          </cell>
          <cell r="E9167" t="str">
            <v>District 1</v>
          </cell>
          <cell r="F9167" t="str">
            <v>Water</v>
          </cell>
        </row>
        <row r="9168">
          <cell r="B9168">
            <v>9876.83</v>
          </cell>
          <cell r="C9168">
            <v>2011</v>
          </cell>
          <cell r="D9168" t="str">
            <v>700065  Communication</v>
          </cell>
          <cell r="E9168" t="str">
            <v>District 1</v>
          </cell>
          <cell r="F9168" t="str">
            <v>Water</v>
          </cell>
        </row>
        <row r="9169">
          <cell r="B9169">
            <v>8573.07</v>
          </cell>
          <cell r="C9169">
            <v>2011</v>
          </cell>
          <cell r="D9169" t="str">
            <v>700065  Communication</v>
          </cell>
          <cell r="E9169" t="str">
            <v>District 1</v>
          </cell>
          <cell r="F9169" t="str">
            <v>Water</v>
          </cell>
        </row>
        <row r="9170">
          <cell r="B9170">
            <v>9729.41</v>
          </cell>
          <cell r="C9170">
            <v>2011</v>
          </cell>
          <cell r="D9170" t="str">
            <v>700065  Communication</v>
          </cell>
          <cell r="E9170" t="str">
            <v>Logistics</v>
          </cell>
          <cell r="F9170" t="str">
            <v>Water</v>
          </cell>
        </row>
        <row r="9171">
          <cell r="B9171">
            <v>6406.3</v>
          </cell>
          <cell r="C9171">
            <v>2011</v>
          </cell>
          <cell r="D9171" t="str">
            <v>700065  Communication</v>
          </cell>
          <cell r="E9171" t="str">
            <v>Logistics</v>
          </cell>
          <cell r="F9171" t="str">
            <v>Water</v>
          </cell>
        </row>
        <row r="9172">
          <cell r="B9172">
            <v>12078.89</v>
          </cell>
          <cell r="C9172">
            <v>2011</v>
          </cell>
          <cell r="D9172" t="str">
            <v>700065  Communication</v>
          </cell>
          <cell r="E9172" t="str">
            <v>Logistics</v>
          </cell>
          <cell r="F9172" t="str">
            <v>Water</v>
          </cell>
        </row>
        <row r="9173">
          <cell r="B9173">
            <v>6406.3</v>
          </cell>
          <cell r="C9173">
            <v>2011</v>
          </cell>
          <cell r="D9173" t="str">
            <v>700065  Communication</v>
          </cell>
          <cell r="E9173" t="str">
            <v>Logistics</v>
          </cell>
          <cell r="F9173" t="str">
            <v>Water</v>
          </cell>
        </row>
        <row r="9174">
          <cell r="B9174">
            <v>12574.89</v>
          </cell>
          <cell r="C9174">
            <v>2011</v>
          </cell>
          <cell r="D9174" t="str">
            <v>700065  Communication</v>
          </cell>
          <cell r="E9174" t="str">
            <v>Logistics</v>
          </cell>
          <cell r="F9174" t="str">
            <v>Water</v>
          </cell>
        </row>
        <row r="9175">
          <cell r="B9175">
            <v>2529.27</v>
          </cell>
          <cell r="C9175">
            <v>2011</v>
          </cell>
          <cell r="D9175" t="str">
            <v>700065  Communication</v>
          </cell>
          <cell r="E9175" t="str">
            <v>Logistics</v>
          </cell>
          <cell r="F9175" t="str">
            <v>Water</v>
          </cell>
        </row>
        <row r="9176">
          <cell r="B9176">
            <v>7030.54</v>
          </cell>
          <cell r="C9176">
            <v>2011</v>
          </cell>
          <cell r="D9176" t="str">
            <v>700065  Communication</v>
          </cell>
          <cell r="E9176" t="str">
            <v>District 8</v>
          </cell>
          <cell r="F9176" t="str">
            <v>Water</v>
          </cell>
        </row>
        <row r="9177">
          <cell r="B9177">
            <v>6406.3</v>
          </cell>
          <cell r="C9177">
            <v>2011</v>
          </cell>
          <cell r="D9177" t="str">
            <v>700065  Communication</v>
          </cell>
          <cell r="E9177" t="e">
            <v>#N/A</v>
          </cell>
          <cell r="F9177" t="str">
            <v>Sewer</v>
          </cell>
        </row>
        <row r="9178">
          <cell r="B9178">
            <v>6406.3</v>
          </cell>
          <cell r="C9178">
            <v>2011</v>
          </cell>
          <cell r="D9178" t="str">
            <v>700065  Communication</v>
          </cell>
          <cell r="E9178" t="e">
            <v>#N/A</v>
          </cell>
          <cell r="F9178" t="str">
            <v>Sewer</v>
          </cell>
        </row>
        <row r="9179">
          <cell r="B9179">
            <v>6406.3</v>
          </cell>
          <cell r="C9179">
            <v>2011</v>
          </cell>
          <cell r="D9179" t="str">
            <v>700065  Communication</v>
          </cell>
          <cell r="E9179" t="str">
            <v>District 8</v>
          </cell>
          <cell r="F9179" t="str">
            <v>Water</v>
          </cell>
        </row>
        <row r="9180">
          <cell r="B9180">
            <v>6406.3</v>
          </cell>
          <cell r="C9180">
            <v>2011</v>
          </cell>
          <cell r="D9180" t="str">
            <v>700065  Communication</v>
          </cell>
          <cell r="E9180" t="str">
            <v>District 8</v>
          </cell>
          <cell r="F9180" t="str">
            <v>Water</v>
          </cell>
        </row>
        <row r="9181">
          <cell r="B9181">
            <v>56101.33</v>
          </cell>
          <cell r="C9181">
            <v>2011</v>
          </cell>
          <cell r="D9181" t="str">
            <v>700065  Communication</v>
          </cell>
          <cell r="E9181" t="str">
            <v>District 8</v>
          </cell>
          <cell r="F9181" t="str">
            <v>Water</v>
          </cell>
        </row>
        <row r="9182">
          <cell r="B9182">
            <v>6406.3</v>
          </cell>
          <cell r="C9182">
            <v>2011</v>
          </cell>
          <cell r="D9182" t="str">
            <v>700065  Communication</v>
          </cell>
          <cell r="E9182" t="str">
            <v>District 8</v>
          </cell>
          <cell r="F9182" t="str">
            <v>Water</v>
          </cell>
        </row>
        <row r="9183">
          <cell r="B9183">
            <v>6626.68</v>
          </cell>
          <cell r="C9183">
            <v>2011</v>
          </cell>
          <cell r="D9183" t="str">
            <v>700065  Communication</v>
          </cell>
          <cell r="E9183" t="str">
            <v>District 8</v>
          </cell>
          <cell r="F9183" t="str">
            <v>Water</v>
          </cell>
        </row>
        <row r="9184">
          <cell r="B9184">
            <v>15696.07</v>
          </cell>
          <cell r="C9184">
            <v>2011</v>
          </cell>
          <cell r="D9184" t="str">
            <v>700065  Communication</v>
          </cell>
          <cell r="E9184" t="str">
            <v>District 8</v>
          </cell>
          <cell r="F9184" t="str">
            <v>Water</v>
          </cell>
        </row>
        <row r="9185">
          <cell r="B9185">
            <v>15016.54</v>
          </cell>
          <cell r="C9185">
            <v>2011</v>
          </cell>
          <cell r="D9185" t="str">
            <v>700065  Communication</v>
          </cell>
          <cell r="E9185" t="str">
            <v>District 8</v>
          </cell>
          <cell r="F9185" t="str">
            <v>Water</v>
          </cell>
        </row>
        <row r="9186">
          <cell r="B9186">
            <v>10059.56</v>
          </cell>
          <cell r="C9186">
            <v>2011</v>
          </cell>
          <cell r="D9186" t="str">
            <v>700065  Communication</v>
          </cell>
          <cell r="E9186" t="str">
            <v>District 8</v>
          </cell>
          <cell r="F9186" t="str">
            <v>Water</v>
          </cell>
        </row>
        <row r="9187">
          <cell r="B9187">
            <v>7287.77</v>
          </cell>
          <cell r="C9187">
            <v>2011</v>
          </cell>
          <cell r="D9187" t="str">
            <v>700065  Communication</v>
          </cell>
          <cell r="E9187" t="str">
            <v>District 8</v>
          </cell>
          <cell r="F9187" t="str">
            <v>Water</v>
          </cell>
        </row>
        <row r="9188">
          <cell r="B9188">
            <v>13089.33</v>
          </cell>
          <cell r="C9188">
            <v>2011</v>
          </cell>
          <cell r="D9188" t="str">
            <v>700065  Communication</v>
          </cell>
          <cell r="E9188" t="str">
            <v>District 8</v>
          </cell>
          <cell r="F9188" t="str">
            <v>Water</v>
          </cell>
        </row>
        <row r="9189">
          <cell r="B9189">
            <v>7048.95</v>
          </cell>
          <cell r="C9189">
            <v>2011</v>
          </cell>
          <cell r="D9189" t="str">
            <v>700065  Communication</v>
          </cell>
          <cell r="E9189" t="str">
            <v>District 8</v>
          </cell>
          <cell r="F9189" t="str">
            <v>Water</v>
          </cell>
        </row>
        <row r="9190">
          <cell r="B9190">
            <v>14924.39</v>
          </cell>
          <cell r="C9190">
            <v>2011</v>
          </cell>
          <cell r="D9190" t="str">
            <v>700065  Communication</v>
          </cell>
          <cell r="E9190" t="str">
            <v>District 6</v>
          </cell>
          <cell r="F9190" t="str">
            <v>Water</v>
          </cell>
        </row>
        <row r="9191">
          <cell r="B9191">
            <v>12905.04</v>
          </cell>
          <cell r="C9191">
            <v>2011</v>
          </cell>
          <cell r="D9191" t="str">
            <v>700065  Communication</v>
          </cell>
          <cell r="E9191" t="str">
            <v>District 6</v>
          </cell>
          <cell r="F9191" t="str">
            <v>Water</v>
          </cell>
        </row>
        <row r="9192">
          <cell r="B9192">
            <v>9472.16</v>
          </cell>
          <cell r="C9192">
            <v>2011</v>
          </cell>
          <cell r="D9192" t="str">
            <v>700065  Communication</v>
          </cell>
          <cell r="E9192" t="str">
            <v>District 6</v>
          </cell>
          <cell r="F9192" t="str">
            <v>Water</v>
          </cell>
        </row>
        <row r="9193">
          <cell r="B9193">
            <v>6406.3</v>
          </cell>
          <cell r="C9193">
            <v>2011</v>
          </cell>
          <cell r="D9193" t="str">
            <v>700065  Communication</v>
          </cell>
          <cell r="E9193" t="str">
            <v>District 6</v>
          </cell>
          <cell r="F9193" t="str">
            <v>Water</v>
          </cell>
        </row>
        <row r="9194">
          <cell r="B9194">
            <v>6424.74</v>
          </cell>
          <cell r="C9194">
            <v>2011</v>
          </cell>
          <cell r="D9194" t="str">
            <v>700065  Communication</v>
          </cell>
          <cell r="E9194" t="str">
            <v>District 6</v>
          </cell>
          <cell r="F9194" t="str">
            <v>Water</v>
          </cell>
        </row>
        <row r="9195">
          <cell r="B9195">
            <v>11951.45</v>
          </cell>
          <cell r="C9195">
            <v>2011</v>
          </cell>
          <cell r="D9195" t="str">
            <v>700065  Communication</v>
          </cell>
          <cell r="E9195" t="str">
            <v>District 6</v>
          </cell>
          <cell r="F9195" t="str">
            <v>Water</v>
          </cell>
        </row>
        <row r="9196">
          <cell r="B9196">
            <v>7324.6</v>
          </cell>
          <cell r="C9196">
            <v>2011</v>
          </cell>
          <cell r="D9196" t="str">
            <v>700065  Communication</v>
          </cell>
          <cell r="E9196" t="str">
            <v>District 6</v>
          </cell>
          <cell r="F9196" t="str">
            <v>Water</v>
          </cell>
        </row>
        <row r="9197">
          <cell r="B9197">
            <v>6406.3</v>
          </cell>
          <cell r="C9197">
            <v>2011</v>
          </cell>
          <cell r="D9197" t="str">
            <v>700065  Communication</v>
          </cell>
          <cell r="E9197" t="str">
            <v>District 8</v>
          </cell>
          <cell r="F9197" t="str">
            <v>Water</v>
          </cell>
        </row>
        <row r="9198">
          <cell r="B9198">
            <v>6406.3</v>
          </cell>
          <cell r="C9198">
            <v>2011</v>
          </cell>
          <cell r="D9198" t="str">
            <v>700065  Communication</v>
          </cell>
          <cell r="E9198" t="str">
            <v>District 8</v>
          </cell>
          <cell r="F9198" t="str">
            <v>Water</v>
          </cell>
        </row>
        <row r="9199">
          <cell r="B9199">
            <v>6406.3</v>
          </cell>
          <cell r="C9199">
            <v>2011</v>
          </cell>
          <cell r="D9199" t="str">
            <v>700065  Communication</v>
          </cell>
          <cell r="E9199" t="str">
            <v>District 8</v>
          </cell>
          <cell r="F9199" t="str">
            <v>Water</v>
          </cell>
        </row>
        <row r="9200">
          <cell r="B9200">
            <v>9435.31</v>
          </cell>
          <cell r="C9200">
            <v>2011</v>
          </cell>
          <cell r="D9200" t="str">
            <v>700065  Communication</v>
          </cell>
          <cell r="E9200" t="str">
            <v>District 8</v>
          </cell>
          <cell r="F9200" t="str">
            <v>Water</v>
          </cell>
        </row>
        <row r="9201">
          <cell r="B9201">
            <v>7489.69</v>
          </cell>
          <cell r="C9201">
            <v>2011</v>
          </cell>
          <cell r="D9201" t="str">
            <v>700065  Communication</v>
          </cell>
          <cell r="E9201" t="str">
            <v>District 1</v>
          </cell>
          <cell r="F9201" t="str">
            <v>Water</v>
          </cell>
        </row>
        <row r="9202">
          <cell r="B9202">
            <v>9123.59</v>
          </cell>
          <cell r="C9202">
            <v>2011</v>
          </cell>
          <cell r="D9202" t="str">
            <v>700065  Communication</v>
          </cell>
          <cell r="E9202" t="str">
            <v>District 8</v>
          </cell>
          <cell r="F9202" t="str">
            <v>Water</v>
          </cell>
        </row>
        <row r="9203">
          <cell r="B9203">
            <v>13547.71</v>
          </cell>
          <cell r="C9203">
            <v>2011</v>
          </cell>
          <cell r="D9203" t="str">
            <v>700065  Communication</v>
          </cell>
          <cell r="E9203" t="str">
            <v>Logistics</v>
          </cell>
          <cell r="F9203" t="str">
            <v>Water</v>
          </cell>
        </row>
        <row r="9204">
          <cell r="B9204">
            <v>6406.3</v>
          </cell>
          <cell r="C9204">
            <v>2011</v>
          </cell>
          <cell r="D9204" t="str">
            <v>700065  Communication</v>
          </cell>
          <cell r="E9204" t="str">
            <v>District 4</v>
          </cell>
          <cell r="F9204" t="str">
            <v>Sewer</v>
          </cell>
        </row>
        <row r="9205">
          <cell r="B9205">
            <v>11895.36</v>
          </cell>
          <cell r="C9205">
            <v>2011</v>
          </cell>
          <cell r="D9205" t="str">
            <v>700065  Communication</v>
          </cell>
          <cell r="E9205" t="str">
            <v>District 4</v>
          </cell>
          <cell r="F9205" t="str">
            <v>Sewer</v>
          </cell>
        </row>
        <row r="9206">
          <cell r="B9206">
            <v>16154.43</v>
          </cell>
          <cell r="C9206">
            <v>2011</v>
          </cell>
          <cell r="D9206" t="str">
            <v>700065  Communication</v>
          </cell>
          <cell r="E9206" t="str">
            <v>District 4</v>
          </cell>
          <cell r="F9206" t="str">
            <v>Sewer</v>
          </cell>
        </row>
        <row r="9207">
          <cell r="B9207">
            <v>6406.3</v>
          </cell>
          <cell r="C9207">
            <v>2011</v>
          </cell>
          <cell r="D9207" t="str">
            <v>700065  Communication</v>
          </cell>
          <cell r="E9207" t="str">
            <v>District 3</v>
          </cell>
          <cell r="F9207" t="str">
            <v>Sewer</v>
          </cell>
        </row>
        <row r="9208">
          <cell r="B9208">
            <v>6406.3</v>
          </cell>
          <cell r="C9208">
            <v>2011</v>
          </cell>
          <cell r="D9208" t="str">
            <v>700065  Communication</v>
          </cell>
          <cell r="E9208" t="str">
            <v>District 3</v>
          </cell>
          <cell r="F9208" t="str">
            <v>Sewer</v>
          </cell>
        </row>
        <row r="9209">
          <cell r="B9209">
            <v>12078.89</v>
          </cell>
          <cell r="C9209">
            <v>2011</v>
          </cell>
          <cell r="D9209" t="str">
            <v>700065  Communication</v>
          </cell>
          <cell r="E9209" t="str">
            <v>District 3</v>
          </cell>
          <cell r="F9209" t="str">
            <v>Sewer</v>
          </cell>
        </row>
        <row r="9210">
          <cell r="B9210">
            <v>7012.1</v>
          </cell>
          <cell r="C9210">
            <v>2011</v>
          </cell>
          <cell r="D9210" t="str">
            <v>700065  Communication</v>
          </cell>
          <cell r="E9210" t="str">
            <v>TOC</v>
          </cell>
          <cell r="F9210" t="str">
            <v>Sewer</v>
          </cell>
        </row>
        <row r="9211">
          <cell r="B9211">
            <v>6406.3</v>
          </cell>
          <cell r="C9211">
            <v>2011</v>
          </cell>
          <cell r="D9211" t="str">
            <v>700065  Communication</v>
          </cell>
          <cell r="E9211" t="str">
            <v>District 7</v>
          </cell>
          <cell r="F9211" t="str">
            <v>Sewer</v>
          </cell>
        </row>
        <row r="9212">
          <cell r="B9212">
            <v>6406.3</v>
          </cell>
          <cell r="C9212">
            <v>2011</v>
          </cell>
          <cell r="D9212" t="str">
            <v>700065  Communication</v>
          </cell>
          <cell r="E9212" t="str">
            <v>District 7</v>
          </cell>
          <cell r="F9212" t="str">
            <v>Sewer</v>
          </cell>
        </row>
        <row r="9213">
          <cell r="B9213">
            <v>9674.11</v>
          </cell>
          <cell r="C9213">
            <v>2011</v>
          </cell>
          <cell r="D9213" t="str">
            <v>700065  Communication</v>
          </cell>
          <cell r="E9213" t="str">
            <v>District 6</v>
          </cell>
          <cell r="F9213" t="str">
            <v>Sewer</v>
          </cell>
        </row>
        <row r="9214">
          <cell r="B9214">
            <v>14502.11</v>
          </cell>
          <cell r="C9214">
            <v>2011</v>
          </cell>
          <cell r="D9214" t="str">
            <v>700065  Communication</v>
          </cell>
          <cell r="E9214" t="str">
            <v>District 7</v>
          </cell>
          <cell r="F9214" t="str">
            <v>Sewer</v>
          </cell>
        </row>
        <row r="9215">
          <cell r="B9215">
            <v>6406.3</v>
          </cell>
          <cell r="C9215">
            <v>2011</v>
          </cell>
          <cell r="D9215" t="str">
            <v>700065  Communication</v>
          </cell>
          <cell r="E9215" t="str">
            <v>District 1</v>
          </cell>
          <cell r="F9215" t="str">
            <v>Sewer</v>
          </cell>
        </row>
        <row r="9216">
          <cell r="B9216">
            <v>6406.3</v>
          </cell>
          <cell r="C9216">
            <v>2011</v>
          </cell>
          <cell r="D9216" t="str">
            <v>700065  Communication</v>
          </cell>
          <cell r="E9216" t="str">
            <v>District 1</v>
          </cell>
          <cell r="F9216" t="str">
            <v>Sewer</v>
          </cell>
        </row>
        <row r="9217">
          <cell r="B9217">
            <v>26232.7</v>
          </cell>
          <cell r="C9217">
            <v>2011</v>
          </cell>
          <cell r="D9217" t="str">
            <v>700065  Communication</v>
          </cell>
          <cell r="E9217" t="str">
            <v>District 1</v>
          </cell>
          <cell r="F9217" t="str">
            <v>Sewer</v>
          </cell>
        </row>
        <row r="9218">
          <cell r="B9218">
            <v>6406.3</v>
          </cell>
          <cell r="C9218">
            <v>2011</v>
          </cell>
          <cell r="D9218" t="str">
            <v>700065  Communication</v>
          </cell>
          <cell r="E9218" t="str">
            <v>Logistics</v>
          </cell>
          <cell r="F9218" t="str">
            <v>Sewer</v>
          </cell>
        </row>
        <row r="9219">
          <cell r="B9219">
            <v>6406.3</v>
          </cell>
          <cell r="C9219">
            <v>2011</v>
          </cell>
          <cell r="D9219" t="str">
            <v>700065  Communication</v>
          </cell>
          <cell r="E9219" t="str">
            <v>Logistics</v>
          </cell>
          <cell r="F9219" t="str">
            <v>Sewer</v>
          </cell>
        </row>
        <row r="9220">
          <cell r="B9220">
            <v>6406.3</v>
          </cell>
          <cell r="C9220">
            <v>2011</v>
          </cell>
          <cell r="D9220" t="str">
            <v>700065  Communication</v>
          </cell>
          <cell r="E9220" t="str">
            <v>Logistics</v>
          </cell>
          <cell r="F9220" t="str">
            <v>Sewer</v>
          </cell>
        </row>
        <row r="9221">
          <cell r="B9221">
            <v>6406.3</v>
          </cell>
          <cell r="C9221">
            <v>2011</v>
          </cell>
          <cell r="D9221" t="str">
            <v>700065  Communication</v>
          </cell>
          <cell r="E9221" t="str">
            <v>Logistics</v>
          </cell>
          <cell r="F9221" t="str">
            <v>Sewer</v>
          </cell>
        </row>
        <row r="9222">
          <cell r="B9222">
            <v>6406.3</v>
          </cell>
          <cell r="C9222">
            <v>2011</v>
          </cell>
          <cell r="D9222" t="str">
            <v>700065  Communication</v>
          </cell>
          <cell r="E9222" t="str">
            <v>Logistics</v>
          </cell>
          <cell r="F9222" t="str">
            <v>Sewer</v>
          </cell>
        </row>
        <row r="9223">
          <cell r="B9223">
            <v>6406.3</v>
          </cell>
          <cell r="C9223">
            <v>2011</v>
          </cell>
          <cell r="D9223" t="str">
            <v>700065  Communication</v>
          </cell>
          <cell r="E9223" t="str">
            <v>Logistics</v>
          </cell>
          <cell r="F9223" t="str">
            <v>Sewer</v>
          </cell>
        </row>
        <row r="9224">
          <cell r="B9224">
            <v>6406.3</v>
          </cell>
          <cell r="C9224">
            <v>2011</v>
          </cell>
          <cell r="D9224" t="str">
            <v>700065  Communication</v>
          </cell>
          <cell r="E9224" t="str">
            <v>Logistics</v>
          </cell>
          <cell r="F9224" t="str">
            <v>Sewer</v>
          </cell>
        </row>
        <row r="9225">
          <cell r="B9225">
            <v>7067.4</v>
          </cell>
          <cell r="C9225">
            <v>2011</v>
          </cell>
          <cell r="D9225" t="str">
            <v>700065  Communication</v>
          </cell>
          <cell r="E9225" t="str">
            <v>Informal Settlements</v>
          </cell>
          <cell r="F9225" t="str">
            <v>Sewer</v>
          </cell>
        </row>
        <row r="9226">
          <cell r="B9226">
            <v>6406.3</v>
          </cell>
          <cell r="C9226">
            <v>2011</v>
          </cell>
          <cell r="D9226" t="str">
            <v>700065  Communication</v>
          </cell>
          <cell r="E9226" t="str">
            <v>TOC</v>
          </cell>
          <cell r="F9226" t="str">
            <v>Sewer</v>
          </cell>
        </row>
        <row r="9227">
          <cell r="B9227">
            <v>6406.3</v>
          </cell>
          <cell r="C9227">
            <v>2011</v>
          </cell>
          <cell r="D9227" t="str">
            <v>700065  Communication</v>
          </cell>
          <cell r="E9227" t="str">
            <v>Planning &amp; Design</v>
          </cell>
          <cell r="F9227" t="str">
            <v>Sewer</v>
          </cell>
        </row>
        <row r="9228">
          <cell r="B9228">
            <v>6406.3</v>
          </cell>
          <cell r="C9228">
            <v>2011</v>
          </cell>
          <cell r="D9228" t="str">
            <v>700065  Communication</v>
          </cell>
          <cell r="E9228" t="str">
            <v>Planning &amp; Design</v>
          </cell>
          <cell r="F9228" t="str">
            <v>Sewer</v>
          </cell>
        </row>
        <row r="9229">
          <cell r="B9229">
            <v>7012.1</v>
          </cell>
          <cell r="C9229">
            <v>2011</v>
          </cell>
          <cell r="D9229" t="str">
            <v>700065  Communication</v>
          </cell>
          <cell r="E9229" t="str">
            <v>Informal Settlements</v>
          </cell>
          <cell r="F9229" t="str">
            <v>Sewer</v>
          </cell>
        </row>
        <row r="9230">
          <cell r="B9230">
            <v>6406.3</v>
          </cell>
          <cell r="C9230">
            <v>2011</v>
          </cell>
          <cell r="D9230" t="str">
            <v>700065  Communication</v>
          </cell>
          <cell r="E9230" t="str">
            <v>District 4</v>
          </cell>
          <cell r="F9230" t="str">
            <v>Sewer</v>
          </cell>
        </row>
        <row r="9231">
          <cell r="B9231">
            <v>6406.3</v>
          </cell>
          <cell r="C9231">
            <v>2011</v>
          </cell>
          <cell r="D9231" t="str">
            <v>700065  Communication</v>
          </cell>
          <cell r="E9231" t="str">
            <v>Logistics</v>
          </cell>
          <cell r="F9231" t="str">
            <v>Water</v>
          </cell>
        </row>
        <row r="9232">
          <cell r="B9232">
            <v>13236</v>
          </cell>
          <cell r="C9232">
            <v>2011</v>
          </cell>
          <cell r="D9232" t="str">
            <v>700065  Communication</v>
          </cell>
          <cell r="E9232" t="str">
            <v>Logistics</v>
          </cell>
          <cell r="F9232" t="str">
            <v>Water</v>
          </cell>
        </row>
        <row r="9233">
          <cell r="B9233">
            <v>14631.9</v>
          </cell>
          <cell r="C9233">
            <v>2011</v>
          </cell>
          <cell r="D9233" t="str">
            <v>700065  Communication</v>
          </cell>
          <cell r="E9233" t="str">
            <v>TOC</v>
          </cell>
          <cell r="F9233" t="str">
            <v>Water</v>
          </cell>
        </row>
        <row r="9234">
          <cell r="B9234">
            <v>15715.29</v>
          </cell>
          <cell r="C9234">
            <v>2011</v>
          </cell>
          <cell r="D9234" t="str">
            <v>700065  Communication</v>
          </cell>
          <cell r="E9234" t="str">
            <v>Informal Settlements</v>
          </cell>
          <cell r="F9234" t="str">
            <v>Water</v>
          </cell>
        </row>
        <row r="9235">
          <cell r="B9235">
            <v>15127.88</v>
          </cell>
          <cell r="C9235">
            <v>2011</v>
          </cell>
          <cell r="D9235" t="str">
            <v>700065  Communication</v>
          </cell>
          <cell r="E9235" t="str">
            <v>TOC</v>
          </cell>
          <cell r="F9235" t="str">
            <v>Water</v>
          </cell>
        </row>
        <row r="9236">
          <cell r="B9236">
            <v>6406.3</v>
          </cell>
          <cell r="C9236">
            <v>2011</v>
          </cell>
          <cell r="D9236" t="str">
            <v>700065  Communication</v>
          </cell>
          <cell r="E9236" t="str">
            <v>Planning &amp; Design</v>
          </cell>
          <cell r="F9236" t="str">
            <v>Water</v>
          </cell>
        </row>
        <row r="9237">
          <cell r="B9237">
            <v>7434.41</v>
          </cell>
          <cell r="C9237">
            <v>2011</v>
          </cell>
          <cell r="D9237" t="str">
            <v>700065  Communication</v>
          </cell>
          <cell r="E9237" t="str">
            <v>Informal Settlements</v>
          </cell>
          <cell r="F9237" t="str">
            <v>Water</v>
          </cell>
        </row>
        <row r="9238">
          <cell r="B9238">
            <v>7710.05</v>
          </cell>
          <cell r="C9238">
            <v>2011</v>
          </cell>
          <cell r="D9238" t="str">
            <v>700065  Communication</v>
          </cell>
          <cell r="E9238" t="str">
            <v>Logistics</v>
          </cell>
          <cell r="F9238" t="str">
            <v>Water</v>
          </cell>
        </row>
        <row r="9239">
          <cell r="B9239">
            <v>6406.3</v>
          </cell>
          <cell r="C9239">
            <v>2011</v>
          </cell>
          <cell r="D9239" t="str">
            <v>700065  Communication</v>
          </cell>
          <cell r="E9239" t="str">
            <v>District 7</v>
          </cell>
          <cell r="F9239" t="str">
            <v>Sewer</v>
          </cell>
        </row>
        <row r="9240">
          <cell r="B9240">
            <v>6406.3</v>
          </cell>
          <cell r="C9240">
            <v>2011</v>
          </cell>
          <cell r="D9240" t="str">
            <v>700065  Communication</v>
          </cell>
          <cell r="E9240" t="str">
            <v>District 7</v>
          </cell>
          <cell r="F9240" t="str">
            <v>Sewer</v>
          </cell>
        </row>
        <row r="9241">
          <cell r="B9241">
            <v>6406.3</v>
          </cell>
          <cell r="C9241">
            <v>2011</v>
          </cell>
          <cell r="D9241" t="str">
            <v>700065  Communication</v>
          </cell>
          <cell r="E9241" t="str">
            <v>District 7</v>
          </cell>
          <cell r="F9241" t="str">
            <v>Sewer</v>
          </cell>
        </row>
        <row r="9242">
          <cell r="B9242">
            <v>6406.3</v>
          </cell>
          <cell r="C9242">
            <v>2011</v>
          </cell>
          <cell r="D9242" t="str">
            <v>700065  Communication</v>
          </cell>
          <cell r="E9242" t="str">
            <v>District 7</v>
          </cell>
          <cell r="F9242" t="str">
            <v>Sewer</v>
          </cell>
        </row>
        <row r="9243">
          <cell r="B9243">
            <v>6406.3</v>
          </cell>
          <cell r="C9243">
            <v>2011</v>
          </cell>
          <cell r="D9243" t="str">
            <v>700065  Communication</v>
          </cell>
          <cell r="E9243" t="str">
            <v>District 7</v>
          </cell>
          <cell r="F9243" t="str">
            <v>Sewer</v>
          </cell>
        </row>
        <row r="9244">
          <cell r="B9244">
            <v>7415.97</v>
          </cell>
          <cell r="C9244">
            <v>2011</v>
          </cell>
          <cell r="D9244" t="str">
            <v>700065  Communication</v>
          </cell>
          <cell r="E9244" t="str">
            <v>District 7</v>
          </cell>
          <cell r="F9244" t="str">
            <v>Sewer</v>
          </cell>
        </row>
        <row r="9245">
          <cell r="B9245">
            <v>12060.45</v>
          </cell>
          <cell r="C9245">
            <v>2011</v>
          </cell>
          <cell r="D9245" t="str">
            <v>700065  Communication</v>
          </cell>
          <cell r="E9245" t="str">
            <v>District 6</v>
          </cell>
          <cell r="F9245" t="str">
            <v>Sewer</v>
          </cell>
        </row>
        <row r="9246">
          <cell r="B9246">
            <v>6406.3</v>
          </cell>
          <cell r="C9246">
            <v>2011</v>
          </cell>
          <cell r="D9246" t="str">
            <v>700065  Communication</v>
          </cell>
          <cell r="E9246" t="str">
            <v>District 6</v>
          </cell>
          <cell r="F9246" t="str">
            <v>Sewer</v>
          </cell>
        </row>
        <row r="9247">
          <cell r="B9247">
            <v>6406.3</v>
          </cell>
          <cell r="C9247">
            <v>2011</v>
          </cell>
          <cell r="D9247" t="str">
            <v>700065  Communication</v>
          </cell>
          <cell r="E9247" t="str">
            <v>District 6</v>
          </cell>
          <cell r="F9247" t="str">
            <v>Sewer</v>
          </cell>
        </row>
        <row r="9248">
          <cell r="B9248">
            <v>8866.3700000000008</v>
          </cell>
          <cell r="C9248">
            <v>2011</v>
          </cell>
          <cell r="D9248" t="str">
            <v>700065  Communication</v>
          </cell>
          <cell r="E9248" t="str">
            <v>District 6</v>
          </cell>
          <cell r="F9248" t="str">
            <v>Sewer</v>
          </cell>
        </row>
        <row r="9249">
          <cell r="B9249">
            <v>8444.08</v>
          </cell>
          <cell r="C9249">
            <v>2011</v>
          </cell>
          <cell r="D9249" t="str">
            <v>700065  Communication</v>
          </cell>
          <cell r="E9249" t="str">
            <v>District 6</v>
          </cell>
          <cell r="F9249" t="str">
            <v>Sewer</v>
          </cell>
        </row>
        <row r="9250">
          <cell r="B9250">
            <v>6406.3</v>
          </cell>
          <cell r="C9250">
            <v>2011</v>
          </cell>
          <cell r="D9250" t="str">
            <v>700065  Communication</v>
          </cell>
          <cell r="E9250" t="str">
            <v>District 6</v>
          </cell>
          <cell r="F9250" t="str">
            <v>Sewer</v>
          </cell>
        </row>
        <row r="9251">
          <cell r="B9251">
            <v>6406.3</v>
          </cell>
          <cell r="C9251">
            <v>2011</v>
          </cell>
          <cell r="D9251" t="str">
            <v>700065  Communication</v>
          </cell>
          <cell r="E9251" t="str">
            <v>District 7</v>
          </cell>
          <cell r="F9251" t="str">
            <v>Sewer</v>
          </cell>
        </row>
        <row r="9252">
          <cell r="B9252">
            <v>6406.3</v>
          </cell>
          <cell r="C9252">
            <v>2011</v>
          </cell>
          <cell r="D9252" t="str">
            <v>700065  Communication</v>
          </cell>
          <cell r="E9252" t="str">
            <v>District 7</v>
          </cell>
          <cell r="F9252" t="str">
            <v>Sewer</v>
          </cell>
        </row>
        <row r="9253">
          <cell r="B9253">
            <v>6406.3</v>
          </cell>
          <cell r="C9253">
            <v>2011</v>
          </cell>
          <cell r="D9253" t="str">
            <v>700065  Communication</v>
          </cell>
          <cell r="E9253" t="str">
            <v>District 7</v>
          </cell>
          <cell r="F9253" t="str">
            <v>Sewer</v>
          </cell>
        </row>
        <row r="9254">
          <cell r="B9254">
            <v>6406.3</v>
          </cell>
          <cell r="C9254">
            <v>2011</v>
          </cell>
          <cell r="D9254" t="str">
            <v>700065  Communication</v>
          </cell>
          <cell r="E9254" t="str">
            <v>District 7</v>
          </cell>
          <cell r="F9254" t="str">
            <v>Sewer</v>
          </cell>
        </row>
        <row r="9255">
          <cell r="B9255">
            <v>9233.3700000000008</v>
          </cell>
          <cell r="C9255">
            <v>2011</v>
          </cell>
          <cell r="D9255" t="str">
            <v>700065  Communication</v>
          </cell>
          <cell r="E9255" t="str">
            <v>District 7</v>
          </cell>
          <cell r="F9255" t="str">
            <v>Sewer</v>
          </cell>
        </row>
        <row r="9256">
          <cell r="B9256">
            <v>10261.51</v>
          </cell>
          <cell r="C9256">
            <v>2011</v>
          </cell>
          <cell r="D9256" t="str">
            <v>700065  Communication</v>
          </cell>
          <cell r="E9256" t="str">
            <v>District 4</v>
          </cell>
          <cell r="F9256" t="str">
            <v>Sewer</v>
          </cell>
        </row>
        <row r="9257">
          <cell r="B9257">
            <v>13373.75</v>
          </cell>
          <cell r="C9257">
            <v>2011</v>
          </cell>
          <cell r="D9257" t="str">
            <v>700395  Mayoral Administration</v>
          </cell>
          <cell r="E9257" t="str">
            <v>District 4</v>
          </cell>
          <cell r="F9257" t="str">
            <v>Water</v>
          </cell>
        </row>
        <row r="9258">
          <cell r="B9258">
            <v>13373.75</v>
          </cell>
          <cell r="C9258">
            <v>2011</v>
          </cell>
          <cell r="D9258" t="str">
            <v>700395  Mayoral Administration</v>
          </cell>
          <cell r="E9258" t="str">
            <v>District 4</v>
          </cell>
          <cell r="F9258" t="str">
            <v>Water</v>
          </cell>
        </row>
        <row r="9259">
          <cell r="B9259">
            <v>13373.75</v>
          </cell>
          <cell r="C9259">
            <v>2011</v>
          </cell>
          <cell r="D9259" t="str">
            <v>700395  Mayoral Administration</v>
          </cell>
          <cell r="E9259" t="str">
            <v>District 4</v>
          </cell>
          <cell r="F9259" t="str">
            <v>Water</v>
          </cell>
        </row>
        <row r="9260">
          <cell r="B9260">
            <v>13373.75</v>
          </cell>
          <cell r="C9260">
            <v>2011</v>
          </cell>
          <cell r="D9260" t="str">
            <v>700395  Mayoral Administration</v>
          </cell>
          <cell r="E9260" t="str">
            <v>District 4</v>
          </cell>
          <cell r="F9260" t="str">
            <v>Water</v>
          </cell>
        </row>
        <row r="9261">
          <cell r="B9261">
            <v>13373.75</v>
          </cell>
          <cell r="C9261">
            <v>2011</v>
          </cell>
          <cell r="D9261" t="str">
            <v>700395  Mayoral Administration</v>
          </cell>
          <cell r="E9261" t="str">
            <v>District 4</v>
          </cell>
          <cell r="F9261" t="str">
            <v>Water</v>
          </cell>
        </row>
        <row r="9262">
          <cell r="B9262">
            <v>13373.75</v>
          </cell>
          <cell r="C9262">
            <v>2011</v>
          </cell>
          <cell r="D9262" t="str">
            <v>700395  Mayoral Administration</v>
          </cell>
          <cell r="E9262" t="str">
            <v>District 4</v>
          </cell>
          <cell r="F9262" t="str">
            <v>Water</v>
          </cell>
        </row>
        <row r="9263">
          <cell r="B9263">
            <v>13373.75</v>
          </cell>
          <cell r="C9263">
            <v>2011</v>
          </cell>
          <cell r="D9263" t="str">
            <v>700395  Mayoral Administration</v>
          </cell>
          <cell r="E9263" t="str">
            <v>District 3</v>
          </cell>
          <cell r="F9263" t="str">
            <v>Water</v>
          </cell>
        </row>
        <row r="9264">
          <cell r="B9264">
            <v>13373.75</v>
          </cell>
          <cell r="C9264">
            <v>2011</v>
          </cell>
          <cell r="D9264" t="str">
            <v>700395  Mayoral Administration</v>
          </cell>
          <cell r="E9264" t="str">
            <v>District 3</v>
          </cell>
          <cell r="F9264" t="str">
            <v>Water</v>
          </cell>
        </row>
        <row r="9265">
          <cell r="B9265">
            <v>13373.75</v>
          </cell>
          <cell r="C9265">
            <v>2011</v>
          </cell>
          <cell r="D9265" t="str">
            <v>700395  Mayoral Administration</v>
          </cell>
          <cell r="E9265" t="str">
            <v>District 3</v>
          </cell>
          <cell r="F9265" t="str">
            <v>Water</v>
          </cell>
        </row>
        <row r="9266">
          <cell r="B9266">
            <v>13373.75</v>
          </cell>
          <cell r="C9266">
            <v>2011</v>
          </cell>
          <cell r="D9266" t="str">
            <v>700395  Mayoral Administration</v>
          </cell>
          <cell r="E9266" t="str">
            <v>District 3</v>
          </cell>
          <cell r="F9266" t="str">
            <v>Water</v>
          </cell>
        </row>
        <row r="9267">
          <cell r="B9267">
            <v>13373.75</v>
          </cell>
          <cell r="C9267">
            <v>2011</v>
          </cell>
          <cell r="D9267" t="str">
            <v>700395  Mayoral Administration</v>
          </cell>
          <cell r="E9267" t="str">
            <v>District 6</v>
          </cell>
          <cell r="F9267" t="str">
            <v>Water</v>
          </cell>
        </row>
        <row r="9268">
          <cell r="B9268">
            <v>13373.75</v>
          </cell>
          <cell r="C9268">
            <v>2011</v>
          </cell>
          <cell r="D9268" t="str">
            <v>700395  Mayoral Administration</v>
          </cell>
          <cell r="E9268" t="str">
            <v>District 8</v>
          </cell>
          <cell r="F9268" t="str">
            <v>Water</v>
          </cell>
        </row>
        <row r="9269">
          <cell r="B9269">
            <v>13373.75</v>
          </cell>
          <cell r="C9269">
            <v>2011</v>
          </cell>
          <cell r="D9269" t="str">
            <v>700395  Mayoral Administration</v>
          </cell>
          <cell r="E9269" t="str">
            <v>District 8</v>
          </cell>
          <cell r="F9269" t="str">
            <v>Water</v>
          </cell>
        </row>
        <row r="9270">
          <cell r="B9270">
            <v>13373.75</v>
          </cell>
          <cell r="C9270">
            <v>2011</v>
          </cell>
          <cell r="D9270" t="str">
            <v>700395  Mayoral Administration</v>
          </cell>
          <cell r="E9270" t="str">
            <v>District 6</v>
          </cell>
          <cell r="F9270" t="str">
            <v>Water</v>
          </cell>
        </row>
        <row r="9271">
          <cell r="B9271">
            <v>13373.75</v>
          </cell>
          <cell r="C9271">
            <v>2011</v>
          </cell>
          <cell r="D9271" t="str">
            <v>700395  Mayoral Administration</v>
          </cell>
          <cell r="E9271" t="str">
            <v>TOC</v>
          </cell>
          <cell r="F9271" t="str">
            <v>Water</v>
          </cell>
        </row>
        <row r="9272">
          <cell r="B9272">
            <v>13373.75</v>
          </cell>
          <cell r="C9272">
            <v>2011</v>
          </cell>
          <cell r="D9272" t="str">
            <v>700395  Mayoral Administration</v>
          </cell>
          <cell r="E9272" t="str">
            <v>District 1</v>
          </cell>
          <cell r="F9272" t="str">
            <v>Water</v>
          </cell>
        </row>
        <row r="9273">
          <cell r="B9273">
            <v>13373.75</v>
          </cell>
          <cell r="C9273">
            <v>2011</v>
          </cell>
          <cell r="D9273" t="str">
            <v>700395  Mayoral Administration</v>
          </cell>
          <cell r="E9273" t="str">
            <v>District 1</v>
          </cell>
          <cell r="F9273" t="str">
            <v>Water</v>
          </cell>
        </row>
        <row r="9274">
          <cell r="B9274">
            <v>13373.75</v>
          </cell>
          <cell r="C9274">
            <v>2011</v>
          </cell>
          <cell r="D9274" t="str">
            <v>700395  Mayoral Administration</v>
          </cell>
          <cell r="E9274" t="str">
            <v>District 1</v>
          </cell>
          <cell r="F9274" t="str">
            <v>Water</v>
          </cell>
        </row>
        <row r="9275">
          <cell r="B9275">
            <v>13373.75</v>
          </cell>
          <cell r="C9275">
            <v>2011</v>
          </cell>
          <cell r="D9275" t="str">
            <v>700395  Mayoral Administration</v>
          </cell>
          <cell r="E9275" t="str">
            <v>District 1</v>
          </cell>
          <cell r="F9275" t="str">
            <v>Water</v>
          </cell>
        </row>
        <row r="9276">
          <cell r="B9276">
            <v>13373.75</v>
          </cell>
          <cell r="C9276">
            <v>2011</v>
          </cell>
          <cell r="D9276" t="str">
            <v>700395  Mayoral Administration</v>
          </cell>
          <cell r="E9276" t="str">
            <v>District 1</v>
          </cell>
          <cell r="F9276" t="str">
            <v>Water</v>
          </cell>
        </row>
        <row r="9277">
          <cell r="B9277">
            <v>13373.75</v>
          </cell>
          <cell r="C9277">
            <v>2011</v>
          </cell>
          <cell r="D9277" t="str">
            <v>700395  Mayoral Administration</v>
          </cell>
          <cell r="E9277" t="str">
            <v>Logistics</v>
          </cell>
          <cell r="F9277" t="str">
            <v>Water</v>
          </cell>
        </row>
        <row r="9278">
          <cell r="B9278">
            <v>13373.75</v>
          </cell>
          <cell r="C9278">
            <v>2011</v>
          </cell>
          <cell r="D9278" t="str">
            <v>700395  Mayoral Administration</v>
          </cell>
          <cell r="E9278" t="str">
            <v>Logistics</v>
          </cell>
          <cell r="F9278" t="str">
            <v>Water</v>
          </cell>
        </row>
        <row r="9279">
          <cell r="B9279">
            <v>13373.75</v>
          </cell>
          <cell r="C9279">
            <v>2011</v>
          </cell>
          <cell r="D9279" t="str">
            <v>700395  Mayoral Administration</v>
          </cell>
          <cell r="E9279" t="str">
            <v>Logistics</v>
          </cell>
          <cell r="F9279" t="str">
            <v>Water</v>
          </cell>
        </row>
        <row r="9280">
          <cell r="B9280">
            <v>13373.75</v>
          </cell>
          <cell r="C9280">
            <v>2011</v>
          </cell>
          <cell r="D9280" t="str">
            <v>700395  Mayoral Administration</v>
          </cell>
          <cell r="E9280" t="str">
            <v>Logistics</v>
          </cell>
          <cell r="F9280" t="str">
            <v>Water</v>
          </cell>
        </row>
        <row r="9281">
          <cell r="B9281">
            <v>13373.75</v>
          </cell>
          <cell r="C9281">
            <v>2011</v>
          </cell>
          <cell r="D9281" t="str">
            <v>700395  Mayoral Administration</v>
          </cell>
          <cell r="E9281" t="str">
            <v>Logistics</v>
          </cell>
          <cell r="F9281" t="str">
            <v>Water</v>
          </cell>
        </row>
        <row r="9282">
          <cell r="B9282">
            <v>9313.2199999999993</v>
          </cell>
          <cell r="C9282">
            <v>2011</v>
          </cell>
          <cell r="D9282" t="str">
            <v>700395  Mayoral Administration</v>
          </cell>
          <cell r="E9282" t="str">
            <v>Logistics</v>
          </cell>
          <cell r="F9282" t="str">
            <v>Water</v>
          </cell>
        </row>
        <row r="9283">
          <cell r="B9283">
            <v>13373.75</v>
          </cell>
          <cell r="C9283">
            <v>2011</v>
          </cell>
          <cell r="D9283" t="str">
            <v>700395  Mayoral Administration</v>
          </cell>
          <cell r="E9283" t="str">
            <v>District 8</v>
          </cell>
          <cell r="F9283" t="str">
            <v>Water</v>
          </cell>
        </row>
        <row r="9284">
          <cell r="B9284">
            <v>13373.75</v>
          </cell>
          <cell r="C9284">
            <v>2011</v>
          </cell>
          <cell r="D9284" t="str">
            <v>700395  Mayoral Administration</v>
          </cell>
          <cell r="E9284" t="e">
            <v>#N/A</v>
          </cell>
          <cell r="F9284" t="str">
            <v>Sewer</v>
          </cell>
        </row>
        <row r="9285">
          <cell r="B9285">
            <v>13373.75</v>
          </cell>
          <cell r="C9285">
            <v>2011</v>
          </cell>
          <cell r="D9285" t="str">
            <v>700395  Mayoral Administration</v>
          </cell>
          <cell r="E9285" t="e">
            <v>#N/A</v>
          </cell>
          <cell r="F9285" t="str">
            <v>Sewer</v>
          </cell>
        </row>
        <row r="9286">
          <cell r="B9286">
            <v>13373.75</v>
          </cell>
          <cell r="C9286">
            <v>2011</v>
          </cell>
          <cell r="D9286" t="str">
            <v>700395  Mayoral Administration</v>
          </cell>
          <cell r="E9286" t="str">
            <v>District 8</v>
          </cell>
          <cell r="F9286" t="str">
            <v>Water</v>
          </cell>
        </row>
        <row r="9287">
          <cell r="B9287">
            <v>13373.75</v>
          </cell>
          <cell r="C9287">
            <v>2011</v>
          </cell>
          <cell r="D9287" t="str">
            <v>700395  Mayoral Administration</v>
          </cell>
          <cell r="E9287" t="str">
            <v>District 8</v>
          </cell>
          <cell r="F9287" t="str">
            <v>Water</v>
          </cell>
        </row>
        <row r="9288">
          <cell r="B9288">
            <v>13373.75</v>
          </cell>
          <cell r="C9288">
            <v>2011</v>
          </cell>
          <cell r="D9288" t="str">
            <v>700395  Mayoral Administration</v>
          </cell>
          <cell r="E9288" t="str">
            <v>District 8</v>
          </cell>
          <cell r="F9288" t="str">
            <v>Water</v>
          </cell>
        </row>
        <row r="9289">
          <cell r="B9289">
            <v>13373.75</v>
          </cell>
          <cell r="C9289">
            <v>2011</v>
          </cell>
          <cell r="D9289" t="str">
            <v>700395  Mayoral Administration</v>
          </cell>
          <cell r="E9289" t="str">
            <v>District 8</v>
          </cell>
          <cell r="F9289" t="str">
            <v>Water</v>
          </cell>
        </row>
        <row r="9290">
          <cell r="B9290">
            <v>13373.75</v>
          </cell>
          <cell r="C9290">
            <v>2011</v>
          </cell>
          <cell r="D9290" t="str">
            <v>700395  Mayoral Administration</v>
          </cell>
          <cell r="E9290" t="str">
            <v>District 8</v>
          </cell>
          <cell r="F9290" t="str">
            <v>Water</v>
          </cell>
        </row>
        <row r="9291">
          <cell r="B9291">
            <v>13373.75</v>
          </cell>
          <cell r="C9291">
            <v>2011</v>
          </cell>
          <cell r="D9291" t="str">
            <v>700395  Mayoral Administration</v>
          </cell>
          <cell r="E9291" t="str">
            <v>District 8</v>
          </cell>
          <cell r="F9291" t="str">
            <v>Water</v>
          </cell>
        </row>
        <row r="9292">
          <cell r="B9292">
            <v>13373.75</v>
          </cell>
          <cell r="C9292">
            <v>2011</v>
          </cell>
          <cell r="D9292" t="str">
            <v>700395  Mayoral Administration</v>
          </cell>
          <cell r="E9292" t="str">
            <v>District 8</v>
          </cell>
          <cell r="F9292" t="str">
            <v>Water</v>
          </cell>
        </row>
        <row r="9293">
          <cell r="B9293">
            <v>13373.75</v>
          </cell>
          <cell r="C9293">
            <v>2011</v>
          </cell>
          <cell r="D9293" t="str">
            <v>700395  Mayoral Administration</v>
          </cell>
          <cell r="E9293" t="str">
            <v>District 8</v>
          </cell>
          <cell r="F9293" t="str">
            <v>Water</v>
          </cell>
        </row>
        <row r="9294">
          <cell r="B9294">
            <v>13373.75</v>
          </cell>
          <cell r="C9294">
            <v>2011</v>
          </cell>
          <cell r="D9294" t="str">
            <v>700395  Mayoral Administration</v>
          </cell>
          <cell r="E9294" t="str">
            <v>District 8</v>
          </cell>
          <cell r="F9294" t="str">
            <v>Water</v>
          </cell>
        </row>
        <row r="9295">
          <cell r="B9295">
            <v>13373.75</v>
          </cell>
          <cell r="C9295">
            <v>2011</v>
          </cell>
          <cell r="D9295" t="str">
            <v>700395  Mayoral Administration</v>
          </cell>
          <cell r="E9295" t="str">
            <v>District 8</v>
          </cell>
          <cell r="F9295" t="str">
            <v>Water</v>
          </cell>
        </row>
        <row r="9296">
          <cell r="B9296">
            <v>13373.75</v>
          </cell>
          <cell r="C9296">
            <v>2011</v>
          </cell>
          <cell r="D9296" t="str">
            <v>700395  Mayoral Administration</v>
          </cell>
          <cell r="E9296" t="str">
            <v>District 8</v>
          </cell>
          <cell r="F9296" t="str">
            <v>Water</v>
          </cell>
        </row>
        <row r="9297">
          <cell r="B9297">
            <v>13373.75</v>
          </cell>
          <cell r="C9297">
            <v>2011</v>
          </cell>
          <cell r="D9297" t="str">
            <v>700395  Mayoral Administration</v>
          </cell>
          <cell r="E9297" t="str">
            <v>District 6</v>
          </cell>
          <cell r="F9297" t="str">
            <v>Water</v>
          </cell>
        </row>
        <row r="9298">
          <cell r="B9298">
            <v>13373.75</v>
          </cell>
          <cell r="C9298">
            <v>2011</v>
          </cell>
          <cell r="D9298" t="str">
            <v>700395  Mayoral Administration</v>
          </cell>
          <cell r="E9298" t="str">
            <v>District 6</v>
          </cell>
          <cell r="F9298" t="str">
            <v>Water</v>
          </cell>
        </row>
        <row r="9299">
          <cell r="B9299">
            <v>13373.75</v>
          </cell>
          <cell r="C9299">
            <v>2011</v>
          </cell>
          <cell r="D9299" t="str">
            <v>700395  Mayoral Administration</v>
          </cell>
          <cell r="E9299" t="str">
            <v>District 6</v>
          </cell>
          <cell r="F9299" t="str">
            <v>Water</v>
          </cell>
        </row>
        <row r="9300">
          <cell r="B9300">
            <v>13373.75</v>
          </cell>
          <cell r="C9300">
            <v>2011</v>
          </cell>
          <cell r="D9300" t="str">
            <v>700395  Mayoral Administration</v>
          </cell>
          <cell r="E9300" t="str">
            <v>District 6</v>
          </cell>
          <cell r="F9300" t="str">
            <v>Water</v>
          </cell>
        </row>
        <row r="9301">
          <cell r="B9301">
            <v>13373.75</v>
          </cell>
          <cell r="C9301">
            <v>2011</v>
          </cell>
          <cell r="D9301" t="str">
            <v>700395  Mayoral Administration</v>
          </cell>
          <cell r="E9301" t="str">
            <v>District 6</v>
          </cell>
          <cell r="F9301" t="str">
            <v>Water</v>
          </cell>
        </row>
        <row r="9302">
          <cell r="B9302">
            <v>13373.75</v>
          </cell>
          <cell r="C9302">
            <v>2011</v>
          </cell>
          <cell r="D9302" t="str">
            <v>700395  Mayoral Administration</v>
          </cell>
          <cell r="E9302" t="str">
            <v>District 6</v>
          </cell>
          <cell r="F9302" t="str">
            <v>Water</v>
          </cell>
        </row>
        <row r="9303">
          <cell r="B9303">
            <v>13373.75</v>
          </cell>
          <cell r="C9303">
            <v>2011</v>
          </cell>
          <cell r="D9303" t="str">
            <v>700395  Mayoral Administration</v>
          </cell>
          <cell r="E9303" t="str">
            <v>District 6</v>
          </cell>
          <cell r="F9303" t="str">
            <v>Water</v>
          </cell>
        </row>
        <row r="9304">
          <cell r="B9304">
            <v>13373.75</v>
          </cell>
          <cell r="C9304">
            <v>2011</v>
          </cell>
          <cell r="D9304" t="str">
            <v>700395  Mayoral Administration</v>
          </cell>
          <cell r="E9304" t="str">
            <v>District 8</v>
          </cell>
          <cell r="F9304" t="str">
            <v>Water</v>
          </cell>
        </row>
        <row r="9305">
          <cell r="B9305">
            <v>13373.75</v>
          </cell>
          <cell r="C9305">
            <v>2011</v>
          </cell>
          <cell r="D9305" t="str">
            <v>700395  Mayoral Administration</v>
          </cell>
          <cell r="E9305" t="str">
            <v>District 8</v>
          </cell>
          <cell r="F9305" t="str">
            <v>Water</v>
          </cell>
        </row>
        <row r="9306">
          <cell r="B9306">
            <v>13373.75</v>
          </cell>
          <cell r="C9306">
            <v>2011</v>
          </cell>
          <cell r="D9306" t="str">
            <v>700395  Mayoral Administration</v>
          </cell>
          <cell r="E9306" t="str">
            <v>District 8</v>
          </cell>
          <cell r="F9306" t="str">
            <v>Water</v>
          </cell>
        </row>
        <row r="9307">
          <cell r="B9307">
            <v>13373.75</v>
          </cell>
          <cell r="C9307">
            <v>2011</v>
          </cell>
          <cell r="D9307" t="str">
            <v>700395  Mayoral Administration</v>
          </cell>
          <cell r="E9307" t="str">
            <v>District 8</v>
          </cell>
          <cell r="F9307" t="str">
            <v>Water</v>
          </cell>
        </row>
        <row r="9308">
          <cell r="B9308">
            <v>13373.75</v>
          </cell>
          <cell r="C9308">
            <v>2011</v>
          </cell>
          <cell r="D9308" t="str">
            <v>700395  Mayoral Administration</v>
          </cell>
          <cell r="E9308" t="str">
            <v>District 1</v>
          </cell>
          <cell r="F9308" t="str">
            <v>Water</v>
          </cell>
        </row>
        <row r="9309">
          <cell r="B9309">
            <v>13373.75</v>
          </cell>
          <cell r="C9309">
            <v>2011</v>
          </cell>
          <cell r="D9309" t="str">
            <v>700395  Mayoral Administration</v>
          </cell>
          <cell r="E9309" t="str">
            <v>District 8</v>
          </cell>
          <cell r="F9309" t="str">
            <v>Water</v>
          </cell>
        </row>
        <row r="9310">
          <cell r="B9310">
            <v>13373.75</v>
          </cell>
          <cell r="C9310">
            <v>2011</v>
          </cell>
          <cell r="D9310" t="str">
            <v>700395  Mayoral Administration</v>
          </cell>
          <cell r="E9310" t="str">
            <v>Logistics</v>
          </cell>
          <cell r="F9310" t="str">
            <v>Water</v>
          </cell>
        </row>
        <row r="9311">
          <cell r="B9311">
            <v>13373.75</v>
          </cell>
          <cell r="C9311">
            <v>2011</v>
          </cell>
          <cell r="D9311" t="str">
            <v>700395  Mayoral Administration</v>
          </cell>
          <cell r="E9311" t="str">
            <v>District 4</v>
          </cell>
          <cell r="F9311" t="str">
            <v>Sewer</v>
          </cell>
        </row>
        <row r="9312">
          <cell r="B9312">
            <v>13373.75</v>
          </cell>
          <cell r="C9312">
            <v>2011</v>
          </cell>
          <cell r="D9312" t="str">
            <v>700395  Mayoral Administration</v>
          </cell>
          <cell r="E9312" t="str">
            <v>District 4</v>
          </cell>
          <cell r="F9312" t="str">
            <v>Sewer</v>
          </cell>
        </row>
        <row r="9313">
          <cell r="B9313">
            <v>13373.75</v>
          </cell>
          <cell r="C9313">
            <v>2011</v>
          </cell>
          <cell r="D9313" t="str">
            <v>700395  Mayoral Administration</v>
          </cell>
          <cell r="E9313" t="str">
            <v>District 4</v>
          </cell>
          <cell r="F9313" t="str">
            <v>Sewer</v>
          </cell>
        </row>
        <row r="9314">
          <cell r="B9314">
            <v>13373.75</v>
          </cell>
          <cell r="C9314">
            <v>2011</v>
          </cell>
          <cell r="D9314" t="str">
            <v>700395  Mayoral Administration</v>
          </cell>
          <cell r="E9314" t="str">
            <v>District 3</v>
          </cell>
          <cell r="F9314" t="str">
            <v>Sewer</v>
          </cell>
        </row>
        <row r="9315">
          <cell r="B9315">
            <v>13373.75</v>
          </cell>
          <cell r="C9315">
            <v>2011</v>
          </cell>
          <cell r="D9315" t="str">
            <v>700395  Mayoral Administration</v>
          </cell>
          <cell r="E9315" t="str">
            <v>District 3</v>
          </cell>
          <cell r="F9315" t="str">
            <v>Sewer</v>
          </cell>
        </row>
        <row r="9316">
          <cell r="B9316">
            <v>13373.75</v>
          </cell>
          <cell r="C9316">
            <v>2011</v>
          </cell>
          <cell r="D9316" t="str">
            <v>700395  Mayoral Administration</v>
          </cell>
          <cell r="E9316" t="str">
            <v>District 3</v>
          </cell>
          <cell r="F9316" t="str">
            <v>Sewer</v>
          </cell>
        </row>
        <row r="9317">
          <cell r="B9317">
            <v>13373.75</v>
          </cell>
          <cell r="C9317">
            <v>2011</v>
          </cell>
          <cell r="D9317" t="str">
            <v>700395  Mayoral Administration</v>
          </cell>
          <cell r="E9317" t="str">
            <v>TOC</v>
          </cell>
          <cell r="F9317" t="str">
            <v>Sewer</v>
          </cell>
        </row>
        <row r="9318">
          <cell r="B9318">
            <v>13373.75</v>
          </cell>
          <cell r="C9318">
            <v>2011</v>
          </cell>
          <cell r="D9318" t="str">
            <v>700395  Mayoral Administration</v>
          </cell>
          <cell r="E9318" t="str">
            <v>District 7</v>
          </cell>
          <cell r="F9318" t="str">
            <v>Sewer</v>
          </cell>
        </row>
        <row r="9319">
          <cell r="B9319">
            <v>13373.75</v>
          </cell>
          <cell r="C9319">
            <v>2011</v>
          </cell>
          <cell r="D9319" t="str">
            <v>700395  Mayoral Administration</v>
          </cell>
          <cell r="E9319" t="str">
            <v>District 7</v>
          </cell>
          <cell r="F9319" t="str">
            <v>Sewer</v>
          </cell>
        </row>
        <row r="9320">
          <cell r="B9320">
            <v>13373.75</v>
          </cell>
          <cell r="C9320">
            <v>2011</v>
          </cell>
          <cell r="D9320" t="str">
            <v>700395  Mayoral Administration</v>
          </cell>
          <cell r="E9320" t="str">
            <v>District 6</v>
          </cell>
          <cell r="F9320" t="str">
            <v>Sewer</v>
          </cell>
        </row>
        <row r="9321">
          <cell r="B9321">
            <v>13373.75</v>
          </cell>
          <cell r="C9321">
            <v>2011</v>
          </cell>
          <cell r="D9321" t="str">
            <v>700395  Mayoral Administration</v>
          </cell>
          <cell r="E9321" t="str">
            <v>District 7</v>
          </cell>
          <cell r="F9321" t="str">
            <v>Sewer</v>
          </cell>
        </row>
        <row r="9322">
          <cell r="B9322">
            <v>13373.75</v>
          </cell>
          <cell r="C9322">
            <v>2011</v>
          </cell>
          <cell r="D9322" t="str">
            <v>700395  Mayoral Administration</v>
          </cell>
          <cell r="E9322" t="str">
            <v>District 1</v>
          </cell>
          <cell r="F9322" t="str">
            <v>Sewer</v>
          </cell>
        </row>
        <row r="9323">
          <cell r="B9323">
            <v>13373.75</v>
          </cell>
          <cell r="C9323">
            <v>2011</v>
          </cell>
          <cell r="D9323" t="str">
            <v>700395  Mayoral Administration</v>
          </cell>
          <cell r="E9323" t="str">
            <v>District 1</v>
          </cell>
          <cell r="F9323" t="str">
            <v>Sewer</v>
          </cell>
        </row>
        <row r="9324">
          <cell r="B9324">
            <v>13373.75</v>
          </cell>
          <cell r="C9324">
            <v>2011</v>
          </cell>
          <cell r="D9324" t="str">
            <v>700395  Mayoral Administration</v>
          </cell>
          <cell r="E9324" t="str">
            <v>District 1</v>
          </cell>
          <cell r="F9324" t="str">
            <v>Sewer</v>
          </cell>
        </row>
        <row r="9325">
          <cell r="B9325">
            <v>13373.75</v>
          </cell>
          <cell r="C9325">
            <v>2011</v>
          </cell>
          <cell r="D9325" t="str">
            <v>700395  Mayoral Administration</v>
          </cell>
          <cell r="E9325" t="str">
            <v>Logistics</v>
          </cell>
          <cell r="F9325" t="str">
            <v>Sewer</v>
          </cell>
        </row>
        <row r="9326">
          <cell r="B9326">
            <v>13373.75</v>
          </cell>
          <cell r="C9326">
            <v>2011</v>
          </cell>
          <cell r="D9326" t="str">
            <v>700395  Mayoral Administration</v>
          </cell>
          <cell r="E9326" t="str">
            <v>Logistics</v>
          </cell>
          <cell r="F9326" t="str">
            <v>Sewer</v>
          </cell>
        </row>
        <row r="9327">
          <cell r="B9327">
            <v>13373.75</v>
          </cell>
          <cell r="C9327">
            <v>2011</v>
          </cell>
          <cell r="D9327" t="str">
            <v>700395  Mayoral Administration</v>
          </cell>
          <cell r="E9327" t="str">
            <v>Logistics</v>
          </cell>
          <cell r="F9327" t="str">
            <v>Sewer</v>
          </cell>
        </row>
        <row r="9328">
          <cell r="B9328">
            <v>13373.75</v>
          </cell>
          <cell r="C9328">
            <v>2011</v>
          </cell>
          <cell r="D9328" t="str">
            <v>700395  Mayoral Administration</v>
          </cell>
          <cell r="E9328" t="str">
            <v>Logistics</v>
          </cell>
          <cell r="F9328" t="str">
            <v>Sewer</v>
          </cell>
        </row>
        <row r="9329">
          <cell r="B9329">
            <v>13373.75</v>
          </cell>
          <cell r="C9329">
            <v>2011</v>
          </cell>
          <cell r="D9329" t="str">
            <v>700395  Mayoral Administration</v>
          </cell>
          <cell r="E9329" t="str">
            <v>Logistics</v>
          </cell>
          <cell r="F9329" t="str">
            <v>Sewer</v>
          </cell>
        </row>
        <row r="9330">
          <cell r="B9330">
            <v>13373.75</v>
          </cell>
          <cell r="C9330">
            <v>2011</v>
          </cell>
          <cell r="D9330" t="str">
            <v>700395  Mayoral Administration</v>
          </cell>
          <cell r="E9330" t="str">
            <v>Logistics</v>
          </cell>
          <cell r="F9330" t="str">
            <v>Sewer</v>
          </cell>
        </row>
        <row r="9331">
          <cell r="B9331">
            <v>13373.75</v>
          </cell>
          <cell r="C9331">
            <v>2011</v>
          </cell>
          <cell r="D9331" t="str">
            <v>700395  Mayoral Administration</v>
          </cell>
          <cell r="E9331" t="str">
            <v>Logistics</v>
          </cell>
          <cell r="F9331" t="str">
            <v>Sewer</v>
          </cell>
        </row>
        <row r="9332">
          <cell r="B9332">
            <v>13373.75</v>
          </cell>
          <cell r="C9332">
            <v>2011</v>
          </cell>
          <cell r="D9332" t="str">
            <v>700395  Mayoral Administration</v>
          </cell>
          <cell r="E9332" t="str">
            <v>Informal Settlements</v>
          </cell>
          <cell r="F9332" t="str">
            <v>Sewer</v>
          </cell>
        </row>
        <row r="9333">
          <cell r="B9333">
            <v>13373.75</v>
          </cell>
          <cell r="C9333">
            <v>2011</v>
          </cell>
          <cell r="D9333" t="str">
            <v>700395  Mayoral Administration</v>
          </cell>
          <cell r="E9333" t="str">
            <v>TOC</v>
          </cell>
          <cell r="F9333" t="str">
            <v>Sewer</v>
          </cell>
        </row>
        <row r="9334">
          <cell r="B9334">
            <v>13373.75</v>
          </cell>
          <cell r="C9334">
            <v>2011</v>
          </cell>
          <cell r="D9334" t="str">
            <v>700395  Mayoral Administration</v>
          </cell>
          <cell r="E9334" t="str">
            <v>Planning &amp; Design</v>
          </cell>
          <cell r="F9334" t="str">
            <v>Sewer</v>
          </cell>
        </row>
        <row r="9335">
          <cell r="B9335">
            <v>13373.75</v>
          </cell>
          <cell r="C9335">
            <v>2011</v>
          </cell>
          <cell r="D9335" t="str">
            <v>700395  Mayoral Administration</v>
          </cell>
          <cell r="E9335" t="str">
            <v>Planning &amp; Design</v>
          </cell>
          <cell r="F9335" t="str">
            <v>Sewer</v>
          </cell>
        </row>
        <row r="9336">
          <cell r="B9336">
            <v>13373.75</v>
          </cell>
          <cell r="C9336">
            <v>2011</v>
          </cell>
          <cell r="D9336" t="str">
            <v>700395  Mayoral Administration</v>
          </cell>
          <cell r="E9336" t="str">
            <v>Informal Settlements</v>
          </cell>
          <cell r="F9336" t="str">
            <v>Sewer</v>
          </cell>
        </row>
        <row r="9337">
          <cell r="B9337">
            <v>13373.75</v>
          </cell>
          <cell r="C9337">
            <v>2011</v>
          </cell>
          <cell r="D9337" t="str">
            <v>700395  Mayoral Administration</v>
          </cell>
          <cell r="E9337" t="str">
            <v>District 4</v>
          </cell>
          <cell r="F9337" t="str">
            <v>Sewer</v>
          </cell>
        </row>
        <row r="9338">
          <cell r="B9338">
            <v>13373.75</v>
          </cell>
          <cell r="C9338">
            <v>2011</v>
          </cell>
          <cell r="D9338" t="str">
            <v>700395  Mayoral Administration</v>
          </cell>
          <cell r="E9338" t="str">
            <v>Logistics</v>
          </cell>
          <cell r="F9338" t="str">
            <v>Water</v>
          </cell>
        </row>
        <row r="9339">
          <cell r="B9339">
            <v>13373.75</v>
          </cell>
          <cell r="C9339">
            <v>2011</v>
          </cell>
          <cell r="D9339" t="str">
            <v>700395  Mayoral Administration</v>
          </cell>
          <cell r="E9339" t="str">
            <v>Logistics</v>
          </cell>
          <cell r="F9339" t="str">
            <v>Water</v>
          </cell>
        </row>
        <row r="9340">
          <cell r="B9340">
            <v>13373.75</v>
          </cell>
          <cell r="C9340">
            <v>2011</v>
          </cell>
          <cell r="D9340" t="str">
            <v>700395  Mayoral Administration</v>
          </cell>
          <cell r="E9340" t="str">
            <v>TOC</v>
          </cell>
          <cell r="F9340" t="str">
            <v>Water</v>
          </cell>
        </row>
        <row r="9341">
          <cell r="B9341">
            <v>13373.75</v>
          </cell>
          <cell r="C9341">
            <v>2011</v>
          </cell>
          <cell r="D9341" t="str">
            <v>700395  Mayoral Administration</v>
          </cell>
          <cell r="E9341" t="str">
            <v>Informal Settlements</v>
          </cell>
          <cell r="F9341" t="str">
            <v>Water</v>
          </cell>
        </row>
        <row r="9342">
          <cell r="B9342">
            <v>13373.75</v>
          </cell>
          <cell r="C9342">
            <v>2011</v>
          </cell>
          <cell r="D9342" t="str">
            <v>700395  Mayoral Administration</v>
          </cell>
          <cell r="E9342" t="str">
            <v>TOC</v>
          </cell>
          <cell r="F9342" t="str">
            <v>Water</v>
          </cell>
        </row>
        <row r="9343">
          <cell r="B9343">
            <v>13373.75</v>
          </cell>
          <cell r="C9343">
            <v>2011</v>
          </cell>
          <cell r="D9343" t="str">
            <v>700395  Mayoral Administration</v>
          </cell>
          <cell r="E9343" t="str">
            <v>Planning &amp; Design</v>
          </cell>
          <cell r="F9343" t="str">
            <v>Water</v>
          </cell>
        </row>
        <row r="9344">
          <cell r="B9344">
            <v>13373.75</v>
          </cell>
          <cell r="C9344">
            <v>2011</v>
          </cell>
          <cell r="D9344" t="str">
            <v>700395  Mayoral Administration</v>
          </cell>
          <cell r="E9344" t="str">
            <v>Informal Settlements</v>
          </cell>
          <cell r="F9344" t="str">
            <v>Water</v>
          </cell>
        </row>
        <row r="9345">
          <cell r="B9345">
            <v>13373.75</v>
          </cell>
          <cell r="C9345">
            <v>2011</v>
          </cell>
          <cell r="D9345" t="str">
            <v>700395  Mayoral Administration</v>
          </cell>
          <cell r="E9345" t="str">
            <v>Logistics</v>
          </cell>
          <cell r="F9345" t="str">
            <v>Water</v>
          </cell>
        </row>
        <row r="9346">
          <cell r="B9346">
            <v>13373.75</v>
          </cell>
          <cell r="C9346">
            <v>2011</v>
          </cell>
          <cell r="D9346" t="str">
            <v>700395  Mayoral Administration</v>
          </cell>
          <cell r="E9346" t="str">
            <v>District 7</v>
          </cell>
          <cell r="F9346" t="str">
            <v>Sewer</v>
          </cell>
        </row>
        <row r="9347">
          <cell r="B9347">
            <v>13373.75</v>
          </cell>
          <cell r="C9347">
            <v>2011</v>
          </cell>
          <cell r="D9347" t="str">
            <v>700395  Mayoral Administration</v>
          </cell>
          <cell r="E9347" t="str">
            <v>District 7</v>
          </cell>
          <cell r="F9347" t="str">
            <v>Sewer</v>
          </cell>
        </row>
        <row r="9348">
          <cell r="B9348">
            <v>13373.75</v>
          </cell>
          <cell r="C9348">
            <v>2011</v>
          </cell>
          <cell r="D9348" t="str">
            <v>700395  Mayoral Administration</v>
          </cell>
          <cell r="E9348" t="str">
            <v>District 7</v>
          </cell>
          <cell r="F9348" t="str">
            <v>Sewer</v>
          </cell>
        </row>
        <row r="9349">
          <cell r="B9349">
            <v>13373.75</v>
          </cell>
          <cell r="C9349">
            <v>2011</v>
          </cell>
          <cell r="D9349" t="str">
            <v>700395  Mayoral Administration</v>
          </cell>
          <cell r="E9349" t="str">
            <v>District 7</v>
          </cell>
          <cell r="F9349" t="str">
            <v>Sewer</v>
          </cell>
        </row>
        <row r="9350">
          <cell r="B9350">
            <v>13373.75</v>
          </cell>
          <cell r="C9350">
            <v>2011</v>
          </cell>
          <cell r="D9350" t="str">
            <v>700395  Mayoral Administration</v>
          </cell>
          <cell r="E9350" t="str">
            <v>District 7</v>
          </cell>
          <cell r="F9350" t="str">
            <v>Sewer</v>
          </cell>
        </row>
        <row r="9351">
          <cell r="B9351">
            <v>13373.75</v>
          </cell>
          <cell r="C9351">
            <v>2011</v>
          </cell>
          <cell r="D9351" t="str">
            <v>700395  Mayoral Administration</v>
          </cell>
          <cell r="E9351" t="str">
            <v>District 7</v>
          </cell>
          <cell r="F9351" t="str">
            <v>Sewer</v>
          </cell>
        </row>
        <row r="9352">
          <cell r="B9352">
            <v>13373.75</v>
          </cell>
          <cell r="C9352">
            <v>2011</v>
          </cell>
          <cell r="D9352" t="str">
            <v>700395  Mayoral Administration</v>
          </cell>
          <cell r="E9352" t="str">
            <v>District 6</v>
          </cell>
          <cell r="F9352" t="str">
            <v>Sewer</v>
          </cell>
        </row>
        <row r="9353">
          <cell r="B9353">
            <v>13373.75</v>
          </cell>
          <cell r="C9353">
            <v>2011</v>
          </cell>
          <cell r="D9353" t="str">
            <v>700395  Mayoral Administration</v>
          </cell>
          <cell r="E9353" t="str">
            <v>District 6</v>
          </cell>
          <cell r="F9353" t="str">
            <v>Sewer</v>
          </cell>
        </row>
        <row r="9354">
          <cell r="B9354">
            <v>13373.75</v>
          </cell>
          <cell r="C9354">
            <v>2011</v>
          </cell>
          <cell r="D9354" t="str">
            <v>700395  Mayoral Administration</v>
          </cell>
          <cell r="E9354" t="str">
            <v>District 6</v>
          </cell>
          <cell r="F9354" t="str">
            <v>Sewer</v>
          </cell>
        </row>
        <row r="9355">
          <cell r="B9355">
            <v>13373.75</v>
          </cell>
          <cell r="C9355">
            <v>2011</v>
          </cell>
          <cell r="D9355" t="str">
            <v>700395  Mayoral Administration</v>
          </cell>
          <cell r="E9355" t="str">
            <v>District 6</v>
          </cell>
          <cell r="F9355" t="str">
            <v>Sewer</v>
          </cell>
        </row>
        <row r="9356">
          <cell r="B9356">
            <v>13373.75</v>
          </cell>
          <cell r="C9356">
            <v>2011</v>
          </cell>
          <cell r="D9356" t="str">
            <v>700395  Mayoral Administration</v>
          </cell>
          <cell r="E9356" t="str">
            <v>District 6</v>
          </cell>
          <cell r="F9356" t="str">
            <v>Sewer</v>
          </cell>
        </row>
        <row r="9357">
          <cell r="B9357">
            <v>13373.75</v>
          </cell>
          <cell r="C9357">
            <v>2011</v>
          </cell>
          <cell r="D9357" t="str">
            <v>700395  Mayoral Administration</v>
          </cell>
          <cell r="E9357" t="str">
            <v>District 6</v>
          </cell>
          <cell r="F9357" t="str">
            <v>Sewer</v>
          </cell>
        </row>
        <row r="9358">
          <cell r="B9358">
            <v>13373.75</v>
          </cell>
          <cell r="C9358">
            <v>2011</v>
          </cell>
          <cell r="D9358" t="str">
            <v>700395  Mayoral Administration</v>
          </cell>
          <cell r="E9358" t="str">
            <v>District 7</v>
          </cell>
          <cell r="F9358" t="str">
            <v>Sewer</v>
          </cell>
        </row>
        <row r="9359">
          <cell r="B9359">
            <v>13373.75</v>
          </cell>
          <cell r="C9359">
            <v>2011</v>
          </cell>
          <cell r="D9359" t="str">
            <v>700395  Mayoral Administration</v>
          </cell>
          <cell r="E9359" t="str">
            <v>District 7</v>
          </cell>
          <cell r="F9359" t="str">
            <v>Sewer</v>
          </cell>
        </row>
        <row r="9360">
          <cell r="B9360">
            <v>13373.75</v>
          </cell>
          <cell r="C9360">
            <v>2011</v>
          </cell>
          <cell r="D9360" t="str">
            <v>700395  Mayoral Administration</v>
          </cell>
          <cell r="E9360" t="str">
            <v>District 7</v>
          </cell>
          <cell r="F9360" t="str">
            <v>Sewer</v>
          </cell>
        </row>
        <row r="9361">
          <cell r="B9361">
            <v>13373.75</v>
          </cell>
          <cell r="C9361">
            <v>2011</v>
          </cell>
          <cell r="D9361" t="str">
            <v>700395  Mayoral Administration</v>
          </cell>
          <cell r="E9361" t="str">
            <v>District 7</v>
          </cell>
          <cell r="F9361" t="str">
            <v>Sewer</v>
          </cell>
        </row>
        <row r="9362">
          <cell r="B9362">
            <v>13373.75</v>
          </cell>
          <cell r="C9362">
            <v>2011</v>
          </cell>
          <cell r="D9362" t="str">
            <v>700395  Mayoral Administration</v>
          </cell>
          <cell r="E9362" t="str">
            <v>District 7</v>
          </cell>
          <cell r="F9362" t="str">
            <v>Sewer</v>
          </cell>
        </row>
        <row r="9363">
          <cell r="B9363">
            <v>13373.75</v>
          </cell>
          <cell r="C9363">
            <v>2011</v>
          </cell>
          <cell r="D9363" t="str">
            <v>700395  Mayoral Administration</v>
          </cell>
          <cell r="E9363" t="str">
            <v>District 4</v>
          </cell>
          <cell r="F9363" t="str">
            <v>Sewer</v>
          </cell>
        </row>
        <row r="9364">
          <cell r="B9364">
            <v>4352.12</v>
          </cell>
          <cell r="C9364">
            <v>2011</v>
          </cell>
          <cell r="D9364" t="str">
            <v>700215  Governance Support</v>
          </cell>
          <cell r="E9364" t="str">
            <v>District 4</v>
          </cell>
          <cell r="F9364" t="str">
            <v>Water</v>
          </cell>
        </row>
        <row r="9365">
          <cell r="B9365">
            <v>4352.12</v>
          </cell>
          <cell r="C9365">
            <v>2011</v>
          </cell>
          <cell r="D9365" t="str">
            <v>700215  Governance Support</v>
          </cell>
          <cell r="E9365" t="str">
            <v>District 4</v>
          </cell>
          <cell r="F9365" t="str">
            <v>Water</v>
          </cell>
        </row>
        <row r="9366">
          <cell r="B9366">
            <v>4352.12</v>
          </cell>
          <cell r="C9366">
            <v>2011</v>
          </cell>
          <cell r="D9366" t="str">
            <v>700215  Governance Support</v>
          </cell>
          <cell r="E9366" t="str">
            <v>District 4</v>
          </cell>
          <cell r="F9366" t="str">
            <v>Water</v>
          </cell>
        </row>
        <row r="9367">
          <cell r="B9367">
            <v>4352.12</v>
          </cell>
          <cell r="C9367">
            <v>2011</v>
          </cell>
          <cell r="D9367" t="str">
            <v>700215  Governance Support</v>
          </cell>
          <cell r="E9367" t="str">
            <v>District 4</v>
          </cell>
          <cell r="F9367" t="str">
            <v>Water</v>
          </cell>
        </row>
        <row r="9368">
          <cell r="B9368">
            <v>4352.12</v>
          </cell>
          <cell r="C9368">
            <v>2011</v>
          </cell>
          <cell r="D9368" t="str">
            <v>700215  Governance Support</v>
          </cell>
          <cell r="E9368" t="str">
            <v>District 4</v>
          </cell>
          <cell r="F9368" t="str">
            <v>Water</v>
          </cell>
        </row>
        <row r="9369">
          <cell r="B9369">
            <v>4352.12</v>
          </cell>
          <cell r="C9369">
            <v>2011</v>
          </cell>
          <cell r="D9369" t="str">
            <v>700215  Governance Support</v>
          </cell>
          <cell r="E9369" t="str">
            <v>District 4</v>
          </cell>
          <cell r="F9369" t="str">
            <v>Water</v>
          </cell>
        </row>
        <row r="9370">
          <cell r="B9370">
            <v>4352.12</v>
          </cell>
          <cell r="C9370">
            <v>2011</v>
          </cell>
          <cell r="D9370" t="str">
            <v>700215  Governance Support</v>
          </cell>
          <cell r="E9370" t="str">
            <v>District 3</v>
          </cell>
          <cell r="F9370" t="str">
            <v>Water</v>
          </cell>
        </row>
        <row r="9371">
          <cell r="B9371">
            <v>4352.12</v>
          </cell>
          <cell r="C9371">
            <v>2011</v>
          </cell>
          <cell r="D9371" t="str">
            <v>700215  Governance Support</v>
          </cell>
          <cell r="E9371" t="str">
            <v>District 3</v>
          </cell>
          <cell r="F9371" t="str">
            <v>Water</v>
          </cell>
        </row>
        <row r="9372">
          <cell r="B9372">
            <v>4352.12</v>
          </cell>
          <cell r="C9372">
            <v>2011</v>
          </cell>
          <cell r="D9372" t="str">
            <v>700215  Governance Support</v>
          </cell>
          <cell r="E9372" t="str">
            <v>District 3</v>
          </cell>
          <cell r="F9372" t="str">
            <v>Water</v>
          </cell>
        </row>
        <row r="9373">
          <cell r="B9373">
            <v>4352.12</v>
          </cell>
          <cell r="C9373">
            <v>2011</v>
          </cell>
          <cell r="D9373" t="str">
            <v>700215  Governance Support</v>
          </cell>
          <cell r="E9373" t="str">
            <v>District 3</v>
          </cell>
          <cell r="F9373" t="str">
            <v>Water</v>
          </cell>
        </row>
        <row r="9374">
          <cell r="B9374">
            <v>4352.12</v>
          </cell>
          <cell r="C9374">
            <v>2011</v>
          </cell>
          <cell r="D9374" t="str">
            <v>700215  Governance Support</v>
          </cell>
          <cell r="E9374" t="str">
            <v>District 6</v>
          </cell>
          <cell r="F9374" t="str">
            <v>Water</v>
          </cell>
        </row>
        <row r="9375">
          <cell r="B9375">
            <v>4352.12</v>
          </cell>
          <cell r="C9375">
            <v>2011</v>
          </cell>
          <cell r="D9375" t="str">
            <v>700215  Governance Support</v>
          </cell>
          <cell r="E9375" t="str">
            <v>District 8</v>
          </cell>
          <cell r="F9375" t="str">
            <v>Water</v>
          </cell>
        </row>
        <row r="9376">
          <cell r="B9376">
            <v>4352.12</v>
          </cell>
          <cell r="C9376">
            <v>2011</v>
          </cell>
          <cell r="D9376" t="str">
            <v>700215  Governance Support</v>
          </cell>
          <cell r="E9376" t="str">
            <v>District 8</v>
          </cell>
          <cell r="F9376" t="str">
            <v>Water</v>
          </cell>
        </row>
        <row r="9377">
          <cell r="B9377">
            <v>4352.12</v>
          </cell>
          <cell r="C9377">
            <v>2011</v>
          </cell>
          <cell r="D9377" t="str">
            <v>700215  Governance Support</v>
          </cell>
          <cell r="E9377" t="str">
            <v>District 6</v>
          </cell>
          <cell r="F9377" t="str">
            <v>Water</v>
          </cell>
        </row>
        <row r="9378">
          <cell r="B9378">
            <v>4352.12</v>
          </cell>
          <cell r="C9378">
            <v>2011</v>
          </cell>
          <cell r="D9378" t="str">
            <v>700215  Governance Support</v>
          </cell>
          <cell r="E9378" t="str">
            <v>TOC</v>
          </cell>
          <cell r="F9378" t="str">
            <v>Water</v>
          </cell>
        </row>
        <row r="9379">
          <cell r="B9379">
            <v>4352.12</v>
          </cell>
          <cell r="C9379">
            <v>2011</v>
          </cell>
          <cell r="D9379" t="str">
            <v>700215  Governance Support</v>
          </cell>
          <cell r="E9379" t="str">
            <v>District 1</v>
          </cell>
          <cell r="F9379" t="str">
            <v>Water</v>
          </cell>
        </row>
        <row r="9380">
          <cell r="B9380">
            <v>4352.12</v>
          </cell>
          <cell r="C9380">
            <v>2011</v>
          </cell>
          <cell r="D9380" t="str">
            <v>700215  Governance Support</v>
          </cell>
          <cell r="E9380" t="str">
            <v>District 1</v>
          </cell>
          <cell r="F9380" t="str">
            <v>Water</v>
          </cell>
        </row>
        <row r="9381">
          <cell r="B9381">
            <v>4352.12</v>
          </cell>
          <cell r="C9381">
            <v>2011</v>
          </cell>
          <cell r="D9381" t="str">
            <v>700215  Governance Support</v>
          </cell>
          <cell r="E9381" t="str">
            <v>District 1</v>
          </cell>
          <cell r="F9381" t="str">
            <v>Water</v>
          </cell>
        </row>
        <row r="9382">
          <cell r="B9382">
            <v>4352.12</v>
          </cell>
          <cell r="C9382">
            <v>2011</v>
          </cell>
          <cell r="D9382" t="str">
            <v>700215  Governance Support</v>
          </cell>
          <cell r="E9382" t="str">
            <v>District 1</v>
          </cell>
          <cell r="F9382" t="str">
            <v>Water</v>
          </cell>
        </row>
        <row r="9383">
          <cell r="B9383">
            <v>4352.12</v>
          </cell>
          <cell r="C9383">
            <v>2011</v>
          </cell>
          <cell r="D9383" t="str">
            <v>700215  Governance Support</v>
          </cell>
          <cell r="E9383" t="str">
            <v>District 1</v>
          </cell>
          <cell r="F9383" t="str">
            <v>Water</v>
          </cell>
        </row>
        <row r="9384">
          <cell r="B9384">
            <v>4352.12</v>
          </cell>
          <cell r="C9384">
            <v>2011</v>
          </cell>
          <cell r="D9384" t="str">
            <v>700215  Governance Support</v>
          </cell>
          <cell r="E9384" t="str">
            <v>Logistics</v>
          </cell>
          <cell r="F9384" t="str">
            <v>Water</v>
          </cell>
        </row>
        <row r="9385">
          <cell r="B9385">
            <v>4352.12</v>
          </cell>
          <cell r="C9385">
            <v>2011</v>
          </cell>
          <cell r="D9385" t="str">
            <v>700215  Governance Support</v>
          </cell>
          <cell r="E9385" t="str">
            <v>Logistics</v>
          </cell>
          <cell r="F9385" t="str">
            <v>Water</v>
          </cell>
        </row>
        <row r="9386">
          <cell r="B9386">
            <v>4352.12</v>
          </cell>
          <cell r="C9386">
            <v>2011</v>
          </cell>
          <cell r="D9386" t="str">
            <v>700215  Governance Support</v>
          </cell>
          <cell r="E9386" t="str">
            <v>Logistics</v>
          </cell>
          <cell r="F9386" t="str">
            <v>Water</v>
          </cell>
        </row>
        <row r="9387">
          <cell r="B9387">
            <v>4352.12</v>
          </cell>
          <cell r="C9387">
            <v>2011</v>
          </cell>
          <cell r="D9387" t="str">
            <v>700215  Governance Support</v>
          </cell>
          <cell r="E9387" t="str">
            <v>Logistics</v>
          </cell>
          <cell r="F9387" t="str">
            <v>Water</v>
          </cell>
        </row>
        <row r="9388">
          <cell r="B9388">
            <v>4352.12</v>
          </cell>
          <cell r="C9388">
            <v>2011</v>
          </cell>
          <cell r="D9388" t="str">
            <v>700215  Governance Support</v>
          </cell>
          <cell r="E9388" t="str">
            <v>Logistics</v>
          </cell>
          <cell r="F9388" t="str">
            <v>Water</v>
          </cell>
        </row>
        <row r="9389">
          <cell r="B9389">
            <v>2476.9299999999998</v>
          </cell>
          <cell r="C9389">
            <v>2011</v>
          </cell>
          <cell r="D9389" t="str">
            <v>700215  Governance Support</v>
          </cell>
          <cell r="E9389" t="str">
            <v>Logistics</v>
          </cell>
          <cell r="F9389" t="str">
            <v>Water</v>
          </cell>
        </row>
        <row r="9390">
          <cell r="B9390">
            <v>4352.12</v>
          </cell>
          <cell r="C9390">
            <v>2011</v>
          </cell>
          <cell r="D9390" t="str">
            <v>700215  Governance Support</v>
          </cell>
          <cell r="E9390" t="str">
            <v>District 8</v>
          </cell>
          <cell r="F9390" t="str">
            <v>Water</v>
          </cell>
        </row>
        <row r="9391">
          <cell r="B9391">
            <v>4352.12</v>
          </cell>
          <cell r="C9391">
            <v>2011</v>
          </cell>
          <cell r="D9391" t="str">
            <v>700215  Governance Support</v>
          </cell>
          <cell r="E9391" t="e">
            <v>#N/A</v>
          </cell>
          <cell r="F9391" t="str">
            <v>Sewer</v>
          </cell>
        </row>
        <row r="9392">
          <cell r="B9392">
            <v>4352.12</v>
          </cell>
          <cell r="C9392">
            <v>2011</v>
          </cell>
          <cell r="D9392" t="str">
            <v>700215  Governance Support</v>
          </cell>
          <cell r="E9392" t="e">
            <v>#N/A</v>
          </cell>
          <cell r="F9392" t="str">
            <v>Sewer</v>
          </cell>
        </row>
        <row r="9393">
          <cell r="B9393">
            <v>4352.12</v>
          </cell>
          <cell r="C9393">
            <v>2011</v>
          </cell>
          <cell r="D9393" t="str">
            <v>700215  Governance Support</v>
          </cell>
          <cell r="E9393" t="str">
            <v>District 8</v>
          </cell>
          <cell r="F9393" t="str">
            <v>Water</v>
          </cell>
        </row>
        <row r="9394">
          <cell r="B9394">
            <v>4352.12</v>
          </cell>
          <cell r="C9394">
            <v>2011</v>
          </cell>
          <cell r="D9394" t="str">
            <v>700215  Governance Support</v>
          </cell>
          <cell r="E9394" t="str">
            <v>District 8</v>
          </cell>
          <cell r="F9394" t="str">
            <v>Water</v>
          </cell>
        </row>
        <row r="9395">
          <cell r="B9395">
            <v>4352.12</v>
          </cell>
          <cell r="C9395">
            <v>2011</v>
          </cell>
          <cell r="D9395" t="str">
            <v>700215  Governance Support</v>
          </cell>
          <cell r="E9395" t="str">
            <v>District 8</v>
          </cell>
          <cell r="F9395" t="str">
            <v>Water</v>
          </cell>
        </row>
        <row r="9396">
          <cell r="B9396">
            <v>4352.12</v>
          </cell>
          <cell r="C9396">
            <v>2011</v>
          </cell>
          <cell r="D9396" t="str">
            <v>700215  Governance Support</v>
          </cell>
          <cell r="E9396" t="str">
            <v>District 8</v>
          </cell>
          <cell r="F9396" t="str">
            <v>Water</v>
          </cell>
        </row>
        <row r="9397">
          <cell r="B9397">
            <v>4352.12</v>
          </cell>
          <cell r="C9397">
            <v>2011</v>
          </cell>
          <cell r="D9397" t="str">
            <v>700215  Governance Support</v>
          </cell>
          <cell r="E9397" t="str">
            <v>District 8</v>
          </cell>
          <cell r="F9397" t="str">
            <v>Water</v>
          </cell>
        </row>
        <row r="9398">
          <cell r="B9398">
            <v>4352.12</v>
          </cell>
          <cell r="C9398">
            <v>2011</v>
          </cell>
          <cell r="D9398" t="str">
            <v>700215  Governance Support</v>
          </cell>
          <cell r="E9398" t="str">
            <v>District 8</v>
          </cell>
          <cell r="F9398" t="str">
            <v>Water</v>
          </cell>
        </row>
        <row r="9399">
          <cell r="B9399">
            <v>4352.12</v>
          </cell>
          <cell r="C9399">
            <v>2011</v>
          </cell>
          <cell r="D9399" t="str">
            <v>700215  Governance Support</v>
          </cell>
          <cell r="E9399" t="str">
            <v>District 8</v>
          </cell>
          <cell r="F9399" t="str">
            <v>Water</v>
          </cell>
        </row>
        <row r="9400">
          <cell r="B9400">
            <v>4352.12</v>
          </cell>
          <cell r="C9400">
            <v>2011</v>
          </cell>
          <cell r="D9400" t="str">
            <v>700215  Governance Support</v>
          </cell>
          <cell r="E9400" t="str">
            <v>District 8</v>
          </cell>
          <cell r="F9400" t="str">
            <v>Water</v>
          </cell>
        </row>
        <row r="9401">
          <cell r="B9401">
            <v>4352.12</v>
          </cell>
          <cell r="C9401">
            <v>2011</v>
          </cell>
          <cell r="D9401" t="str">
            <v>700215  Governance Support</v>
          </cell>
          <cell r="E9401" t="str">
            <v>District 8</v>
          </cell>
          <cell r="F9401" t="str">
            <v>Water</v>
          </cell>
        </row>
        <row r="9402">
          <cell r="B9402">
            <v>4352.12</v>
          </cell>
          <cell r="C9402">
            <v>2011</v>
          </cell>
          <cell r="D9402" t="str">
            <v>700215  Governance Support</v>
          </cell>
          <cell r="E9402" t="str">
            <v>District 8</v>
          </cell>
          <cell r="F9402" t="str">
            <v>Water</v>
          </cell>
        </row>
        <row r="9403">
          <cell r="B9403">
            <v>4352.12</v>
          </cell>
          <cell r="C9403">
            <v>2011</v>
          </cell>
          <cell r="D9403" t="str">
            <v>700215  Governance Support</v>
          </cell>
          <cell r="E9403" t="str">
            <v>District 8</v>
          </cell>
          <cell r="F9403" t="str">
            <v>Water</v>
          </cell>
        </row>
        <row r="9404">
          <cell r="B9404">
            <v>4352.12</v>
          </cell>
          <cell r="C9404">
            <v>2011</v>
          </cell>
          <cell r="D9404" t="str">
            <v>700215  Governance Support</v>
          </cell>
          <cell r="E9404" t="str">
            <v>District 6</v>
          </cell>
          <cell r="F9404" t="str">
            <v>Water</v>
          </cell>
        </row>
        <row r="9405">
          <cell r="B9405">
            <v>4352.12</v>
          </cell>
          <cell r="C9405">
            <v>2011</v>
          </cell>
          <cell r="D9405" t="str">
            <v>700215  Governance Support</v>
          </cell>
          <cell r="E9405" t="str">
            <v>District 6</v>
          </cell>
          <cell r="F9405" t="str">
            <v>Water</v>
          </cell>
        </row>
        <row r="9406">
          <cell r="B9406">
            <v>4352.12</v>
          </cell>
          <cell r="C9406">
            <v>2011</v>
          </cell>
          <cell r="D9406" t="str">
            <v>700215  Governance Support</v>
          </cell>
          <cell r="E9406" t="str">
            <v>District 6</v>
          </cell>
          <cell r="F9406" t="str">
            <v>Water</v>
          </cell>
        </row>
        <row r="9407">
          <cell r="B9407">
            <v>4352.12</v>
          </cell>
          <cell r="C9407">
            <v>2011</v>
          </cell>
          <cell r="D9407" t="str">
            <v>700215  Governance Support</v>
          </cell>
          <cell r="E9407" t="str">
            <v>District 6</v>
          </cell>
          <cell r="F9407" t="str">
            <v>Water</v>
          </cell>
        </row>
        <row r="9408">
          <cell r="B9408">
            <v>4352.12</v>
          </cell>
          <cell r="C9408">
            <v>2011</v>
          </cell>
          <cell r="D9408" t="str">
            <v>700215  Governance Support</v>
          </cell>
          <cell r="E9408" t="str">
            <v>District 6</v>
          </cell>
          <cell r="F9408" t="str">
            <v>Water</v>
          </cell>
        </row>
        <row r="9409">
          <cell r="B9409">
            <v>4352.12</v>
          </cell>
          <cell r="C9409">
            <v>2011</v>
          </cell>
          <cell r="D9409" t="str">
            <v>700215  Governance Support</v>
          </cell>
          <cell r="E9409" t="str">
            <v>District 6</v>
          </cell>
          <cell r="F9409" t="str">
            <v>Water</v>
          </cell>
        </row>
        <row r="9410">
          <cell r="B9410">
            <v>4352.12</v>
          </cell>
          <cell r="C9410">
            <v>2011</v>
          </cell>
          <cell r="D9410" t="str">
            <v>700215  Governance Support</v>
          </cell>
          <cell r="E9410" t="str">
            <v>District 6</v>
          </cell>
          <cell r="F9410" t="str">
            <v>Water</v>
          </cell>
        </row>
        <row r="9411">
          <cell r="B9411">
            <v>4352.12</v>
          </cell>
          <cell r="C9411">
            <v>2011</v>
          </cell>
          <cell r="D9411" t="str">
            <v>700215  Governance Support</v>
          </cell>
          <cell r="E9411" t="str">
            <v>District 8</v>
          </cell>
          <cell r="F9411" t="str">
            <v>Water</v>
          </cell>
        </row>
        <row r="9412">
          <cell r="B9412">
            <v>4352.12</v>
          </cell>
          <cell r="C9412">
            <v>2011</v>
          </cell>
          <cell r="D9412" t="str">
            <v>700215  Governance Support</v>
          </cell>
          <cell r="E9412" t="str">
            <v>District 8</v>
          </cell>
          <cell r="F9412" t="str">
            <v>Water</v>
          </cell>
        </row>
        <row r="9413">
          <cell r="B9413">
            <v>4352.12</v>
          </cell>
          <cell r="C9413">
            <v>2011</v>
          </cell>
          <cell r="D9413" t="str">
            <v>700215  Governance Support</v>
          </cell>
          <cell r="E9413" t="str">
            <v>District 8</v>
          </cell>
          <cell r="F9413" t="str">
            <v>Water</v>
          </cell>
        </row>
        <row r="9414">
          <cell r="B9414">
            <v>4352.12</v>
          </cell>
          <cell r="C9414">
            <v>2011</v>
          </cell>
          <cell r="D9414" t="str">
            <v>700215  Governance Support</v>
          </cell>
          <cell r="E9414" t="str">
            <v>District 8</v>
          </cell>
          <cell r="F9414" t="str">
            <v>Water</v>
          </cell>
        </row>
        <row r="9415">
          <cell r="B9415">
            <v>4352.12</v>
          </cell>
          <cell r="C9415">
            <v>2011</v>
          </cell>
          <cell r="D9415" t="str">
            <v>700215  Governance Support</v>
          </cell>
          <cell r="E9415" t="str">
            <v>District 1</v>
          </cell>
          <cell r="F9415" t="str">
            <v>Water</v>
          </cell>
        </row>
        <row r="9416">
          <cell r="B9416">
            <v>4352.12</v>
          </cell>
          <cell r="C9416">
            <v>2011</v>
          </cell>
          <cell r="D9416" t="str">
            <v>700215  Governance Support</v>
          </cell>
          <cell r="E9416" t="str">
            <v>District 8</v>
          </cell>
          <cell r="F9416" t="str">
            <v>Water</v>
          </cell>
        </row>
        <row r="9417">
          <cell r="B9417">
            <v>4352.12</v>
          </cell>
          <cell r="C9417">
            <v>2011</v>
          </cell>
          <cell r="D9417" t="str">
            <v>700215  Governance Support</v>
          </cell>
          <cell r="E9417" t="str">
            <v>Logistics</v>
          </cell>
          <cell r="F9417" t="str">
            <v>Water</v>
          </cell>
        </row>
        <row r="9418">
          <cell r="B9418">
            <v>4352.12</v>
          </cell>
          <cell r="C9418">
            <v>2011</v>
          </cell>
          <cell r="D9418" t="str">
            <v>700215  Governance Support</v>
          </cell>
          <cell r="E9418" t="str">
            <v>District 4</v>
          </cell>
          <cell r="F9418" t="str">
            <v>Sewer</v>
          </cell>
        </row>
        <row r="9419">
          <cell r="B9419">
            <v>4352.12</v>
          </cell>
          <cell r="C9419">
            <v>2011</v>
          </cell>
          <cell r="D9419" t="str">
            <v>700215  Governance Support</v>
          </cell>
          <cell r="E9419" t="str">
            <v>District 4</v>
          </cell>
          <cell r="F9419" t="str">
            <v>Sewer</v>
          </cell>
        </row>
        <row r="9420">
          <cell r="B9420">
            <v>4352.12</v>
          </cell>
          <cell r="C9420">
            <v>2011</v>
          </cell>
          <cell r="D9420" t="str">
            <v>700215  Governance Support</v>
          </cell>
          <cell r="E9420" t="str">
            <v>District 4</v>
          </cell>
          <cell r="F9420" t="str">
            <v>Sewer</v>
          </cell>
        </row>
        <row r="9421">
          <cell r="B9421">
            <v>4352.12</v>
          </cell>
          <cell r="C9421">
            <v>2011</v>
          </cell>
          <cell r="D9421" t="str">
            <v>700215  Governance Support</v>
          </cell>
          <cell r="E9421" t="str">
            <v>District 3</v>
          </cell>
          <cell r="F9421" t="str">
            <v>Sewer</v>
          </cell>
        </row>
        <row r="9422">
          <cell r="B9422">
            <v>4352.12</v>
          </cell>
          <cell r="C9422">
            <v>2011</v>
          </cell>
          <cell r="D9422" t="str">
            <v>700215  Governance Support</v>
          </cell>
          <cell r="E9422" t="str">
            <v>District 3</v>
          </cell>
          <cell r="F9422" t="str">
            <v>Sewer</v>
          </cell>
        </row>
        <row r="9423">
          <cell r="B9423">
            <v>4352.12</v>
          </cell>
          <cell r="C9423">
            <v>2011</v>
          </cell>
          <cell r="D9423" t="str">
            <v>700215  Governance Support</v>
          </cell>
          <cell r="E9423" t="str">
            <v>District 3</v>
          </cell>
          <cell r="F9423" t="str">
            <v>Sewer</v>
          </cell>
        </row>
        <row r="9424">
          <cell r="B9424">
            <v>4352.12</v>
          </cell>
          <cell r="C9424">
            <v>2011</v>
          </cell>
          <cell r="D9424" t="str">
            <v>700215  Governance Support</v>
          </cell>
          <cell r="E9424" t="str">
            <v>TOC</v>
          </cell>
          <cell r="F9424" t="str">
            <v>Sewer</v>
          </cell>
        </row>
        <row r="9425">
          <cell r="B9425">
            <v>4352.12</v>
          </cell>
          <cell r="C9425">
            <v>2011</v>
          </cell>
          <cell r="D9425" t="str">
            <v>700215  Governance Support</v>
          </cell>
          <cell r="E9425" t="str">
            <v>District 7</v>
          </cell>
          <cell r="F9425" t="str">
            <v>Sewer</v>
          </cell>
        </row>
        <row r="9426">
          <cell r="B9426">
            <v>4352.12</v>
          </cell>
          <cell r="C9426">
            <v>2011</v>
          </cell>
          <cell r="D9426" t="str">
            <v>700215  Governance Support</v>
          </cell>
          <cell r="E9426" t="str">
            <v>District 7</v>
          </cell>
          <cell r="F9426" t="str">
            <v>Sewer</v>
          </cell>
        </row>
        <row r="9427">
          <cell r="B9427">
            <v>4352.12</v>
          </cell>
          <cell r="C9427">
            <v>2011</v>
          </cell>
          <cell r="D9427" t="str">
            <v>700215  Governance Support</v>
          </cell>
          <cell r="E9427" t="str">
            <v>District 6</v>
          </cell>
          <cell r="F9427" t="str">
            <v>Sewer</v>
          </cell>
        </row>
        <row r="9428">
          <cell r="B9428">
            <v>4352.12</v>
          </cell>
          <cell r="C9428">
            <v>2011</v>
          </cell>
          <cell r="D9428" t="str">
            <v>700215  Governance Support</v>
          </cell>
          <cell r="E9428" t="str">
            <v>District 7</v>
          </cell>
          <cell r="F9428" t="str">
            <v>Sewer</v>
          </cell>
        </row>
        <row r="9429">
          <cell r="B9429">
            <v>4352.12</v>
          </cell>
          <cell r="C9429">
            <v>2011</v>
          </cell>
          <cell r="D9429" t="str">
            <v>700215  Governance Support</v>
          </cell>
          <cell r="E9429" t="str">
            <v>District 1</v>
          </cell>
          <cell r="F9429" t="str">
            <v>Sewer</v>
          </cell>
        </row>
        <row r="9430">
          <cell r="B9430">
            <v>4352.12</v>
          </cell>
          <cell r="C9430">
            <v>2011</v>
          </cell>
          <cell r="D9430" t="str">
            <v>700215  Governance Support</v>
          </cell>
          <cell r="E9430" t="str">
            <v>District 1</v>
          </cell>
          <cell r="F9430" t="str">
            <v>Sewer</v>
          </cell>
        </row>
        <row r="9431">
          <cell r="B9431">
            <v>4352.12</v>
          </cell>
          <cell r="C9431">
            <v>2011</v>
          </cell>
          <cell r="D9431" t="str">
            <v>700215  Governance Support</v>
          </cell>
          <cell r="E9431" t="str">
            <v>District 1</v>
          </cell>
          <cell r="F9431" t="str">
            <v>Sewer</v>
          </cell>
        </row>
        <row r="9432">
          <cell r="B9432">
            <v>4352.12</v>
          </cell>
          <cell r="C9432">
            <v>2011</v>
          </cell>
          <cell r="D9432" t="str">
            <v>700215  Governance Support</v>
          </cell>
          <cell r="E9432" t="str">
            <v>Logistics</v>
          </cell>
          <cell r="F9432" t="str">
            <v>Sewer</v>
          </cell>
        </row>
        <row r="9433">
          <cell r="B9433">
            <v>4352.12</v>
          </cell>
          <cell r="C9433">
            <v>2011</v>
          </cell>
          <cell r="D9433" t="str">
            <v>700215  Governance Support</v>
          </cell>
          <cell r="E9433" t="str">
            <v>Logistics</v>
          </cell>
          <cell r="F9433" t="str">
            <v>Sewer</v>
          </cell>
        </row>
        <row r="9434">
          <cell r="B9434">
            <v>4352.12</v>
          </cell>
          <cell r="C9434">
            <v>2011</v>
          </cell>
          <cell r="D9434" t="str">
            <v>700215  Governance Support</v>
          </cell>
          <cell r="E9434" t="str">
            <v>Logistics</v>
          </cell>
          <cell r="F9434" t="str">
            <v>Sewer</v>
          </cell>
        </row>
        <row r="9435">
          <cell r="B9435">
            <v>4352.12</v>
          </cell>
          <cell r="C9435">
            <v>2011</v>
          </cell>
          <cell r="D9435" t="str">
            <v>700215  Governance Support</v>
          </cell>
          <cell r="E9435" t="str">
            <v>Logistics</v>
          </cell>
          <cell r="F9435" t="str">
            <v>Sewer</v>
          </cell>
        </row>
        <row r="9436">
          <cell r="B9436">
            <v>4352.12</v>
          </cell>
          <cell r="C9436">
            <v>2011</v>
          </cell>
          <cell r="D9436" t="str">
            <v>700215  Governance Support</v>
          </cell>
          <cell r="E9436" t="str">
            <v>Logistics</v>
          </cell>
          <cell r="F9436" t="str">
            <v>Sewer</v>
          </cell>
        </row>
        <row r="9437">
          <cell r="B9437">
            <v>4352.12</v>
          </cell>
          <cell r="C9437">
            <v>2011</v>
          </cell>
          <cell r="D9437" t="str">
            <v>700215  Governance Support</v>
          </cell>
          <cell r="E9437" t="str">
            <v>Logistics</v>
          </cell>
          <cell r="F9437" t="str">
            <v>Sewer</v>
          </cell>
        </row>
        <row r="9438">
          <cell r="B9438">
            <v>4352.12</v>
          </cell>
          <cell r="C9438">
            <v>2011</v>
          </cell>
          <cell r="D9438" t="str">
            <v>700215  Governance Support</v>
          </cell>
          <cell r="E9438" t="str">
            <v>Logistics</v>
          </cell>
          <cell r="F9438" t="str">
            <v>Sewer</v>
          </cell>
        </row>
        <row r="9439">
          <cell r="B9439">
            <v>4352.12</v>
          </cell>
          <cell r="C9439">
            <v>2011</v>
          </cell>
          <cell r="D9439" t="str">
            <v>700215  Governance Support</v>
          </cell>
          <cell r="E9439" t="str">
            <v>Informal Settlements</v>
          </cell>
          <cell r="F9439" t="str">
            <v>Sewer</v>
          </cell>
        </row>
        <row r="9440">
          <cell r="B9440">
            <v>4352.12</v>
          </cell>
          <cell r="C9440">
            <v>2011</v>
          </cell>
          <cell r="D9440" t="str">
            <v>700215  Governance Support</v>
          </cell>
          <cell r="E9440" t="str">
            <v>TOC</v>
          </cell>
          <cell r="F9440" t="str">
            <v>Sewer</v>
          </cell>
        </row>
        <row r="9441">
          <cell r="B9441">
            <v>4352.12</v>
          </cell>
          <cell r="C9441">
            <v>2011</v>
          </cell>
          <cell r="D9441" t="str">
            <v>700215  Governance Support</v>
          </cell>
          <cell r="E9441" t="str">
            <v>Planning &amp; Design</v>
          </cell>
          <cell r="F9441" t="str">
            <v>Sewer</v>
          </cell>
        </row>
        <row r="9442">
          <cell r="B9442">
            <v>4352.12</v>
          </cell>
          <cell r="C9442">
            <v>2011</v>
          </cell>
          <cell r="D9442" t="str">
            <v>700215  Governance Support</v>
          </cell>
          <cell r="E9442" t="str">
            <v>Planning &amp; Design</v>
          </cell>
          <cell r="F9442" t="str">
            <v>Sewer</v>
          </cell>
        </row>
        <row r="9443">
          <cell r="B9443">
            <v>4352.12</v>
          </cell>
          <cell r="C9443">
            <v>2011</v>
          </cell>
          <cell r="D9443" t="str">
            <v>700215  Governance Support</v>
          </cell>
          <cell r="E9443" t="str">
            <v>Informal Settlements</v>
          </cell>
          <cell r="F9443" t="str">
            <v>Sewer</v>
          </cell>
        </row>
        <row r="9444">
          <cell r="B9444">
            <v>4352.12</v>
          </cell>
          <cell r="C9444">
            <v>2011</v>
          </cell>
          <cell r="D9444" t="str">
            <v>700215  Governance Support</v>
          </cell>
          <cell r="E9444" t="str">
            <v>District 4</v>
          </cell>
          <cell r="F9444" t="str">
            <v>Sewer</v>
          </cell>
        </row>
        <row r="9445">
          <cell r="B9445">
            <v>4352.12</v>
          </cell>
          <cell r="C9445">
            <v>2011</v>
          </cell>
          <cell r="D9445" t="str">
            <v>700215  Governance Support</v>
          </cell>
          <cell r="E9445" t="str">
            <v>Logistics</v>
          </cell>
          <cell r="F9445" t="str">
            <v>Water</v>
          </cell>
        </row>
        <row r="9446">
          <cell r="B9446">
            <v>4352.12</v>
          </cell>
          <cell r="C9446">
            <v>2011</v>
          </cell>
          <cell r="D9446" t="str">
            <v>700215  Governance Support</v>
          </cell>
          <cell r="E9446" t="str">
            <v>Logistics</v>
          </cell>
          <cell r="F9446" t="str">
            <v>Water</v>
          </cell>
        </row>
        <row r="9447">
          <cell r="B9447">
            <v>4352.12</v>
          </cell>
          <cell r="C9447">
            <v>2011</v>
          </cell>
          <cell r="D9447" t="str">
            <v>700215  Governance Support</v>
          </cell>
          <cell r="E9447" t="str">
            <v>TOC</v>
          </cell>
          <cell r="F9447" t="str">
            <v>Water</v>
          </cell>
        </row>
        <row r="9448">
          <cell r="B9448">
            <v>4352.12</v>
          </cell>
          <cell r="C9448">
            <v>2011</v>
          </cell>
          <cell r="D9448" t="str">
            <v>700215  Governance Support</v>
          </cell>
          <cell r="E9448" t="str">
            <v>Informal Settlements</v>
          </cell>
          <cell r="F9448" t="str">
            <v>Water</v>
          </cell>
        </row>
        <row r="9449">
          <cell r="B9449">
            <v>4352.12</v>
          </cell>
          <cell r="C9449">
            <v>2011</v>
          </cell>
          <cell r="D9449" t="str">
            <v>700215  Governance Support</v>
          </cell>
          <cell r="E9449" t="str">
            <v>TOC</v>
          </cell>
          <cell r="F9449" t="str">
            <v>Water</v>
          </cell>
        </row>
        <row r="9450">
          <cell r="B9450">
            <v>4352.12</v>
          </cell>
          <cell r="C9450">
            <v>2011</v>
          </cell>
          <cell r="D9450" t="str">
            <v>700215  Governance Support</v>
          </cell>
          <cell r="E9450" t="str">
            <v>Planning &amp; Design</v>
          </cell>
          <cell r="F9450" t="str">
            <v>Water</v>
          </cell>
        </row>
        <row r="9451">
          <cell r="B9451">
            <v>4352.12</v>
          </cell>
          <cell r="C9451">
            <v>2011</v>
          </cell>
          <cell r="D9451" t="str">
            <v>700215  Governance Support</v>
          </cell>
          <cell r="E9451" t="str">
            <v>Informal Settlements</v>
          </cell>
          <cell r="F9451" t="str">
            <v>Water</v>
          </cell>
        </row>
        <row r="9452">
          <cell r="B9452">
            <v>4352.12</v>
          </cell>
          <cell r="C9452">
            <v>2011</v>
          </cell>
          <cell r="D9452" t="str">
            <v>700215  Governance Support</v>
          </cell>
          <cell r="E9452" t="str">
            <v>Logistics</v>
          </cell>
          <cell r="F9452" t="str">
            <v>Water</v>
          </cell>
        </row>
        <row r="9453">
          <cell r="B9453">
            <v>4352.12</v>
          </cell>
          <cell r="C9453">
            <v>2011</v>
          </cell>
          <cell r="D9453" t="str">
            <v>700215  Governance Support</v>
          </cell>
          <cell r="E9453" t="str">
            <v>District 7</v>
          </cell>
          <cell r="F9453" t="str">
            <v>Sewer</v>
          </cell>
        </row>
        <row r="9454">
          <cell r="B9454">
            <v>4352.12</v>
          </cell>
          <cell r="C9454">
            <v>2011</v>
          </cell>
          <cell r="D9454" t="str">
            <v>700215  Governance Support</v>
          </cell>
          <cell r="E9454" t="str">
            <v>District 7</v>
          </cell>
          <cell r="F9454" t="str">
            <v>Sewer</v>
          </cell>
        </row>
        <row r="9455">
          <cell r="B9455">
            <v>4352.12</v>
          </cell>
          <cell r="C9455">
            <v>2011</v>
          </cell>
          <cell r="D9455" t="str">
            <v>700215  Governance Support</v>
          </cell>
          <cell r="E9455" t="str">
            <v>District 7</v>
          </cell>
          <cell r="F9455" t="str">
            <v>Sewer</v>
          </cell>
        </row>
        <row r="9456">
          <cell r="B9456">
            <v>4352.12</v>
          </cell>
          <cell r="C9456">
            <v>2011</v>
          </cell>
          <cell r="D9456" t="str">
            <v>700215  Governance Support</v>
          </cell>
          <cell r="E9456" t="str">
            <v>District 7</v>
          </cell>
          <cell r="F9456" t="str">
            <v>Sewer</v>
          </cell>
        </row>
        <row r="9457">
          <cell r="B9457">
            <v>4352.12</v>
          </cell>
          <cell r="C9457">
            <v>2011</v>
          </cell>
          <cell r="D9457" t="str">
            <v>700215  Governance Support</v>
          </cell>
          <cell r="E9457" t="str">
            <v>District 7</v>
          </cell>
          <cell r="F9457" t="str">
            <v>Sewer</v>
          </cell>
        </row>
        <row r="9458">
          <cell r="B9458">
            <v>4352.12</v>
          </cell>
          <cell r="C9458">
            <v>2011</v>
          </cell>
          <cell r="D9458" t="str">
            <v>700215  Governance Support</v>
          </cell>
          <cell r="E9458" t="str">
            <v>District 7</v>
          </cell>
          <cell r="F9458" t="str">
            <v>Sewer</v>
          </cell>
        </row>
        <row r="9459">
          <cell r="B9459">
            <v>4352.12</v>
          </cell>
          <cell r="C9459">
            <v>2011</v>
          </cell>
          <cell r="D9459" t="str">
            <v>700215  Governance Support</v>
          </cell>
          <cell r="E9459" t="str">
            <v>District 6</v>
          </cell>
          <cell r="F9459" t="str">
            <v>Sewer</v>
          </cell>
        </row>
        <row r="9460">
          <cell r="B9460">
            <v>4352.12</v>
          </cell>
          <cell r="C9460">
            <v>2011</v>
          </cell>
          <cell r="D9460" t="str">
            <v>700215  Governance Support</v>
          </cell>
          <cell r="E9460" t="str">
            <v>District 6</v>
          </cell>
          <cell r="F9460" t="str">
            <v>Sewer</v>
          </cell>
        </row>
        <row r="9461">
          <cell r="B9461">
            <v>4352.12</v>
          </cell>
          <cell r="C9461">
            <v>2011</v>
          </cell>
          <cell r="D9461" t="str">
            <v>700215  Governance Support</v>
          </cell>
          <cell r="E9461" t="str">
            <v>District 6</v>
          </cell>
          <cell r="F9461" t="str">
            <v>Sewer</v>
          </cell>
        </row>
        <row r="9462">
          <cell r="B9462">
            <v>4352.12</v>
          </cell>
          <cell r="C9462">
            <v>2011</v>
          </cell>
          <cell r="D9462" t="str">
            <v>700215  Governance Support</v>
          </cell>
          <cell r="E9462" t="str">
            <v>District 6</v>
          </cell>
          <cell r="F9462" t="str">
            <v>Sewer</v>
          </cell>
        </row>
        <row r="9463">
          <cell r="B9463">
            <v>4352.12</v>
          </cell>
          <cell r="C9463">
            <v>2011</v>
          </cell>
          <cell r="D9463" t="str">
            <v>700215  Governance Support</v>
          </cell>
          <cell r="E9463" t="str">
            <v>District 6</v>
          </cell>
          <cell r="F9463" t="str">
            <v>Sewer</v>
          </cell>
        </row>
        <row r="9464">
          <cell r="B9464">
            <v>4352.12</v>
          </cell>
          <cell r="C9464">
            <v>2011</v>
          </cell>
          <cell r="D9464" t="str">
            <v>700215  Governance Support</v>
          </cell>
          <cell r="E9464" t="str">
            <v>District 6</v>
          </cell>
          <cell r="F9464" t="str">
            <v>Sewer</v>
          </cell>
        </row>
        <row r="9465">
          <cell r="B9465">
            <v>4352.12</v>
          </cell>
          <cell r="C9465">
            <v>2011</v>
          </cell>
          <cell r="D9465" t="str">
            <v>700215  Governance Support</v>
          </cell>
          <cell r="E9465" t="str">
            <v>District 7</v>
          </cell>
          <cell r="F9465" t="str">
            <v>Sewer</v>
          </cell>
        </row>
        <row r="9466">
          <cell r="B9466">
            <v>4352.12</v>
          </cell>
          <cell r="C9466">
            <v>2011</v>
          </cell>
          <cell r="D9466" t="str">
            <v>700215  Governance Support</v>
          </cell>
          <cell r="E9466" t="str">
            <v>District 7</v>
          </cell>
          <cell r="F9466" t="str">
            <v>Sewer</v>
          </cell>
        </row>
        <row r="9467">
          <cell r="B9467">
            <v>4352.12</v>
          </cell>
          <cell r="C9467">
            <v>2011</v>
          </cell>
          <cell r="D9467" t="str">
            <v>700215  Governance Support</v>
          </cell>
          <cell r="E9467" t="str">
            <v>District 7</v>
          </cell>
          <cell r="F9467" t="str">
            <v>Sewer</v>
          </cell>
        </row>
        <row r="9468">
          <cell r="B9468">
            <v>4352.12</v>
          </cell>
          <cell r="C9468">
            <v>2011</v>
          </cell>
          <cell r="D9468" t="str">
            <v>700215  Governance Support</v>
          </cell>
          <cell r="E9468" t="str">
            <v>District 7</v>
          </cell>
          <cell r="F9468" t="str">
            <v>Sewer</v>
          </cell>
        </row>
        <row r="9469">
          <cell r="B9469">
            <v>4352.12</v>
          </cell>
          <cell r="C9469">
            <v>2011</v>
          </cell>
          <cell r="D9469" t="str">
            <v>700215  Governance Support</v>
          </cell>
          <cell r="E9469" t="str">
            <v>District 7</v>
          </cell>
          <cell r="F9469" t="str">
            <v>Sewer</v>
          </cell>
        </row>
        <row r="9470">
          <cell r="B9470">
            <v>4352.12</v>
          </cell>
          <cell r="C9470">
            <v>2011</v>
          </cell>
          <cell r="D9470" t="str">
            <v>700215  Governance Support</v>
          </cell>
          <cell r="E9470" t="str">
            <v>District 4</v>
          </cell>
          <cell r="F9470" t="str">
            <v>Sewer</v>
          </cell>
        </row>
        <row r="9471">
          <cell r="B9471">
            <v>5700.99</v>
          </cell>
          <cell r="C9471">
            <v>2011</v>
          </cell>
          <cell r="D9471" t="str">
            <v>700360  Legal Services</v>
          </cell>
          <cell r="E9471" t="str">
            <v>District 4</v>
          </cell>
          <cell r="F9471" t="str">
            <v>Water</v>
          </cell>
        </row>
        <row r="9472">
          <cell r="B9472">
            <v>5700.99</v>
          </cell>
          <cell r="C9472">
            <v>2011</v>
          </cell>
          <cell r="D9472" t="str">
            <v>700360  Legal Services</v>
          </cell>
          <cell r="E9472" t="str">
            <v>District 4</v>
          </cell>
          <cell r="F9472" t="str">
            <v>Water</v>
          </cell>
        </row>
        <row r="9473">
          <cell r="B9473">
            <v>5700.99</v>
          </cell>
          <cell r="C9473">
            <v>2011</v>
          </cell>
          <cell r="D9473" t="str">
            <v>700360  Legal Services</v>
          </cell>
          <cell r="E9473" t="str">
            <v>District 4</v>
          </cell>
          <cell r="F9473" t="str">
            <v>Water</v>
          </cell>
        </row>
        <row r="9474">
          <cell r="B9474">
            <v>5700.99</v>
          </cell>
          <cell r="C9474">
            <v>2011</v>
          </cell>
          <cell r="D9474" t="str">
            <v>700360  Legal Services</v>
          </cell>
          <cell r="E9474" t="str">
            <v>District 4</v>
          </cell>
          <cell r="F9474" t="str">
            <v>Water</v>
          </cell>
        </row>
        <row r="9475">
          <cell r="B9475">
            <v>5700.99</v>
          </cell>
          <cell r="C9475">
            <v>2011</v>
          </cell>
          <cell r="D9475" t="str">
            <v>700360  Legal Services</v>
          </cell>
          <cell r="E9475" t="str">
            <v>District 4</v>
          </cell>
          <cell r="F9475" t="str">
            <v>Water</v>
          </cell>
        </row>
        <row r="9476">
          <cell r="B9476">
            <v>5700.99</v>
          </cell>
          <cell r="C9476">
            <v>2011</v>
          </cell>
          <cell r="D9476" t="str">
            <v>700360  Legal Services</v>
          </cell>
          <cell r="E9476" t="str">
            <v>District 4</v>
          </cell>
          <cell r="F9476" t="str">
            <v>Water</v>
          </cell>
        </row>
        <row r="9477">
          <cell r="B9477">
            <v>5700.99</v>
          </cell>
          <cell r="C9477">
            <v>2011</v>
          </cell>
          <cell r="D9477" t="str">
            <v>700360  Legal Services</v>
          </cell>
          <cell r="E9477" t="str">
            <v>District 3</v>
          </cell>
          <cell r="F9477" t="str">
            <v>Water</v>
          </cell>
        </row>
        <row r="9478">
          <cell r="B9478">
            <v>5700.99</v>
          </cell>
          <cell r="C9478">
            <v>2011</v>
          </cell>
          <cell r="D9478" t="str">
            <v>700360  Legal Services</v>
          </cell>
          <cell r="E9478" t="str">
            <v>District 3</v>
          </cell>
          <cell r="F9478" t="str">
            <v>Water</v>
          </cell>
        </row>
        <row r="9479">
          <cell r="B9479">
            <v>5700.99</v>
          </cell>
          <cell r="C9479">
            <v>2011</v>
          </cell>
          <cell r="D9479" t="str">
            <v>700360  Legal Services</v>
          </cell>
          <cell r="E9479" t="str">
            <v>District 3</v>
          </cell>
          <cell r="F9479" t="str">
            <v>Water</v>
          </cell>
        </row>
        <row r="9480">
          <cell r="B9480">
            <v>5700.99</v>
          </cell>
          <cell r="C9480">
            <v>2011</v>
          </cell>
          <cell r="D9480" t="str">
            <v>700360  Legal Services</v>
          </cell>
          <cell r="E9480" t="str">
            <v>District 3</v>
          </cell>
          <cell r="F9480" t="str">
            <v>Water</v>
          </cell>
        </row>
        <row r="9481">
          <cell r="B9481">
            <v>5700.99</v>
          </cell>
          <cell r="C9481">
            <v>2011</v>
          </cell>
          <cell r="D9481" t="str">
            <v>700360  Legal Services</v>
          </cell>
          <cell r="E9481" t="str">
            <v>District 6</v>
          </cell>
          <cell r="F9481" t="str">
            <v>Water</v>
          </cell>
        </row>
        <row r="9482">
          <cell r="B9482">
            <v>5700.99</v>
          </cell>
          <cell r="C9482">
            <v>2011</v>
          </cell>
          <cell r="D9482" t="str">
            <v>700360  Legal Services</v>
          </cell>
          <cell r="E9482" t="str">
            <v>District 8</v>
          </cell>
          <cell r="F9482" t="str">
            <v>Water</v>
          </cell>
        </row>
        <row r="9483">
          <cell r="B9483">
            <v>5700.99</v>
          </cell>
          <cell r="C9483">
            <v>2011</v>
          </cell>
          <cell r="D9483" t="str">
            <v>700360  Legal Services</v>
          </cell>
          <cell r="E9483" t="str">
            <v>District 8</v>
          </cell>
          <cell r="F9483" t="str">
            <v>Water</v>
          </cell>
        </row>
        <row r="9484">
          <cell r="B9484">
            <v>5700.99</v>
          </cell>
          <cell r="C9484">
            <v>2011</v>
          </cell>
          <cell r="D9484" t="str">
            <v>700360  Legal Services</v>
          </cell>
          <cell r="E9484" t="str">
            <v>District 6</v>
          </cell>
          <cell r="F9484" t="str">
            <v>Water</v>
          </cell>
        </row>
        <row r="9485">
          <cell r="B9485">
            <v>5700.99</v>
          </cell>
          <cell r="C9485">
            <v>2011</v>
          </cell>
          <cell r="D9485" t="str">
            <v>700360  Legal Services</v>
          </cell>
          <cell r="E9485" t="str">
            <v>TOC</v>
          </cell>
          <cell r="F9485" t="str">
            <v>Water</v>
          </cell>
        </row>
        <row r="9486">
          <cell r="B9486">
            <v>5700.99</v>
          </cell>
          <cell r="C9486">
            <v>2011</v>
          </cell>
          <cell r="D9486" t="str">
            <v>700360  Legal Services</v>
          </cell>
          <cell r="E9486" t="str">
            <v>District 1</v>
          </cell>
          <cell r="F9486" t="str">
            <v>Water</v>
          </cell>
        </row>
        <row r="9487">
          <cell r="B9487">
            <v>5700.99</v>
          </cell>
          <cell r="C9487">
            <v>2011</v>
          </cell>
          <cell r="D9487" t="str">
            <v>700360  Legal Services</v>
          </cell>
          <cell r="E9487" t="str">
            <v>District 1</v>
          </cell>
          <cell r="F9487" t="str">
            <v>Water</v>
          </cell>
        </row>
        <row r="9488">
          <cell r="B9488">
            <v>5700.99</v>
          </cell>
          <cell r="C9488">
            <v>2011</v>
          </cell>
          <cell r="D9488" t="str">
            <v>700360  Legal Services</v>
          </cell>
          <cell r="E9488" t="str">
            <v>District 1</v>
          </cell>
          <cell r="F9488" t="str">
            <v>Water</v>
          </cell>
        </row>
        <row r="9489">
          <cell r="B9489">
            <v>5700.99</v>
          </cell>
          <cell r="C9489">
            <v>2011</v>
          </cell>
          <cell r="D9489" t="str">
            <v>700360  Legal Services</v>
          </cell>
          <cell r="E9489" t="str">
            <v>District 1</v>
          </cell>
          <cell r="F9489" t="str">
            <v>Water</v>
          </cell>
        </row>
        <row r="9490">
          <cell r="B9490">
            <v>5700.99</v>
          </cell>
          <cell r="C9490">
            <v>2011</v>
          </cell>
          <cell r="D9490" t="str">
            <v>700360  Legal Services</v>
          </cell>
          <cell r="E9490" t="str">
            <v>District 1</v>
          </cell>
          <cell r="F9490" t="str">
            <v>Water</v>
          </cell>
        </row>
        <row r="9491">
          <cell r="B9491">
            <v>5700.99</v>
          </cell>
          <cell r="C9491">
            <v>2011</v>
          </cell>
          <cell r="D9491" t="str">
            <v>700360  Legal Services</v>
          </cell>
          <cell r="E9491" t="str">
            <v>Logistics</v>
          </cell>
          <cell r="F9491" t="str">
            <v>Water</v>
          </cell>
        </row>
        <row r="9492">
          <cell r="B9492">
            <v>5700.99</v>
          </cell>
          <cell r="C9492">
            <v>2011</v>
          </cell>
          <cell r="D9492" t="str">
            <v>700360  Legal Services</v>
          </cell>
          <cell r="E9492" t="str">
            <v>Logistics</v>
          </cell>
          <cell r="F9492" t="str">
            <v>Water</v>
          </cell>
        </row>
        <row r="9493">
          <cell r="B9493">
            <v>5700.99</v>
          </cell>
          <cell r="C9493">
            <v>2011</v>
          </cell>
          <cell r="D9493" t="str">
            <v>700360  Legal Services</v>
          </cell>
          <cell r="E9493" t="str">
            <v>Logistics</v>
          </cell>
          <cell r="F9493" t="str">
            <v>Water</v>
          </cell>
        </row>
        <row r="9494">
          <cell r="B9494">
            <v>5700.99</v>
          </cell>
          <cell r="C9494">
            <v>2011</v>
          </cell>
          <cell r="D9494" t="str">
            <v>700360  Legal Services</v>
          </cell>
          <cell r="E9494" t="str">
            <v>Logistics</v>
          </cell>
          <cell r="F9494" t="str">
            <v>Water</v>
          </cell>
        </row>
        <row r="9495">
          <cell r="B9495">
            <v>5700.99</v>
          </cell>
          <cell r="C9495">
            <v>2011</v>
          </cell>
          <cell r="D9495" t="str">
            <v>700360  Legal Services</v>
          </cell>
          <cell r="E9495" t="str">
            <v>Logistics</v>
          </cell>
          <cell r="F9495" t="str">
            <v>Water</v>
          </cell>
        </row>
        <row r="9496">
          <cell r="B9496">
            <v>3440.01</v>
          </cell>
          <cell r="C9496">
            <v>2011</v>
          </cell>
          <cell r="D9496" t="str">
            <v>700360  Legal Services</v>
          </cell>
          <cell r="E9496" t="str">
            <v>Logistics</v>
          </cell>
          <cell r="F9496" t="str">
            <v>Water</v>
          </cell>
        </row>
        <row r="9497">
          <cell r="B9497">
            <v>5700.99</v>
          </cell>
          <cell r="C9497">
            <v>2011</v>
          </cell>
          <cell r="D9497" t="str">
            <v>700360  Legal Services</v>
          </cell>
          <cell r="E9497" t="str">
            <v>District 8</v>
          </cell>
          <cell r="F9497" t="str">
            <v>Water</v>
          </cell>
        </row>
        <row r="9498">
          <cell r="B9498">
            <v>5700.99</v>
          </cell>
          <cell r="C9498">
            <v>2011</v>
          </cell>
          <cell r="D9498" t="str">
            <v>700360  Legal Services</v>
          </cell>
          <cell r="E9498" t="e">
            <v>#N/A</v>
          </cell>
          <cell r="F9498" t="str">
            <v>Sewer</v>
          </cell>
        </row>
        <row r="9499">
          <cell r="B9499">
            <v>5700.99</v>
          </cell>
          <cell r="C9499">
            <v>2011</v>
          </cell>
          <cell r="D9499" t="str">
            <v>700360  Legal Services</v>
          </cell>
          <cell r="E9499" t="e">
            <v>#N/A</v>
          </cell>
          <cell r="F9499" t="str">
            <v>Sewer</v>
          </cell>
        </row>
        <row r="9500">
          <cell r="B9500">
            <v>5700.99</v>
          </cell>
          <cell r="C9500">
            <v>2011</v>
          </cell>
          <cell r="D9500" t="str">
            <v>700360  Legal Services</v>
          </cell>
          <cell r="E9500" t="str">
            <v>District 8</v>
          </cell>
          <cell r="F9500" t="str">
            <v>Water</v>
          </cell>
        </row>
        <row r="9501">
          <cell r="B9501">
            <v>5700.99</v>
          </cell>
          <cell r="C9501">
            <v>2011</v>
          </cell>
          <cell r="D9501" t="str">
            <v>700360  Legal Services</v>
          </cell>
          <cell r="E9501" t="str">
            <v>District 8</v>
          </cell>
          <cell r="F9501" t="str">
            <v>Water</v>
          </cell>
        </row>
        <row r="9502">
          <cell r="B9502">
            <v>5700.99</v>
          </cell>
          <cell r="C9502">
            <v>2011</v>
          </cell>
          <cell r="D9502" t="str">
            <v>700360  Legal Services</v>
          </cell>
          <cell r="E9502" t="str">
            <v>District 8</v>
          </cell>
          <cell r="F9502" t="str">
            <v>Water</v>
          </cell>
        </row>
        <row r="9503">
          <cell r="B9503">
            <v>5700.99</v>
          </cell>
          <cell r="C9503">
            <v>2011</v>
          </cell>
          <cell r="D9503" t="str">
            <v>700360  Legal Services</v>
          </cell>
          <cell r="E9503" t="str">
            <v>District 8</v>
          </cell>
          <cell r="F9503" t="str">
            <v>Water</v>
          </cell>
        </row>
        <row r="9504">
          <cell r="B9504">
            <v>5700.99</v>
          </cell>
          <cell r="C9504">
            <v>2011</v>
          </cell>
          <cell r="D9504" t="str">
            <v>700360  Legal Services</v>
          </cell>
          <cell r="E9504" t="str">
            <v>District 8</v>
          </cell>
          <cell r="F9504" t="str">
            <v>Water</v>
          </cell>
        </row>
        <row r="9505">
          <cell r="B9505">
            <v>5700.99</v>
          </cell>
          <cell r="C9505">
            <v>2011</v>
          </cell>
          <cell r="D9505" t="str">
            <v>700360  Legal Services</v>
          </cell>
          <cell r="E9505" t="str">
            <v>District 8</v>
          </cell>
          <cell r="F9505" t="str">
            <v>Water</v>
          </cell>
        </row>
        <row r="9506">
          <cell r="B9506">
            <v>5700.99</v>
          </cell>
          <cell r="C9506">
            <v>2011</v>
          </cell>
          <cell r="D9506" t="str">
            <v>700360  Legal Services</v>
          </cell>
          <cell r="E9506" t="str">
            <v>District 8</v>
          </cell>
          <cell r="F9506" t="str">
            <v>Water</v>
          </cell>
        </row>
        <row r="9507">
          <cell r="B9507">
            <v>5700.99</v>
          </cell>
          <cell r="C9507">
            <v>2011</v>
          </cell>
          <cell r="D9507" t="str">
            <v>700360  Legal Services</v>
          </cell>
          <cell r="E9507" t="str">
            <v>District 8</v>
          </cell>
          <cell r="F9507" t="str">
            <v>Water</v>
          </cell>
        </row>
        <row r="9508">
          <cell r="B9508">
            <v>5700.99</v>
          </cell>
          <cell r="C9508">
            <v>2011</v>
          </cell>
          <cell r="D9508" t="str">
            <v>700360  Legal Services</v>
          </cell>
          <cell r="E9508" t="str">
            <v>District 8</v>
          </cell>
          <cell r="F9508" t="str">
            <v>Water</v>
          </cell>
        </row>
        <row r="9509">
          <cell r="B9509">
            <v>5700.99</v>
          </cell>
          <cell r="C9509">
            <v>2011</v>
          </cell>
          <cell r="D9509" t="str">
            <v>700360  Legal Services</v>
          </cell>
          <cell r="E9509" t="str">
            <v>District 8</v>
          </cell>
          <cell r="F9509" t="str">
            <v>Water</v>
          </cell>
        </row>
        <row r="9510">
          <cell r="B9510">
            <v>5700.99</v>
          </cell>
          <cell r="C9510">
            <v>2011</v>
          </cell>
          <cell r="D9510" t="str">
            <v>700360  Legal Services</v>
          </cell>
          <cell r="E9510" t="str">
            <v>District 8</v>
          </cell>
          <cell r="F9510" t="str">
            <v>Water</v>
          </cell>
        </row>
        <row r="9511">
          <cell r="B9511">
            <v>5700.99</v>
          </cell>
          <cell r="C9511">
            <v>2011</v>
          </cell>
          <cell r="D9511" t="str">
            <v>700360  Legal Services</v>
          </cell>
          <cell r="E9511" t="str">
            <v>District 6</v>
          </cell>
          <cell r="F9511" t="str">
            <v>Water</v>
          </cell>
        </row>
        <row r="9512">
          <cell r="B9512">
            <v>5700.99</v>
          </cell>
          <cell r="C9512">
            <v>2011</v>
          </cell>
          <cell r="D9512" t="str">
            <v>700360  Legal Services</v>
          </cell>
          <cell r="E9512" t="str">
            <v>District 6</v>
          </cell>
          <cell r="F9512" t="str">
            <v>Water</v>
          </cell>
        </row>
        <row r="9513">
          <cell r="B9513">
            <v>5700.99</v>
          </cell>
          <cell r="C9513">
            <v>2011</v>
          </cell>
          <cell r="D9513" t="str">
            <v>700360  Legal Services</v>
          </cell>
          <cell r="E9513" t="str">
            <v>District 6</v>
          </cell>
          <cell r="F9513" t="str">
            <v>Water</v>
          </cell>
        </row>
        <row r="9514">
          <cell r="B9514">
            <v>5700.99</v>
          </cell>
          <cell r="C9514">
            <v>2011</v>
          </cell>
          <cell r="D9514" t="str">
            <v>700360  Legal Services</v>
          </cell>
          <cell r="E9514" t="str">
            <v>District 6</v>
          </cell>
          <cell r="F9514" t="str">
            <v>Water</v>
          </cell>
        </row>
        <row r="9515">
          <cell r="B9515">
            <v>5700.99</v>
          </cell>
          <cell r="C9515">
            <v>2011</v>
          </cell>
          <cell r="D9515" t="str">
            <v>700360  Legal Services</v>
          </cell>
          <cell r="E9515" t="str">
            <v>District 6</v>
          </cell>
          <cell r="F9515" t="str">
            <v>Water</v>
          </cell>
        </row>
        <row r="9516">
          <cell r="B9516">
            <v>5700.99</v>
          </cell>
          <cell r="C9516">
            <v>2011</v>
          </cell>
          <cell r="D9516" t="str">
            <v>700360  Legal Services</v>
          </cell>
          <cell r="E9516" t="str">
            <v>District 6</v>
          </cell>
          <cell r="F9516" t="str">
            <v>Water</v>
          </cell>
        </row>
        <row r="9517">
          <cell r="B9517">
            <v>5700.99</v>
          </cell>
          <cell r="C9517">
            <v>2011</v>
          </cell>
          <cell r="D9517" t="str">
            <v>700360  Legal Services</v>
          </cell>
          <cell r="E9517" t="str">
            <v>District 6</v>
          </cell>
          <cell r="F9517" t="str">
            <v>Water</v>
          </cell>
        </row>
        <row r="9518">
          <cell r="B9518">
            <v>5700.99</v>
          </cell>
          <cell r="C9518">
            <v>2011</v>
          </cell>
          <cell r="D9518" t="str">
            <v>700360  Legal Services</v>
          </cell>
          <cell r="E9518" t="str">
            <v>District 8</v>
          </cell>
          <cell r="F9518" t="str">
            <v>Water</v>
          </cell>
        </row>
        <row r="9519">
          <cell r="B9519">
            <v>5700.99</v>
          </cell>
          <cell r="C9519">
            <v>2011</v>
          </cell>
          <cell r="D9519" t="str">
            <v>700360  Legal Services</v>
          </cell>
          <cell r="E9519" t="str">
            <v>District 8</v>
          </cell>
          <cell r="F9519" t="str">
            <v>Water</v>
          </cell>
        </row>
        <row r="9520">
          <cell r="B9520">
            <v>5700.99</v>
          </cell>
          <cell r="C9520">
            <v>2011</v>
          </cell>
          <cell r="D9520" t="str">
            <v>700360  Legal Services</v>
          </cell>
          <cell r="E9520" t="str">
            <v>District 8</v>
          </cell>
          <cell r="F9520" t="str">
            <v>Water</v>
          </cell>
        </row>
        <row r="9521">
          <cell r="B9521">
            <v>5700.99</v>
          </cell>
          <cell r="C9521">
            <v>2011</v>
          </cell>
          <cell r="D9521" t="str">
            <v>700360  Legal Services</v>
          </cell>
          <cell r="E9521" t="str">
            <v>District 8</v>
          </cell>
          <cell r="F9521" t="str">
            <v>Water</v>
          </cell>
        </row>
        <row r="9522">
          <cell r="B9522">
            <v>5700.99</v>
          </cell>
          <cell r="C9522">
            <v>2011</v>
          </cell>
          <cell r="D9522" t="str">
            <v>700360  Legal Services</v>
          </cell>
          <cell r="E9522" t="str">
            <v>District 1</v>
          </cell>
          <cell r="F9522" t="str">
            <v>Water</v>
          </cell>
        </row>
        <row r="9523">
          <cell r="B9523">
            <v>5700.99</v>
          </cell>
          <cell r="C9523">
            <v>2011</v>
          </cell>
          <cell r="D9523" t="str">
            <v>700360  Legal Services</v>
          </cell>
          <cell r="E9523" t="str">
            <v>District 8</v>
          </cell>
          <cell r="F9523" t="str">
            <v>Water</v>
          </cell>
        </row>
        <row r="9524">
          <cell r="B9524">
            <v>5700.99</v>
          </cell>
          <cell r="C9524">
            <v>2011</v>
          </cell>
          <cell r="D9524" t="str">
            <v>700360  Legal Services</v>
          </cell>
          <cell r="E9524" t="str">
            <v>Logistics</v>
          </cell>
          <cell r="F9524" t="str">
            <v>Water</v>
          </cell>
        </row>
        <row r="9525">
          <cell r="B9525">
            <v>5700.99</v>
          </cell>
          <cell r="C9525">
            <v>2011</v>
          </cell>
          <cell r="D9525" t="str">
            <v>700360  Legal Services</v>
          </cell>
          <cell r="E9525" t="str">
            <v>District 4</v>
          </cell>
          <cell r="F9525" t="str">
            <v>Sewer</v>
          </cell>
        </row>
        <row r="9526">
          <cell r="B9526">
            <v>5700.99</v>
          </cell>
          <cell r="C9526">
            <v>2011</v>
          </cell>
          <cell r="D9526" t="str">
            <v>700360  Legal Services</v>
          </cell>
          <cell r="E9526" t="str">
            <v>District 4</v>
          </cell>
          <cell r="F9526" t="str">
            <v>Sewer</v>
          </cell>
        </row>
        <row r="9527">
          <cell r="B9527">
            <v>5700.99</v>
          </cell>
          <cell r="C9527">
            <v>2011</v>
          </cell>
          <cell r="D9527" t="str">
            <v>700360  Legal Services</v>
          </cell>
          <cell r="E9527" t="str">
            <v>District 4</v>
          </cell>
          <cell r="F9527" t="str">
            <v>Sewer</v>
          </cell>
        </row>
        <row r="9528">
          <cell r="B9528">
            <v>5700.99</v>
          </cell>
          <cell r="C9528">
            <v>2011</v>
          </cell>
          <cell r="D9528" t="str">
            <v>700360  Legal Services</v>
          </cell>
          <cell r="E9528" t="str">
            <v>District 3</v>
          </cell>
          <cell r="F9528" t="str">
            <v>Sewer</v>
          </cell>
        </row>
        <row r="9529">
          <cell r="B9529">
            <v>5700.99</v>
          </cell>
          <cell r="C9529">
            <v>2011</v>
          </cell>
          <cell r="D9529" t="str">
            <v>700360  Legal Services</v>
          </cell>
          <cell r="E9529" t="str">
            <v>District 3</v>
          </cell>
          <cell r="F9529" t="str">
            <v>Sewer</v>
          </cell>
        </row>
        <row r="9530">
          <cell r="B9530">
            <v>5700.99</v>
          </cell>
          <cell r="C9530">
            <v>2011</v>
          </cell>
          <cell r="D9530" t="str">
            <v>700360  Legal Services</v>
          </cell>
          <cell r="E9530" t="str">
            <v>District 3</v>
          </cell>
          <cell r="F9530" t="str">
            <v>Sewer</v>
          </cell>
        </row>
        <row r="9531">
          <cell r="B9531">
            <v>5700.99</v>
          </cell>
          <cell r="C9531">
            <v>2011</v>
          </cell>
          <cell r="D9531" t="str">
            <v>700360  Legal Services</v>
          </cell>
          <cell r="E9531" t="str">
            <v>TOC</v>
          </cell>
          <cell r="F9531" t="str">
            <v>Sewer</v>
          </cell>
        </row>
        <row r="9532">
          <cell r="B9532">
            <v>5700.99</v>
          </cell>
          <cell r="C9532">
            <v>2011</v>
          </cell>
          <cell r="D9532" t="str">
            <v>700360  Legal Services</v>
          </cell>
          <cell r="E9532" t="str">
            <v>District 7</v>
          </cell>
          <cell r="F9532" t="str">
            <v>Sewer</v>
          </cell>
        </row>
        <row r="9533">
          <cell r="B9533">
            <v>5700.99</v>
          </cell>
          <cell r="C9533">
            <v>2011</v>
          </cell>
          <cell r="D9533" t="str">
            <v>700360  Legal Services</v>
          </cell>
          <cell r="E9533" t="str">
            <v>District 7</v>
          </cell>
          <cell r="F9533" t="str">
            <v>Sewer</v>
          </cell>
        </row>
        <row r="9534">
          <cell r="B9534">
            <v>5700.99</v>
          </cell>
          <cell r="C9534">
            <v>2011</v>
          </cell>
          <cell r="D9534" t="str">
            <v>700360  Legal Services</v>
          </cell>
          <cell r="E9534" t="str">
            <v>District 6</v>
          </cell>
          <cell r="F9534" t="str">
            <v>Sewer</v>
          </cell>
        </row>
        <row r="9535">
          <cell r="B9535">
            <v>5700.99</v>
          </cell>
          <cell r="C9535">
            <v>2011</v>
          </cell>
          <cell r="D9535" t="str">
            <v>700360  Legal Services</v>
          </cell>
          <cell r="E9535" t="str">
            <v>District 7</v>
          </cell>
          <cell r="F9535" t="str">
            <v>Sewer</v>
          </cell>
        </row>
        <row r="9536">
          <cell r="B9536">
            <v>5700.99</v>
          </cell>
          <cell r="C9536">
            <v>2011</v>
          </cell>
          <cell r="D9536" t="str">
            <v>700360  Legal Services</v>
          </cell>
          <cell r="E9536" t="str">
            <v>District 1</v>
          </cell>
          <cell r="F9536" t="str">
            <v>Sewer</v>
          </cell>
        </row>
        <row r="9537">
          <cell r="B9537">
            <v>5700.99</v>
          </cell>
          <cell r="C9537">
            <v>2011</v>
          </cell>
          <cell r="D9537" t="str">
            <v>700360  Legal Services</v>
          </cell>
          <cell r="E9537" t="str">
            <v>District 1</v>
          </cell>
          <cell r="F9537" t="str">
            <v>Sewer</v>
          </cell>
        </row>
        <row r="9538">
          <cell r="B9538">
            <v>5700.99</v>
          </cell>
          <cell r="C9538">
            <v>2011</v>
          </cell>
          <cell r="D9538" t="str">
            <v>700360  Legal Services</v>
          </cell>
          <cell r="E9538" t="str">
            <v>District 1</v>
          </cell>
          <cell r="F9538" t="str">
            <v>Sewer</v>
          </cell>
        </row>
        <row r="9539">
          <cell r="B9539">
            <v>5700.99</v>
          </cell>
          <cell r="C9539">
            <v>2011</v>
          </cell>
          <cell r="D9539" t="str">
            <v>700360  Legal Services</v>
          </cell>
          <cell r="E9539" t="str">
            <v>Logistics</v>
          </cell>
          <cell r="F9539" t="str">
            <v>Sewer</v>
          </cell>
        </row>
        <row r="9540">
          <cell r="B9540">
            <v>5700.99</v>
          </cell>
          <cell r="C9540">
            <v>2011</v>
          </cell>
          <cell r="D9540" t="str">
            <v>700360  Legal Services</v>
          </cell>
          <cell r="E9540" t="str">
            <v>Logistics</v>
          </cell>
          <cell r="F9540" t="str">
            <v>Sewer</v>
          </cell>
        </row>
        <row r="9541">
          <cell r="B9541">
            <v>5700.99</v>
          </cell>
          <cell r="C9541">
            <v>2011</v>
          </cell>
          <cell r="D9541" t="str">
            <v>700360  Legal Services</v>
          </cell>
          <cell r="E9541" t="str">
            <v>Logistics</v>
          </cell>
          <cell r="F9541" t="str">
            <v>Sewer</v>
          </cell>
        </row>
        <row r="9542">
          <cell r="B9542">
            <v>5700.99</v>
          </cell>
          <cell r="C9542">
            <v>2011</v>
          </cell>
          <cell r="D9542" t="str">
            <v>700360  Legal Services</v>
          </cell>
          <cell r="E9542" t="str">
            <v>Logistics</v>
          </cell>
          <cell r="F9542" t="str">
            <v>Sewer</v>
          </cell>
        </row>
        <row r="9543">
          <cell r="B9543">
            <v>5700.99</v>
          </cell>
          <cell r="C9543">
            <v>2011</v>
          </cell>
          <cell r="D9543" t="str">
            <v>700360  Legal Services</v>
          </cell>
          <cell r="E9543" t="str">
            <v>Logistics</v>
          </cell>
          <cell r="F9543" t="str">
            <v>Sewer</v>
          </cell>
        </row>
        <row r="9544">
          <cell r="B9544">
            <v>5700.99</v>
          </cell>
          <cell r="C9544">
            <v>2011</v>
          </cell>
          <cell r="D9544" t="str">
            <v>700360  Legal Services</v>
          </cell>
          <cell r="E9544" t="str">
            <v>Logistics</v>
          </cell>
          <cell r="F9544" t="str">
            <v>Sewer</v>
          </cell>
        </row>
        <row r="9545">
          <cell r="B9545">
            <v>5700.99</v>
          </cell>
          <cell r="C9545">
            <v>2011</v>
          </cell>
          <cell r="D9545" t="str">
            <v>700360  Legal Services</v>
          </cell>
          <cell r="E9545" t="str">
            <v>Logistics</v>
          </cell>
          <cell r="F9545" t="str">
            <v>Sewer</v>
          </cell>
        </row>
        <row r="9546">
          <cell r="B9546">
            <v>5700.99</v>
          </cell>
          <cell r="C9546">
            <v>2011</v>
          </cell>
          <cell r="D9546" t="str">
            <v>700360  Legal Services</v>
          </cell>
          <cell r="E9546" t="str">
            <v>Informal Settlements</v>
          </cell>
          <cell r="F9546" t="str">
            <v>Sewer</v>
          </cell>
        </row>
        <row r="9547">
          <cell r="B9547">
            <v>5700.99</v>
          </cell>
          <cell r="C9547">
            <v>2011</v>
          </cell>
          <cell r="D9547" t="str">
            <v>700360  Legal Services</v>
          </cell>
          <cell r="E9547" t="str">
            <v>TOC</v>
          </cell>
          <cell r="F9547" t="str">
            <v>Sewer</v>
          </cell>
        </row>
        <row r="9548">
          <cell r="B9548">
            <v>5700.99</v>
          </cell>
          <cell r="C9548">
            <v>2011</v>
          </cell>
          <cell r="D9548" t="str">
            <v>700360  Legal Services</v>
          </cell>
          <cell r="E9548" t="str">
            <v>Planning &amp; Design</v>
          </cell>
          <cell r="F9548" t="str">
            <v>Sewer</v>
          </cell>
        </row>
        <row r="9549">
          <cell r="B9549">
            <v>5700.99</v>
          </cell>
          <cell r="C9549">
            <v>2011</v>
          </cell>
          <cell r="D9549" t="str">
            <v>700360  Legal Services</v>
          </cell>
          <cell r="E9549" t="str">
            <v>Planning &amp; Design</v>
          </cell>
          <cell r="F9549" t="str">
            <v>Sewer</v>
          </cell>
        </row>
        <row r="9550">
          <cell r="B9550">
            <v>5700.99</v>
          </cell>
          <cell r="C9550">
            <v>2011</v>
          </cell>
          <cell r="D9550" t="str">
            <v>700360  Legal Services</v>
          </cell>
          <cell r="E9550" t="str">
            <v>Informal Settlements</v>
          </cell>
          <cell r="F9550" t="str">
            <v>Sewer</v>
          </cell>
        </row>
        <row r="9551">
          <cell r="B9551">
            <v>5700.99</v>
          </cell>
          <cell r="C9551">
            <v>2011</v>
          </cell>
          <cell r="D9551" t="str">
            <v>700360  Legal Services</v>
          </cell>
          <cell r="E9551" t="str">
            <v>District 4</v>
          </cell>
          <cell r="F9551" t="str">
            <v>Sewer</v>
          </cell>
        </row>
        <row r="9552">
          <cell r="B9552">
            <v>5700.99</v>
          </cell>
          <cell r="C9552">
            <v>2011</v>
          </cell>
          <cell r="D9552" t="str">
            <v>700360  Legal Services</v>
          </cell>
          <cell r="E9552" t="str">
            <v>Logistics</v>
          </cell>
          <cell r="F9552" t="str">
            <v>Water</v>
          </cell>
        </row>
        <row r="9553">
          <cell r="B9553">
            <v>5700.99</v>
          </cell>
          <cell r="C9553">
            <v>2011</v>
          </cell>
          <cell r="D9553" t="str">
            <v>700360  Legal Services</v>
          </cell>
          <cell r="E9553" t="str">
            <v>Logistics</v>
          </cell>
          <cell r="F9553" t="str">
            <v>Water</v>
          </cell>
        </row>
        <row r="9554">
          <cell r="B9554">
            <v>5700.99</v>
          </cell>
          <cell r="C9554">
            <v>2011</v>
          </cell>
          <cell r="D9554" t="str">
            <v>700360  Legal Services</v>
          </cell>
          <cell r="E9554" t="str">
            <v>TOC</v>
          </cell>
          <cell r="F9554" t="str">
            <v>Water</v>
          </cell>
        </row>
        <row r="9555">
          <cell r="B9555">
            <v>5700.99</v>
          </cell>
          <cell r="C9555">
            <v>2011</v>
          </cell>
          <cell r="D9555" t="str">
            <v>700360  Legal Services</v>
          </cell>
          <cell r="E9555" t="str">
            <v>Informal Settlements</v>
          </cell>
          <cell r="F9555" t="str">
            <v>Water</v>
          </cell>
        </row>
        <row r="9556">
          <cell r="B9556">
            <v>5700.99</v>
          </cell>
          <cell r="C9556">
            <v>2011</v>
          </cell>
          <cell r="D9556" t="str">
            <v>700360  Legal Services</v>
          </cell>
          <cell r="E9556" t="str">
            <v>TOC</v>
          </cell>
          <cell r="F9556" t="str">
            <v>Water</v>
          </cell>
        </row>
        <row r="9557">
          <cell r="B9557">
            <v>5700.99</v>
          </cell>
          <cell r="C9557">
            <v>2011</v>
          </cell>
          <cell r="D9557" t="str">
            <v>700360  Legal Services</v>
          </cell>
          <cell r="E9557" t="str">
            <v>Planning &amp; Design</v>
          </cell>
          <cell r="F9557" t="str">
            <v>Water</v>
          </cell>
        </row>
        <row r="9558">
          <cell r="B9558">
            <v>5700.99</v>
          </cell>
          <cell r="C9558">
            <v>2011</v>
          </cell>
          <cell r="D9558" t="str">
            <v>700360  Legal Services</v>
          </cell>
          <cell r="E9558" t="str">
            <v>Informal Settlements</v>
          </cell>
          <cell r="F9558" t="str">
            <v>Water</v>
          </cell>
        </row>
        <row r="9559">
          <cell r="B9559">
            <v>5700.99</v>
          </cell>
          <cell r="C9559">
            <v>2011</v>
          </cell>
          <cell r="D9559" t="str">
            <v>700360  Legal Services</v>
          </cell>
          <cell r="E9559" t="str">
            <v>Logistics</v>
          </cell>
          <cell r="F9559" t="str">
            <v>Water</v>
          </cell>
        </row>
        <row r="9560">
          <cell r="B9560">
            <v>5700.99</v>
          </cell>
          <cell r="C9560">
            <v>2011</v>
          </cell>
          <cell r="D9560" t="str">
            <v>700360  Legal Services</v>
          </cell>
          <cell r="E9560" t="str">
            <v>District 7</v>
          </cell>
          <cell r="F9560" t="str">
            <v>Sewer</v>
          </cell>
        </row>
        <row r="9561">
          <cell r="B9561">
            <v>5700.99</v>
          </cell>
          <cell r="C9561">
            <v>2011</v>
          </cell>
          <cell r="D9561" t="str">
            <v>700360  Legal Services</v>
          </cell>
          <cell r="E9561" t="str">
            <v>District 7</v>
          </cell>
          <cell r="F9561" t="str">
            <v>Sewer</v>
          </cell>
        </row>
        <row r="9562">
          <cell r="B9562">
            <v>5700.99</v>
          </cell>
          <cell r="C9562">
            <v>2011</v>
          </cell>
          <cell r="D9562" t="str">
            <v>700360  Legal Services</v>
          </cell>
          <cell r="E9562" t="str">
            <v>District 7</v>
          </cell>
          <cell r="F9562" t="str">
            <v>Sewer</v>
          </cell>
        </row>
        <row r="9563">
          <cell r="B9563">
            <v>5700.99</v>
          </cell>
          <cell r="C9563">
            <v>2011</v>
          </cell>
          <cell r="D9563" t="str">
            <v>700360  Legal Services</v>
          </cell>
          <cell r="E9563" t="str">
            <v>District 7</v>
          </cell>
          <cell r="F9563" t="str">
            <v>Sewer</v>
          </cell>
        </row>
        <row r="9564">
          <cell r="B9564">
            <v>5700.99</v>
          </cell>
          <cell r="C9564">
            <v>2011</v>
          </cell>
          <cell r="D9564" t="str">
            <v>700360  Legal Services</v>
          </cell>
          <cell r="E9564" t="str">
            <v>District 7</v>
          </cell>
          <cell r="F9564" t="str">
            <v>Sewer</v>
          </cell>
        </row>
        <row r="9565">
          <cell r="B9565">
            <v>5700.99</v>
          </cell>
          <cell r="C9565">
            <v>2011</v>
          </cell>
          <cell r="D9565" t="str">
            <v>700360  Legal Services</v>
          </cell>
          <cell r="E9565" t="str">
            <v>District 7</v>
          </cell>
          <cell r="F9565" t="str">
            <v>Sewer</v>
          </cell>
        </row>
        <row r="9566">
          <cell r="B9566">
            <v>5700.99</v>
          </cell>
          <cell r="C9566">
            <v>2011</v>
          </cell>
          <cell r="D9566" t="str">
            <v>700360  Legal Services</v>
          </cell>
          <cell r="E9566" t="str">
            <v>District 6</v>
          </cell>
          <cell r="F9566" t="str">
            <v>Sewer</v>
          </cell>
        </row>
        <row r="9567">
          <cell r="B9567">
            <v>5700.99</v>
          </cell>
          <cell r="C9567">
            <v>2011</v>
          </cell>
          <cell r="D9567" t="str">
            <v>700360  Legal Services</v>
          </cell>
          <cell r="E9567" t="str">
            <v>District 6</v>
          </cell>
          <cell r="F9567" t="str">
            <v>Sewer</v>
          </cell>
        </row>
        <row r="9568">
          <cell r="B9568">
            <v>5700.99</v>
          </cell>
          <cell r="C9568">
            <v>2011</v>
          </cell>
          <cell r="D9568" t="str">
            <v>700360  Legal Services</v>
          </cell>
          <cell r="E9568" t="str">
            <v>District 6</v>
          </cell>
          <cell r="F9568" t="str">
            <v>Sewer</v>
          </cell>
        </row>
        <row r="9569">
          <cell r="B9569">
            <v>5700.99</v>
          </cell>
          <cell r="C9569">
            <v>2011</v>
          </cell>
          <cell r="D9569" t="str">
            <v>700360  Legal Services</v>
          </cell>
          <cell r="E9569" t="str">
            <v>District 6</v>
          </cell>
          <cell r="F9569" t="str">
            <v>Sewer</v>
          </cell>
        </row>
        <row r="9570">
          <cell r="B9570">
            <v>5700.99</v>
          </cell>
          <cell r="C9570">
            <v>2011</v>
          </cell>
          <cell r="D9570" t="str">
            <v>700360  Legal Services</v>
          </cell>
          <cell r="E9570" t="str">
            <v>District 6</v>
          </cell>
          <cell r="F9570" t="str">
            <v>Sewer</v>
          </cell>
        </row>
        <row r="9571">
          <cell r="B9571">
            <v>5700.99</v>
          </cell>
          <cell r="C9571">
            <v>2011</v>
          </cell>
          <cell r="D9571" t="str">
            <v>700360  Legal Services</v>
          </cell>
          <cell r="E9571" t="str">
            <v>District 6</v>
          </cell>
          <cell r="F9571" t="str">
            <v>Sewer</v>
          </cell>
        </row>
        <row r="9572">
          <cell r="B9572">
            <v>5700.99</v>
          </cell>
          <cell r="C9572">
            <v>2011</v>
          </cell>
          <cell r="D9572" t="str">
            <v>700360  Legal Services</v>
          </cell>
          <cell r="E9572" t="str">
            <v>District 7</v>
          </cell>
          <cell r="F9572" t="str">
            <v>Sewer</v>
          </cell>
        </row>
        <row r="9573">
          <cell r="B9573">
            <v>5700.99</v>
          </cell>
          <cell r="C9573">
            <v>2011</v>
          </cell>
          <cell r="D9573" t="str">
            <v>700360  Legal Services</v>
          </cell>
          <cell r="E9573" t="str">
            <v>District 7</v>
          </cell>
          <cell r="F9573" t="str">
            <v>Sewer</v>
          </cell>
        </row>
        <row r="9574">
          <cell r="B9574">
            <v>5700.99</v>
          </cell>
          <cell r="C9574">
            <v>2011</v>
          </cell>
          <cell r="D9574" t="str">
            <v>700360  Legal Services</v>
          </cell>
          <cell r="E9574" t="str">
            <v>District 7</v>
          </cell>
          <cell r="F9574" t="str">
            <v>Sewer</v>
          </cell>
        </row>
        <row r="9575">
          <cell r="B9575">
            <v>5700.99</v>
          </cell>
          <cell r="C9575">
            <v>2011</v>
          </cell>
          <cell r="D9575" t="str">
            <v>700360  Legal Services</v>
          </cell>
          <cell r="E9575" t="str">
            <v>District 7</v>
          </cell>
          <cell r="F9575" t="str">
            <v>Sewer</v>
          </cell>
        </row>
        <row r="9576">
          <cell r="B9576">
            <v>5700.99</v>
          </cell>
          <cell r="C9576">
            <v>2011</v>
          </cell>
          <cell r="D9576" t="str">
            <v>700360  Legal Services</v>
          </cell>
          <cell r="E9576" t="str">
            <v>District 7</v>
          </cell>
          <cell r="F9576" t="str">
            <v>Sewer</v>
          </cell>
        </row>
        <row r="9577">
          <cell r="B9577">
            <v>5700.99</v>
          </cell>
          <cell r="C9577">
            <v>2011</v>
          </cell>
          <cell r="D9577" t="str">
            <v>700360  Legal Services</v>
          </cell>
          <cell r="E9577" t="str">
            <v>District 4</v>
          </cell>
          <cell r="F9577" t="str">
            <v>Sewer</v>
          </cell>
        </row>
        <row r="9578">
          <cell r="B9578">
            <v>28916.98</v>
          </cell>
          <cell r="C9578">
            <v>2011</v>
          </cell>
          <cell r="D9578" t="str">
            <v>700400  Mayoral Committee</v>
          </cell>
          <cell r="E9578" t="str">
            <v>District 4</v>
          </cell>
          <cell r="F9578" t="str">
            <v>Water</v>
          </cell>
        </row>
        <row r="9579">
          <cell r="B9579">
            <v>28916.98</v>
          </cell>
          <cell r="C9579">
            <v>2011</v>
          </cell>
          <cell r="D9579" t="str">
            <v>700400  Mayoral Committee</v>
          </cell>
          <cell r="E9579" t="str">
            <v>District 4</v>
          </cell>
          <cell r="F9579" t="str">
            <v>Water</v>
          </cell>
        </row>
        <row r="9580">
          <cell r="B9580">
            <v>28916.98</v>
          </cell>
          <cell r="C9580">
            <v>2011</v>
          </cell>
          <cell r="D9580" t="str">
            <v>700400  Mayoral Committee</v>
          </cell>
          <cell r="E9580" t="str">
            <v>District 4</v>
          </cell>
          <cell r="F9580" t="str">
            <v>Water</v>
          </cell>
        </row>
        <row r="9581">
          <cell r="B9581">
            <v>28916.98</v>
          </cell>
          <cell r="C9581">
            <v>2011</v>
          </cell>
          <cell r="D9581" t="str">
            <v>700400  Mayoral Committee</v>
          </cell>
          <cell r="E9581" t="str">
            <v>District 4</v>
          </cell>
          <cell r="F9581" t="str">
            <v>Water</v>
          </cell>
        </row>
        <row r="9582">
          <cell r="B9582">
            <v>28916.98</v>
          </cell>
          <cell r="C9582">
            <v>2011</v>
          </cell>
          <cell r="D9582" t="str">
            <v>700400  Mayoral Committee</v>
          </cell>
          <cell r="E9582" t="str">
            <v>District 4</v>
          </cell>
          <cell r="F9582" t="str">
            <v>Water</v>
          </cell>
        </row>
        <row r="9583">
          <cell r="B9583">
            <v>28916.98</v>
          </cell>
          <cell r="C9583">
            <v>2011</v>
          </cell>
          <cell r="D9583" t="str">
            <v>700400  Mayoral Committee</v>
          </cell>
          <cell r="E9583" t="str">
            <v>District 4</v>
          </cell>
          <cell r="F9583" t="str">
            <v>Water</v>
          </cell>
        </row>
        <row r="9584">
          <cell r="B9584">
            <v>28916.98</v>
          </cell>
          <cell r="C9584">
            <v>2011</v>
          </cell>
          <cell r="D9584" t="str">
            <v>700400  Mayoral Committee</v>
          </cell>
          <cell r="E9584" t="str">
            <v>District 3</v>
          </cell>
          <cell r="F9584" t="str">
            <v>Water</v>
          </cell>
        </row>
        <row r="9585">
          <cell r="B9585">
            <v>28916.98</v>
          </cell>
          <cell r="C9585">
            <v>2011</v>
          </cell>
          <cell r="D9585" t="str">
            <v>700400  Mayoral Committee</v>
          </cell>
          <cell r="E9585" t="str">
            <v>District 3</v>
          </cell>
          <cell r="F9585" t="str">
            <v>Water</v>
          </cell>
        </row>
        <row r="9586">
          <cell r="B9586">
            <v>28916.98</v>
          </cell>
          <cell r="C9586">
            <v>2011</v>
          </cell>
          <cell r="D9586" t="str">
            <v>700400  Mayoral Committee</v>
          </cell>
          <cell r="E9586" t="str">
            <v>District 3</v>
          </cell>
          <cell r="F9586" t="str">
            <v>Water</v>
          </cell>
        </row>
        <row r="9587">
          <cell r="B9587">
            <v>28916.98</v>
          </cell>
          <cell r="C9587">
            <v>2011</v>
          </cell>
          <cell r="D9587" t="str">
            <v>700400  Mayoral Committee</v>
          </cell>
          <cell r="E9587" t="str">
            <v>District 3</v>
          </cell>
          <cell r="F9587" t="str">
            <v>Water</v>
          </cell>
        </row>
        <row r="9588">
          <cell r="B9588">
            <v>28916.98</v>
          </cell>
          <cell r="C9588">
            <v>2011</v>
          </cell>
          <cell r="D9588" t="str">
            <v>700400  Mayoral Committee</v>
          </cell>
          <cell r="E9588" t="str">
            <v>District 6</v>
          </cell>
          <cell r="F9588" t="str">
            <v>Water</v>
          </cell>
        </row>
        <row r="9589">
          <cell r="B9589">
            <v>28916.98</v>
          </cell>
          <cell r="C9589">
            <v>2011</v>
          </cell>
          <cell r="D9589" t="str">
            <v>700400  Mayoral Committee</v>
          </cell>
          <cell r="E9589" t="str">
            <v>District 8</v>
          </cell>
          <cell r="F9589" t="str">
            <v>Water</v>
          </cell>
        </row>
        <row r="9590">
          <cell r="B9590">
            <v>28916.98</v>
          </cell>
          <cell r="C9590">
            <v>2011</v>
          </cell>
          <cell r="D9590" t="str">
            <v>700400  Mayoral Committee</v>
          </cell>
          <cell r="E9590" t="str">
            <v>District 8</v>
          </cell>
          <cell r="F9590" t="str">
            <v>Water</v>
          </cell>
        </row>
        <row r="9591">
          <cell r="B9591">
            <v>28916.98</v>
          </cell>
          <cell r="C9591">
            <v>2011</v>
          </cell>
          <cell r="D9591" t="str">
            <v>700400  Mayoral Committee</v>
          </cell>
          <cell r="E9591" t="str">
            <v>District 6</v>
          </cell>
          <cell r="F9591" t="str">
            <v>Water</v>
          </cell>
        </row>
        <row r="9592">
          <cell r="B9592">
            <v>28916.98</v>
          </cell>
          <cell r="C9592">
            <v>2011</v>
          </cell>
          <cell r="D9592" t="str">
            <v>700400  Mayoral Committee</v>
          </cell>
          <cell r="E9592" t="str">
            <v>TOC</v>
          </cell>
          <cell r="F9592" t="str">
            <v>Water</v>
          </cell>
        </row>
        <row r="9593">
          <cell r="B9593">
            <v>28916.98</v>
          </cell>
          <cell r="C9593">
            <v>2011</v>
          </cell>
          <cell r="D9593" t="str">
            <v>700400  Mayoral Committee</v>
          </cell>
          <cell r="E9593" t="str">
            <v>District 1</v>
          </cell>
          <cell r="F9593" t="str">
            <v>Water</v>
          </cell>
        </row>
        <row r="9594">
          <cell r="B9594">
            <v>28916.98</v>
          </cell>
          <cell r="C9594">
            <v>2011</v>
          </cell>
          <cell r="D9594" t="str">
            <v>700400  Mayoral Committee</v>
          </cell>
          <cell r="E9594" t="str">
            <v>District 1</v>
          </cell>
          <cell r="F9594" t="str">
            <v>Water</v>
          </cell>
        </row>
        <row r="9595">
          <cell r="B9595">
            <v>28916.98</v>
          </cell>
          <cell r="C9595">
            <v>2011</v>
          </cell>
          <cell r="D9595" t="str">
            <v>700400  Mayoral Committee</v>
          </cell>
          <cell r="E9595" t="str">
            <v>District 1</v>
          </cell>
          <cell r="F9595" t="str">
            <v>Water</v>
          </cell>
        </row>
        <row r="9596">
          <cell r="B9596">
            <v>28916.98</v>
          </cell>
          <cell r="C9596">
            <v>2011</v>
          </cell>
          <cell r="D9596" t="str">
            <v>700400  Mayoral Committee</v>
          </cell>
          <cell r="E9596" t="str">
            <v>District 1</v>
          </cell>
          <cell r="F9596" t="str">
            <v>Water</v>
          </cell>
        </row>
        <row r="9597">
          <cell r="B9597">
            <v>28916.98</v>
          </cell>
          <cell r="C9597">
            <v>2011</v>
          </cell>
          <cell r="D9597" t="str">
            <v>700400  Mayoral Committee</v>
          </cell>
          <cell r="E9597" t="str">
            <v>District 1</v>
          </cell>
          <cell r="F9597" t="str">
            <v>Water</v>
          </cell>
        </row>
        <row r="9598">
          <cell r="B9598">
            <v>28916.98</v>
          </cell>
          <cell r="C9598">
            <v>2011</v>
          </cell>
          <cell r="D9598" t="str">
            <v>700400  Mayoral Committee</v>
          </cell>
          <cell r="E9598" t="str">
            <v>Logistics</v>
          </cell>
          <cell r="F9598" t="str">
            <v>Water</v>
          </cell>
        </row>
        <row r="9599">
          <cell r="B9599">
            <v>28916.98</v>
          </cell>
          <cell r="C9599">
            <v>2011</v>
          </cell>
          <cell r="D9599" t="str">
            <v>700400  Mayoral Committee</v>
          </cell>
          <cell r="E9599" t="str">
            <v>Logistics</v>
          </cell>
          <cell r="F9599" t="str">
            <v>Water</v>
          </cell>
        </row>
        <row r="9600">
          <cell r="B9600">
            <v>28916.98</v>
          </cell>
          <cell r="C9600">
            <v>2011</v>
          </cell>
          <cell r="D9600" t="str">
            <v>700400  Mayoral Committee</v>
          </cell>
          <cell r="E9600" t="str">
            <v>Logistics</v>
          </cell>
          <cell r="F9600" t="str">
            <v>Water</v>
          </cell>
        </row>
        <row r="9601">
          <cell r="B9601">
            <v>28916.98</v>
          </cell>
          <cell r="C9601">
            <v>2011</v>
          </cell>
          <cell r="D9601" t="str">
            <v>700400  Mayoral Committee</v>
          </cell>
          <cell r="E9601" t="str">
            <v>Logistics</v>
          </cell>
          <cell r="F9601" t="str">
            <v>Water</v>
          </cell>
        </row>
        <row r="9602">
          <cell r="B9602">
            <v>28916.98</v>
          </cell>
          <cell r="C9602">
            <v>2011</v>
          </cell>
          <cell r="D9602" t="str">
            <v>700400  Mayoral Committee</v>
          </cell>
          <cell r="E9602" t="str">
            <v>Logistics</v>
          </cell>
          <cell r="F9602" t="str">
            <v>Water</v>
          </cell>
        </row>
        <row r="9603">
          <cell r="B9603">
            <v>28916.98</v>
          </cell>
          <cell r="C9603">
            <v>2011</v>
          </cell>
          <cell r="D9603" t="str">
            <v>700400  Mayoral Committee</v>
          </cell>
          <cell r="E9603" t="str">
            <v>Logistics</v>
          </cell>
          <cell r="F9603" t="str">
            <v>Water</v>
          </cell>
        </row>
        <row r="9604">
          <cell r="B9604">
            <v>28916.98</v>
          </cell>
          <cell r="C9604">
            <v>2011</v>
          </cell>
          <cell r="D9604" t="str">
            <v>700400  Mayoral Committee</v>
          </cell>
          <cell r="E9604" t="str">
            <v>District 8</v>
          </cell>
          <cell r="F9604" t="str">
            <v>Water</v>
          </cell>
        </row>
        <row r="9605">
          <cell r="B9605">
            <v>28916.98</v>
          </cell>
          <cell r="C9605">
            <v>2011</v>
          </cell>
          <cell r="D9605" t="str">
            <v>700400  Mayoral Committee</v>
          </cell>
          <cell r="E9605" t="e">
            <v>#N/A</v>
          </cell>
          <cell r="F9605" t="str">
            <v>Sewer</v>
          </cell>
        </row>
        <row r="9606">
          <cell r="B9606">
            <v>28916.98</v>
          </cell>
          <cell r="C9606">
            <v>2011</v>
          </cell>
          <cell r="D9606" t="str">
            <v>700400  Mayoral Committee</v>
          </cell>
          <cell r="E9606" t="e">
            <v>#N/A</v>
          </cell>
          <cell r="F9606" t="str">
            <v>Sewer</v>
          </cell>
        </row>
        <row r="9607">
          <cell r="B9607">
            <v>28916.98</v>
          </cell>
          <cell r="C9607">
            <v>2011</v>
          </cell>
          <cell r="D9607" t="str">
            <v>700400  Mayoral Committee</v>
          </cell>
          <cell r="E9607" t="str">
            <v>District 8</v>
          </cell>
          <cell r="F9607" t="str">
            <v>Water</v>
          </cell>
        </row>
        <row r="9608">
          <cell r="B9608">
            <v>28916.98</v>
          </cell>
          <cell r="C9608">
            <v>2011</v>
          </cell>
          <cell r="D9608" t="str">
            <v>700400  Mayoral Committee</v>
          </cell>
          <cell r="E9608" t="str">
            <v>District 8</v>
          </cell>
          <cell r="F9608" t="str">
            <v>Water</v>
          </cell>
        </row>
        <row r="9609">
          <cell r="B9609">
            <v>28916.98</v>
          </cell>
          <cell r="C9609">
            <v>2011</v>
          </cell>
          <cell r="D9609" t="str">
            <v>700400  Mayoral Committee</v>
          </cell>
          <cell r="E9609" t="str">
            <v>District 8</v>
          </cell>
          <cell r="F9609" t="str">
            <v>Water</v>
          </cell>
        </row>
        <row r="9610">
          <cell r="B9610">
            <v>28916.98</v>
          </cell>
          <cell r="C9610">
            <v>2011</v>
          </cell>
          <cell r="D9610" t="str">
            <v>700400  Mayoral Committee</v>
          </cell>
          <cell r="E9610" t="str">
            <v>District 8</v>
          </cell>
          <cell r="F9610" t="str">
            <v>Water</v>
          </cell>
        </row>
        <row r="9611">
          <cell r="B9611">
            <v>28916.98</v>
          </cell>
          <cell r="C9611">
            <v>2011</v>
          </cell>
          <cell r="D9611" t="str">
            <v>700400  Mayoral Committee</v>
          </cell>
          <cell r="E9611" t="str">
            <v>District 8</v>
          </cell>
          <cell r="F9611" t="str">
            <v>Water</v>
          </cell>
        </row>
        <row r="9612">
          <cell r="B9612">
            <v>28916.98</v>
          </cell>
          <cell r="C9612">
            <v>2011</v>
          </cell>
          <cell r="D9612" t="str">
            <v>700400  Mayoral Committee</v>
          </cell>
          <cell r="E9612" t="str">
            <v>District 8</v>
          </cell>
          <cell r="F9612" t="str">
            <v>Water</v>
          </cell>
        </row>
        <row r="9613">
          <cell r="B9613">
            <v>28916.98</v>
          </cell>
          <cell r="C9613">
            <v>2011</v>
          </cell>
          <cell r="D9613" t="str">
            <v>700400  Mayoral Committee</v>
          </cell>
          <cell r="E9613" t="str">
            <v>District 8</v>
          </cell>
          <cell r="F9613" t="str">
            <v>Water</v>
          </cell>
        </row>
        <row r="9614">
          <cell r="B9614">
            <v>28916.98</v>
          </cell>
          <cell r="C9614">
            <v>2011</v>
          </cell>
          <cell r="D9614" t="str">
            <v>700400  Mayoral Committee</v>
          </cell>
          <cell r="E9614" t="str">
            <v>District 8</v>
          </cell>
          <cell r="F9614" t="str">
            <v>Water</v>
          </cell>
        </row>
        <row r="9615">
          <cell r="B9615">
            <v>28916.98</v>
          </cell>
          <cell r="C9615">
            <v>2011</v>
          </cell>
          <cell r="D9615" t="str">
            <v>700400  Mayoral Committee</v>
          </cell>
          <cell r="E9615" t="str">
            <v>District 8</v>
          </cell>
          <cell r="F9615" t="str">
            <v>Water</v>
          </cell>
        </row>
        <row r="9616">
          <cell r="B9616">
            <v>28916.98</v>
          </cell>
          <cell r="C9616">
            <v>2011</v>
          </cell>
          <cell r="D9616" t="str">
            <v>700400  Mayoral Committee</v>
          </cell>
          <cell r="E9616" t="str">
            <v>District 8</v>
          </cell>
          <cell r="F9616" t="str">
            <v>Water</v>
          </cell>
        </row>
        <row r="9617">
          <cell r="B9617">
            <v>28916.98</v>
          </cell>
          <cell r="C9617">
            <v>2011</v>
          </cell>
          <cell r="D9617" t="str">
            <v>700400  Mayoral Committee</v>
          </cell>
          <cell r="E9617" t="str">
            <v>District 8</v>
          </cell>
          <cell r="F9617" t="str">
            <v>Water</v>
          </cell>
        </row>
        <row r="9618">
          <cell r="B9618">
            <v>28916.98</v>
          </cell>
          <cell r="C9618">
            <v>2011</v>
          </cell>
          <cell r="D9618" t="str">
            <v>700400  Mayoral Committee</v>
          </cell>
          <cell r="E9618" t="str">
            <v>District 6</v>
          </cell>
          <cell r="F9618" t="str">
            <v>Water</v>
          </cell>
        </row>
        <row r="9619">
          <cell r="B9619">
            <v>28916.98</v>
          </cell>
          <cell r="C9619">
            <v>2011</v>
          </cell>
          <cell r="D9619" t="str">
            <v>700400  Mayoral Committee</v>
          </cell>
          <cell r="E9619" t="str">
            <v>District 6</v>
          </cell>
          <cell r="F9619" t="str">
            <v>Water</v>
          </cell>
        </row>
        <row r="9620">
          <cell r="B9620">
            <v>28916.98</v>
          </cell>
          <cell r="C9620">
            <v>2011</v>
          </cell>
          <cell r="D9620" t="str">
            <v>700400  Mayoral Committee</v>
          </cell>
          <cell r="E9620" t="str">
            <v>District 6</v>
          </cell>
          <cell r="F9620" t="str">
            <v>Water</v>
          </cell>
        </row>
        <row r="9621">
          <cell r="B9621">
            <v>28916.98</v>
          </cell>
          <cell r="C9621">
            <v>2011</v>
          </cell>
          <cell r="D9621" t="str">
            <v>700400  Mayoral Committee</v>
          </cell>
          <cell r="E9621" t="str">
            <v>District 6</v>
          </cell>
          <cell r="F9621" t="str">
            <v>Water</v>
          </cell>
        </row>
        <row r="9622">
          <cell r="B9622">
            <v>28916.98</v>
          </cell>
          <cell r="C9622">
            <v>2011</v>
          </cell>
          <cell r="D9622" t="str">
            <v>700400  Mayoral Committee</v>
          </cell>
          <cell r="E9622" t="str">
            <v>District 6</v>
          </cell>
          <cell r="F9622" t="str">
            <v>Water</v>
          </cell>
        </row>
        <row r="9623">
          <cell r="B9623">
            <v>28916.98</v>
          </cell>
          <cell r="C9623">
            <v>2011</v>
          </cell>
          <cell r="D9623" t="str">
            <v>700400  Mayoral Committee</v>
          </cell>
          <cell r="E9623" t="str">
            <v>District 6</v>
          </cell>
          <cell r="F9623" t="str">
            <v>Water</v>
          </cell>
        </row>
        <row r="9624">
          <cell r="B9624">
            <v>28916.98</v>
          </cell>
          <cell r="C9624">
            <v>2011</v>
          </cell>
          <cell r="D9624" t="str">
            <v>700400  Mayoral Committee</v>
          </cell>
          <cell r="E9624" t="str">
            <v>District 6</v>
          </cell>
          <cell r="F9624" t="str">
            <v>Water</v>
          </cell>
        </row>
        <row r="9625">
          <cell r="B9625">
            <v>28916.98</v>
          </cell>
          <cell r="C9625">
            <v>2011</v>
          </cell>
          <cell r="D9625" t="str">
            <v>700400  Mayoral Committee</v>
          </cell>
          <cell r="E9625" t="str">
            <v>District 8</v>
          </cell>
          <cell r="F9625" t="str">
            <v>Water</v>
          </cell>
        </row>
        <row r="9626">
          <cell r="B9626">
            <v>28916.98</v>
          </cell>
          <cell r="C9626">
            <v>2011</v>
          </cell>
          <cell r="D9626" t="str">
            <v>700400  Mayoral Committee</v>
          </cell>
          <cell r="E9626" t="str">
            <v>District 8</v>
          </cell>
          <cell r="F9626" t="str">
            <v>Water</v>
          </cell>
        </row>
        <row r="9627">
          <cell r="B9627">
            <v>28916.98</v>
          </cell>
          <cell r="C9627">
            <v>2011</v>
          </cell>
          <cell r="D9627" t="str">
            <v>700400  Mayoral Committee</v>
          </cell>
          <cell r="E9627" t="str">
            <v>District 8</v>
          </cell>
          <cell r="F9627" t="str">
            <v>Water</v>
          </cell>
        </row>
        <row r="9628">
          <cell r="B9628">
            <v>28916.98</v>
          </cell>
          <cell r="C9628">
            <v>2011</v>
          </cell>
          <cell r="D9628" t="str">
            <v>700400  Mayoral Committee</v>
          </cell>
          <cell r="E9628" t="str">
            <v>District 8</v>
          </cell>
          <cell r="F9628" t="str">
            <v>Water</v>
          </cell>
        </row>
        <row r="9629">
          <cell r="B9629">
            <v>28916.98</v>
          </cell>
          <cell r="C9629">
            <v>2011</v>
          </cell>
          <cell r="D9629" t="str">
            <v>700400  Mayoral Committee</v>
          </cell>
          <cell r="E9629" t="str">
            <v>District 1</v>
          </cell>
          <cell r="F9629" t="str">
            <v>Water</v>
          </cell>
        </row>
        <row r="9630">
          <cell r="B9630">
            <v>28916.98</v>
          </cell>
          <cell r="C9630">
            <v>2011</v>
          </cell>
          <cell r="D9630" t="str">
            <v>700400  Mayoral Committee</v>
          </cell>
          <cell r="E9630" t="str">
            <v>District 8</v>
          </cell>
          <cell r="F9630" t="str">
            <v>Water</v>
          </cell>
        </row>
        <row r="9631">
          <cell r="B9631">
            <v>28916.98</v>
          </cell>
          <cell r="C9631">
            <v>2011</v>
          </cell>
          <cell r="D9631" t="str">
            <v>700400  Mayoral Committee</v>
          </cell>
          <cell r="E9631" t="str">
            <v>District 4</v>
          </cell>
          <cell r="F9631" t="str">
            <v>Sewer</v>
          </cell>
        </row>
        <row r="9632">
          <cell r="B9632">
            <v>28916.98</v>
          </cell>
          <cell r="C9632">
            <v>2011</v>
          </cell>
          <cell r="D9632" t="str">
            <v>700400  Mayoral Committee</v>
          </cell>
          <cell r="E9632" t="str">
            <v>District 4</v>
          </cell>
          <cell r="F9632" t="str">
            <v>Sewer</v>
          </cell>
        </row>
        <row r="9633">
          <cell r="B9633">
            <v>28916.98</v>
          </cell>
          <cell r="C9633">
            <v>2011</v>
          </cell>
          <cell r="D9633" t="str">
            <v>700400  Mayoral Committee</v>
          </cell>
          <cell r="E9633" t="str">
            <v>District 4</v>
          </cell>
          <cell r="F9633" t="str">
            <v>Sewer</v>
          </cell>
        </row>
        <row r="9634">
          <cell r="B9634">
            <v>28916.98</v>
          </cell>
          <cell r="C9634">
            <v>2011</v>
          </cell>
          <cell r="D9634" t="str">
            <v>700400  Mayoral Committee</v>
          </cell>
          <cell r="E9634" t="str">
            <v>District 3</v>
          </cell>
          <cell r="F9634" t="str">
            <v>Sewer</v>
          </cell>
        </row>
        <row r="9635">
          <cell r="B9635">
            <v>28916.98</v>
          </cell>
          <cell r="C9635">
            <v>2011</v>
          </cell>
          <cell r="D9635" t="str">
            <v>700400  Mayoral Committee</v>
          </cell>
          <cell r="E9635" t="str">
            <v>District 3</v>
          </cell>
          <cell r="F9635" t="str">
            <v>Sewer</v>
          </cell>
        </row>
        <row r="9636">
          <cell r="B9636">
            <v>28916.98</v>
          </cell>
          <cell r="C9636">
            <v>2011</v>
          </cell>
          <cell r="D9636" t="str">
            <v>700400  Mayoral Committee</v>
          </cell>
          <cell r="E9636" t="str">
            <v>District 3</v>
          </cell>
          <cell r="F9636" t="str">
            <v>Sewer</v>
          </cell>
        </row>
        <row r="9637">
          <cell r="B9637">
            <v>28916.98</v>
          </cell>
          <cell r="C9637">
            <v>2011</v>
          </cell>
          <cell r="D9637" t="str">
            <v>700400  Mayoral Committee</v>
          </cell>
          <cell r="E9637" t="str">
            <v>TOC</v>
          </cell>
          <cell r="F9637" t="str">
            <v>Sewer</v>
          </cell>
        </row>
        <row r="9638">
          <cell r="B9638">
            <v>28916.98</v>
          </cell>
          <cell r="C9638">
            <v>2011</v>
          </cell>
          <cell r="D9638" t="str">
            <v>700400  Mayoral Committee</v>
          </cell>
          <cell r="E9638" t="str">
            <v>District 7</v>
          </cell>
          <cell r="F9638" t="str">
            <v>Sewer</v>
          </cell>
        </row>
        <row r="9639">
          <cell r="B9639">
            <v>28916.98</v>
          </cell>
          <cell r="C9639">
            <v>2011</v>
          </cell>
          <cell r="D9639" t="str">
            <v>700400  Mayoral Committee</v>
          </cell>
          <cell r="E9639" t="str">
            <v>District 7</v>
          </cell>
          <cell r="F9639" t="str">
            <v>Sewer</v>
          </cell>
        </row>
        <row r="9640">
          <cell r="B9640">
            <v>28916.98</v>
          </cell>
          <cell r="C9640">
            <v>2011</v>
          </cell>
          <cell r="D9640" t="str">
            <v>700400  Mayoral Committee</v>
          </cell>
          <cell r="E9640" t="str">
            <v>District 6</v>
          </cell>
          <cell r="F9640" t="str">
            <v>Sewer</v>
          </cell>
        </row>
        <row r="9641">
          <cell r="B9641">
            <v>28916.98</v>
          </cell>
          <cell r="C9641">
            <v>2011</v>
          </cell>
          <cell r="D9641" t="str">
            <v>700400  Mayoral Committee</v>
          </cell>
          <cell r="E9641" t="str">
            <v>District 7</v>
          </cell>
          <cell r="F9641" t="str">
            <v>Sewer</v>
          </cell>
        </row>
        <row r="9642">
          <cell r="B9642">
            <v>28916.98</v>
          </cell>
          <cell r="C9642">
            <v>2011</v>
          </cell>
          <cell r="D9642" t="str">
            <v>700400  Mayoral Committee</v>
          </cell>
          <cell r="E9642" t="str">
            <v>District 1</v>
          </cell>
          <cell r="F9642" t="str">
            <v>Sewer</v>
          </cell>
        </row>
        <row r="9643">
          <cell r="B9643">
            <v>28916.98</v>
          </cell>
          <cell r="C9643">
            <v>2011</v>
          </cell>
          <cell r="D9643" t="str">
            <v>700400  Mayoral Committee</v>
          </cell>
          <cell r="E9643" t="str">
            <v>District 1</v>
          </cell>
          <cell r="F9643" t="str">
            <v>Sewer</v>
          </cell>
        </row>
        <row r="9644">
          <cell r="B9644">
            <v>28916.98</v>
          </cell>
          <cell r="C9644">
            <v>2011</v>
          </cell>
          <cell r="D9644" t="str">
            <v>700400  Mayoral Committee</v>
          </cell>
          <cell r="E9644" t="str">
            <v>District 1</v>
          </cell>
          <cell r="F9644" t="str">
            <v>Sewer</v>
          </cell>
        </row>
        <row r="9645">
          <cell r="B9645">
            <v>28916.98</v>
          </cell>
          <cell r="C9645">
            <v>2011</v>
          </cell>
          <cell r="D9645" t="str">
            <v>700400  Mayoral Committee</v>
          </cell>
          <cell r="E9645" t="str">
            <v>Logistics</v>
          </cell>
          <cell r="F9645" t="str">
            <v>Sewer</v>
          </cell>
        </row>
        <row r="9646">
          <cell r="B9646">
            <v>28916.98</v>
          </cell>
          <cell r="C9646">
            <v>2011</v>
          </cell>
          <cell r="D9646" t="str">
            <v>700400  Mayoral Committee</v>
          </cell>
          <cell r="E9646" t="str">
            <v>Logistics</v>
          </cell>
          <cell r="F9646" t="str">
            <v>Sewer</v>
          </cell>
        </row>
        <row r="9647">
          <cell r="B9647">
            <v>28916.98</v>
          </cell>
          <cell r="C9647">
            <v>2011</v>
          </cell>
          <cell r="D9647" t="str">
            <v>700400  Mayoral Committee</v>
          </cell>
          <cell r="E9647" t="str">
            <v>Logistics</v>
          </cell>
          <cell r="F9647" t="str">
            <v>Sewer</v>
          </cell>
        </row>
        <row r="9648">
          <cell r="B9648">
            <v>28916.98</v>
          </cell>
          <cell r="C9648">
            <v>2011</v>
          </cell>
          <cell r="D9648" t="str">
            <v>700400  Mayoral Committee</v>
          </cell>
          <cell r="E9648" t="str">
            <v>Logistics</v>
          </cell>
          <cell r="F9648" t="str">
            <v>Sewer</v>
          </cell>
        </row>
        <row r="9649">
          <cell r="B9649">
            <v>28916.98</v>
          </cell>
          <cell r="C9649">
            <v>2011</v>
          </cell>
          <cell r="D9649" t="str">
            <v>700400  Mayoral Committee</v>
          </cell>
          <cell r="E9649" t="str">
            <v>Logistics</v>
          </cell>
          <cell r="F9649" t="str">
            <v>Sewer</v>
          </cell>
        </row>
        <row r="9650">
          <cell r="B9650">
            <v>28916.98</v>
          </cell>
          <cell r="C9650">
            <v>2011</v>
          </cell>
          <cell r="D9650" t="str">
            <v>700400  Mayoral Committee</v>
          </cell>
          <cell r="E9650" t="str">
            <v>Logistics</v>
          </cell>
          <cell r="F9650" t="str">
            <v>Sewer</v>
          </cell>
        </row>
        <row r="9651">
          <cell r="B9651">
            <v>28916.98</v>
          </cell>
          <cell r="C9651">
            <v>2011</v>
          </cell>
          <cell r="D9651" t="str">
            <v>700400  Mayoral Committee</v>
          </cell>
          <cell r="E9651" t="str">
            <v>Logistics</v>
          </cell>
          <cell r="F9651" t="str">
            <v>Sewer</v>
          </cell>
        </row>
        <row r="9652">
          <cell r="B9652">
            <v>28916.98</v>
          </cell>
          <cell r="C9652">
            <v>2011</v>
          </cell>
          <cell r="D9652" t="str">
            <v>700400  Mayoral Committee</v>
          </cell>
          <cell r="E9652" t="str">
            <v>Informal Settlements</v>
          </cell>
          <cell r="F9652" t="str">
            <v>Sewer</v>
          </cell>
        </row>
        <row r="9653">
          <cell r="B9653">
            <v>28916.98</v>
          </cell>
          <cell r="C9653">
            <v>2011</v>
          </cell>
          <cell r="D9653" t="str">
            <v>700400  Mayoral Committee</v>
          </cell>
          <cell r="E9653" t="str">
            <v>TOC</v>
          </cell>
          <cell r="F9653" t="str">
            <v>Sewer</v>
          </cell>
        </row>
        <row r="9654">
          <cell r="B9654">
            <v>28916.98</v>
          </cell>
          <cell r="C9654">
            <v>2011</v>
          </cell>
          <cell r="D9654" t="str">
            <v>700400  Mayoral Committee</v>
          </cell>
          <cell r="E9654" t="str">
            <v>Planning &amp; Design</v>
          </cell>
          <cell r="F9654" t="str">
            <v>Sewer</v>
          </cell>
        </row>
        <row r="9655">
          <cell r="B9655">
            <v>28916.98</v>
          </cell>
          <cell r="C9655">
            <v>2011</v>
          </cell>
          <cell r="D9655" t="str">
            <v>700400  Mayoral Committee</v>
          </cell>
          <cell r="E9655" t="str">
            <v>Planning &amp; Design</v>
          </cell>
          <cell r="F9655" t="str">
            <v>Sewer</v>
          </cell>
        </row>
        <row r="9656">
          <cell r="B9656">
            <v>28916.98</v>
          </cell>
          <cell r="C9656">
            <v>2011</v>
          </cell>
          <cell r="D9656" t="str">
            <v>700400  Mayoral Committee</v>
          </cell>
          <cell r="E9656" t="str">
            <v>Informal Settlements</v>
          </cell>
          <cell r="F9656" t="str">
            <v>Sewer</v>
          </cell>
        </row>
        <row r="9657">
          <cell r="B9657">
            <v>28916.98</v>
          </cell>
          <cell r="C9657">
            <v>2011</v>
          </cell>
          <cell r="D9657" t="str">
            <v>700400  Mayoral Committee</v>
          </cell>
          <cell r="E9657" t="str">
            <v>District 4</v>
          </cell>
          <cell r="F9657" t="str">
            <v>Sewer</v>
          </cell>
        </row>
        <row r="9658">
          <cell r="B9658">
            <v>28916.98</v>
          </cell>
          <cell r="C9658">
            <v>2011</v>
          </cell>
          <cell r="D9658" t="str">
            <v>700400  Mayoral Committee</v>
          </cell>
          <cell r="E9658" t="str">
            <v>Logistics</v>
          </cell>
          <cell r="F9658" t="str">
            <v>Water</v>
          </cell>
        </row>
        <row r="9659">
          <cell r="B9659">
            <v>28916.98</v>
          </cell>
          <cell r="C9659">
            <v>2011</v>
          </cell>
          <cell r="D9659" t="str">
            <v>700400  Mayoral Committee</v>
          </cell>
          <cell r="E9659" t="str">
            <v>Logistics</v>
          </cell>
          <cell r="F9659" t="str">
            <v>Water</v>
          </cell>
        </row>
        <row r="9660">
          <cell r="B9660">
            <v>28916.98</v>
          </cell>
          <cell r="C9660">
            <v>2011</v>
          </cell>
          <cell r="D9660" t="str">
            <v>700400  Mayoral Committee</v>
          </cell>
          <cell r="E9660" t="str">
            <v>TOC</v>
          </cell>
          <cell r="F9660" t="str">
            <v>Water</v>
          </cell>
        </row>
        <row r="9661">
          <cell r="B9661">
            <v>28916.98</v>
          </cell>
          <cell r="C9661">
            <v>2011</v>
          </cell>
          <cell r="D9661" t="str">
            <v>700400  Mayoral Committee</v>
          </cell>
          <cell r="E9661" t="str">
            <v>Informal Settlements</v>
          </cell>
          <cell r="F9661" t="str">
            <v>Water</v>
          </cell>
        </row>
        <row r="9662">
          <cell r="B9662">
            <v>28916.98</v>
          </cell>
          <cell r="C9662">
            <v>2011</v>
          </cell>
          <cell r="D9662" t="str">
            <v>700400  Mayoral Committee</v>
          </cell>
          <cell r="E9662" t="str">
            <v>TOC</v>
          </cell>
          <cell r="F9662" t="str">
            <v>Water</v>
          </cell>
        </row>
        <row r="9663">
          <cell r="B9663">
            <v>28916.98</v>
          </cell>
          <cell r="C9663">
            <v>2011</v>
          </cell>
          <cell r="D9663" t="str">
            <v>700400  Mayoral Committee</v>
          </cell>
          <cell r="E9663" t="str">
            <v>Planning &amp; Design</v>
          </cell>
          <cell r="F9663" t="str">
            <v>Water</v>
          </cell>
        </row>
        <row r="9664">
          <cell r="B9664">
            <v>28916.98</v>
          </cell>
          <cell r="C9664">
            <v>2011</v>
          </cell>
          <cell r="D9664" t="str">
            <v>700400  Mayoral Committee</v>
          </cell>
          <cell r="E9664" t="str">
            <v>Informal Settlements</v>
          </cell>
          <cell r="F9664" t="str">
            <v>Water</v>
          </cell>
        </row>
        <row r="9665">
          <cell r="B9665">
            <v>28916.98</v>
          </cell>
          <cell r="C9665">
            <v>2011</v>
          </cell>
          <cell r="D9665" t="str">
            <v>700400  Mayoral Committee</v>
          </cell>
          <cell r="E9665" t="str">
            <v>Logistics</v>
          </cell>
          <cell r="F9665" t="str">
            <v>Water</v>
          </cell>
        </row>
        <row r="9666">
          <cell r="B9666">
            <v>28916.98</v>
          </cell>
          <cell r="C9666">
            <v>2011</v>
          </cell>
          <cell r="D9666" t="str">
            <v>700400  Mayoral Committee</v>
          </cell>
          <cell r="E9666" t="str">
            <v>District 7</v>
          </cell>
          <cell r="F9666" t="str">
            <v>Sewer</v>
          </cell>
        </row>
        <row r="9667">
          <cell r="B9667">
            <v>28916.98</v>
          </cell>
          <cell r="C9667">
            <v>2011</v>
          </cell>
          <cell r="D9667" t="str">
            <v>700400  Mayoral Committee</v>
          </cell>
          <cell r="E9667" t="str">
            <v>District 7</v>
          </cell>
          <cell r="F9667" t="str">
            <v>Sewer</v>
          </cell>
        </row>
        <row r="9668">
          <cell r="B9668">
            <v>28916.98</v>
          </cell>
          <cell r="C9668">
            <v>2011</v>
          </cell>
          <cell r="D9668" t="str">
            <v>700400  Mayoral Committee</v>
          </cell>
          <cell r="E9668" t="str">
            <v>District 7</v>
          </cell>
          <cell r="F9668" t="str">
            <v>Sewer</v>
          </cell>
        </row>
        <row r="9669">
          <cell r="B9669">
            <v>28916.98</v>
          </cell>
          <cell r="C9669">
            <v>2011</v>
          </cell>
          <cell r="D9669" t="str">
            <v>700400  Mayoral Committee</v>
          </cell>
          <cell r="E9669" t="str">
            <v>District 7</v>
          </cell>
          <cell r="F9669" t="str">
            <v>Sewer</v>
          </cell>
        </row>
        <row r="9670">
          <cell r="B9670">
            <v>28916.98</v>
          </cell>
          <cell r="C9670">
            <v>2011</v>
          </cell>
          <cell r="D9670" t="str">
            <v>700400  Mayoral Committee</v>
          </cell>
          <cell r="E9670" t="str">
            <v>District 7</v>
          </cell>
          <cell r="F9670" t="str">
            <v>Sewer</v>
          </cell>
        </row>
        <row r="9671">
          <cell r="B9671">
            <v>28916.98</v>
          </cell>
          <cell r="C9671">
            <v>2011</v>
          </cell>
          <cell r="D9671" t="str">
            <v>700400  Mayoral Committee</v>
          </cell>
          <cell r="E9671" t="str">
            <v>District 7</v>
          </cell>
          <cell r="F9671" t="str">
            <v>Sewer</v>
          </cell>
        </row>
        <row r="9672">
          <cell r="B9672">
            <v>28916.98</v>
          </cell>
          <cell r="C9672">
            <v>2011</v>
          </cell>
          <cell r="D9672" t="str">
            <v>700400  Mayoral Committee</v>
          </cell>
          <cell r="E9672" t="str">
            <v>District 6</v>
          </cell>
          <cell r="F9672" t="str">
            <v>Sewer</v>
          </cell>
        </row>
        <row r="9673">
          <cell r="B9673">
            <v>28916.98</v>
          </cell>
          <cell r="C9673">
            <v>2011</v>
          </cell>
          <cell r="D9673" t="str">
            <v>700400  Mayoral Committee</v>
          </cell>
          <cell r="E9673" t="str">
            <v>District 6</v>
          </cell>
          <cell r="F9673" t="str">
            <v>Sewer</v>
          </cell>
        </row>
        <row r="9674">
          <cell r="B9674">
            <v>28916.98</v>
          </cell>
          <cell r="C9674">
            <v>2011</v>
          </cell>
          <cell r="D9674" t="str">
            <v>700400  Mayoral Committee</v>
          </cell>
          <cell r="E9674" t="str">
            <v>District 6</v>
          </cell>
          <cell r="F9674" t="str">
            <v>Sewer</v>
          </cell>
        </row>
        <row r="9675">
          <cell r="B9675">
            <v>28916.98</v>
          </cell>
          <cell r="C9675">
            <v>2011</v>
          </cell>
          <cell r="D9675" t="str">
            <v>700400  Mayoral Committee</v>
          </cell>
          <cell r="E9675" t="str">
            <v>District 6</v>
          </cell>
          <cell r="F9675" t="str">
            <v>Sewer</v>
          </cell>
        </row>
        <row r="9676">
          <cell r="B9676">
            <v>28916.98</v>
          </cell>
          <cell r="C9676">
            <v>2011</v>
          </cell>
          <cell r="D9676" t="str">
            <v>700400  Mayoral Committee</v>
          </cell>
          <cell r="E9676" t="str">
            <v>District 6</v>
          </cell>
          <cell r="F9676" t="str">
            <v>Sewer</v>
          </cell>
        </row>
        <row r="9677">
          <cell r="B9677">
            <v>28916.98</v>
          </cell>
          <cell r="C9677">
            <v>2011</v>
          </cell>
          <cell r="D9677" t="str">
            <v>700400  Mayoral Committee</v>
          </cell>
          <cell r="E9677" t="str">
            <v>District 6</v>
          </cell>
          <cell r="F9677" t="str">
            <v>Sewer</v>
          </cell>
        </row>
        <row r="9678">
          <cell r="B9678">
            <v>28916.98</v>
          </cell>
          <cell r="C9678">
            <v>2011</v>
          </cell>
          <cell r="D9678" t="str">
            <v>700400  Mayoral Committee</v>
          </cell>
          <cell r="E9678" t="str">
            <v>District 7</v>
          </cell>
          <cell r="F9678" t="str">
            <v>Sewer</v>
          </cell>
        </row>
        <row r="9679">
          <cell r="B9679">
            <v>28916.98</v>
          </cell>
          <cell r="C9679">
            <v>2011</v>
          </cell>
          <cell r="D9679" t="str">
            <v>700400  Mayoral Committee</v>
          </cell>
          <cell r="E9679" t="str">
            <v>District 7</v>
          </cell>
          <cell r="F9679" t="str">
            <v>Sewer</v>
          </cell>
        </row>
        <row r="9680">
          <cell r="B9680">
            <v>28916.98</v>
          </cell>
          <cell r="C9680">
            <v>2011</v>
          </cell>
          <cell r="D9680" t="str">
            <v>700400  Mayoral Committee</v>
          </cell>
          <cell r="E9680" t="str">
            <v>District 7</v>
          </cell>
          <cell r="F9680" t="str">
            <v>Sewer</v>
          </cell>
        </row>
        <row r="9681">
          <cell r="B9681">
            <v>28916.98</v>
          </cell>
          <cell r="C9681">
            <v>2011</v>
          </cell>
          <cell r="D9681" t="str">
            <v>700400  Mayoral Committee</v>
          </cell>
          <cell r="E9681" t="str">
            <v>District 7</v>
          </cell>
          <cell r="F9681" t="str">
            <v>Sewer</v>
          </cell>
        </row>
        <row r="9682">
          <cell r="B9682">
            <v>28916.98</v>
          </cell>
          <cell r="C9682">
            <v>2011</v>
          </cell>
          <cell r="D9682" t="str">
            <v>700400  Mayoral Committee</v>
          </cell>
          <cell r="E9682" t="str">
            <v>District 7</v>
          </cell>
          <cell r="F9682" t="str">
            <v>Sewer</v>
          </cell>
        </row>
        <row r="9683">
          <cell r="B9683">
            <v>28916.98</v>
          </cell>
          <cell r="C9683">
            <v>2011</v>
          </cell>
          <cell r="D9683" t="str">
            <v>700400  Mayoral Committee</v>
          </cell>
          <cell r="E9683" t="str">
            <v>District 4</v>
          </cell>
          <cell r="F9683" t="str">
            <v>Sewer</v>
          </cell>
        </row>
        <row r="9684">
          <cell r="B9684">
            <v>24788.31</v>
          </cell>
          <cell r="C9684">
            <v>2011</v>
          </cell>
          <cell r="D9684" t="str">
            <v>700580  Subcouncils and Ward Committees</v>
          </cell>
          <cell r="E9684" t="str">
            <v>District 4</v>
          </cell>
          <cell r="F9684" t="str">
            <v>Water</v>
          </cell>
        </row>
        <row r="9685">
          <cell r="B9685">
            <v>24788.31</v>
          </cell>
          <cell r="C9685">
            <v>2011</v>
          </cell>
          <cell r="D9685" t="str">
            <v>700580  Subcouncils and Ward Committees</v>
          </cell>
          <cell r="E9685" t="str">
            <v>District 4</v>
          </cell>
          <cell r="F9685" t="str">
            <v>Water</v>
          </cell>
        </row>
        <row r="9686">
          <cell r="B9686">
            <v>24788.31</v>
          </cell>
          <cell r="C9686">
            <v>2011</v>
          </cell>
          <cell r="D9686" t="str">
            <v>700580  Subcouncils and Ward Committees</v>
          </cell>
          <cell r="E9686" t="str">
            <v>District 4</v>
          </cell>
          <cell r="F9686" t="str">
            <v>Water</v>
          </cell>
        </row>
        <row r="9687">
          <cell r="B9687">
            <v>24788.31</v>
          </cell>
          <cell r="C9687">
            <v>2011</v>
          </cell>
          <cell r="D9687" t="str">
            <v>700580  Subcouncils and Ward Committees</v>
          </cell>
          <cell r="E9687" t="str">
            <v>District 4</v>
          </cell>
          <cell r="F9687" t="str">
            <v>Water</v>
          </cell>
        </row>
        <row r="9688">
          <cell r="B9688">
            <v>24788.31</v>
          </cell>
          <cell r="C9688">
            <v>2011</v>
          </cell>
          <cell r="D9688" t="str">
            <v>700580  Subcouncils and Ward Committees</v>
          </cell>
          <cell r="E9688" t="str">
            <v>District 4</v>
          </cell>
          <cell r="F9688" t="str">
            <v>Water</v>
          </cell>
        </row>
        <row r="9689">
          <cell r="B9689">
            <v>24788.31</v>
          </cell>
          <cell r="C9689">
            <v>2011</v>
          </cell>
          <cell r="D9689" t="str">
            <v>700580  Subcouncils and Ward Committees</v>
          </cell>
          <cell r="E9689" t="str">
            <v>District 4</v>
          </cell>
          <cell r="F9689" t="str">
            <v>Water</v>
          </cell>
        </row>
        <row r="9690">
          <cell r="B9690">
            <v>24788.31</v>
          </cell>
          <cell r="C9690">
            <v>2011</v>
          </cell>
          <cell r="D9690" t="str">
            <v>700580  Subcouncils and Ward Committees</v>
          </cell>
          <cell r="E9690" t="str">
            <v>District 3</v>
          </cell>
          <cell r="F9690" t="str">
            <v>Water</v>
          </cell>
        </row>
        <row r="9691">
          <cell r="B9691">
            <v>24788.31</v>
          </cell>
          <cell r="C9691">
            <v>2011</v>
          </cell>
          <cell r="D9691" t="str">
            <v>700580  Subcouncils and Ward Committees</v>
          </cell>
          <cell r="E9691" t="str">
            <v>District 3</v>
          </cell>
          <cell r="F9691" t="str">
            <v>Water</v>
          </cell>
        </row>
        <row r="9692">
          <cell r="B9692">
            <v>24788.31</v>
          </cell>
          <cell r="C9692">
            <v>2011</v>
          </cell>
          <cell r="D9692" t="str">
            <v>700580  Subcouncils and Ward Committees</v>
          </cell>
          <cell r="E9692" t="str">
            <v>District 3</v>
          </cell>
          <cell r="F9692" t="str">
            <v>Water</v>
          </cell>
        </row>
        <row r="9693">
          <cell r="B9693">
            <v>24788.31</v>
          </cell>
          <cell r="C9693">
            <v>2011</v>
          </cell>
          <cell r="D9693" t="str">
            <v>700580  Subcouncils and Ward Committees</v>
          </cell>
          <cell r="E9693" t="str">
            <v>District 3</v>
          </cell>
          <cell r="F9693" t="str">
            <v>Water</v>
          </cell>
        </row>
        <row r="9694">
          <cell r="B9694">
            <v>24788.31</v>
          </cell>
          <cell r="C9694">
            <v>2011</v>
          </cell>
          <cell r="D9694" t="str">
            <v>700580  Subcouncils and Ward Committees</v>
          </cell>
          <cell r="E9694" t="str">
            <v>District 6</v>
          </cell>
          <cell r="F9694" t="str">
            <v>Water</v>
          </cell>
        </row>
        <row r="9695">
          <cell r="B9695">
            <v>24788.31</v>
          </cell>
          <cell r="C9695">
            <v>2011</v>
          </cell>
          <cell r="D9695" t="str">
            <v>700580  Subcouncils and Ward Committees</v>
          </cell>
          <cell r="E9695" t="str">
            <v>District 8</v>
          </cell>
          <cell r="F9695" t="str">
            <v>Water</v>
          </cell>
        </row>
        <row r="9696">
          <cell r="B9696">
            <v>24788.31</v>
          </cell>
          <cell r="C9696">
            <v>2011</v>
          </cell>
          <cell r="D9696" t="str">
            <v>700580  Subcouncils and Ward Committees</v>
          </cell>
          <cell r="E9696" t="str">
            <v>District 8</v>
          </cell>
          <cell r="F9696" t="str">
            <v>Water</v>
          </cell>
        </row>
        <row r="9697">
          <cell r="B9697">
            <v>24788.31</v>
          </cell>
          <cell r="C9697">
            <v>2011</v>
          </cell>
          <cell r="D9697" t="str">
            <v>700580  Subcouncils and Ward Committees</v>
          </cell>
          <cell r="E9697" t="str">
            <v>District 6</v>
          </cell>
          <cell r="F9697" t="str">
            <v>Water</v>
          </cell>
        </row>
        <row r="9698">
          <cell r="B9698">
            <v>24788.31</v>
          </cell>
          <cell r="C9698">
            <v>2011</v>
          </cell>
          <cell r="D9698" t="str">
            <v>700580  Subcouncils and Ward Committees</v>
          </cell>
          <cell r="E9698" t="str">
            <v>TOC</v>
          </cell>
          <cell r="F9698" t="str">
            <v>Water</v>
          </cell>
        </row>
        <row r="9699">
          <cell r="B9699">
            <v>24788.31</v>
          </cell>
          <cell r="C9699">
            <v>2011</v>
          </cell>
          <cell r="D9699" t="str">
            <v>700580  Subcouncils and Ward Committees</v>
          </cell>
          <cell r="E9699" t="str">
            <v>District 1</v>
          </cell>
          <cell r="F9699" t="str">
            <v>Water</v>
          </cell>
        </row>
        <row r="9700">
          <cell r="B9700">
            <v>24788.31</v>
          </cell>
          <cell r="C9700">
            <v>2011</v>
          </cell>
          <cell r="D9700" t="str">
            <v>700580  Subcouncils and Ward Committees</v>
          </cell>
          <cell r="E9700" t="str">
            <v>District 1</v>
          </cell>
          <cell r="F9700" t="str">
            <v>Water</v>
          </cell>
        </row>
        <row r="9701">
          <cell r="B9701">
            <v>24788.31</v>
          </cell>
          <cell r="C9701">
            <v>2011</v>
          </cell>
          <cell r="D9701" t="str">
            <v>700580  Subcouncils and Ward Committees</v>
          </cell>
          <cell r="E9701" t="str">
            <v>District 1</v>
          </cell>
          <cell r="F9701" t="str">
            <v>Water</v>
          </cell>
        </row>
        <row r="9702">
          <cell r="B9702">
            <v>24788.31</v>
          </cell>
          <cell r="C9702">
            <v>2011</v>
          </cell>
          <cell r="D9702" t="str">
            <v>700580  Subcouncils and Ward Committees</v>
          </cell>
          <cell r="E9702" t="str">
            <v>District 1</v>
          </cell>
          <cell r="F9702" t="str">
            <v>Water</v>
          </cell>
        </row>
        <row r="9703">
          <cell r="B9703">
            <v>24788.31</v>
          </cell>
          <cell r="C9703">
            <v>2011</v>
          </cell>
          <cell r="D9703" t="str">
            <v>700580  Subcouncils and Ward Committees</v>
          </cell>
          <cell r="E9703" t="str">
            <v>District 1</v>
          </cell>
          <cell r="F9703" t="str">
            <v>Water</v>
          </cell>
        </row>
        <row r="9704">
          <cell r="B9704">
            <v>24788.31</v>
          </cell>
          <cell r="C9704">
            <v>2011</v>
          </cell>
          <cell r="D9704" t="str">
            <v>700580  Subcouncils and Ward Committees</v>
          </cell>
          <cell r="E9704" t="str">
            <v>Logistics</v>
          </cell>
          <cell r="F9704" t="str">
            <v>Water</v>
          </cell>
        </row>
        <row r="9705">
          <cell r="B9705">
            <v>24788.31</v>
          </cell>
          <cell r="C9705">
            <v>2011</v>
          </cell>
          <cell r="D9705" t="str">
            <v>700580  Subcouncils and Ward Committees</v>
          </cell>
          <cell r="E9705" t="str">
            <v>Logistics</v>
          </cell>
          <cell r="F9705" t="str">
            <v>Water</v>
          </cell>
        </row>
        <row r="9706">
          <cell r="B9706">
            <v>24788.31</v>
          </cell>
          <cell r="C9706">
            <v>2011</v>
          </cell>
          <cell r="D9706" t="str">
            <v>700580  Subcouncils and Ward Committees</v>
          </cell>
          <cell r="E9706" t="str">
            <v>Logistics</v>
          </cell>
          <cell r="F9706" t="str">
            <v>Water</v>
          </cell>
        </row>
        <row r="9707">
          <cell r="B9707">
            <v>24788.31</v>
          </cell>
          <cell r="C9707">
            <v>2011</v>
          </cell>
          <cell r="D9707" t="str">
            <v>700580  Subcouncils and Ward Committees</v>
          </cell>
          <cell r="E9707" t="str">
            <v>Logistics</v>
          </cell>
          <cell r="F9707" t="str">
            <v>Water</v>
          </cell>
        </row>
        <row r="9708">
          <cell r="B9708">
            <v>24788.31</v>
          </cell>
          <cell r="C9708">
            <v>2011</v>
          </cell>
          <cell r="D9708" t="str">
            <v>700580  Subcouncils and Ward Committees</v>
          </cell>
          <cell r="E9708" t="str">
            <v>Logistics</v>
          </cell>
          <cell r="F9708" t="str">
            <v>Water</v>
          </cell>
        </row>
        <row r="9709">
          <cell r="B9709">
            <v>13909.68</v>
          </cell>
          <cell r="C9709">
            <v>2011</v>
          </cell>
          <cell r="D9709" t="str">
            <v>700580  Subcouncils and Ward Committees</v>
          </cell>
          <cell r="E9709" t="str">
            <v>Logistics</v>
          </cell>
          <cell r="F9709" t="str">
            <v>Water</v>
          </cell>
        </row>
        <row r="9710">
          <cell r="B9710">
            <v>24788.31</v>
          </cell>
          <cell r="C9710">
            <v>2011</v>
          </cell>
          <cell r="D9710" t="str">
            <v>700580  Subcouncils and Ward Committees</v>
          </cell>
          <cell r="E9710" t="str">
            <v>District 8</v>
          </cell>
          <cell r="F9710" t="str">
            <v>Water</v>
          </cell>
        </row>
        <row r="9711">
          <cell r="B9711">
            <v>24788.31</v>
          </cell>
          <cell r="C9711">
            <v>2011</v>
          </cell>
          <cell r="D9711" t="str">
            <v>700580  Subcouncils and Ward Committees</v>
          </cell>
          <cell r="E9711" t="e">
            <v>#N/A</v>
          </cell>
          <cell r="F9711" t="str">
            <v>Sewer</v>
          </cell>
        </row>
        <row r="9712">
          <cell r="B9712">
            <v>24788.31</v>
          </cell>
          <cell r="C9712">
            <v>2011</v>
          </cell>
          <cell r="D9712" t="str">
            <v>700580  Subcouncils and Ward Committees</v>
          </cell>
          <cell r="E9712" t="e">
            <v>#N/A</v>
          </cell>
          <cell r="F9712" t="str">
            <v>Sewer</v>
          </cell>
        </row>
        <row r="9713">
          <cell r="B9713">
            <v>24788.31</v>
          </cell>
          <cell r="C9713">
            <v>2011</v>
          </cell>
          <cell r="D9713" t="str">
            <v>700580  Subcouncils and Ward Committees</v>
          </cell>
          <cell r="E9713" t="str">
            <v>District 8</v>
          </cell>
          <cell r="F9713" t="str">
            <v>Water</v>
          </cell>
        </row>
        <row r="9714">
          <cell r="B9714">
            <v>24788.31</v>
          </cell>
          <cell r="C9714">
            <v>2011</v>
          </cell>
          <cell r="D9714" t="str">
            <v>700580  Subcouncils and Ward Committees</v>
          </cell>
          <cell r="E9714" t="str">
            <v>District 8</v>
          </cell>
          <cell r="F9714" t="str">
            <v>Water</v>
          </cell>
        </row>
        <row r="9715">
          <cell r="B9715">
            <v>24788.31</v>
          </cell>
          <cell r="C9715">
            <v>2011</v>
          </cell>
          <cell r="D9715" t="str">
            <v>700580  Subcouncils and Ward Committees</v>
          </cell>
          <cell r="E9715" t="str">
            <v>District 8</v>
          </cell>
          <cell r="F9715" t="str">
            <v>Water</v>
          </cell>
        </row>
        <row r="9716">
          <cell r="B9716">
            <v>24788.31</v>
          </cell>
          <cell r="C9716">
            <v>2011</v>
          </cell>
          <cell r="D9716" t="str">
            <v>700580  Subcouncils and Ward Committees</v>
          </cell>
          <cell r="E9716" t="str">
            <v>District 8</v>
          </cell>
          <cell r="F9716" t="str">
            <v>Water</v>
          </cell>
        </row>
        <row r="9717">
          <cell r="B9717">
            <v>24788.31</v>
          </cell>
          <cell r="C9717">
            <v>2011</v>
          </cell>
          <cell r="D9717" t="str">
            <v>700580  Subcouncils and Ward Committees</v>
          </cell>
          <cell r="E9717" t="str">
            <v>District 8</v>
          </cell>
          <cell r="F9717" t="str">
            <v>Water</v>
          </cell>
        </row>
        <row r="9718">
          <cell r="B9718">
            <v>24788.31</v>
          </cell>
          <cell r="C9718">
            <v>2011</v>
          </cell>
          <cell r="D9718" t="str">
            <v>700580  Subcouncils and Ward Committees</v>
          </cell>
          <cell r="E9718" t="str">
            <v>District 8</v>
          </cell>
          <cell r="F9718" t="str">
            <v>Water</v>
          </cell>
        </row>
        <row r="9719">
          <cell r="B9719">
            <v>24788.31</v>
          </cell>
          <cell r="C9719">
            <v>2011</v>
          </cell>
          <cell r="D9719" t="str">
            <v>700580  Subcouncils and Ward Committees</v>
          </cell>
          <cell r="E9719" t="str">
            <v>District 8</v>
          </cell>
          <cell r="F9719" t="str">
            <v>Water</v>
          </cell>
        </row>
        <row r="9720">
          <cell r="B9720">
            <v>24788.31</v>
          </cell>
          <cell r="C9720">
            <v>2011</v>
          </cell>
          <cell r="D9720" t="str">
            <v>700580  Subcouncils and Ward Committees</v>
          </cell>
          <cell r="E9720" t="str">
            <v>District 8</v>
          </cell>
          <cell r="F9720" t="str">
            <v>Water</v>
          </cell>
        </row>
        <row r="9721">
          <cell r="B9721">
            <v>24788.31</v>
          </cell>
          <cell r="C9721">
            <v>2011</v>
          </cell>
          <cell r="D9721" t="str">
            <v>700580  Subcouncils and Ward Committees</v>
          </cell>
          <cell r="E9721" t="str">
            <v>District 8</v>
          </cell>
          <cell r="F9721" t="str">
            <v>Water</v>
          </cell>
        </row>
        <row r="9722">
          <cell r="B9722">
            <v>24788.31</v>
          </cell>
          <cell r="C9722">
            <v>2011</v>
          </cell>
          <cell r="D9722" t="str">
            <v>700580  Subcouncils and Ward Committees</v>
          </cell>
          <cell r="E9722" t="str">
            <v>District 8</v>
          </cell>
          <cell r="F9722" t="str">
            <v>Water</v>
          </cell>
        </row>
        <row r="9723">
          <cell r="B9723">
            <v>24788.31</v>
          </cell>
          <cell r="C9723">
            <v>2011</v>
          </cell>
          <cell r="D9723" t="str">
            <v>700580  Subcouncils and Ward Committees</v>
          </cell>
          <cell r="E9723" t="str">
            <v>District 8</v>
          </cell>
          <cell r="F9723" t="str">
            <v>Water</v>
          </cell>
        </row>
        <row r="9724">
          <cell r="B9724">
            <v>24788.31</v>
          </cell>
          <cell r="C9724">
            <v>2011</v>
          </cell>
          <cell r="D9724" t="str">
            <v>700580  Subcouncils and Ward Committees</v>
          </cell>
          <cell r="E9724" t="str">
            <v>District 6</v>
          </cell>
          <cell r="F9724" t="str">
            <v>Water</v>
          </cell>
        </row>
        <row r="9725">
          <cell r="B9725">
            <v>24788.31</v>
          </cell>
          <cell r="C9725">
            <v>2011</v>
          </cell>
          <cell r="D9725" t="str">
            <v>700580  Subcouncils and Ward Committees</v>
          </cell>
          <cell r="E9725" t="str">
            <v>District 6</v>
          </cell>
          <cell r="F9725" t="str">
            <v>Water</v>
          </cell>
        </row>
        <row r="9726">
          <cell r="B9726">
            <v>24788.31</v>
          </cell>
          <cell r="C9726">
            <v>2011</v>
          </cell>
          <cell r="D9726" t="str">
            <v>700580  Subcouncils and Ward Committees</v>
          </cell>
          <cell r="E9726" t="str">
            <v>District 6</v>
          </cell>
          <cell r="F9726" t="str">
            <v>Water</v>
          </cell>
        </row>
        <row r="9727">
          <cell r="B9727">
            <v>24788.31</v>
          </cell>
          <cell r="C9727">
            <v>2011</v>
          </cell>
          <cell r="D9727" t="str">
            <v>700580  Subcouncils and Ward Committees</v>
          </cell>
          <cell r="E9727" t="str">
            <v>District 6</v>
          </cell>
          <cell r="F9727" t="str">
            <v>Water</v>
          </cell>
        </row>
        <row r="9728">
          <cell r="B9728">
            <v>24788.31</v>
          </cell>
          <cell r="C9728">
            <v>2011</v>
          </cell>
          <cell r="D9728" t="str">
            <v>700580  Subcouncils and Ward Committees</v>
          </cell>
          <cell r="E9728" t="str">
            <v>District 6</v>
          </cell>
          <cell r="F9728" t="str">
            <v>Water</v>
          </cell>
        </row>
        <row r="9729">
          <cell r="B9729">
            <v>24788.31</v>
          </cell>
          <cell r="C9729">
            <v>2011</v>
          </cell>
          <cell r="D9729" t="str">
            <v>700580  Subcouncils and Ward Committees</v>
          </cell>
          <cell r="E9729" t="str">
            <v>District 6</v>
          </cell>
          <cell r="F9729" t="str">
            <v>Water</v>
          </cell>
        </row>
        <row r="9730">
          <cell r="B9730">
            <v>24788.31</v>
          </cell>
          <cell r="C9730">
            <v>2011</v>
          </cell>
          <cell r="D9730" t="str">
            <v>700580  Subcouncils and Ward Committees</v>
          </cell>
          <cell r="E9730" t="str">
            <v>District 6</v>
          </cell>
          <cell r="F9730" t="str">
            <v>Water</v>
          </cell>
        </row>
        <row r="9731">
          <cell r="B9731">
            <v>24788.31</v>
          </cell>
          <cell r="C9731">
            <v>2011</v>
          </cell>
          <cell r="D9731" t="str">
            <v>700580  Subcouncils and Ward Committees</v>
          </cell>
          <cell r="E9731" t="str">
            <v>District 8</v>
          </cell>
          <cell r="F9731" t="str">
            <v>Water</v>
          </cell>
        </row>
        <row r="9732">
          <cell r="B9732">
            <v>24788.31</v>
          </cell>
          <cell r="C9732">
            <v>2011</v>
          </cell>
          <cell r="D9732" t="str">
            <v>700580  Subcouncils and Ward Committees</v>
          </cell>
          <cell r="E9732" t="str">
            <v>District 8</v>
          </cell>
          <cell r="F9732" t="str">
            <v>Water</v>
          </cell>
        </row>
        <row r="9733">
          <cell r="B9733">
            <v>24788.31</v>
          </cell>
          <cell r="C9733">
            <v>2011</v>
          </cell>
          <cell r="D9733" t="str">
            <v>700580  Subcouncils and Ward Committees</v>
          </cell>
          <cell r="E9733" t="str">
            <v>District 8</v>
          </cell>
          <cell r="F9733" t="str">
            <v>Water</v>
          </cell>
        </row>
        <row r="9734">
          <cell r="B9734">
            <v>24788.31</v>
          </cell>
          <cell r="C9734">
            <v>2011</v>
          </cell>
          <cell r="D9734" t="str">
            <v>700580  Subcouncils and Ward Committees</v>
          </cell>
          <cell r="E9734" t="str">
            <v>District 8</v>
          </cell>
          <cell r="F9734" t="str">
            <v>Water</v>
          </cell>
        </row>
        <row r="9735">
          <cell r="B9735">
            <v>24788.31</v>
          </cell>
          <cell r="C9735">
            <v>2011</v>
          </cell>
          <cell r="D9735" t="str">
            <v>700580  Subcouncils and Ward Committees</v>
          </cell>
          <cell r="E9735" t="str">
            <v>District 1</v>
          </cell>
          <cell r="F9735" t="str">
            <v>Water</v>
          </cell>
        </row>
        <row r="9736">
          <cell r="B9736">
            <v>24788.31</v>
          </cell>
          <cell r="C9736">
            <v>2011</v>
          </cell>
          <cell r="D9736" t="str">
            <v>700580  Subcouncils and Ward Committees</v>
          </cell>
          <cell r="E9736" t="str">
            <v>District 8</v>
          </cell>
          <cell r="F9736" t="str">
            <v>Water</v>
          </cell>
        </row>
        <row r="9737">
          <cell r="B9737">
            <v>24788.31</v>
          </cell>
          <cell r="C9737">
            <v>2011</v>
          </cell>
          <cell r="D9737" t="str">
            <v>700580  Subcouncils and Ward Committees</v>
          </cell>
          <cell r="E9737" t="str">
            <v>Logistics</v>
          </cell>
          <cell r="F9737" t="str">
            <v>Water</v>
          </cell>
        </row>
        <row r="9738">
          <cell r="B9738">
            <v>24788.31</v>
          </cell>
          <cell r="C9738">
            <v>2011</v>
          </cell>
          <cell r="D9738" t="str">
            <v>700580  Subcouncils and Ward Committees</v>
          </cell>
          <cell r="E9738" t="str">
            <v>District 4</v>
          </cell>
          <cell r="F9738" t="str">
            <v>Sewer</v>
          </cell>
        </row>
        <row r="9739">
          <cell r="B9739">
            <v>24788.31</v>
          </cell>
          <cell r="C9739">
            <v>2011</v>
          </cell>
          <cell r="D9739" t="str">
            <v>700580  Subcouncils and Ward Committees</v>
          </cell>
          <cell r="E9739" t="str">
            <v>District 4</v>
          </cell>
          <cell r="F9739" t="str">
            <v>Sewer</v>
          </cell>
        </row>
        <row r="9740">
          <cell r="B9740">
            <v>24788.31</v>
          </cell>
          <cell r="C9740">
            <v>2011</v>
          </cell>
          <cell r="D9740" t="str">
            <v>700580  Subcouncils and Ward Committees</v>
          </cell>
          <cell r="E9740" t="str">
            <v>District 4</v>
          </cell>
          <cell r="F9740" t="str">
            <v>Sewer</v>
          </cell>
        </row>
        <row r="9741">
          <cell r="B9741">
            <v>24788.31</v>
          </cell>
          <cell r="C9741">
            <v>2011</v>
          </cell>
          <cell r="D9741" t="str">
            <v>700580  Subcouncils and Ward Committees</v>
          </cell>
          <cell r="E9741" t="str">
            <v>District 3</v>
          </cell>
          <cell r="F9741" t="str">
            <v>Sewer</v>
          </cell>
        </row>
        <row r="9742">
          <cell r="B9742">
            <v>24788.31</v>
          </cell>
          <cell r="C9742">
            <v>2011</v>
          </cell>
          <cell r="D9742" t="str">
            <v>700580  Subcouncils and Ward Committees</v>
          </cell>
          <cell r="E9742" t="str">
            <v>District 3</v>
          </cell>
          <cell r="F9742" t="str">
            <v>Sewer</v>
          </cell>
        </row>
        <row r="9743">
          <cell r="B9743">
            <v>24788.31</v>
          </cell>
          <cell r="C9743">
            <v>2011</v>
          </cell>
          <cell r="D9743" t="str">
            <v>700580  Subcouncils and Ward Committees</v>
          </cell>
          <cell r="E9743" t="str">
            <v>District 3</v>
          </cell>
          <cell r="F9743" t="str">
            <v>Sewer</v>
          </cell>
        </row>
        <row r="9744">
          <cell r="B9744">
            <v>24788.31</v>
          </cell>
          <cell r="C9744">
            <v>2011</v>
          </cell>
          <cell r="D9744" t="str">
            <v>700580  Subcouncils and Ward Committees</v>
          </cell>
          <cell r="E9744" t="str">
            <v>TOC</v>
          </cell>
          <cell r="F9744" t="str">
            <v>Sewer</v>
          </cell>
        </row>
        <row r="9745">
          <cell r="B9745">
            <v>24788.31</v>
          </cell>
          <cell r="C9745">
            <v>2011</v>
          </cell>
          <cell r="D9745" t="str">
            <v>700580  Subcouncils and Ward Committees</v>
          </cell>
          <cell r="E9745" t="str">
            <v>District 7</v>
          </cell>
          <cell r="F9745" t="str">
            <v>Sewer</v>
          </cell>
        </row>
        <row r="9746">
          <cell r="B9746">
            <v>24788.31</v>
          </cell>
          <cell r="C9746">
            <v>2011</v>
          </cell>
          <cell r="D9746" t="str">
            <v>700580  Subcouncils and Ward Committees</v>
          </cell>
          <cell r="E9746" t="str">
            <v>District 7</v>
          </cell>
          <cell r="F9746" t="str">
            <v>Sewer</v>
          </cell>
        </row>
        <row r="9747">
          <cell r="B9747">
            <v>24788.31</v>
          </cell>
          <cell r="C9747">
            <v>2011</v>
          </cell>
          <cell r="D9747" t="str">
            <v>700580  Subcouncils and Ward Committees</v>
          </cell>
          <cell r="E9747" t="str">
            <v>District 6</v>
          </cell>
          <cell r="F9747" t="str">
            <v>Sewer</v>
          </cell>
        </row>
        <row r="9748">
          <cell r="B9748">
            <v>24788.31</v>
          </cell>
          <cell r="C9748">
            <v>2011</v>
          </cell>
          <cell r="D9748" t="str">
            <v>700580  Subcouncils and Ward Committees</v>
          </cell>
          <cell r="E9748" t="str">
            <v>District 7</v>
          </cell>
          <cell r="F9748" t="str">
            <v>Sewer</v>
          </cell>
        </row>
        <row r="9749">
          <cell r="B9749">
            <v>24788.31</v>
          </cell>
          <cell r="C9749">
            <v>2011</v>
          </cell>
          <cell r="D9749" t="str">
            <v>700580  Subcouncils and Ward Committees</v>
          </cell>
          <cell r="E9749" t="str">
            <v>District 1</v>
          </cell>
          <cell r="F9749" t="str">
            <v>Sewer</v>
          </cell>
        </row>
        <row r="9750">
          <cell r="B9750">
            <v>24788.31</v>
          </cell>
          <cell r="C9750">
            <v>2011</v>
          </cell>
          <cell r="D9750" t="str">
            <v>700580  Subcouncils and Ward Committees</v>
          </cell>
          <cell r="E9750" t="str">
            <v>District 1</v>
          </cell>
          <cell r="F9750" t="str">
            <v>Sewer</v>
          </cell>
        </row>
        <row r="9751">
          <cell r="B9751">
            <v>24788.31</v>
          </cell>
          <cell r="C9751">
            <v>2011</v>
          </cell>
          <cell r="D9751" t="str">
            <v>700580  Subcouncils and Ward Committees</v>
          </cell>
          <cell r="E9751" t="str">
            <v>District 1</v>
          </cell>
          <cell r="F9751" t="str">
            <v>Sewer</v>
          </cell>
        </row>
        <row r="9752">
          <cell r="B9752">
            <v>24788.31</v>
          </cell>
          <cell r="C9752">
            <v>2011</v>
          </cell>
          <cell r="D9752" t="str">
            <v>700580  Subcouncils and Ward Committees</v>
          </cell>
          <cell r="E9752" t="str">
            <v>Logistics</v>
          </cell>
          <cell r="F9752" t="str">
            <v>Sewer</v>
          </cell>
        </row>
        <row r="9753">
          <cell r="B9753">
            <v>24788.31</v>
          </cell>
          <cell r="C9753">
            <v>2011</v>
          </cell>
          <cell r="D9753" t="str">
            <v>700580  Subcouncils and Ward Committees</v>
          </cell>
          <cell r="E9753" t="str">
            <v>Logistics</v>
          </cell>
          <cell r="F9753" t="str">
            <v>Sewer</v>
          </cell>
        </row>
        <row r="9754">
          <cell r="B9754">
            <v>24788.31</v>
          </cell>
          <cell r="C9754">
            <v>2011</v>
          </cell>
          <cell r="D9754" t="str">
            <v>700580  Subcouncils and Ward Committees</v>
          </cell>
          <cell r="E9754" t="str">
            <v>Logistics</v>
          </cell>
          <cell r="F9754" t="str">
            <v>Sewer</v>
          </cell>
        </row>
        <row r="9755">
          <cell r="B9755">
            <v>24788.31</v>
          </cell>
          <cell r="C9755">
            <v>2011</v>
          </cell>
          <cell r="D9755" t="str">
            <v>700580  Subcouncils and Ward Committees</v>
          </cell>
          <cell r="E9755" t="str">
            <v>Logistics</v>
          </cell>
          <cell r="F9755" t="str">
            <v>Sewer</v>
          </cell>
        </row>
        <row r="9756">
          <cell r="B9756">
            <v>24788.31</v>
          </cell>
          <cell r="C9756">
            <v>2011</v>
          </cell>
          <cell r="D9756" t="str">
            <v>700580  Subcouncils and Ward Committees</v>
          </cell>
          <cell r="E9756" t="str">
            <v>Logistics</v>
          </cell>
          <cell r="F9756" t="str">
            <v>Sewer</v>
          </cell>
        </row>
        <row r="9757">
          <cell r="B9757">
            <v>24788.31</v>
          </cell>
          <cell r="C9757">
            <v>2011</v>
          </cell>
          <cell r="D9757" t="str">
            <v>700580  Subcouncils and Ward Committees</v>
          </cell>
          <cell r="E9757" t="str">
            <v>Logistics</v>
          </cell>
          <cell r="F9757" t="str">
            <v>Sewer</v>
          </cell>
        </row>
        <row r="9758">
          <cell r="B9758">
            <v>24788.31</v>
          </cell>
          <cell r="C9758">
            <v>2011</v>
          </cell>
          <cell r="D9758" t="str">
            <v>700580  Subcouncils and Ward Committees</v>
          </cell>
          <cell r="E9758" t="str">
            <v>Logistics</v>
          </cell>
          <cell r="F9758" t="str">
            <v>Sewer</v>
          </cell>
        </row>
        <row r="9759">
          <cell r="B9759">
            <v>24788.31</v>
          </cell>
          <cell r="C9759">
            <v>2011</v>
          </cell>
          <cell r="D9759" t="str">
            <v>700580  Subcouncils and Ward Committees</v>
          </cell>
          <cell r="E9759" t="str">
            <v>Informal Settlements</v>
          </cell>
          <cell r="F9759" t="str">
            <v>Sewer</v>
          </cell>
        </row>
        <row r="9760">
          <cell r="B9760">
            <v>24788.31</v>
          </cell>
          <cell r="C9760">
            <v>2011</v>
          </cell>
          <cell r="D9760" t="str">
            <v>700580  Subcouncils and Ward Committees</v>
          </cell>
          <cell r="E9760" t="str">
            <v>TOC</v>
          </cell>
          <cell r="F9760" t="str">
            <v>Sewer</v>
          </cell>
        </row>
        <row r="9761">
          <cell r="B9761">
            <v>24788.31</v>
          </cell>
          <cell r="C9761">
            <v>2011</v>
          </cell>
          <cell r="D9761" t="str">
            <v>700580  Subcouncils and Ward Committees</v>
          </cell>
          <cell r="E9761" t="str">
            <v>Planning &amp; Design</v>
          </cell>
          <cell r="F9761" t="str">
            <v>Sewer</v>
          </cell>
        </row>
        <row r="9762">
          <cell r="B9762">
            <v>24788.31</v>
          </cell>
          <cell r="C9762">
            <v>2011</v>
          </cell>
          <cell r="D9762" t="str">
            <v>700580  Subcouncils and Ward Committees</v>
          </cell>
          <cell r="E9762" t="str">
            <v>Planning &amp; Design</v>
          </cell>
          <cell r="F9762" t="str">
            <v>Sewer</v>
          </cell>
        </row>
        <row r="9763">
          <cell r="B9763">
            <v>24788.31</v>
          </cell>
          <cell r="C9763">
            <v>2011</v>
          </cell>
          <cell r="D9763" t="str">
            <v>700580  Subcouncils and Ward Committees</v>
          </cell>
          <cell r="E9763" t="str">
            <v>Informal Settlements</v>
          </cell>
          <cell r="F9763" t="str">
            <v>Sewer</v>
          </cell>
        </row>
        <row r="9764">
          <cell r="B9764">
            <v>24788.31</v>
          </cell>
          <cell r="C9764">
            <v>2011</v>
          </cell>
          <cell r="D9764" t="str">
            <v>700580  Subcouncils and Ward Committees</v>
          </cell>
          <cell r="E9764" t="str">
            <v>District 4</v>
          </cell>
          <cell r="F9764" t="str">
            <v>Sewer</v>
          </cell>
        </row>
        <row r="9765">
          <cell r="B9765">
            <v>24788.31</v>
          </cell>
          <cell r="C9765">
            <v>2011</v>
          </cell>
          <cell r="D9765" t="str">
            <v>700580  Subcouncils and Ward Committees</v>
          </cell>
          <cell r="E9765" t="str">
            <v>Logistics</v>
          </cell>
          <cell r="F9765" t="str">
            <v>Water</v>
          </cell>
        </row>
        <row r="9766">
          <cell r="B9766">
            <v>24788.31</v>
          </cell>
          <cell r="C9766">
            <v>2011</v>
          </cell>
          <cell r="D9766" t="str">
            <v>700580  Subcouncils and Ward Committees</v>
          </cell>
          <cell r="E9766" t="str">
            <v>Logistics</v>
          </cell>
          <cell r="F9766" t="str">
            <v>Water</v>
          </cell>
        </row>
        <row r="9767">
          <cell r="B9767">
            <v>24788.31</v>
          </cell>
          <cell r="C9767">
            <v>2011</v>
          </cell>
          <cell r="D9767" t="str">
            <v>700580  Subcouncils and Ward Committees</v>
          </cell>
          <cell r="E9767" t="str">
            <v>TOC</v>
          </cell>
          <cell r="F9767" t="str">
            <v>Water</v>
          </cell>
        </row>
        <row r="9768">
          <cell r="B9768">
            <v>24788.31</v>
          </cell>
          <cell r="C9768">
            <v>2011</v>
          </cell>
          <cell r="D9768" t="str">
            <v>700580  Subcouncils and Ward Committees</v>
          </cell>
          <cell r="E9768" t="str">
            <v>Informal Settlements</v>
          </cell>
          <cell r="F9768" t="str">
            <v>Water</v>
          </cell>
        </row>
        <row r="9769">
          <cell r="B9769">
            <v>24788.31</v>
          </cell>
          <cell r="C9769">
            <v>2011</v>
          </cell>
          <cell r="D9769" t="str">
            <v>700580  Subcouncils and Ward Committees</v>
          </cell>
          <cell r="E9769" t="str">
            <v>TOC</v>
          </cell>
          <cell r="F9769" t="str">
            <v>Water</v>
          </cell>
        </row>
        <row r="9770">
          <cell r="B9770">
            <v>24788.31</v>
          </cell>
          <cell r="C9770">
            <v>2011</v>
          </cell>
          <cell r="D9770" t="str">
            <v>700580  Subcouncils and Ward Committees</v>
          </cell>
          <cell r="E9770" t="str">
            <v>Planning &amp; Design</v>
          </cell>
          <cell r="F9770" t="str">
            <v>Water</v>
          </cell>
        </row>
        <row r="9771">
          <cell r="B9771">
            <v>24788.31</v>
          </cell>
          <cell r="C9771">
            <v>2011</v>
          </cell>
          <cell r="D9771" t="str">
            <v>700580  Subcouncils and Ward Committees</v>
          </cell>
          <cell r="E9771" t="str">
            <v>Informal Settlements</v>
          </cell>
          <cell r="F9771" t="str">
            <v>Water</v>
          </cell>
        </row>
        <row r="9772">
          <cell r="B9772">
            <v>24788.31</v>
          </cell>
          <cell r="C9772">
            <v>2011</v>
          </cell>
          <cell r="D9772" t="str">
            <v>700580  Subcouncils and Ward Committees</v>
          </cell>
          <cell r="E9772" t="str">
            <v>Logistics</v>
          </cell>
          <cell r="F9772" t="str">
            <v>Water</v>
          </cell>
        </row>
        <row r="9773">
          <cell r="B9773">
            <v>24788.31</v>
          </cell>
          <cell r="C9773">
            <v>2011</v>
          </cell>
          <cell r="D9773" t="str">
            <v>700580  Subcouncils and Ward Committees</v>
          </cell>
          <cell r="E9773" t="str">
            <v>District 7</v>
          </cell>
          <cell r="F9773" t="str">
            <v>Sewer</v>
          </cell>
        </row>
        <row r="9774">
          <cell r="B9774">
            <v>24788.31</v>
          </cell>
          <cell r="C9774">
            <v>2011</v>
          </cell>
          <cell r="D9774" t="str">
            <v>700580  Subcouncils and Ward Committees</v>
          </cell>
          <cell r="E9774" t="str">
            <v>District 7</v>
          </cell>
          <cell r="F9774" t="str">
            <v>Sewer</v>
          </cell>
        </row>
        <row r="9775">
          <cell r="B9775">
            <v>24788.31</v>
          </cell>
          <cell r="C9775">
            <v>2011</v>
          </cell>
          <cell r="D9775" t="str">
            <v>700580  Subcouncils and Ward Committees</v>
          </cell>
          <cell r="E9775" t="str">
            <v>District 7</v>
          </cell>
          <cell r="F9775" t="str">
            <v>Sewer</v>
          </cell>
        </row>
        <row r="9776">
          <cell r="B9776">
            <v>24788.31</v>
          </cell>
          <cell r="C9776">
            <v>2011</v>
          </cell>
          <cell r="D9776" t="str">
            <v>700580  Subcouncils and Ward Committees</v>
          </cell>
          <cell r="E9776" t="str">
            <v>District 7</v>
          </cell>
          <cell r="F9776" t="str">
            <v>Sewer</v>
          </cell>
        </row>
        <row r="9777">
          <cell r="B9777">
            <v>24788.31</v>
          </cell>
          <cell r="C9777">
            <v>2011</v>
          </cell>
          <cell r="D9777" t="str">
            <v>700580  Subcouncils and Ward Committees</v>
          </cell>
          <cell r="E9777" t="str">
            <v>District 7</v>
          </cell>
          <cell r="F9777" t="str">
            <v>Sewer</v>
          </cell>
        </row>
        <row r="9778">
          <cell r="B9778">
            <v>24788.31</v>
          </cell>
          <cell r="C9778">
            <v>2011</v>
          </cell>
          <cell r="D9778" t="str">
            <v>700580  Subcouncils and Ward Committees</v>
          </cell>
          <cell r="E9778" t="str">
            <v>District 7</v>
          </cell>
          <cell r="F9778" t="str">
            <v>Sewer</v>
          </cell>
        </row>
        <row r="9779">
          <cell r="B9779">
            <v>24788.31</v>
          </cell>
          <cell r="C9779">
            <v>2011</v>
          </cell>
          <cell r="D9779" t="str">
            <v>700580  Subcouncils and Ward Committees</v>
          </cell>
          <cell r="E9779" t="str">
            <v>District 6</v>
          </cell>
          <cell r="F9779" t="str">
            <v>Sewer</v>
          </cell>
        </row>
        <row r="9780">
          <cell r="B9780">
            <v>24788.31</v>
          </cell>
          <cell r="C9780">
            <v>2011</v>
          </cell>
          <cell r="D9780" t="str">
            <v>700580  Subcouncils and Ward Committees</v>
          </cell>
          <cell r="E9780" t="str">
            <v>District 6</v>
          </cell>
          <cell r="F9780" t="str">
            <v>Sewer</v>
          </cell>
        </row>
        <row r="9781">
          <cell r="B9781">
            <v>24788.31</v>
          </cell>
          <cell r="C9781">
            <v>2011</v>
          </cell>
          <cell r="D9781" t="str">
            <v>700580  Subcouncils and Ward Committees</v>
          </cell>
          <cell r="E9781" t="str">
            <v>District 6</v>
          </cell>
          <cell r="F9781" t="str">
            <v>Sewer</v>
          </cell>
        </row>
        <row r="9782">
          <cell r="B9782">
            <v>24788.31</v>
          </cell>
          <cell r="C9782">
            <v>2011</v>
          </cell>
          <cell r="D9782" t="str">
            <v>700580  Subcouncils and Ward Committees</v>
          </cell>
          <cell r="E9782" t="str">
            <v>District 6</v>
          </cell>
          <cell r="F9782" t="str">
            <v>Sewer</v>
          </cell>
        </row>
        <row r="9783">
          <cell r="B9783">
            <v>24788.31</v>
          </cell>
          <cell r="C9783">
            <v>2011</v>
          </cell>
          <cell r="D9783" t="str">
            <v>700580  Subcouncils and Ward Committees</v>
          </cell>
          <cell r="E9783" t="str">
            <v>District 6</v>
          </cell>
          <cell r="F9783" t="str">
            <v>Sewer</v>
          </cell>
        </row>
        <row r="9784">
          <cell r="B9784">
            <v>24788.31</v>
          </cell>
          <cell r="C9784">
            <v>2011</v>
          </cell>
          <cell r="D9784" t="str">
            <v>700580  Subcouncils and Ward Committees</v>
          </cell>
          <cell r="E9784" t="str">
            <v>District 6</v>
          </cell>
          <cell r="F9784" t="str">
            <v>Sewer</v>
          </cell>
        </row>
        <row r="9785">
          <cell r="B9785">
            <v>24788.31</v>
          </cell>
          <cell r="C9785">
            <v>2011</v>
          </cell>
          <cell r="D9785" t="str">
            <v>700580  Subcouncils and Ward Committees</v>
          </cell>
          <cell r="E9785" t="str">
            <v>District 7</v>
          </cell>
          <cell r="F9785" t="str">
            <v>Sewer</v>
          </cell>
        </row>
        <row r="9786">
          <cell r="B9786">
            <v>24788.31</v>
          </cell>
          <cell r="C9786">
            <v>2011</v>
          </cell>
          <cell r="D9786" t="str">
            <v>700580  Subcouncils and Ward Committees</v>
          </cell>
          <cell r="E9786" t="str">
            <v>District 7</v>
          </cell>
          <cell r="F9786" t="str">
            <v>Sewer</v>
          </cell>
        </row>
        <row r="9787">
          <cell r="B9787">
            <v>24788.31</v>
          </cell>
          <cell r="C9787">
            <v>2011</v>
          </cell>
          <cell r="D9787" t="str">
            <v>700580  Subcouncils and Ward Committees</v>
          </cell>
          <cell r="E9787" t="str">
            <v>District 7</v>
          </cell>
          <cell r="F9787" t="str">
            <v>Sewer</v>
          </cell>
        </row>
        <row r="9788">
          <cell r="B9788">
            <v>24788.31</v>
          </cell>
          <cell r="C9788">
            <v>2011</v>
          </cell>
          <cell r="D9788" t="str">
            <v>700580  Subcouncils and Ward Committees</v>
          </cell>
          <cell r="E9788" t="str">
            <v>District 7</v>
          </cell>
          <cell r="F9788" t="str">
            <v>Sewer</v>
          </cell>
        </row>
        <row r="9789">
          <cell r="B9789">
            <v>24788.31</v>
          </cell>
          <cell r="C9789">
            <v>2011</v>
          </cell>
          <cell r="D9789" t="str">
            <v>700580  Subcouncils and Ward Committees</v>
          </cell>
          <cell r="E9789" t="str">
            <v>District 7</v>
          </cell>
          <cell r="F9789" t="str">
            <v>Sewer</v>
          </cell>
        </row>
        <row r="9790">
          <cell r="B9790">
            <v>24788.31</v>
          </cell>
          <cell r="C9790">
            <v>2011</v>
          </cell>
          <cell r="D9790" t="str">
            <v>700580  Subcouncils and Ward Committees</v>
          </cell>
          <cell r="E9790" t="str">
            <v>District 4</v>
          </cell>
          <cell r="F9790" t="str">
            <v>Sewer</v>
          </cell>
        </row>
        <row r="9791">
          <cell r="B9791">
            <v>3386.54</v>
          </cell>
          <cell r="C9791">
            <v>2011</v>
          </cell>
          <cell r="D9791" t="str">
            <v>700150  Employment Equity</v>
          </cell>
          <cell r="E9791" t="str">
            <v>District 8</v>
          </cell>
          <cell r="F9791" t="str">
            <v>Water</v>
          </cell>
        </row>
        <row r="9792">
          <cell r="B9792">
            <v>10159.799999999999</v>
          </cell>
          <cell r="C9792">
            <v>2011</v>
          </cell>
          <cell r="D9792" t="str">
            <v>700150  Employment Equity</v>
          </cell>
          <cell r="E9792" t="str">
            <v>District 8</v>
          </cell>
          <cell r="F9792" t="str">
            <v>Water</v>
          </cell>
        </row>
        <row r="9793">
          <cell r="B9793">
            <v>7498.86</v>
          </cell>
          <cell r="C9793">
            <v>2011</v>
          </cell>
          <cell r="D9793" t="str">
            <v>700150  Employment Equity</v>
          </cell>
          <cell r="E9793" t="str">
            <v>District 6</v>
          </cell>
          <cell r="F9793" t="str">
            <v>Water</v>
          </cell>
        </row>
        <row r="9794">
          <cell r="B9794">
            <v>3870.4</v>
          </cell>
          <cell r="C9794">
            <v>2011</v>
          </cell>
          <cell r="D9794" t="str">
            <v>700150  Employment Equity</v>
          </cell>
          <cell r="E9794" t="str">
            <v>District 3</v>
          </cell>
          <cell r="F9794" t="str">
            <v>Water</v>
          </cell>
        </row>
        <row r="9795">
          <cell r="B9795">
            <v>2418.92</v>
          </cell>
          <cell r="C9795">
            <v>2011</v>
          </cell>
          <cell r="D9795" t="str">
            <v>700150  Employment Equity</v>
          </cell>
          <cell r="E9795" t="str">
            <v>District 3</v>
          </cell>
          <cell r="F9795" t="str">
            <v>Water</v>
          </cell>
        </row>
        <row r="9796">
          <cell r="B9796">
            <v>725.58</v>
          </cell>
          <cell r="C9796">
            <v>2011</v>
          </cell>
          <cell r="D9796" t="str">
            <v>700150  Employment Equity</v>
          </cell>
          <cell r="E9796" t="str">
            <v>District 3</v>
          </cell>
          <cell r="F9796" t="str">
            <v>Water</v>
          </cell>
        </row>
        <row r="9797">
          <cell r="B9797">
            <v>5079.8999999999996</v>
          </cell>
          <cell r="C9797">
            <v>2011</v>
          </cell>
          <cell r="D9797" t="str">
            <v>700150  Employment Equity</v>
          </cell>
          <cell r="E9797" t="str">
            <v>District 3</v>
          </cell>
          <cell r="F9797" t="str">
            <v>Water</v>
          </cell>
        </row>
        <row r="9798">
          <cell r="B9798">
            <v>5079.8999999999996</v>
          </cell>
          <cell r="C9798">
            <v>2011</v>
          </cell>
          <cell r="D9798" t="str">
            <v>700150  Employment Equity</v>
          </cell>
          <cell r="E9798" t="str">
            <v>District 4</v>
          </cell>
          <cell r="F9798" t="str">
            <v>Water</v>
          </cell>
        </row>
        <row r="9799">
          <cell r="B9799">
            <v>2418.92</v>
          </cell>
          <cell r="C9799">
            <v>2011</v>
          </cell>
          <cell r="D9799" t="str">
            <v>700150  Employment Equity</v>
          </cell>
          <cell r="E9799" t="str">
            <v>District 4</v>
          </cell>
          <cell r="F9799" t="str">
            <v>Water</v>
          </cell>
        </row>
        <row r="9800">
          <cell r="B9800">
            <v>241.84</v>
          </cell>
          <cell r="C9800">
            <v>2011</v>
          </cell>
          <cell r="D9800" t="str">
            <v>700150  Employment Equity</v>
          </cell>
          <cell r="E9800" t="str">
            <v>District 4</v>
          </cell>
          <cell r="F9800" t="str">
            <v>Water</v>
          </cell>
        </row>
        <row r="9801">
          <cell r="B9801">
            <v>9676</v>
          </cell>
          <cell r="C9801">
            <v>2011</v>
          </cell>
          <cell r="D9801" t="str">
            <v>700150  Employment Equity</v>
          </cell>
          <cell r="E9801" t="str">
            <v>District 4</v>
          </cell>
          <cell r="F9801" t="str">
            <v>Water</v>
          </cell>
        </row>
        <row r="9802">
          <cell r="B9802">
            <v>7740.78</v>
          </cell>
          <cell r="C9802">
            <v>2011</v>
          </cell>
          <cell r="D9802" t="str">
            <v>700150  Employment Equity</v>
          </cell>
          <cell r="E9802" t="str">
            <v>District 4</v>
          </cell>
          <cell r="F9802" t="str">
            <v>Water</v>
          </cell>
        </row>
        <row r="9803">
          <cell r="B9803">
            <v>4354.12</v>
          </cell>
          <cell r="C9803">
            <v>2011</v>
          </cell>
          <cell r="D9803" t="str">
            <v>700150  Employment Equity</v>
          </cell>
          <cell r="E9803" t="str">
            <v>District 4</v>
          </cell>
          <cell r="F9803" t="str">
            <v>Water</v>
          </cell>
        </row>
        <row r="9804">
          <cell r="B9804">
            <v>725.58</v>
          </cell>
          <cell r="C9804">
            <v>2011</v>
          </cell>
          <cell r="D9804" t="str">
            <v>700150  Employment Equity</v>
          </cell>
          <cell r="E9804" t="str">
            <v>District 8</v>
          </cell>
          <cell r="F9804" t="str">
            <v>Water</v>
          </cell>
        </row>
        <row r="9805">
          <cell r="B9805">
            <v>3144.74</v>
          </cell>
          <cell r="C9805">
            <v>2011</v>
          </cell>
          <cell r="D9805" t="str">
            <v>700150  Employment Equity</v>
          </cell>
          <cell r="E9805" t="str">
            <v>District 8</v>
          </cell>
          <cell r="F9805" t="str">
            <v>Water</v>
          </cell>
        </row>
        <row r="9806">
          <cell r="B9806">
            <v>1209.5999999999999</v>
          </cell>
          <cell r="C9806">
            <v>2011</v>
          </cell>
          <cell r="D9806" t="str">
            <v>700150  Employment Equity</v>
          </cell>
          <cell r="E9806" t="str">
            <v>District 1</v>
          </cell>
          <cell r="F9806" t="str">
            <v>Water</v>
          </cell>
        </row>
        <row r="9807">
          <cell r="B9807">
            <v>3628.52</v>
          </cell>
          <cell r="C9807">
            <v>2011</v>
          </cell>
          <cell r="D9807" t="str">
            <v>700150  Employment Equity</v>
          </cell>
          <cell r="E9807" t="str">
            <v>District 8</v>
          </cell>
          <cell r="F9807" t="str">
            <v>Water</v>
          </cell>
        </row>
        <row r="9808">
          <cell r="B9808">
            <v>967.6</v>
          </cell>
          <cell r="C9808">
            <v>2011</v>
          </cell>
          <cell r="D9808" t="str">
            <v>700150  Employment Equity</v>
          </cell>
          <cell r="E9808" t="str">
            <v>District 6</v>
          </cell>
          <cell r="F9808" t="str">
            <v>Water</v>
          </cell>
        </row>
        <row r="9809">
          <cell r="B9809">
            <v>6289.32</v>
          </cell>
          <cell r="C9809">
            <v>2011</v>
          </cell>
          <cell r="D9809" t="str">
            <v>700150  Employment Equity</v>
          </cell>
          <cell r="E9809" t="str">
            <v>District 6</v>
          </cell>
          <cell r="F9809" t="str">
            <v>Water</v>
          </cell>
        </row>
        <row r="9810">
          <cell r="B9810">
            <v>3628.52</v>
          </cell>
          <cell r="C9810">
            <v>2011</v>
          </cell>
          <cell r="D9810" t="str">
            <v>700150  Employment Equity</v>
          </cell>
          <cell r="E9810" t="str">
            <v>District 6</v>
          </cell>
          <cell r="F9810" t="str">
            <v>Water</v>
          </cell>
        </row>
        <row r="9811">
          <cell r="B9811">
            <v>7740.78</v>
          </cell>
          <cell r="C9811">
            <v>2011</v>
          </cell>
          <cell r="D9811" t="str">
            <v>700150  Employment Equity</v>
          </cell>
          <cell r="E9811" t="str">
            <v>District 6</v>
          </cell>
          <cell r="F9811" t="str">
            <v>Water</v>
          </cell>
        </row>
        <row r="9812">
          <cell r="B9812">
            <v>10159.799999999999</v>
          </cell>
          <cell r="C9812">
            <v>2011</v>
          </cell>
          <cell r="D9812" t="str">
            <v>700150  Employment Equity</v>
          </cell>
          <cell r="E9812" t="str">
            <v>District 6</v>
          </cell>
          <cell r="F9812" t="str">
            <v>Water</v>
          </cell>
        </row>
        <row r="9813">
          <cell r="B9813">
            <v>725.58</v>
          </cell>
          <cell r="C9813">
            <v>2011</v>
          </cell>
          <cell r="D9813" t="str">
            <v>700150  Employment Equity</v>
          </cell>
          <cell r="E9813" t="str">
            <v>District 8</v>
          </cell>
          <cell r="F9813" t="str">
            <v>Water</v>
          </cell>
        </row>
        <row r="9814">
          <cell r="B9814">
            <v>7740.78</v>
          </cell>
          <cell r="C9814">
            <v>2011</v>
          </cell>
          <cell r="D9814" t="str">
            <v>700150  Employment Equity</v>
          </cell>
          <cell r="E9814" t="str">
            <v>District 8</v>
          </cell>
          <cell r="F9814" t="str">
            <v>Water</v>
          </cell>
        </row>
        <row r="9815">
          <cell r="B9815">
            <v>967.6</v>
          </cell>
          <cell r="C9815">
            <v>2011</v>
          </cell>
          <cell r="D9815" t="str">
            <v>700150  Employment Equity</v>
          </cell>
          <cell r="E9815" t="str">
            <v>District 8</v>
          </cell>
          <cell r="F9815" t="str">
            <v>Water</v>
          </cell>
        </row>
        <row r="9816">
          <cell r="B9816">
            <v>4354.12</v>
          </cell>
          <cell r="C9816">
            <v>2011</v>
          </cell>
          <cell r="D9816" t="str">
            <v>700150  Employment Equity</v>
          </cell>
          <cell r="E9816" t="str">
            <v>District 8</v>
          </cell>
          <cell r="F9816" t="str">
            <v>Water</v>
          </cell>
        </row>
        <row r="9817">
          <cell r="B9817">
            <v>10159.799999999999</v>
          </cell>
          <cell r="C9817">
            <v>2011</v>
          </cell>
          <cell r="D9817" t="str">
            <v>700150  Employment Equity</v>
          </cell>
          <cell r="E9817" t="str">
            <v>District 8</v>
          </cell>
          <cell r="F9817" t="str">
            <v>Water</v>
          </cell>
        </row>
        <row r="9818">
          <cell r="B9818">
            <v>10885.4</v>
          </cell>
          <cell r="C9818">
            <v>2011</v>
          </cell>
          <cell r="D9818" t="str">
            <v>700150  Employment Equity</v>
          </cell>
          <cell r="E9818" t="str">
            <v>District 8</v>
          </cell>
          <cell r="F9818" t="str">
            <v>Water</v>
          </cell>
        </row>
        <row r="9819">
          <cell r="B9819">
            <v>241.84</v>
          </cell>
          <cell r="C9819">
            <v>2011</v>
          </cell>
          <cell r="D9819" t="str">
            <v>700150  Employment Equity</v>
          </cell>
          <cell r="E9819" t="str">
            <v>District 8</v>
          </cell>
          <cell r="F9819" t="str">
            <v>Water</v>
          </cell>
        </row>
        <row r="9820">
          <cell r="B9820">
            <v>59265.32</v>
          </cell>
          <cell r="C9820">
            <v>2011</v>
          </cell>
          <cell r="D9820" t="str">
            <v>700150  Employment Equity</v>
          </cell>
          <cell r="E9820" t="str">
            <v>District 8</v>
          </cell>
          <cell r="F9820" t="str">
            <v>Water</v>
          </cell>
        </row>
        <row r="9821">
          <cell r="B9821">
            <v>725.58</v>
          </cell>
          <cell r="C9821">
            <v>2011</v>
          </cell>
          <cell r="D9821" t="str">
            <v>700150  Employment Equity</v>
          </cell>
          <cell r="E9821" t="str">
            <v>Informal Settlements</v>
          </cell>
          <cell r="F9821" t="str">
            <v>Sewer</v>
          </cell>
        </row>
        <row r="9822">
          <cell r="B9822">
            <v>725.58</v>
          </cell>
          <cell r="C9822">
            <v>2011</v>
          </cell>
          <cell r="D9822" t="str">
            <v>700150  Employment Equity</v>
          </cell>
          <cell r="E9822" t="str">
            <v>Informal Settlements</v>
          </cell>
          <cell r="F9822" t="str">
            <v>Sewer</v>
          </cell>
        </row>
        <row r="9823">
          <cell r="B9823">
            <v>23706.06</v>
          </cell>
          <cell r="C9823">
            <v>2011</v>
          </cell>
          <cell r="D9823" t="str">
            <v>700150  Employment Equity</v>
          </cell>
          <cell r="E9823" t="str">
            <v>District 1</v>
          </cell>
          <cell r="F9823" t="str">
            <v>Sewer</v>
          </cell>
        </row>
        <row r="9824">
          <cell r="B9824">
            <v>9676</v>
          </cell>
          <cell r="C9824">
            <v>2011</v>
          </cell>
          <cell r="D9824" t="str">
            <v>700150  Employment Equity</v>
          </cell>
          <cell r="E9824" t="str">
            <v>District 7</v>
          </cell>
          <cell r="F9824" t="str">
            <v>Sewer</v>
          </cell>
        </row>
        <row r="9825">
          <cell r="B9825">
            <v>3870.4</v>
          </cell>
          <cell r="C9825">
            <v>2011</v>
          </cell>
          <cell r="D9825" t="str">
            <v>700150  Employment Equity</v>
          </cell>
          <cell r="E9825" t="str">
            <v>District 6</v>
          </cell>
          <cell r="F9825" t="str">
            <v>Sewer</v>
          </cell>
        </row>
        <row r="9826">
          <cell r="B9826">
            <v>725.58</v>
          </cell>
          <cell r="C9826">
            <v>2011</v>
          </cell>
          <cell r="D9826" t="str">
            <v>700150  Employment Equity</v>
          </cell>
          <cell r="E9826" t="str">
            <v>TOC</v>
          </cell>
          <cell r="F9826" t="str">
            <v>Sewer</v>
          </cell>
        </row>
        <row r="9827">
          <cell r="B9827">
            <v>6773.18</v>
          </cell>
          <cell r="C9827">
            <v>2011</v>
          </cell>
          <cell r="D9827" t="str">
            <v>700150  Employment Equity</v>
          </cell>
          <cell r="E9827" t="str">
            <v>District 3</v>
          </cell>
          <cell r="F9827" t="str">
            <v>Sewer</v>
          </cell>
        </row>
        <row r="9828">
          <cell r="B9828">
            <v>11611.26</v>
          </cell>
          <cell r="C9828">
            <v>2011</v>
          </cell>
          <cell r="D9828" t="str">
            <v>700150  Employment Equity</v>
          </cell>
          <cell r="E9828" t="str">
            <v>District 4</v>
          </cell>
          <cell r="F9828" t="str">
            <v>Sewer</v>
          </cell>
        </row>
        <row r="9829">
          <cell r="B9829">
            <v>6531.38</v>
          </cell>
          <cell r="C9829">
            <v>2011</v>
          </cell>
          <cell r="D9829" t="str">
            <v>700150  Employment Equity</v>
          </cell>
          <cell r="E9829" t="str">
            <v>District 4</v>
          </cell>
          <cell r="F9829" t="str">
            <v>Sewer</v>
          </cell>
        </row>
        <row r="9830">
          <cell r="B9830">
            <v>4596.08</v>
          </cell>
          <cell r="C9830">
            <v>2011</v>
          </cell>
          <cell r="D9830" t="str">
            <v>700150  Employment Equity</v>
          </cell>
          <cell r="E9830" t="str">
            <v>District 4</v>
          </cell>
          <cell r="F9830" t="str">
            <v>Sewer</v>
          </cell>
        </row>
        <row r="9831">
          <cell r="B9831">
            <v>3386.54</v>
          </cell>
          <cell r="C9831">
            <v>2011</v>
          </cell>
          <cell r="D9831" t="str">
            <v>700150  Employment Equity</v>
          </cell>
          <cell r="E9831" t="str">
            <v>District 7</v>
          </cell>
          <cell r="F9831" t="str">
            <v>Sewer</v>
          </cell>
        </row>
        <row r="9832">
          <cell r="B9832">
            <v>2418.92</v>
          </cell>
          <cell r="C9832">
            <v>2011</v>
          </cell>
          <cell r="D9832" t="str">
            <v>700150  Employment Equity</v>
          </cell>
          <cell r="E9832" t="str">
            <v>District 6</v>
          </cell>
          <cell r="F9832" t="str">
            <v>Sewer</v>
          </cell>
        </row>
        <row r="9833">
          <cell r="B9833">
            <v>2902.84</v>
          </cell>
          <cell r="C9833">
            <v>2011</v>
          </cell>
          <cell r="D9833" t="str">
            <v>700150  Employment Equity</v>
          </cell>
          <cell r="E9833" t="str">
            <v>District 6</v>
          </cell>
          <cell r="F9833" t="str">
            <v>Sewer</v>
          </cell>
        </row>
        <row r="9834">
          <cell r="B9834">
            <v>6773.18</v>
          </cell>
          <cell r="C9834">
            <v>2011</v>
          </cell>
          <cell r="D9834" t="str">
            <v>700150  Employment Equity</v>
          </cell>
          <cell r="E9834" t="str">
            <v>District 6</v>
          </cell>
          <cell r="F9834" t="str">
            <v>Sewer</v>
          </cell>
        </row>
        <row r="9835">
          <cell r="B9835">
            <v>1209.5999999999999</v>
          </cell>
          <cell r="C9835">
            <v>2011</v>
          </cell>
          <cell r="D9835" t="str">
            <v>700150  Employment Equity</v>
          </cell>
          <cell r="E9835" t="str">
            <v>District 7</v>
          </cell>
          <cell r="F9835" t="str">
            <v>Sewer</v>
          </cell>
        </row>
        <row r="9836">
          <cell r="B9836">
            <v>1451.42</v>
          </cell>
          <cell r="C9836">
            <v>2011</v>
          </cell>
          <cell r="D9836" t="str">
            <v>700150  Employment Equity</v>
          </cell>
          <cell r="E9836" t="str">
            <v>Logistics</v>
          </cell>
          <cell r="F9836" t="str">
            <v>Water</v>
          </cell>
        </row>
        <row r="9837">
          <cell r="B9837">
            <v>1209.5999999999999</v>
          </cell>
          <cell r="C9837">
            <v>2011</v>
          </cell>
          <cell r="D9837" t="str">
            <v>700150  Employment Equity</v>
          </cell>
          <cell r="E9837" t="str">
            <v>Informal Settlements</v>
          </cell>
          <cell r="F9837" t="str">
            <v>Water</v>
          </cell>
        </row>
        <row r="9838">
          <cell r="B9838">
            <v>9917.86</v>
          </cell>
          <cell r="C9838">
            <v>2011</v>
          </cell>
          <cell r="D9838" t="str">
            <v>700150  Employment Equity</v>
          </cell>
          <cell r="E9838" t="str">
            <v>TOC</v>
          </cell>
          <cell r="F9838" t="str">
            <v>Water</v>
          </cell>
        </row>
        <row r="9839">
          <cell r="B9839">
            <v>10643.6</v>
          </cell>
          <cell r="C9839">
            <v>2011</v>
          </cell>
          <cell r="D9839" t="str">
            <v>700150  Employment Equity</v>
          </cell>
          <cell r="E9839" t="str">
            <v>Informal Settlements</v>
          </cell>
          <cell r="F9839" t="str">
            <v>Water</v>
          </cell>
        </row>
        <row r="9840">
          <cell r="B9840">
            <v>9434</v>
          </cell>
          <cell r="C9840">
            <v>2011</v>
          </cell>
          <cell r="D9840" t="str">
            <v>700150  Employment Equity</v>
          </cell>
          <cell r="E9840" t="str">
            <v>TOC</v>
          </cell>
          <cell r="F9840" t="str">
            <v>Water</v>
          </cell>
        </row>
        <row r="9841">
          <cell r="B9841">
            <v>7982.66</v>
          </cell>
          <cell r="C9841">
            <v>2011</v>
          </cell>
          <cell r="D9841" t="str">
            <v>700150  Employment Equity</v>
          </cell>
          <cell r="E9841" t="str">
            <v>Logistics</v>
          </cell>
          <cell r="F9841" t="str">
            <v>Water</v>
          </cell>
        </row>
        <row r="9842">
          <cell r="B9842">
            <v>8466.48</v>
          </cell>
          <cell r="C9842">
            <v>2011</v>
          </cell>
          <cell r="D9842" t="str">
            <v>700150  Employment Equity</v>
          </cell>
          <cell r="E9842" t="str">
            <v>Logistics</v>
          </cell>
          <cell r="F9842" t="str">
            <v>Water</v>
          </cell>
        </row>
        <row r="9843">
          <cell r="B9843">
            <v>7256.86</v>
          </cell>
          <cell r="C9843">
            <v>2011</v>
          </cell>
          <cell r="D9843" t="str">
            <v>700150  Employment Equity</v>
          </cell>
          <cell r="E9843" t="str">
            <v>Logistics</v>
          </cell>
          <cell r="F9843" t="str">
            <v>Water</v>
          </cell>
        </row>
        <row r="9844">
          <cell r="B9844">
            <v>6773.18</v>
          </cell>
          <cell r="C9844">
            <v>2011</v>
          </cell>
          <cell r="D9844" t="str">
            <v>700150  Employment Equity</v>
          </cell>
          <cell r="E9844" t="str">
            <v>Logistics</v>
          </cell>
          <cell r="F9844" t="str">
            <v>Water</v>
          </cell>
        </row>
        <row r="9845">
          <cell r="B9845">
            <v>3870.4</v>
          </cell>
          <cell r="C9845">
            <v>2011</v>
          </cell>
          <cell r="D9845" t="str">
            <v>700150  Employment Equity</v>
          </cell>
          <cell r="E9845" t="str">
            <v>Logistics</v>
          </cell>
          <cell r="F9845" t="str">
            <v>Water</v>
          </cell>
        </row>
        <row r="9846">
          <cell r="B9846">
            <v>2418.92</v>
          </cell>
          <cell r="C9846">
            <v>2011</v>
          </cell>
          <cell r="D9846" t="str">
            <v>700150  Employment Equity</v>
          </cell>
          <cell r="E9846" t="str">
            <v>District 1</v>
          </cell>
          <cell r="F9846" t="str">
            <v>Water</v>
          </cell>
        </row>
        <row r="9847">
          <cell r="B9847">
            <v>3870.4</v>
          </cell>
          <cell r="C9847">
            <v>2011</v>
          </cell>
          <cell r="D9847" t="str">
            <v>700150  Employment Equity</v>
          </cell>
          <cell r="E9847" t="str">
            <v>District 1</v>
          </cell>
          <cell r="F9847" t="str">
            <v>Water</v>
          </cell>
        </row>
        <row r="9848">
          <cell r="B9848">
            <v>483.8</v>
          </cell>
          <cell r="C9848">
            <v>2011</v>
          </cell>
          <cell r="D9848" t="str">
            <v>700150  Employment Equity</v>
          </cell>
          <cell r="E9848" t="str">
            <v>District 1</v>
          </cell>
          <cell r="F9848" t="str">
            <v>Water</v>
          </cell>
        </row>
        <row r="9849">
          <cell r="B9849">
            <v>18868.22</v>
          </cell>
          <cell r="C9849">
            <v>2011</v>
          </cell>
          <cell r="D9849" t="str">
            <v>700150  Employment Equity</v>
          </cell>
          <cell r="E9849" t="str">
            <v>District 1</v>
          </cell>
          <cell r="F9849" t="str">
            <v>Water</v>
          </cell>
        </row>
        <row r="9850">
          <cell r="B9850">
            <v>2660.84</v>
          </cell>
          <cell r="C9850">
            <v>2011</v>
          </cell>
          <cell r="D9850" t="str">
            <v>700150  Employment Equity</v>
          </cell>
          <cell r="E9850" t="str">
            <v>District 6</v>
          </cell>
          <cell r="F9850" t="str">
            <v>Water</v>
          </cell>
        </row>
        <row r="9851">
          <cell r="B9851">
            <v>87040.59</v>
          </cell>
          <cell r="C9851">
            <v>2011</v>
          </cell>
          <cell r="D9851" t="str">
            <v>700155  Enterprise Resource Planning</v>
          </cell>
          <cell r="E9851" t="str">
            <v>District 8</v>
          </cell>
          <cell r="F9851" t="str">
            <v>Water</v>
          </cell>
        </row>
        <row r="9852">
          <cell r="B9852">
            <v>101547.41</v>
          </cell>
          <cell r="C9852">
            <v>2011</v>
          </cell>
          <cell r="D9852" t="str">
            <v>700155  Enterprise Resource Planning</v>
          </cell>
          <cell r="E9852" t="str">
            <v>District 8</v>
          </cell>
          <cell r="F9852" t="str">
            <v>Water</v>
          </cell>
        </row>
        <row r="9853">
          <cell r="B9853">
            <v>72533.899999999994</v>
          </cell>
          <cell r="C9853">
            <v>2011</v>
          </cell>
          <cell r="D9853" t="str">
            <v>700155  Enterprise Resource Planning</v>
          </cell>
          <cell r="E9853" t="str">
            <v>District 6</v>
          </cell>
          <cell r="F9853" t="str">
            <v>Water</v>
          </cell>
        </row>
        <row r="9854">
          <cell r="B9854">
            <v>72533.899999999994</v>
          </cell>
          <cell r="C9854">
            <v>2011</v>
          </cell>
          <cell r="D9854" t="str">
            <v>700155  Enterprise Resource Planning</v>
          </cell>
          <cell r="E9854" t="str">
            <v>District 3</v>
          </cell>
          <cell r="F9854" t="str">
            <v>Water</v>
          </cell>
        </row>
        <row r="9855">
          <cell r="B9855">
            <v>43520.35</v>
          </cell>
          <cell r="C9855">
            <v>2011</v>
          </cell>
          <cell r="D9855" t="str">
            <v>700155  Enterprise Resource Planning</v>
          </cell>
          <cell r="E9855" t="str">
            <v>District 3</v>
          </cell>
          <cell r="F9855" t="str">
            <v>Water</v>
          </cell>
        </row>
        <row r="9856">
          <cell r="B9856">
            <v>14506.85</v>
          </cell>
          <cell r="C9856">
            <v>2011</v>
          </cell>
          <cell r="D9856" t="str">
            <v>700155  Enterprise Resource Planning</v>
          </cell>
          <cell r="E9856" t="str">
            <v>District 3</v>
          </cell>
          <cell r="F9856" t="str">
            <v>Water</v>
          </cell>
        </row>
        <row r="9857">
          <cell r="B9857">
            <v>203094.81</v>
          </cell>
          <cell r="C9857">
            <v>2011</v>
          </cell>
          <cell r="D9857" t="str">
            <v>700155  Enterprise Resource Planning</v>
          </cell>
          <cell r="E9857" t="str">
            <v>District 4</v>
          </cell>
          <cell r="F9857" t="str">
            <v>Water</v>
          </cell>
        </row>
        <row r="9858">
          <cell r="B9858">
            <v>116054.19</v>
          </cell>
          <cell r="C9858">
            <v>2011</v>
          </cell>
          <cell r="D9858" t="str">
            <v>700155  Enterprise Resource Planning</v>
          </cell>
          <cell r="E9858" t="str">
            <v>District 4</v>
          </cell>
          <cell r="F9858" t="str">
            <v>Water</v>
          </cell>
        </row>
        <row r="9859">
          <cell r="B9859">
            <v>14506.85</v>
          </cell>
          <cell r="C9859">
            <v>2011</v>
          </cell>
          <cell r="D9859" t="str">
            <v>700155  Enterprise Resource Planning</v>
          </cell>
          <cell r="E9859" t="str">
            <v>District 4</v>
          </cell>
          <cell r="F9859" t="str">
            <v>Water</v>
          </cell>
        </row>
        <row r="9860">
          <cell r="B9860">
            <v>14506.85</v>
          </cell>
          <cell r="C9860">
            <v>2011</v>
          </cell>
          <cell r="D9860" t="str">
            <v>700155  Enterprise Resource Planning</v>
          </cell>
          <cell r="E9860" t="str">
            <v>District 4</v>
          </cell>
          <cell r="F9860" t="str">
            <v>Water</v>
          </cell>
        </row>
        <row r="9861">
          <cell r="B9861">
            <v>58027.06</v>
          </cell>
          <cell r="C9861">
            <v>2011</v>
          </cell>
          <cell r="D9861" t="str">
            <v>700155  Enterprise Resource Planning</v>
          </cell>
          <cell r="E9861" t="str">
            <v>District 4</v>
          </cell>
          <cell r="F9861" t="str">
            <v>Water</v>
          </cell>
        </row>
        <row r="9862">
          <cell r="B9862">
            <v>14506.85</v>
          </cell>
          <cell r="C9862">
            <v>2011</v>
          </cell>
          <cell r="D9862" t="str">
            <v>700155  Enterprise Resource Planning</v>
          </cell>
          <cell r="E9862" t="str">
            <v>District 4</v>
          </cell>
          <cell r="F9862" t="str">
            <v>Water</v>
          </cell>
        </row>
        <row r="9863">
          <cell r="B9863">
            <v>14506.85</v>
          </cell>
          <cell r="C9863">
            <v>2011</v>
          </cell>
          <cell r="D9863" t="str">
            <v>700155  Enterprise Resource Planning</v>
          </cell>
          <cell r="E9863" t="str">
            <v>District 8</v>
          </cell>
          <cell r="F9863" t="str">
            <v>Water</v>
          </cell>
        </row>
        <row r="9864">
          <cell r="B9864">
            <v>101547.41</v>
          </cell>
          <cell r="C9864">
            <v>2011</v>
          </cell>
          <cell r="D9864" t="str">
            <v>700155  Enterprise Resource Planning</v>
          </cell>
          <cell r="E9864" t="str">
            <v>District 8</v>
          </cell>
          <cell r="F9864" t="str">
            <v>Water</v>
          </cell>
        </row>
        <row r="9865">
          <cell r="B9865">
            <v>43520.35</v>
          </cell>
          <cell r="C9865">
            <v>2011</v>
          </cell>
          <cell r="D9865" t="str">
            <v>700155  Enterprise Resource Planning</v>
          </cell>
          <cell r="E9865" t="str">
            <v>District 1</v>
          </cell>
          <cell r="F9865" t="str">
            <v>Water</v>
          </cell>
        </row>
        <row r="9866">
          <cell r="B9866">
            <v>43520.35</v>
          </cell>
          <cell r="C9866">
            <v>2011</v>
          </cell>
          <cell r="D9866" t="str">
            <v>700155  Enterprise Resource Planning</v>
          </cell>
          <cell r="E9866" t="str">
            <v>District 8</v>
          </cell>
          <cell r="F9866" t="str">
            <v>Water</v>
          </cell>
        </row>
        <row r="9867">
          <cell r="B9867">
            <v>43520.35</v>
          </cell>
          <cell r="C9867">
            <v>2011</v>
          </cell>
          <cell r="D9867" t="str">
            <v>700155  Enterprise Resource Planning</v>
          </cell>
          <cell r="E9867" t="str">
            <v>District 6</v>
          </cell>
          <cell r="F9867" t="str">
            <v>Water</v>
          </cell>
        </row>
        <row r="9868">
          <cell r="B9868">
            <v>246615.04000000001</v>
          </cell>
          <cell r="C9868">
            <v>2011</v>
          </cell>
          <cell r="D9868" t="str">
            <v>700155  Enterprise Resource Planning</v>
          </cell>
          <cell r="E9868" t="str">
            <v>District 6</v>
          </cell>
          <cell r="F9868" t="str">
            <v>Water</v>
          </cell>
        </row>
        <row r="9869">
          <cell r="B9869">
            <v>14506.85</v>
          </cell>
          <cell r="C9869">
            <v>2011</v>
          </cell>
          <cell r="D9869" t="str">
            <v>700155  Enterprise Resource Planning</v>
          </cell>
          <cell r="E9869" t="str">
            <v>District 6</v>
          </cell>
          <cell r="F9869" t="str">
            <v>Water</v>
          </cell>
        </row>
        <row r="9870">
          <cell r="B9870">
            <v>29013.49</v>
          </cell>
          <cell r="C9870">
            <v>2011</v>
          </cell>
          <cell r="D9870" t="str">
            <v>700155  Enterprise Resource Planning</v>
          </cell>
          <cell r="E9870" t="str">
            <v>District 6</v>
          </cell>
          <cell r="F9870" t="str">
            <v>Water</v>
          </cell>
        </row>
        <row r="9871">
          <cell r="B9871">
            <v>58027.06</v>
          </cell>
          <cell r="C9871">
            <v>2011</v>
          </cell>
          <cell r="D9871" t="str">
            <v>700155  Enterprise Resource Planning</v>
          </cell>
          <cell r="E9871" t="str">
            <v>District 6</v>
          </cell>
          <cell r="F9871" t="str">
            <v>Water</v>
          </cell>
        </row>
        <row r="9872">
          <cell r="B9872">
            <v>29013.49</v>
          </cell>
          <cell r="C9872">
            <v>2011</v>
          </cell>
          <cell r="D9872" t="str">
            <v>700155  Enterprise Resource Planning</v>
          </cell>
          <cell r="E9872" t="str">
            <v>District 6</v>
          </cell>
          <cell r="F9872" t="str">
            <v>Water</v>
          </cell>
        </row>
        <row r="9873">
          <cell r="B9873">
            <v>290138.82</v>
          </cell>
          <cell r="C9873">
            <v>2011</v>
          </cell>
          <cell r="D9873" t="str">
            <v>700155  Enterprise Resource Planning</v>
          </cell>
          <cell r="E9873" t="str">
            <v>District 8</v>
          </cell>
          <cell r="F9873" t="str">
            <v>Water</v>
          </cell>
        </row>
        <row r="9874">
          <cell r="B9874">
            <v>14506.85</v>
          </cell>
          <cell r="C9874">
            <v>2011</v>
          </cell>
          <cell r="D9874" t="str">
            <v>700155  Enterprise Resource Planning</v>
          </cell>
          <cell r="E9874" t="str">
            <v>District 8</v>
          </cell>
          <cell r="F9874" t="str">
            <v>Water</v>
          </cell>
        </row>
        <row r="9875">
          <cell r="B9875">
            <v>72533.899999999994</v>
          </cell>
          <cell r="C9875">
            <v>2011</v>
          </cell>
          <cell r="D9875" t="str">
            <v>700155  Enterprise Resource Planning</v>
          </cell>
          <cell r="E9875" t="str">
            <v>District 8</v>
          </cell>
          <cell r="F9875" t="str">
            <v>Water</v>
          </cell>
        </row>
        <row r="9876">
          <cell r="B9876">
            <v>159574.56</v>
          </cell>
          <cell r="C9876">
            <v>2011</v>
          </cell>
          <cell r="D9876" t="str">
            <v>700155  Enterprise Resource Planning</v>
          </cell>
          <cell r="E9876" t="str">
            <v>District 8</v>
          </cell>
          <cell r="F9876" t="str">
            <v>Water</v>
          </cell>
        </row>
        <row r="9877">
          <cell r="B9877">
            <v>159574.56</v>
          </cell>
          <cell r="C9877">
            <v>2011</v>
          </cell>
          <cell r="D9877" t="str">
            <v>700155  Enterprise Resource Planning</v>
          </cell>
          <cell r="E9877" t="str">
            <v>District 8</v>
          </cell>
          <cell r="F9877" t="str">
            <v>Water</v>
          </cell>
        </row>
        <row r="9878">
          <cell r="B9878">
            <v>58027.06</v>
          </cell>
          <cell r="C9878">
            <v>2011</v>
          </cell>
          <cell r="D9878" t="str">
            <v>700155  Enterprise Resource Planning</v>
          </cell>
          <cell r="E9878" t="str">
            <v>District 8</v>
          </cell>
          <cell r="F9878" t="str">
            <v>Water</v>
          </cell>
        </row>
        <row r="9879">
          <cell r="B9879">
            <v>348166.62</v>
          </cell>
          <cell r="C9879">
            <v>2011</v>
          </cell>
          <cell r="D9879" t="str">
            <v>700155  Enterprise Resource Planning</v>
          </cell>
          <cell r="E9879" t="str">
            <v>District 8</v>
          </cell>
          <cell r="F9879" t="str">
            <v>Water</v>
          </cell>
        </row>
        <row r="9880">
          <cell r="B9880">
            <v>43520.35</v>
          </cell>
          <cell r="C9880">
            <v>2011</v>
          </cell>
          <cell r="D9880" t="str">
            <v>700155  Enterprise Resource Planning</v>
          </cell>
          <cell r="E9880" t="str">
            <v>Informal Settlements</v>
          </cell>
          <cell r="F9880" t="str">
            <v>Sewer</v>
          </cell>
        </row>
        <row r="9881">
          <cell r="B9881">
            <v>159574.56</v>
          </cell>
          <cell r="C9881">
            <v>2011</v>
          </cell>
          <cell r="D9881" t="str">
            <v>700155  Enterprise Resource Planning</v>
          </cell>
          <cell r="E9881" t="str">
            <v>District 1</v>
          </cell>
          <cell r="F9881" t="str">
            <v>Sewer</v>
          </cell>
        </row>
        <row r="9882">
          <cell r="B9882">
            <v>14506.85</v>
          </cell>
          <cell r="C9882">
            <v>2011</v>
          </cell>
          <cell r="D9882" t="str">
            <v>700155  Enterprise Resource Planning</v>
          </cell>
          <cell r="E9882" t="str">
            <v>District 7</v>
          </cell>
          <cell r="F9882" t="str">
            <v>Sewer</v>
          </cell>
        </row>
        <row r="9883">
          <cell r="B9883">
            <v>29013.49</v>
          </cell>
          <cell r="C9883">
            <v>2011</v>
          </cell>
          <cell r="D9883" t="str">
            <v>700155  Enterprise Resource Planning</v>
          </cell>
          <cell r="E9883" t="str">
            <v>District 6</v>
          </cell>
          <cell r="F9883" t="str">
            <v>Sewer</v>
          </cell>
        </row>
        <row r="9884">
          <cell r="B9884">
            <v>14506.85</v>
          </cell>
          <cell r="C9884">
            <v>2011</v>
          </cell>
          <cell r="D9884" t="str">
            <v>700155  Enterprise Resource Planning</v>
          </cell>
          <cell r="E9884" t="str">
            <v>TOC</v>
          </cell>
          <cell r="F9884" t="str">
            <v>Sewer</v>
          </cell>
        </row>
        <row r="9885">
          <cell r="B9885">
            <v>14506.85</v>
          </cell>
          <cell r="C9885">
            <v>2011</v>
          </cell>
          <cell r="D9885" t="str">
            <v>700155  Enterprise Resource Planning</v>
          </cell>
          <cell r="E9885" t="str">
            <v>District 3</v>
          </cell>
          <cell r="F9885" t="str">
            <v>Sewer</v>
          </cell>
        </row>
        <row r="9886">
          <cell r="B9886">
            <v>29013.49</v>
          </cell>
          <cell r="C9886">
            <v>2011</v>
          </cell>
          <cell r="D9886" t="str">
            <v>700155  Enterprise Resource Planning</v>
          </cell>
          <cell r="E9886" t="str">
            <v>District 4</v>
          </cell>
          <cell r="F9886" t="str">
            <v>Sewer</v>
          </cell>
        </row>
        <row r="9887">
          <cell r="B9887">
            <v>29013.49</v>
          </cell>
          <cell r="C9887">
            <v>2011</v>
          </cell>
          <cell r="D9887" t="str">
            <v>700155  Enterprise Resource Planning</v>
          </cell>
          <cell r="E9887" t="str">
            <v>District 4</v>
          </cell>
          <cell r="F9887" t="str">
            <v>Sewer</v>
          </cell>
        </row>
        <row r="9888">
          <cell r="B9888">
            <v>29013.49</v>
          </cell>
          <cell r="C9888">
            <v>2011</v>
          </cell>
          <cell r="D9888" t="str">
            <v>700155  Enterprise Resource Planning</v>
          </cell>
          <cell r="E9888" t="str">
            <v>District 4</v>
          </cell>
          <cell r="F9888" t="str">
            <v>Sewer</v>
          </cell>
        </row>
        <row r="9889">
          <cell r="B9889">
            <v>29013.49</v>
          </cell>
          <cell r="C9889">
            <v>2011</v>
          </cell>
          <cell r="D9889" t="str">
            <v>700155  Enterprise Resource Planning</v>
          </cell>
          <cell r="E9889" t="str">
            <v>District 7</v>
          </cell>
          <cell r="F9889" t="str">
            <v>Sewer</v>
          </cell>
        </row>
        <row r="9890">
          <cell r="B9890">
            <v>14506.85</v>
          </cell>
          <cell r="C9890">
            <v>2011</v>
          </cell>
          <cell r="D9890" t="str">
            <v>700155  Enterprise Resource Planning</v>
          </cell>
          <cell r="E9890" t="str">
            <v>District 6</v>
          </cell>
          <cell r="F9890" t="str">
            <v>Sewer</v>
          </cell>
        </row>
        <row r="9891">
          <cell r="B9891">
            <v>14506.85</v>
          </cell>
          <cell r="C9891">
            <v>2011</v>
          </cell>
          <cell r="D9891" t="str">
            <v>700155  Enterprise Resource Planning</v>
          </cell>
          <cell r="E9891" t="str">
            <v>District 6</v>
          </cell>
          <cell r="F9891" t="str">
            <v>Sewer</v>
          </cell>
        </row>
        <row r="9892">
          <cell r="B9892">
            <v>29013.49</v>
          </cell>
          <cell r="C9892">
            <v>2011</v>
          </cell>
          <cell r="D9892" t="str">
            <v>700155  Enterprise Resource Planning</v>
          </cell>
          <cell r="E9892" t="str">
            <v>District 6</v>
          </cell>
          <cell r="F9892" t="str">
            <v>Sewer</v>
          </cell>
        </row>
        <row r="9893">
          <cell r="B9893">
            <v>43520.35</v>
          </cell>
          <cell r="C9893">
            <v>2011</v>
          </cell>
          <cell r="D9893" t="str">
            <v>700155  Enterprise Resource Planning</v>
          </cell>
          <cell r="E9893" t="str">
            <v>District 7</v>
          </cell>
          <cell r="F9893" t="str">
            <v>Sewer</v>
          </cell>
        </row>
        <row r="9894">
          <cell r="B9894">
            <v>72533.899999999994</v>
          </cell>
          <cell r="C9894">
            <v>2011</v>
          </cell>
          <cell r="D9894" t="str">
            <v>700155  Enterprise Resource Planning</v>
          </cell>
          <cell r="E9894" t="str">
            <v>Logistics</v>
          </cell>
          <cell r="F9894" t="str">
            <v>Water</v>
          </cell>
        </row>
        <row r="9895">
          <cell r="B9895">
            <v>14506.85</v>
          </cell>
          <cell r="C9895">
            <v>2011</v>
          </cell>
          <cell r="D9895" t="str">
            <v>700155  Enterprise Resource Planning</v>
          </cell>
          <cell r="E9895" t="str">
            <v>Informal Settlements</v>
          </cell>
          <cell r="F9895" t="str">
            <v>Water</v>
          </cell>
        </row>
        <row r="9896">
          <cell r="B9896">
            <v>551263.76</v>
          </cell>
          <cell r="C9896">
            <v>2011</v>
          </cell>
          <cell r="D9896" t="str">
            <v>700155  Enterprise Resource Planning</v>
          </cell>
          <cell r="E9896" t="str">
            <v>TOC</v>
          </cell>
          <cell r="F9896" t="str">
            <v>Water</v>
          </cell>
        </row>
        <row r="9897">
          <cell r="B9897">
            <v>435208.22</v>
          </cell>
          <cell r="C9897">
            <v>2011</v>
          </cell>
          <cell r="D9897" t="str">
            <v>700155  Enterprise Resource Planning</v>
          </cell>
          <cell r="E9897" t="str">
            <v>Informal Settlements</v>
          </cell>
          <cell r="F9897" t="str">
            <v>Water</v>
          </cell>
        </row>
        <row r="9898">
          <cell r="B9898">
            <v>348166.62</v>
          </cell>
          <cell r="C9898">
            <v>2011</v>
          </cell>
          <cell r="D9898" t="str">
            <v>700155  Enterprise Resource Planning</v>
          </cell>
          <cell r="E9898" t="str">
            <v>TOC</v>
          </cell>
          <cell r="F9898" t="str">
            <v>Water</v>
          </cell>
        </row>
        <row r="9899">
          <cell r="B9899">
            <v>116054.19</v>
          </cell>
          <cell r="C9899">
            <v>2011</v>
          </cell>
          <cell r="D9899" t="str">
            <v>700155  Enterprise Resource Planning</v>
          </cell>
          <cell r="E9899" t="str">
            <v>Logistics</v>
          </cell>
          <cell r="F9899" t="str">
            <v>Water</v>
          </cell>
        </row>
        <row r="9900">
          <cell r="B9900">
            <v>14506.85</v>
          </cell>
          <cell r="C9900">
            <v>2011</v>
          </cell>
          <cell r="D9900" t="str">
            <v>700155  Enterprise Resource Planning</v>
          </cell>
          <cell r="E9900" t="str">
            <v>Logistics</v>
          </cell>
          <cell r="F9900" t="str">
            <v>Water</v>
          </cell>
        </row>
        <row r="9901">
          <cell r="B9901">
            <v>72533.899999999994</v>
          </cell>
          <cell r="C9901">
            <v>2011</v>
          </cell>
          <cell r="D9901" t="str">
            <v>700155  Enterprise Resource Planning</v>
          </cell>
          <cell r="E9901" t="str">
            <v>Logistics</v>
          </cell>
          <cell r="F9901" t="str">
            <v>Water</v>
          </cell>
        </row>
        <row r="9902">
          <cell r="B9902">
            <v>43520.35</v>
          </cell>
          <cell r="C9902">
            <v>2011</v>
          </cell>
          <cell r="D9902" t="str">
            <v>700155  Enterprise Resource Planning</v>
          </cell>
          <cell r="E9902" t="str">
            <v>Logistics</v>
          </cell>
          <cell r="F9902" t="str">
            <v>Water</v>
          </cell>
        </row>
        <row r="9903">
          <cell r="B9903">
            <v>43520.35</v>
          </cell>
          <cell r="C9903">
            <v>2011</v>
          </cell>
          <cell r="D9903" t="str">
            <v>700155  Enterprise Resource Planning</v>
          </cell>
          <cell r="E9903" t="str">
            <v>Logistics</v>
          </cell>
          <cell r="F9903" t="str">
            <v>Water</v>
          </cell>
        </row>
        <row r="9904">
          <cell r="B9904">
            <v>87040.59</v>
          </cell>
          <cell r="C9904">
            <v>2011</v>
          </cell>
          <cell r="D9904" t="str">
            <v>700155  Enterprise Resource Planning</v>
          </cell>
          <cell r="E9904" t="str">
            <v>District 1</v>
          </cell>
          <cell r="F9904" t="str">
            <v>Water</v>
          </cell>
        </row>
        <row r="9905">
          <cell r="B9905">
            <v>159574.56</v>
          </cell>
          <cell r="C9905">
            <v>2011</v>
          </cell>
          <cell r="D9905" t="str">
            <v>700155  Enterprise Resource Planning</v>
          </cell>
          <cell r="E9905" t="str">
            <v>District 1</v>
          </cell>
          <cell r="F9905" t="str">
            <v>Water</v>
          </cell>
        </row>
        <row r="9906">
          <cell r="B9906">
            <v>43520.35</v>
          </cell>
          <cell r="C9906">
            <v>2011</v>
          </cell>
          <cell r="D9906" t="str">
            <v>700155  Enterprise Resource Planning</v>
          </cell>
          <cell r="E9906" t="str">
            <v>District 1</v>
          </cell>
          <cell r="F9906" t="str">
            <v>Water</v>
          </cell>
        </row>
        <row r="9907">
          <cell r="B9907">
            <v>58027.06</v>
          </cell>
          <cell r="C9907">
            <v>2011</v>
          </cell>
          <cell r="D9907" t="str">
            <v>700155  Enterprise Resource Planning</v>
          </cell>
          <cell r="E9907" t="str">
            <v>District 1</v>
          </cell>
          <cell r="F9907" t="str">
            <v>Water</v>
          </cell>
        </row>
        <row r="9908">
          <cell r="B9908">
            <v>101547.41</v>
          </cell>
          <cell r="C9908">
            <v>2011</v>
          </cell>
          <cell r="D9908" t="str">
            <v>700155  Enterprise Resource Planning</v>
          </cell>
          <cell r="E9908" t="str">
            <v>District 6</v>
          </cell>
          <cell r="F9908" t="str">
            <v>Water</v>
          </cell>
        </row>
        <row r="9909">
          <cell r="B9909">
            <v>470.91</v>
          </cell>
          <cell r="C9909">
            <v>2011</v>
          </cell>
          <cell r="D9909" t="str">
            <v>700210  General Administration</v>
          </cell>
          <cell r="E9909" t="str">
            <v>District 8</v>
          </cell>
          <cell r="F9909" t="str">
            <v>Water</v>
          </cell>
        </row>
        <row r="9910">
          <cell r="B9910">
            <v>6175.05</v>
          </cell>
          <cell r="C9910">
            <v>2011</v>
          </cell>
          <cell r="D9910" t="str">
            <v>700210  General Administration</v>
          </cell>
          <cell r="E9910" t="str">
            <v>District 6</v>
          </cell>
          <cell r="F9910" t="str">
            <v>Water</v>
          </cell>
        </row>
        <row r="9911">
          <cell r="B9911">
            <v>235.44</v>
          </cell>
          <cell r="C9911">
            <v>2011</v>
          </cell>
          <cell r="D9911" t="str">
            <v>700210  General Administration</v>
          </cell>
          <cell r="E9911" t="str">
            <v>District 3</v>
          </cell>
          <cell r="F9911" t="str">
            <v>Water</v>
          </cell>
        </row>
        <row r="9912">
          <cell r="B9912">
            <v>706.35</v>
          </cell>
          <cell r="C9912">
            <v>2011</v>
          </cell>
          <cell r="D9912" t="str">
            <v>700210  General Administration</v>
          </cell>
          <cell r="E9912" t="str">
            <v>District 3</v>
          </cell>
          <cell r="F9912" t="str">
            <v>Water</v>
          </cell>
        </row>
        <row r="9913">
          <cell r="B9913">
            <v>235.44</v>
          </cell>
          <cell r="C9913">
            <v>2011</v>
          </cell>
          <cell r="D9913" t="str">
            <v>700210  General Administration</v>
          </cell>
          <cell r="E9913" t="str">
            <v>District 3</v>
          </cell>
          <cell r="F9913" t="str">
            <v>Water</v>
          </cell>
        </row>
        <row r="9914">
          <cell r="B9914">
            <v>3440.75</v>
          </cell>
          <cell r="C9914">
            <v>2011</v>
          </cell>
          <cell r="D9914" t="str">
            <v>700210  General Administration</v>
          </cell>
          <cell r="E9914" t="str">
            <v>District 4</v>
          </cell>
          <cell r="F9914" t="str">
            <v>Water</v>
          </cell>
        </row>
        <row r="9915">
          <cell r="B9915">
            <v>706.35</v>
          </cell>
          <cell r="C9915">
            <v>2011</v>
          </cell>
          <cell r="D9915" t="str">
            <v>700210  General Administration</v>
          </cell>
          <cell r="E9915" t="str">
            <v>District 4</v>
          </cell>
          <cell r="F9915" t="str">
            <v>Water</v>
          </cell>
        </row>
        <row r="9916">
          <cell r="B9916">
            <v>235.44</v>
          </cell>
          <cell r="C9916">
            <v>2011</v>
          </cell>
          <cell r="D9916" t="str">
            <v>700210  General Administration</v>
          </cell>
          <cell r="E9916" t="str">
            <v>District 4</v>
          </cell>
          <cell r="F9916" t="str">
            <v>Water</v>
          </cell>
        </row>
        <row r="9917">
          <cell r="B9917">
            <v>235.44</v>
          </cell>
          <cell r="C9917">
            <v>2011</v>
          </cell>
          <cell r="D9917" t="str">
            <v>700210  General Administration</v>
          </cell>
          <cell r="E9917" t="str">
            <v>District 8</v>
          </cell>
          <cell r="F9917" t="str">
            <v>Water</v>
          </cell>
        </row>
        <row r="9918">
          <cell r="B9918">
            <v>941.82</v>
          </cell>
          <cell r="C9918">
            <v>2011</v>
          </cell>
          <cell r="D9918" t="str">
            <v>700210  General Administration</v>
          </cell>
          <cell r="E9918" t="str">
            <v>District 8</v>
          </cell>
          <cell r="F9918" t="str">
            <v>Water</v>
          </cell>
        </row>
        <row r="9919">
          <cell r="B9919">
            <v>706.35</v>
          </cell>
          <cell r="C9919">
            <v>2011</v>
          </cell>
          <cell r="D9919" t="str">
            <v>700210  General Administration</v>
          </cell>
          <cell r="E9919" t="str">
            <v>District 8</v>
          </cell>
          <cell r="F9919" t="str">
            <v>Water</v>
          </cell>
        </row>
        <row r="9920">
          <cell r="B9920">
            <v>235.44</v>
          </cell>
          <cell r="C9920">
            <v>2011</v>
          </cell>
          <cell r="D9920" t="str">
            <v>700210  General Administration</v>
          </cell>
          <cell r="E9920" t="str">
            <v>District 8</v>
          </cell>
          <cell r="F9920" t="str">
            <v>Water</v>
          </cell>
        </row>
        <row r="9921">
          <cell r="B9921">
            <v>470.91</v>
          </cell>
          <cell r="C9921">
            <v>2011</v>
          </cell>
          <cell r="D9921" t="str">
            <v>700210  General Administration</v>
          </cell>
          <cell r="E9921" t="str">
            <v>District 8</v>
          </cell>
          <cell r="F9921" t="str">
            <v>Water</v>
          </cell>
        </row>
        <row r="9922">
          <cell r="B9922">
            <v>2734.37</v>
          </cell>
          <cell r="C9922">
            <v>2011</v>
          </cell>
          <cell r="D9922" t="str">
            <v>700210  General Administration</v>
          </cell>
          <cell r="E9922" t="str">
            <v>District 6</v>
          </cell>
          <cell r="F9922" t="str">
            <v>Water</v>
          </cell>
        </row>
        <row r="9923">
          <cell r="B9923">
            <v>3440.75</v>
          </cell>
          <cell r="C9923">
            <v>2011</v>
          </cell>
          <cell r="D9923" t="str">
            <v>700210  General Administration</v>
          </cell>
          <cell r="E9923" t="str">
            <v>District 6</v>
          </cell>
          <cell r="F9923" t="str">
            <v>Water</v>
          </cell>
        </row>
        <row r="9924">
          <cell r="B9924">
            <v>2498.9299999999998</v>
          </cell>
          <cell r="C9924">
            <v>2011</v>
          </cell>
          <cell r="D9924" t="str">
            <v>700210  General Administration</v>
          </cell>
          <cell r="E9924" t="str">
            <v>District 6</v>
          </cell>
          <cell r="F9924" t="str">
            <v>Water</v>
          </cell>
        </row>
        <row r="9925">
          <cell r="B9925">
            <v>1177.25</v>
          </cell>
          <cell r="C9925">
            <v>2011</v>
          </cell>
          <cell r="D9925" t="str">
            <v>700210  General Administration</v>
          </cell>
          <cell r="E9925" t="str">
            <v>District 6</v>
          </cell>
          <cell r="F9925" t="str">
            <v>Water</v>
          </cell>
        </row>
        <row r="9926">
          <cell r="B9926">
            <v>706.35</v>
          </cell>
          <cell r="C9926">
            <v>2011</v>
          </cell>
          <cell r="D9926" t="str">
            <v>700210  General Administration</v>
          </cell>
          <cell r="E9926" t="str">
            <v>District 6</v>
          </cell>
          <cell r="F9926" t="str">
            <v>Water</v>
          </cell>
        </row>
        <row r="9927">
          <cell r="B9927">
            <v>235.44</v>
          </cell>
          <cell r="C9927">
            <v>2011</v>
          </cell>
          <cell r="D9927" t="str">
            <v>700210  General Administration</v>
          </cell>
          <cell r="E9927" t="str">
            <v>District 6</v>
          </cell>
          <cell r="F9927" t="str">
            <v>Water</v>
          </cell>
        </row>
        <row r="9928">
          <cell r="B9928">
            <v>235.44</v>
          </cell>
          <cell r="C9928">
            <v>2011</v>
          </cell>
          <cell r="D9928" t="str">
            <v>700210  General Administration</v>
          </cell>
          <cell r="E9928" t="str">
            <v>District 8</v>
          </cell>
          <cell r="F9928" t="str">
            <v>Water</v>
          </cell>
        </row>
        <row r="9929">
          <cell r="B9929">
            <v>1883.61</v>
          </cell>
          <cell r="C9929">
            <v>2011</v>
          </cell>
          <cell r="D9929" t="str">
            <v>700210  General Administration</v>
          </cell>
          <cell r="E9929" t="str">
            <v>District 8</v>
          </cell>
          <cell r="F9929" t="str">
            <v>Water</v>
          </cell>
        </row>
        <row r="9930">
          <cell r="B9930">
            <v>470.91</v>
          </cell>
          <cell r="C9930">
            <v>2011</v>
          </cell>
          <cell r="D9930" t="str">
            <v>700210  General Administration</v>
          </cell>
          <cell r="E9930" t="str">
            <v>District 8</v>
          </cell>
          <cell r="F9930" t="str">
            <v>Water</v>
          </cell>
        </row>
        <row r="9931">
          <cell r="B9931">
            <v>7496.73</v>
          </cell>
          <cell r="C9931">
            <v>2011</v>
          </cell>
          <cell r="D9931" t="str">
            <v>700210  General Administration</v>
          </cell>
          <cell r="E9931" t="str">
            <v>District 8</v>
          </cell>
          <cell r="F9931" t="str">
            <v>Water</v>
          </cell>
        </row>
        <row r="9932">
          <cell r="B9932">
            <v>470.91</v>
          </cell>
          <cell r="C9932">
            <v>2011</v>
          </cell>
          <cell r="D9932" t="str">
            <v>700210  General Administration</v>
          </cell>
          <cell r="E9932" t="str">
            <v>District 8</v>
          </cell>
          <cell r="F9932" t="str">
            <v>Water</v>
          </cell>
        </row>
        <row r="9933">
          <cell r="B9933">
            <v>1648.16</v>
          </cell>
          <cell r="C9933">
            <v>2011</v>
          </cell>
          <cell r="D9933" t="str">
            <v>700210  General Administration</v>
          </cell>
          <cell r="E9933" t="str">
            <v>District 8</v>
          </cell>
          <cell r="F9933" t="str">
            <v>Water</v>
          </cell>
        </row>
        <row r="9934">
          <cell r="B9934">
            <v>470.91</v>
          </cell>
          <cell r="C9934">
            <v>2011</v>
          </cell>
          <cell r="D9934" t="str">
            <v>700210  General Administration</v>
          </cell>
          <cell r="E9934" t="str">
            <v>District 8</v>
          </cell>
          <cell r="F9934" t="str">
            <v>Water</v>
          </cell>
        </row>
        <row r="9935">
          <cell r="B9935">
            <v>2498.9299999999998</v>
          </cell>
          <cell r="C9935">
            <v>2011</v>
          </cell>
          <cell r="D9935" t="str">
            <v>700210  General Administration</v>
          </cell>
          <cell r="E9935" t="e">
            <v>#N/A</v>
          </cell>
          <cell r="F9935" t="str">
            <v>Sewer</v>
          </cell>
        </row>
        <row r="9936">
          <cell r="B9936">
            <v>235.44</v>
          </cell>
          <cell r="C9936">
            <v>2011</v>
          </cell>
          <cell r="D9936" t="str">
            <v>700210  General Administration</v>
          </cell>
          <cell r="E9936" t="str">
            <v>District 8</v>
          </cell>
          <cell r="F9936" t="str">
            <v>Water</v>
          </cell>
        </row>
        <row r="9937">
          <cell r="B9937">
            <v>470.91</v>
          </cell>
          <cell r="C9937">
            <v>2011</v>
          </cell>
          <cell r="D9937" t="str">
            <v>700210  General Administration</v>
          </cell>
          <cell r="E9937" t="str">
            <v>Informal Settlements</v>
          </cell>
          <cell r="F9937" t="str">
            <v>Sewer</v>
          </cell>
        </row>
        <row r="9938">
          <cell r="B9938">
            <v>235.44</v>
          </cell>
          <cell r="C9938">
            <v>2011</v>
          </cell>
          <cell r="D9938" t="str">
            <v>700210  General Administration</v>
          </cell>
          <cell r="E9938" t="str">
            <v>TOC</v>
          </cell>
          <cell r="F9938" t="str">
            <v>Sewer</v>
          </cell>
        </row>
        <row r="9939">
          <cell r="B9939">
            <v>706.35</v>
          </cell>
          <cell r="C9939">
            <v>2011</v>
          </cell>
          <cell r="D9939" t="str">
            <v>700210  General Administration</v>
          </cell>
          <cell r="E9939" t="str">
            <v>Logistics</v>
          </cell>
          <cell r="F9939" t="str">
            <v>Sewer</v>
          </cell>
        </row>
        <row r="9940">
          <cell r="B9940">
            <v>235.44</v>
          </cell>
          <cell r="C9940">
            <v>2011</v>
          </cell>
          <cell r="D9940" t="str">
            <v>700210  General Administration</v>
          </cell>
          <cell r="E9940" t="str">
            <v>Logistics</v>
          </cell>
          <cell r="F9940" t="str">
            <v>Sewer</v>
          </cell>
        </row>
        <row r="9941">
          <cell r="B9941">
            <v>941.82</v>
          </cell>
          <cell r="C9941">
            <v>2011</v>
          </cell>
          <cell r="D9941" t="str">
            <v>700210  General Administration</v>
          </cell>
          <cell r="E9941" t="str">
            <v>District 7</v>
          </cell>
          <cell r="F9941" t="str">
            <v>Sewer</v>
          </cell>
        </row>
        <row r="9942">
          <cell r="B9942">
            <v>235.44</v>
          </cell>
          <cell r="C9942">
            <v>2011</v>
          </cell>
          <cell r="D9942" t="str">
            <v>700210  General Administration</v>
          </cell>
          <cell r="E9942" t="str">
            <v>District 3</v>
          </cell>
          <cell r="F9942" t="str">
            <v>Sewer</v>
          </cell>
        </row>
        <row r="9943">
          <cell r="B9943">
            <v>2498.9299999999998</v>
          </cell>
          <cell r="C9943">
            <v>2011</v>
          </cell>
          <cell r="D9943" t="str">
            <v>700210  General Administration</v>
          </cell>
          <cell r="E9943" t="str">
            <v>District 4</v>
          </cell>
          <cell r="F9943" t="str">
            <v>Sewer</v>
          </cell>
        </row>
        <row r="9944">
          <cell r="B9944">
            <v>2734.37</v>
          </cell>
          <cell r="C9944">
            <v>2011</v>
          </cell>
          <cell r="D9944" t="str">
            <v>700210  General Administration</v>
          </cell>
          <cell r="E9944" t="str">
            <v>District 4</v>
          </cell>
          <cell r="F9944" t="str">
            <v>Sewer</v>
          </cell>
        </row>
        <row r="9945">
          <cell r="B9945">
            <v>470.91</v>
          </cell>
          <cell r="C9945">
            <v>2011</v>
          </cell>
          <cell r="D9945" t="str">
            <v>700210  General Administration</v>
          </cell>
          <cell r="E9945" t="str">
            <v>District 7</v>
          </cell>
          <cell r="F9945" t="str">
            <v>Sewer</v>
          </cell>
        </row>
        <row r="9946">
          <cell r="B9946">
            <v>706.35</v>
          </cell>
          <cell r="C9946">
            <v>2011</v>
          </cell>
          <cell r="D9946" t="str">
            <v>700210  General Administration</v>
          </cell>
          <cell r="E9946" t="str">
            <v>District 6</v>
          </cell>
          <cell r="F9946" t="str">
            <v>Sewer</v>
          </cell>
        </row>
        <row r="9947">
          <cell r="B9947">
            <v>470.91</v>
          </cell>
          <cell r="C9947">
            <v>2011</v>
          </cell>
          <cell r="D9947" t="str">
            <v>700210  General Administration</v>
          </cell>
          <cell r="E9947" t="str">
            <v>District 6</v>
          </cell>
          <cell r="F9947" t="str">
            <v>Sewer</v>
          </cell>
        </row>
        <row r="9948">
          <cell r="B9948">
            <v>235.44</v>
          </cell>
          <cell r="C9948">
            <v>2011</v>
          </cell>
          <cell r="D9948" t="str">
            <v>700210  General Administration</v>
          </cell>
          <cell r="E9948" t="str">
            <v>District 6</v>
          </cell>
          <cell r="F9948" t="str">
            <v>Sewer</v>
          </cell>
        </row>
        <row r="9949">
          <cell r="B9949">
            <v>2498.9299999999998</v>
          </cell>
          <cell r="C9949">
            <v>2011</v>
          </cell>
          <cell r="D9949" t="str">
            <v>700210  General Administration</v>
          </cell>
          <cell r="E9949" t="str">
            <v>District 7</v>
          </cell>
          <cell r="F9949" t="str">
            <v>Sewer</v>
          </cell>
        </row>
        <row r="9950">
          <cell r="B9950">
            <v>5233.24</v>
          </cell>
          <cell r="C9950">
            <v>2011</v>
          </cell>
          <cell r="D9950" t="str">
            <v>700210  General Administration</v>
          </cell>
          <cell r="E9950" t="str">
            <v>Logistics</v>
          </cell>
          <cell r="F9950" t="str">
            <v>Water</v>
          </cell>
        </row>
        <row r="9951">
          <cell r="B9951">
            <v>941.82</v>
          </cell>
          <cell r="C9951">
            <v>2011</v>
          </cell>
          <cell r="D9951" t="str">
            <v>700210  General Administration</v>
          </cell>
          <cell r="E9951" t="str">
            <v>Informal Settlements</v>
          </cell>
          <cell r="F9951" t="str">
            <v>Water</v>
          </cell>
        </row>
        <row r="9952">
          <cell r="B9952">
            <v>941.82</v>
          </cell>
          <cell r="C9952">
            <v>2011</v>
          </cell>
          <cell r="D9952" t="str">
            <v>700210  General Administration</v>
          </cell>
          <cell r="E9952" t="str">
            <v>TOC</v>
          </cell>
          <cell r="F9952" t="str">
            <v>Water</v>
          </cell>
        </row>
        <row r="9953">
          <cell r="B9953">
            <v>706.35</v>
          </cell>
          <cell r="C9953">
            <v>2011</v>
          </cell>
          <cell r="D9953" t="str">
            <v>700210  General Administration</v>
          </cell>
          <cell r="E9953" t="str">
            <v>Informal Settlements</v>
          </cell>
          <cell r="F9953" t="str">
            <v>Water</v>
          </cell>
        </row>
        <row r="9954">
          <cell r="B9954">
            <v>1648.16</v>
          </cell>
          <cell r="C9954">
            <v>2011</v>
          </cell>
          <cell r="D9954" t="str">
            <v>700210  General Administration</v>
          </cell>
          <cell r="E9954" t="str">
            <v>TOC</v>
          </cell>
          <cell r="F9954" t="str">
            <v>Water</v>
          </cell>
        </row>
        <row r="9955">
          <cell r="B9955">
            <v>1648.16</v>
          </cell>
          <cell r="C9955">
            <v>2011</v>
          </cell>
          <cell r="D9955" t="str">
            <v>700210  General Administration</v>
          </cell>
          <cell r="E9955" t="str">
            <v>Logistics</v>
          </cell>
          <cell r="F9955" t="str">
            <v>Water</v>
          </cell>
        </row>
        <row r="9956">
          <cell r="B9956">
            <v>3676.18</v>
          </cell>
          <cell r="C9956">
            <v>2011</v>
          </cell>
          <cell r="D9956" t="str">
            <v>700210  General Administration</v>
          </cell>
          <cell r="E9956" t="str">
            <v>Logistics</v>
          </cell>
          <cell r="F9956" t="str">
            <v>Water</v>
          </cell>
        </row>
        <row r="9957">
          <cell r="B9957">
            <v>3440.75</v>
          </cell>
          <cell r="C9957">
            <v>2011</v>
          </cell>
          <cell r="D9957" t="str">
            <v>700210  General Administration</v>
          </cell>
          <cell r="E9957" t="str">
            <v>Logistics</v>
          </cell>
          <cell r="F9957" t="str">
            <v>Water</v>
          </cell>
        </row>
        <row r="9958">
          <cell r="B9958">
            <v>2498.9299999999998</v>
          </cell>
          <cell r="C9958">
            <v>2011</v>
          </cell>
          <cell r="D9958" t="str">
            <v>700210  General Administration</v>
          </cell>
          <cell r="E9958" t="str">
            <v>District 1</v>
          </cell>
          <cell r="F9958" t="str">
            <v>Water</v>
          </cell>
        </row>
        <row r="9959">
          <cell r="B9959">
            <v>2498.9299999999998</v>
          </cell>
          <cell r="C9959">
            <v>2011</v>
          </cell>
          <cell r="D9959" t="str">
            <v>700210  General Administration</v>
          </cell>
          <cell r="E9959" t="str">
            <v>District 1</v>
          </cell>
          <cell r="F9959" t="str">
            <v>Water</v>
          </cell>
        </row>
        <row r="9960">
          <cell r="B9960">
            <v>706.35</v>
          </cell>
          <cell r="C9960">
            <v>2011</v>
          </cell>
          <cell r="D9960" t="str">
            <v>700210  General Administration</v>
          </cell>
          <cell r="E9960" t="str">
            <v>District 1</v>
          </cell>
          <cell r="F9960" t="str">
            <v>Water</v>
          </cell>
        </row>
        <row r="9961">
          <cell r="B9961">
            <v>235.44</v>
          </cell>
          <cell r="C9961">
            <v>2011</v>
          </cell>
          <cell r="D9961" t="str">
            <v>700210  General Administration</v>
          </cell>
          <cell r="E9961" t="str">
            <v>District 1</v>
          </cell>
          <cell r="F9961" t="str">
            <v>Water</v>
          </cell>
        </row>
        <row r="9962">
          <cell r="B9962">
            <v>4944.49</v>
          </cell>
          <cell r="C9962">
            <v>2011</v>
          </cell>
          <cell r="D9962" t="str">
            <v>700210  General Administration</v>
          </cell>
          <cell r="E9962" t="str">
            <v>TOC</v>
          </cell>
          <cell r="F9962" t="str">
            <v>Water</v>
          </cell>
        </row>
        <row r="9963">
          <cell r="B9963">
            <v>2498.9299999999998</v>
          </cell>
          <cell r="C9963">
            <v>2011</v>
          </cell>
          <cell r="D9963" t="str">
            <v>700210  General Administration</v>
          </cell>
          <cell r="E9963" t="str">
            <v>District 6</v>
          </cell>
          <cell r="F9963" t="str">
            <v>Water</v>
          </cell>
        </row>
        <row r="9964">
          <cell r="B9964">
            <v>2581.8000000000002</v>
          </cell>
          <cell r="C9964">
            <v>2011</v>
          </cell>
          <cell r="D9964" t="str">
            <v>700275  Innovation, Information &amp; Knowledge Man</v>
          </cell>
          <cell r="E9964" t="str">
            <v>District 4</v>
          </cell>
          <cell r="F9964" t="str">
            <v>Water</v>
          </cell>
        </row>
        <row r="9965">
          <cell r="B9965">
            <v>4160.16</v>
          </cell>
          <cell r="C9965">
            <v>2011</v>
          </cell>
          <cell r="D9965" t="str">
            <v>700275  Innovation, Information &amp; Knowledge Man</v>
          </cell>
          <cell r="E9965" t="str">
            <v>District 4</v>
          </cell>
          <cell r="F9965" t="str">
            <v>Water</v>
          </cell>
        </row>
        <row r="9966">
          <cell r="B9966">
            <v>12124.25</v>
          </cell>
          <cell r="C9966">
            <v>2011</v>
          </cell>
          <cell r="D9966" t="str">
            <v>700275  Innovation, Information &amp; Knowledge Man</v>
          </cell>
          <cell r="E9966" t="str">
            <v>District 4</v>
          </cell>
          <cell r="F9966" t="str">
            <v>Water</v>
          </cell>
        </row>
        <row r="9967">
          <cell r="B9967">
            <v>627.66999999999996</v>
          </cell>
          <cell r="C9967">
            <v>2011</v>
          </cell>
          <cell r="D9967" t="str">
            <v>700275  Innovation, Information &amp; Knowledge Man</v>
          </cell>
          <cell r="E9967" t="str">
            <v>District 4</v>
          </cell>
          <cell r="F9967" t="str">
            <v>Water</v>
          </cell>
        </row>
        <row r="9968">
          <cell r="B9968">
            <v>3522.23</v>
          </cell>
          <cell r="C9968">
            <v>2011</v>
          </cell>
          <cell r="D9968" t="str">
            <v>700275  Innovation, Information &amp; Knowledge Man</v>
          </cell>
          <cell r="E9968" t="str">
            <v>District 4</v>
          </cell>
          <cell r="F9968" t="str">
            <v>Water</v>
          </cell>
        </row>
        <row r="9969">
          <cell r="B9969">
            <v>3032.41</v>
          </cell>
          <cell r="C9969">
            <v>2011</v>
          </cell>
          <cell r="D9969" t="str">
            <v>700275  Innovation, Information &amp; Knowledge Man</v>
          </cell>
          <cell r="E9969" t="str">
            <v>District 4</v>
          </cell>
          <cell r="F9969" t="str">
            <v>Water</v>
          </cell>
        </row>
        <row r="9970">
          <cell r="B9970">
            <v>5512.92</v>
          </cell>
          <cell r="C9970">
            <v>2011</v>
          </cell>
          <cell r="D9970" t="str">
            <v>700275  Innovation, Information &amp; Knowledge Man</v>
          </cell>
          <cell r="E9970" t="str">
            <v>District 3</v>
          </cell>
          <cell r="F9970" t="str">
            <v>Water</v>
          </cell>
        </row>
        <row r="9971">
          <cell r="B9971">
            <v>242.35</v>
          </cell>
          <cell r="C9971">
            <v>2011</v>
          </cell>
          <cell r="D9971" t="str">
            <v>700275  Innovation, Information &amp; Knowledge Man</v>
          </cell>
          <cell r="E9971" t="str">
            <v>District 3</v>
          </cell>
          <cell r="F9971" t="str">
            <v>Water</v>
          </cell>
        </row>
        <row r="9972">
          <cell r="B9972">
            <v>2126.5100000000002</v>
          </cell>
          <cell r="C9972">
            <v>2011</v>
          </cell>
          <cell r="D9972" t="str">
            <v>700275  Innovation, Information &amp; Knowledge Man</v>
          </cell>
          <cell r="E9972" t="str">
            <v>District 3</v>
          </cell>
          <cell r="F9972" t="str">
            <v>Water</v>
          </cell>
        </row>
        <row r="9973">
          <cell r="B9973">
            <v>2120.31</v>
          </cell>
          <cell r="C9973">
            <v>2011</v>
          </cell>
          <cell r="D9973" t="str">
            <v>700275  Innovation, Information &amp; Knowledge Man</v>
          </cell>
          <cell r="E9973" t="str">
            <v>District 3</v>
          </cell>
          <cell r="F9973" t="str">
            <v>Water</v>
          </cell>
        </row>
        <row r="9974">
          <cell r="B9974">
            <v>5076.6099999999997</v>
          </cell>
          <cell r="C9974">
            <v>2011</v>
          </cell>
          <cell r="D9974" t="str">
            <v>700275  Innovation, Information &amp; Knowledge Man</v>
          </cell>
          <cell r="E9974" t="str">
            <v>District 6</v>
          </cell>
          <cell r="F9974" t="str">
            <v>Water</v>
          </cell>
        </row>
        <row r="9975">
          <cell r="B9975">
            <v>5024.92</v>
          </cell>
          <cell r="C9975">
            <v>2011</v>
          </cell>
          <cell r="D9975" t="str">
            <v>700275  Innovation, Information &amp; Knowledge Man</v>
          </cell>
          <cell r="E9975" t="str">
            <v>District 8</v>
          </cell>
          <cell r="F9975" t="str">
            <v>Water</v>
          </cell>
        </row>
        <row r="9976">
          <cell r="B9976">
            <v>7254.35</v>
          </cell>
          <cell r="C9976">
            <v>2011</v>
          </cell>
          <cell r="D9976" t="str">
            <v>700275  Innovation, Information &amp; Knowledge Man</v>
          </cell>
          <cell r="E9976" t="str">
            <v>District 8</v>
          </cell>
          <cell r="F9976" t="str">
            <v>Water</v>
          </cell>
        </row>
        <row r="9977">
          <cell r="B9977">
            <v>4443.6499999999996</v>
          </cell>
          <cell r="C9977">
            <v>2011</v>
          </cell>
          <cell r="D9977" t="str">
            <v>700275  Innovation, Information &amp; Knowledge Man</v>
          </cell>
          <cell r="E9977" t="str">
            <v>District 6</v>
          </cell>
          <cell r="F9977" t="str">
            <v>Water</v>
          </cell>
        </row>
        <row r="9978">
          <cell r="B9978">
            <v>46</v>
          </cell>
          <cell r="C9978">
            <v>2011</v>
          </cell>
          <cell r="D9978" t="str">
            <v>700275  Innovation, Information &amp; Knowledge Man</v>
          </cell>
          <cell r="E9978" t="str">
            <v>TOC</v>
          </cell>
          <cell r="F9978" t="str">
            <v>Water</v>
          </cell>
        </row>
        <row r="9979">
          <cell r="B9979">
            <v>1.58</v>
          </cell>
          <cell r="C9979">
            <v>2011</v>
          </cell>
          <cell r="D9979" t="str">
            <v>700275  Innovation, Information &amp; Knowledge Man</v>
          </cell>
          <cell r="E9979" t="str">
            <v>District 1</v>
          </cell>
          <cell r="F9979" t="str">
            <v>Water</v>
          </cell>
        </row>
        <row r="9980">
          <cell r="B9980">
            <v>11469.57</v>
          </cell>
          <cell r="C9980">
            <v>2011</v>
          </cell>
          <cell r="D9980" t="str">
            <v>700275  Innovation, Information &amp; Knowledge Man</v>
          </cell>
          <cell r="E9980" t="str">
            <v>District 1</v>
          </cell>
          <cell r="F9980" t="str">
            <v>Water</v>
          </cell>
        </row>
        <row r="9981">
          <cell r="B9981">
            <v>298.45999999999998</v>
          </cell>
          <cell r="C9981">
            <v>2011</v>
          </cell>
          <cell r="D9981" t="str">
            <v>700275  Innovation, Information &amp; Knowledge Man</v>
          </cell>
          <cell r="E9981" t="str">
            <v>District 1</v>
          </cell>
          <cell r="F9981" t="str">
            <v>Water</v>
          </cell>
        </row>
        <row r="9982">
          <cell r="B9982">
            <v>7019.25</v>
          </cell>
          <cell r="C9982">
            <v>2011</v>
          </cell>
          <cell r="D9982" t="str">
            <v>700275  Innovation, Information &amp; Knowledge Man</v>
          </cell>
          <cell r="E9982" t="str">
            <v>District 1</v>
          </cell>
          <cell r="F9982" t="str">
            <v>Water</v>
          </cell>
        </row>
        <row r="9983">
          <cell r="B9983">
            <v>5251.81</v>
          </cell>
          <cell r="C9983">
            <v>2011</v>
          </cell>
          <cell r="D9983" t="str">
            <v>700275  Innovation, Information &amp; Knowledge Man</v>
          </cell>
          <cell r="E9983" t="str">
            <v>District 1</v>
          </cell>
          <cell r="F9983" t="str">
            <v>Water</v>
          </cell>
        </row>
        <row r="9984">
          <cell r="B9984">
            <v>5950.56</v>
          </cell>
          <cell r="C9984">
            <v>2011</v>
          </cell>
          <cell r="D9984" t="str">
            <v>700275  Innovation, Information &amp; Knowledge Man</v>
          </cell>
          <cell r="E9984" t="str">
            <v>Logistics</v>
          </cell>
          <cell r="F9984" t="str">
            <v>Water</v>
          </cell>
        </row>
        <row r="9985">
          <cell r="B9985">
            <v>93.26</v>
          </cell>
          <cell r="C9985">
            <v>2011</v>
          </cell>
          <cell r="D9985" t="str">
            <v>700275  Innovation, Information &amp; Knowledge Man</v>
          </cell>
          <cell r="E9985" t="str">
            <v>Logistics</v>
          </cell>
          <cell r="F9985" t="str">
            <v>Water</v>
          </cell>
        </row>
        <row r="9986">
          <cell r="B9986">
            <v>4434.3500000000004</v>
          </cell>
          <cell r="C9986">
            <v>2011</v>
          </cell>
          <cell r="D9986" t="str">
            <v>700275  Innovation, Information &amp; Knowledge Man</v>
          </cell>
          <cell r="E9986" t="str">
            <v>Logistics</v>
          </cell>
          <cell r="F9986" t="str">
            <v>Water</v>
          </cell>
        </row>
        <row r="9987">
          <cell r="B9987">
            <v>0.99</v>
          </cell>
          <cell r="C9987">
            <v>2011</v>
          </cell>
          <cell r="D9987" t="str">
            <v>700275  Innovation, Information &amp; Knowledge Man</v>
          </cell>
          <cell r="E9987" t="str">
            <v>Logistics</v>
          </cell>
          <cell r="F9987" t="str">
            <v>Water</v>
          </cell>
        </row>
        <row r="9988">
          <cell r="B9988">
            <v>10254.17</v>
          </cell>
          <cell r="C9988">
            <v>2011</v>
          </cell>
          <cell r="D9988" t="str">
            <v>700275  Innovation, Information &amp; Knowledge Man</v>
          </cell>
          <cell r="E9988" t="str">
            <v>Logistics</v>
          </cell>
          <cell r="F9988" t="str">
            <v>Water</v>
          </cell>
        </row>
        <row r="9989">
          <cell r="B9989">
            <v>3405.37</v>
          </cell>
          <cell r="C9989">
            <v>2011</v>
          </cell>
          <cell r="D9989" t="str">
            <v>700275  Innovation, Information &amp; Knowledge Man</v>
          </cell>
          <cell r="E9989" t="str">
            <v>Logistics</v>
          </cell>
          <cell r="F9989" t="str">
            <v>Water</v>
          </cell>
        </row>
        <row r="9990">
          <cell r="B9990">
            <v>629.79</v>
          </cell>
          <cell r="C9990">
            <v>2011</v>
          </cell>
          <cell r="D9990" t="str">
            <v>700275  Innovation, Information &amp; Knowledge Man</v>
          </cell>
          <cell r="E9990" t="str">
            <v>District 8</v>
          </cell>
          <cell r="F9990" t="str">
            <v>Water</v>
          </cell>
        </row>
        <row r="9991">
          <cell r="B9991">
            <v>33.44</v>
          </cell>
          <cell r="C9991">
            <v>2011</v>
          </cell>
          <cell r="D9991" t="str">
            <v>700275  Innovation, Information &amp; Knowledge Man</v>
          </cell>
          <cell r="E9991" t="e">
            <v>#N/A</v>
          </cell>
          <cell r="F9991" t="str">
            <v>Sewer</v>
          </cell>
        </row>
        <row r="9992">
          <cell r="B9992">
            <v>15.83</v>
          </cell>
          <cell r="C9992">
            <v>2011</v>
          </cell>
          <cell r="D9992" t="str">
            <v>700275  Innovation, Information &amp; Knowledge Man</v>
          </cell>
          <cell r="E9992" t="e">
            <v>#N/A</v>
          </cell>
          <cell r="F9992" t="str">
            <v>Sewer</v>
          </cell>
        </row>
        <row r="9993">
          <cell r="B9993">
            <v>9.52</v>
          </cell>
          <cell r="C9993">
            <v>2011</v>
          </cell>
          <cell r="D9993" t="str">
            <v>700275  Innovation, Information &amp; Knowledge Man</v>
          </cell>
          <cell r="E9993" t="str">
            <v>District 8</v>
          </cell>
          <cell r="F9993" t="str">
            <v>Water</v>
          </cell>
        </row>
        <row r="9994">
          <cell r="B9994">
            <v>4.78</v>
          </cell>
          <cell r="C9994">
            <v>2011</v>
          </cell>
          <cell r="D9994" t="str">
            <v>700275  Innovation, Information &amp; Knowledge Man</v>
          </cell>
          <cell r="E9994" t="str">
            <v>District 8</v>
          </cell>
          <cell r="F9994" t="str">
            <v>Water</v>
          </cell>
        </row>
        <row r="9995">
          <cell r="B9995">
            <v>17816.060000000001</v>
          </cell>
          <cell r="C9995">
            <v>2011</v>
          </cell>
          <cell r="D9995" t="str">
            <v>700275  Innovation, Information &amp; Knowledge Man</v>
          </cell>
          <cell r="E9995" t="str">
            <v>District 8</v>
          </cell>
          <cell r="F9995" t="str">
            <v>Water</v>
          </cell>
        </row>
        <row r="9996">
          <cell r="B9996">
            <v>14930.09</v>
          </cell>
          <cell r="C9996">
            <v>2011</v>
          </cell>
          <cell r="D9996" t="str">
            <v>700275  Innovation, Information &amp; Knowledge Man</v>
          </cell>
          <cell r="E9996" t="str">
            <v>District 8</v>
          </cell>
          <cell r="F9996" t="str">
            <v>Water</v>
          </cell>
        </row>
        <row r="9997">
          <cell r="B9997">
            <v>107.62</v>
          </cell>
          <cell r="C9997">
            <v>2011</v>
          </cell>
          <cell r="D9997" t="str">
            <v>700275  Innovation, Information &amp; Knowledge Man</v>
          </cell>
          <cell r="E9997" t="str">
            <v>District 8</v>
          </cell>
          <cell r="F9997" t="str">
            <v>Water</v>
          </cell>
        </row>
        <row r="9998">
          <cell r="B9998">
            <v>7857.42</v>
          </cell>
          <cell r="C9998">
            <v>2011</v>
          </cell>
          <cell r="D9998" t="str">
            <v>700275  Innovation, Information &amp; Knowledge Man</v>
          </cell>
          <cell r="E9998" t="str">
            <v>District 8</v>
          </cell>
          <cell r="F9998" t="str">
            <v>Water</v>
          </cell>
        </row>
        <row r="9999">
          <cell r="B9999">
            <v>11652.46</v>
          </cell>
          <cell r="C9999">
            <v>2011</v>
          </cell>
          <cell r="D9999" t="str">
            <v>700275  Innovation, Information &amp; Knowledge Man</v>
          </cell>
          <cell r="E9999" t="str">
            <v>District 8</v>
          </cell>
          <cell r="F9999" t="str">
            <v>Water</v>
          </cell>
        </row>
        <row r="10000">
          <cell r="B10000">
            <v>974.18</v>
          </cell>
          <cell r="C10000">
            <v>2011</v>
          </cell>
          <cell r="D10000" t="str">
            <v>700275  Innovation, Information &amp; Knowledge Man</v>
          </cell>
          <cell r="E10000" t="str">
            <v>District 8</v>
          </cell>
          <cell r="F10000" t="str">
            <v>Water</v>
          </cell>
        </row>
        <row r="10001">
          <cell r="B10001">
            <v>482.67</v>
          </cell>
          <cell r="C10001">
            <v>2011</v>
          </cell>
          <cell r="D10001" t="str">
            <v>700275  Innovation, Information &amp; Knowledge Man</v>
          </cell>
          <cell r="E10001" t="str">
            <v>District 8</v>
          </cell>
          <cell r="F10001" t="str">
            <v>Water</v>
          </cell>
        </row>
        <row r="10002">
          <cell r="B10002">
            <v>5429.66</v>
          </cell>
          <cell r="C10002">
            <v>2011</v>
          </cell>
          <cell r="D10002" t="str">
            <v>700275  Innovation, Information &amp; Knowledge Man</v>
          </cell>
          <cell r="E10002" t="str">
            <v>District 8</v>
          </cell>
          <cell r="F10002" t="str">
            <v>Water</v>
          </cell>
        </row>
        <row r="10003">
          <cell r="B10003">
            <v>559.95000000000005</v>
          </cell>
          <cell r="C10003">
            <v>2011</v>
          </cell>
          <cell r="D10003" t="str">
            <v>700275  Innovation, Information &amp; Knowledge Man</v>
          </cell>
          <cell r="E10003" t="str">
            <v>District 8</v>
          </cell>
          <cell r="F10003" t="str">
            <v>Water</v>
          </cell>
        </row>
        <row r="10004">
          <cell r="B10004">
            <v>6318.84</v>
          </cell>
          <cell r="C10004">
            <v>2011</v>
          </cell>
          <cell r="D10004" t="str">
            <v>700275  Innovation, Information &amp; Knowledge Man</v>
          </cell>
          <cell r="E10004" t="str">
            <v>District 6</v>
          </cell>
          <cell r="F10004" t="str">
            <v>Water</v>
          </cell>
        </row>
        <row r="10005">
          <cell r="B10005">
            <v>5326.75</v>
          </cell>
          <cell r="C10005">
            <v>2011</v>
          </cell>
          <cell r="D10005" t="str">
            <v>700275  Innovation, Information &amp; Knowledge Man</v>
          </cell>
          <cell r="E10005" t="str">
            <v>District 6</v>
          </cell>
          <cell r="F10005" t="str">
            <v>Water</v>
          </cell>
        </row>
        <row r="10006">
          <cell r="B10006">
            <v>2927.12</v>
          </cell>
          <cell r="C10006">
            <v>2011</v>
          </cell>
          <cell r="D10006" t="str">
            <v>700275  Innovation, Information &amp; Knowledge Man</v>
          </cell>
          <cell r="E10006" t="str">
            <v>District 6</v>
          </cell>
          <cell r="F10006" t="str">
            <v>Water</v>
          </cell>
        </row>
        <row r="10007">
          <cell r="B10007">
            <v>2201.39</v>
          </cell>
          <cell r="C10007">
            <v>2011</v>
          </cell>
          <cell r="D10007" t="str">
            <v>700275  Innovation, Information &amp; Knowledge Man</v>
          </cell>
          <cell r="E10007" t="str">
            <v>District 6</v>
          </cell>
          <cell r="F10007" t="str">
            <v>Water</v>
          </cell>
        </row>
        <row r="10008">
          <cell r="B10008">
            <v>80.77</v>
          </cell>
          <cell r="C10008">
            <v>2011</v>
          </cell>
          <cell r="D10008" t="str">
            <v>700275  Innovation, Information &amp; Knowledge Man</v>
          </cell>
          <cell r="E10008" t="str">
            <v>District 6</v>
          </cell>
          <cell r="F10008" t="str">
            <v>Water</v>
          </cell>
        </row>
        <row r="10009">
          <cell r="B10009">
            <v>17562.03</v>
          </cell>
          <cell r="C10009">
            <v>2011</v>
          </cell>
          <cell r="D10009" t="str">
            <v>700275  Innovation, Information &amp; Knowledge Man</v>
          </cell>
          <cell r="E10009" t="str">
            <v>District 6</v>
          </cell>
          <cell r="F10009" t="str">
            <v>Water</v>
          </cell>
        </row>
        <row r="10010">
          <cell r="B10010">
            <v>1134.4100000000001</v>
          </cell>
          <cell r="C10010">
            <v>2011</v>
          </cell>
          <cell r="D10010" t="str">
            <v>700275  Innovation, Information &amp; Knowledge Man</v>
          </cell>
          <cell r="E10010" t="str">
            <v>District 6</v>
          </cell>
          <cell r="F10010" t="str">
            <v>Water</v>
          </cell>
        </row>
        <row r="10011">
          <cell r="B10011">
            <v>1497.34</v>
          </cell>
          <cell r="C10011">
            <v>2011</v>
          </cell>
          <cell r="D10011" t="str">
            <v>700275  Innovation, Information &amp; Knowledge Man</v>
          </cell>
          <cell r="E10011" t="str">
            <v>District 8</v>
          </cell>
          <cell r="F10011" t="str">
            <v>Water</v>
          </cell>
        </row>
        <row r="10012">
          <cell r="B10012">
            <v>151.34</v>
          </cell>
          <cell r="C10012">
            <v>2011</v>
          </cell>
          <cell r="D10012" t="str">
            <v>700275  Innovation, Information &amp; Knowledge Man</v>
          </cell>
          <cell r="E10012" t="str">
            <v>District 8</v>
          </cell>
          <cell r="F10012" t="str">
            <v>Water</v>
          </cell>
        </row>
        <row r="10013">
          <cell r="B10013">
            <v>12.64</v>
          </cell>
          <cell r="C10013">
            <v>2011</v>
          </cell>
          <cell r="D10013" t="str">
            <v>700275  Innovation, Information &amp; Knowledge Man</v>
          </cell>
          <cell r="E10013" t="str">
            <v>District 8</v>
          </cell>
          <cell r="F10013" t="str">
            <v>Water</v>
          </cell>
        </row>
        <row r="10014">
          <cell r="B10014">
            <v>2783.46</v>
          </cell>
          <cell r="C10014">
            <v>2011</v>
          </cell>
          <cell r="D10014" t="str">
            <v>700275  Innovation, Information &amp; Knowledge Man</v>
          </cell>
          <cell r="E10014" t="str">
            <v>District 8</v>
          </cell>
          <cell r="F10014" t="str">
            <v>Water</v>
          </cell>
        </row>
        <row r="10015">
          <cell r="B10015">
            <v>1072.1099999999999</v>
          </cell>
          <cell r="C10015">
            <v>2011</v>
          </cell>
          <cell r="D10015" t="str">
            <v>700275  Innovation, Information &amp; Knowledge Man</v>
          </cell>
          <cell r="E10015" t="str">
            <v>District 1</v>
          </cell>
          <cell r="F10015" t="str">
            <v>Water</v>
          </cell>
        </row>
        <row r="10016">
          <cell r="B10016">
            <v>2651.5</v>
          </cell>
          <cell r="C10016">
            <v>2011</v>
          </cell>
          <cell r="D10016" t="str">
            <v>700275  Innovation, Information &amp; Knowledge Man</v>
          </cell>
          <cell r="E10016" t="str">
            <v>District 8</v>
          </cell>
          <cell r="F10016" t="str">
            <v>Water</v>
          </cell>
        </row>
        <row r="10017">
          <cell r="B10017">
            <v>3.47</v>
          </cell>
          <cell r="C10017">
            <v>2011</v>
          </cell>
          <cell r="D10017" t="str">
            <v>700275  Innovation, Information &amp; Knowledge Man</v>
          </cell>
          <cell r="E10017" t="str">
            <v>District 4</v>
          </cell>
          <cell r="F10017" t="str">
            <v>Sewer</v>
          </cell>
        </row>
        <row r="10018">
          <cell r="B10018">
            <v>4166.24</v>
          </cell>
          <cell r="C10018">
            <v>2011</v>
          </cell>
          <cell r="D10018" t="str">
            <v>700275  Innovation, Information &amp; Knowledge Man</v>
          </cell>
          <cell r="E10018" t="str">
            <v>District 4</v>
          </cell>
          <cell r="F10018" t="str">
            <v>Sewer</v>
          </cell>
        </row>
        <row r="10019">
          <cell r="B10019">
            <v>8282.5400000000009</v>
          </cell>
          <cell r="C10019">
            <v>2011</v>
          </cell>
          <cell r="D10019" t="str">
            <v>700275  Innovation, Information &amp; Knowledge Man</v>
          </cell>
          <cell r="E10019" t="str">
            <v>District 4</v>
          </cell>
          <cell r="F10019" t="str">
            <v>Sewer</v>
          </cell>
        </row>
        <row r="10020">
          <cell r="B10020">
            <v>207.46</v>
          </cell>
          <cell r="C10020">
            <v>2011</v>
          </cell>
          <cell r="D10020" t="str">
            <v>700275  Innovation, Information &amp; Knowledge Man</v>
          </cell>
          <cell r="E10020" t="str">
            <v>District 3</v>
          </cell>
          <cell r="F10020" t="str">
            <v>Sewer</v>
          </cell>
        </row>
        <row r="10021">
          <cell r="B10021">
            <v>280.07</v>
          </cell>
          <cell r="C10021">
            <v>2011</v>
          </cell>
          <cell r="D10021" t="str">
            <v>700275  Innovation, Information &amp; Knowledge Man</v>
          </cell>
          <cell r="E10021" t="str">
            <v>District 3</v>
          </cell>
          <cell r="F10021" t="str">
            <v>Sewer</v>
          </cell>
        </row>
        <row r="10022">
          <cell r="B10022">
            <v>6097.09</v>
          </cell>
          <cell r="C10022">
            <v>2011</v>
          </cell>
          <cell r="D10022" t="str">
            <v>700275  Innovation, Information &amp; Knowledge Man</v>
          </cell>
          <cell r="E10022" t="str">
            <v>District 3</v>
          </cell>
          <cell r="F10022" t="str">
            <v>Sewer</v>
          </cell>
        </row>
        <row r="10023">
          <cell r="B10023">
            <v>945.18</v>
          </cell>
          <cell r="C10023">
            <v>2011</v>
          </cell>
          <cell r="D10023" t="str">
            <v>700275  Innovation, Information &amp; Knowledge Man</v>
          </cell>
          <cell r="E10023" t="str">
            <v>TOC</v>
          </cell>
          <cell r="F10023" t="str">
            <v>Sewer</v>
          </cell>
        </row>
        <row r="10024">
          <cell r="B10024">
            <v>610</v>
          </cell>
          <cell r="C10024">
            <v>2011</v>
          </cell>
          <cell r="D10024" t="str">
            <v>700275  Innovation, Information &amp; Knowledge Man</v>
          </cell>
          <cell r="E10024" t="str">
            <v>District 7</v>
          </cell>
          <cell r="F10024" t="str">
            <v>Sewer</v>
          </cell>
        </row>
        <row r="10025">
          <cell r="B10025">
            <v>84.54</v>
          </cell>
          <cell r="C10025">
            <v>2011</v>
          </cell>
          <cell r="D10025" t="str">
            <v>700275  Innovation, Information &amp; Knowledge Man</v>
          </cell>
          <cell r="E10025" t="str">
            <v>District 7</v>
          </cell>
          <cell r="F10025" t="str">
            <v>Sewer</v>
          </cell>
        </row>
        <row r="10026">
          <cell r="B10026">
            <v>2387.64</v>
          </cell>
          <cell r="C10026">
            <v>2011</v>
          </cell>
          <cell r="D10026" t="str">
            <v>700275  Innovation, Information &amp; Knowledge Man</v>
          </cell>
          <cell r="E10026" t="str">
            <v>District 6</v>
          </cell>
          <cell r="F10026" t="str">
            <v>Sewer</v>
          </cell>
        </row>
        <row r="10027">
          <cell r="B10027">
            <v>4788.62</v>
          </cell>
          <cell r="C10027">
            <v>2011</v>
          </cell>
          <cell r="D10027" t="str">
            <v>700275  Innovation, Information &amp; Knowledge Man</v>
          </cell>
          <cell r="E10027" t="str">
            <v>District 7</v>
          </cell>
          <cell r="F10027" t="str">
            <v>Sewer</v>
          </cell>
        </row>
        <row r="10028">
          <cell r="B10028">
            <v>135.72</v>
          </cell>
          <cell r="C10028">
            <v>2011</v>
          </cell>
          <cell r="D10028" t="str">
            <v>700275  Innovation, Information &amp; Knowledge Man</v>
          </cell>
          <cell r="E10028" t="str">
            <v>District 1</v>
          </cell>
          <cell r="F10028" t="str">
            <v>Sewer</v>
          </cell>
        </row>
        <row r="10029">
          <cell r="B10029">
            <v>115.17</v>
          </cell>
          <cell r="C10029">
            <v>2011</v>
          </cell>
          <cell r="D10029" t="str">
            <v>700275  Innovation, Information &amp; Knowledge Man</v>
          </cell>
          <cell r="E10029" t="str">
            <v>District 1</v>
          </cell>
          <cell r="F10029" t="str">
            <v>Sewer</v>
          </cell>
        </row>
        <row r="10030">
          <cell r="B10030">
            <v>15254.95</v>
          </cell>
          <cell r="C10030">
            <v>2011</v>
          </cell>
          <cell r="D10030" t="str">
            <v>700275  Innovation, Information &amp; Knowledge Man</v>
          </cell>
          <cell r="E10030" t="str">
            <v>District 1</v>
          </cell>
          <cell r="F10030" t="str">
            <v>Sewer</v>
          </cell>
        </row>
        <row r="10031">
          <cell r="B10031">
            <v>42.29</v>
          </cell>
          <cell r="C10031">
            <v>2011</v>
          </cell>
          <cell r="D10031" t="str">
            <v>700275  Innovation, Information &amp; Knowledge Man</v>
          </cell>
          <cell r="E10031" t="str">
            <v>Logistics</v>
          </cell>
          <cell r="F10031" t="str">
            <v>Sewer</v>
          </cell>
        </row>
        <row r="10032">
          <cell r="B10032">
            <v>57.29</v>
          </cell>
          <cell r="C10032">
            <v>2011</v>
          </cell>
          <cell r="D10032" t="str">
            <v>700275  Innovation, Information &amp; Knowledge Man</v>
          </cell>
          <cell r="E10032" t="str">
            <v>Logistics</v>
          </cell>
          <cell r="F10032" t="str">
            <v>Sewer</v>
          </cell>
        </row>
        <row r="10033">
          <cell r="B10033">
            <v>31.17</v>
          </cell>
          <cell r="C10033">
            <v>2011</v>
          </cell>
          <cell r="D10033" t="str">
            <v>700275  Innovation, Information &amp; Knowledge Man</v>
          </cell>
          <cell r="E10033" t="str">
            <v>Logistics</v>
          </cell>
          <cell r="F10033" t="str">
            <v>Sewer</v>
          </cell>
        </row>
        <row r="10034">
          <cell r="B10034">
            <v>2384.17</v>
          </cell>
          <cell r="C10034">
            <v>2011</v>
          </cell>
          <cell r="D10034" t="str">
            <v>700275  Innovation, Information &amp; Knowledge Man</v>
          </cell>
          <cell r="E10034" t="str">
            <v>Logistics</v>
          </cell>
          <cell r="F10034" t="str">
            <v>Sewer</v>
          </cell>
        </row>
        <row r="10035">
          <cell r="B10035">
            <v>0</v>
          </cell>
          <cell r="C10035">
            <v>2011</v>
          </cell>
          <cell r="D10035" t="str">
            <v>700275  Innovation, Information &amp; Knowledge Man</v>
          </cell>
          <cell r="E10035" t="str">
            <v>Logistics</v>
          </cell>
          <cell r="F10035" t="str">
            <v>Sewer</v>
          </cell>
        </row>
        <row r="10036">
          <cell r="B10036">
            <v>13.09</v>
          </cell>
          <cell r="C10036">
            <v>2011</v>
          </cell>
          <cell r="D10036" t="str">
            <v>700275  Innovation, Information &amp; Knowledge Man</v>
          </cell>
          <cell r="E10036" t="str">
            <v>Logistics</v>
          </cell>
          <cell r="F10036" t="str">
            <v>Sewer</v>
          </cell>
        </row>
        <row r="10037">
          <cell r="B10037">
            <v>20483.64</v>
          </cell>
          <cell r="C10037">
            <v>2011</v>
          </cell>
          <cell r="D10037" t="str">
            <v>700275  Innovation, Information &amp; Knowledge Man</v>
          </cell>
          <cell r="E10037" t="str">
            <v>Logistics</v>
          </cell>
          <cell r="F10037" t="str">
            <v>Sewer</v>
          </cell>
        </row>
        <row r="10038">
          <cell r="B10038">
            <v>55688.5</v>
          </cell>
          <cell r="C10038">
            <v>2011</v>
          </cell>
          <cell r="D10038" t="str">
            <v>700275  Innovation, Information &amp; Knowledge Man</v>
          </cell>
          <cell r="E10038" t="str">
            <v>Informal Settlements</v>
          </cell>
          <cell r="F10038" t="str">
            <v>Sewer</v>
          </cell>
        </row>
        <row r="10039">
          <cell r="B10039">
            <v>320.86</v>
          </cell>
          <cell r="C10039">
            <v>2011</v>
          </cell>
          <cell r="D10039" t="str">
            <v>700275  Innovation, Information &amp; Knowledge Man</v>
          </cell>
          <cell r="E10039" t="str">
            <v>TOC</v>
          </cell>
          <cell r="F10039" t="str">
            <v>Sewer</v>
          </cell>
        </row>
        <row r="10040">
          <cell r="B10040">
            <v>39546.050000000003</v>
          </cell>
          <cell r="C10040">
            <v>2011</v>
          </cell>
          <cell r="D10040" t="str">
            <v>700275  Innovation, Information &amp; Knowledge Man</v>
          </cell>
          <cell r="E10040" t="str">
            <v>Planning &amp; Design</v>
          </cell>
          <cell r="F10040" t="str">
            <v>Sewer</v>
          </cell>
        </row>
        <row r="10041">
          <cell r="B10041">
            <v>70517.72</v>
          </cell>
          <cell r="C10041">
            <v>2011</v>
          </cell>
          <cell r="D10041" t="str">
            <v>700275  Innovation, Information &amp; Knowledge Man</v>
          </cell>
          <cell r="E10041" t="str">
            <v>Planning &amp; Design</v>
          </cell>
          <cell r="F10041" t="str">
            <v>Sewer</v>
          </cell>
        </row>
        <row r="10042">
          <cell r="B10042">
            <v>1091.0899999999999</v>
          </cell>
          <cell r="C10042">
            <v>2011</v>
          </cell>
          <cell r="D10042" t="str">
            <v>700275  Innovation, Information &amp; Knowledge Man</v>
          </cell>
          <cell r="E10042" t="str">
            <v>Informal Settlements</v>
          </cell>
          <cell r="F10042" t="str">
            <v>Sewer</v>
          </cell>
        </row>
        <row r="10043">
          <cell r="B10043">
            <v>1329.27</v>
          </cell>
          <cell r="C10043">
            <v>2011</v>
          </cell>
          <cell r="D10043" t="str">
            <v>700275  Innovation, Information &amp; Knowledge Man</v>
          </cell>
          <cell r="E10043" t="str">
            <v>District 4</v>
          </cell>
          <cell r="F10043" t="str">
            <v>Sewer</v>
          </cell>
        </row>
        <row r="10044">
          <cell r="B10044">
            <v>429.17</v>
          </cell>
          <cell r="C10044">
            <v>2011</v>
          </cell>
          <cell r="D10044" t="str">
            <v>700275  Innovation, Information &amp; Knowledge Man</v>
          </cell>
          <cell r="E10044" t="str">
            <v>Logistics</v>
          </cell>
          <cell r="F10044" t="str">
            <v>Water</v>
          </cell>
        </row>
        <row r="10045">
          <cell r="B10045">
            <v>7437.09</v>
          </cell>
          <cell r="C10045">
            <v>2011</v>
          </cell>
          <cell r="D10045" t="str">
            <v>700275  Innovation, Information &amp; Knowledge Man</v>
          </cell>
          <cell r="E10045" t="str">
            <v>Logistics</v>
          </cell>
          <cell r="F10045" t="str">
            <v>Water</v>
          </cell>
        </row>
        <row r="10046">
          <cell r="B10046">
            <v>6124.65</v>
          </cell>
          <cell r="C10046">
            <v>2011</v>
          </cell>
          <cell r="D10046" t="str">
            <v>700275  Innovation, Information &amp; Knowledge Man</v>
          </cell>
          <cell r="E10046" t="str">
            <v>TOC</v>
          </cell>
          <cell r="F10046" t="str">
            <v>Water</v>
          </cell>
        </row>
        <row r="10047">
          <cell r="B10047">
            <v>17892.28</v>
          </cell>
          <cell r="C10047">
            <v>2011</v>
          </cell>
          <cell r="D10047" t="str">
            <v>700275  Innovation, Information &amp; Knowledge Man</v>
          </cell>
          <cell r="E10047" t="str">
            <v>Informal Settlements</v>
          </cell>
          <cell r="F10047" t="str">
            <v>Water</v>
          </cell>
        </row>
        <row r="10048">
          <cell r="B10048">
            <v>7547.69</v>
          </cell>
          <cell r="C10048">
            <v>2011</v>
          </cell>
          <cell r="D10048" t="str">
            <v>700275  Innovation, Information &amp; Knowledge Man</v>
          </cell>
          <cell r="E10048" t="str">
            <v>TOC</v>
          </cell>
          <cell r="F10048" t="str">
            <v>Water</v>
          </cell>
        </row>
        <row r="10049">
          <cell r="B10049">
            <v>13924.15</v>
          </cell>
          <cell r="C10049">
            <v>2011</v>
          </cell>
          <cell r="D10049" t="str">
            <v>700275  Innovation, Information &amp; Knowledge Man</v>
          </cell>
          <cell r="E10049" t="str">
            <v>Planning &amp; Design</v>
          </cell>
          <cell r="F10049" t="str">
            <v>Water</v>
          </cell>
        </row>
        <row r="10050">
          <cell r="B10050">
            <v>1624.58</v>
          </cell>
          <cell r="C10050">
            <v>2011</v>
          </cell>
          <cell r="D10050" t="str">
            <v>700275  Innovation, Information &amp; Knowledge Man</v>
          </cell>
          <cell r="E10050" t="str">
            <v>Informal Settlements</v>
          </cell>
          <cell r="F10050" t="str">
            <v>Water</v>
          </cell>
        </row>
        <row r="10051">
          <cell r="B10051">
            <v>169963.37</v>
          </cell>
          <cell r="C10051">
            <v>2011</v>
          </cell>
          <cell r="D10051" t="str">
            <v>700275  Innovation, Information &amp; Knowledge Man</v>
          </cell>
          <cell r="E10051" t="str">
            <v>Logistics</v>
          </cell>
          <cell r="F10051" t="str">
            <v>Water</v>
          </cell>
        </row>
        <row r="10052">
          <cell r="B10052">
            <v>250.99</v>
          </cell>
          <cell r="C10052">
            <v>2011</v>
          </cell>
          <cell r="D10052" t="str">
            <v>700275  Innovation, Information &amp; Knowledge Man</v>
          </cell>
          <cell r="E10052" t="str">
            <v>District 7</v>
          </cell>
          <cell r="F10052" t="str">
            <v>Sewer</v>
          </cell>
        </row>
        <row r="10053">
          <cell r="B10053">
            <v>367.71</v>
          </cell>
          <cell r="C10053">
            <v>2011</v>
          </cell>
          <cell r="D10053" t="str">
            <v>700275  Innovation, Information &amp; Knowledge Man</v>
          </cell>
          <cell r="E10053" t="str">
            <v>District 7</v>
          </cell>
          <cell r="F10053" t="str">
            <v>Sewer</v>
          </cell>
        </row>
        <row r="10054">
          <cell r="B10054">
            <v>5461.86</v>
          </cell>
          <cell r="C10054">
            <v>2011</v>
          </cell>
          <cell r="D10054" t="str">
            <v>700275  Innovation, Information &amp; Knowledge Man</v>
          </cell>
          <cell r="E10054" t="str">
            <v>District 7</v>
          </cell>
          <cell r="F10054" t="str">
            <v>Sewer</v>
          </cell>
        </row>
        <row r="10055">
          <cell r="B10055">
            <v>2013.09</v>
          </cell>
          <cell r="C10055">
            <v>2011</v>
          </cell>
          <cell r="D10055" t="str">
            <v>700275  Innovation, Information &amp; Knowledge Man</v>
          </cell>
          <cell r="E10055" t="str">
            <v>District 7</v>
          </cell>
          <cell r="F10055" t="str">
            <v>Sewer</v>
          </cell>
        </row>
        <row r="10056">
          <cell r="B10056">
            <v>298.42</v>
          </cell>
          <cell r="C10056">
            <v>2011</v>
          </cell>
          <cell r="D10056" t="str">
            <v>700275  Innovation, Information &amp; Knowledge Man</v>
          </cell>
          <cell r="E10056" t="str">
            <v>District 7</v>
          </cell>
          <cell r="F10056" t="str">
            <v>Sewer</v>
          </cell>
        </row>
        <row r="10057">
          <cell r="B10057">
            <v>1809.32</v>
          </cell>
          <cell r="C10057">
            <v>2011</v>
          </cell>
          <cell r="D10057" t="str">
            <v>700275  Innovation, Information &amp; Knowledge Man</v>
          </cell>
          <cell r="E10057" t="str">
            <v>District 7</v>
          </cell>
          <cell r="F10057" t="str">
            <v>Sewer</v>
          </cell>
        </row>
        <row r="10058">
          <cell r="B10058">
            <v>3878.89</v>
          </cell>
          <cell r="C10058">
            <v>2011</v>
          </cell>
          <cell r="D10058" t="str">
            <v>700275  Innovation, Information &amp; Knowledge Man</v>
          </cell>
          <cell r="E10058" t="str">
            <v>District 6</v>
          </cell>
          <cell r="F10058" t="str">
            <v>Sewer</v>
          </cell>
        </row>
        <row r="10059">
          <cell r="B10059">
            <v>2872.03</v>
          </cell>
          <cell r="C10059">
            <v>2011</v>
          </cell>
          <cell r="D10059" t="str">
            <v>700275  Innovation, Information &amp; Knowledge Man</v>
          </cell>
          <cell r="E10059" t="str">
            <v>District 6</v>
          </cell>
          <cell r="F10059" t="str">
            <v>Sewer</v>
          </cell>
        </row>
        <row r="10060">
          <cell r="B10060">
            <v>89.45</v>
          </cell>
          <cell r="C10060">
            <v>2011</v>
          </cell>
          <cell r="D10060" t="str">
            <v>700275  Innovation, Information &amp; Knowledge Man</v>
          </cell>
          <cell r="E10060" t="str">
            <v>District 6</v>
          </cell>
          <cell r="F10060" t="str">
            <v>Sewer</v>
          </cell>
        </row>
        <row r="10061">
          <cell r="B10061">
            <v>2979.13</v>
          </cell>
          <cell r="C10061">
            <v>2011</v>
          </cell>
          <cell r="D10061" t="str">
            <v>700275  Innovation, Information &amp; Knowledge Man</v>
          </cell>
          <cell r="E10061" t="str">
            <v>District 6</v>
          </cell>
          <cell r="F10061" t="str">
            <v>Sewer</v>
          </cell>
        </row>
        <row r="10062">
          <cell r="B10062">
            <v>2120.92</v>
          </cell>
          <cell r="C10062">
            <v>2011</v>
          </cell>
          <cell r="D10062" t="str">
            <v>700275  Innovation, Information &amp; Knowledge Man</v>
          </cell>
          <cell r="E10062" t="str">
            <v>District 6</v>
          </cell>
          <cell r="F10062" t="str">
            <v>Sewer</v>
          </cell>
        </row>
        <row r="10063">
          <cell r="B10063">
            <v>2126.71</v>
          </cell>
          <cell r="C10063">
            <v>2011</v>
          </cell>
          <cell r="D10063" t="str">
            <v>700275  Innovation, Information &amp; Knowledge Man</v>
          </cell>
          <cell r="E10063" t="str">
            <v>District 6</v>
          </cell>
          <cell r="F10063" t="str">
            <v>Sewer</v>
          </cell>
        </row>
        <row r="10064">
          <cell r="B10064">
            <v>152.88</v>
          </cell>
          <cell r="C10064">
            <v>2011</v>
          </cell>
          <cell r="D10064" t="str">
            <v>700275  Innovation, Information &amp; Knowledge Man</v>
          </cell>
          <cell r="E10064" t="str">
            <v>District 7</v>
          </cell>
          <cell r="F10064" t="str">
            <v>Sewer</v>
          </cell>
        </row>
        <row r="10065">
          <cell r="B10065">
            <v>406.02</v>
          </cell>
          <cell r="C10065">
            <v>2011</v>
          </cell>
          <cell r="D10065" t="str">
            <v>700275  Innovation, Information &amp; Knowledge Man</v>
          </cell>
          <cell r="E10065" t="str">
            <v>District 7</v>
          </cell>
          <cell r="F10065" t="str">
            <v>Sewer</v>
          </cell>
        </row>
        <row r="10066">
          <cell r="B10066">
            <v>1047.3900000000001</v>
          </cell>
          <cell r="C10066">
            <v>2011</v>
          </cell>
          <cell r="D10066" t="str">
            <v>700275  Innovation, Information &amp; Knowledge Man</v>
          </cell>
          <cell r="E10066" t="str">
            <v>District 7</v>
          </cell>
          <cell r="F10066" t="str">
            <v>Sewer</v>
          </cell>
        </row>
        <row r="10067">
          <cell r="B10067">
            <v>239.93</v>
          </cell>
          <cell r="C10067">
            <v>2011</v>
          </cell>
          <cell r="D10067" t="str">
            <v>700275  Innovation, Information &amp; Knowledge Man</v>
          </cell>
          <cell r="E10067" t="str">
            <v>District 7</v>
          </cell>
          <cell r="F10067" t="str">
            <v>Sewer</v>
          </cell>
        </row>
        <row r="10068">
          <cell r="B10068">
            <v>2400.92</v>
          </cell>
          <cell r="C10068">
            <v>2011</v>
          </cell>
          <cell r="D10068" t="str">
            <v>700275  Innovation, Information &amp; Knowledge Man</v>
          </cell>
          <cell r="E10068" t="str">
            <v>District 7</v>
          </cell>
          <cell r="F10068" t="str">
            <v>Sewer</v>
          </cell>
        </row>
        <row r="10069">
          <cell r="B10069">
            <v>3090.32</v>
          </cell>
          <cell r="C10069">
            <v>2011</v>
          </cell>
          <cell r="D10069" t="str">
            <v>700275  Innovation, Information &amp; Knowledge Man</v>
          </cell>
          <cell r="E10069" t="str">
            <v>District 4</v>
          </cell>
          <cell r="F10069" t="str">
            <v>Sewer</v>
          </cell>
        </row>
        <row r="10070">
          <cell r="B10070">
            <v>27005.59</v>
          </cell>
          <cell r="C10070">
            <v>2011</v>
          </cell>
          <cell r="D10070" t="str">
            <v>700280  Information Systems &amp; Technology Man</v>
          </cell>
          <cell r="E10070" t="str">
            <v>District 6</v>
          </cell>
          <cell r="F10070" t="str">
            <v>Water</v>
          </cell>
        </row>
        <row r="10071">
          <cell r="B10071">
            <v>135027.96</v>
          </cell>
          <cell r="C10071">
            <v>2011</v>
          </cell>
          <cell r="D10071" t="str">
            <v>700280  Information Systems &amp; Technology Man</v>
          </cell>
          <cell r="E10071" t="str">
            <v>District 3</v>
          </cell>
          <cell r="F10071" t="str">
            <v>Water</v>
          </cell>
        </row>
        <row r="10072">
          <cell r="B10072">
            <v>135027.96</v>
          </cell>
          <cell r="C10072">
            <v>2011</v>
          </cell>
          <cell r="D10072" t="str">
            <v>700280  Information Systems &amp; Technology Man</v>
          </cell>
          <cell r="E10072" t="str">
            <v>District 3</v>
          </cell>
          <cell r="F10072" t="str">
            <v>Water</v>
          </cell>
        </row>
        <row r="10073">
          <cell r="B10073">
            <v>27005.59</v>
          </cell>
          <cell r="C10073">
            <v>2011</v>
          </cell>
          <cell r="D10073" t="str">
            <v>700280  Information Systems &amp; Technology Man</v>
          </cell>
          <cell r="E10073" t="str">
            <v>District 3</v>
          </cell>
          <cell r="F10073" t="str">
            <v>Water</v>
          </cell>
        </row>
        <row r="10074">
          <cell r="B10074">
            <v>27005.59</v>
          </cell>
          <cell r="C10074">
            <v>2011</v>
          </cell>
          <cell r="D10074" t="str">
            <v>700280  Information Systems &amp; Technology Man</v>
          </cell>
          <cell r="E10074" t="str">
            <v>District 3</v>
          </cell>
          <cell r="F10074" t="str">
            <v>Water</v>
          </cell>
        </row>
        <row r="10075">
          <cell r="B10075">
            <v>270055.81</v>
          </cell>
          <cell r="C10075">
            <v>2011</v>
          </cell>
          <cell r="D10075" t="str">
            <v>700280  Information Systems &amp; Technology Man</v>
          </cell>
          <cell r="E10075" t="str">
            <v>District 4</v>
          </cell>
          <cell r="F10075" t="str">
            <v>Water</v>
          </cell>
        </row>
        <row r="10076">
          <cell r="B10076">
            <v>324068</v>
          </cell>
          <cell r="C10076">
            <v>2011</v>
          </cell>
          <cell r="D10076" t="str">
            <v>700280  Information Systems &amp; Technology Man</v>
          </cell>
          <cell r="E10076" t="str">
            <v>District 4</v>
          </cell>
          <cell r="F10076" t="str">
            <v>Water</v>
          </cell>
        </row>
        <row r="10077">
          <cell r="B10077">
            <v>108022.29</v>
          </cell>
          <cell r="C10077">
            <v>2011</v>
          </cell>
          <cell r="D10077" t="str">
            <v>700280  Information Systems &amp; Technology Man</v>
          </cell>
          <cell r="E10077" t="str">
            <v>District 4</v>
          </cell>
          <cell r="F10077" t="str">
            <v>Water</v>
          </cell>
        </row>
        <row r="10078">
          <cell r="B10078">
            <v>189039.06</v>
          </cell>
          <cell r="C10078">
            <v>2011</v>
          </cell>
          <cell r="D10078" t="str">
            <v>700280  Information Systems &amp; Technology Man</v>
          </cell>
          <cell r="E10078" t="str">
            <v>District 4</v>
          </cell>
          <cell r="F10078" t="str">
            <v>Water</v>
          </cell>
        </row>
        <row r="10079">
          <cell r="B10079">
            <v>54011.25</v>
          </cell>
          <cell r="C10079">
            <v>2011</v>
          </cell>
          <cell r="D10079" t="str">
            <v>700280  Information Systems &amp; Technology Man</v>
          </cell>
          <cell r="E10079" t="str">
            <v>District 4</v>
          </cell>
          <cell r="F10079" t="str">
            <v>Water</v>
          </cell>
        </row>
        <row r="10080">
          <cell r="B10080">
            <v>27005.59</v>
          </cell>
          <cell r="C10080">
            <v>2011</v>
          </cell>
          <cell r="D10080" t="str">
            <v>700280  Information Systems &amp; Technology Man</v>
          </cell>
          <cell r="E10080" t="str">
            <v>District 8</v>
          </cell>
          <cell r="F10080" t="str">
            <v>Water</v>
          </cell>
        </row>
        <row r="10081">
          <cell r="B10081">
            <v>135027.96</v>
          </cell>
          <cell r="C10081">
            <v>2011</v>
          </cell>
          <cell r="D10081" t="str">
            <v>700280  Information Systems &amp; Technology Man</v>
          </cell>
          <cell r="E10081" t="str">
            <v>District 8</v>
          </cell>
          <cell r="F10081" t="str">
            <v>Water</v>
          </cell>
        </row>
        <row r="10082">
          <cell r="B10082">
            <v>108022.29</v>
          </cell>
          <cell r="C10082">
            <v>2011</v>
          </cell>
          <cell r="D10082" t="str">
            <v>700280  Information Systems &amp; Technology Man</v>
          </cell>
          <cell r="E10082" t="str">
            <v>District 1</v>
          </cell>
          <cell r="F10082" t="str">
            <v>Water</v>
          </cell>
        </row>
        <row r="10083">
          <cell r="B10083">
            <v>162033.57</v>
          </cell>
          <cell r="C10083">
            <v>2011</v>
          </cell>
          <cell r="D10083" t="str">
            <v>700280  Information Systems &amp; Technology Man</v>
          </cell>
          <cell r="E10083" t="str">
            <v>District 6</v>
          </cell>
          <cell r="F10083" t="str">
            <v>Water</v>
          </cell>
        </row>
        <row r="10084">
          <cell r="B10084">
            <v>432090.63</v>
          </cell>
          <cell r="C10084">
            <v>2011</v>
          </cell>
          <cell r="D10084" t="str">
            <v>700280  Information Systems &amp; Technology Man</v>
          </cell>
          <cell r="E10084" t="str">
            <v>District 6</v>
          </cell>
          <cell r="F10084" t="str">
            <v>Water</v>
          </cell>
        </row>
        <row r="10085">
          <cell r="B10085">
            <v>27005.59</v>
          </cell>
          <cell r="C10085">
            <v>2011</v>
          </cell>
          <cell r="D10085" t="str">
            <v>700280  Information Systems &amp; Technology Man</v>
          </cell>
          <cell r="E10085" t="str">
            <v>District 6</v>
          </cell>
          <cell r="F10085" t="str">
            <v>Water</v>
          </cell>
        </row>
        <row r="10086">
          <cell r="B10086">
            <v>54011.25</v>
          </cell>
          <cell r="C10086">
            <v>2011</v>
          </cell>
          <cell r="D10086" t="str">
            <v>700280  Information Systems &amp; Technology Man</v>
          </cell>
          <cell r="E10086" t="str">
            <v>District 6</v>
          </cell>
          <cell r="F10086" t="str">
            <v>Water</v>
          </cell>
        </row>
        <row r="10087">
          <cell r="B10087">
            <v>54011.25</v>
          </cell>
          <cell r="C10087">
            <v>2011</v>
          </cell>
          <cell r="D10087" t="str">
            <v>700280  Information Systems &amp; Technology Man</v>
          </cell>
          <cell r="E10087" t="str">
            <v>District 6</v>
          </cell>
          <cell r="F10087" t="str">
            <v>Water</v>
          </cell>
        </row>
        <row r="10088">
          <cell r="B10088">
            <v>54011.25</v>
          </cell>
          <cell r="C10088">
            <v>2011</v>
          </cell>
          <cell r="D10088" t="str">
            <v>700280  Information Systems &amp; Technology Man</v>
          </cell>
          <cell r="E10088" t="str">
            <v>District 6</v>
          </cell>
          <cell r="F10088" t="str">
            <v>Water</v>
          </cell>
        </row>
        <row r="10089">
          <cell r="B10089">
            <v>54011.25</v>
          </cell>
          <cell r="C10089">
            <v>2011</v>
          </cell>
          <cell r="D10089" t="str">
            <v>700280  Information Systems &amp; Technology Man</v>
          </cell>
          <cell r="E10089" t="str">
            <v>District 8</v>
          </cell>
          <cell r="F10089" t="str">
            <v>Water</v>
          </cell>
        </row>
        <row r="10090">
          <cell r="B10090">
            <v>324068</v>
          </cell>
          <cell r="C10090">
            <v>2011</v>
          </cell>
          <cell r="D10090" t="str">
            <v>700280  Information Systems &amp; Technology Man</v>
          </cell>
          <cell r="E10090" t="str">
            <v>District 8</v>
          </cell>
          <cell r="F10090" t="str">
            <v>Water</v>
          </cell>
        </row>
        <row r="10091">
          <cell r="B10091">
            <v>108022.29</v>
          </cell>
          <cell r="C10091">
            <v>2011</v>
          </cell>
          <cell r="D10091" t="str">
            <v>700280  Information Systems &amp; Technology Man</v>
          </cell>
          <cell r="E10091" t="str">
            <v>District 8</v>
          </cell>
          <cell r="F10091" t="str">
            <v>Water</v>
          </cell>
        </row>
        <row r="10092">
          <cell r="B10092">
            <v>27005.59</v>
          </cell>
          <cell r="C10092">
            <v>2011</v>
          </cell>
          <cell r="D10092" t="str">
            <v>700280  Information Systems &amp; Technology Man</v>
          </cell>
          <cell r="E10092" t="str">
            <v>District 8</v>
          </cell>
          <cell r="F10092" t="str">
            <v>Water</v>
          </cell>
        </row>
        <row r="10093">
          <cell r="B10093">
            <v>189039.06</v>
          </cell>
          <cell r="C10093">
            <v>2011</v>
          </cell>
          <cell r="D10093" t="str">
            <v>700280  Information Systems &amp; Technology Man</v>
          </cell>
          <cell r="E10093" t="str">
            <v>District 8</v>
          </cell>
          <cell r="F10093" t="str">
            <v>Water</v>
          </cell>
        </row>
        <row r="10094">
          <cell r="B10094">
            <v>297061.53999999998</v>
          </cell>
          <cell r="C10094">
            <v>2011</v>
          </cell>
          <cell r="D10094" t="str">
            <v>700280  Information Systems &amp; Technology Man</v>
          </cell>
          <cell r="E10094" t="str">
            <v>District 8</v>
          </cell>
          <cell r="F10094" t="str">
            <v>Water</v>
          </cell>
        </row>
        <row r="10095">
          <cell r="B10095">
            <v>27005.59</v>
          </cell>
          <cell r="C10095">
            <v>2011</v>
          </cell>
          <cell r="D10095" t="str">
            <v>700280  Information Systems &amp; Technology Man</v>
          </cell>
          <cell r="E10095" t="str">
            <v>District 8</v>
          </cell>
          <cell r="F10095" t="str">
            <v>Water</v>
          </cell>
        </row>
        <row r="10096">
          <cell r="B10096">
            <v>324068</v>
          </cell>
          <cell r="C10096">
            <v>2011</v>
          </cell>
          <cell r="D10096" t="str">
            <v>700280  Information Systems &amp; Technology Man</v>
          </cell>
          <cell r="E10096" t="str">
            <v>District 8</v>
          </cell>
          <cell r="F10096" t="str">
            <v>Water</v>
          </cell>
        </row>
        <row r="10097">
          <cell r="B10097">
            <v>81016.86</v>
          </cell>
          <cell r="C10097">
            <v>2011</v>
          </cell>
          <cell r="D10097" t="str">
            <v>700280  Information Systems &amp; Technology Man</v>
          </cell>
          <cell r="E10097" t="str">
            <v>Informal Settlements</v>
          </cell>
          <cell r="F10097" t="str">
            <v>Sewer</v>
          </cell>
        </row>
        <row r="10098">
          <cell r="B10098">
            <v>54011.25</v>
          </cell>
          <cell r="C10098">
            <v>2011</v>
          </cell>
          <cell r="D10098" t="str">
            <v>700280  Information Systems &amp; Technology Man</v>
          </cell>
          <cell r="E10098" t="str">
            <v>District 1</v>
          </cell>
          <cell r="F10098" t="str">
            <v>Sewer</v>
          </cell>
        </row>
        <row r="10099">
          <cell r="B10099">
            <v>27005.59</v>
          </cell>
          <cell r="C10099">
            <v>2011</v>
          </cell>
          <cell r="D10099" t="str">
            <v>700280  Information Systems &amp; Technology Man</v>
          </cell>
          <cell r="E10099" t="str">
            <v>District 7</v>
          </cell>
          <cell r="F10099" t="str">
            <v>Sewer</v>
          </cell>
        </row>
        <row r="10100">
          <cell r="B10100">
            <v>54011.25</v>
          </cell>
          <cell r="C10100">
            <v>2011</v>
          </cell>
          <cell r="D10100" t="str">
            <v>700280  Information Systems &amp; Technology Man</v>
          </cell>
          <cell r="E10100" t="str">
            <v>District 6</v>
          </cell>
          <cell r="F10100" t="str">
            <v>Sewer</v>
          </cell>
        </row>
        <row r="10101">
          <cell r="B10101">
            <v>27005.59</v>
          </cell>
          <cell r="C10101">
            <v>2011</v>
          </cell>
          <cell r="D10101" t="str">
            <v>700280  Information Systems &amp; Technology Man</v>
          </cell>
          <cell r="E10101" t="str">
            <v>District 3</v>
          </cell>
          <cell r="F10101" t="str">
            <v>Sewer</v>
          </cell>
        </row>
        <row r="10102">
          <cell r="B10102">
            <v>81016.86</v>
          </cell>
          <cell r="C10102">
            <v>2011</v>
          </cell>
          <cell r="D10102" t="str">
            <v>700280  Information Systems &amp; Technology Man</v>
          </cell>
          <cell r="E10102" t="str">
            <v>District 4</v>
          </cell>
          <cell r="F10102" t="str">
            <v>Sewer</v>
          </cell>
        </row>
        <row r="10103">
          <cell r="B10103">
            <v>54011.25</v>
          </cell>
          <cell r="C10103">
            <v>2011</v>
          </cell>
          <cell r="D10103" t="str">
            <v>700280  Information Systems &amp; Technology Man</v>
          </cell>
          <cell r="E10103" t="str">
            <v>District 4</v>
          </cell>
          <cell r="F10103" t="str">
            <v>Sewer</v>
          </cell>
        </row>
        <row r="10104">
          <cell r="B10104">
            <v>27005.59</v>
          </cell>
          <cell r="C10104">
            <v>2011</v>
          </cell>
          <cell r="D10104" t="str">
            <v>700280  Information Systems &amp; Technology Man</v>
          </cell>
          <cell r="E10104" t="str">
            <v>District 4</v>
          </cell>
          <cell r="F10104" t="str">
            <v>Sewer</v>
          </cell>
        </row>
        <row r="10105">
          <cell r="B10105">
            <v>27005.59</v>
          </cell>
          <cell r="C10105">
            <v>2011</v>
          </cell>
          <cell r="D10105" t="str">
            <v>700280  Information Systems &amp; Technology Man</v>
          </cell>
          <cell r="E10105" t="str">
            <v>District 6</v>
          </cell>
          <cell r="F10105" t="str">
            <v>Sewer</v>
          </cell>
        </row>
        <row r="10106">
          <cell r="B10106">
            <v>54011.25</v>
          </cell>
          <cell r="C10106">
            <v>2011</v>
          </cell>
          <cell r="D10106" t="str">
            <v>700280  Information Systems &amp; Technology Man</v>
          </cell>
          <cell r="E10106" t="str">
            <v>District 6</v>
          </cell>
          <cell r="F10106" t="str">
            <v>Sewer</v>
          </cell>
        </row>
        <row r="10107">
          <cell r="B10107">
            <v>135027.96</v>
          </cell>
          <cell r="C10107">
            <v>2011</v>
          </cell>
          <cell r="D10107" t="str">
            <v>700280  Information Systems &amp; Technology Man</v>
          </cell>
          <cell r="E10107" t="str">
            <v>Logistics</v>
          </cell>
          <cell r="F10107" t="str">
            <v>Water</v>
          </cell>
        </row>
        <row r="10108">
          <cell r="B10108">
            <v>27005.59</v>
          </cell>
          <cell r="C10108">
            <v>2011</v>
          </cell>
          <cell r="D10108" t="str">
            <v>700280  Information Systems &amp; Technology Man</v>
          </cell>
          <cell r="E10108" t="str">
            <v>Informal Settlements</v>
          </cell>
          <cell r="F10108" t="str">
            <v>Water</v>
          </cell>
        </row>
        <row r="10109">
          <cell r="B10109">
            <v>648141.32999999996</v>
          </cell>
          <cell r="C10109">
            <v>2011</v>
          </cell>
          <cell r="D10109" t="str">
            <v>700280  Information Systems &amp; Technology Man</v>
          </cell>
          <cell r="E10109" t="str">
            <v>TOC</v>
          </cell>
          <cell r="F10109" t="str">
            <v>Water</v>
          </cell>
        </row>
        <row r="10110">
          <cell r="B10110">
            <v>621130.61</v>
          </cell>
          <cell r="C10110">
            <v>2011</v>
          </cell>
          <cell r="D10110" t="str">
            <v>700280  Information Systems &amp; Technology Man</v>
          </cell>
          <cell r="E10110" t="str">
            <v>Informal Settlements</v>
          </cell>
          <cell r="F10110" t="str">
            <v>Water</v>
          </cell>
        </row>
        <row r="10111">
          <cell r="B10111">
            <v>513107.71</v>
          </cell>
          <cell r="C10111">
            <v>2011</v>
          </cell>
          <cell r="D10111" t="str">
            <v>700280  Information Systems &amp; Technology Man</v>
          </cell>
          <cell r="E10111" t="str">
            <v>TOC</v>
          </cell>
          <cell r="F10111" t="str">
            <v>Water</v>
          </cell>
        </row>
        <row r="10112">
          <cell r="B10112">
            <v>243050.32</v>
          </cell>
          <cell r="C10112">
            <v>2011</v>
          </cell>
          <cell r="D10112" t="str">
            <v>700280  Information Systems &amp; Technology Man</v>
          </cell>
          <cell r="E10112" t="str">
            <v>Logistics</v>
          </cell>
          <cell r="F10112" t="str">
            <v>Water</v>
          </cell>
        </row>
        <row r="10113">
          <cell r="B10113">
            <v>108022.29</v>
          </cell>
          <cell r="C10113">
            <v>2011</v>
          </cell>
          <cell r="D10113" t="str">
            <v>700280  Information Systems &amp; Technology Man</v>
          </cell>
          <cell r="E10113" t="str">
            <v>Logistics</v>
          </cell>
          <cell r="F10113" t="str">
            <v>Water</v>
          </cell>
        </row>
        <row r="10114">
          <cell r="B10114">
            <v>162033.57</v>
          </cell>
          <cell r="C10114">
            <v>2011</v>
          </cell>
          <cell r="D10114" t="str">
            <v>700280  Information Systems &amp; Technology Man</v>
          </cell>
          <cell r="E10114" t="str">
            <v>Logistics</v>
          </cell>
          <cell r="F10114" t="str">
            <v>Water</v>
          </cell>
        </row>
        <row r="10115">
          <cell r="B10115">
            <v>27005.59</v>
          </cell>
          <cell r="C10115">
            <v>2011</v>
          </cell>
          <cell r="D10115" t="str">
            <v>700280  Information Systems &amp; Technology Man</v>
          </cell>
          <cell r="E10115" t="str">
            <v>Logistics</v>
          </cell>
          <cell r="F10115" t="str">
            <v>Water</v>
          </cell>
        </row>
        <row r="10116">
          <cell r="B10116">
            <v>135027.96</v>
          </cell>
          <cell r="C10116">
            <v>2011</v>
          </cell>
          <cell r="D10116" t="str">
            <v>700280  Information Systems &amp; Technology Man</v>
          </cell>
          <cell r="E10116" t="str">
            <v>Logistics</v>
          </cell>
          <cell r="F10116" t="str">
            <v>Water</v>
          </cell>
        </row>
        <row r="10117">
          <cell r="B10117">
            <v>216044.63</v>
          </cell>
          <cell r="C10117">
            <v>2011</v>
          </cell>
          <cell r="D10117" t="str">
            <v>700280  Information Systems &amp; Technology Man</v>
          </cell>
          <cell r="E10117" t="str">
            <v>District 1</v>
          </cell>
          <cell r="F10117" t="str">
            <v>Water</v>
          </cell>
        </row>
        <row r="10118">
          <cell r="B10118">
            <v>351073.6</v>
          </cell>
          <cell r="C10118">
            <v>2011</v>
          </cell>
          <cell r="D10118" t="str">
            <v>700280  Information Systems &amp; Technology Man</v>
          </cell>
          <cell r="E10118" t="str">
            <v>District 1</v>
          </cell>
          <cell r="F10118" t="str">
            <v>Water</v>
          </cell>
        </row>
        <row r="10119">
          <cell r="B10119">
            <v>27005.59</v>
          </cell>
          <cell r="C10119">
            <v>2011</v>
          </cell>
          <cell r="D10119" t="str">
            <v>700280  Information Systems &amp; Technology Man</v>
          </cell>
          <cell r="E10119" t="str">
            <v>District 1</v>
          </cell>
          <cell r="F10119" t="str">
            <v>Water</v>
          </cell>
        </row>
        <row r="10120">
          <cell r="B10120">
            <v>162033.57</v>
          </cell>
          <cell r="C10120">
            <v>2011</v>
          </cell>
          <cell r="D10120" t="str">
            <v>700280  Information Systems &amp; Technology Man</v>
          </cell>
          <cell r="E10120" t="str">
            <v>District 1</v>
          </cell>
          <cell r="F10120" t="str">
            <v>Water</v>
          </cell>
        </row>
        <row r="10121">
          <cell r="B10121">
            <v>243050.32</v>
          </cell>
          <cell r="C10121">
            <v>2011</v>
          </cell>
          <cell r="D10121" t="str">
            <v>700280  Information Systems &amp; Technology Man</v>
          </cell>
          <cell r="E10121" t="str">
            <v>District 6</v>
          </cell>
          <cell r="F10121" t="str">
            <v>Water</v>
          </cell>
        </row>
        <row r="10122">
          <cell r="B10122">
            <v>135027.96</v>
          </cell>
          <cell r="C10122">
            <v>2011</v>
          </cell>
          <cell r="D10122" t="str">
            <v>700280  Information Systems &amp; Technology Man</v>
          </cell>
          <cell r="E10122" t="str">
            <v>District 8</v>
          </cell>
          <cell r="F10122" t="str">
            <v>Water</v>
          </cell>
        </row>
        <row r="10123">
          <cell r="B10123">
            <v>189039.06</v>
          </cell>
          <cell r="C10123">
            <v>2011</v>
          </cell>
          <cell r="D10123" t="str">
            <v>700280  Information Systems &amp; Technology Man</v>
          </cell>
          <cell r="E10123" t="str">
            <v>District 8</v>
          </cell>
          <cell r="F10123" t="str">
            <v>Water</v>
          </cell>
        </row>
        <row r="10124">
          <cell r="B10124">
            <v>141412.64000000001</v>
          </cell>
          <cell r="C10124">
            <v>2011</v>
          </cell>
          <cell r="D10124" t="str">
            <v>700480  OccupationalHealthSafety&amp;EmployeeWellnes</v>
          </cell>
          <cell r="E10124" t="str">
            <v>District 8</v>
          </cell>
          <cell r="F10124" t="str">
            <v>Water</v>
          </cell>
        </row>
        <row r="10125">
          <cell r="B10125">
            <v>424239.45</v>
          </cell>
          <cell r="C10125">
            <v>2011</v>
          </cell>
          <cell r="D10125" t="str">
            <v>700480  OccupationalHealthSafety&amp;EmployeeWellnes</v>
          </cell>
          <cell r="E10125" t="str">
            <v>District 8</v>
          </cell>
          <cell r="F10125" t="str">
            <v>Water</v>
          </cell>
        </row>
        <row r="10126">
          <cell r="B10126">
            <v>313129.21999999997</v>
          </cell>
          <cell r="C10126">
            <v>2011</v>
          </cell>
          <cell r="D10126" t="str">
            <v>700480  OccupationalHealthSafety&amp;EmployeeWellnes</v>
          </cell>
          <cell r="E10126" t="str">
            <v>District 6</v>
          </cell>
          <cell r="F10126" t="str">
            <v>Water</v>
          </cell>
        </row>
        <row r="10127">
          <cell r="B10127">
            <v>161614.46</v>
          </cell>
          <cell r="C10127">
            <v>2011</v>
          </cell>
          <cell r="D10127" t="str">
            <v>700480  OccupationalHealthSafety&amp;EmployeeWellnes</v>
          </cell>
          <cell r="E10127" t="str">
            <v>District 3</v>
          </cell>
          <cell r="F10127" t="str">
            <v>Water</v>
          </cell>
        </row>
        <row r="10128">
          <cell r="B10128">
            <v>101009.35</v>
          </cell>
          <cell r="C10128">
            <v>2011</v>
          </cell>
          <cell r="D10128" t="str">
            <v>700480  OccupationalHealthSafety&amp;EmployeeWellnes</v>
          </cell>
          <cell r="E10128" t="str">
            <v>District 3</v>
          </cell>
          <cell r="F10128" t="str">
            <v>Water</v>
          </cell>
        </row>
        <row r="10129">
          <cell r="B10129">
            <v>30303.02</v>
          </cell>
          <cell r="C10129">
            <v>2011</v>
          </cell>
          <cell r="D10129" t="str">
            <v>700480  OccupationalHealthSafety&amp;EmployeeWellnes</v>
          </cell>
          <cell r="E10129" t="str">
            <v>District 3</v>
          </cell>
          <cell r="F10129" t="str">
            <v>Water</v>
          </cell>
        </row>
        <row r="10130">
          <cell r="B10130">
            <v>212118.91</v>
          </cell>
          <cell r="C10130">
            <v>2011</v>
          </cell>
          <cell r="D10130" t="str">
            <v>700480  OccupationalHealthSafety&amp;EmployeeWellnes</v>
          </cell>
          <cell r="E10130" t="str">
            <v>District 3</v>
          </cell>
          <cell r="F10130" t="str">
            <v>Water</v>
          </cell>
        </row>
        <row r="10131">
          <cell r="B10131">
            <v>212118.91</v>
          </cell>
          <cell r="C10131">
            <v>2011</v>
          </cell>
          <cell r="D10131" t="str">
            <v>700480  OccupationalHealthSafety&amp;EmployeeWellnes</v>
          </cell>
          <cell r="E10131" t="str">
            <v>District 4</v>
          </cell>
          <cell r="F10131" t="str">
            <v>Water</v>
          </cell>
        </row>
        <row r="10132">
          <cell r="B10132">
            <v>101009.35</v>
          </cell>
          <cell r="C10132">
            <v>2011</v>
          </cell>
          <cell r="D10132" t="str">
            <v>700480  OccupationalHealthSafety&amp;EmployeeWellnes</v>
          </cell>
          <cell r="E10132" t="str">
            <v>District 4</v>
          </cell>
          <cell r="F10132" t="str">
            <v>Water</v>
          </cell>
        </row>
        <row r="10133">
          <cell r="B10133">
            <v>10100.94</v>
          </cell>
          <cell r="C10133">
            <v>2011</v>
          </cell>
          <cell r="D10133" t="str">
            <v>700480  OccupationalHealthSafety&amp;EmployeeWellnes</v>
          </cell>
          <cell r="E10133" t="str">
            <v>District 4</v>
          </cell>
          <cell r="F10133" t="str">
            <v>Water</v>
          </cell>
        </row>
        <row r="10134">
          <cell r="B10134">
            <v>404037.68</v>
          </cell>
          <cell r="C10134">
            <v>2011</v>
          </cell>
          <cell r="D10134" t="str">
            <v>700480  OccupationalHealthSafety&amp;EmployeeWellnes</v>
          </cell>
          <cell r="E10134" t="str">
            <v>District 4</v>
          </cell>
          <cell r="F10134" t="str">
            <v>Water</v>
          </cell>
        </row>
        <row r="10135">
          <cell r="B10135">
            <v>323230.03999999998</v>
          </cell>
          <cell r="C10135">
            <v>2011</v>
          </cell>
          <cell r="D10135" t="str">
            <v>700480  OccupationalHealthSafety&amp;EmployeeWellnes</v>
          </cell>
          <cell r="E10135" t="str">
            <v>District 4</v>
          </cell>
          <cell r="F10135" t="str">
            <v>Water</v>
          </cell>
        </row>
        <row r="10136">
          <cell r="B10136">
            <v>181816.14</v>
          </cell>
          <cell r="C10136">
            <v>2011</v>
          </cell>
          <cell r="D10136" t="str">
            <v>700480  OccupationalHealthSafety&amp;EmployeeWellnes</v>
          </cell>
          <cell r="E10136" t="str">
            <v>District 4</v>
          </cell>
          <cell r="F10136" t="str">
            <v>Water</v>
          </cell>
        </row>
        <row r="10137">
          <cell r="B10137">
            <v>30303.02</v>
          </cell>
          <cell r="C10137">
            <v>2011</v>
          </cell>
          <cell r="D10137" t="str">
            <v>700480  OccupationalHealthSafety&amp;EmployeeWellnes</v>
          </cell>
          <cell r="E10137" t="str">
            <v>District 8</v>
          </cell>
          <cell r="F10137" t="str">
            <v>Water</v>
          </cell>
        </row>
        <row r="10138">
          <cell r="B10138">
            <v>131311.93</v>
          </cell>
          <cell r="C10138">
            <v>2011</v>
          </cell>
          <cell r="D10138" t="str">
            <v>700480  OccupationalHealthSafety&amp;EmployeeWellnes</v>
          </cell>
          <cell r="E10138" t="str">
            <v>District 8</v>
          </cell>
          <cell r="F10138" t="str">
            <v>Water</v>
          </cell>
        </row>
        <row r="10139">
          <cell r="B10139">
            <v>50504.42</v>
          </cell>
          <cell r="C10139">
            <v>2011</v>
          </cell>
          <cell r="D10139" t="str">
            <v>700480  OccupationalHealthSafety&amp;EmployeeWellnes</v>
          </cell>
          <cell r="E10139" t="str">
            <v>District 1</v>
          </cell>
          <cell r="F10139" t="str">
            <v>Water</v>
          </cell>
        </row>
        <row r="10140">
          <cell r="B10140">
            <v>151513.9</v>
          </cell>
          <cell r="C10140">
            <v>2011</v>
          </cell>
          <cell r="D10140" t="str">
            <v>700480  OccupationalHealthSafety&amp;EmployeeWellnes</v>
          </cell>
          <cell r="E10140" t="str">
            <v>District 8</v>
          </cell>
          <cell r="F10140" t="str">
            <v>Water</v>
          </cell>
        </row>
        <row r="10141">
          <cell r="B10141">
            <v>40403.51</v>
          </cell>
          <cell r="C10141">
            <v>2011</v>
          </cell>
          <cell r="D10141" t="str">
            <v>700480  OccupationalHealthSafety&amp;EmployeeWellnes</v>
          </cell>
          <cell r="E10141" t="str">
            <v>District 6</v>
          </cell>
          <cell r="F10141" t="str">
            <v>Water</v>
          </cell>
        </row>
        <row r="10142">
          <cell r="B10142">
            <v>262623.63</v>
          </cell>
          <cell r="C10142">
            <v>2011</v>
          </cell>
          <cell r="D10142" t="str">
            <v>700480  OccupationalHealthSafety&amp;EmployeeWellnes</v>
          </cell>
          <cell r="E10142" t="str">
            <v>District 6</v>
          </cell>
          <cell r="F10142" t="str">
            <v>Water</v>
          </cell>
        </row>
        <row r="10143">
          <cell r="B10143">
            <v>151513.9</v>
          </cell>
          <cell r="C10143">
            <v>2011</v>
          </cell>
          <cell r="D10143" t="str">
            <v>700480  OccupationalHealthSafety&amp;EmployeeWellnes</v>
          </cell>
          <cell r="E10143" t="str">
            <v>District 6</v>
          </cell>
          <cell r="F10143" t="str">
            <v>Water</v>
          </cell>
        </row>
        <row r="10144">
          <cell r="B10144">
            <v>323230.03999999998</v>
          </cell>
          <cell r="C10144">
            <v>2011</v>
          </cell>
          <cell r="D10144" t="str">
            <v>700480  OccupationalHealthSafety&amp;EmployeeWellnes</v>
          </cell>
          <cell r="E10144" t="str">
            <v>District 6</v>
          </cell>
          <cell r="F10144" t="str">
            <v>Water</v>
          </cell>
        </row>
        <row r="10145">
          <cell r="B10145">
            <v>424239.45</v>
          </cell>
          <cell r="C10145">
            <v>2011</v>
          </cell>
          <cell r="D10145" t="str">
            <v>700480  OccupationalHealthSafety&amp;EmployeeWellnes</v>
          </cell>
          <cell r="E10145" t="str">
            <v>District 6</v>
          </cell>
          <cell r="F10145" t="str">
            <v>Water</v>
          </cell>
        </row>
        <row r="10146">
          <cell r="B10146">
            <v>30303.02</v>
          </cell>
          <cell r="C10146">
            <v>2011</v>
          </cell>
          <cell r="D10146" t="str">
            <v>700480  OccupationalHealthSafety&amp;EmployeeWellnes</v>
          </cell>
          <cell r="E10146" t="str">
            <v>District 8</v>
          </cell>
          <cell r="F10146" t="str">
            <v>Water</v>
          </cell>
        </row>
        <row r="10147">
          <cell r="B10147">
            <v>323230.03999999998</v>
          </cell>
          <cell r="C10147">
            <v>2011</v>
          </cell>
          <cell r="D10147" t="str">
            <v>700480  OccupationalHealthSafety&amp;EmployeeWellnes</v>
          </cell>
          <cell r="E10147" t="str">
            <v>District 8</v>
          </cell>
          <cell r="F10147" t="str">
            <v>Water</v>
          </cell>
        </row>
        <row r="10148">
          <cell r="B10148">
            <v>40403.51</v>
          </cell>
          <cell r="C10148">
            <v>2011</v>
          </cell>
          <cell r="D10148" t="str">
            <v>700480  OccupationalHealthSafety&amp;EmployeeWellnes</v>
          </cell>
          <cell r="E10148" t="str">
            <v>District 8</v>
          </cell>
          <cell r="F10148" t="str">
            <v>Water</v>
          </cell>
        </row>
        <row r="10149">
          <cell r="B10149">
            <v>181816.14</v>
          </cell>
          <cell r="C10149">
            <v>2011</v>
          </cell>
          <cell r="D10149" t="str">
            <v>700480  OccupationalHealthSafety&amp;EmployeeWellnes</v>
          </cell>
          <cell r="E10149" t="str">
            <v>District 8</v>
          </cell>
          <cell r="F10149" t="str">
            <v>Water</v>
          </cell>
        </row>
        <row r="10150">
          <cell r="B10150">
            <v>424239.45</v>
          </cell>
          <cell r="C10150">
            <v>2011</v>
          </cell>
          <cell r="D10150" t="str">
            <v>700480  OccupationalHealthSafety&amp;EmployeeWellnes</v>
          </cell>
          <cell r="E10150" t="str">
            <v>District 8</v>
          </cell>
          <cell r="F10150" t="str">
            <v>Water</v>
          </cell>
        </row>
        <row r="10151">
          <cell r="B10151">
            <v>454542.46</v>
          </cell>
          <cell r="C10151">
            <v>2011</v>
          </cell>
          <cell r="D10151" t="str">
            <v>700480  OccupationalHealthSafety&amp;EmployeeWellnes</v>
          </cell>
          <cell r="E10151" t="str">
            <v>District 8</v>
          </cell>
          <cell r="F10151" t="str">
            <v>Water</v>
          </cell>
        </row>
        <row r="10152">
          <cell r="B10152">
            <v>10100.94</v>
          </cell>
          <cell r="C10152">
            <v>2011</v>
          </cell>
          <cell r="D10152" t="str">
            <v>700480  OccupationalHealthSafety&amp;EmployeeWellnes</v>
          </cell>
          <cell r="E10152" t="str">
            <v>District 8</v>
          </cell>
          <cell r="F10152" t="str">
            <v>Water</v>
          </cell>
        </row>
        <row r="10153">
          <cell r="B10153">
            <v>2474741.2799999998</v>
          </cell>
          <cell r="C10153">
            <v>2011</v>
          </cell>
          <cell r="D10153" t="str">
            <v>700480  OccupationalHealthSafety&amp;EmployeeWellnes</v>
          </cell>
          <cell r="E10153" t="str">
            <v>District 8</v>
          </cell>
          <cell r="F10153" t="str">
            <v>Water</v>
          </cell>
        </row>
        <row r="10154">
          <cell r="B10154">
            <v>30303.02</v>
          </cell>
          <cell r="C10154">
            <v>2011</v>
          </cell>
          <cell r="D10154" t="str">
            <v>700480  OccupationalHealthSafety&amp;EmployeeWellnes</v>
          </cell>
          <cell r="E10154" t="str">
            <v>Informal Settlements</v>
          </cell>
          <cell r="F10154" t="str">
            <v>Sewer</v>
          </cell>
        </row>
        <row r="10155">
          <cell r="B10155">
            <v>30303.02</v>
          </cell>
          <cell r="C10155">
            <v>2011</v>
          </cell>
          <cell r="D10155" t="str">
            <v>700480  OccupationalHealthSafety&amp;EmployeeWellnes</v>
          </cell>
          <cell r="E10155" t="str">
            <v>Informal Settlements</v>
          </cell>
          <cell r="F10155" t="str">
            <v>Sewer</v>
          </cell>
        </row>
        <row r="10156">
          <cell r="B10156">
            <v>989892.47</v>
          </cell>
          <cell r="C10156">
            <v>2011</v>
          </cell>
          <cell r="D10156" t="str">
            <v>700480  OccupationalHealthSafety&amp;EmployeeWellnes</v>
          </cell>
          <cell r="E10156" t="str">
            <v>District 1</v>
          </cell>
          <cell r="F10156" t="str">
            <v>Sewer</v>
          </cell>
        </row>
        <row r="10157">
          <cell r="B10157">
            <v>404037.68</v>
          </cell>
          <cell r="C10157">
            <v>2011</v>
          </cell>
          <cell r="D10157" t="str">
            <v>700480  OccupationalHealthSafety&amp;EmployeeWellnes</v>
          </cell>
          <cell r="E10157" t="str">
            <v>District 7</v>
          </cell>
          <cell r="F10157" t="str">
            <v>Sewer</v>
          </cell>
        </row>
        <row r="10158">
          <cell r="B10158">
            <v>161614.46</v>
          </cell>
          <cell r="C10158">
            <v>2011</v>
          </cell>
          <cell r="D10158" t="str">
            <v>700480  OccupationalHealthSafety&amp;EmployeeWellnes</v>
          </cell>
          <cell r="E10158" t="str">
            <v>District 6</v>
          </cell>
          <cell r="F10158" t="str">
            <v>Sewer</v>
          </cell>
        </row>
        <row r="10159">
          <cell r="B10159">
            <v>30303.02</v>
          </cell>
          <cell r="C10159">
            <v>2011</v>
          </cell>
          <cell r="D10159" t="str">
            <v>700480  OccupationalHealthSafety&amp;EmployeeWellnes</v>
          </cell>
          <cell r="E10159" t="str">
            <v>TOC</v>
          </cell>
          <cell r="F10159" t="str">
            <v>Sewer</v>
          </cell>
        </row>
        <row r="10160">
          <cell r="B10160">
            <v>282825.28999999998</v>
          </cell>
          <cell r="C10160">
            <v>2011</v>
          </cell>
          <cell r="D10160" t="str">
            <v>700480  OccupationalHealthSafety&amp;EmployeeWellnes</v>
          </cell>
          <cell r="E10160" t="str">
            <v>District 3</v>
          </cell>
          <cell r="F10160" t="str">
            <v>Sewer</v>
          </cell>
        </row>
        <row r="10161">
          <cell r="B10161">
            <v>484844.96</v>
          </cell>
          <cell r="C10161">
            <v>2011</v>
          </cell>
          <cell r="D10161" t="str">
            <v>700480  OccupationalHealthSafety&amp;EmployeeWellnes</v>
          </cell>
          <cell r="E10161" t="str">
            <v>District 4</v>
          </cell>
          <cell r="F10161" t="str">
            <v>Sewer</v>
          </cell>
        </row>
        <row r="10162">
          <cell r="B10162">
            <v>272724.59000000003</v>
          </cell>
          <cell r="C10162">
            <v>2011</v>
          </cell>
          <cell r="D10162" t="str">
            <v>700480  OccupationalHealthSafety&amp;EmployeeWellnes</v>
          </cell>
          <cell r="E10162" t="str">
            <v>District 4</v>
          </cell>
          <cell r="F10162" t="str">
            <v>Sewer</v>
          </cell>
        </row>
        <row r="10163">
          <cell r="B10163">
            <v>191917.07</v>
          </cell>
          <cell r="C10163">
            <v>2011</v>
          </cell>
          <cell r="D10163" t="str">
            <v>700480  OccupationalHealthSafety&amp;EmployeeWellnes</v>
          </cell>
          <cell r="E10163" t="str">
            <v>District 4</v>
          </cell>
          <cell r="F10163" t="str">
            <v>Sewer</v>
          </cell>
        </row>
        <row r="10164">
          <cell r="B10164">
            <v>141412.64000000001</v>
          </cell>
          <cell r="C10164">
            <v>2011</v>
          </cell>
          <cell r="D10164" t="str">
            <v>700480  OccupationalHealthSafety&amp;EmployeeWellnes</v>
          </cell>
          <cell r="E10164" t="str">
            <v>District 7</v>
          </cell>
          <cell r="F10164" t="str">
            <v>Sewer</v>
          </cell>
        </row>
        <row r="10165">
          <cell r="B10165">
            <v>101009.35</v>
          </cell>
          <cell r="C10165">
            <v>2011</v>
          </cell>
          <cell r="D10165" t="str">
            <v>700480  OccupationalHealthSafety&amp;EmployeeWellnes</v>
          </cell>
          <cell r="E10165" t="str">
            <v>District 6</v>
          </cell>
          <cell r="F10165" t="str">
            <v>Sewer</v>
          </cell>
        </row>
        <row r="10166">
          <cell r="B10166">
            <v>121210.79</v>
          </cell>
          <cell r="C10166">
            <v>2011</v>
          </cell>
          <cell r="D10166" t="str">
            <v>700480  OccupationalHealthSafety&amp;EmployeeWellnes</v>
          </cell>
          <cell r="E10166" t="str">
            <v>District 6</v>
          </cell>
          <cell r="F10166" t="str">
            <v>Sewer</v>
          </cell>
        </row>
        <row r="10167">
          <cell r="B10167">
            <v>282825.28999999998</v>
          </cell>
          <cell r="C10167">
            <v>2011</v>
          </cell>
          <cell r="D10167" t="str">
            <v>700480  OccupationalHealthSafety&amp;EmployeeWellnes</v>
          </cell>
          <cell r="E10167" t="str">
            <v>District 6</v>
          </cell>
          <cell r="F10167" t="str">
            <v>Sewer</v>
          </cell>
        </row>
        <row r="10168">
          <cell r="B10168">
            <v>50504.42</v>
          </cell>
          <cell r="C10168">
            <v>2011</v>
          </cell>
          <cell r="D10168" t="str">
            <v>700480  OccupationalHealthSafety&amp;EmployeeWellnes</v>
          </cell>
          <cell r="E10168" t="str">
            <v>District 7</v>
          </cell>
          <cell r="F10168" t="str">
            <v>Sewer</v>
          </cell>
        </row>
        <row r="10169">
          <cell r="B10169">
            <v>60605.33</v>
          </cell>
          <cell r="C10169">
            <v>2011</v>
          </cell>
          <cell r="D10169" t="str">
            <v>700480  OccupationalHealthSafety&amp;EmployeeWellnes</v>
          </cell>
          <cell r="E10169" t="str">
            <v>Logistics</v>
          </cell>
          <cell r="F10169" t="str">
            <v>Water</v>
          </cell>
        </row>
        <row r="10170">
          <cell r="B10170">
            <v>50504.42</v>
          </cell>
          <cell r="C10170">
            <v>2011</v>
          </cell>
          <cell r="D10170" t="str">
            <v>700480  OccupationalHealthSafety&amp;EmployeeWellnes</v>
          </cell>
          <cell r="E10170" t="str">
            <v>Informal Settlements</v>
          </cell>
          <cell r="F10170" t="str">
            <v>Water</v>
          </cell>
        </row>
        <row r="10171">
          <cell r="B10171">
            <v>414138.79</v>
          </cell>
          <cell r="C10171">
            <v>2011</v>
          </cell>
          <cell r="D10171" t="str">
            <v>700480  OccupationalHealthSafety&amp;EmployeeWellnes</v>
          </cell>
          <cell r="E10171" t="str">
            <v>TOC</v>
          </cell>
          <cell r="F10171" t="str">
            <v>Water</v>
          </cell>
        </row>
        <row r="10172">
          <cell r="B10172">
            <v>444441.22</v>
          </cell>
          <cell r="C10172">
            <v>2011</v>
          </cell>
          <cell r="D10172" t="str">
            <v>700480  OccupationalHealthSafety&amp;EmployeeWellnes</v>
          </cell>
          <cell r="E10172" t="str">
            <v>Informal Settlements</v>
          </cell>
          <cell r="F10172" t="str">
            <v>Water</v>
          </cell>
        </row>
        <row r="10173">
          <cell r="B10173">
            <v>393936.81</v>
          </cell>
          <cell r="C10173">
            <v>2011</v>
          </cell>
          <cell r="D10173" t="str">
            <v>700480  OccupationalHealthSafety&amp;EmployeeWellnes</v>
          </cell>
          <cell r="E10173" t="str">
            <v>TOC</v>
          </cell>
          <cell r="F10173" t="str">
            <v>Water</v>
          </cell>
        </row>
        <row r="10174">
          <cell r="B10174">
            <v>333331.23</v>
          </cell>
          <cell r="C10174">
            <v>2011</v>
          </cell>
          <cell r="D10174" t="str">
            <v>700480  OccupationalHealthSafety&amp;EmployeeWellnes</v>
          </cell>
          <cell r="E10174" t="str">
            <v>Logistics</v>
          </cell>
          <cell r="F10174" t="str">
            <v>Water</v>
          </cell>
        </row>
        <row r="10175">
          <cell r="B10175">
            <v>353533.01</v>
          </cell>
          <cell r="C10175">
            <v>2011</v>
          </cell>
          <cell r="D10175" t="str">
            <v>700480  OccupationalHealthSafety&amp;EmployeeWellnes</v>
          </cell>
          <cell r="E10175" t="str">
            <v>Logistics</v>
          </cell>
          <cell r="F10175" t="str">
            <v>Water</v>
          </cell>
        </row>
        <row r="10176">
          <cell r="B10176">
            <v>303027.26</v>
          </cell>
          <cell r="C10176">
            <v>2011</v>
          </cell>
          <cell r="D10176" t="str">
            <v>700480  OccupationalHealthSafety&amp;EmployeeWellnes</v>
          </cell>
          <cell r="E10176" t="str">
            <v>Logistics</v>
          </cell>
          <cell r="F10176" t="str">
            <v>Water</v>
          </cell>
        </row>
        <row r="10177">
          <cell r="B10177">
            <v>282825.28999999998</v>
          </cell>
          <cell r="C10177">
            <v>2011</v>
          </cell>
          <cell r="D10177" t="str">
            <v>700480  OccupationalHealthSafety&amp;EmployeeWellnes</v>
          </cell>
          <cell r="E10177" t="str">
            <v>Logistics</v>
          </cell>
          <cell r="F10177" t="str">
            <v>Water</v>
          </cell>
        </row>
        <row r="10178">
          <cell r="B10178">
            <v>161614.46</v>
          </cell>
          <cell r="C10178">
            <v>2011</v>
          </cell>
          <cell r="D10178" t="str">
            <v>700480  OccupationalHealthSafety&amp;EmployeeWellnes</v>
          </cell>
          <cell r="E10178" t="str">
            <v>Logistics</v>
          </cell>
          <cell r="F10178" t="str">
            <v>Water</v>
          </cell>
        </row>
        <row r="10179">
          <cell r="B10179">
            <v>101009.35</v>
          </cell>
          <cell r="C10179">
            <v>2011</v>
          </cell>
          <cell r="D10179" t="str">
            <v>700480  OccupationalHealthSafety&amp;EmployeeWellnes</v>
          </cell>
          <cell r="E10179" t="str">
            <v>District 1</v>
          </cell>
          <cell r="F10179" t="str">
            <v>Water</v>
          </cell>
        </row>
        <row r="10180">
          <cell r="B10180">
            <v>161614.46</v>
          </cell>
          <cell r="C10180">
            <v>2011</v>
          </cell>
          <cell r="D10180" t="str">
            <v>700480  OccupationalHealthSafety&amp;EmployeeWellnes</v>
          </cell>
          <cell r="E10180" t="str">
            <v>District 1</v>
          </cell>
          <cell r="F10180" t="str">
            <v>Water</v>
          </cell>
        </row>
        <row r="10181">
          <cell r="B10181">
            <v>20201.79</v>
          </cell>
          <cell r="C10181">
            <v>2011</v>
          </cell>
          <cell r="D10181" t="str">
            <v>700480  OccupationalHealthSafety&amp;EmployeeWellnes</v>
          </cell>
          <cell r="E10181" t="str">
            <v>District 1</v>
          </cell>
          <cell r="F10181" t="str">
            <v>Water</v>
          </cell>
        </row>
        <row r="10182">
          <cell r="B10182">
            <v>787873.32</v>
          </cell>
          <cell r="C10182">
            <v>2011</v>
          </cell>
          <cell r="D10182" t="str">
            <v>700480  OccupationalHealthSafety&amp;EmployeeWellnes</v>
          </cell>
          <cell r="E10182" t="str">
            <v>District 1</v>
          </cell>
          <cell r="F10182" t="str">
            <v>Water</v>
          </cell>
        </row>
        <row r="10183">
          <cell r="B10183">
            <v>111110.15</v>
          </cell>
          <cell r="C10183">
            <v>2011</v>
          </cell>
          <cell r="D10183" t="str">
            <v>700480  OccupationalHealthSafety&amp;EmployeeWellnes</v>
          </cell>
          <cell r="E10183" t="str">
            <v>District 6</v>
          </cell>
          <cell r="F10183" t="str">
            <v>Water</v>
          </cell>
        </row>
        <row r="10184">
          <cell r="B10184">
            <v>4236.3500000000004</v>
          </cell>
          <cell r="C10184">
            <v>2011</v>
          </cell>
          <cell r="D10184" t="str">
            <v>700540  Record Management Administration</v>
          </cell>
          <cell r="E10184" t="str">
            <v>District 4</v>
          </cell>
          <cell r="F10184" t="str">
            <v>Water</v>
          </cell>
        </row>
        <row r="10185">
          <cell r="B10185">
            <v>4236.3500000000004</v>
          </cell>
          <cell r="C10185">
            <v>2011</v>
          </cell>
          <cell r="D10185" t="str">
            <v>700540  Record Management Administration</v>
          </cell>
          <cell r="E10185" t="str">
            <v>District 4</v>
          </cell>
          <cell r="F10185" t="str">
            <v>Water</v>
          </cell>
        </row>
        <row r="10186">
          <cell r="B10186">
            <v>4236.3500000000004</v>
          </cell>
          <cell r="C10186">
            <v>2011</v>
          </cell>
          <cell r="D10186" t="str">
            <v>700540  Record Management Administration</v>
          </cell>
          <cell r="E10186" t="str">
            <v>District 4</v>
          </cell>
          <cell r="F10186" t="str">
            <v>Water</v>
          </cell>
        </row>
        <row r="10187">
          <cell r="B10187">
            <v>4236.3500000000004</v>
          </cell>
          <cell r="C10187">
            <v>2011</v>
          </cell>
          <cell r="D10187" t="str">
            <v>700540  Record Management Administration</v>
          </cell>
          <cell r="E10187" t="str">
            <v>District 4</v>
          </cell>
          <cell r="F10187" t="str">
            <v>Water</v>
          </cell>
        </row>
        <row r="10188">
          <cell r="B10188">
            <v>27068.55</v>
          </cell>
          <cell r="C10188">
            <v>2011</v>
          </cell>
          <cell r="D10188" t="str">
            <v>700540  Record Management Administration</v>
          </cell>
          <cell r="E10188" t="str">
            <v>District 4</v>
          </cell>
          <cell r="F10188" t="str">
            <v>Water</v>
          </cell>
        </row>
        <row r="10189">
          <cell r="B10189">
            <v>4236.3500000000004</v>
          </cell>
          <cell r="C10189">
            <v>2011</v>
          </cell>
          <cell r="D10189" t="str">
            <v>700540  Record Management Administration</v>
          </cell>
          <cell r="E10189" t="str">
            <v>District 4</v>
          </cell>
          <cell r="F10189" t="str">
            <v>Water</v>
          </cell>
        </row>
        <row r="10190">
          <cell r="B10190">
            <v>4236.3500000000004</v>
          </cell>
          <cell r="C10190">
            <v>2011</v>
          </cell>
          <cell r="D10190" t="str">
            <v>700540  Record Management Administration</v>
          </cell>
          <cell r="E10190" t="str">
            <v>District 3</v>
          </cell>
          <cell r="F10190" t="str">
            <v>Water</v>
          </cell>
        </row>
        <row r="10191">
          <cell r="B10191">
            <v>4236.3500000000004</v>
          </cell>
          <cell r="C10191">
            <v>2011</v>
          </cell>
          <cell r="D10191" t="str">
            <v>700540  Record Management Administration</v>
          </cell>
          <cell r="E10191" t="str">
            <v>District 3</v>
          </cell>
          <cell r="F10191" t="str">
            <v>Water</v>
          </cell>
        </row>
        <row r="10192">
          <cell r="B10192">
            <v>4236.3500000000004</v>
          </cell>
          <cell r="C10192">
            <v>2011</v>
          </cell>
          <cell r="D10192" t="str">
            <v>700540  Record Management Administration</v>
          </cell>
          <cell r="E10192" t="str">
            <v>District 3</v>
          </cell>
          <cell r="F10192" t="str">
            <v>Water</v>
          </cell>
        </row>
        <row r="10193">
          <cell r="B10193">
            <v>4236.3500000000004</v>
          </cell>
          <cell r="C10193">
            <v>2011</v>
          </cell>
          <cell r="D10193" t="str">
            <v>700540  Record Management Administration</v>
          </cell>
          <cell r="E10193" t="str">
            <v>District 3</v>
          </cell>
          <cell r="F10193" t="str">
            <v>Water</v>
          </cell>
        </row>
        <row r="10194">
          <cell r="B10194">
            <v>4236.3500000000004</v>
          </cell>
          <cell r="C10194">
            <v>2011</v>
          </cell>
          <cell r="D10194" t="str">
            <v>700540  Record Management Administration</v>
          </cell>
          <cell r="E10194" t="str">
            <v>District 6</v>
          </cell>
          <cell r="F10194" t="str">
            <v>Water</v>
          </cell>
        </row>
        <row r="10195">
          <cell r="B10195">
            <v>4236.3500000000004</v>
          </cell>
          <cell r="C10195">
            <v>2011</v>
          </cell>
          <cell r="D10195" t="str">
            <v>700540  Record Management Administration</v>
          </cell>
          <cell r="E10195" t="str">
            <v>District 8</v>
          </cell>
          <cell r="F10195" t="str">
            <v>Water</v>
          </cell>
        </row>
        <row r="10196">
          <cell r="B10196">
            <v>278229.46999999997</v>
          </cell>
          <cell r="C10196">
            <v>2011</v>
          </cell>
          <cell r="D10196" t="str">
            <v>700540  Record Management Administration</v>
          </cell>
          <cell r="E10196" t="str">
            <v>District 8</v>
          </cell>
          <cell r="F10196" t="str">
            <v>Water</v>
          </cell>
        </row>
        <row r="10197">
          <cell r="B10197">
            <v>4236.3500000000004</v>
          </cell>
          <cell r="C10197">
            <v>2011</v>
          </cell>
          <cell r="D10197" t="str">
            <v>700540  Record Management Administration</v>
          </cell>
          <cell r="E10197" t="str">
            <v>District 6</v>
          </cell>
          <cell r="F10197" t="str">
            <v>Water</v>
          </cell>
        </row>
        <row r="10198">
          <cell r="B10198">
            <v>4236.3500000000004</v>
          </cell>
          <cell r="C10198">
            <v>2011</v>
          </cell>
          <cell r="D10198" t="str">
            <v>700540  Record Management Administration</v>
          </cell>
          <cell r="E10198" t="str">
            <v>TOC</v>
          </cell>
          <cell r="F10198" t="str">
            <v>Water</v>
          </cell>
        </row>
        <row r="10199">
          <cell r="B10199">
            <v>4236.3500000000004</v>
          </cell>
          <cell r="C10199">
            <v>2011</v>
          </cell>
          <cell r="D10199" t="str">
            <v>700540  Record Management Administration</v>
          </cell>
          <cell r="E10199" t="str">
            <v>District 1</v>
          </cell>
          <cell r="F10199" t="str">
            <v>Water</v>
          </cell>
        </row>
        <row r="10200">
          <cell r="B10200">
            <v>4236.3500000000004</v>
          </cell>
          <cell r="C10200">
            <v>2011</v>
          </cell>
          <cell r="D10200" t="str">
            <v>700540  Record Management Administration</v>
          </cell>
          <cell r="E10200" t="str">
            <v>District 1</v>
          </cell>
          <cell r="F10200" t="str">
            <v>Water</v>
          </cell>
        </row>
        <row r="10201">
          <cell r="B10201">
            <v>4236.3500000000004</v>
          </cell>
          <cell r="C10201">
            <v>2011</v>
          </cell>
          <cell r="D10201" t="str">
            <v>700540  Record Management Administration</v>
          </cell>
          <cell r="E10201" t="str">
            <v>District 1</v>
          </cell>
          <cell r="F10201" t="str">
            <v>Water</v>
          </cell>
        </row>
        <row r="10202">
          <cell r="B10202">
            <v>4236.3500000000004</v>
          </cell>
          <cell r="C10202">
            <v>2011</v>
          </cell>
          <cell r="D10202" t="str">
            <v>700540  Record Management Administration</v>
          </cell>
          <cell r="E10202" t="str">
            <v>District 1</v>
          </cell>
          <cell r="F10202" t="str">
            <v>Water</v>
          </cell>
        </row>
        <row r="10203">
          <cell r="B10203">
            <v>4236.3500000000004</v>
          </cell>
          <cell r="C10203">
            <v>2011</v>
          </cell>
          <cell r="D10203" t="str">
            <v>700540  Record Management Administration</v>
          </cell>
          <cell r="E10203" t="str">
            <v>District 1</v>
          </cell>
          <cell r="F10203" t="str">
            <v>Water</v>
          </cell>
        </row>
        <row r="10204">
          <cell r="B10204">
            <v>4236.3500000000004</v>
          </cell>
          <cell r="C10204">
            <v>2011</v>
          </cell>
          <cell r="D10204" t="str">
            <v>700540  Record Management Administration</v>
          </cell>
          <cell r="E10204" t="str">
            <v>Logistics</v>
          </cell>
          <cell r="F10204" t="str">
            <v>Water</v>
          </cell>
        </row>
        <row r="10205">
          <cell r="B10205">
            <v>4236.3500000000004</v>
          </cell>
          <cell r="C10205">
            <v>2011</v>
          </cell>
          <cell r="D10205" t="str">
            <v>700540  Record Management Administration</v>
          </cell>
          <cell r="E10205" t="str">
            <v>Logistics</v>
          </cell>
          <cell r="F10205" t="str">
            <v>Water</v>
          </cell>
        </row>
        <row r="10206">
          <cell r="B10206">
            <v>4236.3500000000004</v>
          </cell>
          <cell r="C10206">
            <v>2011</v>
          </cell>
          <cell r="D10206" t="str">
            <v>700540  Record Management Administration</v>
          </cell>
          <cell r="E10206" t="str">
            <v>Logistics</v>
          </cell>
          <cell r="F10206" t="str">
            <v>Water</v>
          </cell>
        </row>
        <row r="10207">
          <cell r="B10207">
            <v>4236.3500000000004</v>
          </cell>
          <cell r="C10207">
            <v>2011</v>
          </cell>
          <cell r="D10207" t="str">
            <v>700540  Record Management Administration</v>
          </cell>
          <cell r="E10207" t="str">
            <v>Logistics</v>
          </cell>
          <cell r="F10207" t="str">
            <v>Water</v>
          </cell>
        </row>
        <row r="10208">
          <cell r="B10208">
            <v>4236.3500000000004</v>
          </cell>
          <cell r="C10208">
            <v>2011</v>
          </cell>
          <cell r="D10208" t="str">
            <v>700540  Record Management Administration</v>
          </cell>
          <cell r="E10208" t="str">
            <v>Logistics</v>
          </cell>
          <cell r="F10208" t="str">
            <v>Water</v>
          </cell>
        </row>
        <row r="10209">
          <cell r="B10209">
            <v>2416.83</v>
          </cell>
          <cell r="C10209">
            <v>2011</v>
          </cell>
          <cell r="D10209" t="str">
            <v>700540  Record Management Administration</v>
          </cell>
          <cell r="E10209" t="str">
            <v>Logistics</v>
          </cell>
          <cell r="F10209" t="str">
            <v>Water</v>
          </cell>
        </row>
        <row r="10210">
          <cell r="B10210">
            <v>4236.3500000000004</v>
          </cell>
          <cell r="C10210">
            <v>2011</v>
          </cell>
          <cell r="D10210" t="str">
            <v>700540  Record Management Administration</v>
          </cell>
          <cell r="E10210" t="str">
            <v>District 8</v>
          </cell>
          <cell r="F10210" t="str">
            <v>Water</v>
          </cell>
        </row>
        <row r="10211">
          <cell r="B10211">
            <v>4236.3500000000004</v>
          </cell>
          <cell r="C10211">
            <v>2011</v>
          </cell>
          <cell r="D10211" t="str">
            <v>700540  Record Management Administration</v>
          </cell>
          <cell r="E10211" t="e">
            <v>#N/A</v>
          </cell>
          <cell r="F10211" t="str">
            <v>Sewer</v>
          </cell>
        </row>
        <row r="10212">
          <cell r="B10212">
            <v>4236.3500000000004</v>
          </cell>
          <cell r="C10212">
            <v>2011</v>
          </cell>
          <cell r="D10212" t="str">
            <v>700540  Record Management Administration</v>
          </cell>
          <cell r="E10212" t="e">
            <v>#N/A</v>
          </cell>
          <cell r="F10212" t="str">
            <v>Sewer</v>
          </cell>
        </row>
        <row r="10213">
          <cell r="B10213">
            <v>4236.3500000000004</v>
          </cell>
          <cell r="C10213">
            <v>2011</v>
          </cell>
          <cell r="D10213" t="str">
            <v>700540  Record Management Administration</v>
          </cell>
          <cell r="E10213" t="str">
            <v>District 8</v>
          </cell>
          <cell r="F10213" t="str">
            <v>Water</v>
          </cell>
        </row>
        <row r="10214">
          <cell r="B10214">
            <v>4236.3500000000004</v>
          </cell>
          <cell r="C10214">
            <v>2011</v>
          </cell>
          <cell r="D10214" t="str">
            <v>700540  Record Management Administration</v>
          </cell>
          <cell r="E10214" t="str">
            <v>District 8</v>
          </cell>
          <cell r="F10214" t="str">
            <v>Water</v>
          </cell>
        </row>
        <row r="10215">
          <cell r="B10215">
            <v>4236.3500000000004</v>
          </cell>
          <cell r="C10215">
            <v>2011</v>
          </cell>
          <cell r="D10215" t="str">
            <v>700540  Record Management Administration</v>
          </cell>
          <cell r="E10215" t="str">
            <v>District 8</v>
          </cell>
          <cell r="F10215" t="str">
            <v>Water</v>
          </cell>
        </row>
        <row r="10216">
          <cell r="B10216">
            <v>4236.3500000000004</v>
          </cell>
          <cell r="C10216">
            <v>2011</v>
          </cell>
          <cell r="D10216" t="str">
            <v>700540  Record Management Administration</v>
          </cell>
          <cell r="E10216" t="str">
            <v>District 8</v>
          </cell>
          <cell r="F10216" t="str">
            <v>Water</v>
          </cell>
        </row>
        <row r="10217">
          <cell r="B10217">
            <v>4236.3500000000004</v>
          </cell>
          <cell r="C10217">
            <v>2011</v>
          </cell>
          <cell r="D10217" t="str">
            <v>700540  Record Management Administration</v>
          </cell>
          <cell r="E10217" t="str">
            <v>District 8</v>
          </cell>
          <cell r="F10217" t="str">
            <v>Water</v>
          </cell>
        </row>
        <row r="10218">
          <cell r="B10218">
            <v>26885.9</v>
          </cell>
          <cell r="C10218">
            <v>2011</v>
          </cell>
          <cell r="D10218" t="str">
            <v>700540  Record Management Administration</v>
          </cell>
          <cell r="E10218" t="str">
            <v>District 8</v>
          </cell>
          <cell r="F10218" t="str">
            <v>Water</v>
          </cell>
        </row>
        <row r="10219">
          <cell r="B10219">
            <v>4236.3500000000004</v>
          </cell>
          <cell r="C10219">
            <v>2011</v>
          </cell>
          <cell r="D10219" t="str">
            <v>700540  Record Management Administration</v>
          </cell>
          <cell r="E10219" t="str">
            <v>District 8</v>
          </cell>
          <cell r="F10219" t="str">
            <v>Water</v>
          </cell>
        </row>
        <row r="10220">
          <cell r="B10220">
            <v>4236.3500000000004</v>
          </cell>
          <cell r="C10220">
            <v>2011</v>
          </cell>
          <cell r="D10220" t="str">
            <v>700540  Record Management Administration</v>
          </cell>
          <cell r="E10220" t="str">
            <v>District 8</v>
          </cell>
          <cell r="F10220" t="str">
            <v>Water</v>
          </cell>
        </row>
        <row r="10221">
          <cell r="B10221">
            <v>4236.3500000000004</v>
          </cell>
          <cell r="C10221">
            <v>2011</v>
          </cell>
          <cell r="D10221" t="str">
            <v>700540  Record Management Administration</v>
          </cell>
          <cell r="E10221" t="str">
            <v>District 8</v>
          </cell>
          <cell r="F10221" t="str">
            <v>Water</v>
          </cell>
        </row>
        <row r="10222">
          <cell r="B10222">
            <v>4236.3500000000004</v>
          </cell>
          <cell r="C10222">
            <v>2011</v>
          </cell>
          <cell r="D10222" t="str">
            <v>700540  Record Management Administration</v>
          </cell>
          <cell r="E10222" t="str">
            <v>District 8</v>
          </cell>
          <cell r="F10222" t="str">
            <v>Water</v>
          </cell>
        </row>
        <row r="10223">
          <cell r="B10223">
            <v>4236.3500000000004</v>
          </cell>
          <cell r="C10223">
            <v>2011</v>
          </cell>
          <cell r="D10223" t="str">
            <v>700540  Record Management Administration</v>
          </cell>
          <cell r="E10223" t="str">
            <v>District 8</v>
          </cell>
          <cell r="F10223" t="str">
            <v>Water</v>
          </cell>
        </row>
        <row r="10224">
          <cell r="B10224">
            <v>4236.3500000000004</v>
          </cell>
          <cell r="C10224">
            <v>2011</v>
          </cell>
          <cell r="D10224" t="str">
            <v>700540  Record Management Administration</v>
          </cell>
          <cell r="E10224" t="str">
            <v>District 6</v>
          </cell>
          <cell r="F10224" t="str">
            <v>Water</v>
          </cell>
        </row>
        <row r="10225">
          <cell r="B10225">
            <v>4236.3500000000004</v>
          </cell>
          <cell r="C10225">
            <v>2011</v>
          </cell>
          <cell r="D10225" t="str">
            <v>700540  Record Management Administration</v>
          </cell>
          <cell r="E10225" t="str">
            <v>District 6</v>
          </cell>
          <cell r="F10225" t="str">
            <v>Water</v>
          </cell>
        </row>
        <row r="10226">
          <cell r="B10226">
            <v>4236.3500000000004</v>
          </cell>
          <cell r="C10226">
            <v>2011</v>
          </cell>
          <cell r="D10226" t="str">
            <v>700540  Record Management Administration</v>
          </cell>
          <cell r="E10226" t="str">
            <v>District 6</v>
          </cell>
          <cell r="F10226" t="str">
            <v>Water</v>
          </cell>
        </row>
        <row r="10227">
          <cell r="B10227">
            <v>4236.3500000000004</v>
          </cell>
          <cell r="C10227">
            <v>2011</v>
          </cell>
          <cell r="D10227" t="str">
            <v>700540  Record Management Administration</v>
          </cell>
          <cell r="E10227" t="str">
            <v>District 6</v>
          </cell>
          <cell r="F10227" t="str">
            <v>Water</v>
          </cell>
        </row>
        <row r="10228">
          <cell r="B10228">
            <v>4236.3500000000004</v>
          </cell>
          <cell r="C10228">
            <v>2011</v>
          </cell>
          <cell r="D10228" t="str">
            <v>700540  Record Management Administration</v>
          </cell>
          <cell r="E10228" t="str">
            <v>District 6</v>
          </cell>
          <cell r="F10228" t="str">
            <v>Water</v>
          </cell>
        </row>
        <row r="10229">
          <cell r="B10229">
            <v>4966.9799999999996</v>
          </cell>
          <cell r="C10229">
            <v>2011</v>
          </cell>
          <cell r="D10229" t="str">
            <v>700540  Record Management Administration</v>
          </cell>
          <cell r="E10229" t="str">
            <v>District 6</v>
          </cell>
          <cell r="F10229" t="str">
            <v>Water</v>
          </cell>
        </row>
        <row r="10230">
          <cell r="B10230">
            <v>4236.3500000000004</v>
          </cell>
          <cell r="C10230">
            <v>2011</v>
          </cell>
          <cell r="D10230" t="str">
            <v>700540  Record Management Administration</v>
          </cell>
          <cell r="E10230" t="str">
            <v>District 6</v>
          </cell>
          <cell r="F10230" t="str">
            <v>Water</v>
          </cell>
        </row>
        <row r="10231">
          <cell r="B10231">
            <v>4236.3500000000004</v>
          </cell>
          <cell r="C10231">
            <v>2011</v>
          </cell>
          <cell r="D10231" t="str">
            <v>700540  Record Management Administration</v>
          </cell>
          <cell r="E10231" t="str">
            <v>District 8</v>
          </cell>
          <cell r="F10231" t="str">
            <v>Water</v>
          </cell>
        </row>
        <row r="10232">
          <cell r="B10232">
            <v>4236.3500000000004</v>
          </cell>
          <cell r="C10232">
            <v>2011</v>
          </cell>
          <cell r="D10232" t="str">
            <v>700540  Record Management Administration</v>
          </cell>
          <cell r="E10232" t="str">
            <v>District 8</v>
          </cell>
          <cell r="F10232" t="str">
            <v>Water</v>
          </cell>
        </row>
        <row r="10233">
          <cell r="B10233">
            <v>4236.3500000000004</v>
          </cell>
          <cell r="C10233">
            <v>2011</v>
          </cell>
          <cell r="D10233" t="str">
            <v>700540  Record Management Administration</v>
          </cell>
          <cell r="E10233" t="str">
            <v>District 8</v>
          </cell>
          <cell r="F10233" t="str">
            <v>Water</v>
          </cell>
        </row>
        <row r="10234">
          <cell r="B10234">
            <v>4236.3500000000004</v>
          </cell>
          <cell r="C10234">
            <v>2011</v>
          </cell>
          <cell r="D10234" t="str">
            <v>700540  Record Management Administration</v>
          </cell>
          <cell r="E10234" t="str">
            <v>District 8</v>
          </cell>
          <cell r="F10234" t="str">
            <v>Water</v>
          </cell>
        </row>
        <row r="10235">
          <cell r="B10235">
            <v>4236.3500000000004</v>
          </cell>
          <cell r="C10235">
            <v>2011</v>
          </cell>
          <cell r="D10235" t="str">
            <v>700540  Record Management Administration</v>
          </cell>
          <cell r="E10235" t="str">
            <v>District 1</v>
          </cell>
          <cell r="F10235" t="str">
            <v>Water</v>
          </cell>
        </row>
        <row r="10236">
          <cell r="B10236">
            <v>4236.3500000000004</v>
          </cell>
          <cell r="C10236">
            <v>2011</v>
          </cell>
          <cell r="D10236" t="str">
            <v>700540  Record Management Administration</v>
          </cell>
          <cell r="E10236" t="str">
            <v>District 8</v>
          </cell>
          <cell r="F10236" t="str">
            <v>Water</v>
          </cell>
        </row>
        <row r="10237">
          <cell r="B10237">
            <v>4236.3500000000004</v>
          </cell>
          <cell r="C10237">
            <v>2011</v>
          </cell>
          <cell r="D10237" t="str">
            <v>700540  Record Management Administration</v>
          </cell>
          <cell r="E10237" t="str">
            <v>Logistics</v>
          </cell>
          <cell r="F10237" t="str">
            <v>Water</v>
          </cell>
        </row>
        <row r="10238">
          <cell r="B10238">
            <v>4236.3500000000004</v>
          </cell>
          <cell r="C10238">
            <v>2011</v>
          </cell>
          <cell r="D10238" t="str">
            <v>700540  Record Management Administration</v>
          </cell>
          <cell r="E10238" t="str">
            <v>District 4</v>
          </cell>
          <cell r="F10238" t="str">
            <v>Sewer</v>
          </cell>
        </row>
        <row r="10239">
          <cell r="B10239">
            <v>4236.3500000000004</v>
          </cell>
          <cell r="C10239">
            <v>2011</v>
          </cell>
          <cell r="D10239" t="str">
            <v>700540  Record Management Administration</v>
          </cell>
          <cell r="E10239" t="str">
            <v>District 4</v>
          </cell>
          <cell r="F10239" t="str">
            <v>Sewer</v>
          </cell>
        </row>
        <row r="10240">
          <cell r="B10240">
            <v>4236.3500000000004</v>
          </cell>
          <cell r="C10240">
            <v>2011</v>
          </cell>
          <cell r="D10240" t="str">
            <v>700540  Record Management Administration</v>
          </cell>
          <cell r="E10240" t="str">
            <v>District 4</v>
          </cell>
          <cell r="F10240" t="str">
            <v>Sewer</v>
          </cell>
        </row>
        <row r="10241">
          <cell r="B10241">
            <v>4236.3500000000004</v>
          </cell>
          <cell r="C10241">
            <v>2011</v>
          </cell>
          <cell r="D10241" t="str">
            <v>700540  Record Management Administration</v>
          </cell>
          <cell r="E10241" t="str">
            <v>District 3</v>
          </cell>
          <cell r="F10241" t="str">
            <v>Sewer</v>
          </cell>
        </row>
        <row r="10242">
          <cell r="B10242">
            <v>4236.3500000000004</v>
          </cell>
          <cell r="C10242">
            <v>2011</v>
          </cell>
          <cell r="D10242" t="str">
            <v>700540  Record Management Administration</v>
          </cell>
          <cell r="E10242" t="str">
            <v>District 3</v>
          </cell>
          <cell r="F10242" t="str">
            <v>Sewer</v>
          </cell>
        </row>
        <row r="10243">
          <cell r="B10243">
            <v>4236.3500000000004</v>
          </cell>
          <cell r="C10243">
            <v>2011</v>
          </cell>
          <cell r="D10243" t="str">
            <v>700540  Record Management Administration</v>
          </cell>
          <cell r="E10243" t="str">
            <v>District 3</v>
          </cell>
          <cell r="F10243" t="str">
            <v>Sewer</v>
          </cell>
        </row>
        <row r="10244">
          <cell r="B10244">
            <v>4236.3500000000004</v>
          </cell>
          <cell r="C10244">
            <v>2011</v>
          </cell>
          <cell r="D10244" t="str">
            <v>700540  Record Management Administration</v>
          </cell>
          <cell r="E10244" t="str">
            <v>TOC</v>
          </cell>
          <cell r="F10244" t="str">
            <v>Sewer</v>
          </cell>
        </row>
        <row r="10245">
          <cell r="B10245">
            <v>4236.3500000000004</v>
          </cell>
          <cell r="C10245">
            <v>2011</v>
          </cell>
          <cell r="D10245" t="str">
            <v>700540  Record Management Administration</v>
          </cell>
          <cell r="E10245" t="str">
            <v>District 7</v>
          </cell>
          <cell r="F10245" t="str">
            <v>Sewer</v>
          </cell>
        </row>
        <row r="10246">
          <cell r="B10246">
            <v>4236.3500000000004</v>
          </cell>
          <cell r="C10246">
            <v>2011</v>
          </cell>
          <cell r="D10246" t="str">
            <v>700540  Record Management Administration</v>
          </cell>
          <cell r="E10246" t="str">
            <v>District 7</v>
          </cell>
          <cell r="F10246" t="str">
            <v>Sewer</v>
          </cell>
        </row>
        <row r="10247">
          <cell r="B10247">
            <v>4236.3500000000004</v>
          </cell>
          <cell r="C10247">
            <v>2011</v>
          </cell>
          <cell r="D10247" t="str">
            <v>700540  Record Management Administration</v>
          </cell>
          <cell r="E10247" t="str">
            <v>District 6</v>
          </cell>
          <cell r="F10247" t="str">
            <v>Sewer</v>
          </cell>
        </row>
        <row r="10248">
          <cell r="B10248">
            <v>4236.3500000000004</v>
          </cell>
          <cell r="C10248">
            <v>2011</v>
          </cell>
          <cell r="D10248" t="str">
            <v>700540  Record Management Administration</v>
          </cell>
          <cell r="E10248" t="str">
            <v>District 7</v>
          </cell>
          <cell r="F10248" t="str">
            <v>Sewer</v>
          </cell>
        </row>
        <row r="10249">
          <cell r="B10249">
            <v>4236.3500000000004</v>
          </cell>
          <cell r="C10249">
            <v>2011</v>
          </cell>
          <cell r="D10249" t="str">
            <v>700540  Record Management Administration</v>
          </cell>
          <cell r="E10249" t="str">
            <v>District 1</v>
          </cell>
          <cell r="F10249" t="str">
            <v>Sewer</v>
          </cell>
        </row>
        <row r="10250">
          <cell r="B10250">
            <v>4236.3500000000004</v>
          </cell>
          <cell r="C10250">
            <v>2011</v>
          </cell>
          <cell r="D10250" t="str">
            <v>700540  Record Management Administration</v>
          </cell>
          <cell r="E10250" t="str">
            <v>District 1</v>
          </cell>
          <cell r="F10250" t="str">
            <v>Sewer</v>
          </cell>
        </row>
        <row r="10251">
          <cell r="B10251">
            <v>4236.3500000000004</v>
          </cell>
          <cell r="C10251">
            <v>2011</v>
          </cell>
          <cell r="D10251" t="str">
            <v>700540  Record Management Administration</v>
          </cell>
          <cell r="E10251" t="str">
            <v>District 1</v>
          </cell>
          <cell r="F10251" t="str">
            <v>Sewer</v>
          </cell>
        </row>
        <row r="10252">
          <cell r="B10252">
            <v>4236.3500000000004</v>
          </cell>
          <cell r="C10252">
            <v>2011</v>
          </cell>
          <cell r="D10252" t="str">
            <v>700540  Record Management Administration</v>
          </cell>
          <cell r="E10252" t="str">
            <v>Logistics</v>
          </cell>
          <cell r="F10252" t="str">
            <v>Sewer</v>
          </cell>
        </row>
        <row r="10253">
          <cell r="B10253">
            <v>4236.3500000000004</v>
          </cell>
          <cell r="C10253">
            <v>2011</v>
          </cell>
          <cell r="D10253" t="str">
            <v>700540  Record Management Administration</v>
          </cell>
          <cell r="E10253" t="str">
            <v>Logistics</v>
          </cell>
          <cell r="F10253" t="str">
            <v>Sewer</v>
          </cell>
        </row>
        <row r="10254">
          <cell r="B10254">
            <v>4236.3500000000004</v>
          </cell>
          <cell r="C10254">
            <v>2011</v>
          </cell>
          <cell r="D10254" t="str">
            <v>700540  Record Management Administration</v>
          </cell>
          <cell r="E10254" t="str">
            <v>Logistics</v>
          </cell>
          <cell r="F10254" t="str">
            <v>Sewer</v>
          </cell>
        </row>
        <row r="10255">
          <cell r="B10255">
            <v>4236.3500000000004</v>
          </cell>
          <cell r="C10255">
            <v>2011</v>
          </cell>
          <cell r="D10255" t="str">
            <v>700540  Record Management Administration</v>
          </cell>
          <cell r="E10255" t="str">
            <v>Logistics</v>
          </cell>
          <cell r="F10255" t="str">
            <v>Sewer</v>
          </cell>
        </row>
        <row r="10256">
          <cell r="B10256">
            <v>4236.3500000000004</v>
          </cell>
          <cell r="C10256">
            <v>2011</v>
          </cell>
          <cell r="D10256" t="str">
            <v>700540  Record Management Administration</v>
          </cell>
          <cell r="E10256" t="str">
            <v>Logistics</v>
          </cell>
          <cell r="F10256" t="str">
            <v>Sewer</v>
          </cell>
        </row>
        <row r="10257">
          <cell r="B10257">
            <v>4236.3500000000004</v>
          </cell>
          <cell r="C10257">
            <v>2011</v>
          </cell>
          <cell r="D10257" t="str">
            <v>700540  Record Management Administration</v>
          </cell>
          <cell r="E10257" t="str">
            <v>Logistics</v>
          </cell>
          <cell r="F10257" t="str">
            <v>Sewer</v>
          </cell>
        </row>
        <row r="10258">
          <cell r="B10258">
            <v>4236.3500000000004</v>
          </cell>
          <cell r="C10258">
            <v>2011</v>
          </cell>
          <cell r="D10258" t="str">
            <v>700540  Record Management Administration</v>
          </cell>
          <cell r="E10258" t="str">
            <v>Logistics</v>
          </cell>
          <cell r="F10258" t="str">
            <v>Sewer</v>
          </cell>
        </row>
        <row r="10259">
          <cell r="B10259">
            <v>4236.3500000000004</v>
          </cell>
          <cell r="C10259">
            <v>2011</v>
          </cell>
          <cell r="D10259" t="str">
            <v>700540  Record Management Administration</v>
          </cell>
          <cell r="E10259" t="str">
            <v>Informal Settlements</v>
          </cell>
          <cell r="F10259" t="str">
            <v>Sewer</v>
          </cell>
        </row>
        <row r="10260">
          <cell r="B10260">
            <v>4236.3500000000004</v>
          </cell>
          <cell r="C10260">
            <v>2011</v>
          </cell>
          <cell r="D10260" t="str">
            <v>700540  Record Management Administration</v>
          </cell>
          <cell r="E10260" t="str">
            <v>TOC</v>
          </cell>
          <cell r="F10260" t="str">
            <v>Sewer</v>
          </cell>
        </row>
        <row r="10261">
          <cell r="B10261">
            <v>4236.3500000000004</v>
          </cell>
          <cell r="C10261">
            <v>2011</v>
          </cell>
          <cell r="D10261" t="str">
            <v>700540  Record Management Administration</v>
          </cell>
          <cell r="E10261" t="str">
            <v>Planning &amp; Design</v>
          </cell>
          <cell r="F10261" t="str">
            <v>Sewer</v>
          </cell>
        </row>
        <row r="10262">
          <cell r="B10262">
            <v>4236.3500000000004</v>
          </cell>
          <cell r="C10262">
            <v>2011</v>
          </cell>
          <cell r="D10262" t="str">
            <v>700540  Record Management Administration</v>
          </cell>
          <cell r="E10262" t="str">
            <v>Planning &amp; Design</v>
          </cell>
          <cell r="F10262" t="str">
            <v>Sewer</v>
          </cell>
        </row>
        <row r="10263">
          <cell r="B10263">
            <v>4236.3500000000004</v>
          </cell>
          <cell r="C10263">
            <v>2011</v>
          </cell>
          <cell r="D10263" t="str">
            <v>700540  Record Management Administration</v>
          </cell>
          <cell r="E10263" t="str">
            <v>Informal Settlements</v>
          </cell>
          <cell r="F10263" t="str">
            <v>Sewer</v>
          </cell>
        </row>
        <row r="10264">
          <cell r="B10264">
            <v>4236.3500000000004</v>
          </cell>
          <cell r="C10264">
            <v>2011</v>
          </cell>
          <cell r="D10264" t="str">
            <v>700540  Record Management Administration</v>
          </cell>
          <cell r="E10264" t="str">
            <v>District 4</v>
          </cell>
          <cell r="F10264" t="str">
            <v>Sewer</v>
          </cell>
        </row>
        <row r="10265">
          <cell r="B10265">
            <v>4236.3500000000004</v>
          </cell>
          <cell r="C10265">
            <v>2011</v>
          </cell>
          <cell r="D10265" t="str">
            <v>700540  Record Management Administration</v>
          </cell>
          <cell r="E10265" t="str">
            <v>Logistics</v>
          </cell>
          <cell r="F10265" t="str">
            <v>Water</v>
          </cell>
        </row>
        <row r="10266">
          <cell r="B10266">
            <v>4236.3500000000004</v>
          </cell>
          <cell r="C10266">
            <v>2011</v>
          </cell>
          <cell r="D10266" t="str">
            <v>700540  Record Management Administration</v>
          </cell>
          <cell r="E10266" t="str">
            <v>Logistics</v>
          </cell>
          <cell r="F10266" t="str">
            <v>Water</v>
          </cell>
        </row>
        <row r="10267">
          <cell r="B10267">
            <v>4236.3500000000004</v>
          </cell>
          <cell r="C10267">
            <v>2011</v>
          </cell>
          <cell r="D10267" t="str">
            <v>700540  Record Management Administration</v>
          </cell>
          <cell r="E10267" t="str">
            <v>TOC</v>
          </cell>
          <cell r="F10267" t="str">
            <v>Water</v>
          </cell>
        </row>
        <row r="10268">
          <cell r="B10268">
            <v>4236.3500000000004</v>
          </cell>
          <cell r="C10268">
            <v>2011</v>
          </cell>
          <cell r="D10268" t="str">
            <v>700540  Record Management Administration</v>
          </cell>
          <cell r="E10268" t="str">
            <v>Informal Settlements</v>
          </cell>
          <cell r="F10268" t="str">
            <v>Water</v>
          </cell>
        </row>
        <row r="10269">
          <cell r="B10269">
            <v>4236.3500000000004</v>
          </cell>
          <cell r="C10269">
            <v>2011</v>
          </cell>
          <cell r="D10269" t="str">
            <v>700540  Record Management Administration</v>
          </cell>
          <cell r="E10269" t="str">
            <v>TOC</v>
          </cell>
          <cell r="F10269" t="str">
            <v>Water</v>
          </cell>
        </row>
        <row r="10270">
          <cell r="B10270">
            <v>53555.1</v>
          </cell>
          <cell r="C10270">
            <v>2011</v>
          </cell>
          <cell r="D10270" t="str">
            <v>700540  Record Management Administration</v>
          </cell>
          <cell r="E10270" t="str">
            <v>Planning &amp; Design</v>
          </cell>
          <cell r="F10270" t="str">
            <v>Water</v>
          </cell>
        </row>
        <row r="10271">
          <cell r="B10271">
            <v>4236.3500000000004</v>
          </cell>
          <cell r="C10271">
            <v>2011</v>
          </cell>
          <cell r="D10271" t="str">
            <v>700540  Record Management Administration</v>
          </cell>
          <cell r="E10271" t="str">
            <v>Informal Settlements</v>
          </cell>
          <cell r="F10271" t="str">
            <v>Water</v>
          </cell>
        </row>
        <row r="10272">
          <cell r="B10272">
            <v>46065.97</v>
          </cell>
          <cell r="C10272">
            <v>2011</v>
          </cell>
          <cell r="D10272" t="str">
            <v>700540  Record Management Administration</v>
          </cell>
          <cell r="E10272" t="str">
            <v>Logistics</v>
          </cell>
          <cell r="F10272" t="str">
            <v>Water</v>
          </cell>
        </row>
        <row r="10273">
          <cell r="B10273">
            <v>4236.3500000000004</v>
          </cell>
          <cell r="C10273">
            <v>2011</v>
          </cell>
          <cell r="D10273" t="str">
            <v>700540  Record Management Administration</v>
          </cell>
          <cell r="E10273" t="str">
            <v>District 7</v>
          </cell>
          <cell r="F10273" t="str">
            <v>Sewer</v>
          </cell>
        </row>
        <row r="10274">
          <cell r="B10274">
            <v>4236.3500000000004</v>
          </cell>
          <cell r="C10274">
            <v>2011</v>
          </cell>
          <cell r="D10274" t="str">
            <v>700540  Record Management Administration</v>
          </cell>
          <cell r="E10274" t="str">
            <v>District 7</v>
          </cell>
          <cell r="F10274" t="str">
            <v>Sewer</v>
          </cell>
        </row>
        <row r="10275">
          <cell r="B10275">
            <v>4236.3500000000004</v>
          </cell>
          <cell r="C10275">
            <v>2011</v>
          </cell>
          <cell r="D10275" t="str">
            <v>700540  Record Management Administration</v>
          </cell>
          <cell r="E10275" t="str">
            <v>District 7</v>
          </cell>
          <cell r="F10275" t="str">
            <v>Sewer</v>
          </cell>
        </row>
        <row r="10276">
          <cell r="B10276">
            <v>4236.3500000000004</v>
          </cell>
          <cell r="C10276">
            <v>2011</v>
          </cell>
          <cell r="D10276" t="str">
            <v>700540  Record Management Administration</v>
          </cell>
          <cell r="E10276" t="str">
            <v>District 7</v>
          </cell>
          <cell r="F10276" t="str">
            <v>Sewer</v>
          </cell>
        </row>
        <row r="10277">
          <cell r="B10277">
            <v>4236.3500000000004</v>
          </cell>
          <cell r="C10277">
            <v>2011</v>
          </cell>
          <cell r="D10277" t="str">
            <v>700540  Record Management Administration</v>
          </cell>
          <cell r="E10277" t="str">
            <v>District 7</v>
          </cell>
          <cell r="F10277" t="str">
            <v>Sewer</v>
          </cell>
        </row>
        <row r="10278">
          <cell r="B10278">
            <v>4236.3500000000004</v>
          </cell>
          <cell r="C10278">
            <v>2011</v>
          </cell>
          <cell r="D10278" t="str">
            <v>700540  Record Management Administration</v>
          </cell>
          <cell r="E10278" t="str">
            <v>District 7</v>
          </cell>
          <cell r="F10278" t="str">
            <v>Sewer</v>
          </cell>
        </row>
        <row r="10279">
          <cell r="B10279">
            <v>4236.3500000000004</v>
          </cell>
          <cell r="C10279">
            <v>2011</v>
          </cell>
          <cell r="D10279" t="str">
            <v>700540  Record Management Administration</v>
          </cell>
          <cell r="E10279" t="str">
            <v>District 6</v>
          </cell>
          <cell r="F10279" t="str">
            <v>Sewer</v>
          </cell>
        </row>
        <row r="10280">
          <cell r="B10280">
            <v>4236.3500000000004</v>
          </cell>
          <cell r="C10280">
            <v>2011</v>
          </cell>
          <cell r="D10280" t="str">
            <v>700540  Record Management Administration</v>
          </cell>
          <cell r="E10280" t="str">
            <v>District 6</v>
          </cell>
          <cell r="F10280" t="str">
            <v>Sewer</v>
          </cell>
        </row>
        <row r="10281">
          <cell r="B10281">
            <v>4236.3500000000004</v>
          </cell>
          <cell r="C10281">
            <v>2011</v>
          </cell>
          <cell r="D10281" t="str">
            <v>700540  Record Management Administration</v>
          </cell>
          <cell r="E10281" t="str">
            <v>District 6</v>
          </cell>
          <cell r="F10281" t="str">
            <v>Sewer</v>
          </cell>
        </row>
        <row r="10282">
          <cell r="B10282">
            <v>4236.3500000000004</v>
          </cell>
          <cell r="C10282">
            <v>2011</v>
          </cell>
          <cell r="D10282" t="str">
            <v>700540  Record Management Administration</v>
          </cell>
          <cell r="E10282" t="str">
            <v>District 6</v>
          </cell>
          <cell r="F10282" t="str">
            <v>Sewer</v>
          </cell>
        </row>
        <row r="10283">
          <cell r="B10283">
            <v>4236.3500000000004</v>
          </cell>
          <cell r="C10283">
            <v>2011</v>
          </cell>
          <cell r="D10283" t="str">
            <v>700540  Record Management Administration</v>
          </cell>
          <cell r="E10283" t="str">
            <v>District 6</v>
          </cell>
          <cell r="F10283" t="str">
            <v>Sewer</v>
          </cell>
        </row>
        <row r="10284">
          <cell r="B10284">
            <v>4236.3500000000004</v>
          </cell>
          <cell r="C10284">
            <v>2011</v>
          </cell>
          <cell r="D10284" t="str">
            <v>700540  Record Management Administration</v>
          </cell>
          <cell r="E10284" t="str">
            <v>District 6</v>
          </cell>
          <cell r="F10284" t="str">
            <v>Sewer</v>
          </cell>
        </row>
        <row r="10285">
          <cell r="B10285">
            <v>4236.3500000000004</v>
          </cell>
          <cell r="C10285">
            <v>2011</v>
          </cell>
          <cell r="D10285" t="str">
            <v>700540  Record Management Administration</v>
          </cell>
          <cell r="E10285" t="str">
            <v>District 7</v>
          </cell>
          <cell r="F10285" t="str">
            <v>Sewer</v>
          </cell>
        </row>
        <row r="10286">
          <cell r="B10286">
            <v>4236.3500000000004</v>
          </cell>
          <cell r="C10286">
            <v>2011</v>
          </cell>
          <cell r="D10286" t="str">
            <v>700540  Record Management Administration</v>
          </cell>
          <cell r="E10286" t="str">
            <v>District 7</v>
          </cell>
          <cell r="F10286" t="str">
            <v>Sewer</v>
          </cell>
        </row>
        <row r="10287">
          <cell r="B10287">
            <v>4236.3500000000004</v>
          </cell>
          <cell r="C10287">
            <v>2011</v>
          </cell>
          <cell r="D10287" t="str">
            <v>700540  Record Management Administration</v>
          </cell>
          <cell r="E10287" t="str">
            <v>District 7</v>
          </cell>
          <cell r="F10287" t="str">
            <v>Sewer</v>
          </cell>
        </row>
        <row r="10288">
          <cell r="B10288">
            <v>4236.3500000000004</v>
          </cell>
          <cell r="C10288">
            <v>2011</v>
          </cell>
          <cell r="D10288" t="str">
            <v>700540  Record Management Administration</v>
          </cell>
          <cell r="E10288" t="str">
            <v>District 7</v>
          </cell>
          <cell r="F10288" t="str">
            <v>Sewer</v>
          </cell>
        </row>
        <row r="10289">
          <cell r="B10289">
            <v>4236.3500000000004</v>
          </cell>
          <cell r="C10289">
            <v>2011</v>
          </cell>
          <cell r="D10289" t="str">
            <v>700540  Record Management Administration</v>
          </cell>
          <cell r="E10289" t="str">
            <v>District 7</v>
          </cell>
          <cell r="F10289" t="str">
            <v>Sewer</v>
          </cell>
        </row>
        <row r="10290">
          <cell r="B10290">
            <v>4236.3500000000004</v>
          </cell>
          <cell r="C10290">
            <v>2011</v>
          </cell>
          <cell r="D10290" t="str">
            <v>700540  Record Management Administration</v>
          </cell>
          <cell r="E10290" t="str">
            <v>District 4</v>
          </cell>
          <cell r="F10290" t="str">
            <v>Sewer</v>
          </cell>
        </row>
        <row r="10291">
          <cell r="B10291">
            <v>38317.56</v>
          </cell>
          <cell r="C10291">
            <v>2011</v>
          </cell>
          <cell r="D10291" t="str">
            <v>700575  Human Resources</v>
          </cell>
          <cell r="E10291" t="str">
            <v>District 8</v>
          </cell>
          <cell r="F10291" t="str">
            <v>Water</v>
          </cell>
        </row>
        <row r="10292">
          <cell r="B10292">
            <v>114952.72</v>
          </cell>
          <cell r="C10292">
            <v>2011</v>
          </cell>
          <cell r="D10292" t="str">
            <v>700575  Human Resources</v>
          </cell>
          <cell r="E10292" t="str">
            <v>District 8</v>
          </cell>
          <cell r="F10292" t="str">
            <v>Water</v>
          </cell>
        </row>
        <row r="10293">
          <cell r="B10293">
            <v>84846.15</v>
          </cell>
          <cell r="C10293">
            <v>2011</v>
          </cell>
          <cell r="D10293" t="str">
            <v>700575  Human Resources</v>
          </cell>
          <cell r="E10293" t="str">
            <v>District 6</v>
          </cell>
          <cell r="F10293" t="str">
            <v>Water</v>
          </cell>
        </row>
        <row r="10294">
          <cell r="B10294">
            <v>43791.44</v>
          </cell>
          <cell r="C10294">
            <v>2011</v>
          </cell>
          <cell r="D10294" t="str">
            <v>700575  Human Resources</v>
          </cell>
          <cell r="E10294" t="str">
            <v>District 3</v>
          </cell>
          <cell r="F10294" t="str">
            <v>Water</v>
          </cell>
        </row>
        <row r="10295">
          <cell r="B10295">
            <v>27369.72</v>
          </cell>
          <cell r="C10295">
            <v>2011</v>
          </cell>
          <cell r="D10295" t="str">
            <v>700575  Human Resources</v>
          </cell>
          <cell r="E10295" t="str">
            <v>District 3</v>
          </cell>
          <cell r="F10295" t="str">
            <v>Water</v>
          </cell>
        </row>
        <row r="10296">
          <cell r="B10296">
            <v>8210.86</v>
          </cell>
          <cell r="C10296">
            <v>2011</v>
          </cell>
          <cell r="D10296" t="str">
            <v>700575  Human Resources</v>
          </cell>
          <cell r="E10296" t="str">
            <v>District 3</v>
          </cell>
          <cell r="F10296" t="str">
            <v>Water</v>
          </cell>
        </row>
        <row r="10297">
          <cell r="B10297">
            <v>57476.32</v>
          </cell>
          <cell r="C10297">
            <v>2011</v>
          </cell>
          <cell r="D10297" t="str">
            <v>700575  Human Resources</v>
          </cell>
          <cell r="E10297" t="str">
            <v>District 3</v>
          </cell>
          <cell r="F10297" t="str">
            <v>Water</v>
          </cell>
        </row>
        <row r="10298">
          <cell r="B10298">
            <v>57476.32</v>
          </cell>
          <cell r="C10298">
            <v>2011</v>
          </cell>
          <cell r="D10298" t="str">
            <v>700575  Human Resources</v>
          </cell>
          <cell r="E10298" t="str">
            <v>District 4</v>
          </cell>
          <cell r="F10298" t="str">
            <v>Water</v>
          </cell>
        </row>
        <row r="10299">
          <cell r="B10299">
            <v>27369.72</v>
          </cell>
          <cell r="C10299">
            <v>2011</v>
          </cell>
          <cell r="D10299" t="str">
            <v>700575  Human Resources</v>
          </cell>
          <cell r="E10299" t="str">
            <v>District 4</v>
          </cell>
          <cell r="F10299" t="str">
            <v>Water</v>
          </cell>
        </row>
        <row r="10300">
          <cell r="B10300">
            <v>2736.94</v>
          </cell>
          <cell r="C10300">
            <v>2011</v>
          </cell>
          <cell r="D10300" t="str">
            <v>700575  Human Resources</v>
          </cell>
          <cell r="E10300" t="str">
            <v>District 4</v>
          </cell>
          <cell r="F10300" t="str">
            <v>Water</v>
          </cell>
        </row>
        <row r="10301">
          <cell r="B10301">
            <v>109478.88</v>
          </cell>
          <cell r="C10301">
            <v>2011</v>
          </cell>
          <cell r="D10301" t="str">
            <v>700575  Human Resources</v>
          </cell>
          <cell r="E10301" t="str">
            <v>District 4</v>
          </cell>
          <cell r="F10301" t="str">
            <v>Water</v>
          </cell>
        </row>
        <row r="10302">
          <cell r="B10302">
            <v>87583.18</v>
          </cell>
          <cell r="C10302">
            <v>2011</v>
          </cell>
          <cell r="D10302" t="str">
            <v>700575  Human Resources</v>
          </cell>
          <cell r="E10302" t="str">
            <v>District 4</v>
          </cell>
          <cell r="F10302" t="str">
            <v>Water</v>
          </cell>
        </row>
        <row r="10303">
          <cell r="B10303">
            <v>49265.52</v>
          </cell>
          <cell r="C10303">
            <v>2011</v>
          </cell>
          <cell r="D10303" t="str">
            <v>700575  Human Resources</v>
          </cell>
          <cell r="E10303" t="str">
            <v>District 4</v>
          </cell>
          <cell r="F10303" t="str">
            <v>Water</v>
          </cell>
        </row>
        <row r="10304">
          <cell r="B10304">
            <v>8210.86</v>
          </cell>
          <cell r="C10304">
            <v>2011</v>
          </cell>
          <cell r="D10304" t="str">
            <v>700575  Human Resources</v>
          </cell>
          <cell r="E10304" t="str">
            <v>District 8</v>
          </cell>
          <cell r="F10304" t="str">
            <v>Water</v>
          </cell>
        </row>
        <row r="10305">
          <cell r="B10305">
            <v>35580.51</v>
          </cell>
          <cell r="C10305">
            <v>2011</v>
          </cell>
          <cell r="D10305" t="str">
            <v>700575  Human Resources</v>
          </cell>
          <cell r="E10305" t="str">
            <v>District 8</v>
          </cell>
          <cell r="F10305" t="str">
            <v>Water</v>
          </cell>
        </row>
        <row r="10306">
          <cell r="B10306">
            <v>13684.82</v>
          </cell>
          <cell r="C10306">
            <v>2011</v>
          </cell>
          <cell r="D10306" t="str">
            <v>700575  Human Resources</v>
          </cell>
          <cell r="E10306" t="str">
            <v>District 1</v>
          </cell>
          <cell r="F10306" t="str">
            <v>Water</v>
          </cell>
        </row>
        <row r="10307">
          <cell r="B10307">
            <v>41054.559999999998</v>
          </cell>
          <cell r="C10307">
            <v>2011</v>
          </cell>
          <cell r="D10307" t="str">
            <v>700575  Human Resources</v>
          </cell>
          <cell r="E10307" t="str">
            <v>District 8</v>
          </cell>
          <cell r="F10307" t="str">
            <v>Water</v>
          </cell>
        </row>
        <row r="10308">
          <cell r="B10308">
            <v>10947.83</v>
          </cell>
          <cell r="C10308">
            <v>2011</v>
          </cell>
          <cell r="D10308" t="str">
            <v>700575  Human Resources</v>
          </cell>
          <cell r="E10308" t="str">
            <v>District 6</v>
          </cell>
          <cell r="F10308" t="str">
            <v>Water</v>
          </cell>
        </row>
        <row r="10309">
          <cell r="B10309">
            <v>71161.25</v>
          </cell>
          <cell r="C10309">
            <v>2011</v>
          </cell>
          <cell r="D10309" t="str">
            <v>700575  Human Resources</v>
          </cell>
          <cell r="E10309" t="str">
            <v>District 6</v>
          </cell>
          <cell r="F10309" t="str">
            <v>Water</v>
          </cell>
        </row>
        <row r="10310">
          <cell r="B10310">
            <v>41054.559999999998</v>
          </cell>
          <cell r="C10310">
            <v>2011</v>
          </cell>
          <cell r="D10310" t="str">
            <v>700575  Human Resources</v>
          </cell>
          <cell r="E10310" t="str">
            <v>District 6</v>
          </cell>
          <cell r="F10310" t="str">
            <v>Water</v>
          </cell>
        </row>
        <row r="10311">
          <cell r="B10311">
            <v>87583.18</v>
          </cell>
          <cell r="C10311">
            <v>2011</v>
          </cell>
          <cell r="D10311" t="str">
            <v>700575  Human Resources</v>
          </cell>
          <cell r="E10311" t="str">
            <v>District 6</v>
          </cell>
          <cell r="F10311" t="str">
            <v>Water</v>
          </cell>
        </row>
        <row r="10312">
          <cell r="B10312">
            <v>114952.72</v>
          </cell>
          <cell r="C10312">
            <v>2011</v>
          </cell>
          <cell r="D10312" t="str">
            <v>700575  Human Resources</v>
          </cell>
          <cell r="E10312" t="str">
            <v>District 6</v>
          </cell>
          <cell r="F10312" t="str">
            <v>Water</v>
          </cell>
        </row>
        <row r="10313">
          <cell r="B10313">
            <v>8210.86</v>
          </cell>
          <cell r="C10313">
            <v>2011</v>
          </cell>
          <cell r="D10313" t="str">
            <v>700575  Human Resources</v>
          </cell>
          <cell r="E10313" t="str">
            <v>District 8</v>
          </cell>
          <cell r="F10313" t="str">
            <v>Water</v>
          </cell>
        </row>
        <row r="10314">
          <cell r="B10314">
            <v>87583.18</v>
          </cell>
          <cell r="C10314">
            <v>2011</v>
          </cell>
          <cell r="D10314" t="str">
            <v>700575  Human Resources</v>
          </cell>
          <cell r="E10314" t="str">
            <v>District 8</v>
          </cell>
          <cell r="F10314" t="str">
            <v>Water</v>
          </cell>
        </row>
        <row r="10315">
          <cell r="B10315">
            <v>10947.83</v>
          </cell>
          <cell r="C10315">
            <v>2011</v>
          </cell>
          <cell r="D10315" t="str">
            <v>700575  Human Resources</v>
          </cell>
          <cell r="E10315" t="str">
            <v>District 8</v>
          </cell>
          <cell r="F10315" t="str">
            <v>Water</v>
          </cell>
        </row>
        <row r="10316">
          <cell r="B10316">
            <v>49265.52</v>
          </cell>
          <cell r="C10316">
            <v>2011</v>
          </cell>
          <cell r="D10316" t="str">
            <v>700575  Human Resources</v>
          </cell>
          <cell r="E10316" t="str">
            <v>District 8</v>
          </cell>
          <cell r="F10316" t="str">
            <v>Water</v>
          </cell>
        </row>
        <row r="10317">
          <cell r="B10317">
            <v>114952.72</v>
          </cell>
          <cell r="C10317">
            <v>2011</v>
          </cell>
          <cell r="D10317" t="str">
            <v>700575  Human Resources</v>
          </cell>
          <cell r="E10317" t="str">
            <v>District 8</v>
          </cell>
          <cell r="F10317" t="str">
            <v>Water</v>
          </cell>
        </row>
        <row r="10318">
          <cell r="B10318">
            <v>123163.72</v>
          </cell>
          <cell r="C10318">
            <v>2011</v>
          </cell>
          <cell r="D10318" t="str">
            <v>700575  Human Resources</v>
          </cell>
          <cell r="E10318" t="str">
            <v>District 8</v>
          </cell>
          <cell r="F10318" t="str">
            <v>Water</v>
          </cell>
        </row>
        <row r="10319">
          <cell r="B10319">
            <v>2736.94</v>
          </cell>
          <cell r="C10319">
            <v>2011</v>
          </cell>
          <cell r="D10319" t="str">
            <v>700575  Human Resources</v>
          </cell>
          <cell r="E10319" t="str">
            <v>District 8</v>
          </cell>
          <cell r="F10319" t="str">
            <v>Water</v>
          </cell>
        </row>
        <row r="10320">
          <cell r="B10320">
            <v>670565.1</v>
          </cell>
          <cell r="C10320">
            <v>2011</v>
          </cell>
          <cell r="D10320" t="str">
            <v>700575  Human Resources</v>
          </cell>
          <cell r="E10320" t="str">
            <v>District 8</v>
          </cell>
          <cell r="F10320" t="str">
            <v>Water</v>
          </cell>
        </row>
        <row r="10321">
          <cell r="B10321">
            <v>8210.86</v>
          </cell>
          <cell r="C10321">
            <v>2011</v>
          </cell>
          <cell r="D10321" t="str">
            <v>700575  Human Resources</v>
          </cell>
          <cell r="E10321" t="str">
            <v>Informal Settlements</v>
          </cell>
          <cell r="F10321" t="str">
            <v>Sewer</v>
          </cell>
        </row>
        <row r="10322">
          <cell r="B10322">
            <v>8210.86</v>
          </cell>
          <cell r="C10322">
            <v>2011</v>
          </cell>
          <cell r="D10322" t="str">
            <v>700575  Human Resources</v>
          </cell>
          <cell r="E10322" t="str">
            <v>Informal Settlements</v>
          </cell>
          <cell r="F10322" t="str">
            <v>Sewer</v>
          </cell>
        </row>
        <row r="10323">
          <cell r="B10323">
            <v>268224.19</v>
          </cell>
          <cell r="C10323">
            <v>2011</v>
          </cell>
          <cell r="D10323" t="str">
            <v>700575  Human Resources</v>
          </cell>
          <cell r="E10323" t="str">
            <v>District 1</v>
          </cell>
          <cell r="F10323" t="str">
            <v>Sewer</v>
          </cell>
        </row>
        <row r="10324">
          <cell r="B10324">
            <v>109478.88</v>
          </cell>
          <cell r="C10324">
            <v>2011</v>
          </cell>
          <cell r="D10324" t="str">
            <v>700575  Human Resources</v>
          </cell>
          <cell r="E10324" t="str">
            <v>District 7</v>
          </cell>
          <cell r="F10324" t="str">
            <v>Sewer</v>
          </cell>
        </row>
        <row r="10325">
          <cell r="B10325">
            <v>43791.44</v>
          </cell>
          <cell r="C10325">
            <v>2011</v>
          </cell>
          <cell r="D10325" t="str">
            <v>700575  Human Resources</v>
          </cell>
          <cell r="E10325" t="str">
            <v>District 6</v>
          </cell>
          <cell r="F10325" t="str">
            <v>Sewer</v>
          </cell>
        </row>
        <row r="10326">
          <cell r="B10326">
            <v>8210.86</v>
          </cell>
          <cell r="C10326">
            <v>2011</v>
          </cell>
          <cell r="D10326" t="str">
            <v>700575  Human Resources</v>
          </cell>
          <cell r="E10326" t="str">
            <v>TOC</v>
          </cell>
          <cell r="F10326" t="str">
            <v>Sewer</v>
          </cell>
        </row>
        <row r="10327">
          <cell r="B10327">
            <v>76635.179999999993</v>
          </cell>
          <cell r="C10327">
            <v>2011</v>
          </cell>
          <cell r="D10327" t="str">
            <v>700575  Human Resources</v>
          </cell>
          <cell r="E10327" t="str">
            <v>District 3</v>
          </cell>
          <cell r="F10327" t="str">
            <v>Sewer</v>
          </cell>
        </row>
        <row r="10328">
          <cell r="B10328">
            <v>131374.54999999999</v>
          </cell>
          <cell r="C10328">
            <v>2011</v>
          </cell>
          <cell r="D10328" t="str">
            <v>700575  Human Resources</v>
          </cell>
          <cell r="E10328" t="str">
            <v>District 4</v>
          </cell>
          <cell r="F10328" t="str">
            <v>Sewer</v>
          </cell>
        </row>
        <row r="10329">
          <cell r="B10329">
            <v>73898.23</v>
          </cell>
          <cell r="C10329">
            <v>2011</v>
          </cell>
          <cell r="D10329" t="str">
            <v>700575  Human Resources</v>
          </cell>
          <cell r="E10329" t="str">
            <v>District 4</v>
          </cell>
          <cell r="F10329" t="str">
            <v>Sewer</v>
          </cell>
        </row>
        <row r="10330">
          <cell r="B10330">
            <v>52002.55</v>
          </cell>
          <cell r="C10330">
            <v>2011</v>
          </cell>
          <cell r="D10330" t="str">
            <v>700575  Human Resources</v>
          </cell>
          <cell r="E10330" t="str">
            <v>District 4</v>
          </cell>
          <cell r="F10330" t="str">
            <v>Sewer</v>
          </cell>
        </row>
        <row r="10331">
          <cell r="B10331">
            <v>38317.56</v>
          </cell>
          <cell r="C10331">
            <v>2011</v>
          </cell>
          <cell r="D10331" t="str">
            <v>700575  Human Resources</v>
          </cell>
          <cell r="E10331" t="str">
            <v>District 7</v>
          </cell>
          <cell r="F10331" t="str">
            <v>Sewer</v>
          </cell>
        </row>
        <row r="10332">
          <cell r="B10332">
            <v>27369.72</v>
          </cell>
          <cell r="C10332">
            <v>2011</v>
          </cell>
          <cell r="D10332" t="str">
            <v>700575  Human Resources</v>
          </cell>
          <cell r="E10332" t="str">
            <v>District 6</v>
          </cell>
          <cell r="F10332" t="str">
            <v>Sewer</v>
          </cell>
        </row>
        <row r="10333">
          <cell r="B10333">
            <v>32843.67</v>
          </cell>
          <cell r="C10333">
            <v>2011</v>
          </cell>
          <cell r="D10333" t="str">
            <v>700575  Human Resources</v>
          </cell>
          <cell r="E10333" t="str">
            <v>District 6</v>
          </cell>
          <cell r="F10333" t="str">
            <v>Sewer</v>
          </cell>
        </row>
        <row r="10334">
          <cell r="B10334">
            <v>76635.179999999993</v>
          </cell>
          <cell r="C10334">
            <v>2011</v>
          </cell>
          <cell r="D10334" t="str">
            <v>700575  Human Resources</v>
          </cell>
          <cell r="E10334" t="str">
            <v>District 6</v>
          </cell>
          <cell r="F10334" t="str">
            <v>Sewer</v>
          </cell>
        </row>
        <row r="10335">
          <cell r="B10335">
            <v>13684.82</v>
          </cell>
          <cell r="C10335">
            <v>2011</v>
          </cell>
          <cell r="D10335" t="str">
            <v>700575  Human Resources</v>
          </cell>
          <cell r="E10335" t="str">
            <v>District 7</v>
          </cell>
          <cell r="F10335" t="str">
            <v>Sewer</v>
          </cell>
        </row>
        <row r="10336">
          <cell r="B10336">
            <v>16421.78</v>
          </cell>
          <cell r="C10336">
            <v>2011</v>
          </cell>
          <cell r="D10336" t="str">
            <v>700575  Human Resources</v>
          </cell>
          <cell r="E10336" t="str">
            <v>Logistics</v>
          </cell>
          <cell r="F10336" t="str">
            <v>Water</v>
          </cell>
        </row>
        <row r="10337">
          <cell r="B10337">
            <v>13684.82</v>
          </cell>
          <cell r="C10337">
            <v>2011</v>
          </cell>
          <cell r="D10337" t="str">
            <v>700575  Human Resources</v>
          </cell>
          <cell r="E10337" t="str">
            <v>Informal Settlements</v>
          </cell>
          <cell r="F10337" t="str">
            <v>Water</v>
          </cell>
        </row>
        <row r="10338">
          <cell r="B10338">
            <v>112215.91</v>
          </cell>
          <cell r="C10338">
            <v>2011</v>
          </cell>
          <cell r="D10338" t="str">
            <v>700575  Human Resources</v>
          </cell>
          <cell r="E10338" t="str">
            <v>TOC</v>
          </cell>
          <cell r="F10338" t="str">
            <v>Water</v>
          </cell>
        </row>
        <row r="10339">
          <cell r="B10339">
            <v>120426.73</v>
          </cell>
          <cell r="C10339">
            <v>2011</v>
          </cell>
          <cell r="D10339" t="str">
            <v>700575  Human Resources</v>
          </cell>
          <cell r="E10339" t="str">
            <v>Informal Settlements</v>
          </cell>
          <cell r="F10339" t="str">
            <v>Water</v>
          </cell>
        </row>
        <row r="10340">
          <cell r="B10340">
            <v>106741.7</v>
          </cell>
          <cell r="C10340">
            <v>2011</v>
          </cell>
          <cell r="D10340" t="str">
            <v>700575  Human Resources</v>
          </cell>
          <cell r="E10340" t="str">
            <v>TOC</v>
          </cell>
          <cell r="F10340" t="str">
            <v>Water</v>
          </cell>
        </row>
        <row r="10341">
          <cell r="B10341">
            <v>90320.02</v>
          </cell>
          <cell r="C10341">
            <v>2011</v>
          </cell>
          <cell r="D10341" t="str">
            <v>700575  Human Resources</v>
          </cell>
          <cell r="E10341" t="str">
            <v>Logistics</v>
          </cell>
          <cell r="F10341" t="str">
            <v>Water</v>
          </cell>
        </row>
        <row r="10342">
          <cell r="B10342">
            <v>95793.88</v>
          </cell>
          <cell r="C10342">
            <v>2011</v>
          </cell>
          <cell r="D10342" t="str">
            <v>700575  Human Resources</v>
          </cell>
          <cell r="E10342" t="str">
            <v>Logistics</v>
          </cell>
          <cell r="F10342" t="str">
            <v>Water</v>
          </cell>
        </row>
        <row r="10343">
          <cell r="B10343">
            <v>82109.02</v>
          </cell>
          <cell r="C10343">
            <v>2011</v>
          </cell>
          <cell r="D10343" t="str">
            <v>700575  Human Resources</v>
          </cell>
          <cell r="E10343" t="str">
            <v>Logistics</v>
          </cell>
          <cell r="F10343" t="str">
            <v>Water</v>
          </cell>
        </row>
        <row r="10344">
          <cell r="B10344">
            <v>76635.179999999993</v>
          </cell>
          <cell r="C10344">
            <v>2011</v>
          </cell>
          <cell r="D10344" t="str">
            <v>700575  Human Resources</v>
          </cell>
          <cell r="E10344" t="str">
            <v>Logistics</v>
          </cell>
          <cell r="F10344" t="str">
            <v>Water</v>
          </cell>
        </row>
        <row r="10345">
          <cell r="B10345">
            <v>43791.44</v>
          </cell>
          <cell r="C10345">
            <v>2011</v>
          </cell>
          <cell r="D10345" t="str">
            <v>700575  Human Resources</v>
          </cell>
          <cell r="E10345" t="str">
            <v>Logistics</v>
          </cell>
          <cell r="F10345" t="str">
            <v>Water</v>
          </cell>
        </row>
        <row r="10346">
          <cell r="B10346">
            <v>27369.72</v>
          </cell>
          <cell r="C10346">
            <v>2011</v>
          </cell>
          <cell r="D10346" t="str">
            <v>700575  Human Resources</v>
          </cell>
          <cell r="E10346" t="str">
            <v>District 1</v>
          </cell>
          <cell r="F10346" t="str">
            <v>Water</v>
          </cell>
        </row>
        <row r="10347">
          <cell r="B10347">
            <v>43791.44</v>
          </cell>
          <cell r="C10347">
            <v>2011</v>
          </cell>
          <cell r="D10347" t="str">
            <v>700575  Human Resources</v>
          </cell>
          <cell r="E10347" t="str">
            <v>District 1</v>
          </cell>
          <cell r="F10347" t="str">
            <v>Water</v>
          </cell>
        </row>
        <row r="10348">
          <cell r="B10348">
            <v>5473.94</v>
          </cell>
          <cell r="C10348">
            <v>2011</v>
          </cell>
          <cell r="D10348" t="str">
            <v>700575  Human Resources</v>
          </cell>
          <cell r="E10348" t="str">
            <v>District 1</v>
          </cell>
          <cell r="F10348" t="str">
            <v>Water</v>
          </cell>
        </row>
        <row r="10349">
          <cell r="B10349">
            <v>213483.74</v>
          </cell>
          <cell r="C10349">
            <v>2011</v>
          </cell>
          <cell r="D10349" t="str">
            <v>700575  Human Resources</v>
          </cell>
          <cell r="E10349" t="str">
            <v>District 1</v>
          </cell>
          <cell r="F10349" t="str">
            <v>Water</v>
          </cell>
        </row>
        <row r="10350">
          <cell r="B10350">
            <v>30106.61</v>
          </cell>
          <cell r="C10350">
            <v>2011</v>
          </cell>
          <cell r="D10350" t="str">
            <v>700575  Human Resources</v>
          </cell>
          <cell r="E10350" t="str">
            <v>District 6</v>
          </cell>
          <cell r="F10350" t="str">
            <v>Water</v>
          </cell>
        </row>
        <row r="10351">
          <cell r="B10351">
            <v>14479.5</v>
          </cell>
          <cell r="C10351">
            <v>2011</v>
          </cell>
          <cell r="D10351" t="str">
            <v>700030  Budgets</v>
          </cell>
          <cell r="E10351" t="str">
            <v>District 4</v>
          </cell>
          <cell r="F10351" t="str">
            <v>Water</v>
          </cell>
        </row>
        <row r="10352">
          <cell r="B10352">
            <v>15271.65</v>
          </cell>
          <cell r="C10352">
            <v>2011</v>
          </cell>
          <cell r="D10352" t="str">
            <v>700030  Budgets</v>
          </cell>
          <cell r="E10352" t="str">
            <v>District 4</v>
          </cell>
          <cell r="F10352" t="str">
            <v>Water</v>
          </cell>
        </row>
        <row r="10353">
          <cell r="B10353">
            <v>18777.03</v>
          </cell>
          <cell r="C10353">
            <v>2011</v>
          </cell>
          <cell r="D10353" t="str">
            <v>700030  Budgets</v>
          </cell>
          <cell r="E10353" t="str">
            <v>District 4</v>
          </cell>
          <cell r="F10353" t="str">
            <v>Water</v>
          </cell>
        </row>
        <row r="10354">
          <cell r="B10354">
            <v>6672.67</v>
          </cell>
          <cell r="C10354">
            <v>2011</v>
          </cell>
          <cell r="D10354" t="str">
            <v>700030  Budgets</v>
          </cell>
          <cell r="E10354" t="str">
            <v>District 4</v>
          </cell>
          <cell r="F10354" t="str">
            <v>Water</v>
          </cell>
        </row>
        <row r="10355">
          <cell r="B10355">
            <v>10671.18</v>
          </cell>
          <cell r="C10355">
            <v>2011</v>
          </cell>
          <cell r="D10355" t="str">
            <v>700030  Budgets</v>
          </cell>
          <cell r="E10355" t="str">
            <v>District 4</v>
          </cell>
          <cell r="F10355" t="str">
            <v>Water</v>
          </cell>
        </row>
        <row r="10356">
          <cell r="B10356">
            <v>6342.3</v>
          </cell>
          <cell r="C10356">
            <v>2011</v>
          </cell>
          <cell r="D10356" t="str">
            <v>700030  Budgets</v>
          </cell>
          <cell r="E10356" t="str">
            <v>District 4</v>
          </cell>
          <cell r="F10356" t="str">
            <v>Water</v>
          </cell>
        </row>
        <row r="10357">
          <cell r="B10357">
            <v>15148.59</v>
          </cell>
          <cell r="C10357">
            <v>2011</v>
          </cell>
          <cell r="D10357" t="str">
            <v>700030  Budgets</v>
          </cell>
          <cell r="E10357" t="str">
            <v>District 3</v>
          </cell>
          <cell r="F10357" t="str">
            <v>Water</v>
          </cell>
        </row>
        <row r="10358">
          <cell r="B10358">
            <v>6313.59</v>
          </cell>
          <cell r="C10358">
            <v>2011</v>
          </cell>
          <cell r="D10358" t="str">
            <v>700030  Budgets</v>
          </cell>
          <cell r="E10358" t="str">
            <v>District 3</v>
          </cell>
          <cell r="F10358" t="str">
            <v>Water</v>
          </cell>
        </row>
        <row r="10359">
          <cell r="B10359">
            <v>10464.799999999999</v>
          </cell>
          <cell r="C10359">
            <v>2011</v>
          </cell>
          <cell r="D10359" t="str">
            <v>700030  Budgets</v>
          </cell>
          <cell r="E10359" t="str">
            <v>District 3</v>
          </cell>
          <cell r="F10359" t="str">
            <v>Water</v>
          </cell>
        </row>
        <row r="10360">
          <cell r="B10360">
            <v>6342.3</v>
          </cell>
          <cell r="C10360">
            <v>2011</v>
          </cell>
          <cell r="D10360" t="str">
            <v>700030  Budgets</v>
          </cell>
          <cell r="E10360" t="str">
            <v>District 3</v>
          </cell>
          <cell r="F10360" t="str">
            <v>Water</v>
          </cell>
        </row>
        <row r="10361">
          <cell r="B10361">
            <v>14170.98</v>
          </cell>
          <cell r="C10361">
            <v>2011</v>
          </cell>
          <cell r="D10361" t="str">
            <v>700030  Budgets</v>
          </cell>
          <cell r="E10361" t="str">
            <v>District 6</v>
          </cell>
          <cell r="F10361" t="str">
            <v>Water</v>
          </cell>
        </row>
        <row r="10362">
          <cell r="B10362">
            <v>14484.36</v>
          </cell>
          <cell r="C10362">
            <v>2011</v>
          </cell>
          <cell r="D10362" t="str">
            <v>700030  Budgets</v>
          </cell>
          <cell r="E10362" t="str">
            <v>District 8</v>
          </cell>
          <cell r="F10362" t="str">
            <v>Water</v>
          </cell>
        </row>
        <row r="10363">
          <cell r="B10363">
            <v>10665.91</v>
          </cell>
          <cell r="C10363">
            <v>2011</v>
          </cell>
          <cell r="D10363" t="str">
            <v>700030  Budgets</v>
          </cell>
          <cell r="E10363" t="str">
            <v>District 8</v>
          </cell>
          <cell r="F10363" t="str">
            <v>Water</v>
          </cell>
        </row>
        <row r="10364">
          <cell r="B10364">
            <v>7426.89</v>
          </cell>
          <cell r="C10364">
            <v>2011</v>
          </cell>
          <cell r="D10364" t="str">
            <v>700030  Budgets</v>
          </cell>
          <cell r="E10364" t="str">
            <v>District 6</v>
          </cell>
          <cell r="F10364" t="str">
            <v>Water</v>
          </cell>
        </row>
        <row r="10365">
          <cell r="B10365">
            <v>6299.2</v>
          </cell>
          <cell r="C10365">
            <v>2011</v>
          </cell>
          <cell r="D10365" t="str">
            <v>700030  Budgets</v>
          </cell>
          <cell r="E10365" t="str">
            <v>TOC</v>
          </cell>
          <cell r="F10365" t="str">
            <v>Water</v>
          </cell>
        </row>
        <row r="10366">
          <cell r="B10366">
            <v>6299.2</v>
          </cell>
          <cell r="C10366">
            <v>2011</v>
          </cell>
          <cell r="D10366" t="str">
            <v>700030  Budgets</v>
          </cell>
          <cell r="E10366" t="str">
            <v>District 1</v>
          </cell>
          <cell r="F10366" t="str">
            <v>Water</v>
          </cell>
        </row>
        <row r="10367">
          <cell r="B10367">
            <v>6888.13</v>
          </cell>
          <cell r="C10367">
            <v>2011</v>
          </cell>
          <cell r="D10367" t="str">
            <v>700030  Budgets</v>
          </cell>
          <cell r="E10367" t="str">
            <v>District 1</v>
          </cell>
          <cell r="F10367" t="str">
            <v>Water</v>
          </cell>
        </row>
        <row r="10368">
          <cell r="B10368">
            <v>6471.57</v>
          </cell>
          <cell r="C10368">
            <v>2011</v>
          </cell>
          <cell r="D10368" t="str">
            <v>700030  Budgets</v>
          </cell>
          <cell r="E10368" t="str">
            <v>District 1</v>
          </cell>
          <cell r="F10368" t="str">
            <v>Water</v>
          </cell>
        </row>
        <row r="10369">
          <cell r="B10369">
            <v>10364.26</v>
          </cell>
          <cell r="C10369">
            <v>2011</v>
          </cell>
          <cell r="D10369" t="str">
            <v>700030  Budgets</v>
          </cell>
          <cell r="E10369" t="str">
            <v>District 1</v>
          </cell>
          <cell r="F10369" t="str">
            <v>Water</v>
          </cell>
        </row>
        <row r="10370">
          <cell r="B10370">
            <v>14135.75</v>
          </cell>
          <cell r="C10370">
            <v>2011</v>
          </cell>
          <cell r="D10370" t="str">
            <v>700030  Budgets</v>
          </cell>
          <cell r="E10370" t="str">
            <v>District 1</v>
          </cell>
          <cell r="F10370" t="str">
            <v>Water</v>
          </cell>
        </row>
        <row r="10371">
          <cell r="B10371">
            <v>7738.98</v>
          </cell>
          <cell r="C10371">
            <v>2011</v>
          </cell>
          <cell r="D10371" t="str">
            <v>700030  Budgets</v>
          </cell>
          <cell r="E10371" t="str">
            <v>Logistics</v>
          </cell>
          <cell r="F10371" t="str">
            <v>Water</v>
          </cell>
        </row>
        <row r="10372">
          <cell r="B10372">
            <v>7279.34</v>
          </cell>
          <cell r="C10372">
            <v>2011</v>
          </cell>
          <cell r="D10372" t="str">
            <v>700030  Budgets</v>
          </cell>
          <cell r="E10372" t="str">
            <v>Logistics</v>
          </cell>
          <cell r="F10372" t="str">
            <v>Water</v>
          </cell>
        </row>
        <row r="10373">
          <cell r="B10373">
            <v>7365.52</v>
          </cell>
          <cell r="C10373">
            <v>2011</v>
          </cell>
          <cell r="D10373" t="str">
            <v>700030  Budgets</v>
          </cell>
          <cell r="E10373" t="str">
            <v>Logistics</v>
          </cell>
          <cell r="F10373" t="str">
            <v>Water</v>
          </cell>
        </row>
        <row r="10374">
          <cell r="B10374">
            <v>7365.52</v>
          </cell>
          <cell r="C10374">
            <v>2011</v>
          </cell>
          <cell r="D10374" t="str">
            <v>700030  Budgets</v>
          </cell>
          <cell r="E10374" t="str">
            <v>Logistics</v>
          </cell>
          <cell r="F10374" t="str">
            <v>Water</v>
          </cell>
        </row>
        <row r="10375">
          <cell r="B10375">
            <v>7494.81</v>
          </cell>
          <cell r="C10375">
            <v>2011</v>
          </cell>
          <cell r="D10375" t="str">
            <v>700030  Budgets</v>
          </cell>
          <cell r="E10375" t="str">
            <v>Logistics</v>
          </cell>
          <cell r="F10375" t="str">
            <v>Water</v>
          </cell>
        </row>
        <row r="10376">
          <cell r="B10376">
            <v>4184.04</v>
          </cell>
          <cell r="C10376">
            <v>2011</v>
          </cell>
          <cell r="D10376" t="str">
            <v>700030  Budgets</v>
          </cell>
          <cell r="E10376" t="str">
            <v>Logistics</v>
          </cell>
          <cell r="F10376" t="str">
            <v>Water</v>
          </cell>
        </row>
        <row r="10377">
          <cell r="B10377">
            <v>6352.8</v>
          </cell>
          <cell r="C10377">
            <v>2011</v>
          </cell>
          <cell r="D10377" t="str">
            <v>700030  Budgets</v>
          </cell>
          <cell r="E10377" t="str">
            <v>District 8</v>
          </cell>
          <cell r="F10377" t="str">
            <v>Water</v>
          </cell>
        </row>
        <row r="10378">
          <cell r="B10378">
            <v>6299.2</v>
          </cell>
          <cell r="C10378">
            <v>2011</v>
          </cell>
          <cell r="D10378" t="str">
            <v>700030  Budgets</v>
          </cell>
          <cell r="E10378" t="e">
            <v>#N/A</v>
          </cell>
          <cell r="F10378" t="str">
            <v>Sewer</v>
          </cell>
        </row>
        <row r="10379">
          <cell r="B10379">
            <v>6299.2</v>
          </cell>
          <cell r="C10379">
            <v>2011</v>
          </cell>
          <cell r="D10379" t="str">
            <v>700030  Budgets</v>
          </cell>
          <cell r="E10379" t="e">
            <v>#N/A</v>
          </cell>
          <cell r="F10379" t="str">
            <v>Sewer</v>
          </cell>
        </row>
        <row r="10380">
          <cell r="B10380">
            <v>6342.3</v>
          </cell>
          <cell r="C10380">
            <v>2011</v>
          </cell>
          <cell r="D10380" t="str">
            <v>700030  Budgets</v>
          </cell>
          <cell r="E10380" t="str">
            <v>District 8</v>
          </cell>
          <cell r="F10380" t="str">
            <v>Water</v>
          </cell>
        </row>
        <row r="10381">
          <cell r="B10381">
            <v>6299.2</v>
          </cell>
          <cell r="C10381">
            <v>2011</v>
          </cell>
          <cell r="D10381" t="str">
            <v>700030  Budgets</v>
          </cell>
          <cell r="E10381" t="str">
            <v>District 8</v>
          </cell>
          <cell r="F10381" t="str">
            <v>Water</v>
          </cell>
        </row>
        <row r="10382">
          <cell r="B10382">
            <v>6299.2</v>
          </cell>
          <cell r="C10382">
            <v>2011</v>
          </cell>
          <cell r="D10382" t="str">
            <v>700030  Budgets</v>
          </cell>
          <cell r="E10382" t="str">
            <v>District 8</v>
          </cell>
          <cell r="F10382" t="str">
            <v>Water</v>
          </cell>
        </row>
        <row r="10383">
          <cell r="B10383">
            <v>16943.419999999998</v>
          </cell>
          <cell r="C10383">
            <v>2011</v>
          </cell>
          <cell r="D10383" t="str">
            <v>700030  Budgets</v>
          </cell>
          <cell r="E10383" t="str">
            <v>District 8</v>
          </cell>
          <cell r="F10383" t="str">
            <v>Water</v>
          </cell>
        </row>
        <row r="10384">
          <cell r="B10384">
            <v>6414.11</v>
          </cell>
          <cell r="C10384">
            <v>2011</v>
          </cell>
          <cell r="D10384" t="str">
            <v>700030  Budgets</v>
          </cell>
          <cell r="E10384" t="str">
            <v>District 8</v>
          </cell>
          <cell r="F10384" t="str">
            <v>Water</v>
          </cell>
        </row>
        <row r="10385">
          <cell r="B10385">
            <v>6553.88</v>
          </cell>
          <cell r="C10385">
            <v>2011</v>
          </cell>
          <cell r="D10385" t="str">
            <v>700030  Budgets</v>
          </cell>
          <cell r="E10385" t="str">
            <v>District 8</v>
          </cell>
          <cell r="F10385" t="str">
            <v>Water</v>
          </cell>
        </row>
        <row r="10386">
          <cell r="B10386">
            <v>6927.34</v>
          </cell>
          <cell r="C10386">
            <v>2011</v>
          </cell>
          <cell r="D10386" t="str">
            <v>700030  Budgets</v>
          </cell>
          <cell r="E10386" t="str">
            <v>District 8</v>
          </cell>
          <cell r="F10386" t="str">
            <v>Water</v>
          </cell>
        </row>
        <row r="10387">
          <cell r="B10387">
            <v>10505.67</v>
          </cell>
          <cell r="C10387">
            <v>2011</v>
          </cell>
          <cell r="D10387" t="str">
            <v>700030  Budgets</v>
          </cell>
          <cell r="E10387" t="str">
            <v>District 8</v>
          </cell>
          <cell r="F10387" t="str">
            <v>Water</v>
          </cell>
        </row>
        <row r="10388">
          <cell r="B10388">
            <v>6299.2</v>
          </cell>
          <cell r="C10388">
            <v>2011</v>
          </cell>
          <cell r="D10388" t="str">
            <v>700030  Budgets</v>
          </cell>
          <cell r="E10388" t="str">
            <v>District 8</v>
          </cell>
          <cell r="F10388" t="str">
            <v>Water</v>
          </cell>
        </row>
        <row r="10389">
          <cell r="B10389">
            <v>6352.8</v>
          </cell>
          <cell r="C10389">
            <v>2011</v>
          </cell>
          <cell r="D10389" t="str">
            <v>700030  Budgets</v>
          </cell>
          <cell r="E10389" t="str">
            <v>District 8</v>
          </cell>
          <cell r="F10389" t="str">
            <v>Water</v>
          </cell>
        </row>
        <row r="10390">
          <cell r="B10390">
            <v>6367.15</v>
          </cell>
          <cell r="C10390">
            <v>2011</v>
          </cell>
          <cell r="D10390" t="str">
            <v>700030  Budgets</v>
          </cell>
          <cell r="E10390" t="str">
            <v>District 8</v>
          </cell>
          <cell r="F10390" t="str">
            <v>Water</v>
          </cell>
        </row>
        <row r="10391">
          <cell r="B10391">
            <v>8504.31</v>
          </cell>
          <cell r="C10391">
            <v>2011</v>
          </cell>
          <cell r="D10391" t="str">
            <v>700030  Budgets</v>
          </cell>
          <cell r="E10391" t="str">
            <v>District 6</v>
          </cell>
          <cell r="F10391" t="str">
            <v>Water</v>
          </cell>
        </row>
        <row r="10392">
          <cell r="B10392">
            <v>10820.4</v>
          </cell>
          <cell r="C10392">
            <v>2011</v>
          </cell>
          <cell r="D10392" t="str">
            <v>700030  Budgets</v>
          </cell>
          <cell r="E10392" t="str">
            <v>District 6</v>
          </cell>
          <cell r="F10392" t="str">
            <v>Water</v>
          </cell>
        </row>
        <row r="10393">
          <cell r="B10393">
            <v>11910.51</v>
          </cell>
          <cell r="C10393">
            <v>2011</v>
          </cell>
          <cell r="D10393" t="str">
            <v>700030  Budgets</v>
          </cell>
          <cell r="E10393" t="str">
            <v>District 6</v>
          </cell>
          <cell r="F10393" t="str">
            <v>Water</v>
          </cell>
        </row>
        <row r="10394">
          <cell r="B10394">
            <v>35489.5</v>
          </cell>
          <cell r="C10394">
            <v>2011</v>
          </cell>
          <cell r="D10394" t="str">
            <v>700030  Budgets</v>
          </cell>
          <cell r="E10394" t="str">
            <v>District 6</v>
          </cell>
          <cell r="F10394" t="str">
            <v>Water</v>
          </cell>
        </row>
        <row r="10395">
          <cell r="B10395">
            <v>6758.84</v>
          </cell>
          <cell r="C10395">
            <v>2011</v>
          </cell>
          <cell r="D10395" t="str">
            <v>700030  Budgets</v>
          </cell>
          <cell r="E10395" t="str">
            <v>District 6</v>
          </cell>
          <cell r="F10395" t="str">
            <v>Water</v>
          </cell>
        </row>
        <row r="10396">
          <cell r="B10396">
            <v>18732.34</v>
          </cell>
          <cell r="C10396">
            <v>2011</v>
          </cell>
          <cell r="D10396" t="str">
            <v>700030  Budgets</v>
          </cell>
          <cell r="E10396" t="str">
            <v>District 6</v>
          </cell>
          <cell r="F10396" t="str">
            <v>Water</v>
          </cell>
        </row>
        <row r="10397">
          <cell r="B10397">
            <v>6529.02</v>
          </cell>
          <cell r="C10397">
            <v>2011</v>
          </cell>
          <cell r="D10397" t="str">
            <v>700030  Budgets</v>
          </cell>
          <cell r="E10397" t="str">
            <v>District 6</v>
          </cell>
          <cell r="F10397" t="str">
            <v>Water</v>
          </cell>
        </row>
        <row r="10398">
          <cell r="B10398">
            <v>14357.42</v>
          </cell>
          <cell r="C10398">
            <v>2011</v>
          </cell>
          <cell r="D10398" t="str">
            <v>700030  Budgets</v>
          </cell>
          <cell r="E10398" t="str">
            <v>District 8</v>
          </cell>
          <cell r="F10398" t="str">
            <v>Water</v>
          </cell>
        </row>
        <row r="10399">
          <cell r="B10399">
            <v>6327.94</v>
          </cell>
          <cell r="C10399">
            <v>2011</v>
          </cell>
          <cell r="D10399" t="str">
            <v>700030  Budgets</v>
          </cell>
          <cell r="E10399" t="str">
            <v>District 8</v>
          </cell>
          <cell r="F10399" t="str">
            <v>Water</v>
          </cell>
        </row>
        <row r="10400">
          <cell r="B10400">
            <v>6327.94</v>
          </cell>
          <cell r="C10400">
            <v>2011</v>
          </cell>
          <cell r="D10400" t="str">
            <v>700030  Budgets</v>
          </cell>
          <cell r="E10400" t="str">
            <v>District 8</v>
          </cell>
          <cell r="F10400" t="str">
            <v>Water</v>
          </cell>
        </row>
        <row r="10401">
          <cell r="B10401">
            <v>10071.299999999999</v>
          </cell>
          <cell r="C10401">
            <v>2011</v>
          </cell>
          <cell r="D10401" t="str">
            <v>700030  Budgets</v>
          </cell>
          <cell r="E10401" t="str">
            <v>District 8</v>
          </cell>
          <cell r="F10401" t="str">
            <v>Water</v>
          </cell>
        </row>
        <row r="10402">
          <cell r="B10402">
            <v>6299.2</v>
          </cell>
          <cell r="C10402">
            <v>2011</v>
          </cell>
          <cell r="D10402" t="str">
            <v>700030  Budgets</v>
          </cell>
          <cell r="E10402" t="str">
            <v>District 1</v>
          </cell>
          <cell r="F10402" t="str">
            <v>Water</v>
          </cell>
        </row>
        <row r="10403">
          <cell r="B10403">
            <v>6381.51</v>
          </cell>
          <cell r="C10403">
            <v>2011</v>
          </cell>
          <cell r="D10403" t="str">
            <v>700030  Budgets</v>
          </cell>
          <cell r="E10403" t="str">
            <v>District 8</v>
          </cell>
          <cell r="F10403" t="str">
            <v>Water</v>
          </cell>
        </row>
        <row r="10404">
          <cell r="B10404">
            <v>7279.34</v>
          </cell>
          <cell r="C10404">
            <v>2011</v>
          </cell>
          <cell r="D10404" t="str">
            <v>700030  Budgets</v>
          </cell>
          <cell r="E10404" t="str">
            <v>Logistics</v>
          </cell>
          <cell r="F10404" t="str">
            <v>Water</v>
          </cell>
        </row>
        <row r="10405">
          <cell r="B10405">
            <v>6299.2</v>
          </cell>
          <cell r="C10405">
            <v>2011</v>
          </cell>
          <cell r="D10405" t="str">
            <v>700030  Budgets</v>
          </cell>
          <cell r="E10405" t="str">
            <v>District 4</v>
          </cell>
          <cell r="F10405" t="str">
            <v>Sewer</v>
          </cell>
        </row>
        <row r="10406">
          <cell r="B10406">
            <v>9006.92</v>
          </cell>
          <cell r="C10406">
            <v>2011</v>
          </cell>
          <cell r="D10406" t="str">
            <v>700030  Budgets</v>
          </cell>
          <cell r="E10406" t="str">
            <v>District 4</v>
          </cell>
          <cell r="F10406" t="str">
            <v>Sewer</v>
          </cell>
        </row>
        <row r="10407">
          <cell r="B10407">
            <v>8196.0300000000007</v>
          </cell>
          <cell r="C10407">
            <v>2011</v>
          </cell>
          <cell r="D10407" t="str">
            <v>700030  Budgets</v>
          </cell>
          <cell r="E10407" t="str">
            <v>District 4</v>
          </cell>
          <cell r="F10407" t="str">
            <v>Sewer</v>
          </cell>
        </row>
        <row r="10408">
          <cell r="B10408">
            <v>14343.03</v>
          </cell>
          <cell r="C10408">
            <v>2011</v>
          </cell>
          <cell r="D10408" t="str">
            <v>700030  Budgets</v>
          </cell>
          <cell r="E10408" t="str">
            <v>District 3</v>
          </cell>
          <cell r="F10408" t="str">
            <v>Sewer</v>
          </cell>
        </row>
        <row r="10409">
          <cell r="B10409">
            <v>6299.2</v>
          </cell>
          <cell r="C10409">
            <v>2011</v>
          </cell>
          <cell r="D10409" t="str">
            <v>700030  Budgets</v>
          </cell>
          <cell r="E10409" t="str">
            <v>District 3</v>
          </cell>
          <cell r="F10409" t="str">
            <v>Sewer</v>
          </cell>
        </row>
        <row r="10410">
          <cell r="B10410">
            <v>20948.97</v>
          </cell>
          <cell r="C10410">
            <v>2011</v>
          </cell>
          <cell r="D10410" t="str">
            <v>700030  Budgets</v>
          </cell>
          <cell r="E10410" t="str">
            <v>District 3</v>
          </cell>
          <cell r="F10410" t="str">
            <v>Sewer</v>
          </cell>
        </row>
        <row r="10411">
          <cell r="B10411">
            <v>6866.23</v>
          </cell>
          <cell r="C10411">
            <v>2011</v>
          </cell>
          <cell r="D10411" t="str">
            <v>700030  Budgets</v>
          </cell>
          <cell r="E10411" t="str">
            <v>TOC</v>
          </cell>
          <cell r="F10411" t="str">
            <v>Sewer</v>
          </cell>
        </row>
        <row r="10412">
          <cell r="B10412">
            <v>10321.16</v>
          </cell>
          <cell r="C10412">
            <v>2011</v>
          </cell>
          <cell r="D10412" t="str">
            <v>700030  Budgets</v>
          </cell>
          <cell r="E10412" t="str">
            <v>District 7</v>
          </cell>
          <cell r="F10412" t="str">
            <v>Sewer</v>
          </cell>
        </row>
        <row r="10413">
          <cell r="B10413">
            <v>6414.11</v>
          </cell>
          <cell r="C10413">
            <v>2011</v>
          </cell>
          <cell r="D10413" t="str">
            <v>700030  Budgets</v>
          </cell>
          <cell r="E10413" t="str">
            <v>District 7</v>
          </cell>
          <cell r="F10413" t="str">
            <v>Sewer</v>
          </cell>
        </row>
        <row r="10414">
          <cell r="B10414">
            <v>9530.83</v>
          </cell>
          <cell r="C10414">
            <v>2011</v>
          </cell>
          <cell r="D10414" t="str">
            <v>700030  Budgets</v>
          </cell>
          <cell r="E10414" t="str">
            <v>District 6</v>
          </cell>
          <cell r="F10414" t="str">
            <v>Sewer</v>
          </cell>
        </row>
        <row r="10415">
          <cell r="B10415">
            <v>9955.1200000000008</v>
          </cell>
          <cell r="C10415">
            <v>2011</v>
          </cell>
          <cell r="D10415" t="str">
            <v>700030  Budgets</v>
          </cell>
          <cell r="E10415" t="str">
            <v>District 7</v>
          </cell>
          <cell r="F10415" t="str">
            <v>Sewer</v>
          </cell>
        </row>
        <row r="10416">
          <cell r="B10416">
            <v>6861.51</v>
          </cell>
          <cell r="C10416">
            <v>2011</v>
          </cell>
          <cell r="D10416" t="str">
            <v>700030  Budgets</v>
          </cell>
          <cell r="E10416" t="str">
            <v>District 1</v>
          </cell>
          <cell r="F10416" t="str">
            <v>Sewer</v>
          </cell>
        </row>
        <row r="10417">
          <cell r="B10417">
            <v>11003.08</v>
          </cell>
          <cell r="C10417">
            <v>2011</v>
          </cell>
          <cell r="D10417" t="str">
            <v>700030  Budgets</v>
          </cell>
          <cell r="E10417" t="str">
            <v>District 1</v>
          </cell>
          <cell r="F10417" t="str">
            <v>Sewer</v>
          </cell>
        </row>
        <row r="10418">
          <cell r="B10418">
            <v>6385.38</v>
          </cell>
          <cell r="C10418">
            <v>2011</v>
          </cell>
          <cell r="D10418" t="str">
            <v>700030  Budgets</v>
          </cell>
          <cell r="E10418" t="str">
            <v>District 1</v>
          </cell>
          <cell r="F10418" t="str">
            <v>Sewer</v>
          </cell>
        </row>
        <row r="10419">
          <cell r="B10419">
            <v>6299.2</v>
          </cell>
          <cell r="C10419">
            <v>2011</v>
          </cell>
          <cell r="D10419" t="str">
            <v>700030  Budgets</v>
          </cell>
          <cell r="E10419" t="str">
            <v>Logistics</v>
          </cell>
          <cell r="F10419" t="str">
            <v>Sewer</v>
          </cell>
        </row>
        <row r="10420">
          <cell r="B10420">
            <v>6829.71</v>
          </cell>
          <cell r="C10420">
            <v>2011</v>
          </cell>
          <cell r="D10420" t="str">
            <v>700030  Budgets</v>
          </cell>
          <cell r="E10420" t="str">
            <v>Logistics</v>
          </cell>
          <cell r="F10420" t="str">
            <v>Sewer</v>
          </cell>
        </row>
        <row r="10421">
          <cell r="B10421">
            <v>6385.38</v>
          </cell>
          <cell r="C10421">
            <v>2011</v>
          </cell>
          <cell r="D10421" t="str">
            <v>700030  Budgets</v>
          </cell>
          <cell r="E10421" t="str">
            <v>Logistics</v>
          </cell>
          <cell r="F10421" t="str">
            <v>Sewer</v>
          </cell>
        </row>
        <row r="10422">
          <cell r="B10422">
            <v>6299.2</v>
          </cell>
          <cell r="C10422">
            <v>2011</v>
          </cell>
          <cell r="D10422" t="str">
            <v>700030  Budgets</v>
          </cell>
          <cell r="E10422" t="str">
            <v>Logistics</v>
          </cell>
          <cell r="F10422" t="str">
            <v>Sewer</v>
          </cell>
        </row>
        <row r="10423">
          <cell r="B10423">
            <v>7587.02</v>
          </cell>
          <cell r="C10423">
            <v>2011</v>
          </cell>
          <cell r="D10423" t="str">
            <v>700030  Budgets</v>
          </cell>
          <cell r="E10423" t="str">
            <v>Logistics</v>
          </cell>
          <cell r="F10423" t="str">
            <v>Sewer</v>
          </cell>
        </row>
        <row r="10424">
          <cell r="B10424">
            <v>6299.2</v>
          </cell>
          <cell r="C10424">
            <v>2011</v>
          </cell>
          <cell r="D10424" t="str">
            <v>700030  Budgets</v>
          </cell>
          <cell r="E10424" t="str">
            <v>Logistics</v>
          </cell>
          <cell r="F10424" t="str">
            <v>Sewer</v>
          </cell>
        </row>
        <row r="10425">
          <cell r="B10425">
            <v>15854.64</v>
          </cell>
          <cell r="C10425">
            <v>2011</v>
          </cell>
          <cell r="D10425" t="str">
            <v>700030  Budgets</v>
          </cell>
          <cell r="E10425" t="str">
            <v>Logistics</v>
          </cell>
          <cell r="F10425" t="str">
            <v>Sewer</v>
          </cell>
        </row>
        <row r="10426">
          <cell r="B10426">
            <v>18952.97</v>
          </cell>
          <cell r="C10426">
            <v>2011</v>
          </cell>
          <cell r="D10426" t="str">
            <v>700030  Budgets</v>
          </cell>
          <cell r="E10426" t="str">
            <v>Informal Settlements</v>
          </cell>
          <cell r="F10426" t="str">
            <v>Sewer</v>
          </cell>
        </row>
        <row r="10427">
          <cell r="B10427">
            <v>6371.04</v>
          </cell>
          <cell r="C10427">
            <v>2011</v>
          </cell>
          <cell r="D10427" t="str">
            <v>700030  Budgets</v>
          </cell>
          <cell r="E10427" t="str">
            <v>TOC</v>
          </cell>
          <cell r="F10427" t="str">
            <v>Sewer</v>
          </cell>
        </row>
        <row r="10428">
          <cell r="B10428">
            <v>31194.22</v>
          </cell>
          <cell r="C10428">
            <v>2011</v>
          </cell>
          <cell r="D10428" t="str">
            <v>700030  Budgets</v>
          </cell>
          <cell r="E10428" t="str">
            <v>Planning &amp; Design</v>
          </cell>
          <cell r="F10428" t="str">
            <v>Sewer</v>
          </cell>
        </row>
        <row r="10429">
          <cell r="B10429">
            <v>6543.4</v>
          </cell>
          <cell r="C10429">
            <v>2011</v>
          </cell>
          <cell r="D10429" t="str">
            <v>700030  Budgets</v>
          </cell>
          <cell r="E10429" t="str">
            <v>Planning &amp; Design</v>
          </cell>
          <cell r="F10429" t="str">
            <v>Sewer</v>
          </cell>
        </row>
        <row r="10430">
          <cell r="B10430">
            <v>7016.45</v>
          </cell>
          <cell r="C10430">
            <v>2011</v>
          </cell>
          <cell r="D10430" t="str">
            <v>700030  Budgets</v>
          </cell>
          <cell r="E10430" t="str">
            <v>Informal Settlements</v>
          </cell>
          <cell r="F10430" t="str">
            <v>Sewer</v>
          </cell>
        </row>
        <row r="10431">
          <cell r="B10431">
            <v>14343.03</v>
          </cell>
          <cell r="C10431">
            <v>2011</v>
          </cell>
          <cell r="D10431" t="str">
            <v>700030  Budgets</v>
          </cell>
          <cell r="E10431" t="str">
            <v>District 4</v>
          </cell>
          <cell r="F10431" t="str">
            <v>Sewer</v>
          </cell>
        </row>
        <row r="10432">
          <cell r="B10432">
            <v>6858.44</v>
          </cell>
          <cell r="C10432">
            <v>2011</v>
          </cell>
          <cell r="D10432" t="str">
            <v>700030  Budgets</v>
          </cell>
          <cell r="E10432" t="str">
            <v>Logistics</v>
          </cell>
          <cell r="F10432" t="str">
            <v>Water</v>
          </cell>
        </row>
        <row r="10433">
          <cell r="B10433">
            <v>6687.04</v>
          </cell>
          <cell r="C10433">
            <v>2011</v>
          </cell>
          <cell r="D10433" t="str">
            <v>700030  Budgets</v>
          </cell>
          <cell r="E10433" t="str">
            <v>Logistics</v>
          </cell>
          <cell r="F10433" t="str">
            <v>Water</v>
          </cell>
        </row>
        <row r="10434">
          <cell r="B10434">
            <v>6299.2</v>
          </cell>
          <cell r="C10434">
            <v>2011</v>
          </cell>
          <cell r="D10434" t="str">
            <v>700030  Budgets</v>
          </cell>
          <cell r="E10434" t="str">
            <v>TOC</v>
          </cell>
          <cell r="F10434" t="str">
            <v>Water</v>
          </cell>
        </row>
        <row r="10435">
          <cell r="B10435">
            <v>16913.5</v>
          </cell>
          <cell r="C10435">
            <v>2011</v>
          </cell>
          <cell r="D10435" t="str">
            <v>700030  Budgets</v>
          </cell>
          <cell r="E10435" t="str">
            <v>Informal Settlements</v>
          </cell>
          <cell r="F10435" t="str">
            <v>Water</v>
          </cell>
        </row>
        <row r="10436">
          <cell r="B10436">
            <v>11041.46</v>
          </cell>
          <cell r="C10436">
            <v>2011</v>
          </cell>
          <cell r="D10436" t="str">
            <v>700030  Budgets</v>
          </cell>
          <cell r="E10436" t="str">
            <v>TOC</v>
          </cell>
          <cell r="F10436" t="str">
            <v>Water</v>
          </cell>
        </row>
        <row r="10437">
          <cell r="B10437">
            <v>24016.46</v>
          </cell>
          <cell r="C10437">
            <v>2011</v>
          </cell>
          <cell r="D10437" t="str">
            <v>700030  Budgets</v>
          </cell>
          <cell r="E10437" t="str">
            <v>Planning &amp; Design</v>
          </cell>
          <cell r="F10437" t="str">
            <v>Water</v>
          </cell>
        </row>
        <row r="10438">
          <cell r="B10438">
            <v>7745.01</v>
          </cell>
          <cell r="C10438">
            <v>2011</v>
          </cell>
          <cell r="D10438" t="str">
            <v>700030  Budgets</v>
          </cell>
          <cell r="E10438" t="str">
            <v>Informal Settlements</v>
          </cell>
          <cell r="F10438" t="str">
            <v>Water</v>
          </cell>
        </row>
        <row r="10439">
          <cell r="B10439">
            <v>14983.29</v>
          </cell>
          <cell r="C10439">
            <v>2011</v>
          </cell>
          <cell r="D10439" t="str">
            <v>700030  Budgets</v>
          </cell>
          <cell r="E10439" t="str">
            <v>Logistics</v>
          </cell>
          <cell r="F10439" t="str">
            <v>Water</v>
          </cell>
        </row>
        <row r="10440">
          <cell r="B10440">
            <v>6299.2</v>
          </cell>
          <cell r="C10440">
            <v>2011</v>
          </cell>
          <cell r="D10440" t="str">
            <v>700030  Budgets</v>
          </cell>
          <cell r="E10440" t="str">
            <v>District 7</v>
          </cell>
          <cell r="F10440" t="str">
            <v>Sewer</v>
          </cell>
        </row>
        <row r="10441">
          <cell r="B10441">
            <v>10407.34</v>
          </cell>
          <cell r="C10441">
            <v>2011</v>
          </cell>
          <cell r="D10441" t="str">
            <v>700030  Budgets</v>
          </cell>
          <cell r="E10441" t="str">
            <v>District 7</v>
          </cell>
          <cell r="F10441" t="str">
            <v>Sewer</v>
          </cell>
        </row>
        <row r="10442">
          <cell r="B10442">
            <v>9329.39</v>
          </cell>
          <cell r="C10442">
            <v>2011</v>
          </cell>
          <cell r="D10442" t="str">
            <v>700030  Budgets</v>
          </cell>
          <cell r="E10442" t="str">
            <v>District 7</v>
          </cell>
          <cell r="F10442" t="str">
            <v>Sewer</v>
          </cell>
        </row>
        <row r="10443">
          <cell r="B10443">
            <v>18365</v>
          </cell>
          <cell r="C10443">
            <v>2011</v>
          </cell>
          <cell r="D10443" t="str">
            <v>700030  Budgets</v>
          </cell>
          <cell r="E10443" t="str">
            <v>District 7</v>
          </cell>
          <cell r="F10443" t="str">
            <v>Sewer</v>
          </cell>
        </row>
        <row r="10444">
          <cell r="B10444">
            <v>6299.2</v>
          </cell>
          <cell r="C10444">
            <v>2011</v>
          </cell>
          <cell r="D10444" t="str">
            <v>700030  Budgets</v>
          </cell>
          <cell r="E10444" t="str">
            <v>District 7</v>
          </cell>
          <cell r="F10444" t="str">
            <v>Sewer</v>
          </cell>
        </row>
        <row r="10445">
          <cell r="B10445">
            <v>13523.95</v>
          </cell>
          <cell r="C10445">
            <v>2011</v>
          </cell>
          <cell r="D10445" t="str">
            <v>700030  Budgets</v>
          </cell>
          <cell r="E10445" t="str">
            <v>District 7</v>
          </cell>
          <cell r="F10445" t="str">
            <v>Sewer</v>
          </cell>
        </row>
        <row r="10446">
          <cell r="B10446">
            <v>8119.06</v>
          </cell>
          <cell r="C10446">
            <v>2011</v>
          </cell>
          <cell r="D10446" t="str">
            <v>700030  Budgets</v>
          </cell>
          <cell r="E10446" t="str">
            <v>District 6</v>
          </cell>
          <cell r="F10446" t="str">
            <v>Sewer</v>
          </cell>
        </row>
        <row r="10447">
          <cell r="B10447">
            <v>18365</v>
          </cell>
          <cell r="C10447">
            <v>2011</v>
          </cell>
          <cell r="D10447" t="str">
            <v>700030  Budgets</v>
          </cell>
          <cell r="E10447" t="str">
            <v>District 6</v>
          </cell>
          <cell r="F10447" t="str">
            <v>Sewer</v>
          </cell>
        </row>
        <row r="10448">
          <cell r="B10448">
            <v>6299.2</v>
          </cell>
          <cell r="C10448">
            <v>2011</v>
          </cell>
          <cell r="D10448" t="str">
            <v>700030  Budgets</v>
          </cell>
          <cell r="E10448" t="str">
            <v>District 6</v>
          </cell>
          <cell r="F10448" t="str">
            <v>Sewer</v>
          </cell>
        </row>
        <row r="10449">
          <cell r="B10449">
            <v>9559.32</v>
          </cell>
          <cell r="C10449">
            <v>2011</v>
          </cell>
          <cell r="D10449" t="str">
            <v>700030  Budgets</v>
          </cell>
          <cell r="E10449" t="str">
            <v>District 6</v>
          </cell>
          <cell r="F10449" t="str">
            <v>Sewer</v>
          </cell>
        </row>
        <row r="10450">
          <cell r="B10450">
            <v>9438.8700000000008</v>
          </cell>
          <cell r="C10450">
            <v>2011</v>
          </cell>
          <cell r="D10450" t="str">
            <v>700030  Budgets</v>
          </cell>
          <cell r="E10450" t="str">
            <v>District 6</v>
          </cell>
          <cell r="F10450" t="str">
            <v>Sewer</v>
          </cell>
        </row>
        <row r="10451">
          <cell r="B10451">
            <v>8762.26</v>
          </cell>
          <cell r="C10451">
            <v>2011</v>
          </cell>
          <cell r="D10451" t="str">
            <v>700030  Budgets</v>
          </cell>
          <cell r="E10451" t="str">
            <v>District 6</v>
          </cell>
          <cell r="F10451" t="str">
            <v>Sewer</v>
          </cell>
        </row>
        <row r="10452">
          <cell r="B10452">
            <v>6342.3</v>
          </cell>
          <cell r="C10452">
            <v>2011</v>
          </cell>
          <cell r="D10452" t="str">
            <v>700030  Budgets</v>
          </cell>
          <cell r="E10452" t="str">
            <v>District 7</v>
          </cell>
          <cell r="F10452" t="str">
            <v>Sewer</v>
          </cell>
        </row>
        <row r="10453">
          <cell r="B10453">
            <v>6801.95</v>
          </cell>
          <cell r="C10453">
            <v>2011</v>
          </cell>
          <cell r="D10453" t="str">
            <v>700030  Budgets</v>
          </cell>
          <cell r="E10453" t="str">
            <v>District 7</v>
          </cell>
          <cell r="F10453" t="str">
            <v>Sewer</v>
          </cell>
        </row>
        <row r="10454">
          <cell r="B10454">
            <v>18365</v>
          </cell>
          <cell r="C10454">
            <v>2011</v>
          </cell>
          <cell r="D10454" t="str">
            <v>700030  Budgets</v>
          </cell>
          <cell r="E10454" t="str">
            <v>District 7</v>
          </cell>
          <cell r="F10454" t="str">
            <v>Sewer</v>
          </cell>
        </row>
        <row r="10455">
          <cell r="B10455">
            <v>6299.2</v>
          </cell>
          <cell r="C10455">
            <v>2011</v>
          </cell>
          <cell r="D10455" t="str">
            <v>700030  Budgets</v>
          </cell>
          <cell r="E10455" t="str">
            <v>District 7</v>
          </cell>
          <cell r="F10455" t="str">
            <v>Sewer</v>
          </cell>
        </row>
        <row r="10456">
          <cell r="B10456">
            <v>7174.77</v>
          </cell>
          <cell r="C10456">
            <v>2011</v>
          </cell>
          <cell r="D10456" t="str">
            <v>700030  Budgets</v>
          </cell>
          <cell r="E10456" t="str">
            <v>District 7</v>
          </cell>
          <cell r="F10456" t="str">
            <v>Sewer</v>
          </cell>
        </row>
        <row r="10457">
          <cell r="B10457">
            <v>8167.32</v>
          </cell>
          <cell r="C10457">
            <v>2011</v>
          </cell>
          <cell r="D10457" t="str">
            <v>700030  Budgets</v>
          </cell>
          <cell r="E10457" t="str">
            <v>District 4</v>
          </cell>
          <cell r="F10457" t="str">
            <v>Sewer</v>
          </cell>
        </row>
        <row r="10458">
          <cell r="B10458">
            <v>38805.49</v>
          </cell>
          <cell r="C10458">
            <v>2011</v>
          </cell>
          <cell r="D10458" t="str">
            <v>700165  Expenditure</v>
          </cell>
          <cell r="E10458" t="str">
            <v>District 4</v>
          </cell>
          <cell r="F10458" t="str">
            <v>Water</v>
          </cell>
        </row>
        <row r="10459">
          <cell r="B10459">
            <v>66721.22</v>
          </cell>
          <cell r="C10459">
            <v>2011</v>
          </cell>
          <cell r="D10459" t="str">
            <v>700165  Expenditure</v>
          </cell>
          <cell r="E10459" t="str">
            <v>District 4</v>
          </cell>
          <cell r="F10459" t="str">
            <v>Water</v>
          </cell>
        </row>
        <row r="10460">
          <cell r="B10460">
            <v>958.12</v>
          </cell>
          <cell r="C10460">
            <v>2011</v>
          </cell>
          <cell r="D10460" t="str">
            <v>700165  Expenditure</v>
          </cell>
          <cell r="E10460" t="str">
            <v>District 4</v>
          </cell>
          <cell r="F10460" t="str">
            <v>Water</v>
          </cell>
        </row>
        <row r="10461">
          <cell r="B10461">
            <v>12270.88</v>
          </cell>
          <cell r="C10461">
            <v>2011</v>
          </cell>
          <cell r="D10461" t="str">
            <v>700165  Expenditure</v>
          </cell>
          <cell r="E10461" t="str">
            <v>District 4</v>
          </cell>
          <cell r="F10461" t="str">
            <v>Water</v>
          </cell>
        </row>
        <row r="10462">
          <cell r="B10462">
            <v>13704.03</v>
          </cell>
          <cell r="C10462">
            <v>2011</v>
          </cell>
          <cell r="D10462" t="str">
            <v>700165  Expenditure</v>
          </cell>
          <cell r="E10462" t="str">
            <v>District 4</v>
          </cell>
          <cell r="F10462" t="str">
            <v>Water</v>
          </cell>
        </row>
        <row r="10463">
          <cell r="B10463">
            <v>17352.580000000002</v>
          </cell>
          <cell r="C10463">
            <v>2011</v>
          </cell>
          <cell r="D10463" t="str">
            <v>700165  Expenditure</v>
          </cell>
          <cell r="E10463" t="str">
            <v>District 3</v>
          </cell>
          <cell r="F10463" t="str">
            <v>Water</v>
          </cell>
        </row>
        <row r="10464">
          <cell r="B10464">
            <v>2610.13</v>
          </cell>
          <cell r="C10464">
            <v>2011</v>
          </cell>
          <cell r="D10464" t="str">
            <v>700165  Expenditure</v>
          </cell>
          <cell r="E10464" t="str">
            <v>District 3</v>
          </cell>
          <cell r="F10464" t="str">
            <v>Water</v>
          </cell>
        </row>
        <row r="10465">
          <cell r="B10465">
            <v>39171.74</v>
          </cell>
          <cell r="C10465">
            <v>2011</v>
          </cell>
          <cell r="D10465" t="str">
            <v>700165  Expenditure</v>
          </cell>
          <cell r="E10465" t="str">
            <v>District 3</v>
          </cell>
          <cell r="F10465" t="str">
            <v>Water</v>
          </cell>
        </row>
        <row r="10466">
          <cell r="B10466">
            <v>13580.16</v>
          </cell>
          <cell r="C10466">
            <v>2011</v>
          </cell>
          <cell r="D10466" t="str">
            <v>700165  Expenditure</v>
          </cell>
          <cell r="E10466" t="str">
            <v>District 3</v>
          </cell>
          <cell r="F10466" t="str">
            <v>Water</v>
          </cell>
        </row>
        <row r="10467">
          <cell r="B10467">
            <v>27922.02</v>
          </cell>
          <cell r="C10467">
            <v>2011</v>
          </cell>
          <cell r="D10467" t="str">
            <v>700165  Expenditure</v>
          </cell>
          <cell r="E10467" t="str">
            <v>District 6</v>
          </cell>
          <cell r="F10467" t="str">
            <v>Water</v>
          </cell>
        </row>
        <row r="10468">
          <cell r="B10468">
            <v>50603.8</v>
          </cell>
          <cell r="C10468">
            <v>2011</v>
          </cell>
          <cell r="D10468" t="str">
            <v>700165  Expenditure</v>
          </cell>
          <cell r="E10468" t="str">
            <v>District 8</v>
          </cell>
          <cell r="F10468" t="str">
            <v>Water</v>
          </cell>
        </row>
        <row r="10469">
          <cell r="B10469">
            <v>17372.080000000002</v>
          </cell>
          <cell r="C10469">
            <v>2011</v>
          </cell>
          <cell r="D10469" t="str">
            <v>700165  Expenditure</v>
          </cell>
          <cell r="E10469" t="str">
            <v>District 8</v>
          </cell>
          <cell r="F10469" t="str">
            <v>Water</v>
          </cell>
        </row>
        <row r="10470">
          <cell r="B10470">
            <v>13683.19</v>
          </cell>
          <cell r="C10470">
            <v>2011</v>
          </cell>
          <cell r="D10470" t="str">
            <v>700165  Expenditure</v>
          </cell>
          <cell r="E10470" t="str">
            <v>District 6</v>
          </cell>
          <cell r="F10470" t="str">
            <v>Water</v>
          </cell>
        </row>
        <row r="10471">
          <cell r="B10471">
            <v>187.99</v>
          </cell>
          <cell r="C10471">
            <v>2011</v>
          </cell>
          <cell r="D10471" t="str">
            <v>700165  Expenditure</v>
          </cell>
          <cell r="E10471" t="str">
            <v>TOC</v>
          </cell>
          <cell r="F10471" t="str">
            <v>Water</v>
          </cell>
        </row>
        <row r="10472">
          <cell r="B10472">
            <v>58629.91</v>
          </cell>
          <cell r="C10472">
            <v>2011</v>
          </cell>
          <cell r="D10472" t="str">
            <v>700165  Expenditure</v>
          </cell>
          <cell r="E10472" t="str">
            <v>District 1</v>
          </cell>
          <cell r="F10472" t="str">
            <v>Water</v>
          </cell>
        </row>
        <row r="10473">
          <cell r="B10473">
            <v>1292.3599999999999</v>
          </cell>
          <cell r="C10473">
            <v>2011</v>
          </cell>
          <cell r="D10473" t="str">
            <v>700165  Expenditure</v>
          </cell>
          <cell r="E10473" t="str">
            <v>District 1</v>
          </cell>
          <cell r="F10473" t="str">
            <v>Water</v>
          </cell>
        </row>
        <row r="10474">
          <cell r="B10474">
            <v>12710.61</v>
          </cell>
          <cell r="C10474">
            <v>2011</v>
          </cell>
          <cell r="D10474" t="str">
            <v>700165  Expenditure</v>
          </cell>
          <cell r="E10474" t="str">
            <v>District 1</v>
          </cell>
          <cell r="F10474" t="str">
            <v>Water</v>
          </cell>
        </row>
        <row r="10475">
          <cell r="B10475">
            <v>35636.639999999999</v>
          </cell>
          <cell r="C10475">
            <v>2011</v>
          </cell>
          <cell r="D10475" t="str">
            <v>700165  Expenditure</v>
          </cell>
          <cell r="E10475" t="str">
            <v>District 1</v>
          </cell>
          <cell r="F10475" t="str">
            <v>Water</v>
          </cell>
        </row>
        <row r="10476">
          <cell r="B10476">
            <v>19724.099999999999</v>
          </cell>
          <cell r="C10476">
            <v>2011</v>
          </cell>
          <cell r="D10476" t="str">
            <v>700165  Expenditure</v>
          </cell>
          <cell r="E10476" t="str">
            <v>Logistics</v>
          </cell>
          <cell r="F10476" t="str">
            <v>Water</v>
          </cell>
        </row>
        <row r="10477">
          <cell r="B10477">
            <v>3799.77</v>
          </cell>
          <cell r="C10477">
            <v>2011</v>
          </cell>
          <cell r="D10477" t="str">
            <v>700165  Expenditure</v>
          </cell>
          <cell r="E10477" t="str">
            <v>Logistics</v>
          </cell>
          <cell r="F10477" t="str">
            <v>Water</v>
          </cell>
        </row>
        <row r="10478">
          <cell r="B10478">
            <v>26860.880000000001</v>
          </cell>
          <cell r="C10478">
            <v>2011</v>
          </cell>
          <cell r="D10478" t="str">
            <v>700165  Expenditure</v>
          </cell>
          <cell r="E10478" t="str">
            <v>Logistics</v>
          </cell>
          <cell r="F10478" t="str">
            <v>Water</v>
          </cell>
        </row>
        <row r="10479">
          <cell r="B10479">
            <v>2703.36</v>
          </cell>
          <cell r="C10479">
            <v>2011</v>
          </cell>
          <cell r="D10479" t="str">
            <v>700165  Expenditure</v>
          </cell>
          <cell r="E10479" t="str">
            <v>Logistics</v>
          </cell>
          <cell r="F10479" t="str">
            <v>Water</v>
          </cell>
        </row>
        <row r="10480">
          <cell r="B10480">
            <v>63373.26</v>
          </cell>
          <cell r="C10480">
            <v>2011</v>
          </cell>
          <cell r="D10480" t="str">
            <v>700165  Expenditure</v>
          </cell>
          <cell r="E10480" t="str">
            <v>Logistics</v>
          </cell>
          <cell r="F10480" t="str">
            <v>Water</v>
          </cell>
        </row>
        <row r="10481">
          <cell r="B10481">
            <v>20091.240000000002</v>
          </cell>
          <cell r="C10481">
            <v>2011</v>
          </cell>
          <cell r="D10481" t="str">
            <v>700165  Expenditure</v>
          </cell>
          <cell r="E10481" t="str">
            <v>District 4</v>
          </cell>
          <cell r="F10481" t="str">
            <v>Water</v>
          </cell>
        </row>
        <row r="10482">
          <cell r="B10482">
            <v>302.14</v>
          </cell>
          <cell r="C10482">
            <v>2011</v>
          </cell>
          <cell r="D10482" t="str">
            <v>700165  Expenditure</v>
          </cell>
          <cell r="E10482" t="e">
            <v>#N/A</v>
          </cell>
          <cell r="F10482" t="str">
            <v>Sewer</v>
          </cell>
        </row>
        <row r="10483">
          <cell r="B10483">
            <v>132973.26</v>
          </cell>
          <cell r="C10483">
            <v>2011</v>
          </cell>
          <cell r="D10483" t="str">
            <v>700165  Expenditure</v>
          </cell>
          <cell r="E10483" t="str">
            <v>District 8</v>
          </cell>
          <cell r="F10483" t="str">
            <v>Water</v>
          </cell>
        </row>
        <row r="10484">
          <cell r="B10484">
            <v>121630.6</v>
          </cell>
          <cell r="C10484">
            <v>2011</v>
          </cell>
          <cell r="D10484" t="str">
            <v>700165  Expenditure</v>
          </cell>
          <cell r="E10484" t="str">
            <v>District 8</v>
          </cell>
          <cell r="F10484" t="str">
            <v>Water</v>
          </cell>
        </row>
        <row r="10485">
          <cell r="B10485">
            <v>1033.6300000000001</v>
          </cell>
          <cell r="C10485">
            <v>2011</v>
          </cell>
          <cell r="D10485" t="str">
            <v>700165  Expenditure</v>
          </cell>
          <cell r="E10485" t="str">
            <v>District 8</v>
          </cell>
          <cell r="F10485" t="str">
            <v>Water</v>
          </cell>
        </row>
        <row r="10486">
          <cell r="B10486">
            <v>40435.65</v>
          </cell>
          <cell r="C10486">
            <v>2011</v>
          </cell>
          <cell r="D10486" t="str">
            <v>700165  Expenditure</v>
          </cell>
          <cell r="E10486" t="str">
            <v>District 8</v>
          </cell>
          <cell r="F10486" t="str">
            <v>Water</v>
          </cell>
        </row>
        <row r="10487">
          <cell r="B10487">
            <v>30168.19</v>
          </cell>
          <cell r="C10487">
            <v>2011</v>
          </cell>
          <cell r="D10487" t="str">
            <v>700165  Expenditure</v>
          </cell>
          <cell r="E10487" t="str">
            <v>District 8</v>
          </cell>
          <cell r="F10487" t="str">
            <v>Water</v>
          </cell>
        </row>
        <row r="10488">
          <cell r="B10488">
            <v>11678.87</v>
          </cell>
          <cell r="C10488">
            <v>2011</v>
          </cell>
          <cell r="D10488" t="str">
            <v>700165  Expenditure</v>
          </cell>
          <cell r="E10488" t="str">
            <v>District 8</v>
          </cell>
          <cell r="F10488" t="str">
            <v>Water</v>
          </cell>
        </row>
        <row r="10489">
          <cell r="B10489">
            <v>2170.94</v>
          </cell>
          <cell r="C10489">
            <v>2011</v>
          </cell>
          <cell r="D10489" t="str">
            <v>700165  Expenditure</v>
          </cell>
          <cell r="E10489" t="str">
            <v>District 8</v>
          </cell>
          <cell r="F10489" t="str">
            <v>Water</v>
          </cell>
        </row>
        <row r="10490">
          <cell r="B10490">
            <v>20676.150000000001</v>
          </cell>
          <cell r="C10490">
            <v>2011</v>
          </cell>
          <cell r="D10490" t="str">
            <v>700165  Expenditure</v>
          </cell>
          <cell r="E10490" t="str">
            <v>District 8</v>
          </cell>
          <cell r="F10490" t="str">
            <v>Water</v>
          </cell>
        </row>
        <row r="10491">
          <cell r="B10491">
            <v>1665.79</v>
          </cell>
          <cell r="C10491">
            <v>2011</v>
          </cell>
          <cell r="D10491" t="str">
            <v>700165  Expenditure</v>
          </cell>
          <cell r="E10491" t="str">
            <v>District 8</v>
          </cell>
          <cell r="F10491" t="str">
            <v>Water</v>
          </cell>
        </row>
        <row r="10492">
          <cell r="B10492">
            <v>28618.01</v>
          </cell>
          <cell r="C10492">
            <v>2011</v>
          </cell>
          <cell r="D10492" t="str">
            <v>700165  Expenditure</v>
          </cell>
          <cell r="E10492" t="str">
            <v>District 6</v>
          </cell>
          <cell r="F10492" t="str">
            <v>Water</v>
          </cell>
        </row>
        <row r="10493">
          <cell r="B10493">
            <v>26574.3</v>
          </cell>
          <cell r="C10493">
            <v>2011</v>
          </cell>
          <cell r="D10493" t="str">
            <v>700165  Expenditure</v>
          </cell>
          <cell r="E10493" t="str">
            <v>District 6</v>
          </cell>
          <cell r="F10493" t="str">
            <v>Water</v>
          </cell>
        </row>
        <row r="10494">
          <cell r="B10494">
            <v>11562.88</v>
          </cell>
          <cell r="C10494">
            <v>2011</v>
          </cell>
          <cell r="D10494" t="str">
            <v>700165  Expenditure</v>
          </cell>
          <cell r="E10494" t="str">
            <v>District 6</v>
          </cell>
          <cell r="F10494" t="str">
            <v>Water</v>
          </cell>
        </row>
        <row r="10495">
          <cell r="B10495">
            <v>18204.95</v>
          </cell>
          <cell r="C10495">
            <v>2011</v>
          </cell>
          <cell r="D10495" t="str">
            <v>700165  Expenditure</v>
          </cell>
          <cell r="E10495" t="str">
            <v>District 6</v>
          </cell>
          <cell r="F10495" t="str">
            <v>Water</v>
          </cell>
        </row>
        <row r="10496">
          <cell r="B10496">
            <v>679.8</v>
          </cell>
          <cell r="C10496">
            <v>2011</v>
          </cell>
          <cell r="D10496" t="str">
            <v>700165  Expenditure</v>
          </cell>
          <cell r="E10496" t="str">
            <v>District 6</v>
          </cell>
          <cell r="F10496" t="str">
            <v>Water</v>
          </cell>
        </row>
        <row r="10497">
          <cell r="B10497">
            <v>21200.5</v>
          </cell>
          <cell r="C10497">
            <v>2011</v>
          </cell>
          <cell r="D10497" t="str">
            <v>700165  Expenditure</v>
          </cell>
          <cell r="E10497" t="str">
            <v>District 6</v>
          </cell>
          <cell r="F10497" t="str">
            <v>Water</v>
          </cell>
        </row>
        <row r="10498">
          <cell r="B10498">
            <v>2699.65</v>
          </cell>
          <cell r="C10498">
            <v>2011</v>
          </cell>
          <cell r="D10498" t="str">
            <v>700165  Expenditure</v>
          </cell>
          <cell r="E10498" t="str">
            <v>District 6</v>
          </cell>
          <cell r="F10498" t="str">
            <v>Water</v>
          </cell>
        </row>
        <row r="10499">
          <cell r="B10499">
            <v>2495.37</v>
          </cell>
          <cell r="C10499">
            <v>2011</v>
          </cell>
          <cell r="D10499" t="str">
            <v>700165  Expenditure</v>
          </cell>
          <cell r="E10499" t="str">
            <v>District 8</v>
          </cell>
          <cell r="F10499" t="str">
            <v>Water</v>
          </cell>
        </row>
        <row r="10500">
          <cell r="B10500">
            <v>37.590000000000003</v>
          </cell>
          <cell r="C10500">
            <v>2011</v>
          </cell>
          <cell r="D10500" t="str">
            <v>700165  Expenditure</v>
          </cell>
          <cell r="E10500" t="str">
            <v>District 8</v>
          </cell>
          <cell r="F10500" t="str">
            <v>Water</v>
          </cell>
        </row>
        <row r="10501">
          <cell r="B10501">
            <v>8462.2099999999991</v>
          </cell>
          <cell r="C10501">
            <v>2011</v>
          </cell>
          <cell r="D10501" t="str">
            <v>700165  Expenditure</v>
          </cell>
          <cell r="E10501" t="str">
            <v>District 8</v>
          </cell>
          <cell r="F10501" t="str">
            <v>Water</v>
          </cell>
        </row>
        <row r="10502">
          <cell r="B10502">
            <v>2713.71</v>
          </cell>
          <cell r="C10502">
            <v>2011</v>
          </cell>
          <cell r="D10502" t="str">
            <v>700165  Expenditure</v>
          </cell>
          <cell r="E10502" t="str">
            <v>District 1</v>
          </cell>
          <cell r="F10502" t="str">
            <v>Water</v>
          </cell>
        </row>
        <row r="10503">
          <cell r="B10503">
            <v>7168.56</v>
          </cell>
          <cell r="C10503">
            <v>2011</v>
          </cell>
          <cell r="D10503" t="str">
            <v>700165  Expenditure</v>
          </cell>
          <cell r="E10503" t="str">
            <v>District 8</v>
          </cell>
          <cell r="F10503" t="str">
            <v>Water</v>
          </cell>
        </row>
        <row r="10504">
          <cell r="B10504">
            <v>1703.36</v>
          </cell>
          <cell r="C10504">
            <v>2011</v>
          </cell>
          <cell r="D10504" t="str">
            <v>700165  Expenditure</v>
          </cell>
          <cell r="E10504" t="str">
            <v>District 8</v>
          </cell>
          <cell r="F10504" t="str">
            <v>Water</v>
          </cell>
        </row>
        <row r="10505">
          <cell r="B10505">
            <v>623.16</v>
          </cell>
          <cell r="C10505">
            <v>2011</v>
          </cell>
          <cell r="D10505" t="str">
            <v>700165  Expenditure</v>
          </cell>
          <cell r="E10505" t="str">
            <v>District 4</v>
          </cell>
          <cell r="F10505" t="str">
            <v>Sewer</v>
          </cell>
        </row>
        <row r="10506">
          <cell r="B10506">
            <v>34087.83</v>
          </cell>
          <cell r="C10506">
            <v>2011</v>
          </cell>
          <cell r="D10506" t="str">
            <v>700165  Expenditure</v>
          </cell>
          <cell r="E10506" t="str">
            <v>District 4</v>
          </cell>
          <cell r="F10506" t="str">
            <v>Sewer</v>
          </cell>
        </row>
        <row r="10507">
          <cell r="B10507">
            <v>65732.19</v>
          </cell>
          <cell r="C10507">
            <v>2011</v>
          </cell>
          <cell r="D10507" t="str">
            <v>700165  Expenditure</v>
          </cell>
          <cell r="E10507" t="str">
            <v>District 4</v>
          </cell>
          <cell r="F10507" t="str">
            <v>Sewer</v>
          </cell>
        </row>
        <row r="10508">
          <cell r="B10508">
            <v>75.16</v>
          </cell>
          <cell r="C10508">
            <v>2011</v>
          </cell>
          <cell r="D10508" t="str">
            <v>700165  Expenditure</v>
          </cell>
          <cell r="E10508" t="str">
            <v>District 3</v>
          </cell>
          <cell r="F10508" t="str">
            <v>Sewer</v>
          </cell>
        </row>
        <row r="10509">
          <cell r="B10509">
            <v>112.83</v>
          </cell>
          <cell r="C10509">
            <v>2011</v>
          </cell>
          <cell r="D10509" t="str">
            <v>700165  Expenditure</v>
          </cell>
          <cell r="E10509" t="str">
            <v>District 3</v>
          </cell>
          <cell r="F10509" t="str">
            <v>Sewer</v>
          </cell>
        </row>
        <row r="10510">
          <cell r="B10510">
            <v>22493.99</v>
          </cell>
          <cell r="C10510">
            <v>2011</v>
          </cell>
          <cell r="D10510" t="str">
            <v>700165  Expenditure</v>
          </cell>
          <cell r="E10510" t="str">
            <v>District 3</v>
          </cell>
          <cell r="F10510" t="str">
            <v>Sewer</v>
          </cell>
        </row>
        <row r="10511">
          <cell r="B10511">
            <v>1741.03</v>
          </cell>
          <cell r="C10511">
            <v>2011</v>
          </cell>
          <cell r="D10511" t="str">
            <v>700165  Expenditure</v>
          </cell>
          <cell r="E10511" t="str">
            <v>TOC</v>
          </cell>
          <cell r="F10511" t="str">
            <v>Sewer</v>
          </cell>
        </row>
        <row r="10512">
          <cell r="B10512">
            <v>75.16</v>
          </cell>
          <cell r="C10512">
            <v>2011</v>
          </cell>
          <cell r="D10512" t="str">
            <v>700165  Expenditure</v>
          </cell>
          <cell r="E10512" t="str">
            <v>District 7</v>
          </cell>
          <cell r="F10512" t="str">
            <v>Sewer</v>
          </cell>
        </row>
        <row r="10513">
          <cell r="B10513">
            <v>94</v>
          </cell>
          <cell r="C10513">
            <v>2011</v>
          </cell>
          <cell r="D10513" t="str">
            <v>700165  Expenditure</v>
          </cell>
          <cell r="E10513" t="str">
            <v>District 7</v>
          </cell>
          <cell r="F10513" t="str">
            <v>Sewer</v>
          </cell>
        </row>
        <row r="10514">
          <cell r="B10514">
            <v>13334.43</v>
          </cell>
          <cell r="C10514">
            <v>2011</v>
          </cell>
          <cell r="D10514" t="str">
            <v>700165  Expenditure</v>
          </cell>
          <cell r="E10514" t="str">
            <v>District 6</v>
          </cell>
          <cell r="F10514" t="str">
            <v>Sewer</v>
          </cell>
        </row>
        <row r="10515">
          <cell r="B10515">
            <v>35736.97</v>
          </cell>
          <cell r="C10515">
            <v>2011</v>
          </cell>
          <cell r="D10515" t="str">
            <v>700165  Expenditure</v>
          </cell>
          <cell r="E10515" t="str">
            <v>District 7</v>
          </cell>
          <cell r="F10515" t="str">
            <v>Sewer</v>
          </cell>
        </row>
        <row r="10516">
          <cell r="B10516">
            <v>755.34</v>
          </cell>
          <cell r="C10516">
            <v>2011</v>
          </cell>
          <cell r="D10516" t="str">
            <v>700165  Expenditure</v>
          </cell>
          <cell r="E10516" t="str">
            <v>District 1</v>
          </cell>
          <cell r="F10516" t="str">
            <v>Sewer</v>
          </cell>
        </row>
        <row r="10517">
          <cell r="B10517">
            <v>679.8</v>
          </cell>
          <cell r="C10517">
            <v>2011</v>
          </cell>
          <cell r="D10517" t="str">
            <v>700165  Expenditure</v>
          </cell>
          <cell r="E10517" t="str">
            <v>District 1</v>
          </cell>
          <cell r="F10517" t="str">
            <v>Sewer</v>
          </cell>
        </row>
        <row r="10518">
          <cell r="B10518">
            <v>56516.5</v>
          </cell>
          <cell r="C10518">
            <v>2011</v>
          </cell>
          <cell r="D10518" t="str">
            <v>700165  Expenditure</v>
          </cell>
          <cell r="E10518" t="str">
            <v>District 1</v>
          </cell>
          <cell r="F10518" t="str">
            <v>Sewer</v>
          </cell>
        </row>
        <row r="10519">
          <cell r="B10519">
            <v>339.87</v>
          </cell>
          <cell r="C10519">
            <v>2011</v>
          </cell>
          <cell r="D10519" t="str">
            <v>700165  Expenditure</v>
          </cell>
          <cell r="E10519" t="str">
            <v>Logistics</v>
          </cell>
          <cell r="F10519" t="str">
            <v>Sewer</v>
          </cell>
        </row>
        <row r="10520">
          <cell r="B10520">
            <v>358.76</v>
          </cell>
          <cell r="C10520">
            <v>2011</v>
          </cell>
          <cell r="D10520" t="str">
            <v>700165  Expenditure</v>
          </cell>
          <cell r="E10520" t="str">
            <v>Logistics</v>
          </cell>
          <cell r="F10520" t="str">
            <v>Sewer</v>
          </cell>
        </row>
        <row r="10521">
          <cell r="B10521">
            <v>1871.57</v>
          </cell>
          <cell r="C10521">
            <v>2011</v>
          </cell>
          <cell r="D10521" t="str">
            <v>700165  Expenditure</v>
          </cell>
          <cell r="E10521" t="str">
            <v>Logistics</v>
          </cell>
          <cell r="F10521" t="str">
            <v>Sewer</v>
          </cell>
        </row>
        <row r="10522">
          <cell r="B10522">
            <v>99796.11</v>
          </cell>
          <cell r="C10522">
            <v>2011</v>
          </cell>
          <cell r="D10522" t="str">
            <v>700165  Expenditure</v>
          </cell>
          <cell r="E10522" t="str">
            <v>Logistics</v>
          </cell>
          <cell r="F10522" t="str">
            <v>Sewer</v>
          </cell>
        </row>
        <row r="10523">
          <cell r="B10523">
            <v>51460.08</v>
          </cell>
          <cell r="C10523">
            <v>2011</v>
          </cell>
          <cell r="D10523" t="str">
            <v>700165  Expenditure</v>
          </cell>
          <cell r="E10523" t="str">
            <v>Informal Settlements</v>
          </cell>
          <cell r="F10523" t="str">
            <v>Sewer</v>
          </cell>
        </row>
        <row r="10524">
          <cell r="B10524">
            <v>1189.58</v>
          </cell>
          <cell r="C10524">
            <v>2011</v>
          </cell>
          <cell r="D10524" t="str">
            <v>700165  Expenditure</v>
          </cell>
          <cell r="E10524" t="str">
            <v>TOC</v>
          </cell>
          <cell r="F10524" t="str">
            <v>Sewer</v>
          </cell>
        </row>
        <row r="10525">
          <cell r="B10525">
            <v>10737.68</v>
          </cell>
          <cell r="C10525">
            <v>2011</v>
          </cell>
          <cell r="D10525" t="str">
            <v>700165  Expenditure</v>
          </cell>
          <cell r="E10525" t="str">
            <v>Planning &amp; Design</v>
          </cell>
          <cell r="F10525" t="str">
            <v>Sewer</v>
          </cell>
        </row>
        <row r="10526">
          <cell r="B10526">
            <v>1928.24</v>
          </cell>
          <cell r="C10526">
            <v>2011</v>
          </cell>
          <cell r="D10526" t="str">
            <v>700165  Expenditure</v>
          </cell>
          <cell r="E10526" t="str">
            <v>Planning &amp; Design</v>
          </cell>
          <cell r="F10526" t="str">
            <v>Sewer</v>
          </cell>
        </row>
        <row r="10527">
          <cell r="B10527">
            <v>6883.61</v>
          </cell>
          <cell r="C10527">
            <v>2011</v>
          </cell>
          <cell r="D10527" t="str">
            <v>700165  Expenditure</v>
          </cell>
          <cell r="E10527" t="str">
            <v>Informal Settlements</v>
          </cell>
          <cell r="F10527" t="str">
            <v>Sewer</v>
          </cell>
        </row>
        <row r="10528">
          <cell r="B10528">
            <v>16248.21</v>
          </cell>
          <cell r="C10528">
            <v>2011</v>
          </cell>
          <cell r="D10528" t="str">
            <v>700165  Expenditure</v>
          </cell>
          <cell r="E10528" t="str">
            <v>District 4</v>
          </cell>
          <cell r="F10528" t="str">
            <v>Sewer</v>
          </cell>
        </row>
        <row r="10529">
          <cell r="B10529">
            <v>314.8</v>
          </cell>
          <cell r="C10529">
            <v>2011</v>
          </cell>
          <cell r="D10529" t="str">
            <v>700165  Expenditure</v>
          </cell>
          <cell r="E10529" t="str">
            <v>Logistics</v>
          </cell>
          <cell r="F10529" t="str">
            <v>Water</v>
          </cell>
        </row>
        <row r="10530">
          <cell r="B10530">
            <v>19033.78</v>
          </cell>
          <cell r="C10530">
            <v>2011</v>
          </cell>
          <cell r="D10530" t="str">
            <v>700165  Expenditure</v>
          </cell>
          <cell r="E10530" t="str">
            <v>Logistics</v>
          </cell>
          <cell r="F10530" t="str">
            <v>Water</v>
          </cell>
        </row>
        <row r="10531">
          <cell r="B10531">
            <v>2268.52</v>
          </cell>
          <cell r="C10531">
            <v>2011</v>
          </cell>
          <cell r="D10531" t="str">
            <v>700165  Expenditure</v>
          </cell>
          <cell r="E10531" t="str">
            <v>Logistics</v>
          </cell>
          <cell r="F10531" t="str">
            <v>Water</v>
          </cell>
        </row>
        <row r="10532">
          <cell r="B10532">
            <v>21767.17</v>
          </cell>
          <cell r="C10532">
            <v>2011</v>
          </cell>
          <cell r="D10532" t="str">
            <v>700165  Expenditure</v>
          </cell>
          <cell r="E10532" t="str">
            <v>Logistics</v>
          </cell>
          <cell r="F10532" t="str">
            <v>Water</v>
          </cell>
        </row>
        <row r="10533">
          <cell r="B10533">
            <v>21280.01</v>
          </cell>
          <cell r="C10533">
            <v>2011</v>
          </cell>
          <cell r="D10533" t="str">
            <v>700165  Expenditure</v>
          </cell>
          <cell r="E10533" t="str">
            <v>TOC</v>
          </cell>
          <cell r="F10533" t="str">
            <v>Water</v>
          </cell>
        </row>
        <row r="10534">
          <cell r="B10534">
            <v>139821.28</v>
          </cell>
          <cell r="C10534">
            <v>2011</v>
          </cell>
          <cell r="D10534" t="str">
            <v>700165  Expenditure</v>
          </cell>
          <cell r="E10534" t="str">
            <v>Informal Settlements</v>
          </cell>
          <cell r="F10534" t="str">
            <v>Water</v>
          </cell>
        </row>
        <row r="10535">
          <cell r="B10535">
            <v>25939.05</v>
          </cell>
          <cell r="C10535">
            <v>2011</v>
          </cell>
          <cell r="D10535" t="str">
            <v>700165  Expenditure</v>
          </cell>
          <cell r="E10535" t="str">
            <v>TOC</v>
          </cell>
          <cell r="F10535" t="str">
            <v>Water</v>
          </cell>
        </row>
        <row r="10536">
          <cell r="B10536">
            <v>11985.36</v>
          </cell>
          <cell r="C10536">
            <v>2011</v>
          </cell>
          <cell r="D10536" t="str">
            <v>700165  Expenditure</v>
          </cell>
          <cell r="E10536" t="str">
            <v>Planning &amp; Design</v>
          </cell>
          <cell r="F10536" t="str">
            <v>Water</v>
          </cell>
        </row>
        <row r="10537">
          <cell r="B10537">
            <v>6494.58</v>
          </cell>
          <cell r="C10537">
            <v>2011</v>
          </cell>
          <cell r="D10537" t="str">
            <v>700165  Expenditure</v>
          </cell>
          <cell r="E10537" t="str">
            <v>Informal Settlements</v>
          </cell>
          <cell r="F10537" t="str">
            <v>Water</v>
          </cell>
        </row>
        <row r="10538">
          <cell r="B10538">
            <v>16413.93</v>
          </cell>
          <cell r="C10538">
            <v>2011</v>
          </cell>
          <cell r="D10538" t="str">
            <v>700165  Expenditure</v>
          </cell>
          <cell r="E10538" t="str">
            <v>Logistics</v>
          </cell>
          <cell r="F10538" t="str">
            <v>Water</v>
          </cell>
        </row>
        <row r="10539">
          <cell r="B10539">
            <v>321.01</v>
          </cell>
          <cell r="C10539">
            <v>2011</v>
          </cell>
          <cell r="D10539" t="str">
            <v>700165  Expenditure</v>
          </cell>
          <cell r="E10539" t="str">
            <v>District 7</v>
          </cell>
          <cell r="F10539" t="str">
            <v>Sewer</v>
          </cell>
        </row>
        <row r="10540">
          <cell r="B10540">
            <v>981.93</v>
          </cell>
          <cell r="C10540">
            <v>2011</v>
          </cell>
          <cell r="D10540" t="str">
            <v>700165  Expenditure</v>
          </cell>
          <cell r="E10540" t="str">
            <v>District 7</v>
          </cell>
          <cell r="F10540" t="str">
            <v>Sewer</v>
          </cell>
        </row>
        <row r="10541">
          <cell r="B10541">
            <v>40228.49</v>
          </cell>
          <cell r="C10541">
            <v>2011</v>
          </cell>
          <cell r="D10541" t="str">
            <v>700165  Expenditure</v>
          </cell>
          <cell r="E10541" t="str">
            <v>District 7</v>
          </cell>
          <cell r="F10541" t="str">
            <v>Sewer</v>
          </cell>
        </row>
        <row r="10542">
          <cell r="B10542">
            <v>1227.4100000000001</v>
          </cell>
          <cell r="C10542">
            <v>2011</v>
          </cell>
          <cell r="D10542" t="str">
            <v>700165  Expenditure</v>
          </cell>
          <cell r="E10542" t="str">
            <v>District 7</v>
          </cell>
          <cell r="F10542" t="str">
            <v>Sewer</v>
          </cell>
        </row>
        <row r="10543">
          <cell r="B10543">
            <v>4547.41</v>
          </cell>
          <cell r="C10543">
            <v>2011</v>
          </cell>
          <cell r="D10543" t="str">
            <v>700165  Expenditure</v>
          </cell>
          <cell r="E10543" t="str">
            <v>District 7</v>
          </cell>
          <cell r="F10543" t="str">
            <v>Sewer</v>
          </cell>
        </row>
        <row r="10544">
          <cell r="B10544">
            <v>20376.78</v>
          </cell>
          <cell r="C10544">
            <v>2011</v>
          </cell>
          <cell r="D10544" t="str">
            <v>700165  Expenditure</v>
          </cell>
          <cell r="E10544" t="str">
            <v>District 6</v>
          </cell>
          <cell r="F10544" t="str">
            <v>Sewer</v>
          </cell>
        </row>
        <row r="10545">
          <cell r="B10545">
            <v>3667.44</v>
          </cell>
          <cell r="C10545">
            <v>2011</v>
          </cell>
          <cell r="D10545" t="str">
            <v>700165  Expenditure</v>
          </cell>
          <cell r="E10545" t="str">
            <v>District 6</v>
          </cell>
          <cell r="F10545" t="str">
            <v>Sewer</v>
          </cell>
        </row>
        <row r="10546">
          <cell r="B10546">
            <v>245.49</v>
          </cell>
          <cell r="C10546">
            <v>2011</v>
          </cell>
          <cell r="D10546" t="str">
            <v>700165  Expenditure</v>
          </cell>
          <cell r="E10546" t="str">
            <v>District 6</v>
          </cell>
          <cell r="F10546" t="str">
            <v>Sewer</v>
          </cell>
        </row>
        <row r="10547">
          <cell r="B10547">
            <v>14793.07</v>
          </cell>
          <cell r="C10547">
            <v>2011</v>
          </cell>
          <cell r="D10547" t="str">
            <v>700165  Expenditure</v>
          </cell>
          <cell r="E10547" t="str">
            <v>District 6</v>
          </cell>
          <cell r="F10547" t="str">
            <v>Sewer</v>
          </cell>
        </row>
        <row r="10548">
          <cell r="B10548">
            <v>10550.57</v>
          </cell>
          <cell r="C10548">
            <v>2011</v>
          </cell>
          <cell r="D10548" t="str">
            <v>700165  Expenditure</v>
          </cell>
          <cell r="E10548" t="str">
            <v>District 6</v>
          </cell>
          <cell r="F10548" t="str">
            <v>Sewer</v>
          </cell>
        </row>
        <row r="10549">
          <cell r="B10549">
            <v>12552.52</v>
          </cell>
          <cell r="C10549">
            <v>2011</v>
          </cell>
          <cell r="D10549" t="str">
            <v>700165  Expenditure</v>
          </cell>
          <cell r="E10549" t="str">
            <v>District 6</v>
          </cell>
          <cell r="F10549" t="str">
            <v>Sewer</v>
          </cell>
        </row>
        <row r="10550">
          <cell r="B10550">
            <v>1114.0999999999999</v>
          </cell>
          <cell r="C10550">
            <v>2011</v>
          </cell>
          <cell r="D10550" t="str">
            <v>700165  Expenditure</v>
          </cell>
          <cell r="E10550" t="str">
            <v>District 7</v>
          </cell>
          <cell r="F10550" t="str">
            <v>Sewer</v>
          </cell>
        </row>
        <row r="10551">
          <cell r="B10551">
            <v>7598.5</v>
          </cell>
          <cell r="C10551">
            <v>2011</v>
          </cell>
          <cell r="D10551" t="str">
            <v>700165  Expenditure</v>
          </cell>
          <cell r="E10551" t="str">
            <v>District 7</v>
          </cell>
          <cell r="F10551" t="str">
            <v>Sewer</v>
          </cell>
        </row>
        <row r="10552">
          <cell r="B10552">
            <v>3983.43</v>
          </cell>
          <cell r="C10552">
            <v>2011</v>
          </cell>
          <cell r="D10552" t="str">
            <v>700290  Special Financial Management</v>
          </cell>
          <cell r="E10552" t="str">
            <v>District 4</v>
          </cell>
          <cell r="F10552" t="str">
            <v>Water</v>
          </cell>
        </row>
        <row r="10553">
          <cell r="B10553">
            <v>3983.43</v>
          </cell>
          <cell r="C10553">
            <v>2011</v>
          </cell>
          <cell r="D10553" t="str">
            <v>700290  Special Financial Management</v>
          </cell>
          <cell r="E10553" t="str">
            <v>District 4</v>
          </cell>
          <cell r="F10553" t="str">
            <v>Water</v>
          </cell>
        </row>
        <row r="10554">
          <cell r="B10554">
            <v>3983.43</v>
          </cell>
          <cell r="C10554">
            <v>2011</v>
          </cell>
          <cell r="D10554" t="str">
            <v>700290  Special Financial Management</v>
          </cell>
          <cell r="E10554" t="str">
            <v>District 4</v>
          </cell>
          <cell r="F10554" t="str">
            <v>Water</v>
          </cell>
        </row>
        <row r="10555">
          <cell r="B10555">
            <v>3983.43</v>
          </cell>
          <cell r="C10555">
            <v>2011</v>
          </cell>
          <cell r="D10555" t="str">
            <v>700290  Special Financial Management</v>
          </cell>
          <cell r="E10555" t="str">
            <v>District 4</v>
          </cell>
          <cell r="F10555" t="str">
            <v>Water</v>
          </cell>
        </row>
        <row r="10556">
          <cell r="B10556">
            <v>3983.43</v>
          </cell>
          <cell r="C10556">
            <v>2011</v>
          </cell>
          <cell r="D10556" t="str">
            <v>700290  Special Financial Management</v>
          </cell>
          <cell r="E10556" t="str">
            <v>District 4</v>
          </cell>
          <cell r="F10556" t="str">
            <v>Water</v>
          </cell>
        </row>
        <row r="10557">
          <cell r="B10557">
            <v>3983.43</v>
          </cell>
          <cell r="C10557">
            <v>2011</v>
          </cell>
          <cell r="D10557" t="str">
            <v>700290  Special Financial Management</v>
          </cell>
          <cell r="E10557" t="str">
            <v>District 4</v>
          </cell>
          <cell r="F10557" t="str">
            <v>Water</v>
          </cell>
        </row>
        <row r="10558">
          <cell r="B10558">
            <v>3983.43</v>
          </cell>
          <cell r="C10558">
            <v>2011</v>
          </cell>
          <cell r="D10558" t="str">
            <v>700290  Special Financial Management</v>
          </cell>
          <cell r="E10558" t="str">
            <v>District 3</v>
          </cell>
          <cell r="F10558" t="str">
            <v>Water</v>
          </cell>
        </row>
        <row r="10559">
          <cell r="B10559">
            <v>3983.43</v>
          </cell>
          <cell r="C10559">
            <v>2011</v>
          </cell>
          <cell r="D10559" t="str">
            <v>700290  Special Financial Management</v>
          </cell>
          <cell r="E10559" t="str">
            <v>District 3</v>
          </cell>
          <cell r="F10559" t="str">
            <v>Water</v>
          </cell>
        </row>
        <row r="10560">
          <cell r="B10560">
            <v>3983.43</v>
          </cell>
          <cell r="C10560">
            <v>2011</v>
          </cell>
          <cell r="D10560" t="str">
            <v>700290  Special Financial Management</v>
          </cell>
          <cell r="E10560" t="str">
            <v>District 3</v>
          </cell>
          <cell r="F10560" t="str">
            <v>Water</v>
          </cell>
        </row>
        <row r="10561">
          <cell r="B10561">
            <v>3983.43</v>
          </cell>
          <cell r="C10561">
            <v>2011</v>
          </cell>
          <cell r="D10561" t="str">
            <v>700290  Special Financial Management</v>
          </cell>
          <cell r="E10561" t="str">
            <v>District 3</v>
          </cell>
          <cell r="F10561" t="str">
            <v>Water</v>
          </cell>
        </row>
        <row r="10562">
          <cell r="B10562">
            <v>3983.43</v>
          </cell>
          <cell r="C10562">
            <v>2011</v>
          </cell>
          <cell r="D10562" t="str">
            <v>700290  Special Financial Management</v>
          </cell>
          <cell r="E10562" t="str">
            <v>District 6</v>
          </cell>
          <cell r="F10562" t="str">
            <v>Water</v>
          </cell>
        </row>
        <row r="10563">
          <cell r="B10563">
            <v>3983.43</v>
          </cell>
          <cell r="C10563">
            <v>2011</v>
          </cell>
          <cell r="D10563" t="str">
            <v>700290  Special Financial Management</v>
          </cell>
          <cell r="E10563" t="str">
            <v>District 8</v>
          </cell>
          <cell r="F10563" t="str">
            <v>Water</v>
          </cell>
        </row>
        <row r="10564">
          <cell r="B10564">
            <v>3983.43</v>
          </cell>
          <cell r="C10564">
            <v>2011</v>
          </cell>
          <cell r="D10564" t="str">
            <v>700290  Special Financial Management</v>
          </cell>
          <cell r="E10564" t="str">
            <v>District 8</v>
          </cell>
          <cell r="F10564" t="str">
            <v>Water</v>
          </cell>
        </row>
        <row r="10565">
          <cell r="B10565">
            <v>3983.43</v>
          </cell>
          <cell r="C10565">
            <v>2011</v>
          </cell>
          <cell r="D10565" t="str">
            <v>700290  Special Financial Management</v>
          </cell>
          <cell r="E10565" t="str">
            <v>District 6</v>
          </cell>
          <cell r="F10565" t="str">
            <v>Water</v>
          </cell>
        </row>
        <row r="10566">
          <cell r="B10566">
            <v>3983.43</v>
          </cell>
          <cell r="C10566">
            <v>2011</v>
          </cell>
          <cell r="D10566" t="str">
            <v>700290  Special Financial Management</v>
          </cell>
          <cell r="E10566" t="str">
            <v>TOC</v>
          </cell>
          <cell r="F10566" t="str">
            <v>Water</v>
          </cell>
        </row>
        <row r="10567">
          <cell r="B10567">
            <v>3983.43</v>
          </cell>
          <cell r="C10567">
            <v>2011</v>
          </cell>
          <cell r="D10567" t="str">
            <v>700290  Special Financial Management</v>
          </cell>
          <cell r="E10567" t="str">
            <v>District 1</v>
          </cell>
          <cell r="F10567" t="str">
            <v>Water</v>
          </cell>
        </row>
        <row r="10568">
          <cell r="B10568">
            <v>3983.43</v>
          </cell>
          <cell r="C10568">
            <v>2011</v>
          </cell>
          <cell r="D10568" t="str">
            <v>700290  Special Financial Management</v>
          </cell>
          <cell r="E10568" t="str">
            <v>District 1</v>
          </cell>
          <cell r="F10568" t="str">
            <v>Water</v>
          </cell>
        </row>
        <row r="10569">
          <cell r="B10569">
            <v>3983.43</v>
          </cell>
          <cell r="C10569">
            <v>2011</v>
          </cell>
          <cell r="D10569" t="str">
            <v>700290  Special Financial Management</v>
          </cell>
          <cell r="E10569" t="str">
            <v>District 1</v>
          </cell>
          <cell r="F10569" t="str">
            <v>Water</v>
          </cell>
        </row>
        <row r="10570">
          <cell r="B10570">
            <v>3983.43</v>
          </cell>
          <cell r="C10570">
            <v>2011</v>
          </cell>
          <cell r="D10570" t="str">
            <v>700290  Special Financial Management</v>
          </cell>
          <cell r="E10570" t="str">
            <v>District 1</v>
          </cell>
          <cell r="F10570" t="str">
            <v>Water</v>
          </cell>
        </row>
        <row r="10571">
          <cell r="B10571">
            <v>3983.43</v>
          </cell>
          <cell r="C10571">
            <v>2011</v>
          </cell>
          <cell r="D10571" t="str">
            <v>700290  Special Financial Management</v>
          </cell>
          <cell r="E10571" t="str">
            <v>District 1</v>
          </cell>
          <cell r="F10571" t="str">
            <v>Water</v>
          </cell>
        </row>
        <row r="10572">
          <cell r="B10572">
            <v>3983.43</v>
          </cell>
          <cell r="C10572">
            <v>2011</v>
          </cell>
          <cell r="D10572" t="str">
            <v>700290  Special Financial Management</v>
          </cell>
          <cell r="E10572" t="str">
            <v>Logistics</v>
          </cell>
          <cell r="F10572" t="str">
            <v>Water</v>
          </cell>
        </row>
        <row r="10573">
          <cell r="B10573">
            <v>3983.43</v>
          </cell>
          <cell r="C10573">
            <v>2011</v>
          </cell>
          <cell r="D10573" t="str">
            <v>700290  Special Financial Management</v>
          </cell>
          <cell r="E10573" t="str">
            <v>Logistics</v>
          </cell>
          <cell r="F10573" t="str">
            <v>Water</v>
          </cell>
        </row>
        <row r="10574">
          <cell r="B10574">
            <v>3983.43</v>
          </cell>
          <cell r="C10574">
            <v>2011</v>
          </cell>
          <cell r="D10574" t="str">
            <v>700290  Special Financial Management</v>
          </cell>
          <cell r="E10574" t="str">
            <v>Logistics</v>
          </cell>
          <cell r="F10574" t="str">
            <v>Water</v>
          </cell>
        </row>
        <row r="10575">
          <cell r="B10575">
            <v>3983.43</v>
          </cell>
          <cell r="C10575">
            <v>2011</v>
          </cell>
          <cell r="D10575" t="str">
            <v>700290  Special Financial Management</v>
          </cell>
          <cell r="E10575" t="str">
            <v>Logistics</v>
          </cell>
          <cell r="F10575" t="str">
            <v>Water</v>
          </cell>
        </row>
        <row r="10576">
          <cell r="B10576">
            <v>3983.43</v>
          </cell>
          <cell r="C10576">
            <v>2011</v>
          </cell>
          <cell r="D10576" t="str">
            <v>700290  Special Financial Management</v>
          </cell>
          <cell r="E10576" t="str">
            <v>Logistics</v>
          </cell>
          <cell r="F10576" t="str">
            <v>Water</v>
          </cell>
        </row>
        <row r="10577">
          <cell r="B10577">
            <v>1775.66</v>
          </cell>
          <cell r="C10577">
            <v>2011</v>
          </cell>
          <cell r="D10577" t="str">
            <v>700290  Special Financial Management</v>
          </cell>
          <cell r="E10577" t="str">
            <v>Logistics</v>
          </cell>
          <cell r="F10577" t="str">
            <v>Water</v>
          </cell>
        </row>
        <row r="10578">
          <cell r="B10578">
            <v>3983.43</v>
          </cell>
          <cell r="C10578">
            <v>2011</v>
          </cell>
          <cell r="D10578" t="str">
            <v>700290  Special Financial Management</v>
          </cell>
          <cell r="E10578" t="str">
            <v>District 8</v>
          </cell>
          <cell r="F10578" t="str">
            <v>Water</v>
          </cell>
        </row>
        <row r="10579">
          <cell r="B10579">
            <v>3983.43</v>
          </cell>
          <cell r="C10579">
            <v>2011</v>
          </cell>
          <cell r="D10579" t="str">
            <v>700290  Special Financial Management</v>
          </cell>
          <cell r="E10579" t="e">
            <v>#N/A</v>
          </cell>
          <cell r="F10579" t="str">
            <v>Sewer</v>
          </cell>
        </row>
        <row r="10580">
          <cell r="B10580">
            <v>3983.43</v>
          </cell>
          <cell r="C10580">
            <v>2011</v>
          </cell>
          <cell r="D10580" t="str">
            <v>700290  Special Financial Management</v>
          </cell>
          <cell r="E10580" t="e">
            <v>#N/A</v>
          </cell>
          <cell r="F10580" t="str">
            <v>Sewer</v>
          </cell>
        </row>
        <row r="10581">
          <cell r="B10581">
            <v>3983.43</v>
          </cell>
          <cell r="C10581">
            <v>2011</v>
          </cell>
          <cell r="D10581" t="str">
            <v>700290  Special Financial Management</v>
          </cell>
          <cell r="E10581" t="str">
            <v>District 8</v>
          </cell>
          <cell r="F10581" t="str">
            <v>Water</v>
          </cell>
        </row>
        <row r="10582">
          <cell r="B10582">
            <v>3983.43</v>
          </cell>
          <cell r="C10582">
            <v>2011</v>
          </cell>
          <cell r="D10582" t="str">
            <v>700290  Special Financial Management</v>
          </cell>
          <cell r="E10582" t="str">
            <v>District 8</v>
          </cell>
          <cell r="F10582" t="str">
            <v>Water</v>
          </cell>
        </row>
        <row r="10583">
          <cell r="B10583">
            <v>3983.43</v>
          </cell>
          <cell r="C10583">
            <v>2011</v>
          </cell>
          <cell r="D10583" t="str">
            <v>700290  Special Financial Management</v>
          </cell>
          <cell r="E10583" t="str">
            <v>District 8</v>
          </cell>
          <cell r="F10583" t="str">
            <v>Water</v>
          </cell>
        </row>
        <row r="10584">
          <cell r="B10584">
            <v>3983.43</v>
          </cell>
          <cell r="C10584">
            <v>2011</v>
          </cell>
          <cell r="D10584" t="str">
            <v>700290  Special Financial Management</v>
          </cell>
          <cell r="E10584" t="str">
            <v>District 8</v>
          </cell>
          <cell r="F10584" t="str">
            <v>Water</v>
          </cell>
        </row>
        <row r="10585">
          <cell r="B10585">
            <v>3983.43</v>
          </cell>
          <cell r="C10585">
            <v>2011</v>
          </cell>
          <cell r="D10585" t="str">
            <v>700290  Special Financial Management</v>
          </cell>
          <cell r="E10585" t="str">
            <v>District 8</v>
          </cell>
          <cell r="F10585" t="str">
            <v>Water</v>
          </cell>
        </row>
        <row r="10586">
          <cell r="B10586">
            <v>3983.43</v>
          </cell>
          <cell r="C10586">
            <v>2011</v>
          </cell>
          <cell r="D10586" t="str">
            <v>700290  Special Financial Management</v>
          </cell>
          <cell r="E10586" t="str">
            <v>District 8</v>
          </cell>
          <cell r="F10586" t="str">
            <v>Water</v>
          </cell>
        </row>
        <row r="10587">
          <cell r="B10587">
            <v>3983.43</v>
          </cell>
          <cell r="C10587">
            <v>2011</v>
          </cell>
          <cell r="D10587" t="str">
            <v>700290  Special Financial Management</v>
          </cell>
          <cell r="E10587" t="str">
            <v>District 8</v>
          </cell>
          <cell r="F10587" t="str">
            <v>Water</v>
          </cell>
        </row>
        <row r="10588">
          <cell r="B10588">
            <v>3983.43</v>
          </cell>
          <cell r="C10588">
            <v>2011</v>
          </cell>
          <cell r="D10588" t="str">
            <v>700290  Special Financial Management</v>
          </cell>
          <cell r="E10588" t="str">
            <v>District 8</v>
          </cell>
          <cell r="F10588" t="str">
            <v>Water</v>
          </cell>
        </row>
        <row r="10589">
          <cell r="B10589">
            <v>3983.43</v>
          </cell>
          <cell r="C10589">
            <v>2011</v>
          </cell>
          <cell r="D10589" t="str">
            <v>700290  Special Financial Management</v>
          </cell>
          <cell r="E10589" t="str">
            <v>District 8</v>
          </cell>
          <cell r="F10589" t="str">
            <v>Water</v>
          </cell>
        </row>
        <row r="10590">
          <cell r="B10590">
            <v>3983.43</v>
          </cell>
          <cell r="C10590">
            <v>2011</v>
          </cell>
          <cell r="D10590" t="str">
            <v>700290  Special Financial Management</v>
          </cell>
          <cell r="E10590" t="str">
            <v>District 8</v>
          </cell>
          <cell r="F10590" t="str">
            <v>Water</v>
          </cell>
        </row>
        <row r="10591">
          <cell r="B10591">
            <v>3983.43</v>
          </cell>
          <cell r="C10591">
            <v>2011</v>
          </cell>
          <cell r="D10591" t="str">
            <v>700290  Special Financial Management</v>
          </cell>
          <cell r="E10591" t="str">
            <v>District 8</v>
          </cell>
          <cell r="F10591" t="str">
            <v>Water</v>
          </cell>
        </row>
        <row r="10592">
          <cell r="B10592">
            <v>3983.43</v>
          </cell>
          <cell r="C10592">
            <v>2011</v>
          </cell>
          <cell r="D10592" t="str">
            <v>700290  Special Financial Management</v>
          </cell>
          <cell r="E10592" t="str">
            <v>District 6</v>
          </cell>
          <cell r="F10592" t="str">
            <v>Water</v>
          </cell>
        </row>
        <row r="10593">
          <cell r="B10593">
            <v>3983.43</v>
          </cell>
          <cell r="C10593">
            <v>2011</v>
          </cell>
          <cell r="D10593" t="str">
            <v>700290  Special Financial Management</v>
          </cell>
          <cell r="E10593" t="str">
            <v>District 6</v>
          </cell>
          <cell r="F10593" t="str">
            <v>Water</v>
          </cell>
        </row>
        <row r="10594">
          <cell r="B10594">
            <v>3983.43</v>
          </cell>
          <cell r="C10594">
            <v>2011</v>
          </cell>
          <cell r="D10594" t="str">
            <v>700290  Special Financial Management</v>
          </cell>
          <cell r="E10594" t="str">
            <v>District 6</v>
          </cell>
          <cell r="F10594" t="str">
            <v>Water</v>
          </cell>
        </row>
        <row r="10595">
          <cell r="B10595">
            <v>3983.43</v>
          </cell>
          <cell r="C10595">
            <v>2011</v>
          </cell>
          <cell r="D10595" t="str">
            <v>700290  Special Financial Management</v>
          </cell>
          <cell r="E10595" t="str">
            <v>District 6</v>
          </cell>
          <cell r="F10595" t="str">
            <v>Water</v>
          </cell>
        </row>
        <row r="10596">
          <cell r="B10596">
            <v>3983.43</v>
          </cell>
          <cell r="C10596">
            <v>2011</v>
          </cell>
          <cell r="D10596" t="str">
            <v>700290  Special Financial Management</v>
          </cell>
          <cell r="E10596" t="str">
            <v>District 6</v>
          </cell>
          <cell r="F10596" t="str">
            <v>Water</v>
          </cell>
        </row>
        <row r="10597">
          <cell r="B10597">
            <v>3983.43</v>
          </cell>
          <cell r="C10597">
            <v>2011</v>
          </cell>
          <cell r="D10597" t="str">
            <v>700290  Special Financial Management</v>
          </cell>
          <cell r="E10597" t="str">
            <v>District 6</v>
          </cell>
          <cell r="F10597" t="str">
            <v>Water</v>
          </cell>
        </row>
        <row r="10598">
          <cell r="B10598">
            <v>3983.43</v>
          </cell>
          <cell r="C10598">
            <v>2011</v>
          </cell>
          <cell r="D10598" t="str">
            <v>700290  Special Financial Management</v>
          </cell>
          <cell r="E10598" t="str">
            <v>District 6</v>
          </cell>
          <cell r="F10598" t="str">
            <v>Water</v>
          </cell>
        </row>
        <row r="10599">
          <cell r="B10599">
            <v>3983.43</v>
          </cell>
          <cell r="C10599">
            <v>2011</v>
          </cell>
          <cell r="D10599" t="str">
            <v>700290  Special Financial Management</v>
          </cell>
          <cell r="E10599" t="str">
            <v>District 8</v>
          </cell>
          <cell r="F10599" t="str">
            <v>Water</v>
          </cell>
        </row>
        <row r="10600">
          <cell r="B10600">
            <v>3983.43</v>
          </cell>
          <cell r="C10600">
            <v>2011</v>
          </cell>
          <cell r="D10600" t="str">
            <v>700290  Special Financial Management</v>
          </cell>
          <cell r="E10600" t="str">
            <v>District 8</v>
          </cell>
          <cell r="F10600" t="str">
            <v>Water</v>
          </cell>
        </row>
        <row r="10601">
          <cell r="B10601">
            <v>3983.43</v>
          </cell>
          <cell r="C10601">
            <v>2011</v>
          </cell>
          <cell r="D10601" t="str">
            <v>700290  Special Financial Management</v>
          </cell>
          <cell r="E10601" t="str">
            <v>District 8</v>
          </cell>
          <cell r="F10601" t="str">
            <v>Water</v>
          </cell>
        </row>
        <row r="10602">
          <cell r="B10602">
            <v>3983.43</v>
          </cell>
          <cell r="C10602">
            <v>2011</v>
          </cell>
          <cell r="D10602" t="str">
            <v>700290  Special Financial Management</v>
          </cell>
          <cell r="E10602" t="str">
            <v>District 8</v>
          </cell>
          <cell r="F10602" t="str">
            <v>Water</v>
          </cell>
        </row>
        <row r="10603">
          <cell r="B10603">
            <v>3983.43</v>
          </cell>
          <cell r="C10603">
            <v>2011</v>
          </cell>
          <cell r="D10603" t="str">
            <v>700290  Special Financial Management</v>
          </cell>
          <cell r="E10603" t="str">
            <v>District 1</v>
          </cell>
          <cell r="F10603" t="str">
            <v>Water</v>
          </cell>
        </row>
        <row r="10604">
          <cell r="B10604">
            <v>3983.43</v>
          </cell>
          <cell r="C10604">
            <v>2011</v>
          </cell>
          <cell r="D10604" t="str">
            <v>700290  Special Financial Management</v>
          </cell>
          <cell r="E10604" t="str">
            <v>District 8</v>
          </cell>
          <cell r="F10604" t="str">
            <v>Water</v>
          </cell>
        </row>
        <row r="10605">
          <cell r="B10605">
            <v>3983.43</v>
          </cell>
          <cell r="C10605">
            <v>2011</v>
          </cell>
          <cell r="D10605" t="str">
            <v>700290  Special Financial Management</v>
          </cell>
          <cell r="E10605" t="str">
            <v>Logistics</v>
          </cell>
          <cell r="F10605" t="str">
            <v>Water</v>
          </cell>
        </row>
        <row r="10606">
          <cell r="B10606">
            <v>3983.43</v>
          </cell>
          <cell r="C10606">
            <v>2011</v>
          </cell>
          <cell r="D10606" t="str">
            <v>700290  Special Financial Management</v>
          </cell>
          <cell r="E10606" t="str">
            <v>District 4</v>
          </cell>
          <cell r="F10606" t="str">
            <v>Sewer</v>
          </cell>
        </row>
        <row r="10607">
          <cell r="B10607">
            <v>3983.43</v>
          </cell>
          <cell r="C10607">
            <v>2011</v>
          </cell>
          <cell r="D10607" t="str">
            <v>700290  Special Financial Management</v>
          </cell>
          <cell r="E10607" t="str">
            <v>District 4</v>
          </cell>
          <cell r="F10607" t="str">
            <v>Sewer</v>
          </cell>
        </row>
        <row r="10608">
          <cell r="B10608">
            <v>3983.43</v>
          </cell>
          <cell r="C10608">
            <v>2011</v>
          </cell>
          <cell r="D10608" t="str">
            <v>700290  Special Financial Management</v>
          </cell>
          <cell r="E10608" t="str">
            <v>District 4</v>
          </cell>
          <cell r="F10608" t="str">
            <v>Sewer</v>
          </cell>
        </row>
        <row r="10609">
          <cell r="B10609">
            <v>3983.43</v>
          </cell>
          <cell r="C10609">
            <v>2011</v>
          </cell>
          <cell r="D10609" t="str">
            <v>700290  Special Financial Management</v>
          </cell>
          <cell r="E10609" t="str">
            <v>District 3</v>
          </cell>
          <cell r="F10609" t="str">
            <v>Sewer</v>
          </cell>
        </row>
        <row r="10610">
          <cell r="B10610">
            <v>3983.43</v>
          </cell>
          <cell r="C10610">
            <v>2011</v>
          </cell>
          <cell r="D10610" t="str">
            <v>700290  Special Financial Management</v>
          </cell>
          <cell r="E10610" t="str">
            <v>District 3</v>
          </cell>
          <cell r="F10610" t="str">
            <v>Sewer</v>
          </cell>
        </row>
        <row r="10611">
          <cell r="B10611">
            <v>3983.43</v>
          </cell>
          <cell r="C10611">
            <v>2011</v>
          </cell>
          <cell r="D10611" t="str">
            <v>700290  Special Financial Management</v>
          </cell>
          <cell r="E10611" t="str">
            <v>District 3</v>
          </cell>
          <cell r="F10611" t="str">
            <v>Sewer</v>
          </cell>
        </row>
        <row r="10612">
          <cell r="B10612">
            <v>3983.43</v>
          </cell>
          <cell r="C10612">
            <v>2011</v>
          </cell>
          <cell r="D10612" t="str">
            <v>700290  Special Financial Management</v>
          </cell>
          <cell r="E10612" t="str">
            <v>TOC</v>
          </cell>
          <cell r="F10612" t="str">
            <v>Sewer</v>
          </cell>
        </row>
        <row r="10613">
          <cell r="B10613">
            <v>3983.43</v>
          </cell>
          <cell r="C10613">
            <v>2011</v>
          </cell>
          <cell r="D10613" t="str">
            <v>700290  Special Financial Management</v>
          </cell>
          <cell r="E10613" t="str">
            <v>District 7</v>
          </cell>
          <cell r="F10613" t="str">
            <v>Sewer</v>
          </cell>
        </row>
        <row r="10614">
          <cell r="B10614">
            <v>3983.43</v>
          </cell>
          <cell r="C10614">
            <v>2011</v>
          </cell>
          <cell r="D10614" t="str">
            <v>700290  Special Financial Management</v>
          </cell>
          <cell r="E10614" t="str">
            <v>District 7</v>
          </cell>
          <cell r="F10614" t="str">
            <v>Sewer</v>
          </cell>
        </row>
        <row r="10615">
          <cell r="B10615">
            <v>3983.43</v>
          </cell>
          <cell r="C10615">
            <v>2011</v>
          </cell>
          <cell r="D10615" t="str">
            <v>700290  Special Financial Management</v>
          </cell>
          <cell r="E10615" t="str">
            <v>District 6</v>
          </cell>
          <cell r="F10615" t="str">
            <v>Sewer</v>
          </cell>
        </row>
        <row r="10616">
          <cell r="B10616">
            <v>3983.43</v>
          </cell>
          <cell r="C10616">
            <v>2011</v>
          </cell>
          <cell r="D10616" t="str">
            <v>700290  Special Financial Management</v>
          </cell>
          <cell r="E10616" t="str">
            <v>District 7</v>
          </cell>
          <cell r="F10616" t="str">
            <v>Sewer</v>
          </cell>
        </row>
        <row r="10617">
          <cell r="B10617">
            <v>3983.43</v>
          </cell>
          <cell r="C10617">
            <v>2011</v>
          </cell>
          <cell r="D10617" t="str">
            <v>700290  Special Financial Management</v>
          </cell>
          <cell r="E10617" t="str">
            <v>District 1</v>
          </cell>
          <cell r="F10617" t="str">
            <v>Sewer</v>
          </cell>
        </row>
        <row r="10618">
          <cell r="B10618">
            <v>3983.43</v>
          </cell>
          <cell r="C10618">
            <v>2011</v>
          </cell>
          <cell r="D10618" t="str">
            <v>700290  Special Financial Management</v>
          </cell>
          <cell r="E10618" t="str">
            <v>District 1</v>
          </cell>
          <cell r="F10618" t="str">
            <v>Sewer</v>
          </cell>
        </row>
        <row r="10619">
          <cell r="B10619">
            <v>3983.43</v>
          </cell>
          <cell r="C10619">
            <v>2011</v>
          </cell>
          <cell r="D10619" t="str">
            <v>700290  Special Financial Management</v>
          </cell>
          <cell r="E10619" t="str">
            <v>District 1</v>
          </cell>
          <cell r="F10619" t="str">
            <v>Sewer</v>
          </cell>
        </row>
        <row r="10620">
          <cell r="B10620">
            <v>3983.43</v>
          </cell>
          <cell r="C10620">
            <v>2011</v>
          </cell>
          <cell r="D10620" t="str">
            <v>700290  Special Financial Management</v>
          </cell>
          <cell r="E10620" t="str">
            <v>Logistics</v>
          </cell>
          <cell r="F10620" t="str">
            <v>Sewer</v>
          </cell>
        </row>
        <row r="10621">
          <cell r="B10621">
            <v>3983.43</v>
          </cell>
          <cell r="C10621">
            <v>2011</v>
          </cell>
          <cell r="D10621" t="str">
            <v>700290  Special Financial Management</v>
          </cell>
          <cell r="E10621" t="str">
            <v>Logistics</v>
          </cell>
          <cell r="F10621" t="str">
            <v>Sewer</v>
          </cell>
        </row>
        <row r="10622">
          <cell r="B10622">
            <v>3983.43</v>
          </cell>
          <cell r="C10622">
            <v>2011</v>
          </cell>
          <cell r="D10622" t="str">
            <v>700290  Special Financial Management</v>
          </cell>
          <cell r="E10622" t="str">
            <v>Logistics</v>
          </cell>
          <cell r="F10622" t="str">
            <v>Sewer</v>
          </cell>
        </row>
        <row r="10623">
          <cell r="B10623">
            <v>3983.43</v>
          </cell>
          <cell r="C10623">
            <v>2011</v>
          </cell>
          <cell r="D10623" t="str">
            <v>700290  Special Financial Management</v>
          </cell>
          <cell r="E10623" t="str">
            <v>Logistics</v>
          </cell>
          <cell r="F10623" t="str">
            <v>Sewer</v>
          </cell>
        </row>
        <row r="10624">
          <cell r="B10624">
            <v>3983.43</v>
          </cell>
          <cell r="C10624">
            <v>2011</v>
          </cell>
          <cell r="D10624" t="str">
            <v>700290  Special Financial Management</v>
          </cell>
          <cell r="E10624" t="str">
            <v>Logistics</v>
          </cell>
          <cell r="F10624" t="str">
            <v>Sewer</v>
          </cell>
        </row>
        <row r="10625">
          <cell r="B10625">
            <v>3983.43</v>
          </cell>
          <cell r="C10625">
            <v>2011</v>
          </cell>
          <cell r="D10625" t="str">
            <v>700290  Special Financial Management</v>
          </cell>
          <cell r="E10625" t="str">
            <v>Logistics</v>
          </cell>
          <cell r="F10625" t="str">
            <v>Sewer</v>
          </cell>
        </row>
        <row r="10626">
          <cell r="B10626">
            <v>3983.43</v>
          </cell>
          <cell r="C10626">
            <v>2011</v>
          </cell>
          <cell r="D10626" t="str">
            <v>700290  Special Financial Management</v>
          </cell>
          <cell r="E10626" t="str">
            <v>Logistics</v>
          </cell>
          <cell r="F10626" t="str">
            <v>Sewer</v>
          </cell>
        </row>
        <row r="10627">
          <cell r="B10627">
            <v>3983.43</v>
          </cell>
          <cell r="C10627">
            <v>2011</v>
          </cell>
          <cell r="D10627" t="str">
            <v>700290  Special Financial Management</v>
          </cell>
          <cell r="E10627" t="str">
            <v>Informal Settlements</v>
          </cell>
          <cell r="F10627" t="str">
            <v>Sewer</v>
          </cell>
        </row>
        <row r="10628">
          <cell r="B10628">
            <v>3983.43</v>
          </cell>
          <cell r="C10628">
            <v>2011</v>
          </cell>
          <cell r="D10628" t="str">
            <v>700290  Special Financial Management</v>
          </cell>
          <cell r="E10628" t="str">
            <v>TOC</v>
          </cell>
          <cell r="F10628" t="str">
            <v>Sewer</v>
          </cell>
        </row>
        <row r="10629">
          <cell r="B10629">
            <v>3983.43</v>
          </cell>
          <cell r="C10629">
            <v>2011</v>
          </cell>
          <cell r="D10629" t="str">
            <v>700290  Special Financial Management</v>
          </cell>
          <cell r="E10629" t="str">
            <v>Planning &amp; Design</v>
          </cell>
          <cell r="F10629" t="str">
            <v>Sewer</v>
          </cell>
        </row>
        <row r="10630">
          <cell r="B10630">
            <v>3983.43</v>
          </cell>
          <cell r="C10630">
            <v>2011</v>
          </cell>
          <cell r="D10630" t="str">
            <v>700290  Special Financial Management</v>
          </cell>
          <cell r="E10630" t="str">
            <v>Planning &amp; Design</v>
          </cell>
          <cell r="F10630" t="str">
            <v>Sewer</v>
          </cell>
        </row>
        <row r="10631">
          <cell r="B10631">
            <v>3983.43</v>
          </cell>
          <cell r="C10631">
            <v>2011</v>
          </cell>
          <cell r="D10631" t="str">
            <v>700290  Special Financial Management</v>
          </cell>
          <cell r="E10631" t="str">
            <v>Informal Settlements</v>
          </cell>
          <cell r="F10631" t="str">
            <v>Sewer</v>
          </cell>
        </row>
        <row r="10632">
          <cell r="B10632">
            <v>3983.43</v>
          </cell>
          <cell r="C10632">
            <v>2011</v>
          </cell>
          <cell r="D10632" t="str">
            <v>700290  Special Financial Management</v>
          </cell>
          <cell r="E10632" t="str">
            <v>District 4</v>
          </cell>
          <cell r="F10632" t="str">
            <v>Sewer</v>
          </cell>
        </row>
        <row r="10633">
          <cell r="B10633">
            <v>3983.43</v>
          </cell>
          <cell r="C10633">
            <v>2011</v>
          </cell>
          <cell r="D10633" t="str">
            <v>700290  Special Financial Management</v>
          </cell>
          <cell r="E10633" t="str">
            <v>Logistics</v>
          </cell>
          <cell r="F10633" t="str">
            <v>Water</v>
          </cell>
        </row>
        <row r="10634">
          <cell r="B10634">
            <v>3983.43</v>
          </cell>
          <cell r="C10634">
            <v>2011</v>
          </cell>
          <cell r="D10634" t="str">
            <v>700290  Special Financial Management</v>
          </cell>
          <cell r="E10634" t="str">
            <v>Logistics</v>
          </cell>
          <cell r="F10634" t="str">
            <v>Water</v>
          </cell>
        </row>
        <row r="10635">
          <cell r="B10635">
            <v>3983.43</v>
          </cell>
          <cell r="C10635">
            <v>2011</v>
          </cell>
          <cell r="D10635" t="str">
            <v>700290  Special Financial Management</v>
          </cell>
          <cell r="E10635" t="str">
            <v>TOC</v>
          </cell>
          <cell r="F10635" t="str">
            <v>Water</v>
          </cell>
        </row>
        <row r="10636">
          <cell r="B10636">
            <v>3983.43</v>
          </cell>
          <cell r="C10636">
            <v>2011</v>
          </cell>
          <cell r="D10636" t="str">
            <v>700290  Special Financial Management</v>
          </cell>
          <cell r="E10636" t="str">
            <v>Informal Settlements</v>
          </cell>
          <cell r="F10636" t="str">
            <v>Water</v>
          </cell>
        </row>
        <row r="10637">
          <cell r="B10637">
            <v>3983.43</v>
          </cell>
          <cell r="C10637">
            <v>2011</v>
          </cell>
          <cell r="D10637" t="str">
            <v>700290  Special Financial Management</v>
          </cell>
          <cell r="E10637" t="str">
            <v>TOC</v>
          </cell>
          <cell r="F10637" t="str">
            <v>Water</v>
          </cell>
        </row>
        <row r="10638">
          <cell r="B10638">
            <v>3983.43</v>
          </cell>
          <cell r="C10638">
            <v>2011</v>
          </cell>
          <cell r="D10638" t="str">
            <v>700290  Special Financial Management</v>
          </cell>
          <cell r="E10638" t="str">
            <v>Planning &amp; Design</v>
          </cell>
          <cell r="F10638" t="str">
            <v>Water</v>
          </cell>
        </row>
        <row r="10639">
          <cell r="B10639">
            <v>3983.43</v>
          </cell>
          <cell r="C10639">
            <v>2011</v>
          </cell>
          <cell r="D10639" t="str">
            <v>700290  Special Financial Management</v>
          </cell>
          <cell r="E10639" t="str">
            <v>Informal Settlements</v>
          </cell>
          <cell r="F10639" t="str">
            <v>Water</v>
          </cell>
        </row>
        <row r="10640">
          <cell r="B10640">
            <v>3983.43</v>
          </cell>
          <cell r="C10640">
            <v>2011</v>
          </cell>
          <cell r="D10640" t="str">
            <v>700290  Special Financial Management</v>
          </cell>
          <cell r="E10640" t="str">
            <v>Logistics</v>
          </cell>
          <cell r="F10640" t="str">
            <v>Water</v>
          </cell>
        </row>
        <row r="10641">
          <cell r="B10641">
            <v>3983.43</v>
          </cell>
          <cell r="C10641">
            <v>2011</v>
          </cell>
          <cell r="D10641" t="str">
            <v>700290  Special Financial Management</v>
          </cell>
          <cell r="E10641" t="str">
            <v>District 7</v>
          </cell>
          <cell r="F10641" t="str">
            <v>Sewer</v>
          </cell>
        </row>
        <row r="10642">
          <cell r="B10642">
            <v>3983.43</v>
          </cell>
          <cell r="C10642">
            <v>2011</v>
          </cell>
          <cell r="D10642" t="str">
            <v>700290  Special Financial Management</v>
          </cell>
          <cell r="E10642" t="str">
            <v>District 7</v>
          </cell>
          <cell r="F10642" t="str">
            <v>Sewer</v>
          </cell>
        </row>
        <row r="10643">
          <cell r="B10643">
            <v>3983.43</v>
          </cell>
          <cell r="C10643">
            <v>2011</v>
          </cell>
          <cell r="D10643" t="str">
            <v>700290  Special Financial Management</v>
          </cell>
          <cell r="E10643" t="str">
            <v>District 7</v>
          </cell>
          <cell r="F10643" t="str">
            <v>Sewer</v>
          </cell>
        </row>
        <row r="10644">
          <cell r="B10644">
            <v>3983.43</v>
          </cell>
          <cell r="C10644">
            <v>2011</v>
          </cell>
          <cell r="D10644" t="str">
            <v>700290  Special Financial Management</v>
          </cell>
          <cell r="E10644" t="str">
            <v>District 7</v>
          </cell>
          <cell r="F10644" t="str">
            <v>Sewer</v>
          </cell>
        </row>
        <row r="10645">
          <cell r="B10645">
            <v>3983.43</v>
          </cell>
          <cell r="C10645">
            <v>2011</v>
          </cell>
          <cell r="D10645" t="str">
            <v>700290  Special Financial Management</v>
          </cell>
          <cell r="E10645" t="str">
            <v>District 7</v>
          </cell>
          <cell r="F10645" t="str">
            <v>Sewer</v>
          </cell>
        </row>
        <row r="10646">
          <cell r="B10646">
            <v>3983.43</v>
          </cell>
          <cell r="C10646">
            <v>2011</v>
          </cell>
          <cell r="D10646" t="str">
            <v>700290  Special Financial Management</v>
          </cell>
          <cell r="E10646" t="str">
            <v>District 7</v>
          </cell>
          <cell r="F10646" t="str">
            <v>Sewer</v>
          </cell>
        </row>
        <row r="10647">
          <cell r="B10647">
            <v>3983.43</v>
          </cell>
          <cell r="C10647">
            <v>2011</v>
          </cell>
          <cell r="D10647" t="str">
            <v>700290  Special Financial Management</v>
          </cell>
          <cell r="E10647" t="str">
            <v>District 6</v>
          </cell>
          <cell r="F10647" t="str">
            <v>Sewer</v>
          </cell>
        </row>
        <row r="10648">
          <cell r="B10648">
            <v>3983.43</v>
          </cell>
          <cell r="C10648">
            <v>2011</v>
          </cell>
          <cell r="D10648" t="str">
            <v>700290  Special Financial Management</v>
          </cell>
          <cell r="E10648" t="str">
            <v>District 6</v>
          </cell>
          <cell r="F10648" t="str">
            <v>Sewer</v>
          </cell>
        </row>
        <row r="10649">
          <cell r="B10649">
            <v>3983.43</v>
          </cell>
          <cell r="C10649">
            <v>2011</v>
          </cell>
          <cell r="D10649" t="str">
            <v>700290  Special Financial Management</v>
          </cell>
          <cell r="E10649" t="str">
            <v>District 6</v>
          </cell>
          <cell r="F10649" t="str">
            <v>Sewer</v>
          </cell>
        </row>
        <row r="10650">
          <cell r="B10650">
            <v>3983.43</v>
          </cell>
          <cell r="C10650">
            <v>2011</v>
          </cell>
          <cell r="D10650" t="str">
            <v>700290  Special Financial Management</v>
          </cell>
          <cell r="E10650" t="str">
            <v>District 6</v>
          </cell>
          <cell r="F10650" t="str">
            <v>Sewer</v>
          </cell>
        </row>
        <row r="10651">
          <cell r="B10651">
            <v>3983.43</v>
          </cell>
          <cell r="C10651">
            <v>2011</v>
          </cell>
          <cell r="D10651" t="str">
            <v>700290  Special Financial Management</v>
          </cell>
          <cell r="E10651" t="str">
            <v>District 6</v>
          </cell>
          <cell r="F10651" t="str">
            <v>Sewer</v>
          </cell>
        </row>
        <row r="10652">
          <cell r="B10652">
            <v>3983.43</v>
          </cell>
          <cell r="C10652">
            <v>2011</v>
          </cell>
          <cell r="D10652" t="str">
            <v>700290  Special Financial Management</v>
          </cell>
          <cell r="E10652" t="str">
            <v>District 6</v>
          </cell>
          <cell r="F10652" t="str">
            <v>Sewer</v>
          </cell>
        </row>
        <row r="10653">
          <cell r="B10653">
            <v>3983.43</v>
          </cell>
          <cell r="C10653">
            <v>2011</v>
          </cell>
          <cell r="D10653" t="str">
            <v>700290  Special Financial Management</v>
          </cell>
          <cell r="E10653" t="str">
            <v>District 7</v>
          </cell>
          <cell r="F10653" t="str">
            <v>Sewer</v>
          </cell>
        </row>
        <row r="10654">
          <cell r="B10654">
            <v>3983.43</v>
          </cell>
          <cell r="C10654">
            <v>2011</v>
          </cell>
          <cell r="D10654" t="str">
            <v>700290  Special Financial Management</v>
          </cell>
          <cell r="E10654" t="str">
            <v>District 7</v>
          </cell>
          <cell r="F10654" t="str">
            <v>Sewer</v>
          </cell>
        </row>
        <row r="10655">
          <cell r="B10655">
            <v>3983.43</v>
          </cell>
          <cell r="C10655">
            <v>2011</v>
          </cell>
          <cell r="D10655" t="str">
            <v>700290  Special Financial Management</v>
          </cell>
          <cell r="E10655" t="str">
            <v>District 7</v>
          </cell>
          <cell r="F10655" t="str">
            <v>Sewer</v>
          </cell>
        </row>
        <row r="10656">
          <cell r="B10656">
            <v>3983.43</v>
          </cell>
          <cell r="C10656">
            <v>2011</v>
          </cell>
          <cell r="D10656" t="str">
            <v>700290  Special Financial Management</v>
          </cell>
          <cell r="E10656" t="str">
            <v>District 7</v>
          </cell>
          <cell r="F10656" t="str">
            <v>Sewer</v>
          </cell>
        </row>
        <row r="10657">
          <cell r="B10657">
            <v>3983.43</v>
          </cell>
          <cell r="C10657">
            <v>2011</v>
          </cell>
          <cell r="D10657" t="str">
            <v>700290  Special Financial Management</v>
          </cell>
          <cell r="E10657" t="str">
            <v>District 7</v>
          </cell>
          <cell r="F10657" t="str">
            <v>Sewer</v>
          </cell>
        </row>
        <row r="10658">
          <cell r="B10658">
            <v>3983.43</v>
          </cell>
          <cell r="C10658">
            <v>2011</v>
          </cell>
          <cell r="D10658" t="str">
            <v>700290  Special Financial Management</v>
          </cell>
          <cell r="E10658" t="str">
            <v>District 4</v>
          </cell>
          <cell r="F10658" t="str">
            <v>Sewer</v>
          </cell>
        </row>
        <row r="10659">
          <cell r="B10659">
            <v>721.24</v>
          </cell>
          <cell r="C10659">
            <v>2011</v>
          </cell>
          <cell r="D10659" t="str">
            <v>700585  Procurement</v>
          </cell>
          <cell r="E10659" t="str">
            <v>TOC</v>
          </cell>
          <cell r="F10659" t="str">
            <v>Water</v>
          </cell>
        </row>
        <row r="10660">
          <cell r="B10660">
            <v>2514.48</v>
          </cell>
          <cell r="C10660">
            <v>2011</v>
          </cell>
          <cell r="D10660" t="str">
            <v>700585  Procurement</v>
          </cell>
          <cell r="E10660" t="str">
            <v>Logistics</v>
          </cell>
          <cell r="F10660" t="str">
            <v>Water</v>
          </cell>
        </row>
        <row r="10661">
          <cell r="B10661">
            <v>8959.74</v>
          </cell>
          <cell r="C10661">
            <v>2011</v>
          </cell>
          <cell r="D10661" t="str">
            <v>700585  Procurement</v>
          </cell>
          <cell r="E10661" t="str">
            <v>Logistics</v>
          </cell>
          <cell r="F10661" t="str">
            <v>Water</v>
          </cell>
        </row>
        <row r="10662">
          <cell r="B10662">
            <v>195.91</v>
          </cell>
          <cell r="C10662">
            <v>2011</v>
          </cell>
          <cell r="D10662" t="str">
            <v>700585  Procurement</v>
          </cell>
          <cell r="E10662" t="str">
            <v>Logistics</v>
          </cell>
          <cell r="F10662" t="str">
            <v>Water</v>
          </cell>
        </row>
        <row r="10663">
          <cell r="B10663">
            <v>25836.81</v>
          </cell>
          <cell r="C10663">
            <v>2011</v>
          </cell>
          <cell r="D10663" t="str">
            <v>700585  Procurement</v>
          </cell>
          <cell r="E10663" t="str">
            <v>Logistics</v>
          </cell>
          <cell r="F10663" t="str">
            <v>Water</v>
          </cell>
        </row>
        <row r="10664">
          <cell r="B10664">
            <v>71610.94</v>
          </cell>
          <cell r="C10664">
            <v>2011</v>
          </cell>
          <cell r="D10664" t="str">
            <v>700585  Procurement</v>
          </cell>
          <cell r="E10664" t="str">
            <v>Logistics</v>
          </cell>
          <cell r="F10664" t="str">
            <v>Water</v>
          </cell>
        </row>
        <row r="10665">
          <cell r="B10665">
            <v>15391.08</v>
          </cell>
          <cell r="C10665">
            <v>2011</v>
          </cell>
          <cell r="D10665" t="str">
            <v>700585  Procurement</v>
          </cell>
          <cell r="E10665" t="str">
            <v>Logistics</v>
          </cell>
          <cell r="F10665" t="str">
            <v>Water</v>
          </cell>
        </row>
        <row r="10666">
          <cell r="B10666">
            <v>1833690.48</v>
          </cell>
          <cell r="C10666">
            <v>2011</v>
          </cell>
          <cell r="D10666" t="str">
            <v>700585  Procurement</v>
          </cell>
          <cell r="E10666" t="str">
            <v>District 1</v>
          </cell>
          <cell r="F10666" t="str">
            <v>Water</v>
          </cell>
        </row>
        <row r="10667">
          <cell r="B10667">
            <v>27217.95</v>
          </cell>
          <cell r="C10667">
            <v>2011</v>
          </cell>
          <cell r="D10667" t="str">
            <v>700585  Procurement</v>
          </cell>
          <cell r="E10667" t="str">
            <v>District 1</v>
          </cell>
          <cell r="F10667" t="str">
            <v>Water</v>
          </cell>
        </row>
        <row r="10668">
          <cell r="B10668">
            <v>52998.9</v>
          </cell>
          <cell r="C10668">
            <v>2011</v>
          </cell>
          <cell r="D10668" t="str">
            <v>700585  Procurement</v>
          </cell>
          <cell r="E10668" t="str">
            <v>District 1</v>
          </cell>
          <cell r="F10668" t="str">
            <v>Water</v>
          </cell>
        </row>
        <row r="10669">
          <cell r="B10669">
            <v>147.91</v>
          </cell>
          <cell r="C10669">
            <v>2011</v>
          </cell>
          <cell r="D10669" t="str">
            <v>700585  Procurement</v>
          </cell>
          <cell r="E10669" t="str">
            <v>TOC</v>
          </cell>
          <cell r="F10669" t="str">
            <v>Water</v>
          </cell>
        </row>
        <row r="10670">
          <cell r="B10670">
            <v>6539.71</v>
          </cell>
          <cell r="C10670">
            <v>2011</v>
          </cell>
          <cell r="D10670" t="str">
            <v>700585  Procurement</v>
          </cell>
          <cell r="E10670" t="str">
            <v>District 6</v>
          </cell>
          <cell r="F10670" t="str">
            <v>Water</v>
          </cell>
        </row>
        <row r="10671">
          <cell r="B10671">
            <v>10422</v>
          </cell>
          <cell r="C10671">
            <v>2011</v>
          </cell>
          <cell r="D10671" t="str">
            <v>700585  Procurement</v>
          </cell>
          <cell r="E10671" t="str">
            <v>District 8</v>
          </cell>
          <cell r="F10671" t="str">
            <v>Water</v>
          </cell>
        </row>
        <row r="10672">
          <cell r="B10672">
            <v>1361762.39</v>
          </cell>
          <cell r="C10672">
            <v>2011</v>
          </cell>
          <cell r="D10672" t="str">
            <v>700585  Procurement</v>
          </cell>
          <cell r="E10672" t="str">
            <v>District 8</v>
          </cell>
          <cell r="F10672" t="str">
            <v>Water</v>
          </cell>
        </row>
        <row r="10673">
          <cell r="B10673">
            <v>374440.12</v>
          </cell>
          <cell r="C10673">
            <v>2011</v>
          </cell>
          <cell r="D10673" t="str">
            <v>700585  Procurement</v>
          </cell>
          <cell r="E10673" t="str">
            <v>District 6</v>
          </cell>
          <cell r="F10673" t="str">
            <v>Water</v>
          </cell>
        </row>
        <row r="10674">
          <cell r="B10674">
            <v>2311.66</v>
          </cell>
          <cell r="C10674">
            <v>2011</v>
          </cell>
          <cell r="D10674" t="str">
            <v>700585  Procurement</v>
          </cell>
          <cell r="E10674" t="str">
            <v>District 3</v>
          </cell>
          <cell r="F10674" t="str">
            <v>Water</v>
          </cell>
        </row>
        <row r="10675">
          <cell r="B10675">
            <v>147.91</v>
          </cell>
          <cell r="C10675">
            <v>2011</v>
          </cell>
          <cell r="D10675" t="str">
            <v>700585  Procurement</v>
          </cell>
          <cell r="E10675" t="str">
            <v>District 3</v>
          </cell>
          <cell r="F10675" t="str">
            <v>Water</v>
          </cell>
        </row>
        <row r="10676">
          <cell r="B10676">
            <v>174178.08</v>
          </cell>
          <cell r="C10676">
            <v>2011</v>
          </cell>
          <cell r="D10676" t="str">
            <v>700585  Procurement</v>
          </cell>
          <cell r="E10676" t="str">
            <v>District 3</v>
          </cell>
          <cell r="F10676" t="str">
            <v>Water</v>
          </cell>
        </row>
        <row r="10677">
          <cell r="B10677">
            <v>1479.11</v>
          </cell>
          <cell r="C10677">
            <v>2011</v>
          </cell>
          <cell r="D10677" t="str">
            <v>700585  Procurement</v>
          </cell>
          <cell r="E10677" t="str">
            <v>District 4</v>
          </cell>
          <cell r="F10677" t="str">
            <v>Water</v>
          </cell>
        </row>
        <row r="10678">
          <cell r="B10678">
            <v>10526.91</v>
          </cell>
          <cell r="C10678">
            <v>2011</v>
          </cell>
          <cell r="D10678" t="str">
            <v>700585  Procurement</v>
          </cell>
          <cell r="E10678" t="str">
            <v>District 4</v>
          </cell>
          <cell r="F10678" t="str">
            <v>Water</v>
          </cell>
        </row>
        <row r="10679">
          <cell r="B10679">
            <v>749726.87</v>
          </cell>
          <cell r="C10679">
            <v>2011</v>
          </cell>
          <cell r="D10679" t="str">
            <v>700585  Procurement</v>
          </cell>
          <cell r="E10679" t="str">
            <v>District 4</v>
          </cell>
          <cell r="F10679" t="str">
            <v>Water</v>
          </cell>
        </row>
        <row r="10680">
          <cell r="B10680">
            <v>747672.75</v>
          </cell>
          <cell r="C10680">
            <v>2011</v>
          </cell>
          <cell r="D10680" t="str">
            <v>700585  Procurement</v>
          </cell>
          <cell r="E10680" t="str">
            <v>District 4</v>
          </cell>
          <cell r="F10680" t="str">
            <v>Water</v>
          </cell>
        </row>
        <row r="10681">
          <cell r="B10681">
            <v>726190.22</v>
          </cell>
          <cell r="C10681">
            <v>2011</v>
          </cell>
          <cell r="D10681" t="str">
            <v>700585  Procurement</v>
          </cell>
          <cell r="E10681" t="str">
            <v>District 4</v>
          </cell>
          <cell r="F10681" t="str">
            <v>Water</v>
          </cell>
        </row>
        <row r="10682">
          <cell r="B10682">
            <v>295.83</v>
          </cell>
          <cell r="C10682">
            <v>2011</v>
          </cell>
          <cell r="D10682" t="str">
            <v>700585  Procurement</v>
          </cell>
          <cell r="E10682" t="str">
            <v>District 8</v>
          </cell>
          <cell r="F10682" t="str">
            <v>Water</v>
          </cell>
        </row>
        <row r="10683">
          <cell r="B10683">
            <v>994552.29</v>
          </cell>
          <cell r="C10683">
            <v>2011</v>
          </cell>
          <cell r="D10683" t="str">
            <v>700585  Procurement</v>
          </cell>
          <cell r="E10683" t="str">
            <v>District 8</v>
          </cell>
          <cell r="F10683" t="str">
            <v>Water</v>
          </cell>
        </row>
        <row r="10684">
          <cell r="B10684">
            <v>147.91</v>
          </cell>
          <cell r="C10684">
            <v>2011</v>
          </cell>
          <cell r="D10684" t="str">
            <v>700585  Procurement</v>
          </cell>
          <cell r="E10684" t="str">
            <v>District 8</v>
          </cell>
          <cell r="F10684" t="str">
            <v>Water</v>
          </cell>
        </row>
        <row r="10685">
          <cell r="B10685">
            <v>14919.68</v>
          </cell>
          <cell r="C10685">
            <v>2011</v>
          </cell>
          <cell r="D10685" t="str">
            <v>700585  Procurement</v>
          </cell>
          <cell r="E10685" t="str">
            <v>District 6</v>
          </cell>
          <cell r="F10685" t="str">
            <v>Water</v>
          </cell>
        </row>
        <row r="10686">
          <cell r="B10686">
            <v>10210.25</v>
          </cell>
          <cell r="C10686">
            <v>2011</v>
          </cell>
          <cell r="D10686" t="str">
            <v>700585  Procurement</v>
          </cell>
          <cell r="E10686" t="str">
            <v>District 6</v>
          </cell>
          <cell r="F10686" t="str">
            <v>Water</v>
          </cell>
        </row>
        <row r="10687">
          <cell r="B10687">
            <v>819329.77</v>
          </cell>
          <cell r="C10687">
            <v>2011</v>
          </cell>
          <cell r="D10687" t="str">
            <v>700585  Procurement</v>
          </cell>
          <cell r="E10687" t="str">
            <v>District 6</v>
          </cell>
          <cell r="F10687" t="str">
            <v>Water</v>
          </cell>
        </row>
        <row r="10688">
          <cell r="B10688">
            <v>471431.98</v>
          </cell>
          <cell r="C10688">
            <v>2011</v>
          </cell>
          <cell r="D10688" t="str">
            <v>700585  Procurement</v>
          </cell>
          <cell r="E10688" t="str">
            <v>District 6</v>
          </cell>
          <cell r="F10688" t="str">
            <v>Water</v>
          </cell>
        </row>
        <row r="10689">
          <cell r="B10689">
            <v>843067.31</v>
          </cell>
          <cell r="C10689">
            <v>2011</v>
          </cell>
          <cell r="D10689" t="str">
            <v>700585  Procurement</v>
          </cell>
          <cell r="E10689" t="str">
            <v>District 6</v>
          </cell>
          <cell r="F10689" t="str">
            <v>Water</v>
          </cell>
        </row>
        <row r="10690">
          <cell r="B10690">
            <v>167403.60999999999</v>
          </cell>
          <cell r="C10690">
            <v>2011</v>
          </cell>
          <cell r="D10690" t="str">
            <v>700585  Procurement</v>
          </cell>
          <cell r="E10690" t="str">
            <v>District 6</v>
          </cell>
          <cell r="F10690" t="str">
            <v>Water</v>
          </cell>
        </row>
        <row r="10691">
          <cell r="B10691">
            <v>6114.26</v>
          </cell>
          <cell r="C10691">
            <v>2011</v>
          </cell>
          <cell r="D10691" t="str">
            <v>700585  Procurement</v>
          </cell>
          <cell r="E10691" t="str">
            <v>District 8</v>
          </cell>
          <cell r="F10691" t="str">
            <v>Water</v>
          </cell>
        </row>
        <row r="10692">
          <cell r="B10692">
            <v>1008636.38</v>
          </cell>
          <cell r="C10692">
            <v>2011</v>
          </cell>
          <cell r="D10692" t="str">
            <v>700585  Procurement</v>
          </cell>
          <cell r="E10692" t="str">
            <v>District 8</v>
          </cell>
          <cell r="F10692" t="str">
            <v>Water</v>
          </cell>
        </row>
        <row r="10693">
          <cell r="B10693">
            <v>739.57</v>
          </cell>
          <cell r="C10693">
            <v>2011</v>
          </cell>
          <cell r="D10693" t="str">
            <v>700585  Procurement</v>
          </cell>
          <cell r="E10693" t="str">
            <v>District 8</v>
          </cell>
          <cell r="F10693" t="str">
            <v>Water</v>
          </cell>
        </row>
        <row r="10694">
          <cell r="B10694">
            <v>26427.02</v>
          </cell>
          <cell r="C10694">
            <v>2011</v>
          </cell>
          <cell r="D10694" t="str">
            <v>700585  Procurement</v>
          </cell>
          <cell r="E10694" t="str">
            <v>District 8</v>
          </cell>
          <cell r="F10694" t="str">
            <v>Water</v>
          </cell>
        </row>
        <row r="10695">
          <cell r="B10695">
            <v>147.91</v>
          </cell>
          <cell r="C10695">
            <v>2011</v>
          </cell>
          <cell r="D10695" t="str">
            <v>700585  Procurement</v>
          </cell>
          <cell r="E10695" t="str">
            <v>District 8</v>
          </cell>
          <cell r="F10695" t="str">
            <v>Water</v>
          </cell>
        </row>
        <row r="10696">
          <cell r="B10696">
            <v>2522731.41</v>
          </cell>
          <cell r="C10696">
            <v>2011</v>
          </cell>
          <cell r="D10696" t="str">
            <v>700585  Procurement</v>
          </cell>
          <cell r="E10696" t="str">
            <v>District 8</v>
          </cell>
          <cell r="F10696" t="str">
            <v>Water</v>
          </cell>
        </row>
        <row r="10697">
          <cell r="B10697">
            <v>217482.54</v>
          </cell>
          <cell r="C10697">
            <v>2011</v>
          </cell>
          <cell r="D10697" t="str">
            <v>700585  Procurement</v>
          </cell>
          <cell r="E10697" t="str">
            <v>Informal Settlements</v>
          </cell>
          <cell r="F10697" t="str">
            <v>Water</v>
          </cell>
        </row>
        <row r="10698">
          <cell r="B10698">
            <v>64112.05</v>
          </cell>
          <cell r="C10698">
            <v>2011</v>
          </cell>
          <cell r="D10698" t="str">
            <v>700585  Procurement</v>
          </cell>
          <cell r="E10698" t="str">
            <v>Informal Settlements</v>
          </cell>
          <cell r="F10698" t="str">
            <v>Sewer</v>
          </cell>
        </row>
        <row r="10699">
          <cell r="B10699">
            <v>295.83</v>
          </cell>
          <cell r="C10699">
            <v>2011</v>
          </cell>
          <cell r="D10699" t="str">
            <v>700585  Procurement</v>
          </cell>
          <cell r="E10699" t="str">
            <v>Planning &amp; Design</v>
          </cell>
          <cell r="F10699" t="str">
            <v>Sewer</v>
          </cell>
        </row>
        <row r="10700">
          <cell r="B10700">
            <v>21533.35</v>
          </cell>
          <cell r="C10700">
            <v>2011</v>
          </cell>
          <cell r="D10700" t="str">
            <v>700585  Procurement</v>
          </cell>
          <cell r="E10700" t="str">
            <v>Planning &amp; Design</v>
          </cell>
          <cell r="F10700" t="str">
            <v>Sewer</v>
          </cell>
        </row>
        <row r="10701">
          <cell r="B10701">
            <v>129600.52</v>
          </cell>
          <cell r="C10701">
            <v>2011</v>
          </cell>
          <cell r="D10701" t="str">
            <v>700585  Procurement</v>
          </cell>
          <cell r="E10701" t="str">
            <v>Informal Settlements</v>
          </cell>
          <cell r="F10701" t="str">
            <v>Sewer</v>
          </cell>
        </row>
        <row r="10702">
          <cell r="B10702">
            <v>64331.37</v>
          </cell>
          <cell r="C10702">
            <v>2011</v>
          </cell>
          <cell r="D10702" t="str">
            <v>700585  Procurement</v>
          </cell>
          <cell r="E10702" t="str">
            <v>Logistics</v>
          </cell>
          <cell r="F10702" t="str">
            <v>Sewer</v>
          </cell>
        </row>
        <row r="10703">
          <cell r="B10703">
            <v>15016.62</v>
          </cell>
          <cell r="C10703">
            <v>2011</v>
          </cell>
          <cell r="D10703" t="str">
            <v>700585  Procurement</v>
          </cell>
          <cell r="E10703" t="str">
            <v>Logistics</v>
          </cell>
          <cell r="F10703" t="str">
            <v>Sewer</v>
          </cell>
        </row>
        <row r="10704">
          <cell r="B10704">
            <v>147.91</v>
          </cell>
          <cell r="C10704">
            <v>2011</v>
          </cell>
          <cell r="D10704" t="str">
            <v>700585  Procurement</v>
          </cell>
          <cell r="E10704" t="str">
            <v>Logistics</v>
          </cell>
          <cell r="F10704" t="str">
            <v>Sewer</v>
          </cell>
        </row>
        <row r="10705">
          <cell r="B10705">
            <v>595.59</v>
          </cell>
          <cell r="C10705">
            <v>2011</v>
          </cell>
          <cell r="D10705" t="str">
            <v>700585  Procurement</v>
          </cell>
          <cell r="E10705" t="str">
            <v>Logistics</v>
          </cell>
          <cell r="F10705" t="str">
            <v>Sewer</v>
          </cell>
        </row>
        <row r="10706">
          <cell r="B10706">
            <v>12036.15</v>
          </cell>
          <cell r="C10706">
            <v>2011</v>
          </cell>
          <cell r="D10706" t="str">
            <v>700585  Procurement</v>
          </cell>
          <cell r="E10706" t="str">
            <v>District 1</v>
          </cell>
          <cell r="F10706" t="str">
            <v>Sewer</v>
          </cell>
        </row>
        <row r="10707">
          <cell r="B10707">
            <v>1782.83</v>
          </cell>
          <cell r="C10707">
            <v>2011</v>
          </cell>
          <cell r="D10707" t="str">
            <v>700585  Procurement</v>
          </cell>
          <cell r="E10707" t="str">
            <v>District 1</v>
          </cell>
          <cell r="F10707" t="str">
            <v>Sewer</v>
          </cell>
        </row>
        <row r="10708">
          <cell r="B10708">
            <v>443.73</v>
          </cell>
          <cell r="C10708">
            <v>2011</v>
          </cell>
          <cell r="D10708" t="str">
            <v>700585  Procurement</v>
          </cell>
          <cell r="E10708" t="str">
            <v>District 1</v>
          </cell>
          <cell r="F10708" t="str">
            <v>Sewer</v>
          </cell>
        </row>
        <row r="10709">
          <cell r="B10709">
            <v>113713.86</v>
          </cell>
          <cell r="C10709">
            <v>2011</v>
          </cell>
          <cell r="D10709" t="str">
            <v>700585  Procurement</v>
          </cell>
          <cell r="E10709" t="str">
            <v>District 7</v>
          </cell>
          <cell r="F10709" t="str">
            <v>Sewer</v>
          </cell>
        </row>
        <row r="10710">
          <cell r="B10710">
            <v>21713.63</v>
          </cell>
          <cell r="C10710">
            <v>2011</v>
          </cell>
          <cell r="D10710" t="str">
            <v>700585  Procurement</v>
          </cell>
          <cell r="E10710" t="str">
            <v>District 6</v>
          </cell>
          <cell r="F10710" t="str">
            <v>Sewer</v>
          </cell>
        </row>
        <row r="10711">
          <cell r="B10711">
            <v>147.91</v>
          </cell>
          <cell r="C10711">
            <v>2011</v>
          </cell>
          <cell r="D10711" t="str">
            <v>700585  Procurement</v>
          </cell>
          <cell r="E10711" t="str">
            <v>District 7</v>
          </cell>
          <cell r="F10711" t="str">
            <v>Sewer</v>
          </cell>
        </row>
        <row r="10712">
          <cell r="B10712">
            <v>295.83</v>
          </cell>
          <cell r="C10712">
            <v>2011</v>
          </cell>
          <cell r="D10712" t="str">
            <v>700585  Procurement</v>
          </cell>
          <cell r="E10712" t="str">
            <v>TOC</v>
          </cell>
          <cell r="F10712" t="str">
            <v>Sewer</v>
          </cell>
        </row>
        <row r="10713">
          <cell r="B10713">
            <v>24624.39</v>
          </cell>
          <cell r="C10713">
            <v>2011</v>
          </cell>
          <cell r="D10713" t="str">
            <v>700585  Procurement</v>
          </cell>
          <cell r="E10713" t="str">
            <v>District 3</v>
          </cell>
          <cell r="F10713" t="str">
            <v>Sewer</v>
          </cell>
        </row>
        <row r="10714">
          <cell r="B10714">
            <v>743.5</v>
          </cell>
          <cell r="C10714">
            <v>2011</v>
          </cell>
          <cell r="D10714" t="str">
            <v>700585  Procurement</v>
          </cell>
          <cell r="E10714" t="str">
            <v>District 3</v>
          </cell>
          <cell r="F10714" t="str">
            <v>Sewer</v>
          </cell>
        </row>
        <row r="10715">
          <cell r="B10715">
            <v>117982.39</v>
          </cell>
          <cell r="C10715">
            <v>2011</v>
          </cell>
          <cell r="D10715" t="str">
            <v>700585  Procurement</v>
          </cell>
          <cell r="E10715" t="str">
            <v>District 4</v>
          </cell>
          <cell r="F10715" t="str">
            <v>Sewer</v>
          </cell>
        </row>
        <row r="10716">
          <cell r="B10716">
            <v>52760.75</v>
          </cell>
          <cell r="C10716">
            <v>2011</v>
          </cell>
          <cell r="D10716" t="str">
            <v>700585  Procurement</v>
          </cell>
          <cell r="E10716" t="str">
            <v>District 4</v>
          </cell>
          <cell r="F10716" t="str">
            <v>Sewer</v>
          </cell>
        </row>
        <row r="10717">
          <cell r="B10717">
            <v>591.63</v>
          </cell>
          <cell r="C10717">
            <v>2011</v>
          </cell>
          <cell r="D10717" t="str">
            <v>700585  Procurement</v>
          </cell>
          <cell r="E10717" t="str">
            <v>District 4</v>
          </cell>
          <cell r="F10717" t="str">
            <v>Sewer</v>
          </cell>
        </row>
        <row r="10718">
          <cell r="B10718">
            <v>30609.53</v>
          </cell>
          <cell r="C10718">
            <v>2011</v>
          </cell>
          <cell r="D10718" t="str">
            <v>700585  Procurement</v>
          </cell>
          <cell r="E10718" t="str">
            <v>District 4</v>
          </cell>
          <cell r="F10718" t="str">
            <v>Sewer</v>
          </cell>
        </row>
        <row r="10719">
          <cell r="B10719">
            <v>18378.439999999999</v>
          </cell>
          <cell r="C10719">
            <v>2011</v>
          </cell>
          <cell r="D10719" t="str">
            <v>700585  Procurement</v>
          </cell>
          <cell r="E10719" t="str">
            <v>District 7</v>
          </cell>
          <cell r="F10719" t="str">
            <v>Sewer</v>
          </cell>
        </row>
        <row r="10720">
          <cell r="B10720">
            <v>1183.3</v>
          </cell>
          <cell r="C10720">
            <v>2011</v>
          </cell>
          <cell r="D10720" t="str">
            <v>700585  Procurement</v>
          </cell>
          <cell r="E10720" t="str">
            <v>District 7</v>
          </cell>
          <cell r="F10720" t="str">
            <v>Sewer</v>
          </cell>
        </row>
        <row r="10721">
          <cell r="B10721">
            <v>40284.06</v>
          </cell>
          <cell r="C10721">
            <v>2011</v>
          </cell>
          <cell r="D10721" t="str">
            <v>700585  Procurement</v>
          </cell>
          <cell r="E10721" t="str">
            <v>District 6</v>
          </cell>
          <cell r="F10721" t="str">
            <v>Sewer</v>
          </cell>
        </row>
        <row r="10722">
          <cell r="B10722">
            <v>44580.71</v>
          </cell>
          <cell r="C10722">
            <v>2011</v>
          </cell>
          <cell r="D10722" t="str">
            <v>700585  Procurement</v>
          </cell>
          <cell r="E10722" t="str">
            <v>District 6</v>
          </cell>
          <cell r="F10722" t="str">
            <v>Sewer</v>
          </cell>
        </row>
        <row r="10723">
          <cell r="B10723">
            <v>48910.68</v>
          </cell>
          <cell r="C10723">
            <v>2011</v>
          </cell>
          <cell r="D10723" t="str">
            <v>700585  Procurement</v>
          </cell>
          <cell r="E10723" t="str">
            <v>District 6</v>
          </cell>
          <cell r="F10723" t="str">
            <v>Sewer</v>
          </cell>
        </row>
        <row r="10724">
          <cell r="B10724">
            <v>5780.39</v>
          </cell>
          <cell r="C10724">
            <v>2011</v>
          </cell>
          <cell r="D10724" t="str">
            <v>700585  Procurement</v>
          </cell>
          <cell r="E10724" t="str">
            <v>District 6</v>
          </cell>
          <cell r="F10724" t="str">
            <v>Sewer</v>
          </cell>
        </row>
        <row r="10725">
          <cell r="B10725">
            <v>27939.23</v>
          </cell>
          <cell r="C10725">
            <v>2011</v>
          </cell>
          <cell r="D10725" t="str">
            <v>700585  Procurement</v>
          </cell>
          <cell r="E10725" t="str">
            <v>District 6</v>
          </cell>
          <cell r="F10725" t="str">
            <v>Sewer</v>
          </cell>
        </row>
        <row r="10726">
          <cell r="B10726">
            <v>19446.490000000002</v>
          </cell>
          <cell r="C10726">
            <v>2011</v>
          </cell>
          <cell r="D10726" t="str">
            <v>700585  Procurement</v>
          </cell>
          <cell r="E10726" t="str">
            <v>District 7</v>
          </cell>
          <cell r="F10726" t="str">
            <v>Sewer</v>
          </cell>
        </row>
        <row r="10727">
          <cell r="B10727">
            <v>85.09</v>
          </cell>
          <cell r="C10727">
            <v>2011</v>
          </cell>
          <cell r="D10727" t="str">
            <v>700585  Procurement</v>
          </cell>
          <cell r="E10727" t="str">
            <v>District 7</v>
          </cell>
          <cell r="F10727" t="str">
            <v>Sewer</v>
          </cell>
        </row>
        <row r="10728">
          <cell r="B10728">
            <v>739.57</v>
          </cell>
          <cell r="C10728">
            <v>2011</v>
          </cell>
          <cell r="D10728" t="str">
            <v>700585  Procurement</v>
          </cell>
          <cell r="E10728" t="str">
            <v>District 7</v>
          </cell>
          <cell r="F10728" t="str">
            <v>Sewer</v>
          </cell>
        </row>
        <row r="10729">
          <cell r="B10729">
            <v>163163.74</v>
          </cell>
          <cell r="C10729">
            <v>2011</v>
          </cell>
          <cell r="D10729" t="str">
            <v>700585  Procurement</v>
          </cell>
          <cell r="E10729" t="str">
            <v>District 7</v>
          </cell>
          <cell r="F10729" t="str">
            <v>Sewer</v>
          </cell>
        </row>
        <row r="10730">
          <cell r="B10730">
            <v>887.48</v>
          </cell>
          <cell r="C10730">
            <v>2011</v>
          </cell>
          <cell r="D10730" t="str">
            <v>700585  Procurement</v>
          </cell>
          <cell r="E10730" t="str">
            <v>District 7</v>
          </cell>
          <cell r="F10730" t="str">
            <v>Sewer</v>
          </cell>
        </row>
        <row r="10731">
          <cell r="B10731">
            <v>7035.89</v>
          </cell>
          <cell r="C10731">
            <v>2011</v>
          </cell>
          <cell r="D10731" t="str">
            <v>700585  Procurement</v>
          </cell>
          <cell r="E10731" t="str">
            <v>District 7</v>
          </cell>
          <cell r="F10731" t="str">
            <v>Sewer</v>
          </cell>
        </row>
        <row r="10732">
          <cell r="B10732">
            <v>17838.34</v>
          </cell>
          <cell r="C10732">
            <v>2011</v>
          </cell>
          <cell r="D10732" t="str">
            <v>700585  Procurement</v>
          </cell>
          <cell r="E10732" t="str">
            <v>Logistics</v>
          </cell>
          <cell r="F10732" t="str">
            <v>Water</v>
          </cell>
        </row>
        <row r="10733">
          <cell r="B10733">
            <v>81863.66</v>
          </cell>
          <cell r="C10733">
            <v>2011</v>
          </cell>
          <cell r="D10733" t="str">
            <v>700585  Procurement</v>
          </cell>
          <cell r="E10733" t="str">
            <v>Informal Settlements</v>
          </cell>
          <cell r="F10733" t="str">
            <v>Water</v>
          </cell>
        </row>
        <row r="10734">
          <cell r="B10734">
            <v>18056.990000000002</v>
          </cell>
          <cell r="C10734">
            <v>2011</v>
          </cell>
          <cell r="D10734" t="str">
            <v>700585  Procurement</v>
          </cell>
          <cell r="E10734" t="str">
            <v>Planning &amp; Design</v>
          </cell>
          <cell r="F10734" t="str">
            <v>Water</v>
          </cell>
        </row>
        <row r="10735">
          <cell r="B10735">
            <v>13993.12</v>
          </cell>
          <cell r="C10735">
            <v>2011</v>
          </cell>
          <cell r="D10735" t="str">
            <v>700585  Procurement</v>
          </cell>
          <cell r="E10735" t="str">
            <v>TOC</v>
          </cell>
          <cell r="F10735" t="str">
            <v>Water</v>
          </cell>
        </row>
        <row r="10736">
          <cell r="B10736">
            <v>12698.93</v>
          </cell>
          <cell r="C10736">
            <v>2011</v>
          </cell>
          <cell r="D10736" t="str">
            <v>700600  Treasury</v>
          </cell>
          <cell r="E10736" t="str">
            <v>District 4</v>
          </cell>
          <cell r="F10736" t="str">
            <v>Water</v>
          </cell>
        </row>
        <row r="10737">
          <cell r="B10737">
            <v>13450.79</v>
          </cell>
          <cell r="C10737">
            <v>2011</v>
          </cell>
          <cell r="D10737" t="str">
            <v>700600  Treasury</v>
          </cell>
          <cell r="E10737" t="str">
            <v>District 4</v>
          </cell>
          <cell r="F10737" t="str">
            <v>Water</v>
          </cell>
        </row>
        <row r="10738">
          <cell r="B10738">
            <v>20886.61</v>
          </cell>
          <cell r="C10738">
            <v>2011</v>
          </cell>
          <cell r="D10738" t="str">
            <v>700600  Treasury</v>
          </cell>
          <cell r="E10738" t="str">
            <v>District 4</v>
          </cell>
          <cell r="F10738" t="str">
            <v>Water</v>
          </cell>
        </row>
        <row r="10739">
          <cell r="B10739">
            <v>11309.97</v>
          </cell>
          <cell r="C10739">
            <v>2011</v>
          </cell>
          <cell r="D10739" t="str">
            <v>700600  Treasury</v>
          </cell>
          <cell r="E10739" t="str">
            <v>District 4</v>
          </cell>
          <cell r="F10739" t="str">
            <v>Water</v>
          </cell>
        </row>
        <row r="10740">
          <cell r="B10740">
            <v>23583.08</v>
          </cell>
          <cell r="C10740">
            <v>2011</v>
          </cell>
          <cell r="D10740" t="str">
            <v>700600  Treasury</v>
          </cell>
          <cell r="E10740" t="str">
            <v>District 4</v>
          </cell>
          <cell r="F10740" t="str">
            <v>Water</v>
          </cell>
        </row>
        <row r="10741">
          <cell r="B10741">
            <v>12857.38</v>
          </cell>
          <cell r="C10741">
            <v>2011</v>
          </cell>
          <cell r="D10741" t="str">
            <v>700600  Treasury</v>
          </cell>
          <cell r="E10741" t="str">
            <v>District 4</v>
          </cell>
          <cell r="F10741" t="str">
            <v>Water</v>
          </cell>
        </row>
        <row r="10742">
          <cell r="B10742">
            <v>21778.18</v>
          </cell>
          <cell r="C10742">
            <v>2011</v>
          </cell>
          <cell r="D10742" t="str">
            <v>700600  Treasury</v>
          </cell>
          <cell r="E10742" t="str">
            <v>District 3</v>
          </cell>
          <cell r="F10742" t="str">
            <v>Water</v>
          </cell>
        </row>
        <row r="10743">
          <cell r="B10743">
            <v>11095.06</v>
          </cell>
          <cell r="C10743">
            <v>2011</v>
          </cell>
          <cell r="D10743" t="str">
            <v>700600  Treasury</v>
          </cell>
          <cell r="E10743" t="str">
            <v>District 3</v>
          </cell>
          <cell r="F10743" t="str">
            <v>Water</v>
          </cell>
        </row>
        <row r="10744">
          <cell r="B10744">
            <v>15448.78</v>
          </cell>
          <cell r="C10744">
            <v>2011</v>
          </cell>
          <cell r="D10744" t="str">
            <v>700600  Treasury</v>
          </cell>
          <cell r="E10744" t="str">
            <v>District 3</v>
          </cell>
          <cell r="F10744" t="str">
            <v>Water</v>
          </cell>
        </row>
        <row r="10745">
          <cell r="B10745">
            <v>13356.31</v>
          </cell>
          <cell r="C10745">
            <v>2011</v>
          </cell>
          <cell r="D10745" t="str">
            <v>700600  Treasury</v>
          </cell>
          <cell r="E10745" t="str">
            <v>District 3</v>
          </cell>
          <cell r="F10745" t="str">
            <v>Water</v>
          </cell>
        </row>
        <row r="10746">
          <cell r="B10746">
            <v>16682.11</v>
          </cell>
          <cell r="C10746">
            <v>2011</v>
          </cell>
          <cell r="D10746" t="str">
            <v>700600  Treasury</v>
          </cell>
          <cell r="E10746" t="str">
            <v>District 6</v>
          </cell>
          <cell r="F10746" t="str">
            <v>Water</v>
          </cell>
        </row>
        <row r="10747">
          <cell r="B10747">
            <v>19198.32</v>
          </cell>
          <cell r="C10747">
            <v>2011</v>
          </cell>
          <cell r="D10747" t="str">
            <v>700600  Treasury</v>
          </cell>
          <cell r="E10747" t="str">
            <v>District 8</v>
          </cell>
          <cell r="F10747" t="str">
            <v>Water</v>
          </cell>
        </row>
        <row r="10748">
          <cell r="B10748">
            <v>32645.84</v>
          </cell>
          <cell r="C10748">
            <v>2011</v>
          </cell>
          <cell r="D10748" t="str">
            <v>700600  Treasury</v>
          </cell>
          <cell r="E10748" t="str">
            <v>District 8</v>
          </cell>
          <cell r="F10748" t="str">
            <v>Water</v>
          </cell>
        </row>
        <row r="10749">
          <cell r="B10749">
            <v>13944.94</v>
          </cell>
          <cell r="C10749">
            <v>2011</v>
          </cell>
          <cell r="D10749" t="str">
            <v>700600  Treasury</v>
          </cell>
          <cell r="E10749" t="str">
            <v>District 6</v>
          </cell>
          <cell r="F10749" t="str">
            <v>Water</v>
          </cell>
        </row>
        <row r="10750">
          <cell r="B10750">
            <v>13770.54</v>
          </cell>
          <cell r="C10750">
            <v>2011</v>
          </cell>
          <cell r="D10750" t="str">
            <v>700600  Treasury</v>
          </cell>
          <cell r="E10750" t="str">
            <v>TOC</v>
          </cell>
          <cell r="F10750" t="str">
            <v>Water</v>
          </cell>
        </row>
        <row r="10751">
          <cell r="B10751">
            <v>14432.91</v>
          </cell>
          <cell r="C10751">
            <v>2011</v>
          </cell>
          <cell r="D10751" t="str">
            <v>700600  Treasury</v>
          </cell>
          <cell r="E10751" t="str">
            <v>District 1</v>
          </cell>
          <cell r="F10751" t="str">
            <v>Water</v>
          </cell>
        </row>
        <row r="10752">
          <cell r="B10752">
            <v>22245.08</v>
          </cell>
          <cell r="C10752">
            <v>2011</v>
          </cell>
          <cell r="D10752" t="str">
            <v>700600  Treasury</v>
          </cell>
          <cell r="E10752" t="str">
            <v>District 1</v>
          </cell>
          <cell r="F10752" t="str">
            <v>Water</v>
          </cell>
        </row>
        <row r="10753">
          <cell r="B10753">
            <v>11132.77</v>
          </cell>
          <cell r="C10753">
            <v>2011</v>
          </cell>
          <cell r="D10753" t="str">
            <v>700600  Treasury</v>
          </cell>
          <cell r="E10753" t="str">
            <v>District 1</v>
          </cell>
          <cell r="F10753" t="str">
            <v>Water</v>
          </cell>
        </row>
        <row r="10754">
          <cell r="B10754">
            <v>35347.24</v>
          </cell>
          <cell r="C10754">
            <v>2011</v>
          </cell>
          <cell r="D10754" t="str">
            <v>700600  Treasury</v>
          </cell>
          <cell r="E10754" t="str">
            <v>District 1</v>
          </cell>
          <cell r="F10754" t="str">
            <v>Water</v>
          </cell>
        </row>
        <row r="10755">
          <cell r="B10755">
            <v>14250.02</v>
          </cell>
          <cell r="C10755">
            <v>2011</v>
          </cell>
          <cell r="D10755" t="str">
            <v>700600  Treasury</v>
          </cell>
          <cell r="E10755" t="str">
            <v>District 1</v>
          </cell>
          <cell r="F10755" t="str">
            <v>Water</v>
          </cell>
        </row>
        <row r="10756">
          <cell r="B10756">
            <v>21918.49</v>
          </cell>
          <cell r="C10756">
            <v>2011</v>
          </cell>
          <cell r="D10756" t="str">
            <v>700600  Treasury</v>
          </cell>
          <cell r="E10756" t="str">
            <v>Logistics</v>
          </cell>
          <cell r="F10756" t="str">
            <v>Water</v>
          </cell>
        </row>
        <row r="10757">
          <cell r="B10757">
            <v>11355.8</v>
          </cell>
          <cell r="C10757">
            <v>2011</v>
          </cell>
          <cell r="D10757" t="str">
            <v>700600  Treasury</v>
          </cell>
          <cell r="E10757" t="str">
            <v>Logistics</v>
          </cell>
          <cell r="F10757" t="str">
            <v>Water</v>
          </cell>
        </row>
        <row r="10758">
          <cell r="B10758">
            <v>14092.62</v>
          </cell>
          <cell r="C10758">
            <v>2011</v>
          </cell>
          <cell r="D10758" t="str">
            <v>700600  Treasury</v>
          </cell>
          <cell r="E10758" t="str">
            <v>Logistics</v>
          </cell>
          <cell r="F10758" t="str">
            <v>Water</v>
          </cell>
        </row>
        <row r="10759">
          <cell r="B10759">
            <v>10919.69</v>
          </cell>
          <cell r="C10759">
            <v>2011</v>
          </cell>
          <cell r="D10759" t="str">
            <v>700600  Treasury</v>
          </cell>
          <cell r="E10759" t="str">
            <v>Logistics</v>
          </cell>
          <cell r="F10759" t="str">
            <v>Water</v>
          </cell>
        </row>
        <row r="10760">
          <cell r="B10760">
            <v>16517.98</v>
          </cell>
          <cell r="C10760">
            <v>2011</v>
          </cell>
          <cell r="D10760" t="str">
            <v>700600  Treasury</v>
          </cell>
          <cell r="E10760" t="str">
            <v>Logistics</v>
          </cell>
          <cell r="F10760" t="str">
            <v>Water</v>
          </cell>
        </row>
        <row r="10761">
          <cell r="B10761">
            <v>6832.9</v>
          </cell>
          <cell r="C10761">
            <v>2011</v>
          </cell>
          <cell r="D10761" t="str">
            <v>700600  Treasury</v>
          </cell>
          <cell r="E10761" t="str">
            <v>Logistics</v>
          </cell>
          <cell r="F10761" t="str">
            <v>Water</v>
          </cell>
        </row>
        <row r="10762">
          <cell r="B10762">
            <v>11385.12</v>
          </cell>
          <cell r="C10762">
            <v>2011</v>
          </cell>
          <cell r="D10762" t="str">
            <v>700600  Treasury</v>
          </cell>
          <cell r="E10762" t="str">
            <v>District 8</v>
          </cell>
          <cell r="F10762" t="str">
            <v>Water</v>
          </cell>
        </row>
        <row r="10763">
          <cell r="B10763">
            <v>10938.56</v>
          </cell>
          <cell r="C10763">
            <v>2011</v>
          </cell>
          <cell r="D10763" t="str">
            <v>700600  Treasury</v>
          </cell>
          <cell r="E10763" t="e">
            <v>#N/A</v>
          </cell>
          <cell r="F10763" t="str">
            <v>Sewer</v>
          </cell>
        </row>
        <row r="10764">
          <cell r="B10764">
            <v>11049.68</v>
          </cell>
          <cell r="C10764">
            <v>2011</v>
          </cell>
          <cell r="D10764" t="str">
            <v>700600  Treasury</v>
          </cell>
          <cell r="E10764" t="e">
            <v>#N/A</v>
          </cell>
          <cell r="F10764" t="str">
            <v>Sewer</v>
          </cell>
        </row>
        <row r="10765">
          <cell r="B10765">
            <v>11219.33</v>
          </cell>
          <cell r="C10765">
            <v>2011</v>
          </cell>
          <cell r="D10765" t="str">
            <v>700600  Treasury</v>
          </cell>
          <cell r="E10765" t="str">
            <v>District 8</v>
          </cell>
          <cell r="F10765" t="str">
            <v>Water</v>
          </cell>
        </row>
        <row r="10766">
          <cell r="B10766">
            <v>10942.19</v>
          </cell>
          <cell r="C10766">
            <v>2011</v>
          </cell>
          <cell r="D10766" t="str">
            <v>700600  Treasury</v>
          </cell>
          <cell r="E10766" t="str">
            <v>District 8</v>
          </cell>
          <cell r="F10766" t="str">
            <v>Water</v>
          </cell>
        </row>
        <row r="10767">
          <cell r="B10767">
            <v>22871.66</v>
          </cell>
          <cell r="C10767">
            <v>2011</v>
          </cell>
          <cell r="D10767" t="str">
            <v>700600  Treasury</v>
          </cell>
          <cell r="E10767" t="str">
            <v>District 8</v>
          </cell>
          <cell r="F10767" t="str">
            <v>Water</v>
          </cell>
        </row>
        <row r="10768">
          <cell r="B10768">
            <v>19381.490000000002</v>
          </cell>
          <cell r="C10768">
            <v>2011</v>
          </cell>
          <cell r="D10768" t="str">
            <v>700600  Treasury</v>
          </cell>
          <cell r="E10768" t="str">
            <v>District 8</v>
          </cell>
          <cell r="F10768" t="str">
            <v>Water</v>
          </cell>
        </row>
        <row r="10769">
          <cell r="B10769">
            <v>10999.85</v>
          </cell>
          <cell r="C10769">
            <v>2011</v>
          </cell>
          <cell r="D10769" t="str">
            <v>700600  Treasury</v>
          </cell>
          <cell r="E10769" t="str">
            <v>District 8</v>
          </cell>
          <cell r="F10769" t="str">
            <v>Water</v>
          </cell>
        </row>
        <row r="10770">
          <cell r="B10770">
            <v>18675.18</v>
          </cell>
          <cell r="C10770">
            <v>2011</v>
          </cell>
          <cell r="D10770" t="str">
            <v>700600  Treasury</v>
          </cell>
          <cell r="E10770" t="str">
            <v>District 8</v>
          </cell>
          <cell r="F10770" t="str">
            <v>Water</v>
          </cell>
        </row>
        <row r="10771">
          <cell r="B10771">
            <v>14514.88</v>
          </cell>
          <cell r="C10771">
            <v>2011</v>
          </cell>
          <cell r="D10771" t="str">
            <v>700600  Treasury</v>
          </cell>
          <cell r="E10771" t="str">
            <v>District 8</v>
          </cell>
          <cell r="F10771" t="str">
            <v>Water</v>
          </cell>
        </row>
        <row r="10772">
          <cell r="B10772">
            <v>12364.12</v>
          </cell>
          <cell r="C10772">
            <v>2011</v>
          </cell>
          <cell r="D10772" t="str">
            <v>700600  Treasury</v>
          </cell>
          <cell r="E10772" t="str">
            <v>District 8</v>
          </cell>
          <cell r="F10772" t="str">
            <v>Water</v>
          </cell>
        </row>
        <row r="10773">
          <cell r="B10773">
            <v>11189.85</v>
          </cell>
          <cell r="C10773">
            <v>2011</v>
          </cell>
          <cell r="D10773" t="str">
            <v>700600  Treasury</v>
          </cell>
          <cell r="E10773" t="str">
            <v>District 8</v>
          </cell>
          <cell r="F10773" t="str">
            <v>Water</v>
          </cell>
        </row>
        <row r="10774">
          <cell r="B10774">
            <v>21590</v>
          </cell>
          <cell r="C10774">
            <v>2011</v>
          </cell>
          <cell r="D10774" t="str">
            <v>700600  Treasury</v>
          </cell>
          <cell r="E10774" t="str">
            <v>District 8</v>
          </cell>
          <cell r="F10774" t="str">
            <v>Water</v>
          </cell>
        </row>
        <row r="10775">
          <cell r="B10775">
            <v>11233.65</v>
          </cell>
          <cell r="C10775">
            <v>2011</v>
          </cell>
          <cell r="D10775" t="str">
            <v>700600  Treasury</v>
          </cell>
          <cell r="E10775" t="str">
            <v>District 8</v>
          </cell>
          <cell r="F10775" t="str">
            <v>Water</v>
          </cell>
        </row>
        <row r="10776">
          <cell r="B10776">
            <v>16997.169999999998</v>
          </cell>
          <cell r="C10776">
            <v>2011</v>
          </cell>
          <cell r="D10776" t="str">
            <v>700600  Treasury</v>
          </cell>
          <cell r="E10776" t="str">
            <v>District 6</v>
          </cell>
          <cell r="F10776" t="str">
            <v>Water</v>
          </cell>
        </row>
        <row r="10777">
          <cell r="B10777">
            <v>14903.09</v>
          </cell>
          <cell r="C10777">
            <v>2011</v>
          </cell>
          <cell r="D10777" t="str">
            <v>700600  Treasury</v>
          </cell>
          <cell r="E10777" t="str">
            <v>District 6</v>
          </cell>
          <cell r="F10777" t="str">
            <v>Water</v>
          </cell>
        </row>
        <row r="10778">
          <cell r="B10778">
            <v>12734.73</v>
          </cell>
          <cell r="C10778">
            <v>2011</v>
          </cell>
          <cell r="D10778" t="str">
            <v>700600  Treasury</v>
          </cell>
          <cell r="E10778" t="str">
            <v>District 6</v>
          </cell>
          <cell r="F10778" t="str">
            <v>Water</v>
          </cell>
        </row>
        <row r="10779">
          <cell r="B10779">
            <v>12183.59</v>
          </cell>
          <cell r="C10779">
            <v>2011</v>
          </cell>
          <cell r="D10779" t="str">
            <v>700600  Treasury</v>
          </cell>
          <cell r="E10779" t="str">
            <v>District 6</v>
          </cell>
          <cell r="F10779" t="str">
            <v>Water</v>
          </cell>
        </row>
        <row r="10780">
          <cell r="B10780">
            <v>11301.45</v>
          </cell>
          <cell r="C10780">
            <v>2011</v>
          </cell>
          <cell r="D10780" t="str">
            <v>700600  Treasury</v>
          </cell>
          <cell r="E10780" t="str">
            <v>District 6</v>
          </cell>
          <cell r="F10780" t="str">
            <v>Water</v>
          </cell>
        </row>
        <row r="10781">
          <cell r="B10781">
            <v>51363.86</v>
          </cell>
          <cell r="C10781">
            <v>2011</v>
          </cell>
          <cell r="D10781" t="str">
            <v>700600  Treasury</v>
          </cell>
          <cell r="E10781" t="str">
            <v>District 6</v>
          </cell>
          <cell r="F10781" t="str">
            <v>Water</v>
          </cell>
        </row>
        <row r="10782">
          <cell r="B10782">
            <v>11581.65</v>
          </cell>
          <cell r="C10782">
            <v>2011</v>
          </cell>
          <cell r="D10782" t="str">
            <v>700600  Treasury</v>
          </cell>
          <cell r="E10782" t="str">
            <v>District 6</v>
          </cell>
          <cell r="F10782" t="str">
            <v>Water</v>
          </cell>
        </row>
        <row r="10783">
          <cell r="B10783">
            <v>23948.59</v>
          </cell>
          <cell r="C10783">
            <v>2011</v>
          </cell>
          <cell r="D10783" t="str">
            <v>700600  Treasury</v>
          </cell>
          <cell r="E10783" t="str">
            <v>District 8</v>
          </cell>
          <cell r="F10783" t="str">
            <v>Water</v>
          </cell>
        </row>
        <row r="10784">
          <cell r="B10784">
            <v>11653.15</v>
          </cell>
          <cell r="C10784">
            <v>2011</v>
          </cell>
          <cell r="D10784" t="str">
            <v>700600  Treasury</v>
          </cell>
          <cell r="E10784" t="str">
            <v>District 8</v>
          </cell>
          <cell r="F10784" t="str">
            <v>Water</v>
          </cell>
        </row>
        <row r="10785">
          <cell r="B10785">
            <v>11808.26</v>
          </cell>
          <cell r="C10785">
            <v>2011</v>
          </cell>
          <cell r="D10785" t="str">
            <v>700600  Treasury</v>
          </cell>
          <cell r="E10785" t="str">
            <v>District 8</v>
          </cell>
          <cell r="F10785" t="str">
            <v>Water</v>
          </cell>
        </row>
        <row r="10786">
          <cell r="B10786">
            <v>13594.18</v>
          </cell>
          <cell r="C10786">
            <v>2011</v>
          </cell>
          <cell r="D10786" t="str">
            <v>700600  Treasury</v>
          </cell>
          <cell r="E10786" t="str">
            <v>District 8</v>
          </cell>
          <cell r="F10786" t="str">
            <v>Water</v>
          </cell>
        </row>
        <row r="10787">
          <cell r="B10787">
            <v>11519.9</v>
          </cell>
          <cell r="C10787">
            <v>2011</v>
          </cell>
          <cell r="D10787" t="str">
            <v>700600  Treasury</v>
          </cell>
          <cell r="E10787" t="str">
            <v>District 1</v>
          </cell>
          <cell r="F10787" t="str">
            <v>Water</v>
          </cell>
        </row>
        <row r="10788">
          <cell r="B10788">
            <v>12422.17</v>
          </cell>
          <cell r="C10788">
            <v>2011</v>
          </cell>
          <cell r="D10788" t="str">
            <v>700600  Treasury</v>
          </cell>
          <cell r="E10788" t="str">
            <v>District 8</v>
          </cell>
          <cell r="F10788" t="str">
            <v>Water</v>
          </cell>
        </row>
        <row r="10789">
          <cell r="B10789">
            <v>12823.47</v>
          </cell>
          <cell r="C10789">
            <v>2011</v>
          </cell>
          <cell r="D10789" t="str">
            <v>700600  Treasury</v>
          </cell>
          <cell r="E10789" t="str">
            <v>Logistics</v>
          </cell>
          <cell r="F10789" t="str">
            <v>Water</v>
          </cell>
        </row>
        <row r="10790">
          <cell r="B10790">
            <v>11000.94</v>
          </cell>
          <cell r="C10790">
            <v>2011</v>
          </cell>
          <cell r="D10790" t="str">
            <v>700600  Treasury</v>
          </cell>
          <cell r="E10790" t="str">
            <v>District 4</v>
          </cell>
          <cell r="F10790" t="str">
            <v>Sewer</v>
          </cell>
        </row>
        <row r="10791">
          <cell r="B10791">
            <v>13282.84</v>
          </cell>
          <cell r="C10791">
            <v>2011</v>
          </cell>
          <cell r="D10791" t="str">
            <v>700600  Treasury</v>
          </cell>
          <cell r="E10791" t="str">
            <v>District 4</v>
          </cell>
          <cell r="F10791" t="str">
            <v>Sewer</v>
          </cell>
        </row>
        <row r="10792">
          <cell r="B10792">
            <v>17318.080000000002</v>
          </cell>
          <cell r="C10792">
            <v>2011</v>
          </cell>
          <cell r="D10792" t="str">
            <v>700600  Treasury</v>
          </cell>
          <cell r="E10792" t="str">
            <v>District 4</v>
          </cell>
          <cell r="F10792" t="str">
            <v>Sewer</v>
          </cell>
        </row>
        <row r="10793">
          <cell r="B10793">
            <v>11538.27</v>
          </cell>
          <cell r="C10793">
            <v>2011</v>
          </cell>
          <cell r="D10793" t="str">
            <v>700600  Treasury</v>
          </cell>
          <cell r="E10793" t="str">
            <v>District 3</v>
          </cell>
          <cell r="F10793" t="str">
            <v>Sewer</v>
          </cell>
        </row>
        <row r="10794">
          <cell r="B10794">
            <v>11156.93</v>
          </cell>
          <cell r="C10794">
            <v>2011</v>
          </cell>
          <cell r="D10794" t="str">
            <v>700600  Treasury</v>
          </cell>
          <cell r="E10794" t="str">
            <v>District 3</v>
          </cell>
          <cell r="F10794" t="str">
            <v>Sewer</v>
          </cell>
        </row>
        <row r="10795">
          <cell r="B10795">
            <v>21132.67</v>
          </cell>
          <cell r="C10795">
            <v>2011</v>
          </cell>
          <cell r="D10795" t="str">
            <v>700600  Treasury</v>
          </cell>
          <cell r="E10795" t="str">
            <v>District 3</v>
          </cell>
          <cell r="F10795" t="str">
            <v>Sewer</v>
          </cell>
        </row>
        <row r="10796">
          <cell r="B10796">
            <v>11404.74</v>
          </cell>
          <cell r="C10796">
            <v>2011</v>
          </cell>
          <cell r="D10796" t="str">
            <v>700600  Treasury</v>
          </cell>
          <cell r="E10796" t="str">
            <v>TOC</v>
          </cell>
          <cell r="F10796" t="str">
            <v>Sewer</v>
          </cell>
        </row>
        <row r="10797">
          <cell r="B10797">
            <v>22450.39</v>
          </cell>
          <cell r="C10797">
            <v>2011</v>
          </cell>
          <cell r="D10797" t="str">
            <v>700600  Treasury</v>
          </cell>
          <cell r="E10797" t="str">
            <v>District 7</v>
          </cell>
          <cell r="F10797" t="str">
            <v>Sewer</v>
          </cell>
        </row>
        <row r="10798">
          <cell r="B10798">
            <v>10938.06</v>
          </cell>
          <cell r="C10798">
            <v>2011</v>
          </cell>
          <cell r="D10798" t="str">
            <v>700600  Treasury</v>
          </cell>
          <cell r="E10798" t="str">
            <v>District 7</v>
          </cell>
          <cell r="F10798" t="str">
            <v>Sewer</v>
          </cell>
        </row>
        <row r="10799">
          <cell r="B10799">
            <v>12524.42</v>
          </cell>
          <cell r="C10799">
            <v>2011</v>
          </cell>
          <cell r="D10799" t="str">
            <v>700600  Treasury</v>
          </cell>
          <cell r="E10799" t="str">
            <v>District 6</v>
          </cell>
          <cell r="F10799" t="str">
            <v>Sewer</v>
          </cell>
        </row>
        <row r="10800">
          <cell r="B10800">
            <v>14117.98</v>
          </cell>
          <cell r="C10800">
            <v>2011</v>
          </cell>
          <cell r="D10800" t="str">
            <v>700600  Treasury</v>
          </cell>
          <cell r="E10800" t="str">
            <v>District 7</v>
          </cell>
          <cell r="F10800" t="str">
            <v>Sewer</v>
          </cell>
        </row>
        <row r="10801">
          <cell r="B10801">
            <v>21038.25</v>
          </cell>
          <cell r="C10801">
            <v>2011</v>
          </cell>
          <cell r="D10801" t="str">
            <v>700600  Treasury</v>
          </cell>
          <cell r="E10801" t="str">
            <v>District 1</v>
          </cell>
          <cell r="F10801" t="str">
            <v>Sewer</v>
          </cell>
        </row>
        <row r="10802">
          <cell r="B10802">
            <v>20854.5</v>
          </cell>
          <cell r="C10802">
            <v>2011</v>
          </cell>
          <cell r="D10802" t="str">
            <v>700600  Treasury</v>
          </cell>
          <cell r="E10802" t="str">
            <v>District 1</v>
          </cell>
          <cell r="F10802" t="str">
            <v>Sewer</v>
          </cell>
        </row>
        <row r="10803">
          <cell r="B10803">
            <v>21081.13</v>
          </cell>
          <cell r="C10803">
            <v>2011</v>
          </cell>
          <cell r="D10803" t="str">
            <v>700600  Treasury</v>
          </cell>
          <cell r="E10803" t="str">
            <v>District 1</v>
          </cell>
          <cell r="F10803" t="str">
            <v>Sewer</v>
          </cell>
        </row>
        <row r="10804">
          <cell r="B10804">
            <v>11002.95</v>
          </cell>
          <cell r="C10804">
            <v>2011</v>
          </cell>
          <cell r="D10804" t="str">
            <v>700600  Treasury</v>
          </cell>
          <cell r="E10804" t="str">
            <v>Logistics</v>
          </cell>
          <cell r="F10804" t="str">
            <v>Sewer</v>
          </cell>
        </row>
        <row r="10805">
          <cell r="B10805">
            <v>10929.81</v>
          </cell>
          <cell r="C10805">
            <v>2011</v>
          </cell>
          <cell r="D10805" t="str">
            <v>700600  Treasury</v>
          </cell>
          <cell r="E10805" t="str">
            <v>Logistics</v>
          </cell>
          <cell r="F10805" t="str">
            <v>Sewer</v>
          </cell>
        </row>
        <row r="10806">
          <cell r="B10806">
            <v>10928.62</v>
          </cell>
          <cell r="C10806">
            <v>2011</v>
          </cell>
          <cell r="D10806" t="str">
            <v>700600  Treasury</v>
          </cell>
          <cell r="E10806" t="str">
            <v>Logistics</v>
          </cell>
          <cell r="F10806" t="str">
            <v>Sewer</v>
          </cell>
        </row>
        <row r="10807">
          <cell r="B10807">
            <v>14634.07</v>
          </cell>
          <cell r="C10807">
            <v>2011</v>
          </cell>
          <cell r="D10807" t="str">
            <v>700600  Treasury</v>
          </cell>
          <cell r="E10807" t="str">
            <v>Logistics</v>
          </cell>
          <cell r="F10807" t="str">
            <v>Sewer</v>
          </cell>
        </row>
        <row r="10808">
          <cell r="B10808">
            <v>10919.69</v>
          </cell>
          <cell r="C10808">
            <v>2011</v>
          </cell>
          <cell r="D10808" t="str">
            <v>700600  Treasury</v>
          </cell>
          <cell r="E10808" t="str">
            <v>Logistics</v>
          </cell>
          <cell r="F10808" t="str">
            <v>Sewer</v>
          </cell>
        </row>
        <row r="10809">
          <cell r="B10809">
            <v>11006.4</v>
          </cell>
          <cell r="C10809">
            <v>2011</v>
          </cell>
          <cell r="D10809" t="str">
            <v>700600  Treasury</v>
          </cell>
          <cell r="E10809" t="str">
            <v>Logistics</v>
          </cell>
          <cell r="F10809" t="str">
            <v>Sewer</v>
          </cell>
        </row>
        <row r="10810">
          <cell r="B10810">
            <v>52475.88</v>
          </cell>
          <cell r="C10810">
            <v>2011</v>
          </cell>
          <cell r="D10810" t="str">
            <v>700600  Treasury</v>
          </cell>
          <cell r="E10810" t="str">
            <v>Logistics</v>
          </cell>
          <cell r="F10810" t="str">
            <v>Sewer</v>
          </cell>
        </row>
        <row r="10811">
          <cell r="B10811">
            <v>65059.27</v>
          </cell>
          <cell r="C10811">
            <v>2011</v>
          </cell>
          <cell r="D10811" t="str">
            <v>700600  Treasury</v>
          </cell>
          <cell r="E10811" t="str">
            <v>Informal Settlements</v>
          </cell>
          <cell r="F10811" t="str">
            <v>Sewer</v>
          </cell>
        </row>
        <row r="10812">
          <cell r="B10812">
            <v>11100.42</v>
          </cell>
          <cell r="C10812">
            <v>2011</v>
          </cell>
          <cell r="D10812" t="str">
            <v>700600  Treasury</v>
          </cell>
          <cell r="E10812" t="str">
            <v>TOC</v>
          </cell>
          <cell r="F10812" t="str">
            <v>Sewer</v>
          </cell>
        </row>
        <row r="10813">
          <cell r="B10813">
            <v>90123.94</v>
          </cell>
          <cell r="C10813">
            <v>2011</v>
          </cell>
          <cell r="D10813" t="str">
            <v>700600  Treasury</v>
          </cell>
          <cell r="E10813" t="str">
            <v>Planning &amp; Design</v>
          </cell>
          <cell r="F10813" t="str">
            <v>Sewer</v>
          </cell>
        </row>
        <row r="10814">
          <cell r="B10814">
            <v>83254.75</v>
          </cell>
          <cell r="C10814">
            <v>2011</v>
          </cell>
          <cell r="D10814" t="str">
            <v>700600  Treasury</v>
          </cell>
          <cell r="E10814" t="str">
            <v>Planning &amp; Design</v>
          </cell>
          <cell r="F10814" t="str">
            <v>Sewer</v>
          </cell>
        </row>
        <row r="10815">
          <cell r="B10815">
            <v>11768.07</v>
          </cell>
          <cell r="C10815">
            <v>2011</v>
          </cell>
          <cell r="D10815" t="str">
            <v>700600  Treasury</v>
          </cell>
          <cell r="E10815" t="str">
            <v>Informal Settlements</v>
          </cell>
          <cell r="F10815" t="str">
            <v>Sewer</v>
          </cell>
        </row>
        <row r="10816">
          <cell r="B10816">
            <v>35192.79</v>
          </cell>
          <cell r="C10816">
            <v>2011</v>
          </cell>
          <cell r="D10816" t="str">
            <v>700600  Treasury</v>
          </cell>
          <cell r="E10816" t="str">
            <v>District 4</v>
          </cell>
          <cell r="F10816" t="str">
            <v>Sewer</v>
          </cell>
        </row>
        <row r="10817">
          <cell r="B10817">
            <v>11308.83</v>
          </cell>
          <cell r="C10817">
            <v>2011</v>
          </cell>
          <cell r="D10817" t="str">
            <v>700600  Treasury</v>
          </cell>
          <cell r="E10817" t="str">
            <v>Logistics</v>
          </cell>
          <cell r="F10817" t="str">
            <v>Water</v>
          </cell>
        </row>
        <row r="10818">
          <cell r="B10818">
            <v>15364.32</v>
          </cell>
          <cell r="C10818">
            <v>2011</v>
          </cell>
          <cell r="D10818" t="str">
            <v>700600  Treasury</v>
          </cell>
          <cell r="E10818" t="str">
            <v>Logistics</v>
          </cell>
          <cell r="F10818" t="str">
            <v>Water</v>
          </cell>
        </row>
        <row r="10819">
          <cell r="B10819">
            <v>14609.73</v>
          </cell>
          <cell r="C10819">
            <v>2011</v>
          </cell>
          <cell r="D10819" t="str">
            <v>700600  Treasury</v>
          </cell>
          <cell r="E10819" t="str">
            <v>TOC</v>
          </cell>
          <cell r="F10819" t="str">
            <v>Water</v>
          </cell>
        </row>
        <row r="10820">
          <cell r="B10820">
            <v>44526.65</v>
          </cell>
          <cell r="C10820">
            <v>2011</v>
          </cell>
          <cell r="D10820" t="str">
            <v>700600  Treasury</v>
          </cell>
          <cell r="E10820" t="str">
            <v>Informal Settlements</v>
          </cell>
          <cell r="F10820" t="str">
            <v>Water</v>
          </cell>
        </row>
        <row r="10821">
          <cell r="B10821">
            <v>28817.64</v>
          </cell>
          <cell r="C10821">
            <v>2011</v>
          </cell>
          <cell r="D10821" t="str">
            <v>700600  Treasury</v>
          </cell>
          <cell r="E10821" t="str">
            <v>TOC</v>
          </cell>
          <cell r="F10821" t="str">
            <v>Water</v>
          </cell>
        </row>
        <row r="10822">
          <cell r="B10822">
            <v>62415.93</v>
          </cell>
          <cell r="C10822">
            <v>2011</v>
          </cell>
          <cell r="D10822" t="str">
            <v>700600  Treasury</v>
          </cell>
          <cell r="E10822" t="str">
            <v>Planning &amp; Design</v>
          </cell>
          <cell r="F10822" t="str">
            <v>Water</v>
          </cell>
        </row>
        <row r="10823">
          <cell r="B10823">
            <v>14963.21</v>
          </cell>
          <cell r="C10823">
            <v>2011</v>
          </cell>
          <cell r="D10823" t="str">
            <v>700600  Treasury</v>
          </cell>
          <cell r="E10823" t="str">
            <v>Informal Settlements</v>
          </cell>
          <cell r="F10823" t="str">
            <v>Water</v>
          </cell>
        </row>
        <row r="10824">
          <cell r="B10824">
            <v>185233.55</v>
          </cell>
          <cell r="C10824">
            <v>2011</v>
          </cell>
          <cell r="D10824" t="str">
            <v>700600  Treasury</v>
          </cell>
          <cell r="E10824" t="str">
            <v>Logistics</v>
          </cell>
          <cell r="F10824" t="str">
            <v>Water</v>
          </cell>
        </row>
        <row r="10825">
          <cell r="B10825">
            <v>11061.12</v>
          </cell>
          <cell r="C10825">
            <v>2011</v>
          </cell>
          <cell r="D10825" t="str">
            <v>700600  Treasury</v>
          </cell>
          <cell r="E10825" t="str">
            <v>District 7</v>
          </cell>
          <cell r="F10825" t="str">
            <v>Sewer</v>
          </cell>
        </row>
        <row r="10826">
          <cell r="B10826">
            <v>11188.34</v>
          </cell>
          <cell r="C10826">
            <v>2011</v>
          </cell>
          <cell r="D10826" t="str">
            <v>700600  Treasury</v>
          </cell>
          <cell r="E10826" t="str">
            <v>District 7</v>
          </cell>
          <cell r="F10826" t="str">
            <v>Sewer</v>
          </cell>
        </row>
        <row r="10827">
          <cell r="B10827">
            <v>14540.66</v>
          </cell>
          <cell r="C10827">
            <v>2011</v>
          </cell>
          <cell r="D10827" t="str">
            <v>700600  Treasury</v>
          </cell>
          <cell r="E10827" t="str">
            <v>District 7</v>
          </cell>
          <cell r="F10827" t="str">
            <v>Sewer</v>
          </cell>
        </row>
        <row r="10828">
          <cell r="B10828">
            <v>45090.39</v>
          </cell>
          <cell r="C10828">
            <v>2011</v>
          </cell>
          <cell r="D10828" t="str">
            <v>700600  Treasury</v>
          </cell>
          <cell r="E10828" t="str">
            <v>District 7</v>
          </cell>
          <cell r="F10828" t="str">
            <v>Sewer</v>
          </cell>
        </row>
        <row r="10829">
          <cell r="B10829">
            <v>11088.09</v>
          </cell>
          <cell r="C10829">
            <v>2011</v>
          </cell>
          <cell r="D10829" t="str">
            <v>700600  Treasury</v>
          </cell>
          <cell r="E10829" t="str">
            <v>District 7</v>
          </cell>
          <cell r="F10829" t="str">
            <v>Sewer</v>
          </cell>
        </row>
        <row r="10830">
          <cell r="B10830">
            <v>17147.560000000001</v>
          </cell>
          <cell r="C10830">
            <v>2011</v>
          </cell>
          <cell r="D10830" t="str">
            <v>700600  Treasury</v>
          </cell>
          <cell r="E10830" t="str">
            <v>District 7</v>
          </cell>
          <cell r="F10830" t="str">
            <v>Sewer</v>
          </cell>
        </row>
        <row r="10831">
          <cell r="B10831">
            <v>13044.57</v>
          </cell>
          <cell r="C10831">
            <v>2011</v>
          </cell>
          <cell r="D10831" t="str">
            <v>700600  Treasury</v>
          </cell>
          <cell r="E10831" t="str">
            <v>District 6</v>
          </cell>
          <cell r="F10831" t="str">
            <v>Sewer</v>
          </cell>
        </row>
        <row r="10832">
          <cell r="B10832">
            <v>44501.89</v>
          </cell>
          <cell r="C10832">
            <v>2011</v>
          </cell>
          <cell r="D10832" t="str">
            <v>700600  Treasury</v>
          </cell>
          <cell r="E10832" t="str">
            <v>District 6</v>
          </cell>
          <cell r="F10832" t="str">
            <v>Sewer</v>
          </cell>
        </row>
        <row r="10833">
          <cell r="B10833">
            <v>10970.17</v>
          </cell>
          <cell r="C10833">
            <v>2011</v>
          </cell>
          <cell r="D10833" t="str">
            <v>700600  Treasury</v>
          </cell>
          <cell r="E10833" t="str">
            <v>District 6</v>
          </cell>
          <cell r="F10833" t="str">
            <v>Sewer</v>
          </cell>
        </row>
        <row r="10834">
          <cell r="B10834">
            <v>12620.31</v>
          </cell>
          <cell r="C10834">
            <v>2011</v>
          </cell>
          <cell r="D10834" t="str">
            <v>700600  Treasury</v>
          </cell>
          <cell r="E10834" t="str">
            <v>District 6</v>
          </cell>
          <cell r="F10834" t="str">
            <v>Sewer</v>
          </cell>
        </row>
        <row r="10835">
          <cell r="B10835">
            <v>11861.9</v>
          </cell>
          <cell r="C10835">
            <v>2011</v>
          </cell>
          <cell r="D10835" t="str">
            <v>700600  Treasury</v>
          </cell>
          <cell r="E10835" t="str">
            <v>District 6</v>
          </cell>
          <cell r="F10835" t="str">
            <v>Sewer</v>
          </cell>
        </row>
        <row r="10836">
          <cell r="B10836">
            <v>15581.93</v>
          </cell>
          <cell r="C10836">
            <v>2011</v>
          </cell>
          <cell r="D10836" t="str">
            <v>700600  Treasury</v>
          </cell>
          <cell r="E10836" t="str">
            <v>District 6</v>
          </cell>
          <cell r="F10836" t="str">
            <v>Sewer</v>
          </cell>
        </row>
        <row r="10837">
          <cell r="B10837">
            <v>11163.43</v>
          </cell>
          <cell r="C10837">
            <v>2011</v>
          </cell>
          <cell r="D10837" t="str">
            <v>700600  Treasury</v>
          </cell>
          <cell r="E10837" t="str">
            <v>District 7</v>
          </cell>
          <cell r="F10837" t="str">
            <v>Sewer</v>
          </cell>
        </row>
        <row r="10838">
          <cell r="B10838">
            <v>10982.69</v>
          </cell>
          <cell r="C10838">
            <v>2011</v>
          </cell>
          <cell r="D10838" t="str">
            <v>700600  Treasury</v>
          </cell>
          <cell r="E10838" t="str">
            <v>District 7</v>
          </cell>
          <cell r="F10838" t="str">
            <v>Sewer</v>
          </cell>
        </row>
        <row r="10839">
          <cell r="B10839">
            <v>40747.120000000003</v>
          </cell>
          <cell r="C10839">
            <v>2011</v>
          </cell>
          <cell r="D10839" t="str">
            <v>700600  Treasury</v>
          </cell>
          <cell r="E10839" t="str">
            <v>District 7</v>
          </cell>
          <cell r="F10839" t="str">
            <v>Sewer</v>
          </cell>
        </row>
        <row r="10840">
          <cell r="B10840">
            <v>11055.1</v>
          </cell>
          <cell r="C10840">
            <v>2011</v>
          </cell>
          <cell r="D10840" t="str">
            <v>700600  Treasury</v>
          </cell>
          <cell r="E10840" t="str">
            <v>District 7</v>
          </cell>
          <cell r="F10840" t="str">
            <v>Sewer</v>
          </cell>
        </row>
        <row r="10841">
          <cell r="B10841">
            <v>12469.78</v>
          </cell>
          <cell r="C10841">
            <v>2011</v>
          </cell>
          <cell r="D10841" t="str">
            <v>700600  Treasury</v>
          </cell>
          <cell r="E10841" t="str">
            <v>District 7</v>
          </cell>
          <cell r="F10841" t="str">
            <v>Sewer</v>
          </cell>
        </row>
        <row r="10842">
          <cell r="B10842">
            <v>12568.19</v>
          </cell>
          <cell r="C10842">
            <v>2011</v>
          </cell>
          <cell r="D10842" t="str">
            <v>700600  Treasury</v>
          </cell>
          <cell r="E10842" t="str">
            <v>District 4</v>
          </cell>
          <cell r="F10842" t="str">
            <v>Sewer</v>
          </cell>
        </row>
        <row r="10843">
          <cell r="B10843">
            <v>48036.07</v>
          </cell>
          <cell r="C10843">
            <v>2011</v>
          </cell>
          <cell r="D10843" t="str">
            <v>700630  Utilities Service Management</v>
          </cell>
          <cell r="E10843" t="str">
            <v>District 4</v>
          </cell>
          <cell r="F10843" t="str">
            <v>Water</v>
          </cell>
        </row>
        <row r="10844">
          <cell r="B10844">
            <v>48036.07</v>
          </cell>
          <cell r="C10844">
            <v>2011</v>
          </cell>
          <cell r="D10844" t="str">
            <v>700630  Utilities Service Management</v>
          </cell>
          <cell r="E10844" t="str">
            <v>District 4</v>
          </cell>
          <cell r="F10844" t="str">
            <v>Water</v>
          </cell>
        </row>
        <row r="10845">
          <cell r="B10845">
            <v>48036.07</v>
          </cell>
          <cell r="C10845">
            <v>2011</v>
          </cell>
          <cell r="D10845" t="str">
            <v>700630  Utilities Service Management</v>
          </cell>
          <cell r="E10845" t="str">
            <v>District 4</v>
          </cell>
          <cell r="F10845" t="str">
            <v>Water</v>
          </cell>
        </row>
        <row r="10846">
          <cell r="B10846">
            <v>48036.07</v>
          </cell>
          <cell r="C10846">
            <v>2011</v>
          </cell>
          <cell r="D10846" t="str">
            <v>700630  Utilities Service Management</v>
          </cell>
          <cell r="E10846" t="str">
            <v>District 3</v>
          </cell>
          <cell r="F10846" t="str">
            <v>Water</v>
          </cell>
        </row>
        <row r="10847">
          <cell r="B10847">
            <v>48036.07</v>
          </cell>
          <cell r="C10847">
            <v>2011</v>
          </cell>
          <cell r="D10847" t="str">
            <v>700630  Utilities Service Management</v>
          </cell>
          <cell r="E10847" t="str">
            <v>District 3</v>
          </cell>
          <cell r="F10847" t="str">
            <v>Water</v>
          </cell>
        </row>
        <row r="10848">
          <cell r="B10848">
            <v>48036.07</v>
          </cell>
          <cell r="C10848">
            <v>2011</v>
          </cell>
          <cell r="D10848" t="str">
            <v>700630  Utilities Service Management</v>
          </cell>
          <cell r="E10848" t="str">
            <v>District 3</v>
          </cell>
          <cell r="F10848" t="str">
            <v>Water</v>
          </cell>
        </row>
        <row r="10849">
          <cell r="B10849">
            <v>48036.07</v>
          </cell>
          <cell r="C10849">
            <v>2011</v>
          </cell>
          <cell r="D10849" t="str">
            <v>700630  Utilities Service Management</v>
          </cell>
          <cell r="E10849" t="str">
            <v>District 6</v>
          </cell>
          <cell r="F10849" t="str">
            <v>Water</v>
          </cell>
        </row>
        <row r="10850">
          <cell r="B10850">
            <v>48036.07</v>
          </cell>
          <cell r="C10850">
            <v>2011</v>
          </cell>
          <cell r="D10850" t="str">
            <v>700630  Utilities Service Management</v>
          </cell>
          <cell r="E10850" t="str">
            <v>District 8</v>
          </cell>
          <cell r="F10850" t="str">
            <v>Water</v>
          </cell>
        </row>
        <row r="10851">
          <cell r="B10851">
            <v>48036.07</v>
          </cell>
          <cell r="C10851">
            <v>2011</v>
          </cell>
          <cell r="D10851" t="str">
            <v>700630  Utilities Service Management</v>
          </cell>
          <cell r="E10851" t="str">
            <v>District 8</v>
          </cell>
          <cell r="F10851" t="str">
            <v>Water</v>
          </cell>
        </row>
        <row r="10852">
          <cell r="B10852">
            <v>48036.07</v>
          </cell>
          <cell r="C10852">
            <v>2011</v>
          </cell>
          <cell r="D10852" t="str">
            <v>700630  Utilities Service Management</v>
          </cell>
          <cell r="E10852" t="str">
            <v>District 6</v>
          </cell>
          <cell r="F10852" t="str">
            <v>Water</v>
          </cell>
        </row>
        <row r="10853">
          <cell r="B10853">
            <v>48036.07</v>
          </cell>
          <cell r="C10853">
            <v>2011</v>
          </cell>
          <cell r="D10853" t="str">
            <v>700630  Utilities Service Management</v>
          </cell>
          <cell r="E10853" t="str">
            <v>TOC</v>
          </cell>
          <cell r="F10853" t="str">
            <v>Water</v>
          </cell>
        </row>
        <row r="10854">
          <cell r="B10854">
            <v>48036.07</v>
          </cell>
          <cell r="C10854">
            <v>2011</v>
          </cell>
          <cell r="D10854" t="str">
            <v>700630  Utilities Service Management</v>
          </cell>
          <cell r="E10854" t="str">
            <v>District 1</v>
          </cell>
          <cell r="F10854" t="str">
            <v>Water</v>
          </cell>
        </row>
        <row r="10855">
          <cell r="B10855">
            <v>48036.07</v>
          </cell>
          <cell r="C10855">
            <v>2011</v>
          </cell>
          <cell r="D10855" t="str">
            <v>700630  Utilities Service Management</v>
          </cell>
          <cell r="E10855" t="str">
            <v>District 1</v>
          </cell>
          <cell r="F10855" t="str">
            <v>Water</v>
          </cell>
        </row>
        <row r="10856">
          <cell r="B10856">
            <v>48036.07</v>
          </cell>
          <cell r="C10856">
            <v>2011</v>
          </cell>
          <cell r="D10856" t="str">
            <v>700630  Utilities Service Management</v>
          </cell>
          <cell r="E10856" t="str">
            <v>District 1</v>
          </cell>
          <cell r="F10856" t="str">
            <v>Water</v>
          </cell>
        </row>
        <row r="10857">
          <cell r="B10857">
            <v>48036.07</v>
          </cell>
          <cell r="C10857">
            <v>2011</v>
          </cell>
          <cell r="D10857" t="str">
            <v>700630  Utilities Service Management</v>
          </cell>
          <cell r="E10857" t="str">
            <v>District 1</v>
          </cell>
          <cell r="F10857" t="str">
            <v>Water</v>
          </cell>
        </row>
        <row r="10858">
          <cell r="B10858">
            <v>48036.07</v>
          </cell>
          <cell r="C10858">
            <v>2011</v>
          </cell>
          <cell r="D10858" t="str">
            <v>700630  Utilities Service Management</v>
          </cell>
          <cell r="E10858" t="str">
            <v>District 1</v>
          </cell>
          <cell r="F10858" t="str">
            <v>Water</v>
          </cell>
        </row>
        <row r="10859">
          <cell r="B10859">
            <v>48036.07</v>
          </cell>
          <cell r="C10859">
            <v>2011</v>
          </cell>
          <cell r="D10859" t="str">
            <v>700630  Utilities Service Management</v>
          </cell>
          <cell r="E10859" t="str">
            <v>Logistics</v>
          </cell>
          <cell r="F10859" t="str">
            <v>Water</v>
          </cell>
        </row>
        <row r="10860">
          <cell r="B10860">
            <v>48036.07</v>
          </cell>
          <cell r="C10860">
            <v>2011</v>
          </cell>
          <cell r="D10860" t="str">
            <v>700630  Utilities Service Management</v>
          </cell>
          <cell r="E10860" t="str">
            <v>Logistics</v>
          </cell>
          <cell r="F10860" t="str">
            <v>Water</v>
          </cell>
        </row>
        <row r="10861">
          <cell r="B10861">
            <v>48036.07</v>
          </cell>
          <cell r="C10861">
            <v>2011</v>
          </cell>
          <cell r="D10861" t="str">
            <v>700630  Utilities Service Management</v>
          </cell>
          <cell r="E10861" t="str">
            <v>Logistics</v>
          </cell>
          <cell r="F10861" t="str">
            <v>Water</v>
          </cell>
        </row>
        <row r="10862">
          <cell r="B10862">
            <v>48036.07</v>
          </cell>
          <cell r="C10862">
            <v>2011</v>
          </cell>
          <cell r="D10862" t="str">
            <v>700630  Utilities Service Management</v>
          </cell>
          <cell r="E10862" t="str">
            <v>Logistics</v>
          </cell>
          <cell r="F10862" t="str">
            <v>Water</v>
          </cell>
        </row>
        <row r="10863">
          <cell r="B10863">
            <v>48036.07</v>
          </cell>
          <cell r="C10863">
            <v>2011</v>
          </cell>
          <cell r="D10863" t="str">
            <v>700630  Utilities Service Management</v>
          </cell>
          <cell r="E10863" t="str">
            <v>Logistics</v>
          </cell>
          <cell r="F10863" t="str">
            <v>Water</v>
          </cell>
        </row>
        <row r="10864">
          <cell r="B10864">
            <v>48036.07</v>
          </cell>
          <cell r="C10864">
            <v>2011</v>
          </cell>
          <cell r="D10864" t="str">
            <v>700630  Utilities Service Management</v>
          </cell>
          <cell r="E10864" t="str">
            <v>Logistics</v>
          </cell>
          <cell r="F10864" t="str">
            <v>Water</v>
          </cell>
        </row>
        <row r="10865">
          <cell r="B10865">
            <v>48036.07</v>
          </cell>
          <cell r="C10865">
            <v>2011</v>
          </cell>
          <cell r="D10865" t="str">
            <v>700630  Utilities Service Management</v>
          </cell>
          <cell r="E10865" t="str">
            <v>Logistics</v>
          </cell>
          <cell r="F10865" t="str">
            <v>Water</v>
          </cell>
        </row>
        <row r="10866">
          <cell r="B10866">
            <v>48036.07</v>
          </cell>
          <cell r="C10866">
            <v>2011</v>
          </cell>
          <cell r="D10866" t="str">
            <v>700630  Utilities Service Management</v>
          </cell>
          <cell r="E10866" t="str">
            <v>Logistics</v>
          </cell>
          <cell r="F10866" t="str">
            <v>Water</v>
          </cell>
        </row>
        <row r="10867">
          <cell r="B10867">
            <v>48036.07</v>
          </cell>
          <cell r="C10867">
            <v>2011</v>
          </cell>
          <cell r="D10867" t="str">
            <v>700630  Utilities Service Management</v>
          </cell>
          <cell r="E10867" t="e">
            <v>#N/A</v>
          </cell>
          <cell r="F10867" t="str">
            <v>Sewer</v>
          </cell>
        </row>
        <row r="10868">
          <cell r="B10868">
            <v>48036.07</v>
          </cell>
          <cell r="C10868">
            <v>2011</v>
          </cell>
          <cell r="D10868" t="str">
            <v>700630  Utilities Service Management</v>
          </cell>
          <cell r="E10868" t="str">
            <v>District 8</v>
          </cell>
          <cell r="F10868" t="str">
            <v>Water</v>
          </cell>
        </row>
        <row r="10869">
          <cell r="B10869">
            <v>48036.07</v>
          </cell>
          <cell r="C10869">
            <v>2011</v>
          </cell>
          <cell r="D10869" t="str">
            <v>700630  Utilities Service Management</v>
          </cell>
          <cell r="E10869" t="str">
            <v>District 8</v>
          </cell>
          <cell r="F10869" t="str">
            <v>Water</v>
          </cell>
        </row>
        <row r="10870">
          <cell r="B10870">
            <v>48036.07</v>
          </cell>
          <cell r="C10870">
            <v>2011</v>
          </cell>
          <cell r="D10870" t="str">
            <v>700630  Utilities Service Management</v>
          </cell>
          <cell r="E10870" t="str">
            <v>District 8</v>
          </cell>
          <cell r="F10870" t="str">
            <v>Water</v>
          </cell>
        </row>
        <row r="10871">
          <cell r="B10871">
            <v>48036.07</v>
          </cell>
          <cell r="C10871">
            <v>2011</v>
          </cell>
          <cell r="D10871" t="str">
            <v>700630  Utilities Service Management</v>
          </cell>
          <cell r="E10871" t="str">
            <v>District 8</v>
          </cell>
          <cell r="F10871" t="str">
            <v>Water</v>
          </cell>
        </row>
        <row r="10872">
          <cell r="B10872">
            <v>48036.07</v>
          </cell>
          <cell r="C10872">
            <v>2011</v>
          </cell>
          <cell r="D10872" t="str">
            <v>700630  Utilities Service Management</v>
          </cell>
          <cell r="E10872" t="str">
            <v>District 8</v>
          </cell>
          <cell r="F10872" t="str">
            <v>Water</v>
          </cell>
        </row>
        <row r="10873">
          <cell r="B10873">
            <v>48036.07</v>
          </cell>
          <cell r="C10873">
            <v>2011</v>
          </cell>
          <cell r="D10873" t="str">
            <v>700630  Utilities Service Management</v>
          </cell>
          <cell r="E10873" t="str">
            <v>District 8</v>
          </cell>
          <cell r="F10873" t="str">
            <v>Water</v>
          </cell>
        </row>
        <row r="10874">
          <cell r="B10874">
            <v>48036.07</v>
          </cell>
          <cell r="C10874">
            <v>2011</v>
          </cell>
          <cell r="D10874" t="str">
            <v>700630  Utilities Service Management</v>
          </cell>
          <cell r="E10874" t="str">
            <v>District 8</v>
          </cell>
          <cell r="F10874" t="str">
            <v>Water</v>
          </cell>
        </row>
        <row r="10875">
          <cell r="B10875">
            <v>48036.07</v>
          </cell>
          <cell r="C10875">
            <v>2011</v>
          </cell>
          <cell r="D10875" t="str">
            <v>700630  Utilities Service Management</v>
          </cell>
          <cell r="E10875" t="str">
            <v>District 8</v>
          </cell>
          <cell r="F10875" t="str">
            <v>Water</v>
          </cell>
        </row>
        <row r="10876">
          <cell r="B10876">
            <v>48036.07</v>
          </cell>
          <cell r="C10876">
            <v>2011</v>
          </cell>
          <cell r="D10876" t="str">
            <v>700630  Utilities Service Management</v>
          </cell>
          <cell r="E10876" t="str">
            <v>District 8</v>
          </cell>
          <cell r="F10876" t="str">
            <v>Water</v>
          </cell>
        </row>
        <row r="10877">
          <cell r="B10877">
            <v>48036.07</v>
          </cell>
          <cell r="C10877">
            <v>2011</v>
          </cell>
          <cell r="D10877" t="str">
            <v>700630  Utilities Service Management</v>
          </cell>
          <cell r="E10877" t="str">
            <v>District 6</v>
          </cell>
          <cell r="F10877" t="str">
            <v>Water</v>
          </cell>
        </row>
        <row r="10878">
          <cell r="B10878">
            <v>48036.07</v>
          </cell>
          <cell r="C10878">
            <v>2011</v>
          </cell>
          <cell r="D10878" t="str">
            <v>700630  Utilities Service Management</v>
          </cell>
          <cell r="E10878" t="str">
            <v>District 6</v>
          </cell>
          <cell r="F10878" t="str">
            <v>Water</v>
          </cell>
        </row>
        <row r="10879">
          <cell r="B10879">
            <v>48036.07</v>
          </cell>
          <cell r="C10879">
            <v>2011</v>
          </cell>
          <cell r="D10879" t="str">
            <v>700630  Utilities Service Management</v>
          </cell>
          <cell r="E10879" t="str">
            <v>District 6</v>
          </cell>
          <cell r="F10879" t="str">
            <v>Water</v>
          </cell>
        </row>
        <row r="10880">
          <cell r="B10880">
            <v>48036.07</v>
          </cell>
          <cell r="C10880">
            <v>2011</v>
          </cell>
          <cell r="D10880" t="str">
            <v>700630  Utilities Service Management</v>
          </cell>
          <cell r="E10880" t="str">
            <v>District 6</v>
          </cell>
          <cell r="F10880" t="str">
            <v>Water</v>
          </cell>
        </row>
        <row r="10881">
          <cell r="B10881">
            <v>48036.07</v>
          </cell>
          <cell r="C10881">
            <v>2011</v>
          </cell>
          <cell r="D10881" t="str">
            <v>700630  Utilities Service Management</v>
          </cell>
          <cell r="E10881" t="str">
            <v>District 6</v>
          </cell>
          <cell r="F10881" t="str">
            <v>Water</v>
          </cell>
        </row>
        <row r="10882">
          <cell r="B10882">
            <v>48036.07</v>
          </cell>
          <cell r="C10882">
            <v>2011</v>
          </cell>
          <cell r="D10882" t="str">
            <v>700630  Utilities Service Management</v>
          </cell>
          <cell r="E10882" t="str">
            <v>District 6</v>
          </cell>
          <cell r="F10882" t="str">
            <v>Water</v>
          </cell>
        </row>
        <row r="10883">
          <cell r="B10883">
            <v>48036.07</v>
          </cell>
          <cell r="C10883">
            <v>2011</v>
          </cell>
          <cell r="D10883" t="str">
            <v>700630  Utilities Service Management</v>
          </cell>
          <cell r="E10883" t="str">
            <v>District 8</v>
          </cell>
          <cell r="F10883" t="str">
            <v>Water</v>
          </cell>
        </row>
        <row r="10884">
          <cell r="B10884">
            <v>48036.07</v>
          </cell>
          <cell r="C10884">
            <v>2011</v>
          </cell>
          <cell r="D10884" t="str">
            <v>700630  Utilities Service Management</v>
          </cell>
          <cell r="E10884" t="str">
            <v>District 8</v>
          </cell>
          <cell r="F10884" t="str">
            <v>Water</v>
          </cell>
        </row>
        <row r="10885">
          <cell r="B10885">
            <v>48036.07</v>
          </cell>
          <cell r="C10885">
            <v>2011</v>
          </cell>
          <cell r="D10885" t="str">
            <v>700630  Utilities Service Management</v>
          </cell>
          <cell r="E10885" t="str">
            <v>District 8</v>
          </cell>
          <cell r="F10885" t="str">
            <v>Water</v>
          </cell>
        </row>
        <row r="10886">
          <cell r="B10886">
            <v>48036.07</v>
          </cell>
          <cell r="C10886">
            <v>2011</v>
          </cell>
          <cell r="D10886" t="str">
            <v>700630  Utilities Service Management</v>
          </cell>
          <cell r="E10886" t="str">
            <v>District 8</v>
          </cell>
          <cell r="F10886" t="str">
            <v>Water</v>
          </cell>
        </row>
        <row r="10887">
          <cell r="B10887">
            <v>48036.07</v>
          </cell>
          <cell r="C10887">
            <v>2011</v>
          </cell>
          <cell r="D10887" t="str">
            <v>700630  Utilities Service Management</v>
          </cell>
          <cell r="E10887" t="str">
            <v>District 8</v>
          </cell>
          <cell r="F10887" t="str">
            <v>Water</v>
          </cell>
        </row>
        <row r="10888">
          <cell r="B10888">
            <v>48036.07</v>
          </cell>
          <cell r="C10888">
            <v>2011</v>
          </cell>
          <cell r="D10888" t="str">
            <v>700630  Utilities Service Management</v>
          </cell>
          <cell r="E10888" t="str">
            <v>District 8</v>
          </cell>
          <cell r="F10888" t="str">
            <v>Water</v>
          </cell>
        </row>
        <row r="10889">
          <cell r="B10889">
            <v>48036.07</v>
          </cell>
          <cell r="C10889">
            <v>2011</v>
          </cell>
          <cell r="D10889" t="str">
            <v>700630  Utilities Service Management</v>
          </cell>
          <cell r="E10889" t="str">
            <v>District 4</v>
          </cell>
          <cell r="F10889" t="str">
            <v>Water</v>
          </cell>
        </row>
        <row r="10890">
          <cell r="B10890">
            <v>48036.07</v>
          </cell>
          <cell r="C10890">
            <v>2011</v>
          </cell>
          <cell r="D10890" t="str">
            <v>700630  Utilities Service Management</v>
          </cell>
          <cell r="E10890" t="str">
            <v>District 4</v>
          </cell>
          <cell r="F10890" t="str">
            <v>Water</v>
          </cell>
        </row>
        <row r="10891">
          <cell r="B10891">
            <v>48036.07</v>
          </cell>
          <cell r="C10891">
            <v>2011</v>
          </cell>
          <cell r="D10891" t="str">
            <v>700630  Utilities Service Management</v>
          </cell>
          <cell r="E10891" t="str">
            <v>Informal Settlements</v>
          </cell>
          <cell r="F10891" t="str">
            <v>Water</v>
          </cell>
        </row>
        <row r="10892">
          <cell r="B10892">
            <v>48036.07</v>
          </cell>
          <cell r="C10892">
            <v>2011</v>
          </cell>
          <cell r="D10892" t="str">
            <v>700630  Utilities Service Management</v>
          </cell>
          <cell r="E10892" t="str">
            <v>District 4</v>
          </cell>
          <cell r="F10892" t="str">
            <v>Sewer</v>
          </cell>
        </row>
        <row r="10893">
          <cell r="B10893">
            <v>48036.07</v>
          </cell>
          <cell r="C10893">
            <v>2011</v>
          </cell>
          <cell r="D10893" t="str">
            <v>700630  Utilities Service Management</v>
          </cell>
          <cell r="E10893" t="str">
            <v>District 3</v>
          </cell>
          <cell r="F10893" t="str">
            <v>Sewer</v>
          </cell>
        </row>
        <row r="10894">
          <cell r="B10894">
            <v>48036.07</v>
          </cell>
          <cell r="C10894">
            <v>2011</v>
          </cell>
          <cell r="D10894" t="str">
            <v>700630  Utilities Service Management</v>
          </cell>
          <cell r="E10894" t="str">
            <v>District 3</v>
          </cell>
          <cell r="F10894" t="str">
            <v>Sewer</v>
          </cell>
        </row>
        <row r="10895">
          <cell r="B10895">
            <v>48036.07</v>
          </cell>
          <cell r="C10895">
            <v>2011</v>
          </cell>
          <cell r="D10895" t="str">
            <v>700630  Utilities Service Management</v>
          </cell>
          <cell r="E10895" t="str">
            <v>District 3</v>
          </cell>
          <cell r="F10895" t="str">
            <v>Sewer</v>
          </cell>
        </row>
        <row r="10896">
          <cell r="B10896">
            <v>48036.07</v>
          </cell>
          <cell r="C10896">
            <v>2011</v>
          </cell>
          <cell r="D10896" t="str">
            <v>700630  Utilities Service Management</v>
          </cell>
          <cell r="E10896" t="str">
            <v>TOC</v>
          </cell>
          <cell r="F10896" t="str">
            <v>Sewer</v>
          </cell>
        </row>
        <row r="10897">
          <cell r="B10897">
            <v>48036.07</v>
          </cell>
          <cell r="C10897">
            <v>2011</v>
          </cell>
          <cell r="D10897" t="str">
            <v>700630  Utilities Service Management</v>
          </cell>
          <cell r="E10897" t="str">
            <v>District 7</v>
          </cell>
          <cell r="F10897" t="str">
            <v>Sewer</v>
          </cell>
        </row>
        <row r="10898">
          <cell r="B10898">
            <v>48036.07</v>
          </cell>
          <cell r="C10898">
            <v>2011</v>
          </cell>
          <cell r="D10898" t="str">
            <v>700630  Utilities Service Management</v>
          </cell>
          <cell r="E10898" t="str">
            <v>District 7</v>
          </cell>
          <cell r="F10898" t="str">
            <v>Sewer</v>
          </cell>
        </row>
        <row r="10899">
          <cell r="B10899">
            <v>48036.07</v>
          </cell>
          <cell r="C10899">
            <v>2011</v>
          </cell>
          <cell r="D10899" t="str">
            <v>700630  Utilities Service Management</v>
          </cell>
          <cell r="E10899" t="str">
            <v>District 6</v>
          </cell>
          <cell r="F10899" t="str">
            <v>Sewer</v>
          </cell>
        </row>
        <row r="10900">
          <cell r="B10900">
            <v>48036.07</v>
          </cell>
          <cell r="C10900">
            <v>2011</v>
          </cell>
          <cell r="D10900" t="str">
            <v>700630  Utilities Service Management</v>
          </cell>
          <cell r="E10900" t="str">
            <v>District 7</v>
          </cell>
          <cell r="F10900" t="str">
            <v>Sewer</v>
          </cell>
        </row>
        <row r="10901">
          <cell r="B10901">
            <v>48036.07</v>
          </cell>
          <cell r="C10901">
            <v>2011</v>
          </cell>
          <cell r="D10901" t="str">
            <v>700630  Utilities Service Management</v>
          </cell>
          <cell r="E10901" t="str">
            <v>District 1</v>
          </cell>
          <cell r="F10901" t="str">
            <v>Sewer</v>
          </cell>
        </row>
        <row r="10902">
          <cell r="B10902">
            <v>48036.07</v>
          </cell>
          <cell r="C10902">
            <v>2011</v>
          </cell>
          <cell r="D10902" t="str">
            <v>700630  Utilities Service Management</v>
          </cell>
          <cell r="E10902" t="str">
            <v>District 1</v>
          </cell>
          <cell r="F10902" t="str">
            <v>Sewer</v>
          </cell>
        </row>
        <row r="10903">
          <cell r="B10903">
            <v>48036.07</v>
          </cell>
          <cell r="C10903">
            <v>2011</v>
          </cell>
          <cell r="D10903" t="str">
            <v>700630  Utilities Service Management</v>
          </cell>
          <cell r="E10903" t="str">
            <v>District 1</v>
          </cell>
          <cell r="F10903" t="str">
            <v>Sewer</v>
          </cell>
        </row>
        <row r="10904">
          <cell r="B10904">
            <v>48036.07</v>
          </cell>
          <cell r="C10904">
            <v>2011</v>
          </cell>
          <cell r="D10904" t="str">
            <v>700630  Utilities Service Management</v>
          </cell>
          <cell r="E10904" t="str">
            <v>Logistics</v>
          </cell>
          <cell r="F10904" t="str">
            <v>Sewer</v>
          </cell>
        </row>
        <row r="10905">
          <cell r="B10905">
            <v>48036.07</v>
          </cell>
          <cell r="C10905">
            <v>2011</v>
          </cell>
          <cell r="D10905" t="str">
            <v>700630  Utilities Service Management</v>
          </cell>
          <cell r="E10905" t="str">
            <v>Logistics</v>
          </cell>
          <cell r="F10905" t="str">
            <v>Sewer</v>
          </cell>
        </row>
        <row r="10906">
          <cell r="B10906">
            <v>48036.07</v>
          </cell>
          <cell r="C10906">
            <v>2011</v>
          </cell>
          <cell r="D10906" t="str">
            <v>700630  Utilities Service Management</v>
          </cell>
          <cell r="E10906" t="str">
            <v>Logistics</v>
          </cell>
          <cell r="F10906" t="str">
            <v>Sewer</v>
          </cell>
        </row>
        <row r="10907">
          <cell r="B10907">
            <v>48036.07</v>
          </cell>
          <cell r="C10907">
            <v>2011</v>
          </cell>
          <cell r="D10907" t="str">
            <v>700630  Utilities Service Management</v>
          </cell>
          <cell r="E10907" t="str">
            <v>Logistics</v>
          </cell>
          <cell r="F10907" t="str">
            <v>Sewer</v>
          </cell>
        </row>
        <row r="10908">
          <cell r="B10908">
            <v>48036.07</v>
          </cell>
          <cell r="C10908">
            <v>2011</v>
          </cell>
          <cell r="D10908" t="str">
            <v>700630  Utilities Service Management</v>
          </cell>
          <cell r="E10908" t="str">
            <v>Logistics</v>
          </cell>
          <cell r="F10908" t="str">
            <v>Sewer</v>
          </cell>
        </row>
        <row r="10909">
          <cell r="B10909">
            <v>48036.07</v>
          </cell>
          <cell r="C10909">
            <v>2011</v>
          </cell>
          <cell r="D10909" t="str">
            <v>700630  Utilities Service Management</v>
          </cell>
          <cell r="E10909" t="str">
            <v>Logistics</v>
          </cell>
          <cell r="F10909" t="str">
            <v>Sewer</v>
          </cell>
        </row>
        <row r="10910">
          <cell r="B10910">
            <v>48036.07</v>
          </cell>
          <cell r="C10910">
            <v>2011</v>
          </cell>
          <cell r="D10910" t="str">
            <v>700630  Utilities Service Management</v>
          </cell>
          <cell r="E10910" t="str">
            <v>Logistics</v>
          </cell>
          <cell r="F10910" t="str">
            <v>Sewer</v>
          </cell>
        </row>
        <row r="10911">
          <cell r="B10911">
            <v>48036.07</v>
          </cell>
          <cell r="C10911">
            <v>2011</v>
          </cell>
          <cell r="D10911" t="str">
            <v>700630  Utilities Service Management</v>
          </cell>
          <cell r="E10911" t="str">
            <v>Informal Settlements</v>
          </cell>
          <cell r="F10911" t="str">
            <v>Sewer</v>
          </cell>
        </row>
        <row r="10912">
          <cell r="B10912">
            <v>48036.07</v>
          </cell>
          <cell r="C10912">
            <v>2011</v>
          </cell>
          <cell r="D10912" t="str">
            <v>700630  Utilities Service Management</v>
          </cell>
          <cell r="E10912" t="str">
            <v>TOC</v>
          </cell>
          <cell r="F10912" t="str">
            <v>Sewer</v>
          </cell>
        </row>
        <row r="10913">
          <cell r="B10913">
            <v>48036.07</v>
          </cell>
          <cell r="C10913">
            <v>2011</v>
          </cell>
          <cell r="D10913" t="str">
            <v>700630  Utilities Service Management</v>
          </cell>
          <cell r="E10913" t="str">
            <v>Planning &amp; Design</v>
          </cell>
          <cell r="F10913" t="str">
            <v>Sewer</v>
          </cell>
        </row>
        <row r="10914">
          <cell r="B10914">
            <v>48036.07</v>
          </cell>
          <cell r="C10914">
            <v>2011</v>
          </cell>
          <cell r="D10914" t="str">
            <v>700630  Utilities Service Management</v>
          </cell>
          <cell r="E10914" t="str">
            <v>Planning &amp; Design</v>
          </cell>
          <cell r="F10914" t="str">
            <v>Sewer</v>
          </cell>
        </row>
        <row r="10915">
          <cell r="B10915">
            <v>48036.07</v>
          </cell>
          <cell r="C10915">
            <v>2011</v>
          </cell>
          <cell r="D10915" t="str">
            <v>700630  Utilities Service Management</v>
          </cell>
          <cell r="E10915" t="str">
            <v>Informal Settlements</v>
          </cell>
          <cell r="F10915" t="str">
            <v>Sewer</v>
          </cell>
        </row>
        <row r="10916">
          <cell r="B10916">
            <v>48036.07</v>
          </cell>
          <cell r="C10916">
            <v>2011</v>
          </cell>
          <cell r="D10916" t="str">
            <v>700630  Utilities Service Management</v>
          </cell>
          <cell r="E10916" t="str">
            <v>TOC</v>
          </cell>
          <cell r="F10916" t="str">
            <v>Water</v>
          </cell>
        </row>
        <row r="10917">
          <cell r="B10917">
            <v>48036.07</v>
          </cell>
          <cell r="C10917">
            <v>2011</v>
          </cell>
          <cell r="D10917" t="str">
            <v>700630  Utilities Service Management</v>
          </cell>
          <cell r="E10917" t="str">
            <v>Planning &amp; Design</v>
          </cell>
          <cell r="F10917" t="str">
            <v>Water</v>
          </cell>
        </row>
        <row r="10918">
          <cell r="B10918">
            <v>48036.07</v>
          </cell>
          <cell r="C10918">
            <v>2011</v>
          </cell>
          <cell r="D10918" t="str">
            <v>700630  Utilities Service Management</v>
          </cell>
          <cell r="E10918" t="str">
            <v>Informal Settlements</v>
          </cell>
          <cell r="F10918" t="str">
            <v>Water</v>
          </cell>
        </row>
        <row r="10919">
          <cell r="B10919">
            <v>48036.07</v>
          </cell>
          <cell r="C10919">
            <v>2011</v>
          </cell>
          <cell r="D10919" t="str">
            <v>700630  Utilities Service Management</v>
          </cell>
          <cell r="E10919" t="str">
            <v>Logistics</v>
          </cell>
          <cell r="F10919" t="str">
            <v>Water</v>
          </cell>
        </row>
        <row r="10920">
          <cell r="B10920">
            <v>48036.07</v>
          </cell>
          <cell r="C10920">
            <v>2011</v>
          </cell>
          <cell r="D10920" t="str">
            <v>700630  Utilities Service Management</v>
          </cell>
          <cell r="E10920" t="str">
            <v>District 7</v>
          </cell>
          <cell r="F10920" t="str">
            <v>Sewer</v>
          </cell>
        </row>
        <row r="10921">
          <cell r="B10921">
            <v>48036.07</v>
          </cell>
          <cell r="C10921">
            <v>2011</v>
          </cell>
          <cell r="D10921" t="str">
            <v>700630  Utilities Service Management</v>
          </cell>
          <cell r="E10921" t="str">
            <v>District 7</v>
          </cell>
          <cell r="F10921" t="str">
            <v>Sewer</v>
          </cell>
        </row>
        <row r="10922">
          <cell r="B10922">
            <v>48036.07</v>
          </cell>
          <cell r="C10922">
            <v>2011</v>
          </cell>
          <cell r="D10922" t="str">
            <v>700630  Utilities Service Management</v>
          </cell>
          <cell r="E10922" t="str">
            <v>District 7</v>
          </cell>
          <cell r="F10922" t="str">
            <v>Sewer</v>
          </cell>
        </row>
        <row r="10923">
          <cell r="B10923">
            <v>48036.07</v>
          </cell>
          <cell r="C10923">
            <v>2011</v>
          </cell>
          <cell r="D10923" t="str">
            <v>700630  Utilities Service Management</v>
          </cell>
          <cell r="E10923" t="str">
            <v>District 7</v>
          </cell>
          <cell r="F10923" t="str">
            <v>Sewer</v>
          </cell>
        </row>
        <row r="10924">
          <cell r="B10924">
            <v>48036.07</v>
          </cell>
          <cell r="C10924">
            <v>2011</v>
          </cell>
          <cell r="D10924" t="str">
            <v>700630  Utilities Service Management</v>
          </cell>
          <cell r="E10924" t="str">
            <v>District 7</v>
          </cell>
          <cell r="F10924" t="str">
            <v>Sewer</v>
          </cell>
        </row>
        <row r="10925">
          <cell r="B10925">
            <v>48036.07</v>
          </cell>
          <cell r="C10925">
            <v>2011</v>
          </cell>
          <cell r="D10925" t="str">
            <v>700630  Utilities Service Management</v>
          </cell>
          <cell r="E10925" t="str">
            <v>District 7</v>
          </cell>
          <cell r="F10925" t="str">
            <v>Sewer</v>
          </cell>
        </row>
        <row r="10926">
          <cell r="B10926">
            <v>48036.07</v>
          </cell>
          <cell r="C10926">
            <v>2011</v>
          </cell>
          <cell r="D10926" t="str">
            <v>700630  Utilities Service Management</v>
          </cell>
          <cell r="E10926" t="str">
            <v>District 6</v>
          </cell>
          <cell r="F10926" t="str">
            <v>Sewer</v>
          </cell>
        </row>
        <row r="10927">
          <cell r="B10927">
            <v>48036.07</v>
          </cell>
          <cell r="C10927">
            <v>2011</v>
          </cell>
          <cell r="D10927" t="str">
            <v>700630  Utilities Service Management</v>
          </cell>
          <cell r="E10927" t="str">
            <v>District 6</v>
          </cell>
          <cell r="F10927" t="str">
            <v>Sewer</v>
          </cell>
        </row>
        <row r="10928">
          <cell r="B10928">
            <v>48036.07</v>
          </cell>
          <cell r="C10928">
            <v>2011</v>
          </cell>
          <cell r="D10928" t="str">
            <v>700630  Utilities Service Management</v>
          </cell>
          <cell r="E10928" t="str">
            <v>District 6</v>
          </cell>
          <cell r="F10928" t="str">
            <v>Sewer</v>
          </cell>
        </row>
        <row r="10929">
          <cell r="B10929">
            <v>48036.07</v>
          </cell>
          <cell r="C10929">
            <v>2011</v>
          </cell>
          <cell r="D10929" t="str">
            <v>700630  Utilities Service Management</v>
          </cell>
          <cell r="E10929" t="str">
            <v>District 6</v>
          </cell>
          <cell r="F10929" t="str">
            <v>Sewer</v>
          </cell>
        </row>
        <row r="10930">
          <cell r="B10930">
            <v>48036.07</v>
          </cell>
          <cell r="C10930">
            <v>2011</v>
          </cell>
          <cell r="D10930" t="str">
            <v>700630  Utilities Service Management</v>
          </cell>
          <cell r="E10930" t="str">
            <v>District 6</v>
          </cell>
          <cell r="F10930" t="str">
            <v>Sewer</v>
          </cell>
        </row>
        <row r="10931">
          <cell r="B10931">
            <v>48036.07</v>
          </cell>
          <cell r="C10931">
            <v>2011</v>
          </cell>
          <cell r="D10931" t="str">
            <v>700630  Utilities Service Management</v>
          </cell>
          <cell r="E10931" t="str">
            <v>District 7</v>
          </cell>
          <cell r="F10931" t="str">
            <v>Sewer</v>
          </cell>
        </row>
        <row r="10932">
          <cell r="B10932">
            <v>48036.07</v>
          </cell>
          <cell r="C10932">
            <v>2011</v>
          </cell>
          <cell r="D10932" t="str">
            <v>700630  Utilities Service Management</v>
          </cell>
          <cell r="E10932" t="str">
            <v>District 7</v>
          </cell>
          <cell r="F10932" t="str">
            <v>Sewer</v>
          </cell>
        </row>
        <row r="10933">
          <cell r="B10933">
            <v>48036.07</v>
          </cell>
          <cell r="C10933">
            <v>2011</v>
          </cell>
          <cell r="D10933" t="str">
            <v>700630  Utilities Service Management</v>
          </cell>
          <cell r="E10933" t="str">
            <v>District 7</v>
          </cell>
          <cell r="F10933" t="str">
            <v>Sewer</v>
          </cell>
        </row>
        <row r="10934">
          <cell r="B10934">
            <v>48036.07</v>
          </cell>
          <cell r="C10934">
            <v>2011</v>
          </cell>
          <cell r="D10934" t="str">
            <v>700630  Utilities Service Management</v>
          </cell>
          <cell r="E10934" t="str">
            <v>District 7</v>
          </cell>
          <cell r="F10934" t="str">
            <v>Sewer</v>
          </cell>
        </row>
        <row r="10935">
          <cell r="B10935">
            <v>48036.07</v>
          </cell>
          <cell r="C10935">
            <v>2011</v>
          </cell>
          <cell r="D10935" t="str">
            <v>700630  Utilities Service Management</v>
          </cell>
          <cell r="E10935" t="str">
            <v>District 7</v>
          </cell>
          <cell r="F10935" t="str">
            <v>Sewer</v>
          </cell>
        </row>
        <row r="10936">
          <cell r="B10936">
            <v>48036.07</v>
          </cell>
          <cell r="C10936">
            <v>2011</v>
          </cell>
          <cell r="D10936" t="str">
            <v>700630  Utilities Service Management</v>
          </cell>
          <cell r="E10936" t="str">
            <v>District 4</v>
          </cell>
          <cell r="F10936" t="str">
            <v>Sewer</v>
          </cell>
        </row>
        <row r="10937">
          <cell r="B10937">
            <v>48036.07</v>
          </cell>
          <cell r="C10937">
            <v>2011</v>
          </cell>
          <cell r="D10937" t="str">
            <v>700630  Utilities Service Management</v>
          </cell>
          <cell r="E10937" t="str">
            <v>District 4</v>
          </cell>
          <cell r="F10937" t="str">
            <v>Sewer</v>
          </cell>
        </row>
        <row r="10938">
          <cell r="B10938">
            <v>48036.07</v>
          </cell>
          <cell r="C10938">
            <v>2011</v>
          </cell>
          <cell r="D10938" t="str">
            <v>700630  Utilities Service Management</v>
          </cell>
          <cell r="E10938" t="str">
            <v>District 4</v>
          </cell>
          <cell r="F10938" t="str">
            <v>Sewer</v>
          </cell>
        </row>
        <row r="10939">
          <cell r="B10939">
            <v>48036.07</v>
          </cell>
          <cell r="C10939">
            <v>2011</v>
          </cell>
          <cell r="D10939" t="str">
            <v>700630  Utilities Service Management</v>
          </cell>
          <cell r="E10939" t="str">
            <v>District 4</v>
          </cell>
          <cell r="F10939" t="str">
            <v>Sewer</v>
          </cell>
        </row>
        <row r="10940">
          <cell r="B10940">
            <v>48367.42</v>
          </cell>
          <cell r="C10940">
            <v>2011</v>
          </cell>
          <cell r="D10940" t="str">
            <v>700586  Support Charges within Departments</v>
          </cell>
          <cell r="E10940" t="str">
            <v>Informal Settlements</v>
          </cell>
          <cell r="F10940" t="str">
            <v>Sewer</v>
          </cell>
        </row>
        <row r="10941">
          <cell r="B10941">
            <v>532483.64</v>
          </cell>
          <cell r="C10941">
            <v>2011</v>
          </cell>
          <cell r="D10941" t="str">
            <v>700586  Support Charges within Departments</v>
          </cell>
          <cell r="E10941" t="str">
            <v>Planning &amp; Design</v>
          </cell>
          <cell r="F10941" t="str">
            <v>Sewer</v>
          </cell>
        </row>
        <row r="10942">
          <cell r="B10942">
            <v>1548996.13</v>
          </cell>
          <cell r="C10942">
            <v>2011</v>
          </cell>
          <cell r="D10942" t="str">
            <v>700586  Support Charges within Departments</v>
          </cell>
          <cell r="E10942" t="str">
            <v>Planning &amp; Design</v>
          </cell>
          <cell r="F10942" t="str">
            <v>Sewer</v>
          </cell>
        </row>
        <row r="10943">
          <cell r="B10943">
            <v>26784.639999999999</v>
          </cell>
          <cell r="C10943">
            <v>2011</v>
          </cell>
          <cell r="D10943" t="str">
            <v>700586  Support Charges within Departments</v>
          </cell>
          <cell r="E10943" t="str">
            <v>TOC</v>
          </cell>
          <cell r="F10943" t="str">
            <v>Sewer</v>
          </cell>
        </row>
        <row r="10944">
          <cell r="B10944">
            <v>1172324.23</v>
          </cell>
          <cell r="C10944">
            <v>2011</v>
          </cell>
          <cell r="D10944" t="str">
            <v>700586  Support Charges within Departments</v>
          </cell>
          <cell r="E10944" t="str">
            <v>Informal Settlements</v>
          </cell>
          <cell r="F10944" t="str">
            <v>Sewer</v>
          </cell>
        </row>
        <row r="10945">
          <cell r="B10945">
            <v>569195.59</v>
          </cell>
          <cell r="C10945">
            <v>2011</v>
          </cell>
          <cell r="D10945" t="str">
            <v>700586  Support Charges within Departments</v>
          </cell>
          <cell r="E10945" t="str">
            <v>Logistics</v>
          </cell>
          <cell r="F10945" t="str">
            <v>Sewer</v>
          </cell>
        </row>
        <row r="10946">
          <cell r="B10946">
            <v>24561.73</v>
          </cell>
          <cell r="C10946">
            <v>2011</v>
          </cell>
          <cell r="D10946" t="str">
            <v>700586  Support Charges within Departments</v>
          </cell>
          <cell r="E10946" t="str">
            <v>Logistics</v>
          </cell>
          <cell r="F10946" t="str">
            <v>Sewer</v>
          </cell>
        </row>
        <row r="10947">
          <cell r="B10947">
            <v>24467.46</v>
          </cell>
          <cell r="C10947">
            <v>2011</v>
          </cell>
          <cell r="D10947" t="str">
            <v>700586  Support Charges within Departments</v>
          </cell>
          <cell r="E10947" t="str">
            <v>Logistics</v>
          </cell>
          <cell r="F10947" t="str">
            <v>Sewer</v>
          </cell>
        </row>
        <row r="10948">
          <cell r="B10948">
            <v>41643.72</v>
          </cell>
          <cell r="C10948">
            <v>2011</v>
          </cell>
          <cell r="D10948" t="str">
            <v>700586  Support Charges within Departments</v>
          </cell>
          <cell r="E10948" t="str">
            <v>Logistics</v>
          </cell>
          <cell r="F10948" t="str">
            <v>Sewer</v>
          </cell>
        </row>
        <row r="10949">
          <cell r="B10949">
            <v>24692.31</v>
          </cell>
          <cell r="C10949">
            <v>2011</v>
          </cell>
          <cell r="D10949" t="str">
            <v>700586  Support Charges within Departments</v>
          </cell>
          <cell r="E10949" t="str">
            <v>Logistics</v>
          </cell>
          <cell r="F10949" t="str">
            <v>Sewer</v>
          </cell>
        </row>
        <row r="10950">
          <cell r="B10950">
            <v>24880.94</v>
          </cell>
          <cell r="C10950">
            <v>2011</v>
          </cell>
          <cell r="D10950" t="str">
            <v>700586  Support Charges within Departments</v>
          </cell>
          <cell r="E10950" t="str">
            <v>Logistics</v>
          </cell>
          <cell r="F10950" t="str">
            <v>Sewer</v>
          </cell>
        </row>
        <row r="10951">
          <cell r="B10951">
            <v>24772.799999999999</v>
          </cell>
          <cell r="C10951">
            <v>2011</v>
          </cell>
          <cell r="D10951" t="str">
            <v>700586  Support Charges within Departments</v>
          </cell>
          <cell r="E10951" t="str">
            <v>Logistics</v>
          </cell>
          <cell r="F10951" t="str">
            <v>Sewer</v>
          </cell>
        </row>
        <row r="10952">
          <cell r="B10952">
            <v>732505.59</v>
          </cell>
          <cell r="C10952">
            <v>2011</v>
          </cell>
          <cell r="D10952" t="str">
            <v>700586  Support Charges within Departments</v>
          </cell>
          <cell r="E10952" t="str">
            <v>District 1</v>
          </cell>
          <cell r="F10952" t="str">
            <v>Sewer</v>
          </cell>
        </row>
        <row r="10953">
          <cell r="B10953">
            <v>2970766.99</v>
          </cell>
          <cell r="C10953">
            <v>2011</v>
          </cell>
          <cell r="D10953" t="str">
            <v>700586  Support Charges within Departments</v>
          </cell>
          <cell r="E10953" t="str">
            <v>District 1</v>
          </cell>
          <cell r="F10953" t="str">
            <v>Sewer</v>
          </cell>
        </row>
        <row r="10954">
          <cell r="B10954">
            <v>25447.48</v>
          </cell>
          <cell r="C10954">
            <v>2011</v>
          </cell>
          <cell r="D10954" t="str">
            <v>700586  Support Charges within Departments</v>
          </cell>
          <cell r="E10954" t="str">
            <v>District 1</v>
          </cell>
          <cell r="F10954" t="str">
            <v>Sewer</v>
          </cell>
        </row>
        <row r="10955">
          <cell r="B10955">
            <v>296778.01</v>
          </cell>
          <cell r="C10955">
            <v>2011</v>
          </cell>
          <cell r="D10955" t="str">
            <v>700586  Support Charges within Departments</v>
          </cell>
          <cell r="E10955" t="str">
            <v>District 7</v>
          </cell>
          <cell r="F10955" t="str">
            <v>Sewer</v>
          </cell>
        </row>
        <row r="10956">
          <cell r="B10956">
            <v>175115.23</v>
          </cell>
          <cell r="C10956">
            <v>2011</v>
          </cell>
          <cell r="D10956" t="str">
            <v>700586  Support Charges within Departments</v>
          </cell>
          <cell r="E10956" t="str">
            <v>District 6</v>
          </cell>
          <cell r="F10956" t="str">
            <v>Sewer</v>
          </cell>
        </row>
        <row r="10957">
          <cell r="B10957">
            <v>2802150.41</v>
          </cell>
          <cell r="C10957">
            <v>2011</v>
          </cell>
          <cell r="D10957" t="str">
            <v>700586  Support Charges within Departments</v>
          </cell>
          <cell r="E10957" t="str">
            <v>District 7</v>
          </cell>
          <cell r="F10957" t="str">
            <v>Sewer</v>
          </cell>
        </row>
        <row r="10958">
          <cell r="B10958">
            <v>221339.23</v>
          </cell>
          <cell r="C10958">
            <v>2011</v>
          </cell>
          <cell r="D10958" t="str">
            <v>700586  Support Charges within Departments</v>
          </cell>
          <cell r="E10958" t="str">
            <v>District 7</v>
          </cell>
          <cell r="F10958" t="str">
            <v>Sewer</v>
          </cell>
        </row>
        <row r="10959">
          <cell r="B10959">
            <v>47316.12</v>
          </cell>
          <cell r="C10959">
            <v>2011</v>
          </cell>
          <cell r="D10959" t="str">
            <v>700586  Support Charges within Departments</v>
          </cell>
          <cell r="E10959" t="str">
            <v>TOC</v>
          </cell>
          <cell r="F10959" t="str">
            <v>Sewer</v>
          </cell>
        </row>
        <row r="10960">
          <cell r="B10960">
            <v>807637.56</v>
          </cell>
          <cell r="C10960">
            <v>2011</v>
          </cell>
          <cell r="D10960" t="str">
            <v>700586  Support Charges within Departments</v>
          </cell>
          <cell r="E10960" t="str">
            <v>District 3</v>
          </cell>
          <cell r="F10960" t="str">
            <v>Sewer</v>
          </cell>
        </row>
        <row r="10961">
          <cell r="B10961">
            <v>2791683.08</v>
          </cell>
          <cell r="C10961">
            <v>2011</v>
          </cell>
          <cell r="D10961" t="str">
            <v>700586  Support Charges within Departments</v>
          </cell>
          <cell r="E10961" t="str">
            <v>District 3</v>
          </cell>
          <cell r="F10961" t="str">
            <v>Sewer</v>
          </cell>
        </row>
        <row r="10962">
          <cell r="B10962">
            <v>386512.61</v>
          </cell>
          <cell r="C10962">
            <v>2011</v>
          </cell>
          <cell r="D10962" t="str">
            <v>700586  Support Charges within Departments</v>
          </cell>
          <cell r="E10962" t="str">
            <v>District 3</v>
          </cell>
          <cell r="F10962" t="str">
            <v>Sewer</v>
          </cell>
        </row>
        <row r="10963">
          <cell r="B10963">
            <v>419020.67</v>
          </cell>
          <cell r="C10963">
            <v>2011</v>
          </cell>
          <cell r="D10963" t="str">
            <v>700586  Support Charges within Departments</v>
          </cell>
          <cell r="E10963" t="str">
            <v>District 4</v>
          </cell>
          <cell r="F10963" t="str">
            <v>Sewer</v>
          </cell>
        </row>
        <row r="10964">
          <cell r="B10964">
            <v>246740.75</v>
          </cell>
          <cell r="C10964">
            <v>2011</v>
          </cell>
          <cell r="D10964" t="str">
            <v>700586  Support Charges within Departments</v>
          </cell>
          <cell r="E10964" t="str">
            <v>District 4</v>
          </cell>
          <cell r="F10964" t="str">
            <v>Sewer</v>
          </cell>
        </row>
        <row r="10965">
          <cell r="B10965">
            <v>2789685.36</v>
          </cell>
          <cell r="C10965">
            <v>2011</v>
          </cell>
          <cell r="D10965" t="str">
            <v>700586  Support Charges within Departments</v>
          </cell>
          <cell r="E10965" t="str">
            <v>District 4</v>
          </cell>
          <cell r="F10965" t="str">
            <v>Sewer</v>
          </cell>
        </row>
        <row r="10966">
          <cell r="B10966">
            <v>437301.91</v>
          </cell>
          <cell r="C10966">
            <v>2011</v>
          </cell>
          <cell r="D10966" t="str">
            <v>700586  Support Charges within Departments</v>
          </cell>
          <cell r="E10966" t="str">
            <v>District 4</v>
          </cell>
          <cell r="F10966" t="str">
            <v>Sewer</v>
          </cell>
        </row>
        <row r="10967">
          <cell r="B10967">
            <v>172266.13</v>
          </cell>
          <cell r="C10967">
            <v>2011</v>
          </cell>
          <cell r="D10967" t="str">
            <v>700586  Support Charges within Departments</v>
          </cell>
          <cell r="E10967" t="str">
            <v>District 4</v>
          </cell>
          <cell r="F10967" t="str">
            <v>Sewer</v>
          </cell>
        </row>
        <row r="10968">
          <cell r="B10968">
            <v>125587.12</v>
          </cell>
          <cell r="C10968">
            <v>2011</v>
          </cell>
          <cell r="D10968" t="str">
            <v>700586  Support Charges within Departments</v>
          </cell>
          <cell r="E10968" t="str">
            <v>District 7</v>
          </cell>
          <cell r="F10968" t="str">
            <v>Sewer</v>
          </cell>
        </row>
        <row r="10969">
          <cell r="B10969">
            <v>2791393.21</v>
          </cell>
          <cell r="C10969">
            <v>2011</v>
          </cell>
          <cell r="D10969" t="str">
            <v>700586  Support Charges within Departments</v>
          </cell>
          <cell r="E10969" t="str">
            <v>District 7</v>
          </cell>
          <cell r="F10969" t="str">
            <v>Sewer</v>
          </cell>
        </row>
        <row r="10970">
          <cell r="B10970">
            <v>572837.66</v>
          </cell>
          <cell r="C10970">
            <v>2011</v>
          </cell>
          <cell r="D10970" t="str">
            <v>700586  Support Charges within Departments</v>
          </cell>
          <cell r="E10970" t="str">
            <v>District 7</v>
          </cell>
          <cell r="F10970" t="str">
            <v>Sewer</v>
          </cell>
        </row>
        <row r="10971">
          <cell r="B10971">
            <v>27392.34</v>
          </cell>
          <cell r="C10971">
            <v>2011</v>
          </cell>
          <cell r="D10971" t="str">
            <v>700586  Support Charges within Departments</v>
          </cell>
          <cell r="E10971" t="str">
            <v>District 7</v>
          </cell>
          <cell r="F10971" t="str">
            <v>Sewer</v>
          </cell>
        </row>
        <row r="10972">
          <cell r="B10972">
            <v>25571.3</v>
          </cell>
          <cell r="C10972">
            <v>2011</v>
          </cell>
          <cell r="D10972" t="str">
            <v>700586  Support Charges within Departments</v>
          </cell>
          <cell r="E10972" t="str">
            <v>District 7</v>
          </cell>
          <cell r="F10972" t="str">
            <v>Sewer</v>
          </cell>
        </row>
        <row r="10973">
          <cell r="B10973">
            <v>50051.49</v>
          </cell>
          <cell r="C10973">
            <v>2011</v>
          </cell>
          <cell r="D10973" t="str">
            <v>700586  Support Charges within Departments</v>
          </cell>
          <cell r="E10973" t="str">
            <v>District 6</v>
          </cell>
          <cell r="F10973" t="str">
            <v>Sewer</v>
          </cell>
        </row>
        <row r="10974">
          <cell r="B10974">
            <v>117163.6</v>
          </cell>
          <cell r="C10974">
            <v>2011</v>
          </cell>
          <cell r="D10974" t="str">
            <v>700586  Support Charges within Departments</v>
          </cell>
          <cell r="E10974" t="str">
            <v>District 6</v>
          </cell>
          <cell r="F10974" t="str">
            <v>Sewer</v>
          </cell>
        </row>
        <row r="10975">
          <cell r="B10975">
            <v>157990.47</v>
          </cell>
          <cell r="C10975">
            <v>2011</v>
          </cell>
          <cell r="D10975" t="str">
            <v>700586  Support Charges within Departments</v>
          </cell>
          <cell r="E10975" t="str">
            <v>District 6</v>
          </cell>
          <cell r="F10975" t="str">
            <v>Sewer</v>
          </cell>
        </row>
        <row r="10976">
          <cell r="B10976">
            <v>2790306.42</v>
          </cell>
          <cell r="C10976">
            <v>2011</v>
          </cell>
          <cell r="D10976" t="str">
            <v>700586  Support Charges within Departments</v>
          </cell>
          <cell r="E10976" t="str">
            <v>District 6</v>
          </cell>
          <cell r="F10976" t="str">
            <v>Sewer</v>
          </cell>
        </row>
        <row r="10977">
          <cell r="B10977">
            <v>614455.21</v>
          </cell>
          <cell r="C10977">
            <v>2011</v>
          </cell>
          <cell r="D10977" t="str">
            <v>700586  Support Charges within Departments</v>
          </cell>
          <cell r="E10977" t="str">
            <v>District 6</v>
          </cell>
          <cell r="F10977" t="str">
            <v>Sewer</v>
          </cell>
        </row>
        <row r="10978">
          <cell r="B10978">
            <v>202114.56</v>
          </cell>
          <cell r="C10978">
            <v>2011</v>
          </cell>
          <cell r="D10978" t="str">
            <v>700586  Support Charges within Departments</v>
          </cell>
          <cell r="E10978" t="str">
            <v>District 6</v>
          </cell>
          <cell r="F10978" t="str">
            <v>Sewer</v>
          </cell>
        </row>
        <row r="10979">
          <cell r="B10979">
            <v>82480.11</v>
          </cell>
          <cell r="C10979">
            <v>2011</v>
          </cell>
          <cell r="D10979" t="str">
            <v>700586  Support Charges within Departments</v>
          </cell>
          <cell r="E10979" t="str">
            <v>District 7</v>
          </cell>
          <cell r="F10979" t="str">
            <v>Sewer</v>
          </cell>
        </row>
        <row r="10980">
          <cell r="B10980">
            <v>2791815.69</v>
          </cell>
          <cell r="C10980">
            <v>2011</v>
          </cell>
          <cell r="D10980" t="str">
            <v>700586  Support Charges within Departments</v>
          </cell>
          <cell r="E10980" t="str">
            <v>District 7</v>
          </cell>
          <cell r="F10980" t="str">
            <v>Sewer</v>
          </cell>
        </row>
        <row r="10981">
          <cell r="B10981">
            <v>579790.37</v>
          </cell>
          <cell r="C10981">
            <v>2011</v>
          </cell>
          <cell r="D10981" t="str">
            <v>700586  Support Charges within Departments</v>
          </cell>
          <cell r="E10981" t="str">
            <v>District 7</v>
          </cell>
          <cell r="F10981" t="str">
            <v>Sewer</v>
          </cell>
        </row>
        <row r="10982">
          <cell r="B10982">
            <v>76331.600000000006</v>
          </cell>
          <cell r="C10982">
            <v>2011</v>
          </cell>
          <cell r="D10982" t="str">
            <v>700586  Support Charges within Departments</v>
          </cell>
          <cell r="E10982" t="str">
            <v>District 7</v>
          </cell>
          <cell r="F10982" t="str">
            <v>Sewer</v>
          </cell>
        </row>
        <row r="10983">
          <cell r="B10983">
            <v>2974624.53</v>
          </cell>
          <cell r="C10983">
            <v>2011</v>
          </cell>
          <cell r="D10983" t="str">
            <v>700586  Support Charges within Departments</v>
          </cell>
          <cell r="E10983" t="str">
            <v>District 7</v>
          </cell>
          <cell r="F10983" t="str">
            <v>Sewer</v>
          </cell>
        </row>
        <row r="10984">
          <cell r="B10984">
            <v>26280.01</v>
          </cell>
          <cell r="C10984">
            <v>2011</v>
          </cell>
          <cell r="D10984" t="str">
            <v>700586  Support Charges within Departments</v>
          </cell>
          <cell r="E10984" t="str">
            <v>District 7</v>
          </cell>
          <cell r="F10984" t="str">
            <v>Sewer</v>
          </cell>
        </row>
        <row r="10985">
          <cell r="B10985">
            <v>1779564.45</v>
          </cell>
          <cell r="C10985">
            <v>2011</v>
          </cell>
          <cell r="D10985" t="str">
            <v>700586  Support Charges within Departments</v>
          </cell>
          <cell r="E10985" t="str">
            <v>Logistics</v>
          </cell>
          <cell r="F10985" t="str">
            <v>Water</v>
          </cell>
        </row>
        <row r="10986">
          <cell r="B10986">
            <v>100581.2</v>
          </cell>
          <cell r="C10986">
            <v>2011</v>
          </cell>
          <cell r="D10986" t="str">
            <v>700586  Support Charges within Departments</v>
          </cell>
          <cell r="E10986" t="str">
            <v>Informal Settlements</v>
          </cell>
          <cell r="F10986" t="str">
            <v>Water</v>
          </cell>
        </row>
        <row r="10987">
          <cell r="B10987">
            <v>841980.17</v>
          </cell>
          <cell r="C10987">
            <v>2011</v>
          </cell>
          <cell r="D10987" t="str">
            <v>700586  Support Charges within Departments</v>
          </cell>
          <cell r="E10987" t="str">
            <v>Planning &amp; Design</v>
          </cell>
          <cell r="F10987" t="str">
            <v>Water</v>
          </cell>
        </row>
        <row r="10988">
          <cell r="B10988">
            <v>1053155.78</v>
          </cell>
          <cell r="C10988">
            <v>2011</v>
          </cell>
          <cell r="D10988" t="str">
            <v>700586  Support Charges within Departments</v>
          </cell>
          <cell r="E10988" t="str">
            <v>TOC</v>
          </cell>
          <cell r="F10988" t="str">
            <v>Water</v>
          </cell>
        </row>
        <row r="10989">
          <cell r="B10989">
            <v>1300041.99</v>
          </cell>
          <cell r="C10989">
            <v>2011</v>
          </cell>
          <cell r="D10989" t="str">
            <v>700586  Support Charges within Departments</v>
          </cell>
          <cell r="E10989" t="str">
            <v>Informal Settlements</v>
          </cell>
          <cell r="F10989" t="str">
            <v>Water</v>
          </cell>
        </row>
        <row r="10990">
          <cell r="B10990">
            <v>732179.42</v>
          </cell>
          <cell r="C10990">
            <v>2011</v>
          </cell>
          <cell r="D10990" t="str">
            <v>700586  Support Charges within Departments</v>
          </cell>
          <cell r="E10990" t="str">
            <v>TOC</v>
          </cell>
          <cell r="F10990" t="str">
            <v>Water</v>
          </cell>
        </row>
        <row r="10991">
          <cell r="B10991">
            <v>470042.91</v>
          </cell>
          <cell r="C10991">
            <v>2011</v>
          </cell>
          <cell r="D10991" t="str">
            <v>700586  Support Charges within Departments</v>
          </cell>
          <cell r="E10991" t="str">
            <v>Logistics</v>
          </cell>
          <cell r="F10991" t="str">
            <v>Water</v>
          </cell>
        </row>
        <row r="10992">
          <cell r="B10992">
            <v>27559.06</v>
          </cell>
          <cell r="C10992">
            <v>2011</v>
          </cell>
          <cell r="D10992" t="str">
            <v>700586  Support Charges within Departments</v>
          </cell>
          <cell r="E10992" t="str">
            <v>Logistics</v>
          </cell>
          <cell r="F10992" t="str">
            <v>Water</v>
          </cell>
        </row>
        <row r="10993">
          <cell r="B10993">
            <v>331933.84999999998</v>
          </cell>
          <cell r="C10993">
            <v>2011</v>
          </cell>
          <cell r="D10993" t="str">
            <v>700586  Support Charges within Departments</v>
          </cell>
          <cell r="E10993" t="str">
            <v>Logistics</v>
          </cell>
          <cell r="F10993" t="str">
            <v>Water</v>
          </cell>
        </row>
        <row r="10994">
          <cell r="B10994">
            <v>402445.03</v>
          </cell>
          <cell r="C10994">
            <v>2011</v>
          </cell>
          <cell r="D10994" t="str">
            <v>700586  Support Charges within Departments</v>
          </cell>
          <cell r="E10994" t="str">
            <v>Logistics</v>
          </cell>
          <cell r="F10994" t="str">
            <v>Water</v>
          </cell>
        </row>
        <row r="10995">
          <cell r="B10995">
            <v>24473.759999999998</v>
          </cell>
          <cell r="C10995">
            <v>2011</v>
          </cell>
          <cell r="D10995" t="str">
            <v>700586  Support Charges within Departments</v>
          </cell>
          <cell r="E10995" t="str">
            <v>Logistics</v>
          </cell>
          <cell r="F10995" t="str">
            <v>Water</v>
          </cell>
        </row>
        <row r="10996">
          <cell r="B10996">
            <v>230067.54</v>
          </cell>
          <cell r="C10996">
            <v>2011</v>
          </cell>
          <cell r="D10996" t="str">
            <v>700586  Support Charges within Departments</v>
          </cell>
          <cell r="E10996" t="str">
            <v>Logistics</v>
          </cell>
          <cell r="F10996" t="str">
            <v>Water</v>
          </cell>
        </row>
        <row r="10997">
          <cell r="B10997">
            <v>25140.9</v>
          </cell>
          <cell r="C10997">
            <v>2011</v>
          </cell>
          <cell r="D10997" t="str">
            <v>700586  Support Charges within Departments</v>
          </cell>
          <cell r="E10997" t="str">
            <v>Logistics</v>
          </cell>
          <cell r="F10997" t="str">
            <v>Water</v>
          </cell>
        </row>
        <row r="10998">
          <cell r="B10998">
            <v>272637.76</v>
          </cell>
          <cell r="C10998">
            <v>2011</v>
          </cell>
          <cell r="D10998" t="str">
            <v>700586  Support Charges within Departments</v>
          </cell>
          <cell r="E10998" t="str">
            <v>Logistics</v>
          </cell>
          <cell r="F10998" t="str">
            <v>Water</v>
          </cell>
        </row>
        <row r="10999">
          <cell r="B10999">
            <v>3252846</v>
          </cell>
          <cell r="C10999">
            <v>2011</v>
          </cell>
          <cell r="D10999" t="str">
            <v>700586  Support Charges within Departments</v>
          </cell>
          <cell r="E10999" t="str">
            <v>District 1</v>
          </cell>
          <cell r="F10999" t="str">
            <v>Water</v>
          </cell>
        </row>
        <row r="11000">
          <cell r="B11000">
            <v>724077.69</v>
          </cell>
          <cell r="C11000">
            <v>2011</v>
          </cell>
          <cell r="D11000" t="str">
            <v>700586  Support Charges within Departments</v>
          </cell>
          <cell r="E11000" t="str">
            <v>District 1</v>
          </cell>
          <cell r="F11000" t="str">
            <v>Water</v>
          </cell>
        </row>
        <row r="11001">
          <cell r="B11001">
            <v>61266.99</v>
          </cell>
          <cell r="C11001">
            <v>2011</v>
          </cell>
          <cell r="D11001" t="str">
            <v>700586  Support Charges within Departments</v>
          </cell>
          <cell r="E11001" t="str">
            <v>District 1</v>
          </cell>
          <cell r="F11001" t="str">
            <v>Water</v>
          </cell>
        </row>
        <row r="11002">
          <cell r="B11002">
            <v>667833.68999999994</v>
          </cell>
          <cell r="C11002">
            <v>2011</v>
          </cell>
          <cell r="D11002" t="str">
            <v>700586  Support Charges within Departments</v>
          </cell>
          <cell r="E11002" t="str">
            <v>District 1</v>
          </cell>
          <cell r="F11002" t="str">
            <v>Water</v>
          </cell>
        </row>
        <row r="11003">
          <cell r="B11003">
            <v>48911.51</v>
          </cell>
          <cell r="C11003">
            <v>2011</v>
          </cell>
          <cell r="D11003" t="str">
            <v>700586  Support Charges within Departments</v>
          </cell>
          <cell r="E11003" t="str">
            <v>District 1</v>
          </cell>
          <cell r="F11003" t="str">
            <v>Water</v>
          </cell>
        </row>
        <row r="11004">
          <cell r="B11004">
            <v>24799.47</v>
          </cell>
          <cell r="C11004">
            <v>2011</v>
          </cell>
          <cell r="D11004" t="str">
            <v>700586  Support Charges within Departments</v>
          </cell>
          <cell r="E11004" t="str">
            <v>TOC</v>
          </cell>
          <cell r="F11004" t="str">
            <v>Water</v>
          </cell>
        </row>
        <row r="11005">
          <cell r="B11005">
            <v>3096046.98</v>
          </cell>
          <cell r="C11005">
            <v>2011</v>
          </cell>
          <cell r="D11005" t="str">
            <v>700586  Support Charges within Departments</v>
          </cell>
          <cell r="E11005" t="str">
            <v>District 6</v>
          </cell>
          <cell r="F11005" t="str">
            <v>Water</v>
          </cell>
        </row>
        <row r="11006">
          <cell r="B11006">
            <v>471256.74</v>
          </cell>
          <cell r="C11006">
            <v>2011</v>
          </cell>
          <cell r="D11006" t="str">
            <v>700586  Support Charges within Departments</v>
          </cell>
          <cell r="E11006" t="str">
            <v>District 8</v>
          </cell>
          <cell r="F11006" t="str">
            <v>Water</v>
          </cell>
        </row>
        <row r="11007">
          <cell r="B11007">
            <v>452880.96</v>
          </cell>
          <cell r="C11007">
            <v>2011</v>
          </cell>
          <cell r="D11007" t="str">
            <v>700586  Support Charges within Departments</v>
          </cell>
          <cell r="E11007" t="str">
            <v>District 8</v>
          </cell>
          <cell r="F11007" t="str">
            <v>Water</v>
          </cell>
        </row>
        <row r="11008">
          <cell r="B11008">
            <v>250733.71</v>
          </cell>
          <cell r="C11008">
            <v>2011</v>
          </cell>
          <cell r="D11008" t="str">
            <v>700586  Support Charges within Departments</v>
          </cell>
          <cell r="E11008" t="str">
            <v>District 6</v>
          </cell>
          <cell r="F11008" t="str">
            <v>Water</v>
          </cell>
        </row>
        <row r="11009">
          <cell r="B11009">
            <v>3010236.47</v>
          </cell>
          <cell r="C11009">
            <v>2011</v>
          </cell>
          <cell r="D11009" t="str">
            <v>700586  Support Charges within Departments</v>
          </cell>
          <cell r="E11009" t="str">
            <v>District 3</v>
          </cell>
          <cell r="F11009" t="str">
            <v>Water</v>
          </cell>
        </row>
        <row r="11010">
          <cell r="B11010">
            <v>413617.78</v>
          </cell>
          <cell r="C11010">
            <v>2011</v>
          </cell>
          <cell r="D11010" t="str">
            <v>700586  Support Charges within Departments</v>
          </cell>
          <cell r="E11010" t="str">
            <v>District 3</v>
          </cell>
          <cell r="F11010" t="str">
            <v>Water</v>
          </cell>
        </row>
        <row r="11011">
          <cell r="B11011">
            <v>66208.45</v>
          </cell>
          <cell r="C11011">
            <v>2011</v>
          </cell>
          <cell r="D11011" t="str">
            <v>700586  Support Charges within Departments</v>
          </cell>
          <cell r="E11011" t="str">
            <v>District 3</v>
          </cell>
          <cell r="F11011" t="str">
            <v>Water</v>
          </cell>
        </row>
        <row r="11012">
          <cell r="B11012">
            <v>200411.24</v>
          </cell>
          <cell r="C11012">
            <v>2011</v>
          </cell>
          <cell r="D11012" t="str">
            <v>700586  Support Charges within Departments</v>
          </cell>
          <cell r="E11012" t="str">
            <v>District 3</v>
          </cell>
          <cell r="F11012" t="str">
            <v>Water</v>
          </cell>
        </row>
        <row r="11013">
          <cell r="B11013">
            <v>3163296.49</v>
          </cell>
          <cell r="C11013">
            <v>2011</v>
          </cell>
          <cell r="D11013" t="str">
            <v>700586  Support Charges within Departments</v>
          </cell>
          <cell r="E11013" t="str">
            <v>District 4</v>
          </cell>
          <cell r="F11013" t="str">
            <v>Water</v>
          </cell>
        </row>
        <row r="11014">
          <cell r="B11014">
            <v>570997.85</v>
          </cell>
          <cell r="C11014">
            <v>2011</v>
          </cell>
          <cell r="D11014" t="str">
            <v>700586  Support Charges within Departments</v>
          </cell>
          <cell r="E11014" t="str">
            <v>District 4</v>
          </cell>
          <cell r="F11014" t="str">
            <v>Water</v>
          </cell>
        </row>
        <row r="11015">
          <cell r="B11015">
            <v>34335.69</v>
          </cell>
          <cell r="C11015">
            <v>2011</v>
          </cell>
          <cell r="D11015" t="str">
            <v>700586  Support Charges within Departments</v>
          </cell>
          <cell r="E11015" t="str">
            <v>District 4</v>
          </cell>
          <cell r="F11015" t="str">
            <v>Water</v>
          </cell>
        </row>
        <row r="11016">
          <cell r="B11016">
            <v>421479.8</v>
          </cell>
          <cell r="C11016">
            <v>2011</v>
          </cell>
          <cell r="D11016" t="str">
            <v>700586  Support Charges within Departments</v>
          </cell>
          <cell r="E11016" t="str">
            <v>District 4</v>
          </cell>
          <cell r="F11016" t="str">
            <v>Water</v>
          </cell>
        </row>
        <row r="11017">
          <cell r="B11017">
            <v>393185.84</v>
          </cell>
          <cell r="C11017">
            <v>2011</v>
          </cell>
          <cell r="D11017" t="str">
            <v>700586  Support Charges within Departments</v>
          </cell>
          <cell r="E11017" t="str">
            <v>District 4</v>
          </cell>
          <cell r="F11017" t="str">
            <v>Water</v>
          </cell>
        </row>
        <row r="11018">
          <cell r="B11018">
            <v>187207.34</v>
          </cell>
          <cell r="C11018">
            <v>2011</v>
          </cell>
          <cell r="D11018" t="str">
            <v>700586  Support Charges within Departments</v>
          </cell>
          <cell r="E11018" t="str">
            <v>District 4</v>
          </cell>
          <cell r="F11018" t="str">
            <v>Water</v>
          </cell>
        </row>
        <row r="11019">
          <cell r="B11019">
            <v>2834188.44</v>
          </cell>
          <cell r="C11019">
            <v>2011</v>
          </cell>
          <cell r="D11019" t="str">
            <v>700586  Support Charges within Departments</v>
          </cell>
          <cell r="E11019" t="str">
            <v>District 8</v>
          </cell>
          <cell r="F11019" t="str">
            <v>Water</v>
          </cell>
        </row>
        <row r="11020">
          <cell r="B11020">
            <v>232830.57</v>
          </cell>
          <cell r="C11020">
            <v>2011</v>
          </cell>
          <cell r="D11020" t="str">
            <v>700586  Support Charges within Departments</v>
          </cell>
          <cell r="E11020" t="str">
            <v>District 8</v>
          </cell>
          <cell r="F11020" t="str">
            <v>Water</v>
          </cell>
        </row>
        <row r="11021">
          <cell r="B11021">
            <v>154728.74</v>
          </cell>
          <cell r="C11021">
            <v>2011</v>
          </cell>
          <cell r="D11021" t="str">
            <v>700586  Support Charges within Departments</v>
          </cell>
          <cell r="E11021" t="str">
            <v>District 1</v>
          </cell>
          <cell r="F11021" t="str">
            <v>Water</v>
          </cell>
        </row>
        <row r="11022">
          <cell r="B11022">
            <v>124717.88</v>
          </cell>
          <cell r="C11022">
            <v>2011</v>
          </cell>
          <cell r="D11022" t="str">
            <v>700586  Support Charges within Departments</v>
          </cell>
          <cell r="E11022" t="str">
            <v>District 8</v>
          </cell>
          <cell r="F11022" t="str">
            <v>Water</v>
          </cell>
        </row>
        <row r="11023">
          <cell r="B11023">
            <v>39833.58</v>
          </cell>
          <cell r="C11023">
            <v>2011</v>
          </cell>
          <cell r="D11023" t="str">
            <v>700586  Support Charges within Departments</v>
          </cell>
          <cell r="E11023" t="str">
            <v>District 8</v>
          </cell>
          <cell r="F11023" t="str">
            <v>Water</v>
          </cell>
        </row>
        <row r="11024">
          <cell r="B11024">
            <v>25560.19</v>
          </cell>
          <cell r="C11024">
            <v>2011</v>
          </cell>
          <cell r="D11024" t="str">
            <v>700586  Support Charges within Departments</v>
          </cell>
          <cell r="E11024" t="str">
            <v>District 8</v>
          </cell>
          <cell r="F11024" t="str">
            <v>Water</v>
          </cell>
        </row>
        <row r="11025">
          <cell r="B11025">
            <v>401474.88</v>
          </cell>
          <cell r="C11025">
            <v>2011</v>
          </cell>
          <cell r="D11025" t="str">
            <v>700586  Support Charges within Departments</v>
          </cell>
          <cell r="E11025" t="str">
            <v>District 8</v>
          </cell>
          <cell r="F11025" t="str">
            <v>Water</v>
          </cell>
        </row>
        <row r="11026">
          <cell r="B11026">
            <v>2962926.57</v>
          </cell>
          <cell r="C11026">
            <v>2011</v>
          </cell>
          <cell r="D11026" t="str">
            <v>700586  Support Charges within Departments</v>
          </cell>
          <cell r="E11026" t="str">
            <v>District 6</v>
          </cell>
          <cell r="F11026" t="str">
            <v>Water</v>
          </cell>
        </row>
        <row r="11027">
          <cell r="B11027">
            <v>1258786.77</v>
          </cell>
          <cell r="C11027">
            <v>2011</v>
          </cell>
          <cell r="D11027" t="str">
            <v>700586  Support Charges within Departments</v>
          </cell>
          <cell r="E11027" t="str">
            <v>District 6</v>
          </cell>
          <cell r="F11027" t="str">
            <v>Water</v>
          </cell>
        </row>
        <row r="11028">
          <cell r="B11028">
            <v>49001.98</v>
          </cell>
          <cell r="C11028">
            <v>2011</v>
          </cell>
          <cell r="D11028" t="str">
            <v>700586  Support Charges within Departments</v>
          </cell>
          <cell r="E11028" t="str">
            <v>District 6</v>
          </cell>
          <cell r="F11028" t="str">
            <v>Water</v>
          </cell>
        </row>
        <row r="11029">
          <cell r="B11029">
            <v>40326.82</v>
          </cell>
          <cell r="C11029">
            <v>2011</v>
          </cell>
          <cell r="D11029" t="str">
            <v>700586  Support Charges within Departments</v>
          </cell>
          <cell r="E11029" t="str">
            <v>District 6</v>
          </cell>
          <cell r="F11029" t="str">
            <v>Water</v>
          </cell>
        </row>
        <row r="11030">
          <cell r="B11030">
            <v>173655.49</v>
          </cell>
          <cell r="C11030">
            <v>2011</v>
          </cell>
          <cell r="D11030" t="str">
            <v>700586  Support Charges within Departments</v>
          </cell>
          <cell r="E11030" t="str">
            <v>District 6</v>
          </cell>
          <cell r="F11030" t="str">
            <v>Water</v>
          </cell>
        </row>
        <row r="11031">
          <cell r="B11031">
            <v>281834.03999999998</v>
          </cell>
          <cell r="C11031">
            <v>2011</v>
          </cell>
          <cell r="D11031" t="str">
            <v>700586  Support Charges within Departments</v>
          </cell>
          <cell r="E11031" t="str">
            <v>District 6</v>
          </cell>
          <cell r="F11031" t="str">
            <v>Water</v>
          </cell>
        </row>
        <row r="11032">
          <cell r="B11032">
            <v>342446.46</v>
          </cell>
          <cell r="C11032">
            <v>2011</v>
          </cell>
          <cell r="D11032" t="str">
            <v>700586  Support Charges within Departments</v>
          </cell>
          <cell r="E11032" t="str">
            <v>District 6</v>
          </cell>
          <cell r="F11032" t="str">
            <v>Water</v>
          </cell>
        </row>
        <row r="11033">
          <cell r="B11033">
            <v>2857636.57</v>
          </cell>
          <cell r="C11033">
            <v>2011</v>
          </cell>
          <cell r="D11033" t="str">
            <v>700586  Support Charges within Departments</v>
          </cell>
          <cell r="E11033" t="str">
            <v>District 8</v>
          </cell>
          <cell r="F11033" t="str">
            <v>Water</v>
          </cell>
        </row>
        <row r="11034">
          <cell r="B11034">
            <v>544459.03</v>
          </cell>
          <cell r="C11034">
            <v>2011</v>
          </cell>
          <cell r="D11034" t="str">
            <v>700586  Support Charges within Departments</v>
          </cell>
          <cell r="E11034" t="str">
            <v>District 8</v>
          </cell>
          <cell r="F11034" t="str">
            <v>Water</v>
          </cell>
        </row>
        <row r="11035">
          <cell r="B11035">
            <v>145135.73000000001</v>
          </cell>
          <cell r="C11035">
            <v>2011</v>
          </cell>
          <cell r="D11035" t="str">
            <v>700586  Support Charges within Departments</v>
          </cell>
          <cell r="E11035" t="str">
            <v>District 8</v>
          </cell>
          <cell r="F11035" t="str">
            <v>Water</v>
          </cell>
        </row>
        <row r="11036">
          <cell r="B11036">
            <v>151674.12</v>
          </cell>
          <cell r="C11036">
            <v>2011</v>
          </cell>
          <cell r="D11036" t="str">
            <v>700586  Support Charges within Departments</v>
          </cell>
          <cell r="E11036" t="str">
            <v>District 8</v>
          </cell>
          <cell r="F11036" t="str">
            <v>Water</v>
          </cell>
        </row>
        <row r="11037">
          <cell r="B11037">
            <v>3265821.25</v>
          </cell>
          <cell r="C11037">
            <v>2011</v>
          </cell>
          <cell r="D11037" t="str">
            <v>700586  Support Charges within Departments</v>
          </cell>
          <cell r="E11037" t="str">
            <v>District 8</v>
          </cell>
          <cell r="F11037" t="str">
            <v>Water</v>
          </cell>
        </row>
        <row r="11038">
          <cell r="B11038">
            <v>585132</v>
          </cell>
          <cell r="C11038">
            <v>2011</v>
          </cell>
          <cell r="D11038" t="str">
            <v>700586  Support Charges within Departments</v>
          </cell>
          <cell r="E11038" t="str">
            <v>District 8</v>
          </cell>
          <cell r="F11038" t="str">
            <v>Water</v>
          </cell>
        </row>
        <row r="11039">
          <cell r="B11039">
            <v>54542.39</v>
          </cell>
          <cell r="C11039">
            <v>2011</v>
          </cell>
          <cell r="D11039" t="str">
            <v>700586  Support Charges within Departments</v>
          </cell>
          <cell r="E11039" t="str">
            <v>District 8</v>
          </cell>
          <cell r="F11039" t="str">
            <v>Water</v>
          </cell>
        </row>
        <row r="11040">
          <cell r="B11040">
            <v>132028.9</v>
          </cell>
          <cell r="C11040">
            <v>2011</v>
          </cell>
          <cell r="D11040" t="str">
            <v>700586  Support Charges within Departments</v>
          </cell>
          <cell r="E11040" t="str">
            <v>District 8</v>
          </cell>
          <cell r="F11040" t="str">
            <v>Water</v>
          </cell>
        </row>
        <row r="11041">
          <cell r="B11041">
            <v>1750131.79</v>
          </cell>
          <cell r="C11041">
            <v>2011</v>
          </cell>
          <cell r="D11041" t="str">
            <v>700586  Support Charges within Departments</v>
          </cell>
          <cell r="E11041" t="str">
            <v>District 8</v>
          </cell>
          <cell r="F11041" t="str">
            <v>Water</v>
          </cell>
        </row>
        <row r="11042">
          <cell r="B11042">
            <v>24501.73</v>
          </cell>
          <cell r="C11042">
            <v>2011</v>
          </cell>
          <cell r="D11042" t="str">
            <v>700586  Support Charges within Departments</v>
          </cell>
          <cell r="E11042" t="str">
            <v>District 8</v>
          </cell>
          <cell r="F11042" t="str">
            <v>Water</v>
          </cell>
        </row>
        <row r="11043">
          <cell r="B11043">
            <v>24535.88</v>
          </cell>
          <cell r="C11043">
            <v>2011</v>
          </cell>
          <cell r="D11043" t="str">
            <v>700586  Support Charges within Departments</v>
          </cell>
          <cell r="E11043" t="str">
            <v>District 8</v>
          </cell>
          <cell r="F11043" t="str">
            <v>Water</v>
          </cell>
        </row>
        <row r="11044">
          <cell r="B11044">
            <v>24581.58</v>
          </cell>
          <cell r="C11044">
            <v>2011</v>
          </cell>
          <cell r="D11044" t="str">
            <v>700586  Support Charges within Departments</v>
          </cell>
          <cell r="E11044" t="e">
            <v>#N/A</v>
          </cell>
          <cell r="F11044" t="str">
            <v>Sewer</v>
          </cell>
        </row>
        <row r="11045">
          <cell r="B11045">
            <v>24708.73</v>
          </cell>
          <cell r="C11045">
            <v>2011</v>
          </cell>
          <cell r="D11045" t="str">
            <v>700586  Support Charges within Departments</v>
          </cell>
          <cell r="E11045" t="e">
            <v>#N/A</v>
          </cell>
          <cell r="F11045" t="str">
            <v>Sewer</v>
          </cell>
        </row>
        <row r="11046">
          <cell r="B11046">
            <v>0</v>
          </cell>
          <cell r="C11046">
            <v>2011</v>
          </cell>
          <cell r="D11046" t="str">
            <v>799999  Manual Calculation</v>
          </cell>
          <cell r="E11046" t="str">
            <v>TOC</v>
          </cell>
          <cell r="F11046" t="str">
            <v>Sewer</v>
          </cell>
        </row>
        <row r="11047">
          <cell r="B11047">
            <v>0</v>
          </cell>
          <cell r="C11047">
            <v>2011</v>
          </cell>
          <cell r="D11047" t="str">
            <v>799999  Manual Calculation</v>
          </cell>
          <cell r="E11047" t="str">
            <v>TOC</v>
          </cell>
          <cell r="F11047" t="str">
            <v>Water</v>
          </cell>
        </row>
        <row r="11048">
          <cell r="B11048">
            <v>17549396.199999999</v>
          </cell>
          <cell r="C11048">
            <v>2011</v>
          </cell>
          <cell r="D11048" t="str">
            <v>458100  Bad Debts Written Off</v>
          </cell>
          <cell r="E11048" t="str">
            <v>Planning &amp; Design</v>
          </cell>
          <cell r="F11048" t="str">
            <v>Sewer</v>
          </cell>
        </row>
        <row r="11049">
          <cell r="B11049">
            <v>71045381.900000006</v>
          </cell>
          <cell r="C11049">
            <v>2011</v>
          </cell>
          <cell r="D11049" t="str">
            <v>458100  Bad Debts Written Off</v>
          </cell>
          <cell r="E11049" t="str">
            <v>Logistics</v>
          </cell>
          <cell r="F11049" t="str">
            <v>Water</v>
          </cell>
        </row>
        <row r="11050">
          <cell r="B11050">
            <v>112899999.95999999</v>
          </cell>
          <cell r="C11050">
            <v>2011</v>
          </cell>
          <cell r="D11050" t="str">
            <v>458200  Contribution to Provision: Debtors Worki</v>
          </cell>
          <cell r="E11050" t="str">
            <v>Planning &amp; Design</v>
          </cell>
          <cell r="F11050" t="str">
            <v>Sewer</v>
          </cell>
        </row>
        <row r="11051">
          <cell r="B11051">
            <v>224000000.03999999</v>
          </cell>
          <cell r="C11051">
            <v>2011</v>
          </cell>
          <cell r="D11051" t="str">
            <v>458200  Contribution to Provision: Debtors Worki</v>
          </cell>
          <cell r="E11051" t="str">
            <v>Logistics</v>
          </cell>
          <cell r="F11051" t="str">
            <v>Water</v>
          </cell>
        </row>
        <row r="11052">
          <cell r="B11052">
            <v>-17549396.199999999</v>
          </cell>
          <cell r="C11052">
            <v>2011</v>
          </cell>
          <cell r="D11052" t="str">
            <v>458300  Bad Debts W/O Transferred to Provision</v>
          </cell>
          <cell r="E11052" t="str">
            <v>Planning &amp; Design</v>
          </cell>
          <cell r="F11052" t="str">
            <v>Sewer</v>
          </cell>
        </row>
        <row r="11053">
          <cell r="B11053">
            <v>-71045381.900000006</v>
          </cell>
          <cell r="C11053">
            <v>2011</v>
          </cell>
          <cell r="D11053" t="str">
            <v>458300  Bad Debts W/O Transferred to Provision</v>
          </cell>
          <cell r="E11053" t="str">
            <v>Logistics</v>
          </cell>
          <cell r="F11053" t="str">
            <v>Water</v>
          </cell>
        </row>
        <row r="11054">
          <cell r="B11054">
            <v>-12384.93</v>
          </cell>
          <cell r="C11054">
            <v>2012</v>
          </cell>
          <cell r="D11054" t="str">
            <v>600100  Labour to Capital</v>
          </cell>
          <cell r="E11054" t="str">
            <v>Informal Settlements</v>
          </cell>
          <cell r="F11054" t="str">
            <v>Sewer</v>
          </cell>
        </row>
        <row r="11055">
          <cell r="B11055">
            <v>-466.27</v>
          </cell>
          <cell r="C11055">
            <v>2012</v>
          </cell>
          <cell r="D11055" t="str">
            <v>600100  Labour to Capital</v>
          </cell>
          <cell r="E11055" t="str">
            <v>District 6</v>
          </cell>
          <cell r="F11055" t="str">
            <v>Sewer</v>
          </cell>
        </row>
        <row r="11056">
          <cell r="B11056">
            <v>-110109.05</v>
          </cell>
          <cell r="C11056">
            <v>2012</v>
          </cell>
          <cell r="D11056" t="str">
            <v>600100  Labour to Capital</v>
          </cell>
          <cell r="E11056" t="str">
            <v>Informal Settlements</v>
          </cell>
          <cell r="F11056" t="str">
            <v>Water</v>
          </cell>
        </row>
        <row r="11057">
          <cell r="B11057">
            <v>-289772.05</v>
          </cell>
          <cell r="C11057">
            <v>2012</v>
          </cell>
          <cell r="D11057" t="str">
            <v>600100  Labour to Capital</v>
          </cell>
          <cell r="E11057" t="str">
            <v>District 1</v>
          </cell>
          <cell r="F11057" t="str">
            <v>Water</v>
          </cell>
        </row>
        <row r="11058">
          <cell r="B11058">
            <v>-50101.72</v>
          </cell>
          <cell r="C11058">
            <v>2012</v>
          </cell>
          <cell r="D11058" t="str">
            <v>600100  Labour to Capital</v>
          </cell>
          <cell r="E11058" t="str">
            <v>District 8</v>
          </cell>
          <cell r="F11058" t="str">
            <v>Water</v>
          </cell>
        </row>
        <row r="11059">
          <cell r="B11059">
            <v>-83094.14</v>
          </cell>
          <cell r="C11059">
            <v>2012</v>
          </cell>
          <cell r="D11059" t="str">
            <v>600100  Labour to Capital</v>
          </cell>
          <cell r="E11059" t="str">
            <v>District 6</v>
          </cell>
          <cell r="F11059" t="str">
            <v>Water</v>
          </cell>
        </row>
        <row r="11060">
          <cell r="B11060">
            <v>-8099.69</v>
          </cell>
          <cell r="C11060">
            <v>2012</v>
          </cell>
          <cell r="D11060" t="str">
            <v>600100  Labour to Capital</v>
          </cell>
          <cell r="E11060" t="str">
            <v>District 3</v>
          </cell>
          <cell r="F11060" t="str">
            <v>Water</v>
          </cell>
        </row>
        <row r="11061">
          <cell r="B11061">
            <v>-9821.9699999999993</v>
          </cell>
          <cell r="C11061">
            <v>2012</v>
          </cell>
          <cell r="D11061" t="str">
            <v>600100  Labour to Capital</v>
          </cell>
          <cell r="E11061" t="str">
            <v>District 4</v>
          </cell>
          <cell r="F11061" t="str">
            <v>Water</v>
          </cell>
        </row>
        <row r="11062">
          <cell r="B11062">
            <v>-230287.45</v>
          </cell>
          <cell r="C11062">
            <v>2012</v>
          </cell>
          <cell r="D11062" t="str">
            <v>600100  Labour to Capital</v>
          </cell>
          <cell r="E11062" t="str">
            <v>District 4</v>
          </cell>
          <cell r="F11062" t="str">
            <v>Water</v>
          </cell>
        </row>
        <row r="11063">
          <cell r="B11063">
            <v>-12289.91</v>
          </cell>
          <cell r="C11063">
            <v>2012</v>
          </cell>
          <cell r="D11063" t="str">
            <v>600100  Labour to Capital</v>
          </cell>
          <cell r="E11063" t="str">
            <v>District 4</v>
          </cell>
          <cell r="F11063" t="str">
            <v>Water</v>
          </cell>
        </row>
        <row r="11064">
          <cell r="B11064">
            <v>-335083.94</v>
          </cell>
          <cell r="C11064">
            <v>2012</v>
          </cell>
          <cell r="D11064" t="str">
            <v>600100  Labour to Capital</v>
          </cell>
          <cell r="E11064" t="str">
            <v>District 8</v>
          </cell>
          <cell r="F11064" t="str">
            <v>Water</v>
          </cell>
        </row>
        <row r="11065">
          <cell r="B11065">
            <v>-108862.42</v>
          </cell>
          <cell r="C11065">
            <v>2012</v>
          </cell>
          <cell r="D11065" t="str">
            <v>600100  Labour to Capital</v>
          </cell>
          <cell r="E11065" t="str">
            <v>District 6</v>
          </cell>
          <cell r="F11065" t="str">
            <v>Water</v>
          </cell>
        </row>
        <row r="11066">
          <cell r="B11066">
            <v>-113844.36</v>
          </cell>
          <cell r="C11066">
            <v>2012</v>
          </cell>
          <cell r="D11066" t="str">
            <v>600100  Labour to Capital</v>
          </cell>
          <cell r="E11066" t="str">
            <v>District 6</v>
          </cell>
          <cell r="F11066" t="str">
            <v>Water</v>
          </cell>
        </row>
        <row r="11067">
          <cell r="B11067">
            <v>-239388.99</v>
          </cell>
          <cell r="C11067">
            <v>2012</v>
          </cell>
          <cell r="D11067" t="str">
            <v>600100  Labour to Capital</v>
          </cell>
          <cell r="E11067" t="str">
            <v>District 6</v>
          </cell>
          <cell r="F11067" t="str">
            <v>Water</v>
          </cell>
        </row>
        <row r="11068">
          <cell r="B11068">
            <v>-22943.49</v>
          </cell>
          <cell r="C11068">
            <v>2012</v>
          </cell>
          <cell r="D11068" t="str">
            <v>600100  Labour to Capital</v>
          </cell>
          <cell r="E11068" t="str">
            <v>District 6</v>
          </cell>
          <cell r="F11068" t="str">
            <v>Water</v>
          </cell>
        </row>
        <row r="11069">
          <cell r="B11069">
            <v>-6155.34</v>
          </cell>
          <cell r="C11069">
            <v>2012</v>
          </cell>
          <cell r="D11069" t="str">
            <v>600100  Labour to Capital</v>
          </cell>
          <cell r="E11069" t="str">
            <v>District 8</v>
          </cell>
          <cell r="F11069" t="str">
            <v>Water</v>
          </cell>
        </row>
        <row r="11070">
          <cell r="B11070">
            <v>-3744110.57</v>
          </cell>
          <cell r="C11070">
            <v>2012</v>
          </cell>
          <cell r="D11070" t="str">
            <v>600100  Labour to Capital</v>
          </cell>
          <cell r="E11070" t="str">
            <v>District 8</v>
          </cell>
          <cell r="F11070" t="str">
            <v>Water</v>
          </cell>
        </row>
        <row r="11071">
          <cell r="B11071">
            <v>-557.08000000000004</v>
          </cell>
          <cell r="C11071">
            <v>2012</v>
          </cell>
          <cell r="D11071" t="str">
            <v>600130  Plant and Equipment to Capital</v>
          </cell>
          <cell r="E11071" t="str">
            <v>District 6</v>
          </cell>
          <cell r="F11071" t="str">
            <v>Water</v>
          </cell>
        </row>
        <row r="11072">
          <cell r="B11072">
            <v>0</v>
          </cell>
          <cell r="C11072">
            <v>2012</v>
          </cell>
          <cell r="D11072" t="str">
            <v>600130  Plant and Equipment to Capital</v>
          </cell>
          <cell r="E11072" t="str">
            <v>District 8</v>
          </cell>
          <cell r="F11072" t="str">
            <v>Water</v>
          </cell>
        </row>
        <row r="11073">
          <cell r="B11073">
            <v>-197.76</v>
          </cell>
          <cell r="C11073">
            <v>2012</v>
          </cell>
          <cell r="D11073" t="str">
            <v>600130  Plant and Equipment to Capital</v>
          </cell>
          <cell r="E11073" t="str">
            <v>District 8</v>
          </cell>
          <cell r="F11073" t="str">
            <v>Water</v>
          </cell>
        </row>
        <row r="11074">
          <cell r="B11074">
            <v>-1140.57</v>
          </cell>
          <cell r="C11074">
            <v>2012</v>
          </cell>
          <cell r="D11074" t="str">
            <v>600130  Plant and Equipment to Capital</v>
          </cell>
          <cell r="E11074" t="str">
            <v>District 8</v>
          </cell>
          <cell r="F11074" t="str">
            <v>Water</v>
          </cell>
        </row>
        <row r="11075">
          <cell r="B11075">
            <v>-558.36</v>
          </cell>
          <cell r="C11075">
            <v>2012</v>
          </cell>
          <cell r="D11075" t="str">
            <v>600230  Vehicle to Capital</v>
          </cell>
          <cell r="E11075" t="str">
            <v>Informal Settlements</v>
          </cell>
          <cell r="F11075" t="str">
            <v>Sewer</v>
          </cell>
        </row>
        <row r="11076">
          <cell r="B11076">
            <v>-7227</v>
          </cell>
          <cell r="C11076">
            <v>2012</v>
          </cell>
          <cell r="D11076" t="str">
            <v>600230  Vehicle to Capital</v>
          </cell>
          <cell r="E11076" t="str">
            <v>Informal Settlements</v>
          </cell>
          <cell r="F11076" t="str">
            <v>Water</v>
          </cell>
        </row>
        <row r="11077">
          <cell r="B11077">
            <v>-11388.94</v>
          </cell>
          <cell r="C11077">
            <v>2012</v>
          </cell>
          <cell r="D11077" t="str">
            <v>600230  Vehicle to Capital</v>
          </cell>
          <cell r="E11077" t="str">
            <v>District 1</v>
          </cell>
          <cell r="F11077" t="str">
            <v>Water</v>
          </cell>
        </row>
        <row r="11078">
          <cell r="B11078">
            <v>-1575.02</v>
          </cell>
          <cell r="C11078">
            <v>2012</v>
          </cell>
          <cell r="D11078" t="str">
            <v>600230  Vehicle to Capital</v>
          </cell>
          <cell r="E11078" t="str">
            <v>District 8</v>
          </cell>
          <cell r="F11078" t="str">
            <v>Water</v>
          </cell>
        </row>
        <row r="11079">
          <cell r="B11079">
            <v>-3409.57</v>
          </cell>
          <cell r="C11079">
            <v>2012</v>
          </cell>
          <cell r="D11079" t="str">
            <v>600230  Vehicle to Capital</v>
          </cell>
          <cell r="E11079" t="str">
            <v>District 6</v>
          </cell>
          <cell r="F11079" t="str">
            <v>Water</v>
          </cell>
        </row>
        <row r="11080">
          <cell r="B11080">
            <v>-431.42</v>
          </cell>
          <cell r="C11080">
            <v>2012</v>
          </cell>
          <cell r="D11080" t="str">
            <v>600230  Vehicle to Capital</v>
          </cell>
          <cell r="E11080" t="str">
            <v>District 3</v>
          </cell>
          <cell r="F11080" t="str">
            <v>Water</v>
          </cell>
        </row>
        <row r="11081">
          <cell r="B11081">
            <v>-656.28</v>
          </cell>
          <cell r="C11081">
            <v>2012</v>
          </cell>
          <cell r="D11081" t="str">
            <v>600230  Vehicle to Capital</v>
          </cell>
          <cell r="E11081" t="str">
            <v>District 4</v>
          </cell>
          <cell r="F11081" t="str">
            <v>Water</v>
          </cell>
        </row>
        <row r="11082">
          <cell r="B11082">
            <v>-10371.66</v>
          </cell>
          <cell r="C11082">
            <v>2012</v>
          </cell>
          <cell r="D11082" t="str">
            <v>600230  Vehicle to Capital</v>
          </cell>
          <cell r="E11082" t="str">
            <v>District 4</v>
          </cell>
          <cell r="F11082" t="str">
            <v>Water</v>
          </cell>
        </row>
        <row r="11083">
          <cell r="B11083">
            <v>-209.2</v>
          </cell>
          <cell r="C11083">
            <v>2012</v>
          </cell>
          <cell r="D11083" t="str">
            <v>600230  Vehicle to Capital</v>
          </cell>
          <cell r="E11083" t="str">
            <v>District 4</v>
          </cell>
          <cell r="F11083" t="str">
            <v>Water</v>
          </cell>
        </row>
        <row r="11084">
          <cell r="B11084">
            <v>-35942.33</v>
          </cell>
          <cell r="C11084">
            <v>2012</v>
          </cell>
          <cell r="D11084" t="str">
            <v>600230  Vehicle to Capital</v>
          </cell>
          <cell r="E11084" t="str">
            <v>District 8</v>
          </cell>
          <cell r="F11084" t="str">
            <v>Water</v>
          </cell>
        </row>
        <row r="11085">
          <cell r="B11085">
            <v>-8302.66</v>
          </cell>
          <cell r="C11085">
            <v>2012</v>
          </cell>
          <cell r="D11085" t="str">
            <v>600230  Vehicle to Capital</v>
          </cell>
          <cell r="E11085" t="str">
            <v>District 6</v>
          </cell>
          <cell r="F11085" t="str">
            <v>Water</v>
          </cell>
        </row>
        <row r="11086">
          <cell r="B11086">
            <v>-12906.05</v>
          </cell>
          <cell r="C11086">
            <v>2012</v>
          </cell>
          <cell r="D11086" t="str">
            <v>600230  Vehicle to Capital</v>
          </cell>
          <cell r="E11086" t="str">
            <v>District 6</v>
          </cell>
          <cell r="F11086" t="str">
            <v>Water</v>
          </cell>
        </row>
        <row r="11087">
          <cell r="B11087">
            <v>-13631.1</v>
          </cell>
          <cell r="C11087">
            <v>2012</v>
          </cell>
          <cell r="D11087" t="str">
            <v>600230  Vehicle to Capital</v>
          </cell>
          <cell r="E11087" t="str">
            <v>District 6</v>
          </cell>
          <cell r="F11087" t="str">
            <v>Water</v>
          </cell>
        </row>
        <row r="11088">
          <cell r="B11088">
            <v>-933.49</v>
          </cell>
          <cell r="C11088">
            <v>2012</v>
          </cell>
          <cell r="D11088" t="str">
            <v>600230  Vehicle to Capital</v>
          </cell>
          <cell r="E11088" t="str">
            <v>District 6</v>
          </cell>
          <cell r="F11088" t="str">
            <v>Water</v>
          </cell>
        </row>
        <row r="11089">
          <cell r="B11089">
            <v>-713</v>
          </cell>
          <cell r="C11089">
            <v>2012</v>
          </cell>
          <cell r="D11089" t="str">
            <v>600230  Vehicle to Capital</v>
          </cell>
          <cell r="E11089" t="str">
            <v>District 8</v>
          </cell>
          <cell r="F11089" t="str">
            <v>Water</v>
          </cell>
        </row>
        <row r="11090">
          <cell r="B11090">
            <v>-514146.51</v>
          </cell>
          <cell r="C11090">
            <v>2012</v>
          </cell>
          <cell r="D11090" t="str">
            <v>600230  Vehicle to Capital</v>
          </cell>
          <cell r="E11090" t="str">
            <v>District 8</v>
          </cell>
          <cell r="F11090" t="str">
            <v>Water</v>
          </cell>
        </row>
        <row r="11091">
          <cell r="B11091">
            <v>0</v>
          </cell>
          <cell r="C11091">
            <v>2012</v>
          </cell>
          <cell r="D11091" t="str">
            <v>600070  Rental of Vehicles, Plant and Equipment</v>
          </cell>
          <cell r="E11091" t="str">
            <v>District 8</v>
          </cell>
          <cell r="F11091" t="str">
            <v>Water</v>
          </cell>
        </row>
        <row r="11092">
          <cell r="B11092">
            <v>2948882.49</v>
          </cell>
          <cell r="C11092">
            <v>2012</v>
          </cell>
          <cell r="D11092" t="str">
            <v>600070  Rental of Vehicles, Plant and Equipment</v>
          </cell>
          <cell r="E11092" t="str">
            <v>District 8</v>
          </cell>
          <cell r="F11092" t="str">
            <v>Water</v>
          </cell>
        </row>
        <row r="11093">
          <cell r="B11093">
            <v>632845.9</v>
          </cell>
          <cell r="C11093">
            <v>2012</v>
          </cell>
          <cell r="D11093" t="str">
            <v>600070  Rental of Vehicles, Plant and Equipment</v>
          </cell>
          <cell r="E11093" t="str">
            <v>District 8</v>
          </cell>
          <cell r="F11093" t="str">
            <v>Water</v>
          </cell>
        </row>
        <row r="11094">
          <cell r="B11094">
            <v>10389630.5</v>
          </cell>
          <cell r="C11094">
            <v>2012</v>
          </cell>
          <cell r="D11094" t="str">
            <v>600070  Rental of Vehicles, Plant and Equipment</v>
          </cell>
          <cell r="E11094" t="str">
            <v>District 8</v>
          </cell>
          <cell r="F11094" t="str">
            <v>Water</v>
          </cell>
        </row>
        <row r="11095">
          <cell r="B11095">
            <v>744685.47</v>
          </cell>
          <cell r="C11095">
            <v>2012</v>
          </cell>
          <cell r="D11095" t="str">
            <v>600070  Rental of Vehicles, Plant and Equipment</v>
          </cell>
          <cell r="E11095" t="str">
            <v>District 6</v>
          </cell>
          <cell r="F11095" t="str">
            <v>Water</v>
          </cell>
        </row>
        <row r="11096">
          <cell r="B11096">
            <v>1080650.71</v>
          </cell>
          <cell r="C11096">
            <v>2012</v>
          </cell>
          <cell r="D11096" t="str">
            <v>600070  Rental of Vehicles, Plant and Equipment</v>
          </cell>
          <cell r="E11096" t="str">
            <v>District 6</v>
          </cell>
          <cell r="F11096" t="str">
            <v>Water</v>
          </cell>
        </row>
        <row r="11097">
          <cell r="B11097">
            <v>2102857.63</v>
          </cell>
          <cell r="C11097">
            <v>2012</v>
          </cell>
          <cell r="D11097" t="str">
            <v>600070  Rental of Vehicles, Plant and Equipment</v>
          </cell>
          <cell r="E11097" t="str">
            <v>District 6</v>
          </cell>
          <cell r="F11097" t="str">
            <v>Water</v>
          </cell>
        </row>
        <row r="11098">
          <cell r="B11098">
            <v>1495534.68</v>
          </cell>
          <cell r="C11098">
            <v>2012</v>
          </cell>
          <cell r="D11098" t="str">
            <v>600070  Rental of Vehicles, Plant and Equipment</v>
          </cell>
          <cell r="E11098" t="str">
            <v>District 6</v>
          </cell>
          <cell r="F11098" t="str">
            <v>Water</v>
          </cell>
        </row>
        <row r="11099">
          <cell r="B11099">
            <v>41016.269999999997</v>
          </cell>
          <cell r="C11099">
            <v>2012</v>
          </cell>
          <cell r="D11099" t="str">
            <v>600070  Rental of Vehicles, Plant and Equipment</v>
          </cell>
          <cell r="E11099" t="str">
            <v>District 6</v>
          </cell>
          <cell r="F11099" t="str">
            <v>Water</v>
          </cell>
        </row>
        <row r="11100">
          <cell r="B11100">
            <v>36686.300000000003</v>
          </cell>
          <cell r="C11100">
            <v>2012</v>
          </cell>
          <cell r="D11100" t="str">
            <v>600070  Rental of Vehicles, Plant and Equipment</v>
          </cell>
          <cell r="E11100" t="str">
            <v>District 6</v>
          </cell>
          <cell r="F11100" t="str">
            <v>Water</v>
          </cell>
        </row>
        <row r="11101">
          <cell r="B11101">
            <v>642143.80000000005</v>
          </cell>
          <cell r="C11101">
            <v>2012</v>
          </cell>
          <cell r="D11101" t="str">
            <v>600070  Rental of Vehicles, Plant and Equipment</v>
          </cell>
          <cell r="E11101" t="str">
            <v>District 4</v>
          </cell>
          <cell r="F11101" t="str">
            <v>Water</v>
          </cell>
        </row>
        <row r="11102">
          <cell r="B11102">
            <v>930889.94</v>
          </cell>
          <cell r="C11102">
            <v>2012</v>
          </cell>
          <cell r="D11102" t="str">
            <v>600070  Rental of Vehicles, Plant and Equipment</v>
          </cell>
          <cell r="E11102" t="str">
            <v>District 4</v>
          </cell>
          <cell r="F11102" t="str">
            <v>Water</v>
          </cell>
        </row>
        <row r="11103">
          <cell r="B11103">
            <v>2530310.33</v>
          </cell>
          <cell r="C11103">
            <v>2012</v>
          </cell>
          <cell r="D11103" t="str">
            <v>600070  Rental of Vehicles, Plant and Equipment</v>
          </cell>
          <cell r="E11103" t="str">
            <v>District 4</v>
          </cell>
          <cell r="F11103" t="str">
            <v>Water</v>
          </cell>
        </row>
        <row r="11104">
          <cell r="B11104">
            <v>1005868.08</v>
          </cell>
          <cell r="C11104">
            <v>2012</v>
          </cell>
          <cell r="D11104" t="str">
            <v>600070  Rental of Vehicles, Plant and Equipment</v>
          </cell>
          <cell r="E11104" t="str">
            <v>District 3</v>
          </cell>
          <cell r="F11104" t="str">
            <v>Water</v>
          </cell>
        </row>
        <row r="11105">
          <cell r="B11105">
            <v>385575.78</v>
          </cell>
          <cell r="C11105">
            <v>2012</v>
          </cell>
          <cell r="D11105" t="str">
            <v>600070  Rental of Vehicles, Plant and Equipment</v>
          </cell>
          <cell r="E11105" t="str">
            <v>District 6</v>
          </cell>
          <cell r="F11105" t="str">
            <v>Water</v>
          </cell>
        </row>
        <row r="11106">
          <cell r="B11106">
            <v>1391382.51</v>
          </cell>
          <cell r="C11106">
            <v>2012</v>
          </cell>
          <cell r="D11106" t="str">
            <v>600070  Rental of Vehicles, Plant and Equipment</v>
          </cell>
          <cell r="E11106" t="str">
            <v>District 8</v>
          </cell>
          <cell r="F11106" t="str">
            <v>Water</v>
          </cell>
        </row>
        <row r="11107">
          <cell r="B11107">
            <v>4302150.59</v>
          </cell>
          <cell r="C11107">
            <v>2012</v>
          </cell>
          <cell r="D11107" t="str">
            <v>600070  Rental of Vehicles, Plant and Equipment</v>
          </cell>
          <cell r="E11107" t="str">
            <v>District 1</v>
          </cell>
          <cell r="F11107" t="str">
            <v>Water</v>
          </cell>
        </row>
        <row r="11108">
          <cell r="B11108">
            <v>0</v>
          </cell>
          <cell r="C11108">
            <v>2012</v>
          </cell>
          <cell r="D11108" t="str">
            <v>600070  Rental of Vehicles, Plant and Equipment</v>
          </cell>
          <cell r="E11108" t="str">
            <v>District 1</v>
          </cell>
          <cell r="F11108" t="str">
            <v>Water</v>
          </cell>
        </row>
        <row r="11109">
          <cell r="B11109">
            <v>1865404.26</v>
          </cell>
          <cell r="C11109">
            <v>2012</v>
          </cell>
          <cell r="D11109" t="str">
            <v>600070  Rental of Vehicles, Plant and Equipment</v>
          </cell>
          <cell r="E11109" t="str">
            <v>Logistics</v>
          </cell>
          <cell r="F11109" t="str">
            <v>Water</v>
          </cell>
        </row>
        <row r="11110">
          <cell r="B11110">
            <v>474556.12</v>
          </cell>
          <cell r="C11110">
            <v>2012</v>
          </cell>
          <cell r="D11110" t="str">
            <v>600070  Rental of Vehicles, Plant and Equipment</v>
          </cell>
          <cell r="E11110" t="str">
            <v>Logistics</v>
          </cell>
          <cell r="F11110" t="str">
            <v>Water</v>
          </cell>
        </row>
        <row r="11111">
          <cell r="B11111">
            <v>820149.43</v>
          </cell>
          <cell r="C11111">
            <v>2012</v>
          </cell>
          <cell r="D11111" t="str">
            <v>600070  Rental of Vehicles, Plant and Equipment</v>
          </cell>
          <cell r="E11111" t="str">
            <v>Logistics</v>
          </cell>
          <cell r="F11111" t="str">
            <v>Water</v>
          </cell>
        </row>
        <row r="11112">
          <cell r="B11112">
            <v>1589.86</v>
          </cell>
          <cell r="C11112">
            <v>2012</v>
          </cell>
          <cell r="D11112" t="str">
            <v>600070  Rental of Vehicles, Plant and Equipment</v>
          </cell>
          <cell r="E11112" t="str">
            <v>Logistics</v>
          </cell>
          <cell r="F11112" t="str">
            <v>Water</v>
          </cell>
        </row>
        <row r="11113">
          <cell r="B11113">
            <v>316325.87</v>
          </cell>
          <cell r="C11113">
            <v>2012</v>
          </cell>
          <cell r="D11113" t="str">
            <v>600070  Rental of Vehicles, Plant and Equipment</v>
          </cell>
          <cell r="E11113" t="str">
            <v>Informal Settlements</v>
          </cell>
          <cell r="F11113" t="str">
            <v>Water</v>
          </cell>
        </row>
        <row r="11114">
          <cell r="B11114">
            <v>43599.97</v>
          </cell>
          <cell r="C11114">
            <v>2012</v>
          </cell>
          <cell r="D11114" t="str">
            <v>600070  Rental of Vehicles, Plant and Equipment</v>
          </cell>
          <cell r="E11114" t="str">
            <v>TOC</v>
          </cell>
          <cell r="F11114" t="str">
            <v>Water</v>
          </cell>
        </row>
        <row r="11115">
          <cell r="B11115">
            <v>354812.65</v>
          </cell>
          <cell r="C11115">
            <v>2012</v>
          </cell>
          <cell r="D11115" t="str">
            <v>600070  Rental of Vehicles, Plant and Equipment</v>
          </cell>
          <cell r="E11115" t="str">
            <v>Informal Settlements</v>
          </cell>
          <cell r="F11115" t="str">
            <v>Water</v>
          </cell>
        </row>
        <row r="11116">
          <cell r="B11116">
            <v>0</v>
          </cell>
          <cell r="C11116">
            <v>2012</v>
          </cell>
          <cell r="D11116" t="str">
            <v>600070  Rental of Vehicles, Plant and Equipment</v>
          </cell>
          <cell r="E11116" t="str">
            <v>District 7</v>
          </cell>
          <cell r="F11116" t="str">
            <v>Sewer</v>
          </cell>
        </row>
        <row r="11117">
          <cell r="B11117">
            <v>4408748.76</v>
          </cell>
          <cell r="C11117">
            <v>2012</v>
          </cell>
          <cell r="D11117" t="str">
            <v>600070  Rental of Vehicles, Plant and Equipment</v>
          </cell>
          <cell r="E11117" t="str">
            <v>District 7</v>
          </cell>
          <cell r="F11117" t="str">
            <v>Sewer</v>
          </cell>
        </row>
        <row r="11118">
          <cell r="B11118">
            <v>908641.29</v>
          </cell>
          <cell r="C11118">
            <v>2012</v>
          </cell>
          <cell r="D11118" t="str">
            <v>600070  Rental of Vehicles, Plant and Equipment</v>
          </cell>
          <cell r="E11118" t="str">
            <v>District 6</v>
          </cell>
          <cell r="F11118" t="str">
            <v>Sewer</v>
          </cell>
        </row>
        <row r="11119">
          <cell r="B11119">
            <v>0</v>
          </cell>
          <cell r="C11119">
            <v>2012</v>
          </cell>
          <cell r="D11119" t="str">
            <v>600070  Rental of Vehicles, Plant and Equipment</v>
          </cell>
          <cell r="E11119" t="str">
            <v>District 6</v>
          </cell>
          <cell r="F11119" t="str">
            <v>Sewer</v>
          </cell>
        </row>
        <row r="11120">
          <cell r="B11120">
            <v>1171079.43</v>
          </cell>
          <cell r="C11120">
            <v>2012</v>
          </cell>
          <cell r="D11120" t="str">
            <v>600070  Rental of Vehicles, Plant and Equipment</v>
          </cell>
          <cell r="E11120" t="str">
            <v>District 6</v>
          </cell>
          <cell r="F11120" t="str">
            <v>Sewer</v>
          </cell>
        </row>
        <row r="11121">
          <cell r="B11121">
            <v>902219.76</v>
          </cell>
          <cell r="C11121">
            <v>2012</v>
          </cell>
          <cell r="D11121" t="str">
            <v>600070  Rental of Vehicles, Plant and Equipment</v>
          </cell>
          <cell r="E11121" t="str">
            <v>District 6</v>
          </cell>
          <cell r="F11121" t="str">
            <v>Sewer</v>
          </cell>
        </row>
        <row r="11122">
          <cell r="B11122">
            <v>1003837.18</v>
          </cell>
          <cell r="C11122">
            <v>2012</v>
          </cell>
          <cell r="D11122" t="str">
            <v>600070  Rental of Vehicles, Plant and Equipment</v>
          </cell>
          <cell r="E11122" t="str">
            <v>District 6</v>
          </cell>
          <cell r="F11122" t="str">
            <v>Sewer</v>
          </cell>
        </row>
        <row r="11123">
          <cell r="B11123">
            <v>713266.14</v>
          </cell>
          <cell r="C11123">
            <v>2012</v>
          </cell>
          <cell r="D11123" t="str">
            <v>600070  Rental of Vehicles, Plant and Equipment</v>
          </cell>
          <cell r="E11123" t="str">
            <v>District 4</v>
          </cell>
          <cell r="F11123" t="str">
            <v>Sewer</v>
          </cell>
        </row>
        <row r="11124">
          <cell r="B11124">
            <v>1312718.8700000001</v>
          </cell>
          <cell r="C11124">
            <v>2012</v>
          </cell>
          <cell r="D11124" t="str">
            <v>600070  Rental of Vehicles, Plant and Equipment</v>
          </cell>
          <cell r="E11124" t="str">
            <v>District 4</v>
          </cell>
          <cell r="F11124" t="str">
            <v>Sewer</v>
          </cell>
        </row>
        <row r="11125">
          <cell r="B11125">
            <v>2260678.86</v>
          </cell>
          <cell r="C11125">
            <v>2012</v>
          </cell>
          <cell r="D11125" t="str">
            <v>600070  Rental of Vehicles, Plant and Equipment</v>
          </cell>
          <cell r="E11125" t="str">
            <v>District 4</v>
          </cell>
          <cell r="F11125" t="str">
            <v>Sewer</v>
          </cell>
        </row>
        <row r="11126">
          <cell r="B11126">
            <v>1363123.04</v>
          </cell>
          <cell r="C11126">
            <v>2012</v>
          </cell>
          <cell r="D11126" t="str">
            <v>600070  Rental of Vehicles, Plant and Equipment</v>
          </cell>
          <cell r="E11126" t="str">
            <v>District 3</v>
          </cell>
          <cell r="F11126" t="str">
            <v>Sewer</v>
          </cell>
        </row>
        <row r="11127">
          <cell r="B11127">
            <v>140378.82</v>
          </cell>
          <cell r="C11127">
            <v>2012</v>
          </cell>
          <cell r="D11127" t="str">
            <v>600070  Rental of Vehicles, Plant and Equipment</v>
          </cell>
          <cell r="E11127" t="str">
            <v>TOC</v>
          </cell>
          <cell r="F11127" t="str">
            <v>Sewer</v>
          </cell>
        </row>
        <row r="11128">
          <cell r="B11128">
            <v>626582.17000000004</v>
          </cell>
          <cell r="C11128">
            <v>2012</v>
          </cell>
          <cell r="D11128" t="str">
            <v>600070  Rental of Vehicles, Plant and Equipment</v>
          </cell>
          <cell r="E11128" t="str">
            <v>District 6</v>
          </cell>
          <cell r="F11128" t="str">
            <v>Sewer</v>
          </cell>
        </row>
        <row r="11129">
          <cell r="B11129">
            <v>1415191.87</v>
          </cell>
          <cell r="C11129">
            <v>2012</v>
          </cell>
          <cell r="D11129" t="str">
            <v>600070  Rental of Vehicles, Plant and Equipment</v>
          </cell>
          <cell r="E11129" t="str">
            <v>District 7</v>
          </cell>
          <cell r="F11129" t="str">
            <v>Sewer</v>
          </cell>
        </row>
        <row r="11130">
          <cell r="B11130">
            <v>2406985.33</v>
          </cell>
          <cell r="C11130">
            <v>2012</v>
          </cell>
          <cell r="D11130" t="str">
            <v>600070  Rental of Vehicles, Plant and Equipment</v>
          </cell>
          <cell r="E11130" t="str">
            <v>District 1</v>
          </cell>
          <cell r="F11130" t="str">
            <v>Sewer</v>
          </cell>
        </row>
        <row r="11131">
          <cell r="B11131">
            <v>2023589.55</v>
          </cell>
          <cell r="C11131">
            <v>2012</v>
          </cell>
          <cell r="D11131" t="str">
            <v>600070  Rental of Vehicles, Plant and Equipment</v>
          </cell>
          <cell r="E11131" t="str">
            <v>Logistics</v>
          </cell>
          <cell r="F11131" t="str">
            <v>Sewer</v>
          </cell>
        </row>
        <row r="11132">
          <cell r="B11132">
            <v>236626.16</v>
          </cell>
          <cell r="C11132">
            <v>2012</v>
          </cell>
          <cell r="D11132" t="str">
            <v>600070  Rental of Vehicles, Plant and Equipment</v>
          </cell>
          <cell r="E11132" t="str">
            <v>Informal Settlements</v>
          </cell>
          <cell r="F11132" t="str">
            <v>Sewer</v>
          </cell>
        </row>
        <row r="11133">
          <cell r="B11133">
            <v>-8052925.8600000003</v>
          </cell>
          <cell r="C11133">
            <v>2012</v>
          </cell>
          <cell r="D11133" t="str">
            <v>600110  Labour to Operating</v>
          </cell>
          <cell r="E11133" t="str">
            <v>District 8</v>
          </cell>
          <cell r="F11133" t="str">
            <v>Water</v>
          </cell>
        </row>
        <row r="11134">
          <cell r="B11134">
            <v>-3565759.46</v>
          </cell>
          <cell r="C11134">
            <v>2012</v>
          </cell>
          <cell r="D11134" t="str">
            <v>600110  Labour to Operating</v>
          </cell>
          <cell r="E11134" t="str">
            <v>District 8</v>
          </cell>
          <cell r="F11134" t="str">
            <v>Water</v>
          </cell>
        </row>
        <row r="11135">
          <cell r="B11135">
            <v>-778138.41</v>
          </cell>
          <cell r="C11135">
            <v>2012</v>
          </cell>
          <cell r="D11135" t="str">
            <v>600110  Labour to Operating</v>
          </cell>
          <cell r="E11135" t="str">
            <v>District 6</v>
          </cell>
          <cell r="F11135" t="str">
            <v>Water</v>
          </cell>
        </row>
        <row r="11136">
          <cell r="B11136">
            <v>-2900003.5</v>
          </cell>
          <cell r="C11136">
            <v>2012</v>
          </cell>
          <cell r="D11136" t="str">
            <v>600110  Labour to Operating</v>
          </cell>
          <cell r="E11136" t="str">
            <v>District 6</v>
          </cell>
          <cell r="F11136" t="str">
            <v>Water</v>
          </cell>
        </row>
        <row r="11137">
          <cell r="B11137">
            <v>-1748338.55</v>
          </cell>
          <cell r="C11137">
            <v>2012</v>
          </cell>
          <cell r="D11137" t="str">
            <v>600110  Labour to Operating</v>
          </cell>
          <cell r="E11137" t="str">
            <v>District 6</v>
          </cell>
          <cell r="F11137" t="str">
            <v>Water</v>
          </cell>
        </row>
        <row r="11138">
          <cell r="B11138">
            <v>-1760963.85</v>
          </cell>
          <cell r="C11138">
            <v>2012</v>
          </cell>
          <cell r="D11138" t="str">
            <v>600110  Labour to Operating</v>
          </cell>
          <cell r="E11138" t="str">
            <v>District 6</v>
          </cell>
          <cell r="F11138" t="str">
            <v>Water</v>
          </cell>
        </row>
        <row r="11139">
          <cell r="B11139">
            <v>-4477391.08</v>
          </cell>
          <cell r="C11139">
            <v>2012</v>
          </cell>
          <cell r="D11139" t="str">
            <v>600110  Labour to Operating</v>
          </cell>
          <cell r="E11139" t="str">
            <v>District 8</v>
          </cell>
          <cell r="F11139" t="str">
            <v>Water</v>
          </cell>
        </row>
        <row r="11140">
          <cell r="B11140">
            <v>-1402326.17</v>
          </cell>
          <cell r="C11140">
            <v>2012</v>
          </cell>
          <cell r="D11140" t="str">
            <v>600110  Labour to Operating</v>
          </cell>
          <cell r="E11140" t="str">
            <v>District 4</v>
          </cell>
          <cell r="F11140" t="str">
            <v>Water</v>
          </cell>
        </row>
        <row r="11141">
          <cell r="B11141">
            <v>-2608946.4500000002</v>
          </cell>
          <cell r="C11141">
            <v>2012</v>
          </cell>
          <cell r="D11141" t="str">
            <v>600110  Labour to Operating</v>
          </cell>
          <cell r="E11141" t="str">
            <v>District 4</v>
          </cell>
          <cell r="F11141" t="str">
            <v>Water</v>
          </cell>
        </row>
        <row r="11142">
          <cell r="B11142">
            <v>-2984594.17</v>
          </cell>
          <cell r="C11142">
            <v>2012</v>
          </cell>
          <cell r="D11142" t="str">
            <v>600110  Labour to Operating</v>
          </cell>
          <cell r="E11142" t="str">
            <v>District 4</v>
          </cell>
          <cell r="F11142" t="str">
            <v>Water</v>
          </cell>
        </row>
        <row r="11143">
          <cell r="B11143">
            <v>-69053.53</v>
          </cell>
          <cell r="C11143">
            <v>2012</v>
          </cell>
          <cell r="D11143" t="str">
            <v>600110  Labour to Operating</v>
          </cell>
          <cell r="E11143" t="str">
            <v>District 3</v>
          </cell>
          <cell r="F11143" t="str">
            <v>Water</v>
          </cell>
        </row>
        <row r="11144">
          <cell r="B11144">
            <v>-2715187.27</v>
          </cell>
          <cell r="C11144">
            <v>2012</v>
          </cell>
          <cell r="D11144" t="str">
            <v>600110  Labour to Operating</v>
          </cell>
          <cell r="E11144" t="str">
            <v>District 6</v>
          </cell>
          <cell r="F11144" t="str">
            <v>Water</v>
          </cell>
        </row>
        <row r="11145">
          <cell r="B11145">
            <v>-3509005.11</v>
          </cell>
          <cell r="C11145">
            <v>2012</v>
          </cell>
          <cell r="D11145" t="str">
            <v>600110  Labour to Operating</v>
          </cell>
          <cell r="E11145" t="str">
            <v>District 8</v>
          </cell>
          <cell r="F11145" t="str">
            <v>Water</v>
          </cell>
        </row>
        <row r="11146">
          <cell r="B11146">
            <v>-9725302.0600000005</v>
          </cell>
          <cell r="C11146">
            <v>2012</v>
          </cell>
          <cell r="D11146" t="str">
            <v>600110  Labour to Operating</v>
          </cell>
          <cell r="E11146" t="str">
            <v>District 1</v>
          </cell>
          <cell r="F11146" t="str">
            <v>Water</v>
          </cell>
        </row>
        <row r="11147">
          <cell r="B11147">
            <v>-2384412.7400000002</v>
          </cell>
          <cell r="C11147">
            <v>2012</v>
          </cell>
          <cell r="D11147" t="str">
            <v>600110  Labour to Operating</v>
          </cell>
          <cell r="E11147" t="str">
            <v>Logistics</v>
          </cell>
          <cell r="F11147" t="str">
            <v>Water</v>
          </cell>
        </row>
        <row r="11148">
          <cell r="B11148">
            <v>-1134314.05</v>
          </cell>
          <cell r="C11148">
            <v>2012</v>
          </cell>
          <cell r="D11148" t="str">
            <v>600110  Labour to Operating</v>
          </cell>
          <cell r="E11148" t="str">
            <v>Informal Settlements</v>
          </cell>
          <cell r="F11148" t="str">
            <v>Water</v>
          </cell>
        </row>
        <row r="11149">
          <cell r="B11149">
            <v>-954347.44</v>
          </cell>
          <cell r="C11149">
            <v>2012</v>
          </cell>
          <cell r="D11149" t="str">
            <v>600110  Labour to Operating</v>
          </cell>
          <cell r="E11149" t="str">
            <v>Informal Settlements</v>
          </cell>
          <cell r="F11149" t="str">
            <v>Water</v>
          </cell>
        </row>
        <row r="11150">
          <cell r="B11150">
            <v>-2190811.63</v>
          </cell>
          <cell r="C11150">
            <v>2012</v>
          </cell>
          <cell r="D11150" t="str">
            <v>600110  Labour to Operating</v>
          </cell>
          <cell r="E11150" t="str">
            <v>District 7</v>
          </cell>
          <cell r="F11150" t="str">
            <v>Sewer</v>
          </cell>
        </row>
        <row r="11151">
          <cell r="B11151">
            <v>-6044483.5999999996</v>
          </cell>
          <cell r="C11151">
            <v>2012</v>
          </cell>
          <cell r="D11151" t="str">
            <v>600110  Labour to Operating</v>
          </cell>
          <cell r="E11151" t="str">
            <v>District 7</v>
          </cell>
          <cell r="F11151" t="str">
            <v>Sewer</v>
          </cell>
        </row>
        <row r="11152">
          <cell r="B11152">
            <v>-513578.04</v>
          </cell>
          <cell r="C11152">
            <v>2012</v>
          </cell>
          <cell r="D11152" t="str">
            <v>600110  Labour to Operating</v>
          </cell>
          <cell r="E11152" t="str">
            <v>District 6</v>
          </cell>
          <cell r="F11152" t="str">
            <v>Sewer</v>
          </cell>
        </row>
        <row r="11153">
          <cell r="B11153">
            <v>-1928780.89</v>
          </cell>
          <cell r="C11153">
            <v>2012</v>
          </cell>
          <cell r="D11153" t="str">
            <v>600110  Labour to Operating</v>
          </cell>
          <cell r="E11153" t="str">
            <v>District 6</v>
          </cell>
          <cell r="F11153" t="str">
            <v>Sewer</v>
          </cell>
        </row>
        <row r="11154">
          <cell r="B11154">
            <v>-2061625.97</v>
          </cell>
          <cell r="C11154">
            <v>2012</v>
          </cell>
          <cell r="D11154" t="str">
            <v>600110  Labour to Operating</v>
          </cell>
          <cell r="E11154" t="str">
            <v>District 6</v>
          </cell>
          <cell r="F11154" t="str">
            <v>Sewer</v>
          </cell>
        </row>
        <row r="11155">
          <cell r="B11155">
            <v>-1832676.99</v>
          </cell>
          <cell r="C11155">
            <v>2012</v>
          </cell>
          <cell r="D11155" t="str">
            <v>600110  Labour to Operating</v>
          </cell>
          <cell r="E11155" t="str">
            <v>District 6</v>
          </cell>
          <cell r="F11155" t="str">
            <v>Sewer</v>
          </cell>
        </row>
        <row r="11156">
          <cell r="B11156">
            <v>-1760100.89</v>
          </cell>
          <cell r="C11156">
            <v>2012</v>
          </cell>
          <cell r="D11156" t="str">
            <v>600110  Labour to Operating</v>
          </cell>
          <cell r="E11156" t="str">
            <v>District 7</v>
          </cell>
          <cell r="F11156" t="str">
            <v>Sewer</v>
          </cell>
        </row>
        <row r="11157">
          <cell r="B11157">
            <v>-2208006.62</v>
          </cell>
          <cell r="C11157">
            <v>2012</v>
          </cell>
          <cell r="D11157" t="str">
            <v>600110  Labour to Operating</v>
          </cell>
          <cell r="E11157" t="str">
            <v>District 4</v>
          </cell>
          <cell r="F11157" t="str">
            <v>Sewer</v>
          </cell>
        </row>
        <row r="11158">
          <cell r="B11158">
            <v>-4057401.23</v>
          </cell>
          <cell r="C11158">
            <v>2012</v>
          </cell>
          <cell r="D11158" t="str">
            <v>600110  Labour to Operating</v>
          </cell>
          <cell r="E11158" t="str">
            <v>District 4</v>
          </cell>
          <cell r="F11158" t="str">
            <v>Sewer</v>
          </cell>
        </row>
        <row r="11159">
          <cell r="B11159">
            <v>-3219936.11</v>
          </cell>
          <cell r="C11159">
            <v>2012</v>
          </cell>
          <cell r="D11159" t="str">
            <v>600110  Labour to Operating</v>
          </cell>
          <cell r="E11159" t="str">
            <v>District 4</v>
          </cell>
          <cell r="F11159" t="str">
            <v>Sewer</v>
          </cell>
        </row>
        <row r="11160">
          <cell r="B11160">
            <v>-151416.78</v>
          </cell>
          <cell r="C11160">
            <v>2012</v>
          </cell>
          <cell r="D11160" t="str">
            <v>600110  Labour to Operating</v>
          </cell>
          <cell r="E11160" t="str">
            <v>District 3</v>
          </cell>
          <cell r="F11160" t="str">
            <v>Sewer</v>
          </cell>
        </row>
        <row r="11161">
          <cell r="B11161">
            <v>-1846984.86</v>
          </cell>
          <cell r="C11161">
            <v>2012</v>
          </cell>
          <cell r="D11161" t="str">
            <v>600110  Labour to Operating</v>
          </cell>
          <cell r="E11161" t="str">
            <v>District 6</v>
          </cell>
          <cell r="F11161" t="str">
            <v>Sewer</v>
          </cell>
        </row>
        <row r="11162">
          <cell r="B11162">
            <v>-2484382.64</v>
          </cell>
          <cell r="C11162">
            <v>2012</v>
          </cell>
          <cell r="D11162" t="str">
            <v>600110  Labour to Operating</v>
          </cell>
          <cell r="E11162" t="str">
            <v>District 7</v>
          </cell>
          <cell r="F11162" t="str">
            <v>Sewer</v>
          </cell>
        </row>
        <row r="11163">
          <cell r="B11163">
            <v>-1036379.64</v>
          </cell>
          <cell r="C11163">
            <v>2012</v>
          </cell>
          <cell r="D11163" t="str">
            <v>600110  Labour to Operating</v>
          </cell>
          <cell r="E11163" t="str">
            <v>District 1</v>
          </cell>
          <cell r="F11163" t="str">
            <v>Sewer</v>
          </cell>
        </row>
        <row r="11164">
          <cell r="B11164">
            <v>-3972846.3</v>
          </cell>
          <cell r="C11164">
            <v>2012</v>
          </cell>
          <cell r="D11164" t="str">
            <v>600110  Labour to Operating</v>
          </cell>
          <cell r="E11164" t="str">
            <v>District 1</v>
          </cell>
          <cell r="F11164" t="str">
            <v>Sewer</v>
          </cell>
        </row>
        <row r="11165">
          <cell r="B11165">
            <v>-2874212.22</v>
          </cell>
          <cell r="C11165">
            <v>2012</v>
          </cell>
          <cell r="D11165" t="str">
            <v>600110  Labour to Operating</v>
          </cell>
          <cell r="E11165" t="str">
            <v>Logistics</v>
          </cell>
          <cell r="F11165" t="str">
            <v>Sewer</v>
          </cell>
        </row>
        <row r="11166">
          <cell r="B11166">
            <v>-3704404.14</v>
          </cell>
          <cell r="C11166">
            <v>2012</v>
          </cell>
          <cell r="D11166" t="str">
            <v>600110  Labour to Operating</v>
          </cell>
          <cell r="E11166" t="str">
            <v>Logistics</v>
          </cell>
          <cell r="F11166" t="str">
            <v>Sewer</v>
          </cell>
        </row>
        <row r="11167">
          <cell r="B11167">
            <v>-1031577.94</v>
          </cell>
          <cell r="C11167">
            <v>2012</v>
          </cell>
          <cell r="D11167" t="str">
            <v>600110  Labour to Operating</v>
          </cell>
          <cell r="E11167" t="str">
            <v>Informal Settlements</v>
          </cell>
          <cell r="F11167" t="str">
            <v>Sewer</v>
          </cell>
        </row>
        <row r="11168">
          <cell r="B11168">
            <v>-1241290</v>
          </cell>
          <cell r="C11168">
            <v>2012</v>
          </cell>
          <cell r="D11168" t="str">
            <v>600110  Labour to Operating</v>
          </cell>
          <cell r="E11168" t="str">
            <v>Informal Settlements</v>
          </cell>
          <cell r="F11168" t="str">
            <v>Sewer</v>
          </cell>
        </row>
        <row r="11169">
          <cell r="B11169">
            <v>63443.24</v>
          </cell>
          <cell r="C11169">
            <v>2012</v>
          </cell>
          <cell r="D11169" t="str">
            <v>600120  Office Rental</v>
          </cell>
          <cell r="E11169" t="str">
            <v>Logistics</v>
          </cell>
          <cell r="F11169" t="str">
            <v>Water</v>
          </cell>
        </row>
        <row r="11170">
          <cell r="B11170">
            <v>116776.14</v>
          </cell>
          <cell r="C11170">
            <v>2012</v>
          </cell>
          <cell r="D11170" t="str">
            <v>600120  Office Rental</v>
          </cell>
          <cell r="E11170" t="str">
            <v>TOC</v>
          </cell>
          <cell r="F11170" t="str">
            <v>Water</v>
          </cell>
        </row>
        <row r="11171">
          <cell r="B11171">
            <v>117783.9</v>
          </cell>
          <cell r="C11171">
            <v>2012</v>
          </cell>
          <cell r="D11171" t="str">
            <v>600120  Office Rental</v>
          </cell>
          <cell r="E11171" t="str">
            <v>Informal Settlements</v>
          </cell>
          <cell r="F11171" t="str">
            <v>Water</v>
          </cell>
        </row>
        <row r="11172">
          <cell r="B11172">
            <v>26432.89</v>
          </cell>
          <cell r="C11172">
            <v>2012</v>
          </cell>
          <cell r="D11172" t="str">
            <v>600120  Office Rental</v>
          </cell>
          <cell r="E11172" t="str">
            <v>TOC</v>
          </cell>
          <cell r="F11172" t="str">
            <v>Water</v>
          </cell>
        </row>
        <row r="11173">
          <cell r="B11173">
            <v>56375.199999999997</v>
          </cell>
          <cell r="C11173">
            <v>2012</v>
          </cell>
          <cell r="D11173" t="str">
            <v>600120  Office Rental</v>
          </cell>
          <cell r="E11173" t="str">
            <v>Logistics</v>
          </cell>
          <cell r="F11173" t="str">
            <v>Water</v>
          </cell>
        </row>
        <row r="11174">
          <cell r="B11174">
            <v>353754.38</v>
          </cell>
          <cell r="C11174">
            <v>2012</v>
          </cell>
          <cell r="D11174" t="str">
            <v>600120  Office Rental</v>
          </cell>
          <cell r="E11174" t="str">
            <v>District 1</v>
          </cell>
          <cell r="F11174" t="str">
            <v>Water</v>
          </cell>
        </row>
        <row r="11175">
          <cell r="B11175">
            <v>222404.16</v>
          </cell>
          <cell r="C11175">
            <v>2012</v>
          </cell>
          <cell r="D11175" t="str">
            <v>600120  Office Rental</v>
          </cell>
          <cell r="E11175" t="str">
            <v>District 8</v>
          </cell>
          <cell r="F11175" t="str">
            <v>Water</v>
          </cell>
        </row>
        <row r="11176">
          <cell r="B11176">
            <v>359817.7</v>
          </cell>
          <cell r="C11176">
            <v>2012</v>
          </cell>
          <cell r="D11176" t="str">
            <v>600120  Office Rental</v>
          </cell>
          <cell r="E11176" t="str">
            <v>District 3</v>
          </cell>
          <cell r="F11176" t="str">
            <v>Water</v>
          </cell>
        </row>
        <row r="11177">
          <cell r="B11177">
            <v>110737</v>
          </cell>
          <cell r="C11177">
            <v>2012</v>
          </cell>
          <cell r="D11177" t="str">
            <v>600120  Office Rental</v>
          </cell>
          <cell r="E11177" t="str">
            <v>District 4</v>
          </cell>
          <cell r="F11177" t="str">
            <v>Water</v>
          </cell>
        </row>
        <row r="11178">
          <cell r="B11178">
            <v>236866.41</v>
          </cell>
          <cell r="C11178">
            <v>2012</v>
          </cell>
          <cell r="D11178" t="str">
            <v>600120  Office Rental</v>
          </cell>
          <cell r="E11178" t="str">
            <v>District 8</v>
          </cell>
          <cell r="F11178" t="str">
            <v>Water</v>
          </cell>
        </row>
        <row r="11179">
          <cell r="B11179">
            <v>634221</v>
          </cell>
          <cell r="C11179">
            <v>2012</v>
          </cell>
          <cell r="D11179" t="str">
            <v>600120  Office Rental</v>
          </cell>
          <cell r="E11179" t="str">
            <v>District 6</v>
          </cell>
          <cell r="F11179" t="str">
            <v>Water</v>
          </cell>
        </row>
        <row r="11180">
          <cell r="B11180">
            <v>341856.17</v>
          </cell>
          <cell r="C11180">
            <v>2012</v>
          </cell>
          <cell r="D11180" t="str">
            <v>600120  Office Rental</v>
          </cell>
          <cell r="E11180" t="str">
            <v>District 6</v>
          </cell>
          <cell r="F11180" t="str">
            <v>Water</v>
          </cell>
        </row>
        <row r="11181">
          <cell r="B11181">
            <v>422814</v>
          </cell>
          <cell r="C11181">
            <v>2012</v>
          </cell>
          <cell r="D11181" t="str">
            <v>600120  Office Rental</v>
          </cell>
          <cell r="E11181" t="str">
            <v>District 6</v>
          </cell>
          <cell r="F11181" t="str">
            <v>Water</v>
          </cell>
        </row>
        <row r="11182">
          <cell r="B11182">
            <v>1481190.76</v>
          </cell>
          <cell r="C11182">
            <v>2012</v>
          </cell>
          <cell r="D11182" t="str">
            <v>600120  Office Rental</v>
          </cell>
          <cell r="E11182" t="str">
            <v>District 8</v>
          </cell>
          <cell r="F11182" t="str">
            <v>Water</v>
          </cell>
        </row>
        <row r="11183">
          <cell r="B11183">
            <v>815344</v>
          </cell>
          <cell r="C11183">
            <v>2012</v>
          </cell>
          <cell r="D11183" t="str">
            <v>600120  Office Rental</v>
          </cell>
          <cell r="E11183" t="str">
            <v>District 8</v>
          </cell>
          <cell r="F11183" t="str">
            <v>Water</v>
          </cell>
        </row>
        <row r="11184">
          <cell r="B11184">
            <v>-70456.12</v>
          </cell>
          <cell r="C11184">
            <v>2012</v>
          </cell>
          <cell r="D11184" t="str">
            <v>600140  Plant &amp; Equipment to Operating</v>
          </cell>
          <cell r="E11184" t="str">
            <v>District 8</v>
          </cell>
          <cell r="F11184" t="str">
            <v>Water</v>
          </cell>
        </row>
        <row r="11185">
          <cell r="B11185">
            <v>-17221.84</v>
          </cell>
          <cell r="C11185">
            <v>2012</v>
          </cell>
          <cell r="D11185" t="str">
            <v>600140  Plant &amp; Equipment to Operating</v>
          </cell>
          <cell r="E11185" t="str">
            <v>District 8</v>
          </cell>
          <cell r="F11185" t="str">
            <v>Water</v>
          </cell>
        </row>
        <row r="11186">
          <cell r="B11186">
            <v>0</v>
          </cell>
          <cell r="C11186">
            <v>2012</v>
          </cell>
          <cell r="D11186" t="str">
            <v>600140  Plant &amp; Equipment to Operating</v>
          </cell>
          <cell r="E11186" t="str">
            <v>District 6</v>
          </cell>
          <cell r="F11186" t="str">
            <v>Water</v>
          </cell>
        </row>
        <row r="11187">
          <cell r="B11187">
            <v>-44781.88</v>
          </cell>
          <cell r="C11187">
            <v>2012</v>
          </cell>
          <cell r="D11187" t="str">
            <v>600140  Plant &amp; Equipment to Operating</v>
          </cell>
          <cell r="E11187" t="str">
            <v>District 6</v>
          </cell>
          <cell r="F11187" t="str">
            <v>Water</v>
          </cell>
        </row>
        <row r="11188">
          <cell r="B11188">
            <v>-4416.1899999999996</v>
          </cell>
          <cell r="C11188">
            <v>2012</v>
          </cell>
          <cell r="D11188" t="str">
            <v>600140  Plant &amp; Equipment to Operating</v>
          </cell>
          <cell r="E11188" t="str">
            <v>District 6</v>
          </cell>
          <cell r="F11188" t="str">
            <v>Water</v>
          </cell>
        </row>
        <row r="11189">
          <cell r="B11189">
            <v>0</v>
          </cell>
          <cell r="C11189">
            <v>2012</v>
          </cell>
          <cell r="D11189" t="str">
            <v>600140  Plant &amp; Equipment to Operating</v>
          </cell>
          <cell r="E11189" t="str">
            <v>District 6</v>
          </cell>
          <cell r="F11189" t="str">
            <v>Water</v>
          </cell>
        </row>
        <row r="11190">
          <cell r="B11190">
            <v>-16692.810000000001</v>
          </cell>
          <cell r="C11190">
            <v>2012</v>
          </cell>
          <cell r="D11190" t="str">
            <v>600140  Plant &amp; Equipment to Operating</v>
          </cell>
          <cell r="E11190" t="str">
            <v>District 8</v>
          </cell>
          <cell r="F11190" t="str">
            <v>Water</v>
          </cell>
        </row>
        <row r="11191">
          <cell r="B11191">
            <v>-10320.209999999999</v>
          </cell>
          <cell r="C11191">
            <v>2012</v>
          </cell>
          <cell r="D11191" t="str">
            <v>600140  Plant &amp; Equipment to Operating</v>
          </cell>
          <cell r="E11191" t="str">
            <v>District 4</v>
          </cell>
          <cell r="F11191" t="str">
            <v>Water</v>
          </cell>
        </row>
        <row r="11192">
          <cell r="B11192">
            <v>-51026.6</v>
          </cell>
          <cell r="C11192">
            <v>2012</v>
          </cell>
          <cell r="D11192" t="str">
            <v>600140  Plant &amp; Equipment to Operating</v>
          </cell>
          <cell r="E11192" t="str">
            <v>District 4</v>
          </cell>
          <cell r="F11192" t="str">
            <v>Water</v>
          </cell>
        </row>
        <row r="11193">
          <cell r="B11193">
            <v>0</v>
          </cell>
          <cell r="C11193">
            <v>2012</v>
          </cell>
          <cell r="D11193" t="str">
            <v>600140  Plant &amp; Equipment to Operating</v>
          </cell>
          <cell r="E11193" t="str">
            <v>District 3</v>
          </cell>
          <cell r="F11193" t="str">
            <v>Water</v>
          </cell>
        </row>
        <row r="11194">
          <cell r="B11194">
            <v>-65682.75</v>
          </cell>
          <cell r="C11194">
            <v>2012</v>
          </cell>
          <cell r="D11194" t="str">
            <v>600140  Plant &amp; Equipment to Operating</v>
          </cell>
          <cell r="E11194" t="str">
            <v>District 6</v>
          </cell>
          <cell r="F11194" t="str">
            <v>Water</v>
          </cell>
        </row>
        <row r="11195">
          <cell r="B11195">
            <v>-3073.2</v>
          </cell>
          <cell r="C11195">
            <v>2012</v>
          </cell>
          <cell r="D11195" t="str">
            <v>600140  Plant &amp; Equipment to Operating</v>
          </cell>
          <cell r="E11195" t="str">
            <v>District 8</v>
          </cell>
          <cell r="F11195" t="str">
            <v>Water</v>
          </cell>
        </row>
        <row r="11196">
          <cell r="B11196">
            <v>-89331.22</v>
          </cell>
          <cell r="C11196">
            <v>2012</v>
          </cell>
          <cell r="D11196" t="str">
            <v>600140  Plant &amp; Equipment to Operating</v>
          </cell>
          <cell r="E11196" t="str">
            <v>District 1</v>
          </cell>
          <cell r="F11196" t="str">
            <v>Water</v>
          </cell>
        </row>
        <row r="11197">
          <cell r="B11197">
            <v>7649.73</v>
          </cell>
          <cell r="C11197">
            <v>2012</v>
          </cell>
          <cell r="D11197" t="str">
            <v>600140  Plant &amp; Equipment to Operating</v>
          </cell>
          <cell r="E11197" t="str">
            <v>District 7</v>
          </cell>
          <cell r="F11197" t="str">
            <v>Sewer</v>
          </cell>
        </row>
        <row r="11198">
          <cell r="B11198">
            <v>-34586.94</v>
          </cell>
          <cell r="C11198">
            <v>2012</v>
          </cell>
          <cell r="D11198" t="str">
            <v>600140  Plant &amp; Equipment to Operating</v>
          </cell>
          <cell r="E11198" t="str">
            <v>District 7</v>
          </cell>
          <cell r="F11198" t="str">
            <v>Sewer</v>
          </cell>
        </row>
        <row r="11199">
          <cell r="B11199">
            <v>-52151</v>
          </cell>
          <cell r="C11199">
            <v>2012</v>
          </cell>
          <cell r="D11199" t="str">
            <v>600140  Plant &amp; Equipment to Operating</v>
          </cell>
          <cell r="E11199" t="str">
            <v>District 6</v>
          </cell>
          <cell r="F11199" t="str">
            <v>Sewer</v>
          </cell>
        </row>
        <row r="11200">
          <cell r="B11200">
            <v>-389063.93</v>
          </cell>
          <cell r="C11200">
            <v>2012</v>
          </cell>
          <cell r="D11200" t="str">
            <v>600140  Plant &amp; Equipment to Operating</v>
          </cell>
          <cell r="E11200" t="str">
            <v>District 6</v>
          </cell>
          <cell r="F11200" t="str">
            <v>Sewer</v>
          </cell>
        </row>
        <row r="11201">
          <cell r="B11201">
            <v>-160525.1</v>
          </cell>
          <cell r="C11201">
            <v>2012</v>
          </cell>
          <cell r="D11201" t="str">
            <v>600140  Plant &amp; Equipment to Operating</v>
          </cell>
          <cell r="E11201" t="str">
            <v>District 6</v>
          </cell>
          <cell r="F11201" t="str">
            <v>Sewer</v>
          </cell>
        </row>
        <row r="11202">
          <cell r="B11202">
            <v>-101365.38</v>
          </cell>
          <cell r="C11202">
            <v>2012</v>
          </cell>
          <cell r="D11202" t="str">
            <v>600140  Plant &amp; Equipment to Operating</v>
          </cell>
          <cell r="E11202" t="str">
            <v>District 6</v>
          </cell>
          <cell r="F11202" t="str">
            <v>Sewer</v>
          </cell>
        </row>
        <row r="11203">
          <cell r="B11203">
            <v>-472643.54</v>
          </cell>
          <cell r="C11203">
            <v>2012</v>
          </cell>
          <cell r="D11203" t="str">
            <v>600140  Plant &amp; Equipment to Operating</v>
          </cell>
          <cell r="E11203" t="str">
            <v>District 7</v>
          </cell>
          <cell r="F11203" t="str">
            <v>Sewer</v>
          </cell>
        </row>
        <row r="11204">
          <cell r="B11204">
            <v>-313659.36</v>
          </cell>
          <cell r="C11204">
            <v>2012</v>
          </cell>
          <cell r="D11204" t="str">
            <v>600140  Plant &amp; Equipment to Operating</v>
          </cell>
          <cell r="E11204" t="str">
            <v>District 4</v>
          </cell>
          <cell r="F11204" t="str">
            <v>Sewer</v>
          </cell>
        </row>
        <row r="11205">
          <cell r="B11205">
            <v>-1215357.42</v>
          </cell>
          <cell r="C11205">
            <v>2012</v>
          </cell>
          <cell r="D11205" t="str">
            <v>600140  Plant &amp; Equipment to Operating</v>
          </cell>
          <cell r="E11205" t="str">
            <v>District 4</v>
          </cell>
          <cell r="F11205" t="str">
            <v>Sewer</v>
          </cell>
        </row>
        <row r="11206">
          <cell r="B11206">
            <v>-474.1</v>
          </cell>
          <cell r="C11206">
            <v>2012</v>
          </cell>
          <cell r="D11206" t="str">
            <v>600140  Plant &amp; Equipment to Operating</v>
          </cell>
          <cell r="E11206" t="str">
            <v>District 4</v>
          </cell>
          <cell r="F11206" t="str">
            <v>Sewer</v>
          </cell>
        </row>
        <row r="11207">
          <cell r="B11207">
            <v>-71204.28</v>
          </cell>
          <cell r="C11207">
            <v>2012</v>
          </cell>
          <cell r="D11207" t="str">
            <v>600140  Plant &amp; Equipment to Operating</v>
          </cell>
          <cell r="E11207" t="str">
            <v>District 3</v>
          </cell>
          <cell r="F11207" t="str">
            <v>Sewer</v>
          </cell>
        </row>
        <row r="11208">
          <cell r="B11208">
            <v>-612902.02</v>
          </cell>
          <cell r="C11208">
            <v>2012</v>
          </cell>
          <cell r="D11208" t="str">
            <v>600140  Plant &amp; Equipment to Operating</v>
          </cell>
          <cell r="E11208" t="str">
            <v>District 6</v>
          </cell>
          <cell r="F11208" t="str">
            <v>Sewer</v>
          </cell>
        </row>
        <row r="11209">
          <cell r="B11209">
            <v>-67351.149999999994</v>
          </cell>
          <cell r="C11209">
            <v>2012</v>
          </cell>
          <cell r="D11209" t="str">
            <v>600140  Plant &amp; Equipment to Operating</v>
          </cell>
          <cell r="E11209" t="str">
            <v>District 7</v>
          </cell>
          <cell r="F11209" t="str">
            <v>Sewer</v>
          </cell>
        </row>
        <row r="11210">
          <cell r="B11210">
            <v>0</v>
          </cell>
          <cell r="C11210">
            <v>2012</v>
          </cell>
          <cell r="D11210" t="str">
            <v>600150  Printing/Reproduction</v>
          </cell>
          <cell r="E11210" t="str">
            <v>District 8</v>
          </cell>
          <cell r="F11210" t="str">
            <v>Water</v>
          </cell>
        </row>
        <row r="11211">
          <cell r="B11211">
            <v>2025</v>
          </cell>
          <cell r="C11211">
            <v>2012</v>
          </cell>
          <cell r="D11211" t="str">
            <v>600150  Printing/Reproduction</v>
          </cell>
          <cell r="E11211" t="str">
            <v>District 8</v>
          </cell>
          <cell r="F11211" t="str">
            <v>Water</v>
          </cell>
        </row>
        <row r="11212">
          <cell r="B11212">
            <v>0</v>
          </cell>
          <cell r="C11212">
            <v>2012</v>
          </cell>
          <cell r="D11212" t="str">
            <v>600150  Printing/Reproduction</v>
          </cell>
          <cell r="E11212" t="str">
            <v>District 6</v>
          </cell>
          <cell r="F11212" t="str">
            <v>Water</v>
          </cell>
        </row>
        <row r="11213">
          <cell r="B11213">
            <v>6038.92</v>
          </cell>
          <cell r="C11213">
            <v>2012</v>
          </cell>
          <cell r="D11213" t="str">
            <v>600150  Printing/Reproduction</v>
          </cell>
          <cell r="E11213" t="str">
            <v>District 6</v>
          </cell>
          <cell r="F11213" t="str">
            <v>Water</v>
          </cell>
        </row>
        <row r="11214">
          <cell r="B11214">
            <v>5212.96</v>
          </cell>
          <cell r="C11214">
            <v>2012</v>
          </cell>
          <cell r="D11214" t="str">
            <v>600150  Printing/Reproduction</v>
          </cell>
          <cell r="E11214" t="str">
            <v>District 6</v>
          </cell>
          <cell r="F11214" t="str">
            <v>Water</v>
          </cell>
        </row>
        <row r="11215">
          <cell r="B11215">
            <v>0</v>
          </cell>
          <cell r="C11215">
            <v>2012</v>
          </cell>
          <cell r="D11215" t="str">
            <v>600150  Printing/Reproduction</v>
          </cell>
          <cell r="E11215" t="str">
            <v>District 8</v>
          </cell>
          <cell r="F11215" t="str">
            <v>Water</v>
          </cell>
        </row>
        <row r="11216">
          <cell r="B11216">
            <v>565</v>
          </cell>
          <cell r="C11216">
            <v>2012</v>
          </cell>
          <cell r="D11216" t="str">
            <v>600150  Printing/Reproduction</v>
          </cell>
          <cell r="E11216" t="str">
            <v>District 4</v>
          </cell>
          <cell r="F11216" t="str">
            <v>Water</v>
          </cell>
        </row>
        <row r="11217">
          <cell r="B11217">
            <v>382.72</v>
          </cell>
          <cell r="C11217">
            <v>2012</v>
          </cell>
          <cell r="D11217" t="str">
            <v>600150  Printing/Reproduction</v>
          </cell>
          <cell r="E11217" t="str">
            <v>District 4</v>
          </cell>
          <cell r="F11217" t="str">
            <v>Water</v>
          </cell>
        </row>
        <row r="11218">
          <cell r="B11218">
            <v>0</v>
          </cell>
          <cell r="C11218">
            <v>2012</v>
          </cell>
          <cell r="D11218" t="str">
            <v>600150  Printing/Reproduction</v>
          </cell>
          <cell r="E11218" t="str">
            <v>District 4</v>
          </cell>
          <cell r="F11218" t="str">
            <v>Water</v>
          </cell>
        </row>
        <row r="11219">
          <cell r="B11219">
            <v>759</v>
          </cell>
          <cell r="C11219">
            <v>2012</v>
          </cell>
          <cell r="D11219" t="str">
            <v>600150  Printing/Reproduction</v>
          </cell>
          <cell r="E11219" t="str">
            <v>District 4</v>
          </cell>
          <cell r="F11219" t="str">
            <v>Water</v>
          </cell>
        </row>
        <row r="11220">
          <cell r="B11220">
            <v>5811</v>
          </cell>
          <cell r="C11220">
            <v>2012</v>
          </cell>
          <cell r="D11220" t="str">
            <v>600150  Printing/Reproduction</v>
          </cell>
          <cell r="E11220" t="str">
            <v>District 4</v>
          </cell>
          <cell r="F11220" t="str">
            <v>Water</v>
          </cell>
        </row>
        <row r="11221">
          <cell r="B11221">
            <v>0</v>
          </cell>
          <cell r="C11221">
            <v>2012</v>
          </cell>
          <cell r="D11221" t="str">
            <v>600150  Printing/Reproduction</v>
          </cell>
          <cell r="E11221" t="str">
            <v>District 4</v>
          </cell>
          <cell r="F11221" t="str">
            <v>Water</v>
          </cell>
        </row>
        <row r="11222">
          <cell r="B11222">
            <v>7264.6</v>
          </cell>
          <cell r="C11222">
            <v>2012</v>
          </cell>
          <cell r="D11222" t="str">
            <v>600150  Printing/Reproduction</v>
          </cell>
          <cell r="E11222" t="str">
            <v>District 3</v>
          </cell>
          <cell r="F11222" t="str">
            <v>Water</v>
          </cell>
        </row>
        <row r="11223">
          <cell r="B11223">
            <v>185</v>
          </cell>
          <cell r="C11223">
            <v>2012</v>
          </cell>
          <cell r="D11223" t="str">
            <v>600150  Printing/Reproduction</v>
          </cell>
          <cell r="E11223" t="str">
            <v>District 3</v>
          </cell>
          <cell r="F11223" t="str">
            <v>Water</v>
          </cell>
        </row>
        <row r="11224">
          <cell r="B11224">
            <v>14138</v>
          </cell>
          <cell r="C11224">
            <v>2012</v>
          </cell>
          <cell r="D11224" t="str">
            <v>600150  Printing/Reproduction</v>
          </cell>
          <cell r="E11224" t="str">
            <v>District 1</v>
          </cell>
          <cell r="F11224" t="str">
            <v>Water</v>
          </cell>
        </row>
        <row r="11225">
          <cell r="B11225">
            <v>22612</v>
          </cell>
          <cell r="C11225">
            <v>2012</v>
          </cell>
          <cell r="D11225" t="str">
            <v>600150  Printing/Reproduction</v>
          </cell>
          <cell r="E11225" t="str">
            <v>District 1</v>
          </cell>
          <cell r="F11225" t="str">
            <v>Water</v>
          </cell>
        </row>
        <row r="11226">
          <cell r="B11226">
            <v>5160</v>
          </cell>
          <cell r="C11226">
            <v>2012</v>
          </cell>
          <cell r="D11226" t="str">
            <v>600150  Printing/Reproduction</v>
          </cell>
          <cell r="E11226" t="str">
            <v>District 1</v>
          </cell>
          <cell r="F11226" t="str">
            <v>Water</v>
          </cell>
        </row>
        <row r="11227">
          <cell r="B11227">
            <v>7170</v>
          </cell>
          <cell r="C11227">
            <v>2012</v>
          </cell>
          <cell r="D11227" t="str">
            <v>600150  Printing/Reproduction</v>
          </cell>
          <cell r="E11227" t="str">
            <v>Informal Settlements</v>
          </cell>
          <cell r="F11227" t="str">
            <v>Water</v>
          </cell>
        </row>
        <row r="11228">
          <cell r="B11228">
            <v>5824.49</v>
          </cell>
          <cell r="C11228">
            <v>2012</v>
          </cell>
          <cell r="D11228" t="str">
            <v>600150  Printing/Reproduction</v>
          </cell>
          <cell r="E11228" t="str">
            <v>Planning &amp; Design</v>
          </cell>
          <cell r="F11228" t="str">
            <v>Water</v>
          </cell>
        </row>
        <row r="11229">
          <cell r="B11229">
            <v>7444.64</v>
          </cell>
          <cell r="C11229">
            <v>2012</v>
          </cell>
          <cell r="D11229" t="str">
            <v>600150  Printing/Reproduction</v>
          </cell>
          <cell r="E11229" t="str">
            <v>Logistics</v>
          </cell>
          <cell r="F11229" t="str">
            <v>Water</v>
          </cell>
        </row>
        <row r="11230">
          <cell r="B11230">
            <v>321.2</v>
          </cell>
          <cell r="C11230">
            <v>2012</v>
          </cell>
          <cell r="D11230" t="str">
            <v>600150  Printing/Reproduction</v>
          </cell>
          <cell r="E11230" t="str">
            <v>District 7</v>
          </cell>
          <cell r="F11230" t="str">
            <v>Sewer</v>
          </cell>
        </row>
        <row r="11231">
          <cell r="B11231">
            <v>4304.3</v>
          </cell>
          <cell r="C11231">
            <v>2012</v>
          </cell>
          <cell r="D11231" t="str">
            <v>600150  Printing/Reproduction</v>
          </cell>
          <cell r="E11231" t="str">
            <v>District 6</v>
          </cell>
          <cell r="F11231" t="str">
            <v>Sewer</v>
          </cell>
        </row>
        <row r="11232">
          <cell r="B11232">
            <v>1736.34</v>
          </cell>
          <cell r="C11232">
            <v>2012</v>
          </cell>
          <cell r="D11232" t="str">
            <v>600150  Printing/Reproduction</v>
          </cell>
          <cell r="E11232" t="str">
            <v>District 6</v>
          </cell>
          <cell r="F11232" t="str">
            <v>Sewer</v>
          </cell>
        </row>
        <row r="11233">
          <cell r="B11233">
            <v>1953.6</v>
          </cell>
          <cell r="C11233">
            <v>2012</v>
          </cell>
          <cell r="D11233" t="str">
            <v>600150  Printing/Reproduction</v>
          </cell>
          <cell r="E11233" t="str">
            <v>District 4</v>
          </cell>
          <cell r="F11233" t="str">
            <v>Sewer</v>
          </cell>
        </row>
        <row r="11234">
          <cell r="B11234">
            <v>255</v>
          </cell>
          <cell r="C11234">
            <v>2012</v>
          </cell>
          <cell r="D11234" t="str">
            <v>600150  Printing/Reproduction</v>
          </cell>
          <cell r="E11234" t="str">
            <v>District 3</v>
          </cell>
          <cell r="F11234" t="str">
            <v>Sewer</v>
          </cell>
        </row>
        <row r="11235">
          <cell r="B11235">
            <v>292.56</v>
          </cell>
          <cell r="C11235">
            <v>2012</v>
          </cell>
          <cell r="D11235" t="str">
            <v>600150  Printing/Reproduction</v>
          </cell>
          <cell r="E11235" t="str">
            <v>District 1</v>
          </cell>
          <cell r="F11235" t="str">
            <v>Sewer</v>
          </cell>
        </row>
        <row r="11236">
          <cell r="B11236">
            <v>5920.18</v>
          </cell>
          <cell r="C11236">
            <v>2012</v>
          </cell>
          <cell r="D11236" t="str">
            <v>600150  Printing/Reproduction</v>
          </cell>
          <cell r="E11236" t="str">
            <v>Logistics</v>
          </cell>
          <cell r="F11236" t="str">
            <v>Sewer</v>
          </cell>
        </row>
        <row r="11237">
          <cell r="B11237">
            <v>947.6</v>
          </cell>
          <cell r="C11237">
            <v>2012</v>
          </cell>
          <cell r="D11237" t="str">
            <v>600150  Printing/Reproduction</v>
          </cell>
          <cell r="E11237" t="str">
            <v>Informal Settlements</v>
          </cell>
          <cell r="F11237" t="str">
            <v>Sewer</v>
          </cell>
        </row>
        <row r="11238">
          <cell r="B11238">
            <v>0</v>
          </cell>
          <cell r="C11238">
            <v>2012</v>
          </cell>
          <cell r="D11238" t="str">
            <v>600160  Radio Maintenance</v>
          </cell>
          <cell r="E11238" t="str">
            <v>District 1</v>
          </cell>
          <cell r="F11238" t="str">
            <v>Water</v>
          </cell>
        </row>
        <row r="11239">
          <cell r="B11239">
            <v>52184</v>
          </cell>
          <cell r="C11239">
            <v>2012</v>
          </cell>
          <cell r="D11239" t="str">
            <v>600160  Radio Maintenance</v>
          </cell>
          <cell r="E11239" t="str">
            <v>District 1</v>
          </cell>
          <cell r="F11239" t="str">
            <v>Water</v>
          </cell>
        </row>
        <row r="11240">
          <cell r="B11240">
            <v>1936</v>
          </cell>
          <cell r="C11240">
            <v>2012</v>
          </cell>
          <cell r="D11240" t="str">
            <v>600160  Radio Maintenance</v>
          </cell>
          <cell r="E11240" t="str">
            <v>District 6</v>
          </cell>
          <cell r="F11240" t="str">
            <v>Water</v>
          </cell>
        </row>
        <row r="11241">
          <cell r="B11241">
            <v>10604</v>
          </cell>
          <cell r="C11241">
            <v>2012</v>
          </cell>
          <cell r="D11241" t="str">
            <v>600160  Radio Maintenance</v>
          </cell>
          <cell r="E11241" t="str">
            <v>District 8</v>
          </cell>
          <cell r="F11241" t="str">
            <v>Water</v>
          </cell>
        </row>
        <row r="11242">
          <cell r="B11242">
            <v>8712</v>
          </cell>
          <cell r="C11242">
            <v>2012</v>
          </cell>
          <cell r="D11242" t="str">
            <v>600160  Radio Maintenance</v>
          </cell>
          <cell r="E11242" t="str">
            <v>District 8</v>
          </cell>
          <cell r="F11242" t="str">
            <v>Water</v>
          </cell>
        </row>
        <row r="11243">
          <cell r="B11243">
            <v>22506</v>
          </cell>
          <cell r="C11243">
            <v>2012</v>
          </cell>
          <cell r="D11243" t="str">
            <v>600160  Radio Maintenance</v>
          </cell>
          <cell r="E11243" t="str">
            <v>District 8</v>
          </cell>
          <cell r="F11243" t="str">
            <v>Water</v>
          </cell>
        </row>
        <row r="11244">
          <cell r="B11244">
            <v>16984</v>
          </cell>
          <cell r="C11244">
            <v>2012</v>
          </cell>
          <cell r="D11244" t="str">
            <v>600160  Radio Maintenance</v>
          </cell>
          <cell r="E11244" t="str">
            <v>District 6</v>
          </cell>
          <cell r="F11244" t="str">
            <v>Water</v>
          </cell>
        </row>
        <row r="11245">
          <cell r="B11245">
            <v>30194</v>
          </cell>
          <cell r="C11245">
            <v>2012</v>
          </cell>
          <cell r="D11245" t="str">
            <v>600160  Radio Maintenance</v>
          </cell>
          <cell r="E11245" t="str">
            <v>District 3</v>
          </cell>
          <cell r="F11245" t="str">
            <v>Water</v>
          </cell>
        </row>
        <row r="11246">
          <cell r="B11246">
            <v>8712</v>
          </cell>
          <cell r="C11246">
            <v>2012</v>
          </cell>
          <cell r="D11246" t="str">
            <v>600160  Radio Maintenance</v>
          </cell>
          <cell r="E11246" t="str">
            <v>District 3</v>
          </cell>
          <cell r="F11246" t="str">
            <v>Water</v>
          </cell>
        </row>
        <row r="11247">
          <cell r="B11247">
            <v>0</v>
          </cell>
          <cell r="C11247">
            <v>2012</v>
          </cell>
          <cell r="D11247" t="str">
            <v>600160  Radio Maintenance</v>
          </cell>
          <cell r="E11247" t="str">
            <v>District 3</v>
          </cell>
          <cell r="F11247" t="str">
            <v>Water</v>
          </cell>
        </row>
        <row r="11248">
          <cell r="B11248">
            <v>19096</v>
          </cell>
          <cell r="C11248">
            <v>2012</v>
          </cell>
          <cell r="D11248" t="str">
            <v>600160  Radio Maintenance</v>
          </cell>
          <cell r="E11248" t="str">
            <v>District 3</v>
          </cell>
          <cell r="F11248" t="str">
            <v>Water</v>
          </cell>
        </row>
        <row r="11249">
          <cell r="B11249">
            <v>968</v>
          </cell>
          <cell r="C11249">
            <v>2012</v>
          </cell>
          <cell r="D11249" t="str">
            <v>600160  Radio Maintenance</v>
          </cell>
          <cell r="E11249" t="str">
            <v>District 4</v>
          </cell>
          <cell r="F11249" t="str">
            <v>Water</v>
          </cell>
        </row>
        <row r="11250">
          <cell r="B11250">
            <v>9680</v>
          </cell>
          <cell r="C11250">
            <v>2012</v>
          </cell>
          <cell r="D11250" t="str">
            <v>600160  Radio Maintenance</v>
          </cell>
          <cell r="E11250" t="str">
            <v>District 4</v>
          </cell>
          <cell r="F11250" t="str">
            <v>Water</v>
          </cell>
        </row>
        <row r="11251">
          <cell r="B11251">
            <v>7744</v>
          </cell>
          <cell r="C11251">
            <v>2012</v>
          </cell>
          <cell r="D11251" t="str">
            <v>600160  Radio Maintenance</v>
          </cell>
          <cell r="E11251" t="str">
            <v>District 4</v>
          </cell>
          <cell r="F11251" t="str">
            <v>Water</v>
          </cell>
        </row>
        <row r="11252">
          <cell r="B11252">
            <v>23056</v>
          </cell>
          <cell r="C11252">
            <v>2012</v>
          </cell>
          <cell r="D11252" t="str">
            <v>600160  Radio Maintenance</v>
          </cell>
          <cell r="E11252" t="str">
            <v>District 4</v>
          </cell>
          <cell r="F11252" t="str">
            <v>Water</v>
          </cell>
        </row>
        <row r="11253">
          <cell r="B11253">
            <v>20064</v>
          </cell>
          <cell r="C11253">
            <v>2012</v>
          </cell>
          <cell r="D11253" t="str">
            <v>600160  Radio Maintenance</v>
          </cell>
          <cell r="E11253" t="str">
            <v>District 4</v>
          </cell>
          <cell r="F11253" t="str">
            <v>Water</v>
          </cell>
        </row>
        <row r="11254">
          <cell r="B11254">
            <v>10648</v>
          </cell>
          <cell r="C11254">
            <v>2012</v>
          </cell>
          <cell r="D11254" t="str">
            <v>600160  Radio Maintenance</v>
          </cell>
          <cell r="E11254" t="str">
            <v>District 4</v>
          </cell>
          <cell r="F11254" t="str">
            <v>Water</v>
          </cell>
        </row>
        <row r="11255">
          <cell r="B11255">
            <v>1936</v>
          </cell>
          <cell r="C11255">
            <v>2012</v>
          </cell>
          <cell r="D11255" t="str">
            <v>600160  Radio Maintenance</v>
          </cell>
          <cell r="E11255" t="str">
            <v>District 8</v>
          </cell>
          <cell r="F11255" t="str">
            <v>Water</v>
          </cell>
        </row>
        <row r="11256">
          <cell r="B11256">
            <v>5280</v>
          </cell>
          <cell r="C11256">
            <v>2012</v>
          </cell>
          <cell r="D11256" t="str">
            <v>600160  Radio Maintenance</v>
          </cell>
          <cell r="E11256" t="str">
            <v>District 6</v>
          </cell>
          <cell r="F11256" t="str">
            <v>Water</v>
          </cell>
        </row>
        <row r="11257">
          <cell r="B11257">
            <v>3872</v>
          </cell>
          <cell r="C11257">
            <v>2012</v>
          </cell>
          <cell r="D11257" t="str">
            <v>600160  Radio Maintenance</v>
          </cell>
          <cell r="E11257" t="str">
            <v>District 6</v>
          </cell>
          <cell r="F11257" t="str">
            <v>Water</v>
          </cell>
        </row>
        <row r="11258">
          <cell r="B11258">
            <v>352</v>
          </cell>
          <cell r="C11258">
            <v>2012</v>
          </cell>
          <cell r="D11258" t="str">
            <v>600160  Radio Maintenance</v>
          </cell>
          <cell r="E11258" t="str">
            <v>District 6</v>
          </cell>
          <cell r="F11258" t="str">
            <v>Water</v>
          </cell>
        </row>
        <row r="11259">
          <cell r="B11259">
            <v>0</v>
          </cell>
          <cell r="C11259">
            <v>2012</v>
          </cell>
          <cell r="D11259" t="str">
            <v>600160  Radio Maintenance</v>
          </cell>
          <cell r="E11259" t="str">
            <v>District 6</v>
          </cell>
          <cell r="F11259" t="str">
            <v>Water</v>
          </cell>
        </row>
        <row r="11260">
          <cell r="B11260">
            <v>4840</v>
          </cell>
          <cell r="C11260">
            <v>2012</v>
          </cell>
          <cell r="D11260" t="str">
            <v>600160  Radio Maintenance</v>
          </cell>
          <cell r="E11260" t="str">
            <v>District 6</v>
          </cell>
          <cell r="F11260" t="str">
            <v>Water</v>
          </cell>
        </row>
        <row r="11261">
          <cell r="B11261">
            <v>17776</v>
          </cell>
          <cell r="C11261">
            <v>2012</v>
          </cell>
          <cell r="D11261" t="str">
            <v>600160  Radio Maintenance</v>
          </cell>
          <cell r="E11261" t="str">
            <v>District 6</v>
          </cell>
          <cell r="F11261" t="str">
            <v>Water</v>
          </cell>
        </row>
        <row r="11262">
          <cell r="B11262">
            <v>18392</v>
          </cell>
          <cell r="C11262">
            <v>2012</v>
          </cell>
          <cell r="D11262" t="str">
            <v>600160  Radio Maintenance</v>
          </cell>
          <cell r="E11262" t="str">
            <v>District 6</v>
          </cell>
          <cell r="F11262" t="str">
            <v>Water</v>
          </cell>
        </row>
        <row r="11263">
          <cell r="B11263">
            <v>968</v>
          </cell>
          <cell r="C11263">
            <v>2012</v>
          </cell>
          <cell r="D11263" t="str">
            <v>600160  Radio Maintenance</v>
          </cell>
          <cell r="E11263" t="str">
            <v>District 8</v>
          </cell>
          <cell r="F11263" t="str">
            <v>Water</v>
          </cell>
        </row>
        <row r="11264">
          <cell r="B11264">
            <v>28072</v>
          </cell>
          <cell r="C11264">
            <v>2012</v>
          </cell>
          <cell r="D11264" t="str">
            <v>600160  Radio Maintenance</v>
          </cell>
          <cell r="E11264" t="str">
            <v>District 8</v>
          </cell>
          <cell r="F11264" t="str">
            <v>Water</v>
          </cell>
        </row>
        <row r="11265">
          <cell r="B11265">
            <v>167090</v>
          </cell>
          <cell r="C11265">
            <v>2012</v>
          </cell>
          <cell r="D11265" t="str">
            <v>600160  Radio Maintenance</v>
          </cell>
          <cell r="E11265" t="str">
            <v>District 8</v>
          </cell>
          <cell r="F11265" t="str">
            <v>Water</v>
          </cell>
        </row>
        <row r="11266">
          <cell r="B11266">
            <v>1936</v>
          </cell>
          <cell r="C11266">
            <v>2012</v>
          </cell>
          <cell r="D11266" t="str">
            <v>600160  Radio Maintenance</v>
          </cell>
          <cell r="E11266" t="str">
            <v>District 8</v>
          </cell>
          <cell r="F11266" t="str">
            <v>Water</v>
          </cell>
        </row>
        <row r="11267">
          <cell r="B11267">
            <v>1936</v>
          </cell>
          <cell r="C11267">
            <v>2012</v>
          </cell>
          <cell r="D11267" t="str">
            <v>600160  Radio Maintenance</v>
          </cell>
          <cell r="E11267" t="str">
            <v>Informal Settlements</v>
          </cell>
          <cell r="F11267" t="str">
            <v>Sewer</v>
          </cell>
        </row>
        <row r="11268">
          <cell r="B11268">
            <v>6776</v>
          </cell>
          <cell r="C11268">
            <v>2012</v>
          </cell>
          <cell r="D11268" t="str">
            <v>600160  Radio Maintenance</v>
          </cell>
          <cell r="E11268" t="str">
            <v>Planning &amp; Design</v>
          </cell>
          <cell r="F11268" t="str">
            <v>Sewer</v>
          </cell>
        </row>
        <row r="11269">
          <cell r="B11269">
            <v>0</v>
          </cell>
          <cell r="C11269">
            <v>2012</v>
          </cell>
          <cell r="D11269" t="str">
            <v>600160  Radio Maintenance</v>
          </cell>
          <cell r="E11269" t="str">
            <v>Informal Settlements</v>
          </cell>
          <cell r="F11269" t="str">
            <v>Sewer</v>
          </cell>
        </row>
        <row r="11270">
          <cell r="B11270">
            <v>117864</v>
          </cell>
          <cell r="C11270">
            <v>2012</v>
          </cell>
          <cell r="D11270" t="str">
            <v>600160  Radio Maintenance</v>
          </cell>
          <cell r="E11270" t="str">
            <v>Logistics</v>
          </cell>
          <cell r="F11270" t="str">
            <v>Sewer</v>
          </cell>
        </row>
        <row r="11271">
          <cell r="B11271">
            <v>0</v>
          </cell>
          <cell r="C11271">
            <v>2012</v>
          </cell>
          <cell r="D11271" t="str">
            <v>600160  Radio Maintenance</v>
          </cell>
          <cell r="E11271" t="str">
            <v>Logistics</v>
          </cell>
          <cell r="F11271" t="str">
            <v>Sewer</v>
          </cell>
        </row>
        <row r="11272">
          <cell r="B11272">
            <v>3256</v>
          </cell>
          <cell r="C11272">
            <v>2012</v>
          </cell>
          <cell r="D11272" t="str">
            <v>600160  Radio Maintenance</v>
          </cell>
          <cell r="E11272" t="str">
            <v>Logistics</v>
          </cell>
          <cell r="F11272" t="str">
            <v>Sewer</v>
          </cell>
        </row>
        <row r="11273">
          <cell r="B11273">
            <v>22176</v>
          </cell>
          <cell r="C11273">
            <v>2012</v>
          </cell>
          <cell r="D11273" t="str">
            <v>600160  Radio Maintenance</v>
          </cell>
          <cell r="E11273" t="str">
            <v>District 1</v>
          </cell>
          <cell r="F11273" t="str">
            <v>Sewer</v>
          </cell>
        </row>
        <row r="11274">
          <cell r="B11274">
            <v>16456</v>
          </cell>
          <cell r="C11274">
            <v>2012</v>
          </cell>
          <cell r="D11274" t="str">
            <v>600160  Radio Maintenance</v>
          </cell>
          <cell r="E11274" t="str">
            <v>District 7</v>
          </cell>
          <cell r="F11274" t="str">
            <v>Sewer</v>
          </cell>
        </row>
        <row r="11275">
          <cell r="B11275">
            <v>2904</v>
          </cell>
          <cell r="C11275">
            <v>2012</v>
          </cell>
          <cell r="D11275" t="str">
            <v>600160  Radio Maintenance</v>
          </cell>
          <cell r="E11275" t="str">
            <v>District 6</v>
          </cell>
          <cell r="F11275" t="str">
            <v>Sewer</v>
          </cell>
        </row>
        <row r="11276">
          <cell r="B11276">
            <v>17424</v>
          </cell>
          <cell r="C11276">
            <v>2012</v>
          </cell>
          <cell r="D11276" t="str">
            <v>600160  Radio Maintenance</v>
          </cell>
          <cell r="E11276" t="str">
            <v>District 3</v>
          </cell>
          <cell r="F11276" t="str">
            <v>Sewer</v>
          </cell>
        </row>
        <row r="11277">
          <cell r="B11277">
            <v>38896</v>
          </cell>
          <cell r="C11277">
            <v>2012</v>
          </cell>
          <cell r="D11277" t="str">
            <v>600160  Radio Maintenance</v>
          </cell>
          <cell r="E11277" t="str">
            <v>District 4</v>
          </cell>
          <cell r="F11277" t="str">
            <v>Sewer</v>
          </cell>
        </row>
        <row r="11278">
          <cell r="B11278">
            <v>14520</v>
          </cell>
          <cell r="C11278">
            <v>2012</v>
          </cell>
          <cell r="D11278" t="str">
            <v>600160  Radio Maintenance</v>
          </cell>
          <cell r="E11278" t="str">
            <v>District 4</v>
          </cell>
          <cell r="F11278" t="str">
            <v>Sewer</v>
          </cell>
        </row>
        <row r="11279">
          <cell r="B11279">
            <v>4840</v>
          </cell>
          <cell r="C11279">
            <v>2012</v>
          </cell>
          <cell r="D11279" t="str">
            <v>600160  Radio Maintenance</v>
          </cell>
          <cell r="E11279" t="str">
            <v>District 4</v>
          </cell>
          <cell r="F11279" t="str">
            <v>Sewer</v>
          </cell>
        </row>
        <row r="11280">
          <cell r="B11280">
            <v>0</v>
          </cell>
          <cell r="C11280">
            <v>2012</v>
          </cell>
          <cell r="D11280" t="str">
            <v>600160  Radio Maintenance</v>
          </cell>
          <cell r="E11280" t="str">
            <v>District 6</v>
          </cell>
          <cell r="F11280" t="str">
            <v>Sewer</v>
          </cell>
        </row>
        <row r="11281">
          <cell r="B11281">
            <v>6776</v>
          </cell>
          <cell r="C11281">
            <v>2012</v>
          </cell>
          <cell r="D11281" t="str">
            <v>600160  Radio Maintenance</v>
          </cell>
          <cell r="E11281" t="str">
            <v>District 6</v>
          </cell>
          <cell r="F11281" t="str">
            <v>Sewer</v>
          </cell>
        </row>
        <row r="11282">
          <cell r="B11282">
            <v>12144</v>
          </cell>
          <cell r="C11282">
            <v>2012</v>
          </cell>
          <cell r="D11282" t="str">
            <v>600160  Radio Maintenance</v>
          </cell>
          <cell r="E11282" t="str">
            <v>District 6</v>
          </cell>
          <cell r="F11282" t="str">
            <v>Sewer</v>
          </cell>
        </row>
        <row r="11283">
          <cell r="B11283">
            <v>10472</v>
          </cell>
          <cell r="C11283">
            <v>2012</v>
          </cell>
          <cell r="D11283" t="str">
            <v>600160  Radio Maintenance</v>
          </cell>
          <cell r="E11283" t="str">
            <v>District 6</v>
          </cell>
          <cell r="F11283" t="str">
            <v>Sewer</v>
          </cell>
        </row>
        <row r="11284">
          <cell r="B11284">
            <v>43472</v>
          </cell>
          <cell r="C11284">
            <v>2012</v>
          </cell>
          <cell r="D11284" t="str">
            <v>600160  Radio Maintenance</v>
          </cell>
          <cell r="E11284" t="str">
            <v>District 7</v>
          </cell>
          <cell r="F11284" t="str">
            <v>Sewer</v>
          </cell>
        </row>
        <row r="11285">
          <cell r="B11285">
            <v>4224</v>
          </cell>
          <cell r="C11285">
            <v>2012</v>
          </cell>
          <cell r="D11285" t="str">
            <v>600160  Radio Maintenance</v>
          </cell>
          <cell r="E11285" t="str">
            <v>Logistics</v>
          </cell>
          <cell r="F11285" t="str">
            <v>Water</v>
          </cell>
        </row>
        <row r="11286">
          <cell r="B11286">
            <v>2904</v>
          </cell>
          <cell r="C11286">
            <v>2012</v>
          </cell>
          <cell r="D11286" t="str">
            <v>600160  Radio Maintenance</v>
          </cell>
          <cell r="E11286" t="str">
            <v>Informal Settlements</v>
          </cell>
          <cell r="F11286" t="str">
            <v>Water</v>
          </cell>
        </row>
        <row r="11287">
          <cell r="B11287">
            <v>53066</v>
          </cell>
          <cell r="C11287">
            <v>2012</v>
          </cell>
          <cell r="D11287" t="str">
            <v>600160  Radio Maintenance</v>
          </cell>
          <cell r="E11287" t="str">
            <v>TOC</v>
          </cell>
          <cell r="F11287" t="str">
            <v>Water</v>
          </cell>
        </row>
        <row r="11288">
          <cell r="B11288">
            <v>54208</v>
          </cell>
          <cell r="C11288">
            <v>2012</v>
          </cell>
          <cell r="D11288" t="str">
            <v>600160  Radio Maintenance</v>
          </cell>
          <cell r="E11288" t="str">
            <v>Informal Settlements</v>
          </cell>
          <cell r="F11288" t="str">
            <v>Water</v>
          </cell>
        </row>
        <row r="11289">
          <cell r="B11289">
            <v>10120</v>
          </cell>
          <cell r="C11289">
            <v>2012</v>
          </cell>
          <cell r="D11289" t="str">
            <v>600160  Radio Maintenance</v>
          </cell>
          <cell r="E11289" t="str">
            <v>TOC</v>
          </cell>
          <cell r="F11289" t="str">
            <v>Water</v>
          </cell>
        </row>
        <row r="11290">
          <cell r="B11290">
            <v>968</v>
          </cell>
          <cell r="C11290">
            <v>2012</v>
          </cell>
          <cell r="D11290" t="str">
            <v>600160  Radio Maintenance</v>
          </cell>
          <cell r="E11290" t="str">
            <v>Logistics</v>
          </cell>
          <cell r="F11290" t="str">
            <v>Water</v>
          </cell>
        </row>
        <row r="11291">
          <cell r="B11291">
            <v>27544</v>
          </cell>
          <cell r="C11291">
            <v>2012</v>
          </cell>
          <cell r="D11291" t="str">
            <v>600160  Radio Maintenance</v>
          </cell>
          <cell r="E11291" t="str">
            <v>Logistics</v>
          </cell>
          <cell r="F11291" t="str">
            <v>Water</v>
          </cell>
        </row>
        <row r="11292">
          <cell r="B11292">
            <v>6776</v>
          </cell>
          <cell r="C11292">
            <v>2012</v>
          </cell>
          <cell r="D11292" t="str">
            <v>600160  Radio Maintenance</v>
          </cell>
          <cell r="E11292" t="str">
            <v>Logistics</v>
          </cell>
          <cell r="F11292" t="str">
            <v>Water</v>
          </cell>
        </row>
        <row r="11293">
          <cell r="B11293">
            <v>13992</v>
          </cell>
          <cell r="C11293">
            <v>2012</v>
          </cell>
          <cell r="D11293" t="str">
            <v>600160  Radio Maintenance</v>
          </cell>
          <cell r="E11293" t="str">
            <v>Logistics</v>
          </cell>
          <cell r="F11293" t="str">
            <v>Water</v>
          </cell>
        </row>
        <row r="11294">
          <cell r="B11294">
            <v>1936</v>
          </cell>
          <cell r="C11294">
            <v>2012</v>
          </cell>
          <cell r="D11294" t="str">
            <v>600160  Radio Maintenance</v>
          </cell>
          <cell r="E11294" t="str">
            <v>District 1</v>
          </cell>
          <cell r="F11294" t="str">
            <v>Water</v>
          </cell>
        </row>
        <row r="11295">
          <cell r="B11295">
            <v>20954</v>
          </cell>
          <cell r="C11295">
            <v>2012</v>
          </cell>
          <cell r="D11295" t="str">
            <v>600160  Radio Maintenance</v>
          </cell>
          <cell r="E11295" t="str">
            <v>District 1</v>
          </cell>
          <cell r="F11295" t="str">
            <v>Water</v>
          </cell>
        </row>
        <row r="11296">
          <cell r="B11296">
            <v>0</v>
          </cell>
          <cell r="C11296">
            <v>2012</v>
          </cell>
          <cell r="D11296" t="str">
            <v>600170  Radio Trunking</v>
          </cell>
          <cell r="E11296" t="str">
            <v>District 1</v>
          </cell>
          <cell r="F11296" t="str">
            <v>Water</v>
          </cell>
        </row>
        <row r="11297">
          <cell r="B11297">
            <v>327983</v>
          </cell>
          <cell r="C11297">
            <v>2012</v>
          </cell>
          <cell r="D11297" t="str">
            <v>600170  Radio Trunking</v>
          </cell>
          <cell r="E11297" t="str">
            <v>District 1</v>
          </cell>
          <cell r="F11297" t="str">
            <v>Water</v>
          </cell>
        </row>
        <row r="11298">
          <cell r="B11298">
            <v>10950</v>
          </cell>
          <cell r="C11298">
            <v>2012</v>
          </cell>
          <cell r="D11298" t="str">
            <v>600170  Radio Trunking</v>
          </cell>
          <cell r="E11298" t="str">
            <v>District 6</v>
          </cell>
          <cell r="F11298" t="str">
            <v>Water</v>
          </cell>
        </row>
        <row r="11299">
          <cell r="B11299">
            <v>28287</v>
          </cell>
          <cell r="C11299">
            <v>2012</v>
          </cell>
          <cell r="D11299" t="str">
            <v>600170  Radio Trunking</v>
          </cell>
          <cell r="E11299" t="str">
            <v>District 8</v>
          </cell>
          <cell r="F11299" t="str">
            <v>Water</v>
          </cell>
        </row>
        <row r="11300">
          <cell r="B11300">
            <v>48847</v>
          </cell>
          <cell r="C11300">
            <v>2012</v>
          </cell>
          <cell r="D11300" t="str">
            <v>600170  Radio Trunking</v>
          </cell>
          <cell r="E11300" t="str">
            <v>District 8</v>
          </cell>
          <cell r="F11300" t="str">
            <v>Water</v>
          </cell>
        </row>
        <row r="11301">
          <cell r="B11301">
            <v>113370</v>
          </cell>
          <cell r="C11301">
            <v>2012</v>
          </cell>
          <cell r="D11301" t="str">
            <v>600170  Radio Trunking</v>
          </cell>
          <cell r="E11301" t="str">
            <v>District 8</v>
          </cell>
          <cell r="F11301" t="str">
            <v>Water</v>
          </cell>
        </row>
        <row r="11302">
          <cell r="B11302">
            <v>86461</v>
          </cell>
          <cell r="C11302">
            <v>2012</v>
          </cell>
          <cell r="D11302" t="str">
            <v>600170  Radio Trunking</v>
          </cell>
          <cell r="E11302" t="str">
            <v>District 6</v>
          </cell>
          <cell r="F11302" t="str">
            <v>Water</v>
          </cell>
        </row>
        <row r="11303">
          <cell r="B11303">
            <v>48010</v>
          </cell>
          <cell r="C11303">
            <v>2012</v>
          </cell>
          <cell r="D11303" t="str">
            <v>600170  Radio Trunking</v>
          </cell>
          <cell r="E11303" t="str">
            <v>District 3</v>
          </cell>
          <cell r="F11303" t="str">
            <v>Water</v>
          </cell>
        </row>
        <row r="11304">
          <cell r="B11304">
            <v>55900</v>
          </cell>
          <cell r="C11304">
            <v>2012</v>
          </cell>
          <cell r="D11304" t="str">
            <v>600170  Radio Trunking</v>
          </cell>
          <cell r="E11304" t="str">
            <v>District 3</v>
          </cell>
          <cell r="F11304" t="str">
            <v>Water</v>
          </cell>
        </row>
        <row r="11305">
          <cell r="B11305">
            <v>119312</v>
          </cell>
          <cell r="C11305">
            <v>2012</v>
          </cell>
          <cell r="D11305" t="str">
            <v>600170  Radio Trunking</v>
          </cell>
          <cell r="E11305" t="str">
            <v>District 3</v>
          </cell>
          <cell r="F11305" t="str">
            <v>Water</v>
          </cell>
        </row>
        <row r="11306">
          <cell r="B11306">
            <v>6722</v>
          </cell>
          <cell r="C11306">
            <v>2012</v>
          </cell>
          <cell r="D11306" t="str">
            <v>600170  Radio Trunking</v>
          </cell>
          <cell r="E11306" t="str">
            <v>District 4</v>
          </cell>
          <cell r="F11306" t="str">
            <v>Water</v>
          </cell>
        </row>
        <row r="11307">
          <cell r="B11307">
            <v>62067</v>
          </cell>
          <cell r="C11307">
            <v>2012</v>
          </cell>
          <cell r="D11307" t="str">
            <v>600170  Radio Trunking</v>
          </cell>
          <cell r="E11307" t="str">
            <v>District 4</v>
          </cell>
          <cell r="F11307" t="str">
            <v>Water</v>
          </cell>
        </row>
        <row r="11308">
          <cell r="B11308">
            <v>47368</v>
          </cell>
          <cell r="C11308">
            <v>2012</v>
          </cell>
          <cell r="D11308" t="str">
            <v>600170  Radio Trunking</v>
          </cell>
          <cell r="E11308" t="str">
            <v>District 4</v>
          </cell>
          <cell r="F11308" t="str">
            <v>Water</v>
          </cell>
        </row>
        <row r="11309">
          <cell r="B11309">
            <v>150538</v>
          </cell>
          <cell r="C11309">
            <v>2012</v>
          </cell>
          <cell r="D11309" t="str">
            <v>600170  Radio Trunking</v>
          </cell>
          <cell r="E11309" t="str">
            <v>District 4</v>
          </cell>
          <cell r="F11309" t="str">
            <v>Water</v>
          </cell>
        </row>
        <row r="11310">
          <cell r="B11310">
            <v>97049</v>
          </cell>
          <cell r="C11310">
            <v>2012</v>
          </cell>
          <cell r="D11310" t="str">
            <v>600170  Radio Trunking</v>
          </cell>
          <cell r="E11310" t="str">
            <v>District 4</v>
          </cell>
          <cell r="F11310" t="str">
            <v>Water</v>
          </cell>
        </row>
        <row r="11311">
          <cell r="B11311">
            <v>67631</v>
          </cell>
          <cell r="C11311">
            <v>2012</v>
          </cell>
          <cell r="D11311" t="str">
            <v>600170  Radio Trunking</v>
          </cell>
          <cell r="E11311" t="str">
            <v>District 4</v>
          </cell>
          <cell r="F11311" t="str">
            <v>Water</v>
          </cell>
        </row>
        <row r="11312">
          <cell r="B11312">
            <v>12333</v>
          </cell>
          <cell r="C11312">
            <v>2012</v>
          </cell>
          <cell r="D11312" t="str">
            <v>600170  Radio Trunking</v>
          </cell>
          <cell r="E11312" t="str">
            <v>District 8</v>
          </cell>
          <cell r="F11312" t="str">
            <v>Water</v>
          </cell>
        </row>
        <row r="11313">
          <cell r="B11313">
            <v>31658</v>
          </cell>
          <cell r="C11313">
            <v>2012</v>
          </cell>
          <cell r="D11313" t="str">
            <v>600170  Radio Trunking</v>
          </cell>
          <cell r="E11313" t="str">
            <v>District 6</v>
          </cell>
          <cell r="F11313" t="str">
            <v>Water</v>
          </cell>
        </row>
        <row r="11314">
          <cell r="B11314">
            <v>27469</v>
          </cell>
          <cell r="C11314">
            <v>2012</v>
          </cell>
          <cell r="D11314" t="str">
            <v>600170  Radio Trunking</v>
          </cell>
          <cell r="E11314" t="str">
            <v>District 6</v>
          </cell>
          <cell r="F11314" t="str">
            <v>Water</v>
          </cell>
        </row>
        <row r="11315">
          <cell r="B11315">
            <v>1136</v>
          </cell>
          <cell r="C11315">
            <v>2012</v>
          </cell>
          <cell r="D11315" t="str">
            <v>600170  Radio Trunking</v>
          </cell>
          <cell r="E11315" t="str">
            <v>District 6</v>
          </cell>
          <cell r="F11315" t="str">
            <v>Water</v>
          </cell>
        </row>
        <row r="11316">
          <cell r="B11316">
            <v>0</v>
          </cell>
          <cell r="C11316">
            <v>2012</v>
          </cell>
          <cell r="D11316" t="str">
            <v>600170  Radio Trunking</v>
          </cell>
          <cell r="E11316" t="str">
            <v>District 6</v>
          </cell>
          <cell r="F11316" t="str">
            <v>Water</v>
          </cell>
        </row>
        <row r="11317">
          <cell r="B11317">
            <v>32591</v>
          </cell>
          <cell r="C11317">
            <v>2012</v>
          </cell>
          <cell r="D11317" t="str">
            <v>600170  Radio Trunking</v>
          </cell>
          <cell r="E11317" t="str">
            <v>District 6</v>
          </cell>
          <cell r="F11317" t="str">
            <v>Water</v>
          </cell>
        </row>
        <row r="11318">
          <cell r="B11318">
            <v>116861</v>
          </cell>
          <cell r="C11318">
            <v>2012</v>
          </cell>
          <cell r="D11318" t="str">
            <v>600170  Radio Trunking</v>
          </cell>
          <cell r="E11318" t="str">
            <v>District 6</v>
          </cell>
          <cell r="F11318" t="str">
            <v>Water</v>
          </cell>
        </row>
        <row r="11319">
          <cell r="B11319">
            <v>119569</v>
          </cell>
          <cell r="C11319">
            <v>2012</v>
          </cell>
          <cell r="D11319" t="str">
            <v>600170  Radio Trunking</v>
          </cell>
          <cell r="E11319" t="str">
            <v>District 6</v>
          </cell>
          <cell r="F11319" t="str">
            <v>Water</v>
          </cell>
        </row>
        <row r="11320">
          <cell r="B11320">
            <v>11271</v>
          </cell>
          <cell r="C11320">
            <v>2012</v>
          </cell>
          <cell r="D11320" t="str">
            <v>600170  Radio Trunking</v>
          </cell>
          <cell r="E11320" t="str">
            <v>District 8</v>
          </cell>
          <cell r="F11320" t="str">
            <v>Water</v>
          </cell>
        </row>
        <row r="11321">
          <cell r="B11321">
            <v>173583</v>
          </cell>
          <cell r="C11321">
            <v>2012</v>
          </cell>
          <cell r="D11321" t="str">
            <v>600170  Radio Trunking</v>
          </cell>
          <cell r="E11321" t="str">
            <v>District 8</v>
          </cell>
          <cell r="F11321" t="str">
            <v>Water</v>
          </cell>
        </row>
        <row r="11322">
          <cell r="B11322">
            <v>902815</v>
          </cell>
          <cell r="C11322">
            <v>2012</v>
          </cell>
          <cell r="D11322" t="str">
            <v>600170  Radio Trunking</v>
          </cell>
          <cell r="E11322" t="str">
            <v>District 8</v>
          </cell>
          <cell r="F11322" t="str">
            <v>Water</v>
          </cell>
        </row>
        <row r="11323">
          <cell r="B11323">
            <v>13783</v>
          </cell>
          <cell r="C11323">
            <v>2012</v>
          </cell>
          <cell r="D11323" t="str">
            <v>600170  Radio Trunking</v>
          </cell>
          <cell r="E11323" t="str">
            <v>District 8</v>
          </cell>
          <cell r="F11323" t="str">
            <v>Water</v>
          </cell>
        </row>
        <row r="11324">
          <cell r="B11324">
            <v>40912</v>
          </cell>
          <cell r="C11324">
            <v>2012</v>
          </cell>
          <cell r="D11324" t="str">
            <v>600170  Radio Trunking</v>
          </cell>
          <cell r="E11324" t="str">
            <v>District 1</v>
          </cell>
          <cell r="F11324" t="str">
            <v>Water</v>
          </cell>
        </row>
        <row r="11325">
          <cell r="B11325">
            <v>12712</v>
          </cell>
          <cell r="C11325">
            <v>2012</v>
          </cell>
          <cell r="D11325" t="str">
            <v>600170  Radio Trunking</v>
          </cell>
          <cell r="E11325" t="str">
            <v>Informal Settlements</v>
          </cell>
          <cell r="F11325" t="str">
            <v>Sewer</v>
          </cell>
        </row>
        <row r="11326">
          <cell r="B11326">
            <v>43405</v>
          </cell>
          <cell r="C11326">
            <v>2012</v>
          </cell>
          <cell r="D11326" t="str">
            <v>600170  Radio Trunking</v>
          </cell>
          <cell r="E11326" t="str">
            <v>Planning &amp; Design</v>
          </cell>
          <cell r="F11326" t="str">
            <v>Sewer</v>
          </cell>
        </row>
        <row r="11327">
          <cell r="B11327">
            <v>0</v>
          </cell>
          <cell r="C11327">
            <v>2012</v>
          </cell>
          <cell r="D11327" t="str">
            <v>600170  Radio Trunking</v>
          </cell>
          <cell r="E11327" t="str">
            <v>Informal Settlements</v>
          </cell>
          <cell r="F11327" t="str">
            <v>Sewer</v>
          </cell>
        </row>
        <row r="11328">
          <cell r="B11328">
            <v>241684</v>
          </cell>
          <cell r="C11328">
            <v>2012</v>
          </cell>
          <cell r="D11328" t="str">
            <v>600170  Radio Trunking</v>
          </cell>
          <cell r="E11328" t="str">
            <v>Logistics</v>
          </cell>
          <cell r="F11328" t="str">
            <v>Sewer</v>
          </cell>
        </row>
        <row r="11329">
          <cell r="B11329">
            <v>0</v>
          </cell>
          <cell r="C11329">
            <v>2012</v>
          </cell>
          <cell r="D11329" t="str">
            <v>600170  Radio Trunking</v>
          </cell>
          <cell r="E11329" t="str">
            <v>Logistics</v>
          </cell>
          <cell r="F11329" t="str">
            <v>Sewer</v>
          </cell>
        </row>
        <row r="11330">
          <cell r="B11330">
            <v>20194</v>
          </cell>
          <cell r="C11330">
            <v>2012</v>
          </cell>
          <cell r="D11330" t="str">
            <v>600170  Radio Trunking</v>
          </cell>
          <cell r="E11330" t="str">
            <v>Logistics</v>
          </cell>
          <cell r="F11330" t="str">
            <v>Sewer</v>
          </cell>
        </row>
        <row r="11331">
          <cell r="B11331">
            <v>138965</v>
          </cell>
          <cell r="C11331">
            <v>2012</v>
          </cell>
          <cell r="D11331" t="str">
            <v>600170  Radio Trunking</v>
          </cell>
          <cell r="E11331" t="str">
            <v>District 1</v>
          </cell>
          <cell r="F11331" t="str">
            <v>Sewer</v>
          </cell>
        </row>
        <row r="11332">
          <cell r="B11332">
            <v>103844</v>
          </cell>
          <cell r="C11332">
            <v>2012</v>
          </cell>
          <cell r="D11332" t="str">
            <v>600170  Radio Trunking</v>
          </cell>
          <cell r="E11332" t="str">
            <v>District 7</v>
          </cell>
          <cell r="F11332" t="str">
            <v>Sewer</v>
          </cell>
        </row>
        <row r="11333">
          <cell r="B11333">
            <v>22661</v>
          </cell>
          <cell r="C11333">
            <v>2012</v>
          </cell>
          <cell r="D11333" t="str">
            <v>600170  Radio Trunking</v>
          </cell>
          <cell r="E11333" t="str">
            <v>District 6</v>
          </cell>
          <cell r="F11333" t="str">
            <v>Sewer</v>
          </cell>
        </row>
        <row r="11334">
          <cell r="B11334">
            <v>104438</v>
          </cell>
          <cell r="C11334">
            <v>2012</v>
          </cell>
          <cell r="D11334" t="str">
            <v>600170  Radio Trunking</v>
          </cell>
          <cell r="E11334" t="str">
            <v>District 3</v>
          </cell>
          <cell r="F11334" t="str">
            <v>Sewer</v>
          </cell>
        </row>
        <row r="11335">
          <cell r="B11335">
            <v>159391</v>
          </cell>
          <cell r="C11335">
            <v>2012</v>
          </cell>
          <cell r="D11335" t="str">
            <v>600170  Radio Trunking</v>
          </cell>
          <cell r="E11335" t="str">
            <v>District 4</v>
          </cell>
          <cell r="F11335" t="str">
            <v>Sewer</v>
          </cell>
        </row>
        <row r="11336">
          <cell r="B11336">
            <v>92965</v>
          </cell>
          <cell r="C11336">
            <v>2012</v>
          </cell>
          <cell r="D11336" t="str">
            <v>600170  Radio Trunking</v>
          </cell>
          <cell r="E11336" t="str">
            <v>District 4</v>
          </cell>
          <cell r="F11336" t="str">
            <v>Sewer</v>
          </cell>
        </row>
        <row r="11337">
          <cell r="B11337">
            <v>32702</v>
          </cell>
          <cell r="C11337">
            <v>2012</v>
          </cell>
          <cell r="D11337" t="str">
            <v>600170  Radio Trunking</v>
          </cell>
          <cell r="E11337" t="str">
            <v>District 4</v>
          </cell>
          <cell r="F11337" t="str">
            <v>Sewer</v>
          </cell>
        </row>
        <row r="11338">
          <cell r="B11338">
            <v>0</v>
          </cell>
          <cell r="C11338">
            <v>2012</v>
          </cell>
          <cell r="D11338" t="str">
            <v>600170  Radio Trunking</v>
          </cell>
          <cell r="E11338" t="str">
            <v>District 6</v>
          </cell>
          <cell r="F11338" t="str">
            <v>Sewer</v>
          </cell>
        </row>
        <row r="11339">
          <cell r="B11339">
            <v>44405</v>
          </cell>
          <cell r="C11339">
            <v>2012</v>
          </cell>
          <cell r="D11339" t="str">
            <v>600170  Radio Trunking</v>
          </cell>
          <cell r="E11339" t="str">
            <v>District 6</v>
          </cell>
          <cell r="F11339" t="str">
            <v>Sewer</v>
          </cell>
        </row>
        <row r="11340">
          <cell r="B11340">
            <v>79206</v>
          </cell>
          <cell r="C11340">
            <v>2012</v>
          </cell>
          <cell r="D11340" t="str">
            <v>600170  Radio Trunking</v>
          </cell>
          <cell r="E11340" t="str">
            <v>District 6</v>
          </cell>
          <cell r="F11340" t="str">
            <v>Sewer</v>
          </cell>
        </row>
        <row r="11341">
          <cell r="B11341">
            <v>69147</v>
          </cell>
          <cell r="C11341">
            <v>2012</v>
          </cell>
          <cell r="D11341" t="str">
            <v>600170  Radio Trunking</v>
          </cell>
          <cell r="E11341" t="str">
            <v>District 6</v>
          </cell>
          <cell r="F11341" t="str">
            <v>Sewer</v>
          </cell>
        </row>
        <row r="11342">
          <cell r="B11342">
            <v>275389</v>
          </cell>
          <cell r="C11342">
            <v>2012</v>
          </cell>
          <cell r="D11342" t="str">
            <v>600170  Radio Trunking</v>
          </cell>
          <cell r="E11342" t="str">
            <v>District 7</v>
          </cell>
          <cell r="F11342" t="str">
            <v>Sewer</v>
          </cell>
        </row>
        <row r="11343">
          <cell r="B11343">
            <v>26070</v>
          </cell>
          <cell r="C11343">
            <v>2012</v>
          </cell>
          <cell r="D11343" t="str">
            <v>600170  Radio Trunking</v>
          </cell>
          <cell r="E11343" t="str">
            <v>Logistics</v>
          </cell>
          <cell r="F11343" t="str">
            <v>Water</v>
          </cell>
        </row>
        <row r="11344">
          <cell r="B11344">
            <v>17915</v>
          </cell>
          <cell r="C11344">
            <v>2012</v>
          </cell>
          <cell r="D11344" t="str">
            <v>600170  Radio Trunking</v>
          </cell>
          <cell r="E11344" t="str">
            <v>Informal Settlements</v>
          </cell>
          <cell r="F11344" t="str">
            <v>Water</v>
          </cell>
        </row>
        <row r="11345">
          <cell r="B11345">
            <v>177033</v>
          </cell>
          <cell r="C11345">
            <v>2012</v>
          </cell>
          <cell r="D11345" t="str">
            <v>600170  Radio Trunking</v>
          </cell>
          <cell r="E11345" t="str">
            <v>TOC</v>
          </cell>
          <cell r="F11345" t="str">
            <v>Water</v>
          </cell>
        </row>
        <row r="11346">
          <cell r="B11346">
            <v>383552</v>
          </cell>
          <cell r="C11346">
            <v>2012</v>
          </cell>
          <cell r="D11346" t="str">
            <v>600170  Radio Trunking</v>
          </cell>
          <cell r="E11346" t="str">
            <v>Informal Settlements</v>
          </cell>
          <cell r="F11346" t="str">
            <v>Water</v>
          </cell>
        </row>
        <row r="11347">
          <cell r="B11347">
            <v>67724</v>
          </cell>
          <cell r="C11347">
            <v>2012</v>
          </cell>
          <cell r="D11347" t="str">
            <v>600170  Radio Trunking</v>
          </cell>
          <cell r="E11347" t="str">
            <v>TOC</v>
          </cell>
          <cell r="F11347" t="str">
            <v>Water</v>
          </cell>
        </row>
        <row r="11348">
          <cell r="B11348">
            <v>7967</v>
          </cell>
          <cell r="C11348">
            <v>2012</v>
          </cell>
          <cell r="D11348" t="str">
            <v>600170  Radio Trunking</v>
          </cell>
          <cell r="E11348" t="str">
            <v>Logistics</v>
          </cell>
          <cell r="F11348" t="str">
            <v>Water</v>
          </cell>
        </row>
        <row r="11349">
          <cell r="B11349">
            <v>174179</v>
          </cell>
          <cell r="C11349">
            <v>2012</v>
          </cell>
          <cell r="D11349" t="str">
            <v>600170  Radio Trunking</v>
          </cell>
          <cell r="E11349" t="str">
            <v>Logistics</v>
          </cell>
          <cell r="F11349" t="str">
            <v>Water</v>
          </cell>
        </row>
        <row r="11350">
          <cell r="B11350">
            <v>44167</v>
          </cell>
          <cell r="C11350">
            <v>2012</v>
          </cell>
          <cell r="D11350" t="str">
            <v>600170  Radio Trunking</v>
          </cell>
          <cell r="E11350" t="str">
            <v>Logistics</v>
          </cell>
          <cell r="F11350" t="str">
            <v>Water</v>
          </cell>
        </row>
        <row r="11351">
          <cell r="B11351">
            <v>82768</v>
          </cell>
          <cell r="C11351">
            <v>2012</v>
          </cell>
          <cell r="D11351" t="str">
            <v>600170  Radio Trunking</v>
          </cell>
          <cell r="E11351" t="str">
            <v>Logistics</v>
          </cell>
          <cell r="F11351" t="str">
            <v>Water</v>
          </cell>
        </row>
        <row r="11352">
          <cell r="B11352">
            <v>11081</v>
          </cell>
          <cell r="C11352">
            <v>2012</v>
          </cell>
          <cell r="D11352" t="str">
            <v>600170  Radio Trunking</v>
          </cell>
          <cell r="E11352" t="str">
            <v>District 1</v>
          </cell>
          <cell r="F11352" t="str">
            <v>Water</v>
          </cell>
        </row>
        <row r="11353">
          <cell r="B11353">
            <v>0</v>
          </cell>
          <cell r="C11353">
            <v>2012</v>
          </cell>
          <cell r="D11353" t="str">
            <v>600200  Telephone and Internet</v>
          </cell>
          <cell r="E11353" t="str">
            <v>District 6</v>
          </cell>
          <cell r="F11353" t="str">
            <v>Water</v>
          </cell>
        </row>
        <row r="11354">
          <cell r="B11354">
            <v>8274.01</v>
          </cell>
          <cell r="C11354">
            <v>2012</v>
          </cell>
          <cell r="D11354" t="str">
            <v>600200  Telephone and Internet</v>
          </cell>
          <cell r="E11354" t="str">
            <v>District 3</v>
          </cell>
          <cell r="F11354" t="str">
            <v>Water</v>
          </cell>
        </row>
        <row r="11355">
          <cell r="B11355">
            <v>0</v>
          </cell>
          <cell r="C11355">
            <v>2012</v>
          </cell>
          <cell r="D11355" t="str">
            <v>600200  Telephone and Internet</v>
          </cell>
          <cell r="E11355" t="str">
            <v>District 3</v>
          </cell>
          <cell r="F11355" t="str">
            <v>Water</v>
          </cell>
        </row>
        <row r="11356">
          <cell r="B11356">
            <v>0</v>
          </cell>
          <cell r="C11356">
            <v>2012</v>
          </cell>
          <cell r="D11356" t="str">
            <v>600200  Telephone and Internet</v>
          </cell>
          <cell r="E11356" t="str">
            <v>District 3</v>
          </cell>
          <cell r="F11356" t="str">
            <v>Water</v>
          </cell>
        </row>
        <row r="11357">
          <cell r="B11357">
            <v>3005.76</v>
          </cell>
          <cell r="C11357">
            <v>2012</v>
          </cell>
          <cell r="D11357" t="str">
            <v>600200  Telephone and Internet</v>
          </cell>
          <cell r="E11357" t="str">
            <v>District 4</v>
          </cell>
          <cell r="F11357" t="str">
            <v>Water</v>
          </cell>
        </row>
        <row r="11358">
          <cell r="B11358">
            <v>35455.730000000003</v>
          </cell>
          <cell r="C11358">
            <v>2012</v>
          </cell>
          <cell r="D11358" t="str">
            <v>600200  Telephone and Internet</v>
          </cell>
          <cell r="E11358" t="str">
            <v>District 4</v>
          </cell>
          <cell r="F11358" t="str">
            <v>Water</v>
          </cell>
        </row>
        <row r="11359">
          <cell r="B11359">
            <v>46665.09</v>
          </cell>
          <cell r="C11359">
            <v>2012</v>
          </cell>
          <cell r="D11359" t="str">
            <v>600200  Telephone and Internet</v>
          </cell>
          <cell r="E11359" t="str">
            <v>District 4</v>
          </cell>
          <cell r="F11359" t="str">
            <v>Water</v>
          </cell>
        </row>
        <row r="11360">
          <cell r="B11360">
            <v>11762.72</v>
          </cell>
          <cell r="C11360">
            <v>2012</v>
          </cell>
          <cell r="D11360" t="str">
            <v>600200  Telephone and Internet</v>
          </cell>
          <cell r="E11360" t="str">
            <v>District 4</v>
          </cell>
          <cell r="F11360" t="str">
            <v>Water</v>
          </cell>
        </row>
        <row r="11361">
          <cell r="B11361">
            <v>6186.62</v>
          </cell>
          <cell r="C11361">
            <v>2012</v>
          </cell>
          <cell r="D11361" t="str">
            <v>600200  Telephone and Internet</v>
          </cell>
          <cell r="E11361" t="str">
            <v>District 4</v>
          </cell>
          <cell r="F11361" t="str">
            <v>Water</v>
          </cell>
        </row>
        <row r="11362">
          <cell r="B11362">
            <v>7273.69</v>
          </cell>
          <cell r="C11362">
            <v>2012</v>
          </cell>
          <cell r="D11362" t="str">
            <v>600200  Telephone and Internet</v>
          </cell>
          <cell r="E11362" t="str">
            <v>District 8</v>
          </cell>
          <cell r="F11362" t="str">
            <v>Water</v>
          </cell>
        </row>
        <row r="11363">
          <cell r="B11363">
            <v>3569.47</v>
          </cell>
          <cell r="C11363">
            <v>2012</v>
          </cell>
          <cell r="D11363" t="str">
            <v>600200  Telephone and Internet</v>
          </cell>
          <cell r="E11363" t="str">
            <v>District 1</v>
          </cell>
          <cell r="F11363" t="str">
            <v>Water</v>
          </cell>
        </row>
        <row r="11364">
          <cell r="B11364">
            <v>0</v>
          </cell>
          <cell r="C11364">
            <v>2012</v>
          </cell>
          <cell r="D11364" t="str">
            <v>600200  Telephone and Internet</v>
          </cell>
          <cell r="E11364" t="str">
            <v>District 8</v>
          </cell>
          <cell r="F11364" t="str">
            <v>Water</v>
          </cell>
        </row>
        <row r="11365">
          <cell r="B11365">
            <v>0</v>
          </cell>
          <cell r="C11365">
            <v>2012</v>
          </cell>
          <cell r="D11365" t="str">
            <v>600200  Telephone and Internet</v>
          </cell>
          <cell r="E11365" t="str">
            <v>District 8</v>
          </cell>
          <cell r="F11365" t="str">
            <v>Water</v>
          </cell>
        </row>
        <row r="11366">
          <cell r="B11366">
            <v>14539.9</v>
          </cell>
          <cell r="C11366">
            <v>2012</v>
          </cell>
          <cell r="D11366" t="str">
            <v>600200  Telephone and Internet</v>
          </cell>
          <cell r="E11366" t="str">
            <v>District 6</v>
          </cell>
          <cell r="F11366" t="str">
            <v>Water</v>
          </cell>
        </row>
        <row r="11367">
          <cell r="B11367">
            <v>63612.33</v>
          </cell>
          <cell r="C11367">
            <v>2012</v>
          </cell>
          <cell r="D11367" t="str">
            <v>600200  Telephone and Internet</v>
          </cell>
          <cell r="E11367" t="str">
            <v>District 6</v>
          </cell>
          <cell r="F11367" t="str">
            <v>Water</v>
          </cell>
        </row>
        <row r="11368">
          <cell r="B11368">
            <v>1930.83</v>
          </cell>
          <cell r="C11368">
            <v>2012</v>
          </cell>
          <cell r="D11368" t="str">
            <v>600200  Telephone and Internet</v>
          </cell>
          <cell r="E11368" t="str">
            <v>District 6</v>
          </cell>
          <cell r="F11368" t="str">
            <v>Water</v>
          </cell>
        </row>
        <row r="11369">
          <cell r="B11369">
            <v>0</v>
          </cell>
          <cell r="C11369">
            <v>2012</v>
          </cell>
          <cell r="D11369" t="str">
            <v>600200  Telephone and Internet</v>
          </cell>
          <cell r="E11369" t="str">
            <v>District 6</v>
          </cell>
          <cell r="F11369" t="str">
            <v>Water</v>
          </cell>
        </row>
        <row r="11370">
          <cell r="B11370">
            <v>7477.56</v>
          </cell>
          <cell r="C11370">
            <v>2012</v>
          </cell>
          <cell r="D11370" t="str">
            <v>600200  Telephone and Internet</v>
          </cell>
          <cell r="E11370" t="str">
            <v>District 6</v>
          </cell>
          <cell r="F11370" t="str">
            <v>Water</v>
          </cell>
        </row>
        <row r="11371">
          <cell r="B11371">
            <v>18319.05</v>
          </cell>
          <cell r="C11371">
            <v>2012</v>
          </cell>
          <cell r="D11371" t="str">
            <v>600200  Telephone and Internet</v>
          </cell>
          <cell r="E11371" t="str">
            <v>District 6</v>
          </cell>
          <cell r="F11371" t="str">
            <v>Water</v>
          </cell>
        </row>
        <row r="11372">
          <cell r="B11372">
            <v>8570.33</v>
          </cell>
          <cell r="C11372">
            <v>2012</v>
          </cell>
          <cell r="D11372" t="str">
            <v>600200  Telephone and Internet</v>
          </cell>
          <cell r="E11372" t="str">
            <v>District 6</v>
          </cell>
          <cell r="F11372" t="str">
            <v>Water</v>
          </cell>
        </row>
        <row r="11373">
          <cell r="B11373">
            <v>41315.39</v>
          </cell>
          <cell r="C11373">
            <v>2012</v>
          </cell>
          <cell r="D11373" t="str">
            <v>600200  Telephone and Internet</v>
          </cell>
          <cell r="E11373" t="str">
            <v>District 8</v>
          </cell>
          <cell r="F11373" t="str">
            <v>Water</v>
          </cell>
        </row>
        <row r="11374">
          <cell r="B11374">
            <v>11939.17</v>
          </cell>
          <cell r="C11374">
            <v>2012</v>
          </cell>
          <cell r="D11374" t="str">
            <v>600200  Telephone and Internet</v>
          </cell>
          <cell r="E11374" t="str">
            <v>District 8</v>
          </cell>
          <cell r="F11374" t="str">
            <v>Water</v>
          </cell>
        </row>
        <row r="11375">
          <cell r="B11375">
            <v>1893.83</v>
          </cell>
          <cell r="C11375">
            <v>2012</v>
          </cell>
          <cell r="D11375" t="str">
            <v>600200  Telephone and Internet</v>
          </cell>
          <cell r="E11375" t="str">
            <v>District 8</v>
          </cell>
          <cell r="F11375" t="str">
            <v>Water</v>
          </cell>
        </row>
        <row r="11376">
          <cell r="B11376">
            <v>9849.43</v>
          </cell>
          <cell r="C11376">
            <v>2012</v>
          </cell>
          <cell r="D11376" t="str">
            <v>600200  Telephone and Internet</v>
          </cell>
          <cell r="E11376" t="str">
            <v>District 8</v>
          </cell>
          <cell r="F11376" t="str">
            <v>Water</v>
          </cell>
        </row>
        <row r="11377">
          <cell r="B11377">
            <v>2500.9499999999998</v>
          </cell>
          <cell r="C11377">
            <v>2012</v>
          </cell>
          <cell r="D11377" t="str">
            <v>600200  Telephone and Internet</v>
          </cell>
          <cell r="E11377" t="str">
            <v>District 8</v>
          </cell>
          <cell r="F11377" t="str">
            <v>Water</v>
          </cell>
        </row>
        <row r="11378">
          <cell r="B11378">
            <v>14830.82</v>
          </cell>
          <cell r="C11378">
            <v>2012</v>
          </cell>
          <cell r="D11378" t="str">
            <v>600200  Telephone and Internet</v>
          </cell>
          <cell r="E11378" t="str">
            <v>District 8</v>
          </cell>
          <cell r="F11378" t="str">
            <v>Water</v>
          </cell>
        </row>
        <row r="11379">
          <cell r="B11379">
            <v>0</v>
          </cell>
          <cell r="C11379">
            <v>2012</v>
          </cell>
          <cell r="D11379" t="str">
            <v>600200  Telephone and Internet</v>
          </cell>
          <cell r="E11379" t="str">
            <v>District 8</v>
          </cell>
          <cell r="F11379" t="str">
            <v>Water</v>
          </cell>
        </row>
        <row r="11380">
          <cell r="B11380">
            <v>6313.95</v>
          </cell>
          <cell r="C11380">
            <v>2012</v>
          </cell>
          <cell r="D11380" t="str">
            <v>600200  Telephone and Internet</v>
          </cell>
          <cell r="E11380" t="str">
            <v>District 8</v>
          </cell>
          <cell r="F11380" t="str">
            <v>Water</v>
          </cell>
        </row>
        <row r="11381">
          <cell r="B11381">
            <v>3189.95</v>
          </cell>
          <cell r="C11381">
            <v>2012</v>
          </cell>
          <cell r="D11381" t="str">
            <v>600200  Telephone and Internet</v>
          </cell>
          <cell r="E11381" t="str">
            <v>Informal Settlements</v>
          </cell>
          <cell r="F11381" t="str">
            <v>Sewer</v>
          </cell>
        </row>
        <row r="11382">
          <cell r="B11382">
            <v>716</v>
          </cell>
          <cell r="C11382">
            <v>2012</v>
          </cell>
          <cell r="D11382" t="str">
            <v>600200  Telephone and Internet</v>
          </cell>
          <cell r="E11382" t="str">
            <v>District 1</v>
          </cell>
          <cell r="F11382" t="str">
            <v>Sewer</v>
          </cell>
        </row>
        <row r="11383">
          <cell r="B11383">
            <v>2399.23</v>
          </cell>
          <cell r="C11383">
            <v>2012</v>
          </cell>
          <cell r="D11383" t="str">
            <v>600200  Telephone and Internet</v>
          </cell>
          <cell r="E11383" t="str">
            <v>District 7</v>
          </cell>
          <cell r="F11383" t="str">
            <v>Sewer</v>
          </cell>
        </row>
        <row r="11384">
          <cell r="B11384">
            <v>0</v>
          </cell>
          <cell r="C11384">
            <v>2012</v>
          </cell>
          <cell r="D11384" t="str">
            <v>600200  Telephone and Internet</v>
          </cell>
          <cell r="E11384" t="str">
            <v>District 7</v>
          </cell>
          <cell r="F11384" t="str">
            <v>Sewer</v>
          </cell>
        </row>
        <row r="11385">
          <cell r="B11385">
            <v>16150.48</v>
          </cell>
          <cell r="C11385">
            <v>2012</v>
          </cell>
          <cell r="D11385" t="str">
            <v>600200  Telephone and Internet</v>
          </cell>
          <cell r="E11385" t="str">
            <v>District 4</v>
          </cell>
          <cell r="F11385" t="str">
            <v>Sewer</v>
          </cell>
        </row>
        <row r="11386">
          <cell r="B11386">
            <v>16526.330000000002</v>
          </cell>
          <cell r="C11386">
            <v>2012</v>
          </cell>
          <cell r="D11386" t="str">
            <v>600200  Telephone and Internet</v>
          </cell>
          <cell r="E11386" t="str">
            <v>District 4</v>
          </cell>
          <cell r="F11386" t="str">
            <v>Sewer</v>
          </cell>
        </row>
        <row r="11387">
          <cell r="B11387">
            <v>3014.75</v>
          </cell>
          <cell r="C11387">
            <v>2012</v>
          </cell>
          <cell r="D11387" t="str">
            <v>600200  Telephone and Internet</v>
          </cell>
          <cell r="E11387" t="str">
            <v>District 4</v>
          </cell>
          <cell r="F11387" t="str">
            <v>Sewer</v>
          </cell>
        </row>
        <row r="11388">
          <cell r="B11388">
            <v>0</v>
          </cell>
          <cell r="C11388">
            <v>2012</v>
          </cell>
          <cell r="D11388" t="str">
            <v>600200  Telephone and Internet</v>
          </cell>
          <cell r="E11388" t="str">
            <v>District 7</v>
          </cell>
          <cell r="F11388" t="str">
            <v>Sewer</v>
          </cell>
        </row>
        <row r="11389">
          <cell r="B11389">
            <v>0</v>
          </cell>
          <cell r="C11389">
            <v>2012</v>
          </cell>
          <cell r="D11389" t="str">
            <v>600200  Telephone and Internet</v>
          </cell>
          <cell r="E11389" t="str">
            <v>District 6</v>
          </cell>
          <cell r="F11389" t="str">
            <v>Sewer</v>
          </cell>
        </row>
        <row r="11390">
          <cell r="B11390">
            <v>5140.3500000000004</v>
          </cell>
          <cell r="C11390">
            <v>2012</v>
          </cell>
          <cell r="D11390" t="str">
            <v>600200  Telephone and Internet</v>
          </cell>
          <cell r="E11390" t="str">
            <v>District 6</v>
          </cell>
          <cell r="F11390" t="str">
            <v>Sewer</v>
          </cell>
        </row>
        <row r="11391">
          <cell r="B11391">
            <v>2315.1999999999998</v>
          </cell>
          <cell r="C11391">
            <v>2012</v>
          </cell>
          <cell r="D11391" t="str">
            <v>600200  Telephone and Internet</v>
          </cell>
          <cell r="E11391" t="str">
            <v>District 6</v>
          </cell>
          <cell r="F11391" t="str">
            <v>Sewer</v>
          </cell>
        </row>
        <row r="11392">
          <cell r="B11392">
            <v>2743.5</v>
          </cell>
          <cell r="C11392">
            <v>2012</v>
          </cell>
          <cell r="D11392" t="str">
            <v>600200  Telephone and Internet</v>
          </cell>
          <cell r="E11392" t="str">
            <v>District 6</v>
          </cell>
          <cell r="F11392" t="str">
            <v>Sewer</v>
          </cell>
        </row>
        <row r="11393">
          <cell r="B11393">
            <v>30028.37</v>
          </cell>
          <cell r="C11393">
            <v>2012</v>
          </cell>
          <cell r="D11393" t="str">
            <v>600200  Telephone and Internet</v>
          </cell>
          <cell r="E11393" t="str">
            <v>Logistics</v>
          </cell>
          <cell r="F11393" t="str">
            <v>Water</v>
          </cell>
        </row>
        <row r="11394">
          <cell r="B11394">
            <v>20325.82</v>
          </cell>
          <cell r="C11394">
            <v>2012</v>
          </cell>
          <cell r="D11394" t="str">
            <v>600200  Telephone and Internet</v>
          </cell>
          <cell r="E11394" t="str">
            <v>Informal Settlements</v>
          </cell>
          <cell r="F11394" t="str">
            <v>Water</v>
          </cell>
        </row>
        <row r="11395">
          <cell r="B11395">
            <v>0</v>
          </cell>
          <cell r="C11395">
            <v>2012</v>
          </cell>
          <cell r="D11395" t="str">
            <v>600200  Telephone and Internet</v>
          </cell>
          <cell r="E11395" t="str">
            <v>Planning &amp; Design</v>
          </cell>
          <cell r="F11395" t="str">
            <v>Water</v>
          </cell>
        </row>
        <row r="11396">
          <cell r="B11396">
            <v>208384.52</v>
          </cell>
          <cell r="C11396">
            <v>2012</v>
          </cell>
          <cell r="D11396" t="str">
            <v>600200  Telephone and Internet</v>
          </cell>
          <cell r="E11396" t="str">
            <v>TOC</v>
          </cell>
          <cell r="F11396" t="str">
            <v>Water</v>
          </cell>
        </row>
        <row r="11397">
          <cell r="B11397">
            <v>18261.330000000002</v>
          </cell>
          <cell r="C11397">
            <v>2012</v>
          </cell>
          <cell r="D11397" t="str">
            <v>600200  Telephone and Internet</v>
          </cell>
          <cell r="E11397" t="str">
            <v>Informal Settlements</v>
          </cell>
          <cell r="F11397" t="str">
            <v>Water</v>
          </cell>
        </row>
        <row r="11398">
          <cell r="B11398">
            <v>56284.02</v>
          </cell>
          <cell r="C11398">
            <v>2012</v>
          </cell>
          <cell r="D11398" t="str">
            <v>600200  Telephone and Internet</v>
          </cell>
          <cell r="E11398" t="str">
            <v>TOC</v>
          </cell>
          <cell r="F11398" t="str">
            <v>Water</v>
          </cell>
        </row>
        <row r="11399">
          <cell r="B11399">
            <v>17204.580000000002</v>
          </cell>
          <cell r="C11399">
            <v>2012</v>
          </cell>
          <cell r="D11399" t="str">
            <v>600200  Telephone and Internet</v>
          </cell>
          <cell r="E11399" t="str">
            <v>Logistics</v>
          </cell>
          <cell r="F11399" t="str">
            <v>Water</v>
          </cell>
        </row>
        <row r="11400">
          <cell r="B11400">
            <v>0</v>
          </cell>
          <cell r="C11400">
            <v>2012</v>
          </cell>
          <cell r="D11400" t="str">
            <v>600200  Telephone and Internet</v>
          </cell>
          <cell r="E11400" t="str">
            <v>Logistics</v>
          </cell>
          <cell r="F11400" t="str">
            <v>Water</v>
          </cell>
        </row>
        <row r="11401">
          <cell r="B11401">
            <v>0</v>
          </cell>
          <cell r="C11401">
            <v>2012</v>
          </cell>
          <cell r="D11401" t="str">
            <v>600200  Telephone and Internet</v>
          </cell>
          <cell r="E11401" t="str">
            <v>Logistics</v>
          </cell>
          <cell r="F11401" t="str">
            <v>Water</v>
          </cell>
        </row>
        <row r="11402">
          <cell r="B11402">
            <v>0</v>
          </cell>
          <cell r="C11402">
            <v>2012</v>
          </cell>
          <cell r="D11402" t="str">
            <v>600200  Telephone and Internet</v>
          </cell>
          <cell r="E11402" t="str">
            <v>District 1</v>
          </cell>
          <cell r="F11402" t="str">
            <v>Water</v>
          </cell>
        </row>
        <row r="11403">
          <cell r="B11403">
            <v>0</v>
          </cell>
          <cell r="C11403">
            <v>2012</v>
          </cell>
          <cell r="D11403" t="str">
            <v>600200  Telephone and Internet</v>
          </cell>
          <cell r="E11403" t="str">
            <v>District 1</v>
          </cell>
          <cell r="F11403" t="str">
            <v>Water</v>
          </cell>
        </row>
        <row r="11404">
          <cell r="B11404">
            <v>0</v>
          </cell>
          <cell r="C11404">
            <v>2012</v>
          </cell>
          <cell r="D11404" t="str">
            <v>600200  Telephone and Internet</v>
          </cell>
          <cell r="E11404" t="str">
            <v>District 1</v>
          </cell>
          <cell r="F11404" t="str">
            <v>Water</v>
          </cell>
        </row>
        <row r="11405">
          <cell r="B11405">
            <v>6345.12</v>
          </cell>
          <cell r="C11405">
            <v>2012</v>
          </cell>
          <cell r="D11405" t="str">
            <v>600200  Telephone and Internet</v>
          </cell>
          <cell r="E11405" t="str">
            <v>District 1</v>
          </cell>
          <cell r="F11405" t="str">
            <v>Water</v>
          </cell>
        </row>
        <row r="11406">
          <cell r="B11406">
            <v>4718.5200000000004</v>
          </cell>
          <cell r="C11406">
            <v>2012</v>
          </cell>
          <cell r="D11406" t="str">
            <v>600200  Telephone and Internet</v>
          </cell>
          <cell r="E11406" t="str">
            <v>District 6</v>
          </cell>
          <cell r="F11406" t="str">
            <v>Water</v>
          </cell>
        </row>
        <row r="11407">
          <cell r="B11407">
            <v>16573.439999999999</v>
          </cell>
          <cell r="C11407">
            <v>2012</v>
          </cell>
          <cell r="D11407" t="str">
            <v>600200  Telephone and Internet</v>
          </cell>
          <cell r="E11407" t="str">
            <v>District 8</v>
          </cell>
          <cell r="F11407" t="str">
            <v>Water</v>
          </cell>
        </row>
        <row r="11408">
          <cell r="B11408">
            <v>-1908973.76</v>
          </cell>
          <cell r="C11408">
            <v>2012</v>
          </cell>
          <cell r="D11408" t="str">
            <v>600240  Vehicles to Operating</v>
          </cell>
          <cell r="E11408" t="str">
            <v>District 8</v>
          </cell>
          <cell r="F11408" t="str">
            <v>Water</v>
          </cell>
        </row>
        <row r="11409">
          <cell r="B11409">
            <v>-1370342.59</v>
          </cell>
          <cell r="C11409">
            <v>2012</v>
          </cell>
          <cell r="D11409" t="str">
            <v>600240  Vehicles to Operating</v>
          </cell>
          <cell r="E11409" t="str">
            <v>District 8</v>
          </cell>
          <cell r="F11409" t="str">
            <v>Water</v>
          </cell>
        </row>
        <row r="11410">
          <cell r="B11410">
            <v>-42866.91</v>
          </cell>
          <cell r="C11410">
            <v>2012</v>
          </cell>
          <cell r="D11410" t="str">
            <v>600240  Vehicles to Operating</v>
          </cell>
          <cell r="E11410" t="str">
            <v>District 6</v>
          </cell>
          <cell r="F11410" t="str">
            <v>Water</v>
          </cell>
        </row>
        <row r="11411">
          <cell r="B11411">
            <v>-268611.96999999997</v>
          </cell>
          <cell r="C11411">
            <v>2012</v>
          </cell>
          <cell r="D11411" t="str">
            <v>600240  Vehicles to Operating</v>
          </cell>
          <cell r="E11411" t="str">
            <v>District 6</v>
          </cell>
          <cell r="F11411" t="str">
            <v>Water</v>
          </cell>
        </row>
        <row r="11412">
          <cell r="B11412">
            <v>-314642.03000000003</v>
          </cell>
          <cell r="C11412">
            <v>2012</v>
          </cell>
          <cell r="D11412" t="str">
            <v>600240  Vehicles to Operating</v>
          </cell>
          <cell r="E11412" t="str">
            <v>District 6</v>
          </cell>
          <cell r="F11412" t="str">
            <v>Water</v>
          </cell>
        </row>
        <row r="11413">
          <cell r="B11413">
            <v>-150820.82999999999</v>
          </cell>
          <cell r="C11413">
            <v>2012</v>
          </cell>
          <cell r="D11413" t="str">
            <v>600240  Vehicles to Operating</v>
          </cell>
          <cell r="E11413" t="str">
            <v>District 6</v>
          </cell>
          <cell r="F11413" t="str">
            <v>Water</v>
          </cell>
        </row>
        <row r="11414">
          <cell r="B11414">
            <v>-883989.82</v>
          </cell>
          <cell r="C11414">
            <v>2012</v>
          </cell>
          <cell r="D11414" t="str">
            <v>600240  Vehicles to Operating</v>
          </cell>
          <cell r="E11414" t="str">
            <v>District 8</v>
          </cell>
          <cell r="F11414" t="str">
            <v>Water</v>
          </cell>
        </row>
        <row r="11415">
          <cell r="B11415">
            <v>-88017.43</v>
          </cell>
          <cell r="C11415">
            <v>2012</v>
          </cell>
          <cell r="D11415" t="str">
            <v>600240  Vehicles to Operating</v>
          </cell>
          <cell r="E11415" t="str">
            <v>District 4</v>
          </cell>
          <cell r="F11415" t="str">
            <v>Water</v>
          </cell>
        </row>
        <row r="11416">
          <cell r="B11416">
            <v>-245029.66</v>
          </cell>
          <cell r="C11416">
            <v>2012</v>
          </cell>
          <cell r="D11416" t="str">
            <v>600240  Vehicles to Operating</v>
          </cell>
          <cell r="E11416" t="str">
            <v>District 4</v>
          </cell>
          <cell r="F11416" t="str">
            <v>Water</v>
          </cell>
        </row>
        <row r="11417">
          <cell r="B11417">
            <v>-376616.24</v>
          </cell>
          <cell r="C11417">
            <v>2012</v>
          </cell>
          <cell r="D11417" t="str">
            <v>600240  Vehicles to Operating</v>
          </cell>
          <cell r="E11417" t="str">
            <v>District 4</v>
          </cell>
          <cell r="F11417" t="str">
            <v>Water</v>
          </cell>
        </row>
        <row r="11418">
          <cell r="B11418">
            <v>-6798.66</v>
          </cell>
          <cell r="C11418">
            <v>2012</v>
          </cell>
          <cell r="D11418" t="str">
            <v>600240  Vehicles to Operating</v>
          </cell>
          <cell r="E11418" t="str">
            <v>District 3</v>
          </cell>
          <cell r="F11418" t="str">
            <v>Water</v>
          </cell>
        </row>
        <row r="11419">
          <cell r="B11419">
            <v>-195722.46</v>
          </cell>
          <cell r="C11419">
            <v>2012</v>
          </cell>
          <cell r="D11419" t="str">
            <v>600240  Vehicles to Operating</v>
          </cell>
          <cell r="E11419" t="str">
            <v>District 6</v>
          </cell>
          <cell r="F11419" t="str">
            <v>Water</v>
          </cell>
        </row>
        <row r="11420">
          <cell r="B11420">
            <v>-210530.95</v>
          </cell>
          <cell r="C11420">
            <v>2012</v>
          </cell>
          <cell r="D11420" t="str">
            <v>600240  Vehicles to Operating</v>
          </cell>
          <cell r="E11420" t="str">
            <v>District 8</v>
          </cell>
          <cell r="F11420" t="str">
            <v>Water</v>
          </cell>
        </row>
        <row r="11421">
          <cell r="B11421">
            <v>-917863.01</v>
          </cell>
          <cell r="C11421">
            <v>2012</v>
          </cell>
          <cell r="D11421" t="str">
            <v>600240  Vehicles to Operating</v>
          </cell>
          <cell r="E11421" t="str">
            <v>District 1</v>
          </cell>
          <cell r="F11421" t="str">
            <v>Water</v>
          </cell>
        </row>
        <row r="11422">
          <cell r="B11422">
            <v>-222425.7</v>
          </cell>
          <cell r="C11422">
            <v>2012</v>
          </cell>
          <cell r="D11422" t="str">
            <v>600240  Vehicles to Operating</v>
          </cell>
          <cell r="E11422" t="str">
            <v>Logistics</v>
          </cell>
          <cell r="F11422" t="str">
            <v>Water</v>
          </cell>
        </row>
        <row r="11423">
          <cell r="B11423">
            <v>-198666.4</v>
          </cell>
          <cell r="C11423">
            <v>2012</v>
          </cell>
          <cell r="D11423" t="str">
            <v>600240  Vehicles to Operating</v>
          </cell>
          <cell r="E11423" t="str">
            <v>Informal Settlements</v>
          </cell>
          <cell r="F11423" t="str">
            <v>Water</v>
          </cell>
        </row>
        <row r="11424">
          <cell r="B11424">
            <v>-161220.60999999999</v>
          </cell>
          <cell r="C11424">
            <v>2012</v>
          </cell>
          <cell r="D11424" t="str">
            <v>600240  Vehicles to Operating</v>
          </cell>
          <cell r="E11424" t="str">
            <v>Informal Settlements</v>
          </cell>
          <cell r="F11424" t="str">
            <v>Water</v>
          </cell>
        </row>
        <row r="11425">
          <cell r="B11425">
            <v>-279611.12</v>
          </cell>
          <cell r="C11425">
            <v>2012</v>
          </cell>
          <cell r="D11425" t="str">
            <v>600240  Vehicles to Operating</v>
          </cell>
          <cell r="E11425" t="str">
            <v>District 7</v>
          </cell>
          <cell r="F11425" t="str">
            <v>Sewer</v>
          </cell>
        </row>
        <row r="11426">
          <cell r="B11426">
            <v>-937982.7</v>
          </cell>
          <cell r="C11426">
            <v>2012</v>
          </cell>
          <cell r="D11426" t="str">
            <v>600240  Vehicles to Operating</v>
          </cell>
          <cell r="E11426" t="str">
            <v>District 7</v>
          </cell>
          <cell r="F11426" t="str">
            <v>Sewer</v>
          </cell>
        </row>
        <row r="11427">
          <cell r="B11427">
            <v>17605.53</v>
          </cell>
          <cell r="C11427">
            <v>2012</v>
          </cell>
          <cell r="D11427" t="str">
            <v>600240  Vehicles to Operating</v>
          </cell>
          <cell r="E11427" t="str">
            <v>District 6</v>
          </cell>
          <cell r="F11427" t="str">
            <v>Sewer</v>
          </cell>
        </row>
        <row r="11428">
          <cell r="B11428">
            <v>-177812.71</v>
          </cell>
          <cell r="C11428">
            <v>2012</v>
          </cell>
          <cell r="D11428" t="str">
            <v>600240  Vehicles to Operating</v>
          </cell>
          <cell r="E11428" t="str">
            <v>District 6</v>
          </cell>
          <cell r="F11428" t="str">
            <v>Sewer</v>
          </cell>
        </row>
        <row r="11429">
          <cell r="B11429">
            <v>-645226.84</v>
          </cell>
          <cell r="C11429">
            <v>2012</v>
          </cell>
          <cell r="D11429" t="str">
            <v>600240  Vehicles to Operating</v>
          </cell>
          <cell r="E11429" t="str">
            <v>District 6</v>
          </cell>
          <cell r="F11429" t="str">
            <v>Sewer</v>
          </cell>
        </row>
        <row r="11430">
          <cell r="B11430">
            <v>-352746.82</v>
          </cell>
          <cell r="C11430">
            <v>2012</v>
          </cell>
          <cell r="D11430" t="str">
            <v>600240  Vehicles to Operating</v>
          </cell>
          <cell r="E11430" t="str">
            <v>District 6</v>
          </cell>
          <cell r="F11430" t="str">
            <v>Sewer</v>
          </cell>
        </row>
        <row r="11431">
          <cell r="B11431">
            <v>-195317.87</v>
          </cell>
          <cell r="C11431">
            <v>2012</v>
          </cell>
          <cell r="D11431" t="str">
            <v>600240  Vehicles to Operating</v>
          </cell>
          <cell r="E11431" t="str">
            <v>District 7</v>
          </cell>
          <cell r="F11431" t="str">
            <v>Sewer</v>
          </cell>
        </row>
        <row r="11432">
          <cell r="B11432">
            <v>-214780.19</v>
          </cell>
          <cell r="C11432">
            <v>2012</v>
          </cell>
          <cell r="D11432" t="str">
            <v>600240  Vehicles to Operating</v>
          </cell>
          <cell r="E11432" t="str">
            <v>District 4</v>
          </cell>
          <cell r="F11432" t="str">
            <v>Sewer</v>
          </cell>
        </row>
        <row r="11433">
          <cell r="B11433">
            <v>-848366.11</v>
          </cell>
          <cell r="C11433">
            <v>2012</v>
          </cell>
          <cell r="D11433" t="str">
            <v>600240  Vehicles to Operating</v>
          </cell>
          <cell r="E11433" t="str">
            <v>District 4</v>
          </cell>
          <cell r="F11433" t="str">
            <v>Sewer</v>
          </cell>
        </row>
        <row r="11434">
          <cell r="B11434">
            <v>-2268203.69</v>
          </cell>
          <cell r="C11434">
            <v>2012</v>
          </cell>
          <cell r="D11434" t="str">
            <v>600240  Vehicles to Operating</v>
          </cell>
          <cell r="E11434" t="str">
            <v>District 4</v>
          </cell>
          <cell r="F11434" t="str">
            <v>Sewer</v>
          </cell>
        </row>
        <row r="11435">
          <cell r="B11435">
            <v>-8616.16</v>
          </cell>
          <cell r="C11435">
            <v>2012</v>
          </cell>
          <cell r="D11435" t="str">
            <v>600240  Vehicles to Operating</v>
          </cell>
          <cell r="E11435" t="str">
            <v>District 3</v>
          </cell>
          <cell r="F11435" t="str">
            <v>Sewer</v>
          </cell>
        </row>
        <row r="11436">
          <cell r="B11436">
            <v>-260985.89</v>
          </cell>
          <cell r="C11436">
            <v>2012</v>
          </cell>
          <cell r="D11436" t="str">
            <v>600240  Vehicles to Operating</v>
          </cell>
          <cell r="E11436" t="str">
            <v>District 6</v>
          </cell>
          <cell r="F11436" t="str">
            <v>Sewer</v>
          </cell>
        </row>
        <row r="11437">
          <cell r="B11437">
            <v>-141534.47</v>
          </cell>
          <cell r="C11437">
            <v>2012</v>
          </cell>
          <cell r="D11437" t="str">
            <v>600240  Vehicles to Operating</v>
          </cell>
          <cell r="E11437" t="str">
            <v>District 7</v>
          </cell>
          <cell r="F11437" t="str">
            <v>Sewer</v>
          </cell>
        </row>
        <row r="11438">
          <cell r="B11438">
            <v>-146168.45000000001</v>
          </cell>
          <cell r="C11438">
            <v>2012</v>
          </cell>
          <cell r="D11438" t="str">
            <v>600240  Vehicles to Operating</v>
          </cell>
          <cell r="E11438" t="str">
            <v>District 1</v>
          </cell>
          <cell r="F11438" t="str">
            <v>Sewer</v>
          </cell>
        </row>
        <row r="11439">
          <cell r="B11439">
            <v>-298506.93</v>
          </cell>
          <cell r="C11439">
            <v>2012</v>
          </cell>
          <cell r="D11439" t="str">
            <v>600240  Vehicles to Operating</v>
          </cell>
          <cell r="E11439" t="str">
            <v>District 1</v>
          </cell>
          <cell r="F11439" t="str">
            <v>Sewer</v>
          </cell>
        </row>
        <row r="11440">
          <cell r="B11440">
            <v>-280068.8</v>
          </cell>
          <cell r="C11440">
            <v>2012</v>
          </cell>
          <cell r="D11440" t="str">
            <v>600240  Vehicles to Operating</v>
          </cell>
          <cell r="E11440" t="str">
            <v>Logistics</v>
          </cell>
          <cell r="F11440" t="str">
            <v>Sewer</v>
          </cell>
        </row>
        <row r="11441">
          <cell r="B11441">
            <v>-376647.87</v>
          </cell>
          <cell r="C11441">
            <v>2012</v>
          </cell>
          <cell r="D11441" t="str">
            <v>600240  Vehicles to Operating</v>
          </cell>
          <cell r="E11441" t="str">
            <v>Logistics</v>
          </cell>
          <cell r="F11441" t="str">
            <v>Sewer</v>
          </cell>
        </row>
        <row r="11442">
          <cell r="B11442">
            <v>-149874.14000000001</v>
          </cell>
          <cell r="C11442">
            <v>2012</v>
          </cell>
          <cell r="D11442" t="str">
            <v>600240  Vehicles to Operating</v>
          </cell>
          <cell r="E11442" t="str">
            <v>Informal Settlements</v>
          </cell>
          <cell r="F11442" t="str">
            <v>Sewer</v>
          </cell>
        </row>
        <row r="11443">
          <cell r="B11443">
            <v>-148215.73000000001</v>
          </cell>
          <cell r="C11443">
            <v>2012</v>
          </cell>
          <cell r="D11443" t="str">
            <v>600240  Vehicles to Operating</v>
          </cell>
          <cell r="E11443" t="str">
            <v>Informal Settlements</v>
          </cell>
          <cell r="F11443" t="str">
            <v>Sewer</v>
          </cell>
        </row>
        <row r="11444">
          <cell r="B11444">
            <v>29.2</v>
          </cell>
          <cell r="C11444">
            <v>2012</v>
          </cell>
          <cell r="D11444" t="str">
            <v>600250  Postage</v>
          </cell>
          <cell r="E11444" t="str">
            <v>Logistics</v>
          </cell>
          <cell r="F11444" t="str">
            <v>Water</v>
          </cell>
        </row>
        <row r="11445">
          <cell r="B11445">
            <v>0</v>
          </cell>
          <cell r="C11445">
            <v>2012</v>
          </cell>
          <cell r="D11445" t="str">
            <v>600250  Postage</v>
          </cell>
          <cell r="E11445" t="str">
            <v>District 8</v>
          </cell>
          <cell r="F11445" t="str">
            <v>Water</v>
          </cell>
        </row>
        <row r="11446">
          <cell r="B11446">
            <v>1176.1500000000001</v>
          </cell>
          <cell r="C11446">
            <v>2012</v>
          </cell>
          <cell r="D11446" t="str">
            <v>600250  Postage</v>
          </cell>
          <cell r="E11446" t="str">
            <v>District 4</v>
          </cell>
          <cell r="F11446" t="str">
            <v>Water</v>
          </cell>
        </row>
        <row r="11447">
          <cell r="B11447">
            <v>570</v>
          </cell>
          <cell r="C11447">
            <v>2012</v>
          </cell>
          <cell r="D11447" t="str">
            <v>600250  Postage</v>
          </cell>
          <cell r="E11447" t="str">
            <v>District 8</v>
          </cell>
          <cell r="F11447" t="str">
            <v>Water</v>
          </cell>
        </row>
        <row r="11448">
          <cell r="B11448">
            <v>3436.8</v>
          </cell>
          <cell r="C11448">
            <v>2012</v>
          </cell>
          <cell r="D11448" t="str">
            <v>600250  Postage</v>
          </cell>
          <cell r="E11448" t="str">
            <v>District 8</v>
          </cell>
          <cell r="F11448" t="str">
            <v>Water</v>
          </cell>
        </row>
        <row r="11449">
          <cell r="B11449">
            <v>8160</v>
          </cell>
          <cell r="C11449">
            <v>2012</v>
          </cell>
          <cell r="D11449" t="str">
            <v>600290  CCTV  Maintenance</v>
          </cell>
          <cell r="E11449" t="str">
            <v>District 3</v>
          </cell>
          <cell r="F11449" t="str">
            <v>Sewer</v>
          </cell>
        </row>
        <row r="11450">
          <cell r="B11450">
            <v>22440</v>
          </cell>
          <cell r="C11450">
            <v>2012</v>
          </cell>
          <cell r="D11450" t="str">
            <v>600290  CCTV  Maintenance</v>
          </cell>
          <cell r="E11450" t="str">
            <v>District 8</v>
          </cell>
          <cell r="F11450" t="str">
            <v>Water</v>
          </cell>
        </row>
        <row r="11451">
          <cell r="B11451">
            <v>4068</v>
          </cell>
          <cell r="C11451">
            <v>2012</v>
          </cell>
          <cell r="D11451" t="str">
            <v>600300  Electronic Maintenance</v>
          </cell>
          <cell r="E11451" t="str">
            <v>Logistics</v>
          </cell>
          <cell r="F11451" t="str">
            <v>Sewer</v>
          </cell>
        </row>
        <row r="11452">
          <cell r="B11452">
            <v>1582</v>
          </cell>
          <cell r="C11452">
            <v>2012</v>
          </cell>
          <cell r="D11452" t="str">
            <v>600300  Electronic Maintenance</v>
          </cell>
          <cell r="E11452" t="str">
            <v>District 4</v>
          </cell>
          <cell r="F11452" t="str">
            <v>Sewer</v>
          </cell>
        </row>
        <row r="11453">
          <cell r="B11453">
            <v>4068</v>
          </cell>
          <cell r="C11453">
            <v>2012</v>
          </cell>
          <cell r="D11453" t="str">
            <v>600300  Electronic Maintenance</v>
          </cell>
          <cell r="E11453" t="str">
            <v>Logistics</v>
          </cell>
          <cell r="F11453" t="str">
            <v>Water</v>
          </cell>
        </row>
        <row r="11454">
          <cell r="B11454">
            <v>1582</v>
          </cell>
          <cell r="C11454">
            <v>2012</v>
          </cell>
          <cell r="D11454" t="str">
            <v>600300  Electronic Maintenance</v>
          </cell>
          <cell r="E11454" t="str">
            <v>District 1</v>
          </cell>
          <cell r="F11454" t="str">
            <v>Water</v>
          </cell>
        </row>
        <row r="11455">
          <cell r="B11455">
            <v>1582</v>
          </cell>
          <cell r="C11455">
            <v>2012</v>
          </cell>
          <cell r="D11455" t="str">
            <v>600300  Electronic Maintenance</v>
          </cell>
          <cell r="E11455" t="str">
            <v>District 4</v>
          </cell>
          <cell r="F11455" t="str">
            <v>Water</v>
          </cell>
        </row>
        <row r="11456">
          <cell r="B11456">
            <v>1910352</v>
          </cell>
          <cell r="C11456">
            <v>2012</v>
          </cell>
          <cell r="D11456" t="str">
            <v>600340  Scientific Services</v>
          </cell>
          <cell r="E11456" t="str">
            <v>Planning &amp; Design</v>
          </cell>
          <cell r="F11456" t="str">
            <v>Sewer</v>
          </cell>
        </row>
        <row r="11457">
          <cell r="B11457">
            <v>6413820</v>
          </cell>
          <cell r="C11457">
            <v>2012</v>
          </cell>
          <cell r="D11457" t="str">
            <v>600340  Scientific Services</v>
          </cell>
          <cell r="E11457" t="str">
            <v>Logistics</v>
          </cell>
          <cell r="F11457" t="str">
            <v>Water</v>
          </cell>
        </row>
        <row r="11458">
          <cell r="B11458">
            <v>153977</v>
          </cell>
          <cell r="C11458">
            <v>2012</v>
          </cell>
          <cell r="D11458" t="str">
            <v>600340  Scientific Services</v>
          </cell>
          <cell r="E11458" t="str">
            <v>District 8</v>
          </cell>
          <cell r="F11458" t="str">
            <v>Water</v>
          </cell>
        </row>
        <row r="11459">
          <cell r="B11459">
            <v>156468</v>
          </cell>
          <cell r="C11459">
            <v>2012</v>
          </cell>
          <cell r="D11459" t="str">
            <v>600340  Scientific Services</v>
          </cell>
          <cell r="E11459" t="str">
            <v>District 8</v>
          </cell>
          <cell r="F11459" t="str">
            <v>Water</v>
          </cell>
        </row>
        <row r="11460">
          <cell r="B11460">
            <v>4350</v>
          </cell>
          <cell r="C11460">
            <v>2012</v>
          </cell>
          <cell r="D11460" t="str">
            <v>480300  Transfer to / from Housing Statutory Fun</v>
          </cell>
          <cell r="E11460" t="str">
            <v>District 1</v>
          </cell>
          <cell r="F11460" t="str">
            <v>Sewer</v>
          </cell>
        </row>
        <row r="11461">
          <cell r="B11461">
            <v>207730</v>
          </cell>
          <cell r="C11461">
            <v>2012</v>
          </cell>
          <cell r="D11461" t="str">
            <v>480300  Transfer to / from Housing Statutory Fun</v>
          </cell>
          <cell r="E11461" t="str">
            <v>District 7</v>
          </cell>
          <cell r="F11461" t="str">
            <v>Sewer</v>
          </cell>
        </row>
        <row r="11462">
          <cell r="B11462">
            <v>353099</v>
          </cell>
          <cell r="C11462">
            <v>2012</v>
          </cell>
          <cell r="D11462" t="str">
            <v>480300  Transfer to / from Housing Statutory Fun</v>
          </cell>
          <cell r="E11462" t="str">
            <v>District 7</v>
          </cell>
          <cell r="F11462" t="str">
            <v>Sewer</v>
          </cell>
        </row>
        <row r="11463">
          <cell r="B11463">
            <v>203148</v>
          </cell>
          <cell r="C11463">
            <v>2012</v>
          </cell>
          <cell r="D11463" t="str">
            <v>480300  Transfer to / from Housing Statutory Fun</v>
          </cell>
          <cell r="E11463" t="str">
            <v>District 1</v>
          </cell>
          <cell r="F11463" t="str">
            <v>Water</v>
          </cell>
        </row>
        <row r="11464">
          <cell r="B11464">
            <v>353099</v>
          </cell>
          <cell r="C11464">
            <v>2012</v>
          </cell>
          <cell r="D11464" t="str">
            <v>480300  Transfer to / from Housing Statutory Fun</v>
          </cell>
          <cell r="E11464" t="str">
            <v>District 8</v>
          </cell>
          <cell r="F11464" t="str">
            <v>Water</v>
          </cell>
        </row>
        <row r="11465">
          <cell r="B11465">
            <v>-54186.04</v>
          </cell>
          <cell r="C11465">
            <v>2012</v>
          </cell>
          <cell r="D11465" t="str">
            <v>480500  Transfer to / from Future Depreciation F</v>
          </cell>
          <cell r="E11465" t="str">
            <v>Planning &amp; Design</v>
          </cell>
          <cell r="F11465" t="str">
            <v>Sewer</v>
          </cell>
        </row>
        <row r="11466">
          <cell r="B11466">
            <v>-10673276.380000001</v>
          </cell>
          <cell r="C11466">
            <v>2012</v>
          </cell>
          <cell r="D11466" t="str">
            <v>480500  Transfer to / from Future Depreciation F</v>
          </cell>
          <cell r="E11466" t="str">
            <v>Planning &amp; Design</v>
          </cell>
          <cell r="F11466" t="str">
            <v>Sewer</v>
          </cell>
        </row>
        <row r="11467">
          <cell r="B11467">
            <v>-7520243.5899999999</v>
          </cell>
          <cell r="C11467">
            <v>2012</v>
          </cell>
          <cell r="D11467" t="str">
            <v>480500  Transfer to / from Future Depreciation F</v>
          </cell>
          <cell r="E11467" t="str">
            <v>Logistics</v>
          </cell>
          <cell r="F11467" t="str">
            <v>Water</v>
          </cell>
        </row>
        <row r="11468">
          <cell r="B11468">
            <v>-522.58000000000004</v>
          </cell>
          <cell r="C11468">
            <v>2012</v>
          </cell>
          <cell r="D11468" t="str">
            <v>480500  Transfer to / from Future Depreciation F</v>
          </cell>
          <cell r="E11468" t="str">
            <v>Planning &amp; Design</v>
          </cell>
          <cell r="F11468" t="str">
            <v>Water</v>
          </cell>
        </row>
        <row r="11469">
          <cell r="B11469">
            <v>-179.66</v>
          </cell>
          <cell r="C11469">
            <v>2012</v>
          </cell>
          <cell r="D11469" t="str">
            <v>480500  Transfer to / from Future Depreciation F</v>
          </cell>
          <cell r="E11469" t="str">
            <v>Logistics</v>
          </cell>
          <cell r="F11469" t="str">
            <v>Water</v>
          </cell>
        </row>
        <row r="11470">
          <cell r="B11470">
            <v>-409.2</v>
          </cell>
          <cell r="C11470">
            <v>2012</v>
          </cell>
          <cell r="D11470" t="str">
            <v>480500  Transfer to / from Future Depreciation F</v>
          </cell>
          <cell r="E11470" t="str">
            <v>District 8</v>
          </cell>
          <cell r="F11470" t="str">
            <v>Water</v>
          </cell>
        </row>
        <row r="11471">
          <cell r="B11471">
            <v>-286868.5</v>
          </cell>
          <cell r="C11471">
            <v>2012</v>
          </cell>
          <cell r="D11471" t="str">
            <v>480520  Transfer to / from Future Depreciation F</v>
          </cell>
          <cell r="E11471" t="str">
            <v>Planning &amp; Design</v>
          </cell>
          <cell r="F11471" t="str">
            <v>Sewer</v>
          </cell>
        </row>
        <row r="11472">
          <cell r="B11472">
            <v>-3214094.07</v>
          </cell>
          <cell r="C11472">
            <v>2012</v>
          </cell>
          <cell r="D11472" t="str">
            <v>480520  Transfer to / from Future Depreciation F</v>
          </cell>
          <cell r="E11472" t="str">
            <v>Planning &amp; Design</v>
          </cell>
          <cell r="F11472" t="str">
            <v>Sewer</v>
          </cell>
        </row>
        <row r="11473">
          <cell r="B11473">
            <v>-967040.26</v>
          </cell>
          <cell r="C11473">
            <v>2012</v>
          </cell>
          <cell r="D11473" t="str">
            <v>480520  Transfer to / from Future Depreciation F</v>
          </cell>
          <cell r="E11473" t="str">
            <v>Informal Settlements</v>
          </cell>
          <cell r="F11473" t="str">
            <v>Sewer</v>
          </cell>
        </row>
        <row r="11474">
          <cell r="B11474">
            <v>-54084.47</v>
          </cell>
          <cell r="C11474">
            <v>2012</v>
          </cell>
          <cell r="D11474" t="str">
            <v>480520  Transfer to / from Future Depreciation F</v>
          </cell>
          <cell r="E11474" t="str">
            <v>Logistics</v>
          </cell>
          <cell r="F11474" t="str">
            <v>Sewer</v>
          </cell>
        </row>
        <row r="11475">
          <cell r="B11475">
            <v>-271.52</v>
          </cell>
          <cell r="C11475">
            <v>2012</v>
          </cell>
          <cell r="D11475" t="str">
            <v>480520  Transfer to / from Future Depreciation F</v>
          </cell>
          <cell r="E11475" t="str">
            <v>District 1</v>
          </cell>
          <cell r="F11475" t="str">
            <v>Sewer</v>
          </cell>
        </row>
        <row r="11476">
          <cell r="B11476">
            <v>-2768692.61</v>
          </cell>
          <cell r="C11476">
            <v>2012</v>
          </cell>
          <cell r="D11476" t="str">
            <v>480520  Transfer to / from Future Depreciation F</v>
          </cell>
          <cell r="E11476" t="str">
            <v>District 3</v>
          </cell>
          <cell r="F11476" t="str">
            <v>Sewer</v>
          </cell>
        </row>
        <row r="11477">
          <cell r="B11477">
            <v>0</v>
          </cell>
          <cell r="C11477">
            <v>2012</v>
          </cell>
          <cell r="D11477" t="str">
            <v>480520  Transfer to / from Future Depreciation F</v>
          </cell>
          <cell r="E11477" t="str">
            <v>District 4</v>
          </cell>
          <cell r="F11477" t="str">
            <v>Sewer</v>
          </cell>
        </row>
        <row r="11478">
          <cell r="B11478">
            <v>-44070.99</v>
          </cell>
          <cell r="C11478">
            <v>2012</v>
          </cell>
          <cell r="D11478" t="str">
            <v>480520  Transfer to / from Future Depreciation F</v>
          </cell>
          <cell r="E11478" t="str">
            <v>District 7</v>
          </cell>
          <cell r="F11478" t="str">
            <v>Sewer</v>
          </cell>
        </row>
        <row r="11479">
          <cell r="B11479">
            <v>-20915.14</v>
          </cell>
          <cell r="C11479">
            <v>2012</v>
          </cell>
          <cell r="D11479" t="str">
            <v>480520  Transfer to / from Future Depreciation F</v>
          </cell>
          <cell r="E11479" t="str">
            <v>District 6</v>
          </cell>
          <cell r="F11479" t="str">
            <v>Sewer</v>
          </cell>
        </row>
        <row r="11480">
          <cell r="B11480">
            <v>-123266.16</v>
          </cell>
          <cell r="C11480">
            <v>2012</v>
          </cell>
          <cell r="D11480" t="str">
            <v>480520  Transfer to / from Future Depreciation F</v>
          </cell>
          <cell r="E11480" t="str">
            <v>District 7</v>
          </cell>
          <cell r="F11480" t="str">
            <v>Sewer</v>
          </cell>
        </row>
        <row r="11481">
          <cell r="B11481">
            <v>-387850.86</v>
          </cell>
          <cell r="C11481">
            <v>2012</v>
          </cell>
          <cell r="D11481" t="str">
            <v>480520  Transfer to / from Future Depreciation F</v>
          </cell>
          <cell r="E11481" t="str">
            <v>District 7</v>
          </cell>
          <cell r="F11481" t="str">
            <v>Sewer</v>
          </cell>
        </row>
        <row r="11482">
          <cell r="B11482">
            <v>0</v>
          </cell>
          <cell r="C11482">
            <v>2012</v>
          </cell>
          <cell r="D11482" t="str">
            <v>480520  Transfer to / from Future Depreciation F</v>
          </cell>
          <cell r="E11482" t="str">
            <v>District 7</v>
          </cell>
          <cell r="F11482" t="str">
            <v>Sewer</v>
          </cell>
        </row>
        <row r="11483">
          <cell r="B11483">
            <v>-262378.28000000003</v>
          </cell>
          <cell r="C11483">
            <v>2012</v>
          </cell>
          <cell r="D11483" t="str">
            <v>480520  Transfer to / from Future Depreciation F</v>
          </cell>
          <cell r="E11483" t="str">
            <v>Logistics</v>
          </cell>
          <cell r="F11483" t="str">
            <v>Water</v>
          </cell>
        </row>
        <row r="11484">
          <cell r="B11484">
            <v>-259310.65</v>
          </cell>
          <cell r="C11484">
            <v>2012</v>
          </cell>
          <cell r="D11484" t="str">
            <v>480520  Transfer to / from Future Depreciation F</v>
          </cell>
          <cell r="E11484" t="str">
            <v>Planning &amp; Design</v>
          </cell>
          <cell r="F11484" t="str">
            <v>Water</v>
          </cell>
        </row>
        <row r="11485">
          <cell r="B11485">
            <v>-21098.37</v>
          </cell>
          <cell r="C11485">
            <v>2012</v>
          </cell>
          <cell r="D11485" t="str">
            <v>480520  Transfer to / from Future Depreciation F</v>
          </cell>
          <cell r="E11485" t="str">
            <v>Informal Settlements</v>
          </cell>
          <cell r="F11485" t="str">
            <v>Water</v>
          </cell>
        </row>
        <row r="11486">
          <cell r="B11486">
            <v>-20682.759999999998</v>
          </cell>
          <cell r="C11486">
            <v>2012</v>
          </cell>
          <cell r="D11486" t="str">
            <v>480520  Transfer to / from Future Depreciation F</v>
          </cell>
          <cell r="E11486" t="str">
            <v>District 3</v>
          </cell>
          <cell r="F11486" t="str">
            <v>Water</v>
          </cell>
        </row>
        <row r="11487">
          <cell r="B11487">
            <v>-110185.61</v>
          </cell>
          <cell r="C11487">
            <v>2012</v>
          </cell>
          <cell r="D11487" t="str">
            <v>480520  Transfer to / from Future Depreciation F</v>
          </cell>
          <cell r="E11487" t="str">
            <v>District 3</v>
          </cell>
          <cell r="F11487" t="str">
            <v>Water</v>
          </cell>
        </row>
        <row r="11488">
          <cell r="B11488">
            <v>0</v>
          </cell>
          <cell r="C11488">
            <v>2012</v>
          </cell>
          <cell r="D11488" t="str">
            <v>480520  Transfer to / from Future Depreciation F</v>
          </cell>
          <cell r="E11488" t="str">
            <v>District 4</v>
          </cell>
          <cell r="F11488" t="str">
            <v>Water</v>
          </cell>
        </row>
        <row r="11489">
          <cell r="B11489">
            <v>-156940.82</v>
          </cell>
          <cell r="C11489">
            <v>2012</v>
          </cell>
          <cell r="D11489" t="str">
            <v>480520  Transfer to / from Future Depreciation F</v>
          </cell>
          <cell r="E11489" t="str">
            <v>District 8</v>
          </cell>
          <cell r="F11489" t="str">
            <v>Water</v>
          </cell>
        </row>
        <row r="11490">
          <cell r="B11490">
            <v>0</v>
          </cell>
          <cell r="C11490">
            <v>2012</v>
          </cell>
          <cell r="D11490" t="str">
            <v>480520  Transfer to / from Future Depreciation F</v>
          </cell>
          <cell r="E11490" t="str">
            <v>District 6</v>
          </cell>
          <cell r="F11490" t="str">
            <v>Water</v>
          </cell>
        </row>
        <row r="11491">
          <cell r="B11491">
            <v>-9458.8700000000008</v>
          </cell>
          <cell r="C11491">
            <v>2012</v>
          </cell>
          <cell r="D11491" t="str">
            <v>480520  Transfer to / from Future Depreciation F</v>
          </cell>
          <cell r="E11491" t="str">
            <v>District 8</v>
          </cell>
          <cell r="F11491" t="str">
            <v>Water</v>
          </cell>
        </row>
        <row r="11492">
          <cell r="B11492">
            <v>-2967704.92</v>
          </cell>
          <cell r="C11492">
            <v>2012</v>
          </cell>
          <cell r="D11492" t="str">
            <v>480530  Transfer to / from Future Depreciation F</v>
          </cell>
          <cell r="E11492" t="str">
            <v>Planning &amp; Design</v>
          </cell>
          <cell r="F11492" t="str">
            <v>Sewer</v>
          </cell>
        </row>
        <row r="11493">
          <cell r="B11493">
            <v>-1289788.1599999999</v>
          </cell>
          <cell r="C11493">
            <v>2012</v>
          </cell>
          <cell r="D11493" t="str">
            <v>480530  Transfer to / from Future Depreciation F</v>
          </cell>
          <cell r="E11493" t="str">
            <v>Planning &amp; Design</v>
          </cell>
          <cell r="F11493" t="str">
            <v>Sewer</v>
          </cell>
        </row>
        <row r="11494">
          <cell r="B11494">
            <v>0</v>
          </cell>
          <cell r="C11494">
            <v>2012</v>
          </cell>
          <cell r="D11494" t="str">
            <v>480530  Transfer to / from Future Depreciation F</v>
          </cell>
          <cell r="E11494" t="str">
            <v>Informal Settlements</v>
          </cell>
          <cell r="F11494" t="str">
            <v>Sewer</v>
          </cell>
        </row>
        <row r="11495">
          <cell r="B11495">
            <v>0</v>
          </cell>
          <cell r="C11495">
            <v>2012</v>
          </cell>
          <cell r="D11495" t="str">
            <v>480530  Transfer to / from Future Depreciation F</v>
          </cell>
          <cell r="E11495" t="str">
            <v>Logistics</v>
          </cell>
          <cell r="F11495" t="str">
            <v>Sewer</v>
          </cell>
        </row>
        <row r="11496">
          <cell r="B11496">
            <v>-58528.86</v>
          </cell>
          <cell r="C11496">
            <v>2012</v>
          </cell>
          <cell r="D11496" t="str">
            <v>480530  Transfer to / from Future Depreciation F</v>
          </cell>
          <cell r="E11496" t="str">
            <v>District 1</v>
          </cell>
          <cell r="F11496" t="str">
            <v>Sewer</v>
          </cell>
        </row>
        <row r="11497">
          <cell r="B11497">
            <v>0</v>
          </cell>
          <cell r="C11497">
            <v>2012</v>
          </cell>
          <cell r="D11497" t="str">
            <v>480530  Transfer to / from Future Depreciation F</v>
          </cell>
          <cell r="E11497" t="str">
            <v>District 6</v>
          </cell>
          <cell r="F11497" t="str">
            <v>Sewer</v>
          </cell>
        </row>
        <row r="11498">
          <cell r="B11498">
            <v>-197147.82</v>
          </cell>
          <cell r="C11498">
            <v>2012</v>
          </cell>
          <cell r="D11498" t="str">
            <v>480530  Transfer to / from Future Depreciation F</v>
          </cell>
          <cell r="E11498" t="str">
            <v>District 3</v>
          </cell>
          <cell r="F11498" t="str">
            <v>Sewer</v>
          </cell>
        </row>
        <row r="11499">
          <cell r="B11499">
            <v>0</v>
          </cell>
          <cell r="C11499">
            <v>2012</v>
          </cell>
          <cell r="D11499" t="str">
            <v>480530  Transfer to / from Future Depreciation F</v>
          </cell>
          <cell r="E11499" t="str">
            <v>District 3</v>
          </cell>
          <cell r="F11499" t="str">
            <v>Sewer</v>
          </cell>
        </row>
        <row r="11500">
          <cell r="B11500">
            <v>-103700</v>
          </cell>
          <cell r="C11500">
            <v>2012</v>
          </cell>
          <cell r="D11500" t="str">
            <v>480530  Transfer to / from Future Depreciation F</v>
          </cell>
          <cell r="E11500" t="str">
            <v>District 4</v>
          </cell>
          <cell r="F11500" t="str">
            <v>Sewer</v>
          </cell>
        </row>
        <row r="11501">
          <cell r="B11501">
            <v>0</v>
          </cell>
          <cell r="C11501">
            <v>2012</v>
          </cell>
          <cell r="D11501" t="str">
            <v>480530  Transfer to / from Future Depreciation F</v>
          </cell>
          <cell r="E11501" t="str">
            <v>District 4</v>
          </cell>
          <cell r="F11501" t="str">
            <v>Sewer</v>
          </cell>
        </row>
        <row r="11502">
          <cell r="B11502">
            <v>-24929.65</v>
          </cell>
          <cell r="C11502">
            <v>2012</v>
          </cell>
          <cell r="D11502" t="str">
            <v>480530  Transfer to / from Future Depreciation F</v>
          </cell>
          <cell r="E11502" t="str">
            <v>District 7</v>
          </cell>
          <cell r="F11502" t="str">
            <v>Sewer</v>
          </cell>
        </row>
        <row r="11503">
          <cell r="B11503">
            <v>0</v>
          </cell>
          <cell r="C11503">
            <v>2012</v>
          </cell>
          <cell r="D11503" t="str">
            <v>480530  Transfer to / from Future Depreciation F</v>
          </cell>
          <cell r="E11503" t="str">
            <v>District 6</v>
          </cell>
          <cell r="F11503" t="str">
            <v>Sewer</v>
          </cell>
        </row>
        <row r="11504">
          <cell r="B11504">
            <v>-9602</v>
          </cell>
          <cell r="C11504">
            <v>2012</v>
          </cell>
          <cell r="D11504" t="str">
            <v>480530  Transfer to / from Future Depreciation F</v>
          </cell>
          <cell r="E11504" t="str">
            <v>District 7</v>
          </cell>
          <cell r="F11504" t="str">
            <v>Sewer</v>
          </cell>
        </row>
        <row r="11505">
          <cell r="B11505">
            <v>0</v>
          </cell>
          <cell r="C11505">
            <v>2012</v>
          </cell>
          <cell r="D11505" t="str">
            <v>480530  Transfer to / from Future Depreciation F</v>
          </cell>
          <cell r="E11505" t="str">
            <v>District 7</v>
          </cell>
          <cell r="F11505" t="str">
            <v>Sewer</v>
          </cell>
        </row>
        <row r="11506">
          <cell r="B11506">
            <v>-17861.169999999998</v>
          </cell>
          <cell r="C11506">
            <v>2012</v>
          </cell>
          <cell r="D11506" t="str">
            <v>480530  Transfer to / from Future Depreciation F</v>
          </cell>
          <cell r="E11506" t="str">
            <v>District 7</v>
          </cell>
          <cell r="F11506" t="str">
            <v>Sewer</v>
          </cell>
        </row>
        <row r="11507">
          <cell r="B11507">
            <v>0</v>
          </cell>
          <cell r="C11507">
            <v>2012</v>
          </cell>
          <cell r="D11507" t="str">
            <v>480530  Transfer to / from Future Depreciation F</v>
          </cell>
          <cell r="E11507" t="str">
            <v>District 7</v>
          </cell>
          <cell r="F11507" t="str">
            <v>Sewer</v>
          </cell>
        </row>
        <row r="11508">
          <cell r="B11508">
            <v>-3800117.02</v>
          </cell>
          <cell r="C11508">
            <v>2012</v>
          </cell>
          <cell r="D11508" t="str">
            <v>480530  Transfer to / from Future Depreciation F</v>
          </cell>
          <cell r="E11508" t="str">
            <v>Logistics</v>
          </cell>
          <cell r="F11508" t="str">
            <v>Water</v>
          </cell>
        </row>
        <row r="11509">
          <cell r="B11509">
            <v>-193353.36</v>
          </cell>
          <cell r="C11509">
            <v>2012</v>
          </cell>
          <cell r="D11509" t="str">
            <v>480530  Transfer to / from Future Depreciation F</v>
          </cell>
          <cell r="E11509" t="str">
            <v>Planning &amp; Design</v>
          </cell>
          <cell r="F11509" t="str">
            <v>Water</v>
          </cell>
        </row>
        <row r="11510">
          <cell r="B11510">
            <v>0</v>
          </cell>
          <cell r="C11510">
            <v>2012</v>
          </cell>
          <cell r="D11510" t="str">
            <v>480530  Transfer to / from Future Depreciation F</v>
          </cell>
          <cell r="E11510" t="str">
            <v>Informal Settlements</v>
          </cell>
          <cell r="F11510" t="str">
            <v>Water</v>
          </cell>
        </row>
        <row r="11511">
          <cell r="B11511">
            <v>0</v>
          </cell>
          <cell r="C11511">
            <v>2012</v>
          </cell>
          <cell r="D11511" t="str">
            <v>480530  Transfer to / from Future Depreciation F</v>
          </cell>
          <cell r="E11511" t="str">
            <v>District 3</v>
          </cell>
          <cell r="F11511" t="str">
            <v>Water</v>
          </cell>
        </row>
        <row r="11512">
          <cell r="B11512">
            <v>-94088.02</v>
          </cell>
          <cell r="C11512">
            <v>2012</v>
          </cell>
          <cell r="D11512" t="str">
            <v>480530  Transfer to / from Future Depreciation F</v>
          </cell>
          <cell r="E11512" t="str">
            <v>District 3</v>
          </cell>
          <cell r="F11512" t="str">
            <v>Water</v>
          </cell>
        </row>
        <row r="11513">
          <cell r="B11513">
            <v>-65804.33</v>
          </cell>
          <cell r="C11513">
            <v>2012</v>
          </cell>
          <cell r="D11513" t="str">
            <v>480530  Transfer to / from Future Depreciation F</v>
          </cell>
          <cell r="E11513" t="str">
            <v>District 4</v>
          </cell>
          <cell r="F11513" t="str">
            <v>Water</v>
          </cell>
        </row>
        <row r="11514">
          <cell r="B11514">
            <v>-300067.98</v>
          </cell>
          <cell r="C11514">
            <v>2012</v>
          </cell>
          <cell r="D11514" t="str">
            <v>480530  Transfer to / from Future Depreciation F</v>
          </cell>
          <cell r="E11514" t="str">
            <v>District 8</v>
          </cell>
          <cell r="F11514" t="str">
            <v>Water</v>
          </cell>
        </row>
        <row r="11515">
          <cell r="B11515">
            <v>-25000</v>
          </cell>
          <cell r="C11515">
            <v>2012</v>
          </cell>
          <cell r="D11515" t="str">
            <v>480530  Transfer to / from Future Depreciation F</v>
          </cell>
          <cell r="E11515" t="str">
            <v>District 6</v>
          </cell>
          <cell r="F11515" t="str">
            <v>Water</v>
          </cell>
        </row>
        <row r="11516">
          <cell r="B11516">
            <v>0</v>
          </cell>
          <cell r="C11516">
            <v>2012</v>
          </cell>
          <cell r="D11516" t="str">
            <v>480530  Transfer to / from Future Depreciation F</v>
          </cell>
          <cell r="E11516" t="str">
            <v>District 8</v>
          </cell>
          <cell r="F11516" t="str">
            <v>Water</v>
          </cell>
        </row>
        <row r="11517">
          <cell r="B11517">
            <v>-568259.22</v>
          </cell>
          <cell r="C11517">
            <v>2012</v>
          </cell>
          <cell r="D11517" t="str">
            <v>480550  Transfer to / from Future Depreciation F</v>
          </cell>
          <cell r="E11517" t="str">
            <v>Logistics</v>
          </cell>
          <cell r="F11517" t="str">
            <v>Water</v>
          </cell>
        </row>
        <row r="11518">
          <cell r="B11518">
            <v>-2335216.1</v>
          </cell>
          <cell r="C11518">
            <v>2012</v>
          </cell>
          <cell r="D11518" t="str">
            <v>480550  Transfer to / from Future Depreciation F</v>
          </cell>
          <cell r="E11518" t="str">
            <v>Planning &amp; Design</v>
          </cell>
          <cell r="F11518" t="str">
            <v>Water</v>
          </cell>
        </row>
        <row r="11519">
          <cell r="B11519">
            <v>-775.51</v>
          </cell>
          <cell r="C11519">
            <v>2012</v>
          </cell>
          <cell r="D11519" t="str">
            <v>480550  Transfer to / from Future Depreciation F</v>
          </cell>
          <cell r="E11519" t="str">
            <v>District 6</v>
          </cell>
          <cell r="F11519" t="str">
            <v>Water</v>
          </cell>
        </row>
        <row r="11520">
          <cell r="B11520">
            <v>2409235.36</v>
          </cell>
          <cell r="C11520">
            <v>2012</v>
          </cell>
          <cell r="D11520" t="str">
            <v>480600  Transfer to / from FDR : Capital Receipt</v>
          </cell>
          <cell r="E11520" t="str">
            <v>Planning &amp; Design</v>
          </cell>
          <cell r="F11520" t="str">
            <v>Sewer</v>
          </cell>
        </row>
        <row r="11521">
          <cell r="B11521">
            <v>4976166.5599999996</v>
          </cell>
          <cell r="C11521">
            <v>2012</v>
          </cell>
          <cell r="D11521" t="str">
            <v>480600  Transfer to / from FDR : Capital Receipt</v>
          </cell>
          <cell r="E11521" t="str">
            <v>Logistics</v>
          </cell>
          <cell r="F11521" t="str">
            <v>Sewer</v>
          </cell>
        </row>
        <row r="11522">
          <cell r="B11522">
            <v>3274560.45</v>
          </cell>
          <cell r="C11522">
            <v>2012</v>
          </cell>
          <cell r="D11522" t="str">
            <v>480600  Transfer to / from FDR : Capital Receipt</v>
          </cell>
          <cell r="E11522" t="str">
            <v>District 1</v>
          </cell>
          <cell r="F11522" t="str">
            <v>Sewer</v>
          </cell>
        </row>
        <row r="11523">
          <cell r="B11523">
            <v>4627499.79</v>
          </cell>
          <cell r="C11523">
            <v>2012</v>
          </cell>
          <cell r="D11523" t="str">
            <v>480600  Transfer to / from FDR : Capital Receipt</v>
          </cell>
          <cell r="E11523" t="str">
            <v>District 3</v>
          </cell>
          <cell r="F11523" t="str">
            <v>Sewer</v>
          </cell>
        </row>
        <row r="11524">
          <cell r="B11524">
            <v>1372335.88</v>
          </cell>
          <cell r="C11524">
            <v>2012</v>
          </cell>
          <cell r="D11524" t="str">
            <v>480600  Transfer to / from FDR : Capital Receipt</v>
          </cell>
          <cell r="E11524" t="str">
            <v>District 3</v>
          </cell>
          <cell r="F11524" t="str">
            <v>Sewer</v>
          </cell>
        </row>
        <row r="11525">
          <cell r="B11525">
            <v>7075064</v>
          </cell>
          <cell r="C11525">
            <v>2012</v>
          </cell>
          <cell r="D11525" t="str">
            <v>480600  Transfer to / from FDR : Capital Receipt</v>
          </cell>
          <cell r="E11525" t="str">
            <v>Logistics</v>
          </cell>
          <cell r="F11525" t="str">
            <v>Water</v>
          </cell>
        </row>
        <row r="11526">
          <cell r="B11526">
            <v>10175449.99</v>
          </cell>
          <cell r="C11526">
            <v>2012</v>
          </cell>
          <cell r="D11526" t="str">
            <v>480600  Transfer to / from FDR : Capital Receipt</v>
          </cell>
          <cell r="E11526" t="str">
            <v>Planning &amp; Design</v>
          </cell>
          <cell r="F11526" t="str">
            <v>Water</v>
          </cell>
        </row>
        <row r="11527">
          <cell r="B11527">
            <v>0</v>
          </cell>
          <cell r="C11527">
            <v>2012</v>
          </cell>
          <cell r="D11527" t="str">
            <v>480600  Transfer to / from FDR : Capital Receipt</v>
          </cell>
          <cell r="E11527" t="str">
            <v>District 3</v>
          </cell>
          <cell r="F11527" t="str">
            <v>Water</v>
          </cell>
        </row>
        <row r="11528">
          <cell r="B11528">
            <v>4999851.54</v>
          </cell>
          <cell r="C11528">
            <v>2012</v>
          </cell>
          <cell r="D11528" t="str">
            <v>480600  Transfer to / from FDR : Capital Receipt</v>
          </cell>
          <cell r="E11528" t="str">
            <v>District 3</v>
          </cell>
          <cell r="F11528" t="str">
            <v>Water</v>
          </cell>
        </row>
        <row r="11529">
          <cell r="B11529">
            <v>435724209.97000003</v>
          </cell>
          <cell r="C11529">
            <v>2012</v>
          </cell>
          <cell r="D11529" t="str">
            <v>411810  DO NOT USE - Contract Service Providers</v>
          </cell>
          <cell r="E11529" t="str">
            <v>Planning &amp; Design</v>
          </cell>
          <cell r="F11529" t="str">
            <v>Sewer</v>
          </cell>
        </row>
        <row r="11530">
          <cell r="B11530">
            <v>435724209.97000003</v>
          </cell>
          <cell r="C11530">
            <v>2012</v>
          </cell>
          <cell r="D11530" t="str">
            <v>411810  DO NOT USE - Contract Service Providers</v>
          </cell>
          <cell r="E11530" t="e">
            <v>#N/A</v>
          </cell>
          <cell r="F11530" t="e">
            <v>#VALUE!</v>
          </cell>
        </row>
        <row r="11531">
          <cell r="B11531">
            <v>878290707.47000003</v>
          </cell>
          <cell r="C11531">
            <v>2012</v>
          </cell>
          <cell r="D11531" t="str">
            <v>411810  DO NOT USE - Contract Service Providers</v>
          </cell>
          <cell r="E11531" t="str">
            <v>Logistics</v>
          </cell>
          <cell r="F11531" t="str">
            <v>Water</v>
          </cell>
        </row>
        <row r="11532">
          <cell r="B11532">
            <v>878290707.47000003</v>
          </cell>
          <cell r="C11532">
            <v>2012</v>
          </cell>
          <cell r="D11532" t="str">
            <v>411810  DO NOT USE - Contract Service Providers</v>
          </cell>
          <cell r="E11532" t="e">
            <v>#N/A</v>
          </cell>
          <cell r="F11532" t="e">
            <v>#VALUE!</v>
          </cell>
        </row>
        <row r="11533">
          <cell r="B11533">
            <v>0</v>
          </cell>
          <cell r="C11533">
            <v>2012</v>
          </cell>
          <cell r="D11533" t="str">
            <v>411810  DO NOT USE - Contract Service Providers</v>
          </cell>
          <cell r="E11533" t="str">
            <v>District 8</v>
          </cell>
          <cell r="F11533" t="str">
            <v>Water</v>
          </cell>
        </row>
        <row r="11534">
          <cell r="B11534">
            <v>1865509.35</v>
          </cell>
          <cell r="C11534">
            <v>2012</v>
          </cell>
          <cell r="D11534" t="str">
            <v>411810  DO NOT USE - Contract Service Providers</v>
          </cell>
          <cell r="E11534" t="str">
            <v>Informal Settlements</v>
          </cell>
          <cell r="F11534" t="str">
            <v>Sewer</v>
          </cell>
        </row>
        <row r="11535">
          <cell r="B11535">
            <v>326.7</v>
          </cell>
          <cell r="C11535">
            <v>2012</v>
          </cell>
          <cell r="D11535" t="str">
            <v>411810  DO NOT USE - Contract Service Providers</v>
          </cell>
          <cell r="E11535" t="str">
            <v>Logistics</v>
          </cell>
          <cell r="F11535" t="str">
            <v>Water</v>
          </cell>
        </row>
        <row r="11536">
          <cell r="B11536">
            <v>1649.12</v>
          </cell>
          <cell r="C11536">
            <v>2012</v>
          </cell>
          <cell r="D11536" t="str">
            <v>455100  DO NOT USE - Contracted Services</v>
          </cell>
          <cell r="E11536" t="str">
            <v>District 4</v>
          </cell>
          <cell r="F11536" t="str">
            <v>Water</v>
          </cell>
        </row>
        <row r="11537">
          <cell r="B11537">
            <v>198559.43</v>
          </cell>
          <cell r="C11537">
            <v>2012</v>
          </cell>
          <cell r="D11537" t="str">
            <v>455100  DO NOT USE - Contracted Services</v>
          </cell>
          <cell r="E11537" t="str">
            <v>District 4</v>
          </cell>
          <cell r="F11537" t="str">
            <v>Water</v>
          </cell>
        </row>
        <row r="11538">
          <cell r="B11538">
            <v>818.85</v>
          </cell>
          <cell r="C11538">
            <v>2012</v>
          </cell>
          <cell r="D11538" t="str">
            <v>455100  DO NOT USE - Contracted Services</v>
          </cell>
          <cell r="E11538" t="str">
            <v>District 4</v>
          </cell>
          <cell r="F11538" t="str">
            <v>Water</v>
          </cell>
        </row>
        <row r="11539">
          <cell r="B11539">
            <v>0</v>
          </cell>
          <cell r="C11539">
            <v>2012</v>
          </cell>
          <cell r="D11539" t="str">
            <v>455100  DO NOT USE - Contracted Services</v>
          </cell>
          <cell r="E11539" t="str">
            <v>District 3</v>
          </cell>
          <cell r="F11539" t="str">
            <v>Water</v>
          </cell>
        </row>
        <row r="11540">
          <cell r="B11540">
            <v>27600</v>
          </cell>
          <cell r="C11540">
            <v>2012</v>
          </cell>
          <cell r="D11540" t="str">
            <v>455100  DO NOT USE - Contracted Services</v>
          </cell>
          <cell r="E11540" t="str">
            <v>District 6</v>
          </cell>
          <cell r="F11540" t="str">
            <v>Water</v>
          </cell>
        </row>
        <row r="11541">
          <cell r="B11541">
            <v>8020</v>
          </cell>
          <cell r="C11541">
            <v>2012</v>
          </cell>
          <cell r="D11541" t="str">
            <v>455100  DO NOT USE - Contracted Services</v>
          </cell>
          <cell r="E11541" t="str">
            <v>District 8</v>
          </cell>
          <cell r="F11541" t="str">
            <v>Water</v>
          </cell>
        </row>
        <row r="11542">
          <cell r="B11542">
            <v>19250</v>
          </cell>
          <cell r="C11542">
            <v>2012</v>
          </cell>
          <cell r="D11542" t="str">
            <v>455100  DO NOT USE - Contracted Services</v>
          </cell>
          <cell r="E11542" t="str">
            <v>District 6</v>
          </cell>
          <cell r="F11542" t="str">
            <v>Water</v>
          </cell>
        </row>
        <row r="11543">
          <cell r="B11543">
            <v>983951.29</v>
          </cell>
          <cell r="C11543">
            <v>2012</v>
          </cell>
          <cell r="D11543" t="str">
            <v>455100  DO NOT USE - Contracted Services</v>
          </cell>
          <cell r="E11543" t="str">
            <v>District 1</v>
          </cell>
          <cell r="F11543" t="str">
            <v>Water</v>
          </cell>
        </row>
        <row r="11544">
          <cell r="B11544">
            <v>750444.41</v>
          </cell>
          <cell r="C11544">
            <v>2012</v>
          </cell>
          <cell r="D11544" t="str">
            <v>455100  DO NOT USE - Contracted Services</v>
          </cell>
          <cell r="E11544" t="str">
            <v>Logistics</v>
          </cell>
          <cell r="F11544" t="str">
            <v>Water</v>
          </cell>
        </row>
        <row r="11545">
          <cell r="B11545">
            <v>554179.48</v>
          </cell>
          <cell r="C11545">
            <v>2012</v>
          </cell>
          <cell r="D11545" t="str">
            <v>455100  DO NOT USE - Contracted Services</v>
          </cell>
          <cell r="E11545" t="str">
            <v>Logistics</v>
          </cell>
          <cell r="F11545" t="str">
            <v>Water</v>
          </cell>
        </row>
        <row r="11546">
          <cell r="B11546">
            <v>106248</v>
          </cell>
          <cell r="C11546">
            <v>2012</v>
          </cell>
          <cell r="D11546" t="str">
            <v>455100  DO NOT USE - Contracted Services</v>
          </cell>
          <cell r="E11546" t="str">
            <v>Logistics</v>
          </cell>
          <cell r="F11546" t="str">
            <v>Water</v>
          </cell>
        </row>
        <row r="11547">
          <cell r="B11547">
            <v>35343</v>
          </cell>
          <cell r="C11547">
            <v>2012</v>
          </cell>
          <cell r="D11547" t="str">
            <v>455100  DO NOT USE - Contracted Services</v>
          </cell>
          <cell r="E11547" t="str">
            <v>Planning &amp; Design</v>
          </cell>
          <cell r="F11547" t="str">
            <v>Water</v>
          </cell>
        </row>
        <row r="11548">
          <cell r="B11548">
            <v>0</v>
          </cell>
          <cell r="C11548">
            <v>2012</v>
          </cell>
          <cell r="D11548" t="str">
            <v>455100  DO NOT USE - Contracted Services</v>
          </cell>
          <cell r="E11548" t="e">
            <v>#N/A</v>
          </cell>
          <cell r="F11548" t="str">
            <v>Sewer</v>
          </cell>
        </row>
        <row r="11549">
          <cell r="B11549">
            <v>185223.86</v>
          </cell>
          <cell r="C11549">
            <v>2012</v>
          </cell>
          <cell r="D11549" t="str">
            <v>455100  DO NOT USE - Contracted Services</v>
          </cell>
          <cell r="E11549" t="str">
            <v>District 8</v>
          </cell>
          <cell r="F11549" t="str">
            <v>Water</v>
          </cell>
        </row>
        <row r="11550">
          <cell r="B11550">
            <v>2100</v>
          </cell>
          <cell r="C11550">
            <v>2012</v>
          </cell>
          <cell r="D11550" t="str">
            <v>455100  DO NOT USE - Contracted Services</v>
          </cell>
          <cell r="E11550" t="str">
            <v>District 6</v>
          </cell>
          <cell r="F11550" t="str">
            <v>Water</v>
          </cell>
        </row>
        <row r="11551">
          <cell r="B11551">
            <v>2000</v>
          </cell>
          <cell r="C11551">
            <v>2012</v>
          </cell>
          <cell r="D11551" t="str">
            <v>455100  DO NOT USE - Contracted Services</v>
          </cell>
          <cell r="E11551" t="str">
            <v>District 6</v>
          </cell>
          <cell r="F11551" t="str">
            <v>Water</v>
          </cell>
        </row>
        <row r="11552">
          <cell r="B11552">
            <v>0</v>
          </cell>
          <cell r="C11552">
            <v>2012</v>
          </cell>
          <cell r="D11552" t="str">
            <v>455100  DO NOT USE - Contracted Services</v>
          </cell>
          <cell r="E11552" t="str">
            <v>District 6</v>
          </cell>
          <cell r="F11552" t="str">
            <v>Water</v>
          </cell>
        </row>
        <row r="11553">
          <cell r="B11553">
            <v>87500</v>
          </cell>
          <cell r="C11553">
            <v>2012</v>
          </cell>
          <cell r="D11553" t="str">
            <v>455100  DO NOT USE - Contracted Services</v>
          </cell>
          <cell r="E11553" t="str">
            <v>District 6</v>
          </cell>
          <cell r="F11553" t="str">
            <v>Water</v>
          </cell>
        </row>
        <row r="11554">
          <cell r="B11554">
            <v>1964.1</v>
          </cell>
          <cell r="C11554">
            <v>2012</v>
          </cell>
          <cell r="D11554" t="str">
            <v>455100  DO NOT USE - Contracted Services</v>
          </cell>
          <cell r="E11554" t="str">
            <v>District 6</v>
          </cell>
          <cell r="F11554" t="str">
            <v>Water</v>
          </cell>
        </row>
        <row r="11555">
          <cell r="B11555">
            <v>0</v>
          </cell>
          <cell r="C11555">
            <v>2012</v>
          </cell>
          <cell r="D11555" t="str">
            <v>455100  DO NOT USE - Contracted Services</v>
          </cell>
          <cell r="E11555" t="str">
            <v>Informal Settlements</v>
          </cell>
          <cell r="F11555" t="str">
            <v>Water</v>
          </cell>
        </row>
        <row r="11556">
          <cell r="B11556">
            <v>36.36</v>
          </cell>
          <cell r="C11556">
            <v>2012</v>
          </cell>
          <cell r="D11556" t="str">
            <v>455100  DO NOT USE - Contracted Services</v>
          </cell>
          <cell r="E11556" t="str">
            <v>District 4</v>
          </cell>
          <cell r="F11556" t="str">
            <v>Sewer</v>
          </cell>
        </row>
        <row r="11557">
          <cell r="B11557">
            <v>114000</v>
          </cell>
          <cell r="C11557">
            <v>2012</v>
          </cell>
          <cell r="D11557" t="str">
            <v>455100  DO NOT USE - Contracted Services</v>
          </cell>
          <cell r="E11557" t="str">
            <v>District 4</v>
          </cell>
          <cell r="F11557" t="str">
            <v>Sewer</v>
          </cell>
        </row>
        <row r="11558">
          <cell r="B11558">
            <v>11883.93</v>
          </cell>
          <cell r="C11558">
            <v>2012</v>
          </cell>
          <cell r="D11558" t="str">
            <v>455100  DO NOT USE - Contracted Services</v>
          </cell>
          <cell r="E11558" t="str">
            <v>District 4</v>
          </cell>
          <cell r="F11558" t="str">
            <v>Sewer</v>
          </cell>
        </row>
        <row r="11559">
          <cell r="B11559">
            <v>1066696.4099999999</v>
          </cell>
          <cell r="C11559">
            <v>2012</v>
          </cell>
          <cell r="D11559" t="str">
            <v>455100  DO NOT USE - Contracted Services</v>
          </cell>
          <cell r="E11559" t="str">
            <v>District 3</v>
          </cell>
          <cell r="F11559" t="str">
            <v>Sewer</v>
          </cell>
        </row>
        <row r="11560">
          <cell r="B11560">
            <v>73654.5</v>
          </cell>
          <cell r="C11560">
            <v>2012</v>
          </cell>
          <cell r="D11560" t="str">
            <v>455100  DO NOT USE - Contracted Services</v>
          </cell>
          <cell r="E11560" t="str">
            <v>District 6</v>
          </cell>
          <cell r="F11560" t="str">
            <v>Sewer</v>
          </cell>
        </row>
        <row r="11561">
          <cell r="B11561">
            <v>748368.25</v>
          </cell>
          <cell r="C11561">
            <v>2012</v>
          </cell>
          <cell r="D11561" t="str">
            <v>455100  DO NOT USE - Contracted Services</v>
          </cell>
          <cell r="E11561" t="str">
            <v>District 1</v>
          </cell>
          <cell r="F11561" t="str">
            <v>Sewer</v>
          </cell>
        </row>
        <row r="11562">
          <cell r="B11562">
            <v>-63890</v>
          </cell>
          <cell r="C11562">
            <v>2012</v>
          </cell>
          <cell r="D11562" t="str">
            <v>455100  DO NOT USE - Contracted Services</v>
          </cell>
          <cell r="E11562" t="str">
            <v>Logistics</v>
          </cell>
          <cell r="F11562" t="str">
            <v>Sewer</v>
          </cell>
        </row>
        <row r="11563">
          <cell r="B11563">
            <v>584681.65</v>
          </cell>
          <cell r="C11563">
            <v>2012</v>
          </cell>
          <cell r="D11563" t="str">
            <v>455100  DO NOT USE - Contracted Services</v>
          </cell>
          <cell r="E11563" t="str">
            <v>Logistics</v>
          </cell>
          <cell r="F11563" t="str">
            <v>Sewer</v>
          </cell>
        </row>
        <row r="11564">
          <cell r="B11564">
            <v>90824968.810000002</v>
          </cell>
          <cell r="C11564">
            <v>2012</v>
          </cell>
          <cell r="D11564" t="str">
            <v>455100  DO NOT USE - Contracted Services</v>
          </cell>
          <cell r="E11564" t="str">
            <v>Informal Settlements</v>
          </cell>
          <cell r="F11564" t="str">
            <v>Sewer</v>
          </cell>
        </row>
        <row r="11565">
          <cell r="B11565">
            <v>75655.649999999994</v>
          </cell>
          <cell r="C11565">
            <v>2012</v>
          </cell>
          <cell r="D11565" t="str">
            <v>455100  DO NOT USE - Contracted Services</v>
          </cell>
          <cell r="E11565" t="str">
            <v>Planning &amp; Design</v>
          </cell>
          <cell r="F11565" t="str">
            <v>Sewer</v>
          </cell>
        </row>
        <row r="11566">
          <cell r="B11566">
            <v>138750</v>
          </cell>
          <cell r="C11566">
            <v>2012</v>
          </cell>
          <cell r="D11566" t="str">
            <v>455100  DO NOT USE - Contracted Services</v>
          </cell>
          <cell r="E11566" t="str">
            <v>Informal Settlements</v>
          </cell>
          <cell r="F11566" t="str">
            <v>Sewer</v>
          </cell>
        </row>
        <row r="11567">
          <cell r="B11567">
            <v>0</v>
          </cell>
          <cell r="C11567">
            <v>2012</v>
          </cell>
          <cell r="D11567" t="str">
            <v>455100  DO NOT USE - Contracted Services</v>
          </cell>
          <cell r="E11567" t="str">
            <v>Logistics</v>
          </cell>
          <cell r="F11567" t="str">
            <v>Water</v>
          </cell>
        </row>
        <row r="11568">
          <cell r="B11568">
            <v>5810410.8799999999</v>
          </cell>
          <cell r="C11568">
            <v>2012</v>
          </cell>
          <cell r="D11568" t="str">
            <v>455100  DO NOT USE - Contracted Services</v>
          </cell>
          <cell r="E11568" t="str">
            <v>District 7</v>
          </cell>
          <cell r="F11568" t="str">
            <v>Sewer</v>
          </cell>
        </row>
        <row r="11569">
          <cell r="B11569">
            <v>0</v>
          </cell>
          <cell r="C11569">
            <v>2012</v>
          </cell>
          <cell r="D11569" t="str">
            <v>455100  DO NOT USE - Contracted Services</v>
          </cell>
          <cell r="E11569" t="str">
            <v>District 7</v>
          </cell>
          <cell r="F11569" t="str">
            <v>Sewer</v>
          </cell>
        </row>
        <row r="11570">
          <cell r="B11570">
            <v>0</v>
          </cell>
          <cell r="C11570">
            <v>2012</v>
          </cell>
          <cell r="D11570" t="str">
            <v>455100  DO NOT USE - Contracted Services</v>
          </cell>
          <cell r="E11570" t="str">
            <v>District 7</v>
          </cell>
          <cell r="F11570" t="str">
            <v>Sewer</v>
          </cell>
        </row>
        <row r="11571">
          <cell r="B11571">
            <v>45008.59</v>
          </cell>
          <cell r="C11571">
            <v>2012</v>
          </cell>
          <cell r="D11571" t="str">
            <v>455100  DO NOT USE - Contracted Services</v>
          </cell>
          <cell r="E11571" t="str">
            <v>District 6</v>
          </cell>
          <cell r="F11571" t="str">
            <v>Sewer</v>
          </cell>
        </row>
        <row r="11572">
          <cell r="B11572">
            <v>0</v>
          </cell>
          <cell r="C11572">
            <v>2012</v>
          </cell>
          <cell r="D11572" t="str">
            <v>455100  DO NOT USE - Contracted Services</v>
          </cell>
          <cell r="E11572" t="str">
            <v>District 6</v>
          </cell>
          <cell r="F11572" t="str">
            <v>Sewer</v>
          </cell>
        </row>
        <row r="11573">
          <cell r="B11573">
            <v>0</v>
          </cell>
          <cell r="C11573">
            <v>2012</v>
          </cell>
          <cell r="D11573" t="str">
            <v>455100  DO NOT USE - Contracted Services</v>
          </cell>
          <cell r="E11573" t="str">
            <v>District 6</v>
          </cell>
          <cell r="F11573" t="str">
            <v>Sewer</v>
          </cell>
        </row>
        <row r="11574">
          <cell r="B11574">
            <v>660883.62</v>
          </cell>
          <cell r="C11574">
            <v>2012</v>
          </cell>
          <cell r="D11574" t="str">
            <v>455200  DO NOT USE - Labour Brokers</v>
          </cell>
          <cell r="E11574" t="str">
            <v>Informal Settlements</v>
          </cell>
          <cell r="F11574" t="str">
            <v>Water</v>
          </cell>
        </row>
        <row r="11575">
          <cell r="B11575">
            <v>51819.62</v>
          </cell>
          <cell r="C11575">
            <v>2012</v>
          </cell>
          <cell r="D11575" t="str">
            <v>455200  DO NOT USE - Labour Brokers</v>
          </cell>
          <cell r="E11575" t="str">
            <v>TOC</v>
          </cell>
          <cell r="F11575" t="str">
            <v>Water</v>
          </cell>
        </row>
        <row r="11576">
          <cell r="B11576">
            <v>33775</v>
          </cell>
          <cell r="C11576">
            <v>2012</v>
          </cell>
          <cell r="D11576" t="str">
            <v>455200  DO NOT USE - Labour Brokers</v>
          </cell>
          <cell r="E11576" t="str">
            <v>Informal Settlements</v>
          </cell>
          <cell r="F11576" t="str">
            <v>Sewer</v>
          </cell>
        </row>
        <row r="11577">
          <cell r="B11577">
            <v>4675</v>
          </cell>
          <cell r="C11577">
            <v>2012</v>
          </cell>
          <cell r="D11577" t="str">
            <v>455200  DO NOT USE - Labour Brokers</v>
          </cell>
          <cell r="E11577" t="str">
            <v>District 7</v>
          </cell>
          <cell r="F11577" t="str">
            <v>Sewer</v>
          </cell>
        </row>
        <row r="11578">
          <cell r="B11578">
            <v>84410.77</v>
          </cell>
          <cell r="C11578">
            <v>2012</v>
          </cell>
          <cell r="D11578" t="str">
            <v>470100  Depreciation PPE</v>
          </cell>
          <cell r="E11578" t="str">
            <v>Logistics</v>
          </cell>
          <cell r="F11578" t="str">
            <v>Water</v>
          </cell>
        </row>
        <row r="11579">
          <cell r="B11579">
            <v>44259.8</v>
          </cell>
          <cell r="C11579">
            <v>2012</v>
          </cell>
          <cell r="D11579" t="str">
            <v>470100  Depreciation PPE</v>
          </cell>
          <cell r="E11579" t="str">
            <v>Logistics</v>
          </cell>
          <cell r="F11579" t="str">
            <v>Water</v>
          </cell>
        </row>
        <row r="11580">
          <cell r="B11580">
            <v>179.66</v>
          </cell>
          <cell r="C11580">
            <v>2012</v>
          </cell>
          <cell r="D11580" t="str">
            <v>470100  Depreciation PPE</v>
          </cell>
          <cell r="E11580" t="str">
            <v>Logistics</v>
          </cell>
          <cell r="F11580" t="str">
            <v>Water</v>
          </cell>
        </row>
        <row r="11581">
          <cell r="B11581">
            <v>65057.79</v>
          </cell>
          <cell r="C11581">
            <v>2012</v>
          </cell>
          <cell r="D11581" t="str">
            <v>470100  Depreciation PPE</v>
          </cell>
          <cell r="E11581" t="str">
            <v>Logistics</v>
          </cell>
          <cell r="F11581" t="str">
            <v>Water</v>
          </cell>
        </row>
        <row r="11582">
          <cell r="B11582">
            <v>212271.41</v>
          </cell>
          <cell r="C11582">
            <v>2012</v>
          </cell>
          <cell r="D11582" t="str">
            <v>470100  Depreciation PPE</v>
          </cell>
          <cell r="E11582" t="str">
            <v>District 1</v>
          </cell>
          <cell r="F11582" t="str">
            <v>Water</v>
          </cell>
        </row>
        <row r="11583">
          <cell r="B11583">
            <v>186795.57</v>
          </cell>
          <cell r="C11583">
            <v>2012</v>
          </cell>
          <cell r="D11583" t="str">
            <v>470100  Depreciation PPE</v>
          </cell>
          <cell r="E11583" t="str">
            <v>District 1</v>
          </cell>
          <cell r="F11583" t="str">
            <v>Water</v>
          </cell>
        </row>
        <row r="11584">
          <cell r="B11584">
            <v>2863.54</v>
          </cell>
          <cell r="C11584">
            <v>2012</v>
          </cell>
          <cell r="D11584" t="str">
            <v>470100  Depreciation PPE</v>
          </cell>
          <cell r="E11584" t="str">
            <v>District 1</v>
          </cell>
          <cell r="F11584" t="str">
            <v>Water</v>
          </cell>
        </row>
        <row r="11585">
          <cell r="B11585">
            <v>50342.73</v>
          </cell>
          <cell r="C11585">
            <v>2012</v>
          </cell>
          <cell r="D11585" t="str">
            <v>470100  Depreciation PPE</v>
          </cell>
          <cell r="E11585" t="str">
            <v>District 1</v>
          </cell>
          <cell r="F11585" t="str">
            <v>Water</v>
          </cell>
        </row>
        <row r="11586">
          <cell r="B11586">
            <v>1175.24</v>
          </cell>
          <cell r="C11586">
            <v>2012</v>
          </cell>
          <cell r="D11586" t="str">
            <v>470100  Depreciation PPE</v>
          </cell>
          <cell r="E11586" t="str">
            <v>District 1</v>
          </cell>
          <cell r="F11586" t="str">
            <v>Water</v>
          </cell>
        </row>
        <row r="11587">
          <cell r="B11587">
            <v>328.33</v>
          </cell>
          <cell r="C11587">
            <v>2012</v>
          </cell>
          <cell r="D11587" t="str">
            <v>470100  Depreciation PPE</v>
          </cell>
          <cell r="E11587" t="str">
            <v>TOC</v>
          </cell>
          <cell r="F11587" t="str">
            <v>Water</v>
          </cell>
        </row>
        <row r="11588">
          <cell r="B11588">
            <v>4264.43</v>
          </cell>
          <cell r="C11588">
            <v>2012</v>
          </cell>
          <cell r="D11588" t="str">
            <v>470100  Depreciation PPE</v>
          </cell>
          <cell r="E11588" t="str">
            <v>District 6</v>
          </cell>
          <cell r="F11588" t="str">
            <v>Water</v>
          </cell>
        </row>
        <row r="11589">
          <cell r="B11589">
            <v>2211350.7200000002</v>
          </cell>
          <cell r="C11589">
            <v>2012</v>
          </cell>
          <cell r="D11589" t="str">
            <v>470100  Depreciation PPE</v>
          </cell>
          <cell r="E11589" t="str">
            <v>District 8</v>
          </cell>
          <cell r="F11589" t="str">
            <v>Water</v>
          </cell>
        </row>
        <row r="11590">
          <cell r="B11590">
            <v>28.26</v>
          </cell>
          <cell r="C11590">
            <v>2012</v>
          </cell>
          <cell r="D11590" t="str">
            <v>470100  Depreciation PPE</v>
          </cell>
          <cell r="E11590" t="str">
            <v>District 8</v>
          </cell>
          <cell r="F11590" t="str">
            <v>Water</v>
          </cell>
        </row>
        <row r="11591">
          <cell r="B11591">
            <v>11967.49</v>
          </cell>
          <cell r="C11591">
            <v>2012</v>
          </cell>
          <cell r="D11591" t="str">
            <v>470100  Depreciation PPE</v>
          </cell>
          <cell r="E11591" t="str">
            <v>District 8</v>
          </cell>
          <cell r="F11591" t="str">
            <v>Water</v>
          </cell>
        </row>
        <row r="11592">
          <cell r="B11592">
            <v>605952.18999999994</v>
          </cell>
          <cell r="C11592">
            <v>2012</v>
          </cell>
          <cell r="D11592" t="str">
            <v>470100  Depreciation PPE</v>
          </cell>
          <cell r="E11592" t="str">
            <v>District 6</v>
          </cell>
          <cell r="F11592" t="str">
            <v>Water</v>
          </cell>
        </row>
        <row r="11593">
          <cell r="B11593">
            <v>23652.720000000001</v>
          </cell>
          <cell r="C11593">
            <v>2012</v>
          </cell>
          <cell r="D11593" t="str">
            <v>470100  Depreciation PPE</v>
          </cell>
          <cell r="E11593" t="str">
            <v>District 3</v>
          </cell>
          <cell r="F11593" t="str">
            <v>Water</v>
          </cell>
        </row>
        <row r="11594">
          <cell r="B11594">
            <v>42587.53</v>
          </cell>
          <cell r="C11594">
            <v>2012</v>
          </cell>
          <cell r="D11594" t="str">
            <v>470100  Depreciation PPE</v>
          </cell>
          <cell r="E11594" t="str">
            <v>District 3</v>
          </cell>
          <cell r="F11594" t="str">
            <v>Water</v>
          </cell>
        </row>
        <row r="11595">
          <cell r="B11595">
            <v>310.5</v>
          </cell>
          <cell r="C11595">
            <v>2012</v>
          </cell>
          <cell r="D11595" t="str">
            <v>470100  Depreciation PPE</v>
          </cell>
          <cell r="E11595" t="str">
            <v>District 3</v>
          </cell>
          <cell r="F11595" t="str">
            <v>Water</v>
          </cell>
        </row>
        <row r="11596">
          <cell r="B11596">
            <v>2265884.66</v>
          </cell>
          <cell r="C11596">
            <v>2012</v>
          </cell>
          <cell r="D11596" t="str">
            <v>470100  Depreciation PPE</v>
          </cell>
          <cell r="E11596" t="str">
            <v>District 3</v>
          </cell>
          <cell r="F11596" t="str">
            <v>Water</v>
          </cell>
        </row>
        <row r="11597">
          <cell r="B11597">
            <v>73673.929999999993</v>
          </cell>
          <cell r="C11597">
            <v>2012</v>
          </cell>
          <cell r="D11597" t="str">
            <v>470100  Depreciation PPE</v>
          </cell>
          <cell r="E11597" t="str">
            <v>District 4</v>
          </cell>
          <cell r="F11597" t="str">
            <v>Water</v>
          </cell>
        </row>
        <row r="11598">
          <cell r="B11598">
            <v>207022.41</v>
          </cell>
          <cell r="C11598">
            <v>2012</v>
          </cell>
          <cell r="D11598" t="str">
            <v>470100  Depreciation PPE</v>
          </cell>
          <cell r="E11598" t="str">
            <v>District 4</v>
          </cell>
          <cell r="F11598" t="str">
            <v>Water</v>
          </cell>
        </row>
        <row r="11599">
          <cell r="B11599">
            <v>1078836.73</v>
          </cell>
          <cell r="C11599">
            <v>2012</v>
          </cell>
          <cell r="D11599" t="str">
            <v>470100  Depreciation PPE</v>
          </cell>
          <cell r="E11599" t="str">
            <v>District 4</v>
          </cell>
          <cell r="F11599" t="str">
            <v>Water</v>
          </cell>
        </row>
        <row r="11600">
          <cell r="B11600">
            <v>30027.74</v>
          </cell>
          <cell r="C11600">
            <v>2012</v>
          </cell>
          <cell r="D11600" t="str">
            <v>470100  Depreciation PPE</v>
          </cell>
          <cell r="E11600" t="str">
            <v>District 4</v>
          </cell>
          <cell r="F11600" t="str">
            <v>Water</v>
          </cell>
        </row>
        <row r="11601">
          <cell r="B11601">
            <v>24137.06</v>
          </cell>
          <cell r="C11601">
            <v>2012</v>
          </cell>
          <cell r="D11601" t="str">
            <v>470100  Depreciation PPE</v>
          </cell>
          <cell r="E11601" t="str">
            <v>District 4</v>
          </cell>
          <cell r="F11601" t="str">
            <v>Water</v>
          </cell>
        </row>
        <row r="11602">
          <cell r="B11602">
            <v>650.70000000000005</v>
          </cell>
          <cell r="C11602">
            <v>2012</v>
          </cell>
          <cell r="D11602" t="str">
            <v>470100  Depreciation PPE</v>
          </cell>
          <cell r="E11602" t="str">
            <v>District 8</v>
          </cell>
          <cell r="F11602" t="str">
            <v>Water</v>
          </cell>
        </row>
        <row r="11603">
          <cell r="B11603">
            <v>1601.8</v>
          </cell>
          <cell r="C11603">
            <v>2012</v>
          </cell>
          <cell r="D11603" t="str">
            <v>470100  Depreciation PPE</v>
          </cell>
          <cell r="E11603" t="str">
            <v>District 8</v>
          </cell>
          <cell r="F11603" t="str">
            <v>Water</v>
          </cell>
        </row>
        <row r="11604">
          <cell r="B11604">
            <v>1068223.1599999999</v>
          </cell>
          <cell r="C11604">
            <v>2012</v>
          </cell>
          <cell r="D11604" t="str">
            <v>470100  Depreciation PPE</v>
          </cell>
          <cell r="E11604" t="str">
            <v>District 8</v>
          </cell>
          <cell r="F11604" t="str">
            <v>Water</v>
          </cell>
        </row>
        <row r="11605">
          <cell r="B11605">
            <v>892.11</v>
          </cell>
          <cell r="C11605">
            <v>2012</v>
          </cell>
          <cell r="D11605" t="str">
            <v>470100  Depreciation PPE</v>
          </cell>
          <cell r="E11605" t="str">
            <v>District 6</v>
          </cell>
          <cell r="F11605" t="str">
            <v>Water</v>
          </cell>
        </row>
        <row r="11606">
          <cell r="B11606">
            <v>5005362.58</v>
          </cell>
          <cell r="C11606">
            <v>2012</v>
          </cell>
          <cell r="D11606" t="str">
            <v>470100  Depreciation PPE</v>
          </cell>
          <cell r="E11606" t="str">
            <v>District 6</v>
          </cell>
          <cell r="F11606" t="str">
            <v>Water</v>
          </cell>
        </row>
        <row r="11607">
          <cell r="B11607">
            <v>16188.62</v>
          </cell>
          <cell r="C11607">
            <v>2012</v>
          </cell>
          <cell r="D11607" t="str">
            <v>470100  Depreciation PPE</v>
          </cell>
          <cell r="E11607" t="str">
            <v>District 6</v>
          </cell>
          <cell r="F11607" t="str">
            <v>Water</v>
          </cell>
        </row>
        <row r="11608">
          <cell r="B11608">
            <v>14229.07</v>
          </cell>
          <cell r="C11608">
            <v>2012</v>
          </cell>
          <cell r="D11608" t="str">
            <v>470100  Depreciation PPE</v>
          </cell>
          <cell r="E11608" t="str">
            <v>District 6</v>
          </cell>
          <cell r="F11608" t="str">
            <v>Water</v>
          </cell>
        </row>
        <row r="11609">
          <cell r="B11609">
            <v>4514.3</v>
          </cell>
          <cell r="C11609">
            <v>2012</v>
          </cell>
          <cell r="D11609" t="str">
            <v>470100  Depreciation PPE</v>
          </cell>
          <cell r="E11609" t="str">
            <v>District 6</v>
          </cell>
          <cell r="F11609" t="str">
            <v>Water</v>
          </cell>
        </row>
        <row r="11610">
          <cell r="B11610">
            <v>35542.089999999997</v>
          </cell>
          <cell r="C11610">
            <v>2012</v>
          </cell>
          <cell r="D11610" t="str">
            <v>470100  Depreciation PPE</v>
          </cell>
          <cell r="E11610" t="str">
            <v>District 6</v>
          </cell>
          <cell r="F11610" t="str">
            <v>Water</v>
          </cell>
        </row>
        <row r="11611">
          <cell r="B11611">
            <v>13283.21</v>
          </cell>
          <cell r="C11611">
            <v>2012</v>
          </cell>
          <cell r="D11611" t="str">
            <v>470100  Depreciation PPE</v>
          </cell>
          <cell r="E11611" t="str">
            <v>District 6</v>
          </cell>
          <cell r="F11611" t="str">
            <v>Water</v>
          </cell>
        </row>
        <row r="11612">
          <cell r="B11612">
            <v>3835.53</v>
          </cell>
          <cell r="C11612">
            <v>2012</v>
          </cell>
          <cell r="D11612" t="str">
            <v>470100  Depreciation PPE</v>
          </cell>
          <cell r="E11612" t="str">
            <v>District 8</v>
          </cell>
          <cell r="F11612" t="str">
            <v>Water</v>
          </cell>
        </row>
        <row r="11613">
          <cell r="B11613">
            <v>4786.9399999999996</v>
          </cell>
          <cell r="C11613">
            <v>2012</v>
          </cell>
          <cell r="D11613" t="str">
            <v>470100  Depreciation PPE</v>
          </cell>
          <cell r="E11613" t="str">
            <v>District 8</v>
          </cell>
          <cell r="F11613" t="str">
            <v>Water</v>
          </cell>
        </row>
        <row r="11614">
          <cell r="B11614">
            <v>1666.67</v>
          </cell>
          <cell r="C11614">
            <v>2012</v>
          </cell>
          <cell r="D11614" t="str">
            <v>470100  Depreciation PPE</v>
          </cell>
          <cell r="E11614" t="str">
            <v>District 8</v>
          </cell>
          <cell r="F11614" t="str">
            <v>Water</v>
          </cell>
        </row>
        <row r="11615">
          <cell r="B11615">
            <v>106767.6</v>
          </cell>
          <cell r="C11615">
            <v>2012</v>
          </cell>
          <cell r="D11615" t="str">
            <v>470100  Depreciation PPE</v>
          </cell>
          <cell r="E11615" t="str">
            <v>District 8</v>
          </cell>
          <cell r="F11615" t="str">
            <v>Water</v>
          </cell>
        </row>
        <row r="11616">
          <cell r="B11616">
            <v>1037.2</v>
          </cell>
          <cell r="C11616">
            <v>2012</v>
          </cell>
          <cell r="D11616" t="str">
            <v>470100  Depreciation PPE</v>
          </cell>
          <cell r="E11616" t="str">
            <v>District 8</v>
          </cell>
          <cell r="F11616" t="str">
            <v>Water</v>
          </cell>
        </row>
        <row r="11617">
          <cell r="B11617">
            <v>316806.52</v>
          </cell>
          <cell r="C11617">
            <v>2012</v>
          </cell>
          <cell r="D11617" t="str">
            <v>470100  Depreciation PPE</v>
          </cell>
          <cell r="E11617" t="str">
            <v>District 8</v>
          </cell>
          <cell r="F11617" t="str">
            <v>Water</v>
          </cell>
        </row>
        <row r="11618">
          <cell r="B11618">
            <v>731.72</v>
          </cell>
          <cell r="C11618">
            <v>2012</v>
          </cell>
          <cell r="D11618" t="str">
            <v>470100  Depreciation PPE</v>
          </cell>
          <cell r="E11618" t="str">
            <v>District 8</v>
          </cell>
          <cell r="F11618" t="str">
            <v>Water</v>
          </cell>
        </row>
        <row r="11619">
          <cell r="B11619">
            <v>8489.36</v>
          </cell>
          <cell r="C11619">
            <v>2012</v>
          </cell>
          <cell r="D11619" t="str">
            <v>470100  Depreciation PPE</v>
          </cell>
          <cell r="E11619" t="str">
            <v>District 8</v>
          </cell>
          <cell r="F11619" t="str">
            <v>Water</v>
          </cell>
        </row>
        <row r="11620">
          <cell r="B11620">
            <v>1651.58</v>
          </cell>
          <cell r="C11620">
            <v>2012</v>
          </cell>
          <cell r="D11620" t="str">
            <v>470100  Depreciation PPE</v>
          </cell>
          <cell r="E11620" t="str">
            <v>District 8</v>
          </cell>
          <cell r="F11620" t="str">
            <v>Water</v>
          </cell>
        </row>
        <row r="11621">
          <cell r="B11621">
            <v>30879.06</v>
          </cell>
          <cell r="C11621">
            <v>2012</v>
          </cell>
          <cell r="D11621" t="str">
            <v>470100  Depreciation PPE</v>
          </cell>
          <cell r="E11621" t="str">
            <v>Informal Settlements</v>
          </cell>
          <cell r="F11621" t="str">
            <v>Sewer</v>
          </cell>
        </row>
        <row r="11622">
          <cell r="B11622">
            <v>5451262.9800000004</v>
          </cell>
          <cell r="C11622">
            <v>2012</v>
          </cell>
          <cell r="D11622" t="str">
            <v>470100  Depreciation PPE</v>
          </cell>
          <cell r="E11622" t="str">
            <v>Planning &amp; Design</v>
          </cell>
          <cell r="F11622" t="str">
            <v>Sewer</v>
          </cell>
        </row>
        <row r="11623">
          <cell r="B11623">
            <v>42881861.840000004</v>
          </cell>
          <cell r="C11623">
            <v>2012</v>
          </cell>
          <cell r="D11623" t="str">
            <v>470100  Depreciation PPE</v>
          </cell>
          <cell r="E11623" t="str">
            <v>Planning &amp; Design</v>
          </cell>
          <cell r="F11623" t="str">
            <v>Sewer</v>
          </cell>
        </row>
        <row r="11624">
          <cell r="B11624">
            <v>31900</v>
          </cell>
          <cell r="C11624">
            <v>2012</v>
          </cell>
          <cell r="D11624" t="str">
            <v>470100  Depreciation PPE</v>
          </cell>
          <cell r="E11624" t="str">
            <v>TOC</v>
          </cell>
          <cell r="F11624" t="str">
            <v>Sewer</v>
          </cell>
        </row>
        <row r="11625">
          <cell r="B11625">
            <v>4442986.7</v>
          </cell>
          <cell r="C11625">
            <v>2012</v>
          </cell>
          <cell r="D11625" t="str">
            <v>470100  Depreciation PPE</v>
          </cell>
          <cell r="E11625" t="str">
            <v>Informal Settlements</v>
          </cell>
          <cell r="F11625" t="str">
            <v>Sewer</v>
          </cell>
        </row>
        <row r="11626">
          <cell r="B11626">
            <v>4568850.8600000003</v>
          </cell>
          <cell r="C11626">
            <v>2012</v>
          </cell>
          <cell r="D11626" t="str">
            <v>470100  Depreciation PPE</v>
          </cell>
          <cell r="E11626" t="str">
            <v>Logistics</v>
          </cell>
          <cell r="F11626" t="str">
            <v>Sewer</v>
          </cell>
        </row>
        <row r="11627">
          <cell r="B11627">
            <v>1975</v>
          </cell>
          <cell r="C11627">
            <v>2012</v>
          </cell>
          <cell r="D11627" t="str">
            <v>470100  Depreciation PPE</v>
          </cell>
          <cell r="E11627" t="str">
            <v>Logistics</v>
          </cell>
          <cell r="F11627" t="str">
            <v>Sewer</v>
          </cell>
        </row>
        <row r="11628">
          <cell r="B11628">
            <v>54670.7</v>
          </cell>
          <cell r="C11628">
            <v>2012</v>
          </cell>
          <cell r="D11628" t="str">
            <v>470100  Depreciation PPE</v>
          </cell>
          <cell r="E11628" t="str">
            <v>Logistics</v>
          </cell>
          <cell r="F11628" t="str">
            <v>Sewer</v>
          </cell>
        </row>
        <row r="11629">
          <cell r="B11629">
            <v>3455.24</v>
          </cell>
          <cell r="C11629">
            <v>2012</v>
          </cell>
          <cell r="D11629" t="str">
            <v>470100  Depreciation PPE</v>
          </cell>
          <cell r="E11629" t="str">
            <v>Logistics</v>
          </cell>
          <cell r="F11629" t="str">
            <v>Sewer</v>
          </cell>
        </row>
        <row r="11630">
          <cell r="B11630">
            <v>64017.99</v>
          </cell>
          <cell r="C11630">
            <v>2012</v>
          </cell>
          <cell r="D11630" t="str">
            <v>470100  Depreciation PPE</v>
          </cell>
          <cell r="E11630" t="str">
            <v>District 1</v>
          </cell>
          <cell r="F11630" t="str">
            <v>Sewer</v>
          </cell>
        </row>
        <row r="11631">
          <cell r="B11631">
            <v>9695.35</v>
          </cell>
          <cell r="C11631">
            <v>2012</v>
          </cell>
          <cell r="D11631" t="str">
            <v>470100  Depreciation PPE</v>
          </cell>
          <cell r="E11631" t="str">
            <v>District 1</v>
          </cell>
          <cell r="F11631" t="str">
            <v>Sewer</v>
          </cell>
        </row>
        <row r="11632">
          <cell r="B11632">
            <v>128118.31</v>
          </cell>
          <cell r="C11632">
            <v>2012</v>
          </cell>
          <cell r="D11632" t="str">
            <v>470100  Depreciation PPE</v>
          </cell>
          <cell r="E11632" t="str">
            <v>District 1</v>
          </cell>
          <cell r="F11632" t="str">
            <v>Sewer</v>
          </cell>
        </row>
        <row r="11633">
          <cell r="B11633">
            <v>1608.6</v>
          </cell>
          <cell r="C11633">
            <v>2012</v>
          </cell>
          <cell r="D11633" t="str">
            <v>470100  Depreciation PPE</v>
          </cell>
          <cell r="E11633" t="str">
            <v>District 7</v>
          </cell>
          <cell r="F11633" t="str">
            <v>Sewer</v>
          </cell>
        </row>
        <row r="11634">
          <cell r="B11634">
            <v>159528.13</v>
          </cell>
          <cell r="C11634">
            <v>2012</v>
          </cell>
          <cell r="D11634" t="str">
            <v>470100  Depreciation PPE</v>
          </cell>
          <cell r="E11634" t="str">
            <v>District 6</v>
          </cell>
          <cell r="F11634" t="str">
            <v>Sewer</v>
          </cell>
        </row>
        <row r="11635">
          <cell r="B11635">
            <v>287130.43</v>
          </cell>
          <cell r="C11635">
            <v>2012</v>
          </cell>
          <cell r="D11635" t="str">
            <v>470100  Depreciation PPE</v>
          </cell>
          <cell r="E11635" t="str">
            <v>District 7</v>
          </cell>
          <cell r="F11635" t="str">
            <v>Sewer</v>
          </cell>
        </row>
        <row r="11636">
          <cell r="B11636">
            <v>3480500.63</v>
          </cell>
          <cell r="C11636">
            <v>2012</v>
          </cell>
          <cell r="D11636" t="str">
            <v>470100  Depreciation PPE</v>
          </cell>
          <cell r="E11636" t="str">
            <v>District 3</v>
          </cell>
          <cell r="F11636" t="str">
            <v>Sewer</v>
          </cell>
        </row>
        <row r="11637">
          <cell r="B11637">
            <v>1509.38</v>
          </cell>
          <cell r="C11637">
            <v>2012</v>
          </cell>
          <cell r="D11637" t="str">
            <v>470100  Depreciation PPE</v>
          </cell>
          <cell r="E11637" t="str">
            <v>District 3</v>
          </cell>
          <cell r="F11637" t="str">
            <v>Sewer</v>
          </cell>
        </row>
        <row r="11638">
          <cell r="B11638">
            <v>57263.44</v>
          </cell>
          <cell r="C11638">
            <v>2012</v>
          </cell>
          <cell r="D11638" t="str">
            <v>470100  Depreciation PPE</v>
          </cell>
          <cell r="E11638" t="str">
            <v>District 3</v>
          </cell>
          <cell r="F11638" t="str">
            <v>Sewer</v>
          </cell>
        </row>
        <row r="11639">
          <cell r="B11639">
            <v>0</v>
          </cell>
          <cell r="C11639">
            <v>2012</v>
          </cell>
          <cell r="D11639" t="str">
            <v>470100  Depreciation PPE</v>
          </cell>
          <cell r="E11639" t="e">
            <v>#N/A</v>
          </cell>
          <cell r="F11639" t="str">
            <v>Sewer</v>
          </cell>
        </row>
        <row r="11640">
          <cell r="B11640">
            <v>252625.77</v>
          </cell>
          <cell r="C11640">
            <v>2012</v>
          </cell>
          <cell r="D11640" t="str">
            <v>470100  Depreciation PPE</v>
          </cell>
          <cell r="E11640" t="str">
            <v>District 4</v>
          </cell>
          <cell r="F11640" t="str">
            <v>Sewer</v>
          </cell>
        </row>
        <row r="11641">
          <cell r="B11641">
            <v>13068.7</v>
          </cell>
          <cell r="C11641">
            <v>2012</v>
          </cell>
          <cell r="D11641" t="str">
            <v>470100  Depreciation PPE</v>
          </cell>
          <cell r="E11641" t="str">
            <v>District 4</v>
          </cell>
          <cell r="F11641" t="str">
            <v>Sewer</v>
          </cell>
        </row>
        <row r="11642">
          <cell r="B11642">
            <v>4286.66</v>
          </cell>
          <cell r="C11642">
            <v>2012</v>
          </cell>
          <cell r="D11642" t="str">
            <v>470100  Depreciation PPE</v>
          </cell>
          <cell r="E11642" t="str">
            <v>District 4</v>
          </cell>
          <cell r="F11642" t="str">
            <v>Sewer</v>
          </cell>
        </row>
        <row r="11643">
          <cell r="B11643">
            <v>752777.46</v>
          </cell>
          <cell r="C11643">
            <v>2012</v>
          </cell>
          <cell r="D11643" t="str">
            <v>470100  Depreciation PPE</v>
          </cell>
          <cell r="E11643" t="str">
            <v>District 4</v>
          </cell>
          <cell r="F11643" t="str">
            <v>Sewer</v>
          </cell>
        </row>
        <row r="11644">
          <cell r="B11644">
            <v>4060.02</v>
          </cell>
          <cell r="C11644">
            <v>2012</v>
          </cell>
          <cell r="D11644" t="str">
            <v>470100  Depreciation PPE</v>
          </cell>
          <cell r="E11644" t="str">
            <v>District 4</v>
          </cell>
          <cell r="F11644" t="str">
            <v>Sewer</v>
          </cell>
        </row>
        <row r="11645">
          <cell r="B11645">
            <v>77967.75</v>
          </cell>
          <cell r="C11645">
            <v>2012</v>
          </cell>
          <cell r="D11645" t="str">
            <v>470100  Depreciation PPE</v>
          </cell>
          <cell r="E11645" t="str">
            <v>District 7</v>
          </cell>
          <cell r="F11645" t="str">
            <v>Sewer</v>
          </cell>
        </row>
        <row r="11646">
          <cell r="B11646">
            <v>275392.21000000002</v>
          </cell>
          <cell r="C11646">
            <v>2012</v>
          </cell>
          <cell r="D11646" t="str">
            <v>470100  Depreciation PPE</v>
          </cell>
          <cell r="E11646" t="str">
            <v>District 7</v>
          </cell>
          <cell r="F11646" t="str">
            <v>Sewer</v>
          </cell>
        </row>
        <row r="11647">
          <cell r="B11647">
            <v>0</v>
          </cell>
          <cell r="C11647">
            <v>2012</v>
          </cell>
          <cell r="D11647" t="str">
            <v>470100  Depreciation PPE</v>
          </cell>
          <cell r="E11647" t="str">
            <v>District 6</v>
          </cell>
          <cell r="F11647" t="str">
            <v>Sewer</v>
          </cell>
        </row>
        <row r="11648">
          <cell r="B11648">
            <v>58706.76</v>
          </cell>
          <cell r="C11648">
            <v>2012</v>
          </cell>
          <cell r="D11648" t="str">
            <v>470100  Depreciation PPE</v>
          </cell>
          <cell r="E11648" t="str">
            <v>District 6</v>
          </cell>
          <cell r="F11648" t="str">
            <v>Sewer</v>
          </cell>
        </row>
        <row r="11649">
          <cell r="B11649">
            <v>2510231.16</v>
          </cell>
          <cell r="C11649">
            <v>2012</v>
          </cell>
          <cell r="D11649" t="str">
            <v>470100  Depreciation PPE</v>
          </cell>
          <cell r="E11649" t="str">
            <v>District 6</v>
          </cell>
          <cell r="F11649" t="str">
            <v>Sewer</v>
          </cell>
        </row>
        <row r="11650">
          <cell r="B11650">
            <v>34845.33</v>
          </cell>
          <cell r="C11650">
            <v>2012</v>
          </cell>
          <cell r="D11650" t="str">
            <v>470100  Depreciation PPE</v>
          </cell>
          <cell r="E11650" t="str">
            <v>District 6</v>
          </cell>
          <cell r="F11650" t="str">
            <v>Sewer</v>
          </cell>
        </row>
        <row r="11651">
          <cell r="B11651">
            <v>244207.31</v>
          </cell>
          <cell r="C11651">
            <v>2012</v>
          </cell>
          <cell r="D11651" t="str">
            <v>470100  Depreciation PPE</v>
          </cell>
          <cell r="E11651" t="str">
            <v>District 7</v>
          </cell>
          <cell r="F11651" t="str">
            <v>Sewer</v>
          </cell>
        </row>
        <row r="11652">
          <cell r="B11652">
            <v>469253.43</v>
          </cell>
          <cell r="C11652">
            <v>2012</v>
          </cell>
          <cell r="D11652" t="str">
            <v>470100  Depreciation PPE</v>
          </cell>
          <cell r="E11652" t="str">
            <v>District 7</v>
          </cell>
          <cell r="F11652" t="str">
            <v>Sewer</v>
          </cell>
        </row>
        <row r="11653">
          <cell r="B11653">
            <v>57159.66</v>
          </cell>
          <cell r="C11653">
            <v>2012</v>
          </cell>
          <cell r="D11653" t="str">
            <v>470100  Depreciation PPE</v>
          </cell>
          <cell r="E11653" t="str">
            <v>District 7</v>
          </cell>
          <cell r="F11653" t="str">
            <v>Sewer</v>
          </cell>
        </row>
        <row r="11654">
          <cell r="B11654">
            <v>13809.32</v>
          </cell>
          <cell r="C11654">
            <v>2012</v>
          </cell>
          <cell r="D11654" t="str">
            <v>470100  Depreciation PPE</v>
          </cell>
          <cell r="E11654" t="str">
            <v>District 7</v>
          </cell>
          <cell r="F11654" t="str">
            <v>Sewer</v>
          </cell>
        </row>
        <row r="11655">
          <cell r="B11655">
            <v>208.4</v>
          </cell>
          <cell r="C11655">
            <v>2012</v>
          </cell>
          <cell r="D11655" t="str">
            <v>470100  Depreciation PPE</v>
          </cell>
          <cell r="E11655" t="str">
            <v>District 7</v>
          </cell>
          <cell r="F11655" t="str">
            <v>Sewer</v>
          </cell>
        </row>
        <row r="11656">
          <cell r="B11656">
            <v>34486721.450000003</v>
          </cell>
          <cell r="C11656">
            <v>2012</v>
          </cell>
          <cell r="D11656" t="str">
            <v>470100  Depreciation PPE</v>
          </cell>
          <cell r="E11656" t="str">
            <v>Logistics</v>
          </cell>
          <cell r="F11656" t="str">
            <v>Water</v>
          </cell>
        </row>
        <row r="11657">
          <cell r="B11657">
            <v>2070.67</v>
          </cell>
          <cell r="C11657">
            <v>2012</v>
          </cell>
          <cell r="D11657" t="str">
            <v>470100  Depreciation PPE</v>
          </cell>
          <cell r="E11657" t="str">
            <v>Informal Settlements</v>
          </cell>
          <cell r="F11657" t="str">
            <v>Water</v>
          </cell>
        </row>
        <row r="11658">
          <cell r="B11658">
            <v>9137433.25</v>
          </cell>
          <cell r="C11658">
            <v>2012</v>
          </cell>
          <cell r="D11658" t="str">
            <v>470100  Depreciation PPE</v>
          </cell>
          <cell r="E11658" t="str">
            <v>Planning &amp; Design</v>
          </cell>
          <cell r="F11658" t="str">
            <v>Water</v>
          </cell>
        </row>
        <row r="11659">
          <cell r="B11659">
            <v>1407784.3</v>
          </cell>
          <cell r="C11659">
            <v>2012</v>
          </cell>
          <cell r="D11659" t="str">
            <v>470100  Depreciation PPE</v>
          </cell>
          <cell r="E11659" t="str">
            <v>TOC</v>
          </cell>
          <cell r="F11659" t="str">
            <v>Water</v>
          </cell>
        </row>
        <row r="11660">
          <cell r="B11660">
            <v>294713.27</v>
          </cell>
          <cell r="C11660">
            <v>2012</v>
          </cell>
          <cell r="D11660" t="str">
            <v>470100  Depreciation PPE</v>
          </cell>
          <cell r="E11660" t="str">
            <v>Informal Settlements</v>
          </cell>
          <cell r="F11660" t="str">
            <v>Water</v>
          </cell>
        </row>
        <row r="11661">
          <cell r="B11661">
            <v>8623.5300000000007</v>
          </cell>
          <cell r="C11661">
            <v>2012</v>
          </cell>
          <cell r="D11661" t="str">
            <v>470100  Depreciation PPE</v>
          </cell>
          <cell r="E11661" t="str">
            <v>TOC</v>
          </cell>
          <cell r="F11661" t="str">
            <v>Water</v>
          </cell>
        </row>
        <row r="11662">
          <cell r="B11662">
            <v>69538.98</v>
          </cell>
          <cell r="C11662">
            <v>2012</v>
          </cell>
          <cell r="D11662" t="str">
            <v>470100  Depreciation PPE</v>
          </cell>
          <cell r="E11662" t="str">
            <v>Logistics</v>
          </cell>
          <cell r="F11662" t="str">
            <v>Water</v>
          </cell>
        </row>
        <row r="11663">
          <cell r="B11663">
            <v>8386</v>
          </cell>
          <cell r="C11663">
            <v>2012</v>
          </cell>
          <cell r="D11663" t="str">
            <v>470100  Depreciation PPE</v>
          </cell>
          <cell r="E11663" t="str">
            <v>Logistics</v>
          </cell>
          <cell r="F11663" t="str">
            <v>Water</v>
          </cell>
        </row>
        <row r="11664">
          <cell r="B11664">
            <v>5902.29</v>
          </cell>
          <cell r="C11664">
            <v>2012</v>
          </cell>
          <cell r="D11664" t="str">
            <v>412970  Material Automotive (Fleet + Non Fleet)</v>
          </cell>
          <cell r="E11664" t="str">
            <v>District 3</v>
          </cell>
          <cell r="F11664" t="str">
            <v>Water</v>
          </cell>
        </row>
        <row r="11665">
          <cell r="B11665">
            <v>0</v>
          </cell>
          <cell r="C11665">
            <v>2012</v>
          </cell>
          <cell r="D11665" t="str">
            <v>412980  Material Building &amp; Infrastructure</v>
          </cell>
          <cell r="E11665" t="str">
            <v>District 4</v>
          </cell>
          <cell r="F11665" t="str">
            <v>Water</v>
          </cell>
        </row>
        <row r="11666">
          <cell r="B11666">
            <v>179069.99</v>
          </cell>
          <cell r="C11666">
            <v>2012</v>
          </cell>
          <cell r="D11666" t="str">
            <v>412980  Material Building &amp; Infrastructure</v>
          </cell>
          <cell r="E11666" t="str">
            <v>District 4</v>
          </cell>
          <cell r="F11666" t="str">
            <v>Water</v>
          </cell>
        </row>
        <row r="11667">
          <cell r="B11667">
            <v>216959.69</v>
          </cell>
          <cell r="C11667">
            <v>2012</v>
          </cell>
          <cell r="D11667" t="str">
            <v>412980  Material Building &amp; Infrastructure</v>
          </cell>
          <cell r="E11667" t="str">
            <v>District 4</v>
          </cell>
          <cell r="F11667" t="str">
            <v>Water</v>
          </cell>
        </row>
        <row r="11668">
          <cell r="B11668">
            <v>29035.599999999999</v>
          </cell>
          <cell r="C11668">
            <v>2012</v>
          </cell>
          <cell r="D11668" t="str">
            <v>412980  Material Building &amp; Infrastructure</v>
          </cell>
          <cell r="E11668" t="str">
            <v>District 3</v>
          </cell>
          <cell r="F11668" t="str">
            <v>Water</v>
          </cell>
        </row>
        <row r="11669">
          <cell r="B11669">
            <v>600</v>
          </cell>
          <cell r="C11669">
            <v>2012</v>
          </cell>
          <cell r="D11669" t="str">
            <v>412980  Material Building &amp; Infrastructure</v>
          </cell>
          <cell r="E11669" t="str">
            <v>District 3</v>
          </cell>
          <cell r="F11669" t="str">
            <v>Water</v>
          </cell>
        </row>
        <row r="11670">
          <cell r="B11670">
            <v>53969.4</v>
          </cell>
          <cell r="C11670">
            <v>2012</v>
          </cell>
          <cell r="D11670" t="str">
            <v>412980  Material Building &amp; Infrastructure</v>
          </cell>
          <cell r="E11670" t="str">
            <v>District 6</v>
          </cell>
          <cell r="F11670" t="str">
            <v>Water</v>
          </cell>
        </row>
        <row r="11671">
          <cell r="B11671">
            <v>221621.35</v>
          </cell>
          <cell r="C11671">
            <v>2012</v>
          </cell>
          <cell r="D11671" t="str">
            <v>412980  Material Building &amp; Infrastructure</v>
          </cell>
          <cell r="E11671" t="str">
            <v>District 8</v>
          </cell>
          <cell r="F11671" t="str">
            <v>Water</v>
          </cell>
        </row>
        <row r="11672">
          <cell r="B11672">
            <v>4404.04</v>
          </cell>
          <cell r="C11672">
            <v>2012</v>
          </cell>
          <cell r="D11672" t="str">
            <v>412980  Material Building &amp; Infrastructure</v>
          </cell>
          <cell r="E11672" t="str">
            <v>District 1</v>
          </cell>
          <cell r="F11672" t="str">
            <v>Water</v>
          </cell>
        </row>
        <row r="11673">
          <cell r="B11673">
            <v>1099381.3600000001</v>
          </cell>
          <cell r="C11673">
            <v>2012</v>
          </cell>
          <cell r="D11673" t="str">
            <v>412980  Material Building &amp; Infrastructure</v>
          </cell>
          <cell r="E11673" t="str">
            <v>District 1</v>
          </cell>
          <cell r="F11673" t="str">
            <v>Water</v>
          </cell>
        </row>
        <row r="11674">
          <cell r="B11674">
            <v>45279.86</v>
          </cell>
          <cell r="C11674">
            <v>2012</v>
          </cell>
          <cell r="D11674" t="str">
            <v>412980  Material Building &amp; Infrastructure</v>
          </cell>
          <cell r="E11674" t="str">
            <v>Logistics</v>
          </cell>
          <cell r="F11674" t="str">
            <v>Water</v>
          </cell>
        </row>
        <row r="11675">
          <cell r="B11675">
            <v>79622.100000000006</v>
          </cell>
          <cell r="C11675">
            <v>2012</v>
          </cell>
          <cell r="D11675" t="str">
            <v>412980  Material Building &amp; Infrastructure</v>
          </cell>
          <cell r="E11675" t="str">
            <v>Logistics</v>
          </cell>
          <cell r="F11675" t="str">
            <v>Water</v>
          </cell>
        </row>
        <row r="11676">
          <cell r="B11676">
            <v>44257.15</v>
          </cell>
          <cell r="C11676">
            <v>2012</v>
          </cell>
          <cell r="D11676" t="str">
            <v>412980  Material Building &amp; Infrastructure</v>
          </cell>
          <cell r="E11676" t="str">
            <v>Logistics</v>
          </cell>
          <cell r="F11676" t="str">
            <v>Water</v>
          </cell>
        </row>
        <row r="11677">
          <cell r="B11677">
            <v>0</v>
          </cell>
          <cell r="C11677">
            <v>2012</v>
          </cell>
          <cell r="D11677" t="str">
            <v>412980  Material Building &amp; Infrastructure</v>
          </cell>
          <cell r="E11677" t="str">
            <v>Logistics</v>
          </cell>
          <cell r="F11677" t="str">
            <v>Water</v>
          </cell>
        </row>
        <row r="11678">
          <cell r="B11678">
            <v>0</v>
          </cell>
          <cell r="C11678">
            <v>2012</v>
          </cell>
          <cell r="D11678" t="str">
            <v>412980  Material Building &amp; Infrastructure</v>
          </cell>
          <cell r="E11678" t="str">
            <v>Logistics</v>
          </cell>
          <cell r="F11678" t="str">
            <v>Water</v>
          </cell>
        </row>
        <row r="11679">
          <cell r="B11679">
            <v>23730.71</v>
          </cell>
          <cell r="C11679">
            <v>2012</v>
          </cell>
          <cell r="D11679" t="str">
            <v>412980  Material Building &amp; Infrastructure</v>
          </cell>
          <cell r="E11679" t="str">
            <v>Informal Settlements</v>
          </cell>
          <cell r="F11679" t="str">
            <v>Water</v>
          </cell>
        </row>
        <row r="11680">
          <cell r="B11680">
            <v>1700</v>
          </cell>
          <cell r="C11680">
            <v>2012</v>
          </cell>
          <cell r="D11680" t="str">
            <v>412980  Material Building &amp; Infrastructure</v>
          </cell>
          <cell r="E11680" t="str">
            <v>TOC</v>
          </cell>
          <cell r="F11680" t="str">
            <v>Water</v>
          </cell>
        </row>
        <row r="11681">
          <cell r="B11681">
            <v>0</v>
          </cell>
          <cell r="C11681">
            <v>2012</v>
          </cell>
          <cell r="D11681" t="str">
            <v>412980  Material Building &amp; Infrastructure</v>
          </cell>
          <cell r="E11681" t="str">
            <v>District 8</v>
          </cell>
          <cell r="F11681" t="str">
            <v>Water</v>
          </cell>
        </row>
        <row r="11682">
          <cell r="B11682">
            <v>3355201.48</v>
          </cell>
          <cell r="C11682">
            <v>2012</v>
          </cell>
          <cell r="D11682" t="str">
            <v>412980  Material Building &amp; Infrastructure</v>
          </cell>
          <cell r="E11682" t="str">
            <v>District 8</v>
          </cell>
          <cell r="F11682" t="str">
            <v>Water</v>
          </cell>
        </row>
        <row r="11683">
          <cell r="B11683">
            <v>0</v>
          </cell>
          <cell r="C11683">
            <v>2012</v>
          </cell>
          <cell r="D11683" t="str">
            <v>412980  Material Building &amp; Infrastructure</v>
          </cell>
          <cell r="E11683" t="str">
            <v>District 8</v>
          </cell>
          <cell r="F11683" t="str">
            <v>Water</v>
          </cell>
        </row>
        <row r="11684">
          <cell r="B11684">
            <v>214.39</v>
          </cell>
          <cell r="C11684">
            <v>2012</v>
          </cell>
          <cell r="D11684" t="str">
            <v>412980  Material Building &amp; Infrastructure</v>
          </cell>
          <cell r="E11684" t="str">
            <v>District 8</v>
          </cell>
          <cell r="F11684" t="str">
            <v>Water</v>
          </cell>
        </row>
        <row r="11685">
          <cell r="B11685">
            <v>25960.07</v>
          </cell>
          <cell r="C11685">
            <v>2012</v>
          </cell>
          <cell r="D11685" t="str">
            <v>412980  Material Building &amp; Infrastructure</v>
          </cell>
          <cell r="E11685" t="str">
            <v>District 6</v>
          </cell>
          <cell r="F11685" t="str">
            <v>Water</v>
          </cell>
        </row>
        <row r="11686">
          <cell r="B11686">
            <v>31119.82</v>
          </cell>
          <cell r="C11686">
            <v>2012</v>
          </cell>
          <cell r="D11686" t="str">
            <v>412980  Material Building &amp; Infrastructure</v>
          </cell>
          <cell r="E11686" t="str">
            <v>District 6</v>
          </cell>
          <cell r="F11686" t="str">
            <v>Water</v>
          </cell>
        </row>
        <row r="11687">
          <cell r="B11687">
            <v>1437.16</v>
          </cell>
          <cell r="C11687">
            <v>2012</v>
          </cell>
          <cell r="D11687" t="str">
            <v>412980  Material Building &amp; Infrastructure</v>
          </cell>
          <cell r="E11687" t="str">
            <v>District 6</v>
          </cell>
          <cell r="F11687" t="str">
            <v>Water</v>
          </cell>
        </row>
        <row r="11688">
          <cell r="B11688">
            <v>66865.52</v>
          </cell>
          <cell r="C11688">
            <v>2012</v>
          </cell>
          <cell r="D11688" t="str">
            <v>412980  Material Building &amp; Infrastructure</v>
          </cell>
          <cell r="E11688" t="str">
            <v>District 6</v>
          </cell>
          <cell r="F11688" t="str">
            <v>Water</v>
          </cell>
        </row>
        <row r="11689">
          <cell r="B11689">
            <v>0</v>
          </cell>
          <cell r="C11689">
            <v>2012</v>
          </cell>
          <cell r="D11689" t="str">
            <v>412980  Material Building &amp; Infrastructure</v>
          </cell>
          <cell r="E11689" t="str">
            <v>Planning &amp; Design</v>
          </cell>
          <cell r="F11689" t="str">
            <v>Water</v>
          </cell>
        </row>
        <row r="11690">
          <cell r="B11690">
            <v>2152.64</v>
          </cell>
          <cell r="C11690">
            <v>2012</v>
          </cell>
          <cell r="D11690" t="str">
            <v>412980  Material Building &amp; Infrastructure</v>
          </cell>
          <cell r="E11690" t="str">
            <v>District 7</v>
          </cell>
          <cell r="F11690" t="str">
            <v>Sewer</v>
          </cell>
        </row>
        <row r="11691">
          <cell r="B11691">
            <v>0</v>
          </cell>
          <cell r="C11691">
            <v>2012</v>
          </cell>
          <cell r="D11691" t="str">
            <v>412980  Material Building &amp; Infrastructure</v>
          </cell>
          <cell r="E11691" t="str">
            <v>District 4</v>
          </cell>
          <cell r="F11691" t="str">
            <v>Sewer</v>
          </cell>
        </row>
        <row r="11692">
          <cell r="B11692">
            <v>7880.04</v>
          </cell>
          <cell r="C11692">
            <v>2012</v>
          </cell>
          <cell r="D11692" t="str">
            <v>412980  Material Building &amp; Infrastructure</v>
          </cell>
          <cell r="E11692" t="str">
            <v>District 4</v>
          </cell>
          <cell r="F11692" t="str">
            <v>Sewer</v>
          </cell>
        </row>
        <row r="11693">
          <cell r="B11693">
            <v>302334.68</v>
          </cell>
          <cell r="C11693">
            <v>2012</v>
          </cell>
          <cell r="D11693" t="str">
            <v>412980  Material Building &amp; Infrastructure</v>
          </cell>
          <cell r="E11693" t="str">
            <v>District 4</v>
          </cell>
          <cell r="F11693" t="str">
            <v>Sewer</v>
          </cell>
        </row>
        <row r="11694">
          <cell r="B11694">
            <v>0</v>
          </cell>
          <cell r="C11694">
            <v>2012</v>
          </cell>
          <cell r="D11694" t="str">
            <v>412980  Material Building &amp; Infrastructure</v>
          </cell>
          <cell r="E11694" t="str">
            <v>District 3</v>
          </cell>
          <cell r="F11694" t="str">
            <v>Sewer</v>
          </cell>
        </row>
        <row r="11695">
          <cell r="B11695">
            <v>15897.9</v>
          </cell>
          <cell r="C11695">
            <v>2012</v>
          </cell>
          <cell r="D11695" t="str">
            <v>412980  Material Building &amp; Infrastructure</v>
          </cell>
          <cell r="E11695" t="str">
            <v>District 3</v>
          </cell>
          <cell r="F11695" t="str">
            <v>Sewer</v>
          </cell>
        </row>
        <row r="11696">
          <cell r="B11696">
            <v>214.6</v>
          </cell>
          <cell r="C11696">
            <v>2012</v>
          </cell>
          <cell r="D11696" t="str">
            <v>412980  Material Building &amp; Infrastructure</v>
          </cell>
          <cell r="E11696" t="str">
            <v>District 6</v>
          </cell>
          <cell r="F11696" t="str">
            <v>Sewer</v>
          </cell>
        </row>
        <row r="11697">
          <cell r="B11697">
            <v>282404.44</v>
          </cell>
          <cell r="C11697">
            <v>2012</v>
          </cell>
          <cell r="D11697" t="str">
            <v>412980  Material Building &amp; Infrastructure</v>
          </cell>
          <cell r="E11697" t="str">
            <v>District 7</v>
          </cell>
          <cell r="F11697" t="str">
            <v>Sewer</v>
          </cell>
        </row>
        <row r="11698">
          <cell r="B11698">
            <v>116314.93</v>
          </cell>
          <cell r="C11698">
            <v>2012</v>
          </cell>
          <cell r="D11698" t="str">
            <v>412980  Material Building &amp; Infrastructure</v>
          </cell>
          <cell r="E11698" t="str">
            <v>District 1</v>
          </cell>
          <cell r="F11698" t="str">
            <v>Sewer</v>
          </cell>
        </row>
        <row r="11699">
          <cell r="B11699">
            <v>87.28</v>
          </cell>
          <cell r="C11699">
            <v>2012</v>
          </cell>
          <cell r="D11699" t="str">
            <v>412980  Material Building &amp; Infrastructure</v>
          </cell>
          <cell r="E11699" t="str">
            <v>Logistics</v>
          </cell>
          <cell r="F11699" t="str">
            <v>Sewer</v>
          </cell>
        </row>
        <row r="11700">
          <cell r="B11700">
            <v>125924.51</v>
          </cell>
          <cell r="C11700">
            <v>2012</v>
          </cell>
          <cell r="D11700" t="str">
            <v>412980  Material Building &amp; Infrastructure</v>
          </cell>
          <cell r="E11700" t="str">
            <v>Informal Settlements</v>
          </cell>
          <cell r="F11700" t="str">
            <v>Sewer</v>
          </cell>
        </row>
        <row r="11701">
          <cell r="B11701">
            <v>0</v>
          </cell>
          <cell r="C11701">
            <v>2012</v>
          </cell>
          <cell r="D11701" t="str">
            <v>412980  Material Building &amp; Infrastructure</v>
          </cell>
          <cell r="E11701" t="str">
            <v>Planning &amp; Design</v>
          </cell>
          <cell r="F11701" t="str">
            <v>Sewer</v>
          </cell>
        </row>
        <row r="11702">
          <cell r="B11702">
            <v>55200</v>
          </cell>
          <cell r="C11702">
            <v>2012</v>
          </cell>
          <cell r="D11702" t="str">
            <v>412980  Material Building &amp; Infrastructure</v>
          </cell>
          <cell r="E11702" t="str">
            <v>Informal Settlements</v>
          </cell>
          <cell r="F11702" t="str">
            <v>Sewer</v>
          </cell>
        </row>
        <row r="11703">
          <cell r="B11703">
            <v>0</v>
          </cell>
          <cell r="C11703">
            <v>2012</v>
          </cell>
          <cell r="D11703" t="str">
            <v>412980  Material Building &amp; Infrastructure</v>
          </cell>
          <cell r="E11703" t="str">
            <v>Logistics</v>
          </cell>
          <cell r="F11703" t="str">
            <v>Water</v>
          </cell>
        </row>
        <row r="11704">
          <cell r="B11704">
            <v>0</v>
          </cell>
          <cell r="C11704">
            <v>2012</v>
          </cell>
          <cell r="D11704" t="str">
            <v>412980  Material Building &amp; Infrastructure</v>
          </cell>
          <cell r="E11704" t="str">
            <v>District 7</v>
          </cell>
          <cell r="F11704" t="str">
            <v>Sewer</v>
          </cell>
        </row>
        <row r="11705">
          <cell r="B11705">
            <v>129294.16</v>
          </cell>
          <cell r="C11705">
            <v>2012</v>
          </cell>
          <cell r="D11705" t="str">
            <v>412980  Material Building &amp; Infrastructure</v>
          </cell>
          <cell r="E11705" t="str">
            <v>District 7</v>
          </cell>
          <cell r="F11705" t="str">
            <v>Sewer</v>
          </cell>
        </row>
        <row r="11706">
          <cell r="B11706">
            <v>1175.51</v>
          </cell>
          <cell r="C11706">
            <v>2012</v>
          </cell>
          <cell r="D11706" t="str">
            <v>412980  Material Building &amp; Infrastructure</v>
          </cell>
          <cell r="E11706" t="str">
            <v>District 7</v>
          </cell>
          <cell r="F11706" t="str">
            <v>Sewer</v>
          </cell>
        </row>
        <row r="11707">
          <cell r="B11707">
            <v>1080.45</v>
          </cell>
          <cell r="C11707">
            <v>2012</v>
          </cell>
          <cell r="D11707" t="str">
            <v>412980  Material Building &amp; Infrastructure</v>
          </cell>
          <cell r="E11707" t="str">
            <v>District 6</v>
          </cell>
          <cell r="F11707" t="str">
            <v>Sewer</v>
          </cell>
        </row>
        <row r="11708">
          <cell r="B11708">
            <v>6031.92</v>
          </cell>
          <cell r="C11708">
            <v>2012</v>
          </cell>
          <cell r="D11708" t="str">
            <v>412980  Material Building &amp; Infrastructure</v>
          </cell>
          <cell r="E11708" t="str">
            <v>District 6</v>
          </cell>
          <cell r="F11708" t="str">
            <v>Sewer</v>
          </cell>
        </row>
        <row r="11709">
          <cell r="B11709">
            <v>7671.4</v>
          </cell>
          <cell r="C11709">
            <v>2012</v>
          </cell>
          <cell r="D11709" t="str">
            <v>412980  Material Building &amp; Infrastructure</v>
          </cell>
          <cell r="E11709" t="str">
            <v>District 6</v>
          </cell>
          <cell r="F11709" t="str">
            <v>Sewer</v>
          </cell>
        </row>
        <row r="11710">
          <cell r="B11710">
            <v>622.20000000000005</v>
          </cell>
          <cell r="C11710">
            <v>2012</v>
          </cell>
          <cell r="D11710" t="str">
            <v>412980  Material Building &amp; Infrastructure</v>
          </cell>
          <cell r="E11710" t="str">
            <v>District 6</v>
          </cell>
          <cell r="F11710" t="str">
            <v>Sewer</v>
          </cell>
        </row>
        <row r="11711">
          <cell r="B11711">
            <v>0</v>
          </cell>
          <cell r="C11711">
            <v>2012</v>
          </cell>
          <cell r="D11711" t="str">
            <v>412980  Material Building &amp; Infrastructure</v>
          </cell>
          <cell r="E11711" t="str">
            <v>District 7</v>
          </cell>
          <cell r="F11711" t="str">
            <v>Sewer</v>
          </cell>
        </row>
        <row r="11712">
          <cell r="B11712">
            <v>24507.82</v>
          </cell>
          <cell r="C11712">
            <v>2012</v>
          </cell>
          <cell r="D11712" t="str">
            <v>412990  Material Electrical &amp; Electronic</v>
          </cell>
          <cell r="E11712" t="str">
            <v>District 4</v>
          </cell>
          <cell r="F11712" t="str">
            <v>Water</v>
          </cell>
        </row>
        <row r="11713">
          <cell r="B11713">
            <v>532.41999999999996</v>
          </cell>
          <cell r="C11713">
            <v>2012</v>
          </cell>
          <cell r="D11713" t="str">
            <v>412990  Material Electrical &amp; Electronic</v>
          </cell>
          <cell r="E11713" t="str">
            <v>District 4</v>
          </cell>
          <cell r="F11713" t="str">
            <v>Water</v>
          </cell>
        </row>
        <row r="11714">
          <cell r="B11714">
            <v>174.56</v>
          </cell>
          <cell r="C11714">
            <v>2012</v>
          </cell>
          <cell r="D11714" t="str">
            <v>412990  Material Electrical &amp; Electronic</v>
          </cell>
          <cell r="E11714" t="str">
            <v>District 3</v>
          </cell>
          <cell r="F11714" t="str">
            <v>Water</v>
          </cell>
        </row>
        <row r="11715">
          <cell r="B11715">
            <v>11169.89</v>
          </cell>
          <cell r="C11715">
            <v>2012</v>
          </cell>
          <cell r="D11715" t="str">
            <v>412990  Material Electrical &amp; Electronic</v>
          </cell>
          <cell r="E11715" t="str">
            <v>District 8</v>
          </cell>
          <cell r="F11715" t="str">
            <v>Water</v>
          </cell>
        </row>
        <row r="11716">
          <cell r="B11716">
            <v>171.06</v>
          </cell>
          <cell r="C11716">
            <v>2012</v>
          </cell>
          <cell r="D11716" t="str">
            <v>412990  Material Electrical &amp; Electronic</v>
          </cell>
          <cell r="E11716" t="str">
            <v>District 8</v>
          </cell>
          <cell r="F11716" t="str">
            <v>Water</v>
          </cell>
        </row>
        <row r="11717">
          <cell r="B11717">
            <v>10971.5</v>
          </cell>
          <cell r="C11717">
            <v>2012</v>
          </cell>
          <cell r="D11717" t="str">
            <v>412990  Material Electrical &amp; Electronic</v>
          </cell>
          <cell r="E11717" t="str">
            <v>District 1</v>
          </cell>
          <cell r="F11717" t="str">
            <v>Water</v>
          </cell>
        </row>
        <row r="11718">
          <cell r="B11718">
            <v>36495.5</v>
          </cell>
          <cell r="C11718">
            <v>2012</v>
          </cell>
          <cell r="D11718" t="str">
            <v>412990  Material Electrical &amp; Electronic</v>
          </cell>
          <cell r="E11718" t="str">
            <v>District 1</v>
          </cell>
          <cell r="F11718" t="str">
            <v>Water</v>
          </cell>
        </row>
        <row r="11719">
          <cell r="B11719">
            <v>1297.5999999999999</v>
          </cell>
          <cell r="C11719">
            <v>2012</v>
          </cell>
          <cell r="D11719" t="str">
            <v>412990  Material Electrical &amp; Electronic</v>
          </cell>
          <cell r="E11719" t="str">
            <v>Logistics</v>
          </cell>
          <cell r="F11719" t="str">
            <v>Water</v>
          </cell>
        </row>
        <row r="11720">
          <cell r="B11720">
            <v>4095.51</v>
          </cell>
          <cell r="C11720">
            <v>2012</v>
          </cell>
          <cell r="D11720" t="str">
            <v>412990  Material Electrical &amp; Electronic</v>
          </cell>
          <cell r="E11720" t="str">
            <v>Logistics</v>
          </cell>
          <cell r="F11720" t="str">
            <v>Water</v>
          </cell>
        </row>
        <row r="11721">
          <cell r="B11721">
            <v>0</v>
          </cell>
          <cell r="C11721">
            <v>2012</v>
          </cell>
          <cell r="D11721" t="str">
            <v>412990  Material Electrical &amp; Electronic</v>
          </cell>
          <cell r="E11721" t="str">
            <v>Logistics</v>
          </cell>
          <cell r="F11721" t="str">
            <v>Water</v>
          </cell>
        </row>
        <row r="11722">
          <cell r="B11722">
            <v>0</v>
          </cell>
          <cell r="C11722">
            <v>2012</v>
          </cell>
          <cell r="D11722" t="str">
            <v>412990  Material Electrical &amp; Electronic</v>
          </cell>
          <cell r="E11722" t="str">
            <v>TOC</v>
          </cell>
          <cell r="F11722" t="str">
            <v>Water</v>
          </cell>
        </row>
        <row r="11723">
          <cell r="B11723">
            <v>528.95000000000005</v>
          </cell>
          <cell r="C11723">
            <v>2012</v>
          </cell>
          <cell r="D11723" t="str">
            <v>412990  Material Electrical &amp; Electronic</v>
          </cell>
          <cell r="E11723" t="str">
            <v>Informal Settlements</v>
          </cell>
          <cell r="F11723" t="str">
            <v>Water</v>
          </cell>
        </row>
        <row r="11724">
          <cell r="B11724">
            <v>130677.43</v>
          </cell>
          <cell r="C11724">
            <v>2012</v>
          </cell>
          <cell r="D11724" t="str">
            <v>412990  Material Electrical &amp; Electronic</v>
          </cell>
          <cell r="E11724" t="str">
            <v>District 8</v>
          </cell>
          <cell r="F11724" t="str">
            <v>Water</v>
          </cell>
        </row>
        <row r="11725">
          <cell r="B11725">
            <v>48856.55</v>
          </cell>
          <cell r="C11725">
            <v>2012</v>
          </cell>
          <cell r="D11725" t="str">
            <v>412990  Material Electrical &amp; Electronic</v>
          </cell>
          <cell r="E11725" t="str">
            <v>District 6</v>
          </cell>
          <cell r="F11725" t="str">
            <v>Water</v>
          </cell>
        </row>
        <row r="11726">
          <cell r="B11726">
            <v>0</v>
          </cell>
          <cell r="C11726">
            <v>2012</v>
          </cell>
          <cell r="D11726" t="str">
            <v>412990  Material Electrical &amp; Electronic</v>
          </cell>
          <cell r="E11726" t="str">
            <v>District 6</v>
          </cell>
          <cell r="F11726" t="str">
            <v>Water</v>
          </cell>
        </row>
        <row r="11727">
          <cell r="B11727">
            <v>91.59</v>
          </cell>
          <cell r="C11727">
            <v>2012</v>
          </cell>
          <cell r="D11727" t="str">
            <v>412990  Material Electrical &amp; Electronic</v>
          </cell>
          <cell r="E11727" t="str">
            <v>District 6</v>
          </cell>
          <cell r="F11727" t="str">
            <v>Water</v>
          </cell>
        </row>
        <row r="11728">
          <cell r="B11728">
            <v>0</v>
          </cell>
          <cell r="C11728">
            <v>2012</v>
          </cell>
          <cell r="D11728" t="str">
            <v>412990  Material Electrical &amp; Electronic</v>
          </cell>
          <cell r="E11728" t="str">
            <v>Planning &amp; Design</v>
          </cell>
          <cell r="F11728" t="str">
            <v>Water</v>
          </cell>
        </row>
        <row r="11729">
          <cell r="B11729">
            <v>3056.94</v>
          </cell>
          <cell r="C11729">
            <v>2012</v>
          </cell>
          <cell r="D11729" t="str">
            <v>412990  Material Electrical &amp; Electronic</v>
          </cell>
          <cell r="E11729" t="str">
            <v>District 4</v>
          </cell>
          <cell r="F11729" t="str">
            <v>Sewer</v>
          </cell>
        </row>
        <row r="11730">
          <cell r="B11730">
            <v>8229.52</v>
          </cell>
          <cell r="C11730">
            <v>2012</v>
          </cell>
          <cell r="D11730" t="str">
            <v>412990  Material Electrical &amp; Electronic</v>
          </cell>
          <cell r="E11730" t="str">
            <v>District 7</v>
          </cell>
          <cell r="F11730" t="str">
            <v>Sewer</v>
          </cell>
        </row>
        <row r="11731">
          <cell r="B11731">
            <v>7615.78</v>
          </cell>
          <cell r="C11731">
            <v>2012</v>
          </cell>
          <cell r="D11731" t="str">
            <v>412990  Material Electrical &amp; Electronic</v>
          </cell>
          <cell r="E11731" t="str">
            <v>District 1</v>
          </cell>
          <cell r="F11731" t="str">
            <v>Sewer</v>
          </cell>
        </row>
        <row r="11732">
          <cell r="B11732">
            <v>32450</v>
          </cell>
          <cell r="C11732">
            <v>2012</v>
          </cell>
          <cell r="D11732" t="str">
            <v>412990  Material Electrical &amp; Electronic</v>
          </cell>
          <cell r="E11732" t="str">
            <v>Logistics</v>
          </cell>
          <cell r="F11732" t="str">
            <v>Sewer</v>
          </cell>
        </row>
        <row r="11733">
          <cell r="B11733">
            <v>4205.6000000000004</v>
          </cell>
          <cell r="C11733">
            <v>2012</v>
          </cell>
          <cell r="D11733" t="str">
            <v>412990  Material Electrical &amp; Electronic</v>
          </cell>
          <cell r="E11733" t="str">
            <v>Logistics</v>
          </cell>
          <cell r="F11733" t="str">
            <v>Sewer</v>
          </cell>
        </row>
        <row r="11734">
          <cell r="B11734">
            <v>1495</v>
          </cell>
          <cell r="C11734">
            <v>2012</v>
          </cell>
          <cell r="D11734" t="str">
            <v>412990  Material Electrical &amp; Electronic</v>
          </cell>
          <cell r="E11734" t="str">
            <v>Informal Settlements</v>
          </cell>
          <cell r="F11734" t="str">
            <v>Sewer</v>
          </cell>
        </row>
        <row r="11735">
          <cell r="B11735">
            <v>0</v>
          </cell>
          <cell r="C11735">
            <v>2012</v>
          </cell>
          <cell r="D11735" t="str">
            <v>412990  Material Electrical &amp; Electronic</v>
          </cell>
          <cell r="E11735" t="str">
            <v>Informal Settlements</v>
          </cell>
          <cell r="F11735" t="str">
            <v>Sewer</v>
          </cell>
        </row>
        <row r="11736">
          <cell r="B11736">
            <v>494.06</v>
          </cell>
          <cell r="C11736">
            <v>2012</v>
          </cell>
          <cell r="D11736" t="str">
            <v>412990  Material Electrical &amp; Electronic</v>
          </cell>
          <cell r="E11736" t="str">
            <v>District 7</v>
          </cell>
          <cell r="F11736" t="str">
            <v>Sewer</v>
          </cell>
        </row>
        <row r="11737">
          <cell r="B11737">
            <v>41.9</v>
          </cell>
          <cell r="C11737">
            <v>2012</v>
          </cell>
          <cell r="D11737" t="str">
            <v>412990  Material Electrical &amp; Electronic</v>
          </cell>
          <cell r="E11737" t="str">
            <v>District 6</v>
          </cell>
          <cell r="F11737" t="str">
            <v>Sewer</v>
          </cell>
        </row>
        <row r="11738">
          <cell r="B11738">
            <v>0</v>
          </cell>
          <cell r="C11738">
            <v>2012</v>
          </cell>
          <cell r="D11738" t="str">
            <v>413000  Materials General &amp; Consumables</v>
          </cell>
          <cell r="E11738" t="str">
            <v>District 8</v>
          </cell>
          <cell r="F11738" t="str">
            <v>Water</v>
          </cell>
        </row>
        <row r="11739">
          <cell r="B11739">
            <v>8432.64</v>
          </cell>
          <cell r="C11739">
            <v>2012</v>
          </cell>
          <cell r="D11739" t="str">
            <v>413000  Materials General &amp; Consumables</v>
          </cell>
          <cell r="E11739" t="str">
            <v>District 4</v>
          </cell>
          <cell r="F11739" t="str">
            <v>Water</v>
          </cell>
        </row>
        <row r="11740">
          <cell r="B11740">
            <v>8831.5400000000009</v>
          </cell>
          <cell r="C11740">
            <v>2012</v>
          </cell>
          <cell r="D11740" t="str">
            <v>413000  Materials General &amp; Consumables</v>
          </cell>
          <cell r="E11740" t="str">
            <v>District 4</v>
          </cell>
          <cell r="F11740" t="str">
            <v>Water</v>
          </cell>
        </row>
        <row r="11741">
          <cell r="B11741">
            <v>17492.669999999998</v>
          </cell>
          <cell r="C11741">
            <v>2012</v>
          </cell>
          <cell r="D11741" t="str">
            <v>413000  Materials General &amp; Consumables</v>
          </cell>
          <cell r="E11741" t="str">
            <v>District 4</v>
          </cell>
          <cell r="F11741" t="str">
            <v>Water</v>
          </cell>
        </row>
        <row r="11742">
          <cell r="B11742">
            <v>958.35</v>
          </cell>
          <cell r="C11742">
            <v>2012</v>
          </cell>
          <cell r="D11742" t="str">
            <v>413000  Materials General &amp; Consumables</v>
          </cell>
          <cell r="E11742" t="str">
            <v>District 4</v>
          </cell>
          <cell r="F11742" t="str">
            <v>Water</v>
          </cell>
        </row>
        <row r="11743">
          <cell r="B11743">
            <v>40638.76</v>
          </cell>
          <cell r="C11743">
            <v>2012</v>
          </cell>
          <cell r="D11743" t="str">
            <v>413000  Materials General &amp; Consumables</v>
          </cell>
          <cell r="E11743" t="str">
            <v>District 3</v>
          </cell>
          <cell r="F11743" t="str">
            <v>Water</v>
          </cell>
        </row>
        <row r="11744">
          <cell r="B11744">
            <v>0</v>
          </cell>
          <cell r="C11744">
            <v>2012</v>
          </cell>
          <cell r="D11744" t="str">
            <v>413000  Materials General &amp; Consumables</v>
          </cell>
          <cell r="E11744" t="str">
            <v>District 3</v>
          </cell>
          <cell r="F11744" t="str">
            <v>Water</v>
          </cell>
        </row>
        <row r="11745">
          <cell r="B11745">
            <v>99.05</v>
          </cell>
          <cell r="C11745">
            <v>2012</v>
          </cell>
          <cell r="D11745" t="str">
            <v>413000  Materials General &amp; Consumables</v>
          </cell>
          <cell r="E11745" t="str">
            <v>District 3</v>
          </cell>
          <cell r="F11745" t="str">
            <v>Water</v>
          </cell>
        </row>
        <row r="11746">
          <cell r="B11746">
            <v>391.08</v>
          </cell>
          <cell r="C11746">
            <v>2012</v>
          </cell>
          <cell r="D11746" t="str">
            <v>413000  Materials General &amp; Consumables</v>
          </cell>
          <cell r="E11746" t="str">
            <v>District 6</v>
          </cell>
          <cell r="F11746" t="str">
            <v>Water</v>
          </cell>
        </row>
        <row r="11747">
          <cell r="B11747">
            <v>33929.24</v>
          </cell>
          <cell r="C11747">
            <v>2012</v>
          </cell>
          <cell r="D11747" t="str">
            <v>413000  Materials General &amp; Consumables</v>
          </cell>
          <cell r="E11747" t="str">
            <v>District 8</v>
          </cell>
          <cell r="F11747" t="str">
            <v>Water</v>
          </cell>
        </row>
        <row r="11748">
          <cell r="B11748">
            <v>0</v>
          </cell>
          <cell r="C11748">
            <v>2012</v>
          </cell>
          <cell r="D11748" t="str">
            <v>413000  Materials General &amp; Consumables</v>
          </cell>
          <cell r="E11748" t="str">
            <v>District 8</v>
          </cell>
          <cell r="F11748" t="str">
            <v>Water</v>
          </cell>
        </row>
        <row r="11749">
          <cell r="B11749">
            <v>0</v>
          </cell>
          <cell r="C11749">
            <v>2012</v>
          </cell>
          <cell r="D11749" t="str">
            <v>413000  Materials General &amp; Consumables</v>
          </cell>
          <cell r="E11749" t="str">
            <v>District 6</v>
          </cell>
          <cell r="F11749" t="str">
            <v>Water</v>
          </cell>
        </row>
        <row r="11750">
          <cell r="B11750">
            <v>33531.81</v>
          </cell>
          <cell r="C11750">
            <v>2012</v>
          </cell>
          <cell r="D11750" t="str">
            <v>413000  Materials General &amp; Consumables</v>
          </cell>
          <cell r="E11750" t="str">
            <v>District 1</v>
          </cell>
          <cell r="F11750" t="str">
            <v>Water</v>
          </cell>
        </row>
        <row r="11751">
          <cell r="B11751">
            <v>0</v>
          </cell>
          <cell r="C11751">
            <v>2012</v>
          </cell>
          <cell r="D11751" t="str">
            <v>413000  Materials General &amp; Consumables</v>
          </cell>
          <cell r="E11751" t="str">
            <v>District 1</v>
          </cell>
          <cell r="F11751" t="str">
            <v>Water</v>
          </cell>
        </row>
        <row r="11752">
          <cell r="B11752">
            <v>825.75</v>
          </cell>
          <cell r="C11752">
            <v>2012</v>
          </cell>
          <cell r="D11752" t="str">
            <v>413000  Materials General &amp; Consumables</v>
          </cell>
          <cell r="E11752" t="str">
            <v>District 1</v>
          </cell>
          <cell r="F11752" t="str">
            <v>Water</v>
          </cell>
        </row>
        <row r="11753">
          <cell r="B11753">
            <v>12566.83</v>
          </cell>
          <cell r="C11753">
            <v>2012</v>
          </cell>
          <cell r="D11753" t="str">
            <v>413000  Materials General &amp; Consumables</v>
          </cell>
          <cell r="E11753" t="str">
            <v>Logistics</v>
          </cell>
          <cell r="F11753" t="str">
            <v>Water</v>
          </cell>
        </row>
        <row r="11754">
          <cell r="B11754">
            <v>2542.41</v>
          </cell>
          <cell r="C11754">
            <v>2012</v>
          </cell>
          <cell r="D11754" t="str">
            <v>413000  Materials General &amp; Consumables</v>
          </cell>
          <cell r="E11754" t="str">
            <v>Logistics</v>
          </cell>
          <cell r="F11754" t="str">
            <v>Water</v>
          </cell>
        </row>
        <row r="11755">
          <cell r="B11755">
            <v>3687.73</v>
          </cell>
          <cell r="C11755">
            <v>2012</v>
          </cell>
          <cell r="D11755" t="str">
            <v>413000  Materials General &amp; Consumables</v>
          </cell>
          <cell r="E11755" t="str">
            <v>Logistics</v>
          </cell>
          <cell r="F11755" t="str">
            <v>Water</v>
          </cell>
        </row>
        <row r="11756">
          <cell r="B11756">
            <v>0</v>
          </cell>
          <cell r="C11756">
            <v>2012</v>
          </cell>
          <cell r="D11756" t="str">
            <v>413000  Materials General &amp; Consumables</v>
          </cell>
          <cell r="E11756" t="str">
            <v>Logistics</v>
          </cell>
          <cell r="F11756" t="str">
            <v>Water</v>
          </cell>
        </row>
        <row r="11757">
          <cell r="B11757">
            <v>0</v>
          </cell>
          <cell r="C11757">
            <v>2012</v>
          </cell>
          <cell r="D11757" t="str">
            <v>413000  Materials General &amp; Consumables</v>
          </cell>
          <cell r="E11757" t="str">
            <v>Logistics</v>
          </cell>
          <cell r="F11757" t="str">
            <v>Water</v>
          </cell>
        </row>
        <row r="11758">
          <cell r="B11758">
            <v>0</v>
          </cell>
          <cell r="C11758">
            <v>2012</v>
          </cell>
          <cell r="D11758" t="str">
            <v>413000  Materials General &amp; Consumables</v>
          </cell>
          <cell r="E11758" t="str">
            <v>TOC</v>
          </cell>
          <cell r="F11758" t="str">
            <v>Water</v>
          </cell>
        </row>
        <row r="11759">
          <cell r="B11759">
            <v>21403.85</v>
          </cell>
          <cell r="C11759">
            <v>2012</v>
          </cell>
          <cell r="D11759" t="str">
            <v>413000  Materials General &amp; Consumables</v>
          </cell>
          <cell r="E11759" t="str">
            <v>Informal Settlements</v>
          </cell>
          <cell r="F11759" t="str">
            <v>Water</v>
          </cell>
        </row>
        <row r="11760">
          <cell r="B11760">
            <v>488.53</v>
          </cell>
          <cell r="C11760">
            <v>2012</v>
          </cell>
          <cell r="D11760" t="str">
            <v>413000  Materials General &amp; Consumables</v>
          </cell>
          <cell r="E11760" t="str">
            <v>TOC</v>
          </cell>
          <cell r="F11760" t="str">
            <v>Water</v>
          </cell>
        </row>
        <row r="11761">
          <cell r="B11761">
            <v>0</v>
          </cell>
          <cell r="C11761">
            <v>2012</v>
          </cell>
          <cell r="D11761" t="str">
            <v>413000  Materials General &amp; Consumables</v>
          </cell>
          <cell r="E11761" t="str">
            <v>District 8</v>
          </cell>
          <cell r="F11761" t="str">
            <v>Water</v>
          </cell>
        </row>
        <row r="11762">
          <cell r="B11762">
            <v>0</v>
          </cell>
          <cell r="C11762">
            <v>2012</v>
          </cell>
          <cell r="D11762" t="str">
            <v>413000  Materials General &amp; Consumables</v>
          </cell>
          <cell r="E11762" t="e">
            <v>#N/A</v>
          </cell>
          <cell r="F11762" t="str">
            <v>Sewer</v>
          </cell>
        </row>
        <row r="11763">
          <cell r="B11763">
            <v>489980.08</v>
          </cell>
          <cell r="C11763">
            <v>2012</v>
          </cell>
          <cell r="D11763" t="str">
            <v>413000  Materials General &amp; Consumables</v>
          </cell>
          <cell r="E11763" t="str">
            <v>District 8</v>
          </cell>
          <cell r="F11763" t="str">
            <v>Water</v>
          </cell>
        </row>
        <row r="11764">
          <cell r="B11764">
            <v>2513.0100000000002</v>
          </cell>
          <cell r="C11764">
            <v>2012</v>
          </cell>
          <cell r="D11764" t="str">
            <v>413000  Materials General &amp; Consumables</v>
          </cell>
          <cell r="E11764" t="str">
            <v>District 8</v>
          </cell>
          <cell r="F11764" t="str">
            <v>Water</v>
          </cell>
        </row>
        <row r="11765">
          <cell r="B11765">
            <v>0</v>
          </cell>
          <cell r="C11765">
            <v>2012</v>
          </cell>
          <cell r="D11765" t="str">
            <v>413000  Materials General &amp; Consumables</v>
          </cell>
          <cell r="E11765" t="str">
            <v>District 8</v>
          </cell>
          <cell r="F11765" t="str">
            <v>Water</v>
          </cell>
        </row>
        <row r="11766">
          <cell r="B11766">
            <v>1028.3399999999999</v>
          </cell>
          <cell r="C11766">
            <v>2012</v>
          </cell>
          <cell r="D11766" t="str">
            <v>413000  Materials General &amp; Consumables</v>
          </cell>
          <cell r="E11766" t="str">
            <v>District 6</v>
          </cell>
          <cell r="F11766" t="str">
            <v>Water</v>
          </cell>
        </row>
        <row r="11767">
          <cell r="B11767">
            <v>80060.5</v>
          </cell>
          <cell r="C11767">
            <v>2012</v>
          </cell>
          <cell r="D11767" t="str">
            <v>413000  Materials General &amp; Consumables</v>
          </cell>
          <cell r="E11767" t="str">
            <v>District 6</v>
          </cell>
          <cell r="F11767" t="str">
            <v>Water</v>
          </cell>
        </row>
        <row r="11768">
          <cell r="B11768">
            <v>10460.34</v>
          </cell>
          <cell r="C11768">
            <v>2012</v>
          </cell>
          <cell r="D11768" t="str">
            <v>413000  Materials General &amp; Consumables</v>
          </cell>
          <cell r="E11768" t="str">
            <v>District 6</v>
          </cell>
          <cell r="F11768" t="str">
            <v>Water</v>
          </cell>
        </row>
        <row r="11769">
          <cell r="B11769">
            <v>2661.53</v>
          </cell>
          <cell r="C11769">
            <v>2012</v>
          </cell>
          <cell r="D11769" t="str">
            <v>413000  Materials General &amp; Consumables</v>
          </cell>
          <cell r="E11769" t="str">
            <v>District 6</v>
          </cell>
          <cell r="F11769" t="str">
            <v>Water</v>
          </cell>
        </row>
        <row r="11770">
          <cell r="B11770">
            <v>0</v>
          </cell>
          <cell r="C11770">
            <v>2012</v>
          </cell>
          <cell r="D11770" t="str">
            <v>413000  Materials General &amp; Consumables</v>
          </cell>
          <cell r="E11770" t="str">
            <v>District 6</v>
          </cell>
          <cell r="F11770" t="str">
            <v>Water</v>
          </cell>
        </row>
        <row r="11771">
          <cell r="B11771">
            <v>0</v>
          </cell>
          <cell r="C11771">
            <v>2012</v>
          </cell>
          <cell r="D11771" t="str">
            <v>413000  Materials General &amp; Consumables</v>
          </cell>
          <cell r="E11771" t="str">
            <v>District 8</v>
          </cell>
          <cell r="F11771" t="str">
            <v>Water</v>
          </cell>
        </row>
        <row r="11772">
          <cell r="B11772">
            <v>0</v>
          </cell>
          <cell r="C11772">
            <v>2012</v>
          </cell>
          <cell r="D11772" t="str">
            <v>413000  Materials General &amp; Consumables</v>
          </cell>
          <cell r="E11772" t="str">
            <v>Planning &amp; Design</v>
          </cell>
          <cell r="F11772" t="str">
            <v>Water</v>
          </cell>
        </row>
        <row r="11773">
          <cell r="B11773">
            <v>1570.61</v>
          </cell>
          <cell r="C11773">
            <v>2012</v>
          </cell>
          <cell r="D11773" t="str">
            <v>413000  Materials General &amp; Consumables</v>
          </cell>
          <cell r="E11773" t="str">
            <v>District 4</v>
          </cell>
          <cell r="F11773" t="str">
            <v>Sewer</v>
          </cell>
        </row>
        <row r="11774">
          <cell r="B11774">
            <v>0</v>
          </cell>
          <cell r="C11774">
            <v>2012</v>
          </cell>
          <cell r="D11774" t="str">
            <v>413000  Materials General &amp; Consumables</v>
          </cell>
          <cell r="E11774" t="str">
            <v>District 4</v>
          </cell>
          <cell r="F11774" t="str">
            <v>Sewer</v>
          </cell>
        </row>
        <row r="11775">
          <cell r="B11775">
            <v>0</v>
          </cell>
          <cell r="C11775">
            <v>2012</v>
          </cell>
          <cell r="D11775" t="str">
            <v>413000  Materials General &amp; Consumables</v>
          </cell>
          <cell r="E11775" t="str">
            <v>District 4</v>
          </cell>
          <cell r="F11775" t="str">
            <v>Sewer</v>
          </cell>
        </row>
        <row r="11776">
          <cell r="B11776">
            <v>4685.4799999999996</v>
          </cell>
          <cell r="C11776">
            <v>2012</v>
          </cell>
          <cell r="D11776" t="str">
            <v>413000  Materials General &amp; Consumables</v>
          </cell>
          <cell r="E11776" t="str">
            <v>District 4</v>
          </cell>
          <cell r="F11776" t="str">
            <v>Sewer</v>
          </cell>
        </row>
        <row r="11777">
          <cell r="B11777">
            <v>1758.72</v>
          </cell>
          <cell r="C11777">
            <v>2012</v>
          </cell>
          <cell r="D11777" t="str">
            <v>413000  Materials General &amp; Consumables</v>
          </cell>
          <cell r="E11777" t="str">
            <v>District 4</v>
          </cell>
          <cell r="F11777" t="str">
            <v>Sewer</v>
          </cell>
        </row>
        <row r="11778">
          <cell r="B11778">
            <v>0</v>
          </cell>
          <cell r="C11778">
            <v>2012</v>
          </cell>
          <cell r="D11778" t="str">
            <v>413000  Materials General &amp; Consumables</v>
          </cell>
          <cell r="E11778" t="str">
            <v>District 3</v>
          </cell>
          <cell r="F11778" t="str">
            <v>Sewer</v>
          </cell>
        </row>
        <row r="11779">
          <cell r="B11779">
            <v>2797.99</v>
          </cell>
          <cell r="C11779">
            <v>2012</v>
          </cell>
          <cell r="D11779" t="str">
            <v>413000  Materials General &amp; Consumables</v>
          </cell>
          <cell r="E11779" t="str">
            <v>District 3</v>
          </cell>
          <cell r="F11779" t="str">
            <v>Sewer</v>
          </cell>
        </row>
        <row r="11780">
          <cell r="B11780">
            <v>280.16000000000003</v>
          </cell>
          <cell r="C11780">
            <v>2012</v>
          </cell>
          <cell r="D11780" t="str">
            <v>413000  Materials General &amp; Consumables</v>
          </cell>
          <cell r="E11780" t="str">
            <v>District 6</v>
          </cell>
          <cell r="F11780" t="str">
            <v>Sewer</v>
          </cell>
        </row>
        <row r="11781">
          <cell r="B11781">
            <v>5463.94</v>
          </cell>
          <cell r="C11781">
            <v>2012</v>
          </cell>
          <cell r="D11781" t="str">
            <v>413000  Materials General &amp; Consumables</v>
          </cell>
          <cell r="E11781" t="str">
            <v>District 7</v>
          </cell>
          <cell r="F11781" t="str">
            <v>Sewer</v>
          </cell>
        </row>
        <row r="11782">
          <cell r="B11782">
            <v>11656.81</v>
          </cell>
          <cell r="C11782">
            <v>2012</v>
          </cell>
          <cell r="D11782" t="str">
            <v>413000  Materials General &amp; Consumables</v>
          </cell>
          <cell r="E11782" t="str">
            <v>District 1</v>
          </cell>
          <cell r="F11782" t="str">
            <v>Sewer</v>
          </cell>
        </row>
        <row r="11783">
          <cell r="B11783">
            <v>0</v>
          </cell>
          <cell r="C11783">
            <v>2012</v>
          </cell>
          <cell r="D11783" t="str">
            <v>413000  Materials General &amp; Consumables</v>
          </cell>
          <cell r="E11783" t="str">
            <v>Logistics</v>
          </cell>
          <cell r="F11783" t="str">
            <v>Sewer</v>
          </cell>
        </row>
        <row r="11784">
          <cell r="B11784">
            <v>0</v>
          </cell>
          <cell r="C11784">
            <v>2012</v>
          </cell>
          <cell r="D11784" t="str">
            <v>413000  Materials General &amp; Consumables</v>
          </cell>
          <cell r="E11784" t="str">
            <v>Logistics</v>
          </cell>
          <cell r="F11784" t="str">
            <v>Sewer</v>
          </cell>
        </row>
        <row r="11785">
          <cell r="B11785">
            <v>0</v>
          </cell>
          <cell r="C11785">
            <v>2012</v>
          </cell>
          <cell r="D11785" t="str">
            <v>413000  Materials General &amp; Consumables</v>
          </cell>
          <cell r="E11785" t="str">
            <v>Logistics</v>
          </cell>
          <cell r="F11785" t="str">
            <v>Sewer</v>
          </cell>
        </row>
        <row r="11786">
          <cell r="B11786">
            <v>0</v>
          </cell>
          <cell r="C11786">
            <v>2012</v>
          </cell>
          <cell r="D11786" t="str">
            <v>413000  Materials General &amp; Consumables</v>
          </cell>
          <cell r="E11786" t="str">
            <v>Logistics</v>
          </cell>
          <cell r="F11786" t="str">
            <v>Sewer</v>
          </cell>
        </row>
        <row r="11787">
          <cell r="B11787">
            <v>0</v>
          </cell>
          <cell r="C11787">
            <v>2012</v>
          </cell>
          <cell r="D11787" t="str">
            <v>413000  Materials General &amp; Consumables</v>
          </cell>
          <cell r="E11787" t="str">
            <v>Logistics</v>
          </cell>
          <cell r="F11787" t="str">
            <v>Sewer</v>
          </cell>
        </row>
        <row r="11788">
          <cell r="B11788">
            <v>4261.0200000000004</v>
          </cell>
          <cell r="C11788">
            <v>2012</v>
          </cell>
          <cell r="D11788" t="str">
            <v>413000  Materials General &amp; Consumables</v>
          </cell>
          <cell r="E11788" t="str">
            <v>Logistics</v>
          </cell>
          <cell r="F11788" t="str">
            <v>Sewer</v>
          </cell>
        </row>
        <row r="11789">
          <cell r="B11789">
            <v>17728.310000000001</v>
          </cell>
          <cell r="C11789">
            <v>2012</v>
          </cell>
          <cell r="D11789" t="str">
            <v>413000  Materials General &amp; Consumables</v>
          </cell>
          <cell r="E11789" t="str">
            <v>Informal Settlements</v>
          </cell>
          <cell r="F11789" t="str">
            <v>Sewer</v>
          </cell>
        </row>
        <row r="11790">
          <cell r="B11790">
            <v>0</v>
          </cell>
          <cell r="C11790">
            <v>2012</v>
          </cell>
          <cell r="D11790" t="str">
            <v>413000  Materials General &amp; Consumables</v>
          </cell>
          <cell r="E11790" t="str">
            <v>Planning &amp; Design</v>
          </cell>
          <cell r="F11790" t="str">
            <v>Sewer</v>
          </cell>
        </row>
        <row r="11791">
          <cell r="B11791">
            <v>287.54000000000002</v>
          </cell>
          <cell r="C11791">
            <v>2012</v>
          </cell>
          <cell r="D11791" t="str">
            <v>413000  Materials General &amp; Consumables</v>
          </cell>
          <cell r="E11791" t="str">
            <v>Informal Settlements</v>
          </cell>
          <cell r="F11791" t="str">
            <v>Sewer</v>
          </cell>
        </row>
        <row r="11792">
          <cell r="B11792">
            <v>695.28</v>
          </cell>
          <cell r="C11792">
            <v>2012</v>
          </cell>
          <cell r="D11792" t="str">
            <v>413000  Materials General &amp; Consumables</v>
          </cell>
          <cell r="E11792" t="str">
            <v>District 7</v>
          </cell>
          <cell r="F11792" t="str">
            <v>Sewer</v>
          </cell>
        </row>
        <row r="11793">
          <cell r="B11793">
            <v>-275.7</v>
          </cell>
          <cell r="C11793">
            <v>2012</v>
          </cell>
          <cell r="D11793" t="str">
            <v>413000  Materials General &amp; Consumables</v>
          </cell>
          <cell r="E11793" t="str">
            <v>Informal Settlements</v>
          </cell>
          <cell r="F11793" t="str">
            <v>Water</v>
          </cell>
        </row>
        <row r="11794">
          <cell r="B11794">
            <v>0</v>
          </cell>
          <cell r="C11794">
            <v>2012</v>
          </cell>
          <cell r="D11794" t="str">
            <v>413000  Materials General &amp; Consumables</v>
          </cell>
          <cell r="E11794" t="str">
            <v>Logistics</v>
          </cell>
          <cell r="F11794" t="str">
            <v>Water</v>
          </cell>
        </row>
        <row r="11795">
          <cell r="B11795">
            <v>0</v>
          </cell>
          <cell r="C11795">
            <v>2012</v>
          </cell>
          <cell r="D11795" t="str">
            <v>413000  Materials General &amp; Consumables</v>
          </cell>
          <cell r="E11795" t="str">
            <v>District 7</v>
          </cell>
          <cell r="F11795" t="str">
            <v>Sewer</v>
          </cell>
        </row>
        <row r="11796">
          <cell r="B11796">
            <v>27148.37</v>
          </cell>
          <cell r="C11796">
            <v>2012</v>
          </cell>
          <cell r="D11796" t="str">
            <v>413000  Materials General &amp; Consumables</v>
          </cell>
          <cell r="E11796" t="str">
            <v>District 7</v>
          </cell>
          <cell r="F11796" t="str">
            <v>Sewer</v>
          </cell>
        </row>
        <row r="11797">
          <cell r="B11797">
            <v>0</v>
          </cell>
          <cell r="C11797">
            <v>2012</v>
          </cell>
          <cell r="D11797" t="str">
            <v>413000  Materials General &amp; Consumables</v>
          </cell>
          <cell r="E11797" t="str">
            <v>District 7</v>
          </cell>
          <cell r="F11797" t="str">
            <v>Sewer</v>
          </cell>
        </row>
        <row r="11798">
          <cell r="B11798">
            <v>0</v>
          </cell>
          <cell r="C11798">
            <v>2012</v>
          </cell>
          <cell r="D11798" t="str">
            <v>413000  Materials General &amp; Consumables</v>
          </cell>
          <cell r="E11798" t="str">
            <v>District 7</v>
          </cell>
          <cell r="F11798" t="str">
            <v>Sewer</v>
          </cell>
        </row>
        <row r="11799">
          <cell r="B11799">
            <v>3880.92</v>
          </cell>
          <cell r="C11799">
            <v>2012</v>
          </cell>
          <cell r="D11799" t="str">
            <v>413000  Materials General &amp; Consumables</v>
          </cell>
          <cell r="E11799" t="str">
            <v>District 7</v>
          </cell>
          <cell r="F11799" t="str">
            <v>Sewer</v>
          </cell>
        </row>
        <row r="11800">
          <cell r="B11800">
            <v>10687.17</v>
          </cell>
          <cell r="C11800">
            <v>2012</v>
          </cell>
          <cell r="D11800" t="str">
            <v>413000  Materials General &amp; Consumables</v>
          </cell>
          <cell r="E11800" t="str">
            <v>District 6</v>
          </cell>
          <cell r="F11800" t="str">
            <v>Sewer</v>
          </cell>
        </row>
        <row r="11801">
          <cell r="B11801">
            <v>0</v>
          </cell>
          <cell r="C11801">
            <v>2012</v>
          </cell>
          <cell r="D11801" t="str">
            <v>413000  Materials General &amp; Consumables</v>
          </cell>
          <cell r="E11801" t="str">
            <v>District 6</v>
          </cell>
          <cell r="F11801" t="str">
            <v>Sewer</v>
          </cell>
        </row>
        <row r="11802">
          <cell r="B11802">
            <v>6383.47</v>
          </cell>
          <cell r="C11802">
            <v>2012</v>
          </cell>
          <cell r="D11802" t="str">
            <v>413000  Materials General &amp; Consumables</v>
          </cell>
          <cell r="E11802" t="str">
            <v>District 6</v>
          </cell>
          <cell r="F11802" t="str">
            <v>Sewer</v>
          </cell>
        </row>
        <row r="11803">
          <cell r="B11803">
            <v>6269.44</v>
          </cell>
          <cell r="C11803">
            <v>2012</v>
          </cell>
          <cell r="D11803" t="str">
            <v>413000  Materials General &amp; Consumables</v>
          </cell>
          <cell r="E11803" t="str">
            <v>District 6</v>
          </cell>
          <cell r="F11803" t="str">
            <v>Sewer</v>
          </cell>
        </row>
        <row r="11804">
          <cell r="B11804">
            <v>987.51</v>
          </cell>
          <cell r="C11804">
            <v>2012</v>
          </cell>
          <cell r="D11804" t="str">
            <v>413000  Materials General &amp; Consumables</v>
          </cell>
          <cell r="E11804" t="str">
            <v>District 6</v>
          </cell>
          <cell r="F11804" t="str">
            <v>Sewer</v>
          </cell>
        </row>
        <row r="11805">
          <cell r="B11805">
            <v>0</v>
          </cell>
          <cell r="C11805">
            <v>2012</v>
          </cell>
          <cell r="D11805" t="str">
            <v>413000  Materials General &amp; Consumables</v>
          </cell>
          <cell r="E11805" t="str">
            <v>District 7</v>
          </cell>
          <cell r="F11805" t="str">
            <v>Sewer</v>
          </cell>
        </row>
        <row r="11806">
          <cell r="B11806">
            <v>0</v>
          </cell>
          <cell r="C11806">
            <v>2012</v>
          </cell>
          <cell r="D11806" t="str">
            <v>413000  Materials General &amp; Consumables</v>
          </cell>
          <cell r="E11806" t="str">
            <v>District 7</v>
          </cell>
          <cell r="F11806" t="str">
            <v>Sewer</v>
          </cell>
        </row>
        <row r="11807">
          <cell r="B11807">
            <v>21900</v>
          </cell>
          <cell r="C11807">
            <v>2012</v>
          </cell>
          <cell r="D11807" t="str">
            <v>411450  Bursaries - Non-Employees</v>
          </cell>
          <cell r="E11807" t="str">
            <v>District 8</v>
          </cell>
          <cell r="F11807" t="str">
            <v>Water</v>
          </cell>
        </row>
        <row r="11808">
          <cell r="B11808">
            <v>8259</v>
          </cell>
          <cell r="C11808">
            <v>2012</v>
          </cell>
          <cell r="D11808" t="str">
            <v>411450  Bursaries - Non-Employees</v>
          </cell>
          <cell r="E11808" t="str">
            <v>District 8</v>
          </cell>
          <cell r="F11808" t="str">
            <v>Water</v>
          </cell>
        </row>
        <row r="11809">
          <cell r="B11809">
            <v>2600</v>
          </cell>
          <cell r="C11809">
            <v>2012</v>
          </cell>
          <cell r="D11809" t="str">
            <v>411450  Bursaries - Non-Employees</v>
          </cell>
          <cell r="E11809" t="str">
            <v>District 8</v>
          </cell>
          <cell r="F11809" t="str">
            <v>Water</v>
          </cell>
        </row>
        <row r="11810">
          <cell r="B11810">
            <v>45601.95</v>
          </cell>
          <cell r="C11810">
            <v>2012</v>
          </cell>
          <cell r="D11810" t="str">
            <v>411450  Bursaries - Non-Employees</v>
          </cell>
          <cell r="E11810" t="str">
            <v>District 8</v>
          </cell>
          <cell r="F11810" t="str">
            <v>Water</v>
          </cell>
        </row>
        <row r="11811">
          <cell r="B11811">
            <v>8905</v>
          </cell>
          <cell r="C11811">
            <v>2012</v>
          </cell>
          <cell r="D11811" t="str">
            <v>411450  Bursaries - Non-Employees</v>
          </cell>
          <cell r="E11811" t="str">
            <v>District 6</v>
          </cell>
          <cell r="F11811" t="str">
            <v>Water</v>
          </cell>
        </row>
        <row r="11812">
          <cell r="B11812">
            <v>16500</v>
          </cell>
          <cell r="C11812">
            <v>2012</v>
          </cell>
          <cell r="D11812" t="str">
            <v>411450  Bursaries - Non-Employees</v>
          </cell>
          <cell r="E11812" t="str">
            <v>District 4</v>
          </cell>
          <cell r="F11812" t="str">
            <v>Water</v>
          </cell>
        </row>
        <row r="11813">
          <cell r="B11813">
            <v>22100</v>
          </cell>
          <cell r="C11813">
            <v>2012</v>
          </cell>
          <cell r="D11813" t="str">
            <v>411450  Bursaries - Non-Employees</v>
          </cell>
          <cell r="E11813" t="str">
            <v>District 4</v>
          </cell>
          <cell r="F11813" t="str">
            <v>Water</v>
          </cell>
        </row>
        <row r="11814">
          <cell r="B11814">
            <v>37200</v>
          </cell>
          <cell r="C11814">
            <v>2012</v>
          </cell>
          <cell r="D11814" t="str">
            <v>411450  Bursaries - Non-Employees</v>
          </cell>
          <cell r="E11814" t="str">
            <v>District 8</v>
          </cell>
          <cell r="F11814" t="str">
            <v>Water</v>
          </cell>
        </row>
        <row r="11815">
          <cell r="B11815">
            <v>1095.8499999999999</v>
          </cell>
          <cell r="C11815">
            <v>2012</v>
          </cell>
          <cell r="D11815" t="str">
            <v>411450  Bursaries - Non-Employees</v>
          </cell>
          <cell r="E11815" t="str">
            <v>District 8</v>
          </cell>
          <cell r="F11815" t="str">
            <v>Water</v>
          </cell>
        </row>
        <row r="11816">
          <cell r="B11816">
            <v>1700</v>
          </cell>
          <cell r="C11816">
            <v>2012</v>
          </cell>
          <cell r="D11816" t="str">
            <v>411450  Bursaries - Non-Employees</v>
          </cell>
          <cell r="E11816" t="str">
            <v>District 1</v>
          </cell>
          <cell r="F11816" t="str">
            <v>Water</v>
          </cell>
        </row>
        <row r="11817">
          <cell r="B11817">
            <v>1970</v>
          </cell>
          <cell r="C11817">
            <v>2012</v>
          </cell>
          <cell r="D11817" t="str">
            <v>411450  Bursaries - Non-Employees</v>
          </cell>
          <cell r="E11817" t="str">
            <v>District 1</v>
          </cell>
          <cell r="F11817" t="str">
            <v>Water</v>
          </cell>
        </row>
        <row r="11818">
          <cell r="B11818">
            <v>39200</v>
          </cell>
          <cell r="C11818">
            <v>2012</v>
          </cell>
          <cell r="D11818" t="str">
            <v>411450  Bursaries - Non-Employees</v>
          </cell>
          <cell r="E11818" t="str">
            <v>Logistics</v>
          </cell>
          <cell r="F11818" t="str">
            <v>Water</v>
          </cell>
        </row>
        <row r="11819">
          <cell r="B11819">
            <v>15900</v>
          </cell>
          <cell r="C11819">
            <v>2012</v>
          </cell>
          <cell r="D11819" t="str">
            <v>411450  Bursaries - Non-Employees</v>
          </cell>
          <cell r="E11819" t="str">
            <v>Logistics</v>
          </cell>
          <cell r="F11819" t="str">
            <v>Water</v>
          </cell>
        </row>
        <row r="11820">
          <cell r="B11820">
            <v>4000</v>
          </cell>
          <cell r="C11820">
            <v>2012</v>
          </cell>
          <cell r="D11820" t="str">
            <v>411450  Bursaries - Non-Employees</v>
          </cell>
          <cell r="E11820" t="str">
            <v>Logistics</v>
          </cell>
          <cell r="F11820" t="str">
            <v>Water</v>
          </cell>
        </row>
        <row r="11821">
          <cell r="B11821">
            <v>2224</v>
          </cell>
          <cell r="C11821">
            <v>2012</v>
          </cell>
          <cell r="D11821" t="str">
            <v>411450  Bursaries - Non-Employees</v>
          </cell>
          <cell r="E11821" t="str">
            <v>TOC</v>
          </cell>
          <cell r="F11821" t="str">
            <v>Water</v>
          </cell>
        </row>
        <row r="11822">
          <cell r="B11822">
            <v>27897</v>
          </cell>
          <cell r="C11822">
            <v>2012</v>
          </cell>
          <cell r="D11822" t="str">
            <v>411450  Bursaries - Non-Employees</v>
          </cell>
          <cell r="E11822" t="str">
            <v>Informal Settlements</v>
          </cell>
          <cell r="F11822" t="str">
            <v>Water</v>
          </cell>
        </row>
        <row r="11823">
          <cell r="B11823">
            <v>28852</v>
          </cell>
          <cell r="C11823">
            <v>2012</v>
          </cell>
          <cell r="D11823" t="str">
            <v>411450  Bursaries - Non-Employees</v>
          </cell>
          <cell r="E11823" t="str">
            <v>Informal Settlements</v>
          </cell>
          <cell r="F11823" t="str">
            <v>Water</v>
          </cell>
        </row>
        <row r="11824">
          <cell r="B11824">
            <v>81619.210000000006</v>
          </cell>
          <cell r="C11824">
            <v>2012</v>
          </cell>
          <cell r="D11824" t="str">
            <v>411450  Bursaries - Non-Employees</v>
          </cell>
          <cell r="E11824" t="str">
            <v>Logistics</v>
          </cell>
          <cell r="F11824" t="str">
            <v>Water</v>
          </cell>
        </row>
        <row r="11825">
          <cell r="B11825">
            <v>726</v>
          </cell>
          <cell r="C11825">
            <v>2012</v>
          </cell>
          <cell r="D11825" t="str">
            <v>411450  Bursaries - Non-Employees</v>
          </cell>
          <cell r="E11825" t="str">
            <v>District 6</v>
          </cell>
          <cell r="F11825" t="str">
            <v>Sewer</v>
          </cell>
        </row>
        <row r="11826">
          <cell r="B11826">
            <v>11000</v>
          </cell>
          <cell r="C11826">
            <v>2012</v>
          </cell>
          <cell r="D11826" t="str">
            <v>411450  Bursaries - Non-Employees</v>
          </cell>
          <cell r="E11826" t="str">
            <v>District 4</v>
          </cell>
          <cell r="F11826" t="str">
            <v>Sewer</v>
          </cell>
        </row>
        <row r="11827">
          <cell r="B11827">
            <v>15900</v>
          </cell>
          <cell r="C11827">
            <v>2012</v>
          </cell>
          <cell r="D11827" t="str">
            <v>411450  Bursaries - Non-Employees</v>
          </cell>
          <cell r="E11827" t="str">
            <v>District 6</v>
          </cell>
          <cell r="F11827" t="str">
            <v>Sewer</v>
          </cell>
        </row>
        <row r="11828">
          <cell r="B11828">
            <v>6210</v>
          </cell>
          <cell r="C11828">
            <v>2012</v>
          </cell>
          <cell r="D11828" t="str">
            <v>411450  Bursaries - Non-Employees</v>
          </cell>
          <cell r="E11828" t="str">
            <v>District 1</v>
          </cell>
          <cell r="F11828" t="str">
            <v>Sewer</v>
          </cell>
        </row>
        <row r="11829">
          <cell r="B11829">
            <v>1558080.82</v>
          </cell>
          <cell r="C11829">
            <v>2012</v>
          </cell>
          <cell r="D11829" t="str">
            <v>414250  Training</v>
          </cell>
          <cell r="E11829" t="str">
            <v>Logistics</v>
          </cell>
          <cell r="F11829" t="str">
            <v>Water</v>
          </cell>
        </row>
        <row r="11830">
          <cell r="B11830">
            <v>288.16000000000003</v>
          </cell>
          <cell r="C11830">
            <v>2012</v>
          </cell>
          <cell r="D11830" t="str">
            <v>414270  Training - Co Op Students</v>
          </cell>
          <cell r="E11830" t="str">
            <v>Planning &amp; Design</v>
          </cell>
          <cell r="F11830" t="str">
            <v>Sewer</v>
          </cell>
        </row>
        <row r="11831">
          <cell r="B11831">
            <v>45301.09</v>
          </cell>
          <cell r="C11831">
            <v>2012</v>
          </cell>
          <cell r="D11831" t="str">
            <v>414270  Training - Co Op Students</v>
          </cell>
          <cell r="E11831" t="str">
            <v>Informal Settlements</v>
          </cell>
          <cell r="F11831" t="str">
            <v>Water</v>
          </cell>
        </row>
        <row r="11832">
          <cell r="B11832">
            <v>5761.25</v>
          </cell>
          <cell r="C11832">
            <v>2012</v>
          </cell>
          <cell r="D11832" t="str">
            <v>414270  Training - Co Op Students</v>
          </cell>
          <cell r="E11832" t="str">
            <v>District 1</v>
          </cell>
          <cell r="F11832" t="str">
            <v>Water</v>
          </cell>
        </row>
        <row r="11833">
          <cell r="B11833">
            <v>72270.53</v>
          </cell>
          <cell r="C11833">
            <v>2012</v>
          </cell>
          <cell r="D11833" t="str">
            <v>414270  Training - Co Op Students</v>
          </cell>
          <cell r="E11833" t="str">
            <v>District 3</v>
          </cell>
          <cell r="F11833" t="str">
            <v>Water</v>
          </cell>
        </row>
        <row r="11834">
          <cell r="B11834">
            <v>9384.98</v>
          </cell>
          <cell r="C11834">
            <v>2012</v>
          </cell>
          <cell r="D11834" t="str">
            <v>414270  Training - Co Op Students</v>
          </cell>
          <cell r="E11834" t="str">
            <v>District 4</v>
          </cell>
          <cell r="F11834" t="str">
            <v>Water</v>
          </cell>
        </row>
        <row r="11835">
          <cell r="B11835">
            <v>44260.28</v>
          </cell>
          <cell r="C11835">
            <v>2012</v>
          </cell>
          <cell r="D11835" t="str">
            <v>414270  Training - Co Op Students</v>
          </cell>
          <cell r="E11835" t="str">
            <v>District 6</v>
          </cell>
          <cell r="F11835" t="str">
            <v>Water</v>
          </cell>
        </row>
        <row r="11836">
          <cell r="B11836">
            <v>11444.97</v>
          </cell>
          <cell r="C11836">
            <v>2012</v>
          </cell>
          <cell r="D11836" t="str">
            <v>414270  Training - Co Op Students</v>
          </cell>
          <cell r="E11836" t="str">
            <v>District 8</v>
          </cell>
          <cell r="F11836" t="str">
            <v>Water</v>
          </cell>
        </row>
        <row r="11837">
          <cell r="B11837">
            <v>90440</v>
          </cell>
          <cell r="C11837">
            <v>2012</v>
          </cell>
          <cell r="D11837" t="str">
            <v>414330  Learnerships</v>
          </cell>
          <cell r="E11837" t="str">
            <v>Logistics</v>
          </cell>
          <cell r="F11837" t="str">
            <v>Water</v>
          </cell>
        </row>
        <row r="11838">
          <cell r="B11838">
            <v>20613.64</v>
          </cell>
          <cell r="C11838">
            <v>2012</v>
          </cell>
          <cell r="D11838" t="str">
            <v>411100  DO NOT USE - Advertising</v>
          </cell>
          <cell r="E11838" t="str">
            <v>District 8</v>
          </cell>
          <cell r="F11838" t="str">
            <v>Water</v>
          </cell>
        </row>
        <row r="11839">
          <cell r="B11839">
            <v>2047.76</v>
          </cell>
          <cell r="C11839">
            <v>2012</v>
          </cell>
          <cell r="D11839" t="str">
            <v>411100  DO NOT USE - Advertising</v>
          </cell>
          <cell r="E11839" t="str">
            <v>District 4</v>
          </cell>
          <cell r="F11839" t="str">
            <v>Water</v>
          </cell>
        </row>
        <row r="11840">
          <cell r="B11840">
            <v>13817.12</v>
          </cell>
          <cell r="C11840">
            <v>2012</v>
          </cell>
          <cell r="D11840" t="str">
            <v>411100  DO NOT USE - Advertising</v>
          </cell>
          <cell r="E11840" t="str">
            <v>District 4</v>
          </cell>
          <cell r="F11840" t="str">
            <v>Water</v>
          </cell>
        </row>
        <row r="11841">
          <cell r="B11841">
            <v>15381.17</v>
          </cell>
          <cell r="C11841">
            <v>2012</v>
          </cell>
          <cell r="D11841" t="str">
            <v>411100  DO NOT USE - Advertising</v>
          </cell>
          <cell r="E11841" t="str">
            <v>District 3</v>
          </cell>
          <cell r="F11841" t="str">
            <v>Water</v>
          </cell>
        </row>
        <row r="11842">
          <cell r="B11842">
            <v>-922.08</v>
          </cell>
          <cell r="C11842">
            <v>2012</v>
          </cell>
          <cell r="D11842" t="str">
            <v>411100  DO NOT USE - Advertising</v>
          </cell>
          <cell r="E11842" t="str">
            <v>District 8</v>
          </cell>
          <cell r="F11842" t="str">
            <v>Water</v>
          </cell>
        </row>
        <row r="11843">
          <cell r="B11843">
            <v>8020</v>
          </cell>
          <cell r="C11843">
            <v>2012</v>
          </cell>
          <cell r="D11843" t="str">
            <v>411100  DO NOT USE - Advertising</v>
          </cell>
          <cell r="E11843" t="str">
            <v>District 8</v>
          </cell>
          <cell r="F11843" t="str">
            <v>Water</v>
          </cell>
        </row>
        <row r="11844">
          <cell r="B11844">
            <v>6097.58</v>
          </cell>
          <cell r="C11844">
            <v>2012</v>
          </cell>
          <cell r="D11844" t="str">
            <v>411100  DO NOT USE - Advertising</v>
          </cell>
          <cell r="E11844" t="str">
            <v>District 1</v>
          </cell>
          <cell r="F11844" t="str">
            <v>Water</v>
          </cell>
        </row>
        <row r="11845">
          <cell r="B11845">
            <v>3683.6</v>
          </cell>
          <cell r="C11845">
            <v>2012</v>
          </cell>
          <cell r="D11845" t="str">
            <v>411100  DO NOT USE - Advertising</v>
          </cell>
          <cell r="E11845" t="str">
            <v>Logistics</v>
          </cell>
          <cell r="F11845" t="str">
            <v>Water</v>
          </cell>
        </row>
        <row r="11846">
          <cell r="B11846">
            <v>58275.29</v>
          </cell>
          <cell r="C11846">
            <v>2012</v>
          </cell>
          <cell r="D11846" t="str">
            <v>411100  DO NOT USE - Advertising</v>
          </cell>
          <cell r="E11846" t="str">
            <v>Logistics</v>
          </cell>
          <cell r="F11846" t="str">
            <v>Water</v>
          </cell>
        </row>
        <row r="11847">
          <cell r="B11847">
            <v>41763.910000000003</v>
          </cell>
          <cell r="C11847">
            <v>2012</v>
          </cell>
          <cell r="D11847" t="str">
            <v>411100  DO NOT USE - Advertising</v>
          </cell>
          <cell r="E11847" t="str">
            <v>Logistics</v>
          </cell>
          <cell r="F11847" t="str">
            <v>Water</v>
          </cell>
        </row>
        <row r="11848">
          <cell r="B11848">
            <v>32834.93</v>
          </cell>
          <cell r="C11848">
            <v>2012</v>
          </cell>
          <cell r="D11848" t="str">
            <v>411100  DO NOT USE - Advertising</v>
          </cell>
          <cell r="E11848" t="str">
            <v>Informal Settlements</v>
          </cell>
          <cell r="F11848" t="str">
            <v>Water</v>
          </cell>
        </row>
        <row r="11849">
          <cell r="B11849">
            <v>7837.32</v>
          </cell>
          <cell r="C11849">
            <v>2012</v>
          </cell>
          <cell r="D11849" t="str">
            <v>411100  DO NOT USE - Advertising</v>
          </cell>
          <cell r="E11849" t="str">
            <v>TOC</v>
          </cell>
          <cell r="F11849" t="str">
            <v>Water</v>
          </cell>
        </row>
        <row r="11850">
          <cell r="B11850">
            <v>25426.2</v>
          </cell>
          <cell r="C11850">
            <v>2012</v>
          </cell>
          <cell r="D11850" t="str">
            <v>411100  DO NOT USE - Advertising</v>
          </cell>
          <cell r="E11850" t="str">
            <v>District 8</v>
          </cell>
          <cell r="F11850" t="str">
            <v>Water</v>
          </cell>
        </row>
        <row r="11851">
          <cell r="B11851">
            <v>7679.6</v>
          </cell>
          <cell r="C11851">
            <v>2012</v>
          </cell>
          <cell r="D11851" t="str">
            <v>411100  DO NOT USE - Advertising</v>
          </cell>
          <cell r="E11851" t="str">
            <v>District 6</v>
          </cell>
          <cell r="F11851" t="str">
            <v>Water</v>
          </cell>
        </row>
        <row r="11852">
          <cell r="B11852">
            <v>20231.060000000001</v>
          </cell>
          <cell r="C11852">
            <v>2012</v>
          </cell>
          <cell r="D11852" t="str">
            <v>411100  DO NOT USE - Advertising</v>
          </cell>
          <cell r="E11852" t="str">
            <v>District 6</v>
          </cell>
          <cell r="F11852" t="str">
            <v>Water</v>
          </cell>
        </row>
        <row r="11853">
          <cell r="B11853">
            <v>-1262.48</v>
          </cell>
          <cell r="C11853">
            <v>2012</v>
          </cell>
          <cell r="D11853" t="str">
            <v>411100  DO NOT USE - Advertising</v>
          </cell>
          <cell r="E11853" t="str">
            <v>District 4</v>
          </cell>
          <cell r="F11853" t="str">
            <v>Sewer</v>
          </cell>
        </row>
        <row r="11854">
          <cell r="B11854">
            <v>2875.84</v>
          </cell>
          <cell r="C11854">
            <v>2012</v>
          </cell>
          <cell r="D11854" t="str">
            <v>411100  DO NOT USE - Advertising</v>
          </cell>
          <cell r="E11854" t="str">
            <v>District 4</v>
          </cell>
          <cell r="F11854" t="str">
            <v>Sewer</v>
          </cell>
        </row>
        <row r="11855">
          <cell r="B11855">
            <v>3682.4</v>
          </cell>
          <cell r="C11855">
            <v>2012</v>
          </cell>
          <cell r="D11855" t="str">
            <v>411100  DO NOT USE - Advertising</v>
          </cell>
          <cell r="E11855" t="str">
            <v>District 1</v>
          </cell>
          <cell r="F11855" t="str">
            <v>Sewer</v>
          </cell>
        </row>
        <row r="11856">
          <cell r="B11856">
            <v>29479.55</v>
          </cell>
          <cell r="C11856">
            <v>2012</v>
          </cell>
          <cell r="D11856" t="str">
            <v>411100  DO NOT USE - Advertising</v>
          </cell>
          <cell r="E11856" t="str">
            <v>Informal Settlements</v>
          </cell>
          <cell r="F11856" t="str">
            <v>Sewer</v>
          </cell>
        </row>
        <row r="11857">
          <cell r="B11857">
            <v>88227.19</v>
          </cell>
          <cell r="C11857">
            <v>2012</v>
          </cell>
          <cell r="D11857" t="str">
            <v>411100  DO NOT USE - Advertising</v>
          </cell>
          <cell r="E11857" t="str">
            <v>Logistics</v>
          </cell>
          <cell r="F11857" t="str">
            <v>Water</v>
          </cell>
        </row>
        <row r="11858">
          <cell r="B11858">
            <v>1787.28</v>
          </cell>
          <cell r="C11858">
            <v>2012</v>
          </cell>
          <cell r="D11858" t="str">
            <v>411300  Books Periodicals &amp; Subscriptions</v>
          </cell>
          <cell r="E11858" t="str">
            <v>District 3</v>
          </cell>
          <cell r="F11858" t="str">
            <v>Water</v>
          </cell>
        </row>
        <row r="11859">
          <cell r="B11859">
            <v>660</v>
          </cell>
          <cell r="C11859">
            <v>2012</v>
          </cell>
          <cell r="D11859" t="str">
            <v>411300  Books Periodicals &amp; Subscriptions</v>
          </cell>
          <cell r="E11859" t="str">
            <v>District 8</v>
          </cell>
          <cell r="F11859" t="str">
            <v>Water</v>
          </cell>
        </row>
        <row r="11860">
          <cell r="B11860">
            <v>0</v>
          </cell>
          <cell r="C11860">
            <v>2012</v>
          </cell>
          <cell r="D11860" t="str">
            <v>411300  Books Periodicals &amp; Subscriptions</v>
          </cell>
          <cell r="E11860" t="str">
            <v>Logistics</v>
          </cell>
          <cell r="F11860" t="str">
            <v>Water</v>
          </cell>
        </row>
        <row r="11861">
          <cell r="B11861">
            <v>12263.2</v>
          </cell>
          <cell r="C11861">
            <v>2012</v>
          </cell>
          <cell r="D11861" t="str">
            <v>411300  Books Periodicals &amp; Subscriptions</v>
          </cell>
          <cell r="E11861" t="str">
            <v>Planning &amp; Design</v>
          </cell>
          <cell r="F11861" t="str">
            <v>Sewer</v>
          </cell>
        </row>
        <row r="11862">
          <cell r="B11862">
            <v>198.04</v>
          </cell>
          <cell r="C11862">
            <v>2012</v>
          </cell>
          <cell r="D11862" t="str">
            <v>411350  Chemicals</v>
          </cell>
          <cell r="E11862" t="str">
            <v>District 3</v>
          </cell>
          <cell r="F11862" t="str">
            <v>Water</v>
          </cell>
        </row>
        <row r="11863">
          <cell r="B11863">
            <v>1175.2</v>
          </cell>
          <cell r="C11863">
            <v>2012</v>
          </cell>
          <cell r="D11863" t="str">
            <v>411350  Chemicals</v>
          </cell>
          <cell r="E11863" t="str">
            <v>District 6</v>
          </cell>
          <cell r="F11863" t="str">
            <v>Water</v>
          </cell>
        </row>
        <row r="11864">
          <cell r="B11864">
            <v>165410.75</v>
          </cell>
          <cell r="C11864">
            <v>2012</v>
          </cell>
          <cell r="D11864" t="str">
            <v>411350  Chemicals</v>
          </cell>
          <cell r="E11864" t="str">
            <v>District 1</v>
          </cell>
          <cell r="F11864" t="str">
            <v>Water</v>
          </cell>
        </row>
        <row r="11865">
          <cell r="B11865">
            <v>41070.06</v>
          </cell>
          <cell r="C11865">
            <v>2012</v>
          </cell>
          <cell r="D11865" t="str">
            <v>411350  Chemicals</v>
          </cell>
          <cell r="E11865" t="str">
            <v>Logistics</v>
          </cell>
          <cell r="F11865" t="str">
            <v>Water</v>
          </cell>
        </row>
        <row r="11866">
          <cell r="B11866">
            <v>309900.14</v>
          </cell>
          <cell r="C11866">
            <v>2012</v>
          </cell>
          <cell r="D11866" t="str">
            <v>411350  Chemicals</v>
          </cell>
          <cell r="E11866" t="str">
            <v>Logistics</v>
          </cell>
          <cell r="F11866" t="str">
            <v>Water</v>
          </cell>
        </row>
        <row r="11867">
          <cell r="B11867">
            <v>19206.96</v>
          </cell>
          <cell r="C11867">
            <v>2012</v>
          </cell>
          <cell r="D11867" t="str">
            <v>411350  Chemicals</v>
          </cell>
          <cell r="E11867" t="str">
            <v>Logistics</v>
          </cell>
          <cell r="F11867" t="str">
            <v>Water</v>
          </cell>
        </row>
        <row r="11868">
          <cell r="B11868">
            <v>0</v>
          </cell>
          <cell r="C11868">
            <v>2012</v>
          </cell>
          <cell r="D11868" t="str">
            <v>411350  Chemicals</v>
          </cell>
          <cell r="E11868" t="str">
            <v>Logistics</v>
          </cell>
          <cell r="F11868" t="str">
            <v>Water</v>
          </cell>
        </row>
        <row r="11869">
          <cell r="B11869">
            <v>588.53</v>
          </cell>
          <cell r="C11869">
            <v>2012</v>
          </cell>
          <cell r="D11869" t="str">
            <v>411350  Chemicals</v>
          </cell>
          <cell r="E11869" t="str">
            <v>Informal Settlements</v>
          </cell>
          <cell r="F11869" t="str">
            <v>Water</v>
          </cell>
        </row>
        <row r="11870">
          <cell r="B11870">
            <v>0</v>
          </cell>
          <cell r="C11870">
            <v>2012</v>
          </cell>
          <cell r="D11870" t="str">
            <v>411350  Chemicals</v>
          </cell>
          <cell r="E11870" t="str">
            <v>District 6</v>
          </cell>
          <cell r="F11870" t="str">
            <v>Water</v>
          </cell>
        </row>
        <row r="11871">
          <cell r="B11871">
            <v>26729.23</v>
          </cell>
          <cell r="C11871">
            <v>2012</v>
          </cell>
          <cell r="D11871" t="str">
            <v>411350  Chemicals</v>
          </cell>
          <cell r="E11871" t="str">
            <v>District 4</v>
          </cell>
          <cell r="F11871" t="str">
            <v>Sewer</v>
          </cell>
        </row>
        <row r="11872">
          <cell r="B11872">
            <v>47303.22</v>
          </cell>
          <cell r="C11872">
            <v>2012</v>
          </cell>
          <cell r="D11872" t="str">
            <v>411350  Chemicals</v>
          </cell>
          <cell r="E11872" t="str">
            <v>District 4</v>
          </cell>
          <cell r="F11872" t="str">
            <v>Sewer</v>
          </cell>
        </row>
        <row r="11873">
          <cell r="B11873">
            <v>63692.93</v>
          </cell>
          <cell r="C11873">
            <v>2012</v>
          </cell>
          <cell r="D11873" t="str">
            <v>411350  Chemicals</v>
          </cell>
          <cell r="E11873" t="str">
            <v>District 4</v>
          </cell>
          <cell r="F11873" t="str">
            <v>Sewer</v>
          </cell>
        </row>
        <row r="11874">
          <cell r="B11874">
            <v>5021.72</v>
          </cell>
          <cell r="C11874">
            <v>2012</v>
          </cell>
          <cell r="D11874" t="str">
            <v>411350  Chemicals</v>
          </cell>
          <cell r="E11874" t="str">
            <v>District 3</v>
          </cell>
          <cell r="F11874" t="str">
            <v>Sewer</v>
          </cell>
        </row>
        <row r="11875">
          <cell r="B11875">
            <v>2748.7</v>
          </cell>
          <cell r="C11875">
            <v>2012</v>
          </cell>
          <cell r="D11875" t="str">
            <v>411350  Chemicals</v>
          </cell>
          <cell r="E11875" t="str">
            <v>District 6</v>
          </cell>
          <cell r="F11875" t="str">
            <v>Sewer</v>
          </cell>
        </row>
        <row r="11876">
          <cell r="B11876">
            <v>19683.099999999999</v>
          </cell>
          <cell r="C11876">
            <v>2012</v>
          </cell>
          <cell r="D11876" t="str">
            <v>411350  Chemicals</v>
          </cell>
          <cell r="E11876" t="str">
            <v>District 7</v>
          </cell>
          <cell r="F11876" t="str">
            <v>Sewer</v>
          </cell>
        </row>
        <row r="11877">
          <cell r="B11877">
            <v>25924.62</v>
          </cell>
          <cell r="C11877">
            <v>2012</v>
          </cell>
          <cell r="D11877" t="str">
            <v>411350  Chemicals</v>
          </cell>
          <cell r="E11877" t="str">
            <v>District 1</v>
          </cell>
          <cell r="F11877" t="str">
            <v>Sewer</v>
          </cell>
        </row>
        <row r="11878">
          <cell r="B11878">
            <v>8313.0400000000009</v>
          </cell>
          <cell r="C11878">
            <v>2012</v>
          </cell>
          <cell r="D11878" t="str">
            <v>411350  Chemicals</v>
          </cell>
          <cell r="E11878" t="str">
            <v>Logistics</v>
          </cell>
          <cell r="F11878" t="str">
            <v>Sewer</v>
          </cell>
        </row>
        <row r="11879">
          <cell r="B11879">
            <v>6400.4</v>
          </cell>
          <cell r="C11879">
            <v>2012</v>
          </cell>
          <cell r="D11879" t="str">
            <v>411350  Chemicals</v>
          </cell>
          <cell r="E11879" t="str">
            <v>District 7</v>
          </cell>
          <cell r="F11879" t="str">
            <v>Sewer</v>
          </cell>
        </row>
        <row r="11880">
          <cell r="B11880">
            <v>10960</v>
          </cell>
          <cell r="C11880">
            <v>2012</v>
          </cell>
          <cell r="D11880" t="str">
            <v>411350  Chemicals</v>
          </cell>
          <cell r="E11880" t="str">
            <v>District 6</v>
          </cell>
          <cell r="F11880" t="str">
            <v>Sewer</v>
          </cell>
        </row>
        <row r="11881">
          <cell r="B11881">
            <v>14917.44</v>
          </cell>
          <cell r="C11881">
            <v>2012</v>
          </cell>
          <cell r="D11881" t="str">
            <v>411350  Chemicals</v>
          </cell>
          <cell r="E11881" t="str">
            <v>District 6</v>
          </cell>
          <cell r="F11881" t="str">
            <v>Sewer</v>
          </cell>
        </row>
        <row r="11882">
          <cell r="B11882">
            <v>2682.4</v>
          </cell>
          <cell r="C11882">
            <v>2012</v>
          </cell>
          <cell r="D11882" t="str">
            <v>411400  Burials</v>
          </cell>
          <cell r="E11882" t="str">
            <v>District 6</v>
          </cell>
          <cell r="F11882" t="str">
            <v>Water</v>
          </cell>
        </row>
        <row r="11883">
          <cell r="B11883">
            <v>0</v>
          </cell>
          <cell r="C11883">
            <v>2012</v>
          </cell>
          <cell r="D11883" t="str">
            <v>411500  Catering Services: Internal</v>
          </cell>
          <cell r="E11883" t="str">
            <v>District 8</v>
          </cell>
          <cell r="F11883" t="str">
            <v>Water</v>
          </cell>
        </row>
        <row r="11884">
          <cell r="B11884">
            <v>0</v>
          </cell>
          <cell r="C11884">
            <v>2012</v>
          </cell>
          <cell r="D11884" t="str">
            <v>411500  Catering Services: Internal</v>
          </cell>
          <cell r="E11884" t="str">
            <v>District 4</v>
          </cell>
          <cell r="F11884" t="str">
            <v>Water</v>
          </cell>
        </row>
        <row r="11885">
          <cell r="B11885">
            <v>2810</v>
          </cell>
          <cell r="C11885">
            <v>2012</v>
          </cell>
          <cell r="D11885" t="str">
            <v>411500  Catering Services: Internal</v>
          </cell>
          <cell r="E11885" t="str">
            <v>District 3</v>
          </cell>
          <cell r="F11885" t="str">
            <v>Water</v>
          </cell>
        </row>
        <row r="11886">
          <cell r="B11886">
            <v>0</v>
          </cell>
          <cell r="C11886">
            <v>2012</v>
          </cell>
          <cell r="D11886" t="str">
            <v>411500  Catering Services: Internal</v>
          </cell>
          <cell r="E11886" t="str">
            <v>District 8</v>
          </cell>
          <cell r="F11886" t="str">
            <v>Water</v>
          </cell>
        </row>
        <row r="11887">
          <cell r="B11887">
            <v>2130</v>
          </cell>
          <cell r="C11887">
            <v>2012</v>
          </cell>
          <cell r="D11887" t="str">
            <v>411500  Catering Services: Internal</v>
          </cell>
          <cell r="E11887" t="str">
            <v>Informal Settlements</v>
          </cell>
          <cell r="F11887" t="str">
            <v>Water</v>
          </cell>
        </row>
        <row r="11888">
          <cell r="B11888">
            <v>310</v>
          </cell>
          <cell r="C11888">
            <v>2012</v>
          </cell>
          <cell r="D11888" t="str">
            <v>411500  Catering Services: Internal</v>
          </cell>
          <cell r="E11888" t="str">
            <v>TOC</v>
          </cell>
          <cell r="F11888" t="str">
            <v>Water</v>
          </cell>
        </row>
        <row r="11889">
          <cell r="B11889">
            <v>0</v>
          </cell>
          <cell r="C11889">
            <v>2012</v>
          </cell>
          <cell r="D11889" t="str">
            <v>411500  Catering Services: Internal</v>
          </cell>
          <cell r="E11889" t="str">
            <v>District 8</v>
          </cell>
          <cell r="F11889" t="str">
            <v>Water</v>
          </cell>
        </row>
        <row r="11890">
          <cell r="B11890">
            <v>0</v>
          </cell>
          <cell r="C11890">
            <v>2012</v>
          </cell>
          <cell r="D11890" t="str">
            <v>411500  Catering Services: Internal</v>
          </cell>
          <cell r="E11890" t="str">
            <v>District 8</v>
          </cell>
          <cell r="F11890" t="str">
            <v>Water</v>
          </cell>
        </row>
        <row r="11891">
          <cell r="B11891">
            <v>29.27</v>
          </cell>
          <cell r="C11891">
            <v>2012</v>
          </cell>
          <cell r="D11891" t="str">
            <v>411500  Catering Services: Internal</v>
          </cell>
          <cell r="E11891" t="str">
            <v>District 6</v>
          </cell>
          <cell r="F11891" t="str">
            <v>Water</v>
          </cell>
        </row>
        <row r="11892">
          <cell r="B11892">
            <v>2943.37</v>
          </cell>
          <cell r="C11892">
            <v>2012</v>
          </cell>
          <cell r="D11892" t="str">
            <v>411500  Catering Services: Internal</v>
          </cell>
          <cell r="E11892" t="str">
            <v>District 1</v>
          </cell>
          <cell r="F11892" t="str">
            <v>Sewer</v>
          </cell>
        </row>
        <row r="11893">
          <cell r="B11893">
            <v>2503.9899999999998</v>
          </cell>
          <cell r="C11893">
            <v>2012</v>
          </cell>
          <cell r="D11893" t="str">
            <v>411500  Catering Services: Internal</v>
          </cell>
          <cell r="E11893" t="str">
            <v>Informal Settlements</v>
          </cell>
          <cell r="F11893" t="str">
            <v>Sewer</v>
          </cell>
        </row>
        <row r="11894">
          <cell r="B11894">
            <v>42292.28</v>
          </cell>
          <cell r="C11894">
            <v>2012</v>
          </cell>
          <cell r="D11894" t="str">
            <v>411500  Catering Services: Internal</v>
          </cell>
          <cell r="E11894" t="str">
            <v>Logistics</v>
          </cell>
          <cell r="F11894" t="str">
            <v>Water</v>
          </cell>
        </row>
        <row r="11895">
          <cell r="B11895">
            <v>30965.88</v>
          </cell>
          <cell r="C11895">
            <v>2012</v>
          </cell>
          <cell r="D11895" t="str">
            <v>411550  Cleaning Costs</v>
          </cell>
          <cell r="E11895" t="str">
            <v>District 4</v>
          </cell>
          <cell r="F11895" t="str">
            <v>Water</v>
          </cell>
        </row>
        <row r="11896">
          <cell r="B11896">
            <v>20678.25</v>
          </cell>
          <cell r="C11896">
            <v>2012</v>
          </cell>
          <cell r="D11896" t="str">
            <v>411550  Cleaning Costs</v>
          </cell>
          <cell r="E11896" t="str">
            <v>District 4</v>
          </cell>
          <cell r="F11896" t="str">
            <v>Water</v>
          </cell>
        </row>
        <row r="11897">
          <cell r="B11897">
            <v>21997.97</v>
          </cell>
          <cell r="C11897">
            <v>2012</v>
          </cell>
          <cell r="D11897" t="str">
            <v>411550  Cleaning Costs</v>
          </cell>
          <cell r="E11897" t="str">
            <v>District 4</v>
          </cell>
          <cell r="F11897" t="str">
            <v>Water</v>
          </cell>
        </row>
        <row r="11898">
          <cell r="B11898">
            <v>13784.98</v>
          </cell>
          <cell r="C11898">
            <v>2012</v>
          </cell>
          <cell r="D11898" t="str">
            <v>411550  Cleaning Costs</v>
          </cell>
          <cell r="E11898" t="str">
            <v>District 3</v>
          </cell>
          <cell r="F11898" t="str">
            <v>Water</v>
          </cell>
        </row>
        <row r="11899">
          <cell r="B11899">
            <v>34176.18</v>
          </cell>
          <cell r="C11899">
            <v>2012</v>
          </cell>
          <cell r="D11899" t="str">
            <v>411550  Cleaning Costs</v>
          </cell>
          <cell r="E11899" t="str">
            <v>District 6</v>
          </cell>
          <cell r="F11899" t="str">
            <v>Water</v>
          </cell>
        </row>
        <row r="11900">
          <cell r="B11900">
            <v>73271.12</v>
          </cell>
          <cell r="C11900">
            <v>2012</v>
          </cell>
          <cell r="D11900" t="str">
            <v>411550  Cleaning Costs</v>
          </cell>
          <cell r="E11900" t="str">
            <v>District 8</v>
          </cell>
          <cell r="F11900" t="str">
            <v>Water</v>
          </cell>
        </row>
        <row r="11901">
          <cell r="B11901">
            <v>24.4</v>
          </cell>
          <cell r="C11901">
            <v>2012</v>
          </cell>
          <cell r="D11901" t="str">
            <v>411550  Cleaning Costs</v>
          </cell>
          <cell r="E11901" t="str">
            <v>District 8</v>
          </cell>
          <cell r="F11901" t="str">
            <v>Water</v>
          </cell>
        </row>
        <row r="11902">
          <cell r="B11902">
            <v>141.58000000000001</v>
          </cell>
          <cell r="C11902">
            <v>2012</v>
          </cell>
          <cell r="D11902" t="str">
            <v>411550  Cleaning Costs</v>
          </cell>
          <cell r="E11902" t="str">
            <v>District 6</v>
          </cell>
          <cell r="F11902" t="str">
            <v>Water</v>
          </cell>
        </row>
        <row r="11903">
          <cell r="B11903">
            <v>101593.2</v>
          </cell>
          <cell r="C11903">
            <v>2012</v>
          </cell>
          <cell r="D11903" t="str">
            <v>411550  Cleaning Costs</v>
          </cell>
          <cell r="E11903" t="str">
            <v>District 1</v>
          </cell>
          <cell r="F11903" t="str">
            <v>Water</v>
          </cell>
        </row>
        <row r="11904">
          <cell r="B11904">
            <v>0</v>
          </cell>
          <cell r="C11904">
            <v>2012</v>
          </cell>
          <cell r="D11904" t="str">
            <v>411550  Cleaning Costs</v>
          </cell>
          <cell r="E11904" t="str">
            <v>District 1</v>
          </cell>
          <cell r="F11904" t="str">
            <v>Water</v>
          </cell>
        </row>
        <row r="11905">
          <cell r="B11905">
            <v>1990</v>
          </cell>
          <cell r="C11905">
            <v>2012</v>
          </cell>
          <cell r="D11905" t="str">
            <v>411550  Cleaning Costs</v>
          </cell>
          <cell r="E11905" t="str">
            <v>District 1</v>
          </cell>
          <cell r="F11905" t="str">
            <v>Water</v>
          </cell>
        </row>
        <row r="11906">
          <cell r="B11906">
            <v>119464.22</v>
          </cell>
          <cell r="C11906">
            <v>2012</v>
          </cell>
          <cell r="D11906" t="str">
            <v>411550  Cleaning Costs</v>
          </cell>
          <cell r="E11906" t="str">
            <v>Logistics</v>
          </cell>
          <cell r="F11906" t="str">
            <v>Water</v>
          </cell>
        </row>
        <row r="11907">
          <cell r="B11907">
            <v>85306.15</v>
          </cell>
          <cell r="C11907">
            <v>2012</v>
          </cell>
          <cell r="D11907" t="str">
            <v>411550  Cleaning Costs</v>
          </cell>
          <cell r="E11907" t="str">
            <v>Logistics</v>
          </cell>
          <cell r="F11907" t="str">
            <v>Water</v>
          </cell>
        </row>
        <row r="11908">
          <cell r="B11908">
            <v>34896.92</v>
          </cell>
          <cell r="C11908">
            <v>2012</v>
          </cell>
          <cell r="D11908" t="str">
            <v>411550  Cleaning Costs</v>
          </cell>
          <cell r="E11908" t="str">
            <v>Logistics</v>
          </cell>
          <cell r="F11908" t="str">
            <v>Water</v>
          </cell>
        </row>
        <row r="11909">
          <cell r="B11909">
            <v>0</v>
          </cell>
          <cell r="C11909">
            <v>2012</v>
          </cell>
          <cell r="D11909" t="str">
            <v>411550  Cleaning Costs</v>
          </cell>
          <cell r="E11909" t="str">
            <v>Logistics</v>
          </cell>
          <cell r="F11909" t="str">
            <v>Water</v>
          </cell>
        </row>
        <row r="11910">
          <cell r="B11910">
            <v>2253.08</v>
          </cell>
          <cell r="C11910">
            <v>2012</v>
          </cell>
          <cell r="D11910" t="str">
            <v>411550  Cleaning Costs</v>
          </cell>
          <cell r="E11910" t="str">
            <v>TOC</v>
          </cell>
          <cell r="F11910" t="str">
            <v>Water</v>
          </cell>
        </row>
        <row r="11911">
          <cell r="B11911">
            <v>76560.02</v>
          </cell>
          <cell r="C11911">
            <v>2012</v>
          </cell>
          <cell r="D11911" t="str">
            <v>411550  Cleaning Costs</v>
          </cell>
          <cell r="E11911" t="str">
            <v>Informal Settlements</v>
          </cell>
          <cell r="F11911" t="str">
            <v>Water</v>
          </cell>
        </row>
        <row r="11912">
          <cell r="B11912">
            <v>11569.17</v>
          </cell>
          <cell r="C11912">
            <v>2012</v>
          </cell>
          <cell r="D11912" t="str">
            <v>411550  Cleaning Costs</v>
          </cell>
          <cell r="E11912" t="str">
            <v>TOC</v>
          </cell>
          <cell r="F11912" t="str">
            <v>Water</v>
          </cell>
        </row>
        <row r="11913">
          <cell r="B11913">
            <v>550007.26</v>
          </cell>
          <cell r="C11913">
            <v>2012</v>
          </cell>
          <cell r="D11913" t="str">
            <v>411550  Cleaning Costs</v>
          </cell>
          <cell r="E11913" t="str">
            <v>District 8</v>
          </cell>
          <cell r="F11913" t="str">
            <v>Water</v>
          </cell>
        </row>
        <row r="11914">
          <cell r="B11914">
            <v>2948.28</v>
          </cell>
          <cell r="C11914">
            <v>2012</v>
          </cell>
          <cell r="D11914" t="str">
            <v>411550  Cleaning Costs</v>
          </cell>
          <cell r="E11914" t="str">
            <v>District 8</v>
          </cell>
          <cell r="F11914" t="str">
            <v>Water</v>
          </cell>
        </row>
        <row r="11915">
          <cell r="B11915">
            <v>0</v>
          </cell>
          <cell r="C11915">
            <v>2012</v>
          </cell>
          <cell r="D11915" t="str">
            <v>411550  Cleaning Costs</v>
          </cell>
          <cell r="E11915" t="str">
            <v>District 8</v>
          </cell>
          <cell r="F11915" t="str">
            <v>Water</v>
          </cell>
        </row>
        <row r="11916">
          <cell r="B11916">
            <v>126.91</v>
          </cell>
          <cell r="C11916">
            <v>2012</v>
          </cell>
          <cell r="D11916" t="str">
            <v>411550  Cleaning Costs</v>
          </cell>
          <cell r="E11916" t="str">
            <v>District 8</v>
          </cell>
          <cell r="F11916" t="str">
            <v>Water</v>
          </cell>
        </row>
        <row r="11917">
          <cell r="B11917">
            <v>31458.37</v>
          </cell>
          <cell r="C11917">
            <v>2012</v>
          </cell>
          <cell r="D11917" t="str">
            <v>411550  Cleaning Costs</v>
          </cell>
          <cell r="E11917" t="str">
            <v>District 6</v>
          </cell>
          <cell r="F11917" t="str">
            <v>Water</v>
          </cell>
        </row>
        <row r="11918">
          <cell r="B11918">
            <v>46564.78</v>
          </cell>
          <cell r="C11918">
            <v>2012</v>
          </cell>
          <cell r="D11918" t="str">
            <v>411550  Cleaning Costs</v>
          </cell>
          <cell r="E11918" t="str">
            <v>District 6</v>
          </cell>
          <cell r="F11918" t="str">
            <v>Water</v>
          </cell>
        </row>
        <row r="11919">
          <cell r="B11919">
            <v>11670.02</v>
          </cell>
          <cell r="C11919">
            <v>2012</v>
          </cell>
          <cell r="D11919" t="str">
            <v>411550  Cleaning Costs</v>
          </cell>
          <cell r="E11919" t="str">
            <v>District 6</v>
          </cell>
          <cell r="F11919" t="str">
            <v>Water</v>
          </cell>
        </row>
        <row r="11920">
          <cell r="B11920">
            <v>24259.34</v>
          </cell>
          <cell r="C11920">
            <v>2012</v>
          </cell>
          <cell r="D11920" t="str">
            <v>411550  Cleaning Costs</v>
          </cell>
          <cell r="E11920" t="str">
            <v>District 6</v>
          </cell>
          <cell r="F11920" t="str">
            <v>Water</v>
          </cell>
        </row>
        <row r="11921">
          <cell r="B11921">
            <v>48.72</v>
          </cell>
          <cell r="C11921">
            <v>2012</v>
          </cell>
          <cell r="D11921" t="str">
            <v>411550  Cleaning Costs</v>
          </cell>
          <cell r="E11921" t="str">
            <v>District 6</v>
          </cell>
          <cell r="F11921" t="str">
            <v>Water</v>
          </cell>
        </row>
        <row r="11922">
          <cell r="B11922">
            <v>0</v>
          </cell>
          <cell r="C11922">
            <v>2012</v>
          </cell>
          <cell r="D11922" t="str">
            <v>411550  Cleaning Costs</v>
          </cell>
          <cell r="E11922" t="str">
            <v>District 6</v>
          </cell>
          <cell r="F11922" t="str">
            <v>Water</v>
          </cell>
        </row>
        <row r="11923">
          <cell r="B11923">
            <v>378608.4</v>
          </cell>
          <cell r="C11923">
            <v>2012</v>
          </cell>
          <cell r="D11923" t="str">
            <v>411550  Cleaning Costs</v>
          </cell>
          <cell r="E11923" t="str">
            <v>District 4</v>
          </cell>
          <cell r="F11923" t="str">
            <v>Sewer</v>
          </cell>
        </row>
        <row r="11924">
          <cell r="B11924">
            <v>317085.26</v>
          </cell>
          <cell r="C11924">
            <v>2012</v>
          </cell>
          <cell r="D11924" t="str">
            <v>411550  Cleaning Costs</v>
          </cell>
          <cell r="E11924" t="str">
            <v>District 4</v>
          </cell>
          <cell r="F11924" t="str">
            <v>Sewer</v>
          </cell>
        </row>
        <row r="11925">
          <cell r="B11925">
            <v>55387.57</v>
          </cell>
          <cell r="C11925">
            <v>2012</v>
          </cell>
          <cell r="D11925" t="str">
            <v>411550  Cleaning Costs</v>
          </cell>
          <cell r="E11925" t="str">
            <v>District 4</v>
          </cell>
          <cell r="F11925" t="str">
            <v>Sewer</v>
          </cell>
        </row>
        <row r="11926">
          <cell r="B11926">
            <v>165862.25</v>
          </cell>
          <cell r="C11926">
            <v>2012</v>
          </cell>
          <cell r="D11926" t="str">
            <v>411550  Cleaning Costs</v>
          </cell>
          <cell r="E11926" t="str">
            <v>District 3</v>
          </cell>
          <cell r="F11926" t="str">
            <v>Sewer</v>
          </cell>
        </row>
        <row r="11927">
          <cell r="B11927">
            <v>17585.8</v>
          </cell>
          <cell r="C11927">
            <v>2012</v>
          </cell>
          <cell r="D11927" t="str">
            <v>411550  Cleaning Costs</v>
          </cell>
          <cell r="E11927" t="str">
            <v>District 6</v>
          </cell>
          <cell r="F11927" t="str">
            <v>Sewer</v>
          </cell>
        </row>
        <row r="11928">
          <cell r="B11928">
            <v>154253.56</v>
          </cell>
          <cell r="C11928">
            <v>2012</v>
          </cell>
          <cell r="D11928" t="str">
            <v>411550  Cleaning Costs</v>
          </cell>
          <cell r="E11928" t="str">
            <v>District 7</v>
          </cell>
          <cell r="F11928" t="str">
            <v>Sewer</v>
          </cell>
        </row>
        <row r="11929">
          <cell r="B11929">
            <v>136716.91</v>
          </cell>
          <cell r="C11929">
            <v>2012</v>
          </cell>
          <cell r="D11929" t="str">
            <v>411550  Cleaning Costs</v>
          </cell>
          <cell r="E11929" t="str">
            <v>District 1</v>
          </cell>
          <cell r="F11929" t="str">
            <v>Sewer</v>
          </cell>
        </row>
        <row r="11930">
          <cell r="B11930">
            <v>116816.16</v>
          </cell>
          <cell r="C11930">
            <v>2012</v>
          </cell>
          <cell r="D11930" t="str">
            <v>411550  Cleaning Costs</v>
          </cell>
          <cell r="E11930" t="str">
            <v>Logistics</v>
          </cell>
          <cell r="F11930" t="str">
            <v>Sewer</v>
          </cell>
        </row>
        <row r="11931">
          <cell r="B11931">
            <v>121759.59</v>
          </cell>
          <cell r="C11931">
            <v>2012</v>
          </cell>
          <cell r="D11931" t="str">
            <v>411550  Cleaning Costs</v>
          </cell>
          <cell r="E11931" t="str">
            <v>Informal Settlements</v>
          </cell>
          <cell r="F11931" t="str">
            <v>Sewer</v>
          </cell>
        </row>
        <row r="11932">
          <cell r="B11932">
            <v>9524.48</v>
          </cell>
          <cell r="C11932">
            <v>2012</v>
          </cell>
          <cell r="D11932" t="str">
            <v>411550  Cleaning Costs</v>
          </cell>
          <cell r="E11932" t="str">
            <v>Informal Settlements</v>
          </cell>
          <cell r="F11932" t="str">
            <v>Sewer</v>
          </cell>
        </row>
        <row r="11933">
          <cell r="B11933">
            <v>17941.89</v>
          </cell>
          <cell r="C11933">
            <v>2012</v>
          </cell>
          <cell r="D11933" t="str">
            <v>411550  Cleaning Costs</v>
          </cell>
          <cell r="E11933" t="str">
            <v>Informal Settlements</v>
          </cell>
          <cell r="F11933" t="str">
            <v>Water</v>
          </cell>
        </row>
        <row r="11934">
          <cell r="B11934">
            <v>371622.28</v>
          </cell>
          <cell r="C11934">
            <v>2012</v>
          </cell>
          <cell r="D11934" t="str">
            <v>411550  Cleaning Costs</v>
          </cell>
          <cell r="E11934" t="str">
            <v>District 7</v>
          </cell>
          <cell r="F11934" t="str">
            <v>Sewer</v>
          </cell>
        </row>
        <row r="11935">
          <cell r="B11935">
            <v>1059.75</v>
          </cell>
          <cell r="C11935">
            <v>2012</v>
          </cell>
          <cell r="D11935" t="str">
            <v>411550  Cleaning Costs</v>
          </cell>
          <cell r="E11935" t="str">
            <v>District 7</v>
          </cell>
          <cell r="F11935" t="str">
            <v>Sewer</v>
          </cell>
        </row>
        <row r="11936">
          <cell r="B11936">
            <v>300578.84000000003</v>
          </cell>
          <cell r="C11936">
            <v>2012</v>
          </cell>
          <cell r="D11936" t="str">
            <v>411550  Cleaning Costs</v>
          </cell>
          <cell r="E11936" t="str">
            <v>District 6</v>
          </cell>
          <cell r="F11936" t="str">
            <v>Sewer</v>
          </cell>
        </row>
        <row r="11937">
          <cell r="B11937">
            <v>234289.66</v>
          </cell>
          <cell r="C11937">
            <v>2012</v>
          </cell>
          <cell r="D11937" t="str">
            <v>411550  Cleaning Costs</v>
          </cell>
          <cell r="E11937" t="str">
            <v>District 6</v>
          </cell>
          <cell r="F11937" t="str">
            <v>Sewer</v>
          </cell>
        </row>
        <row r="11938">
          <cell r="B11938">
            <v>10098.65</v>
          </cell>
          <cell r="C11938">
            <v>2012</v>
          </cell>
          <cell r="D11938" t="str">
            <v>411550  Cleaning Costs</v>
          </cell>
          <cell r="E11938" t="str">
            <v>District 6</v>
          </cell>
          <cell r="F11938" t="str">
            <v>Sewer</v>
          </cell>
        </row>
        <row r="11939">
          <cell r="B11939">
            <v>485328.56</v>
          </cell>
          <cell r="C11939">
            <v>2012</v>
          </cell>
          <cell r="D11939" t="str">
            <v>411550  Cleaning Costs</v>
          </cell>
          <cell r="E11939" t="str">
            <v>District 6</v>
          </cell>
          <cell r="F11939" t="str">
            <v>Sewer</v>
          </cell>
        </row>
        <row r="11940">
          <cell r="B11940">
            <v>0</v>
          </cell>
          <cell r="C11940">
            <v>2012</v>
          </cell>
          <cell r="D11940" t="str">
            <v>411600  Cleansing Related Costs</v>
          </cell>
          <cell r="E11940" t="str">
            <v>District 8</v>
          </cell>
          <cell r="F11940" t="str">
            <v>Water</v>
          </cell>
        </row>
        <row r="11941">
          <cell r="B11941">
            <v>0</v>
          </cell>
          <cell r="C11941">
            <v>2012</v>
          </cell>
          <cell r="D11941" t="str">
            <v>411600  Cleansing Related Costs</v>
          </cell>
          <cell r="E11941" t="str">
            <v>District 6</v>
          </cell>
          <cell r="F11941" t="str">
            <v>Water</v>
          </cell>
        </row>
        <row r="11942">
          <cell r="B11942">
            <v>0</v>
          </cell>
          <cell r="C11942">
            <v>2012</v>
          </cell>
          <cell r="D11942" t="str">
            <v>411600  Cleansing Related Costs</v>
          </cell>
          <cell r="E11942" t="str">
            <v>District 6</v>
          </cell>
          <cell r="F11942" t="str">
            <v>Sewer</v>
          </cell>
        </row>
        <row r="11943">
          <cell r="B11943">
            <v>2510</v>
          </cell>
          <cell r="C11943">
            <v>2012</v>
          </cell>
          <cell r="D11943" t="str">
            <v>411650  DO NOT USE - Communications Publicity &amp;</v>
          </cell>
          <cell r="E11943" t="str">
            <v>District 4</v>
          </cell>
          <cell r="F11943" t="str">
            <v>Water</v>
          </cell>
        </row>
        <row r="11944">
          <cell r="B11944">
            <v>16.29</v>
          </cell>
          <cell r="C11944">
            <v>2012</v>
          </cell>
          <cell r="D11944" t="str">
            <v>411650  DO NOT USE - Communications Publicity &amp;</v>
          </cell>
          <cell r="E11944" t="str">
            <v>District 6</v>
          </cell>
          <cell r="F11944" t="str">
            <v>Water</v>
          </cell>
        </row>
        <row r="11945">
          <cell r="B11945">
            <v>493</v>
          </cell>
          <cell r="C11945">
            <v>2012</v>
          </cell>
          <cell r="D11945" t="str">
            <v>411650  DO NOT USE - Communications Publicity &amp;</v>
          </cell>
          <cell r="E11945" t="str">
            <v>Logistics</v>
          </cell>
          <cell r="F11945" t="str">
            <v>Water</v>
          </cell>
        </row>
        <row r="11946">
          <cell r="B11946">
            <v>600</v>
          </cell>
          <cell r="C11946">
            <v>2012</v>
          </cell>
          <cell r="D11946" t="str">
            <v>411650  DO NOT USE - Communications Publicity &amp;</v>
          </cell>
          <cell r="E11946" t="str">
            <v>TOC</v>
          </cell>
          <cell r="F11946" t="str">
            <v>Water</v>
          </cell>
        </row>
        <row r="11947">
          <cell r="B11947">
            <v>2008</v>
          </cell>
          <cell r="C11947">
            <v>2012</v>
          </cell>
          <cell r="D11947" t="str">
            <v>411650  DO NOT USE - Communications Publicity &amp;</v>
          </cell>
          <cell r="E11947" t="str">
            <v>District 6</v>
          </cell>
          <cell r="F11947" t="str">
            <v>Water</v>
          </cell>
        </row>
        <row r="11948">
          <cell r="B11948">
            <v>500.5</v>
          </cell>
          <cell r="C11948">
            <v>2012</v>
          </cell>
          <cell r="D11948" t="str">
            <v>411650  DO NOT USE - Communications Publicity &amp;</v>
          </cell>
          <cell r="E11948" t="str">
            <v>District 7</v>
          </cell>
          <cell r="F11948" t="str">
            <v>Sewer</v>
          </cell>
        </row>
        <row r="11949">
          <cell r="B11949">
            <v>21.37</v>
          </cell>
          <cell r="C11949">
            <v>2012</v>
          </cell>
          <cell r="D11949" t="str">
            <v>411650  DO NOT USE - Communications Publicity &amp;</v>
          </cell>
          <cell r="E11949" t="str">
            <v>Logistics</v>
          </cell>
          <cell r="F11949" t="str">
            <v>Sewer</v>
          </cell>
        </row>
        <row r="11950">
          <cell r="B11950">
            <v>1607.99</v>
          </cell>
          <cell r="C11950">
            <v>2012</v>
          </cell>
          <cell r="D11950" t="str">
            <v>411650  DO NOT USE - Communications Publicity &amp;</v>
          </cell>
          <cell r="E11950" t="str">
            <v>Logistics</v>
          </cell>
          <cell r="F11950" t="str">
            <v>Water</v>
          </cell>
        </row>
        <row r="11951">
          <cell r="B11951">
            <v>8590</v>
          </cell>
          <cell r="C11951">
            <v>2012</v>
          </cell>
          <cell r="D11951" t="str">
            <v>411650  DO NOT USE - Communications Publicity &amp;</v>
          </cell>
          <cell r="E11951" t="str">
            <v>District 7</v>
          </cell>
          <cell r="F11951" t="str">
            <v>Sewer</v>
          </cell>
        </row>
        <row r="11952">
          <cell r="B11952">
            <v>2230.85</v>
          </cell>
          <cell r="C11952">
            <v>2012</v>
          </cell>
          <cell r="D11952" t="str">
            <v>411700  DO NOT USE - Computer Services &amp; Softwar</v>
          </cell>
          <cell r="E11952" t="str">
            <v>District 8</v>
          </cell>
          <cell r="F11952" t="str">
            <v>Water</v>
          </cell>
        </row>
        <row r="11953">
          <cell r="B11953">
            <v>756.95</v>
          </cell>
          <cell r="C11953">
            <v>2012</v>
          </cell>
          <cell r="D11953" t="str">
            <v>411700  DO NOT USE - Computer Services &amp; Softwar</v>
          </cell>
          <cell r="E11953" t="str">
            <v>District 1</v>
          </cell>
          <cell r="F11953" t="str">
            <v>Water</v>
          </cell>
        </row>
        <row r="11954">
          <cell r="B11954">
            <v>2075.13</v>
          </cell>
          <cell r="C11954">
            <v>2012</v>
          </cell>
          <cell r="D11954" t="str">
            <v>411700  DO NOT USE - Computer Services &amp; Softwar</v>
          </cell>
          <cell r="E11954" t="str">
            <v>Logistics</v>
          </cell>
          <cell r="F11954" t="str">
            <v>Water</v>
          </cell>
        </row>
        <row r="11955">
          <cell r="B11955">
            <v>258.95999999999998</v>
          </cell>
          <cell r="C11955">
            <v>2012</v>
          </cell>
          <cell r="D11955" t="str">
            <v>411700  DO NOT USE - Computer Services &amp; Softwar</v>
          </cell>
          <cell r="E11955" t="str">
            <v>Informal Settlements</v>
          </cell>
          <cell r="F11955" t="str">
            <v>Water</v>
          </cell>
        </row>
        <row r="11956">
          <cell r="B11956">
            <v>8900.9599999999991</v>
          </cell>
          <cell r="C11956">
            <v>2012</v>
          </cell>
          <cell r="D11956" t="str">
            <v>411700  DO NOT USE - Computer Services &amp; Softwar</v>
          </cell>
          <cell r="E11956" t="str">
            <v>TOC</v>
          </cell>
          <cell r="F11956" t="str">
            <v>Water</v>
          </cell>
        </row>
        <row r="11957">
          <cell r="B11957">
            <v>3753.72</v>
          </cell>
          <cell r="C11957">
            <v>2012</v>
          </cell>
          <cell r="D11957" t="str">
            <v>411700  DO NOT USE - Computer Services &amp; Softwar</v>
          </cell>
          <cell r="E11957" t="str">
            <v>District 8</v>
          </cell>
          <cell r="F11957" t="str">
            <v>Water</v>
          </cell>
        </row>
        <row r="11958">
          <cell r="B11958">
            <v>50.89</v>
          </cell>
          <cell r="C11958">
            <v>2012</v>
          </cell>
          <cell r="D11958" t="str">
            <v>411700  DO NOT USE - Computer Services &amp; Softwar</v>
          </cell>
          <cell r="E11958" t="str">
            <v>District 6</v>
          </cell>
          <cell r="F11958" t="str">
            <v>Water</v>
          </cell>
        </row>
        <row r="11959">
          <cell r="B11959">
            <v>1916.78</v>
          </cell>
          <cell r="C11959">
            <v>2012</v>
          </cell>
          <cell r="D11959" t="str">
            <v>411700  DO NOT USE - Computer Services &amp; Softwar</v>
          </cell>
          <cell r="E11959" t="str">
            <v>District 4</v>
          </cell>
          <cell r="F11959" t="str">
            <v>Sewer</v>
          </cell>
        </row>
        <row r="11960">
          <cell r="B11960">
            <v>2075.13</v>
          </cell>
          <cell r="C11960">
            <v>2012</v>
          </cell>
          <cell r="D11960" t="str">
            <v>411700  DO NOT USE - Computer Services &amp; Softwar</v>
          </cell>
          <cell r="E11960" t="str">
            <v>District 4</v>
          </cell>
          <cell r="F11960" t="str">
            <v>Sewer</v>
          </cell>
        </row>
        <row r="11961">
          <cell r="B11961">
            <v>126.85</v>
          </cell>
          <cell r="C11961">
            <v>2012</v>
          </cell>
          <cell r="D11961" t="str">
            <v>411700  DO NOT USE - Computer Services &amp; Softwar</v>
          </cell>
          <cell r="E11961" t="str">
            <v>Logistics</v>
          </cell>
          <cell r="F11961" t="str">
            <v>Sewer</v>
          </cell>
        </row>
        <row r="11962">
          <cell r="B11962">
            <v>0</v>
          </cell>
          <cell r="C11962">
            <v>2012</v>
          </cell>
          <cell r="D11962" t="str">
            <v>411700  DO NOT USE - Computer Services &amp; Softwar</v>
          </cell>
          <cell r="E11962" t="str">
            <v>TOC</v>
          </cell>
          <cell r="F11962" t="str">
            <v>Sewer</v>
          </cell>
        </row>
        <row r="11963">
          <cell r="B11963">
            <v>5890</v>
          </cell>
          <cell r="C11963">
            <v>2012</v>
          </cell>
          <cell r="D11963" t="str">
            <v>411700  DO NOT USE - Computer Services &amp; Softwar</v>
          </cell>
          <cell r="E11963" t="str">
            <v>Logistics</v>
          </cell>
          <cell r="F11963" t="str">
            <v>Water</v>
          </cell>
        </row>
        <row r="11964">
          <cell r="B11964">
            <v>17899.36</v>
          </cell>
          <cell r="C11964">
            <v>2012</v>
          </cell>
          <cell r="D11964" t="str">
            <v>411700  DO NOT USE - Computer Services &amp; Softwar</v>
          </cell>
          <cell r="E11964" t="str">
            <v>District 7</v>
          </cell>
          <cell r="F11964" t="str">
            <v>Sewer</v>
          </cell>
        </row>
        <row r="11965">
          <cell r="B11965">
            <v>3254.47</v>
          </cell>
          <cell r="C11965">
            <v>2012</v>
          </cell>
          <cell r="D11965" t="str">
            <v>411700  DO NOT USE - Computer Services &amp; Softwar</v>
          </cell>
          <cell r="E11965" t="str">
            <v>District 6</v>
          </cell>
          <cell r="F11965" t="str">
            <v>Sewer</v>
          </cell>
        </row>
        <row r="11966">
          <cell r="B11966">
            <v>19267.900000000001</v>
          </cell>
          <cell r="C11966">
            <v>2012</v>
          </cell>
          <cell r="D11966" t="str">
            <v>411750  Conferences &amp; Seminars - National</v>
          </cell>
          <cell r="E11966" t="str">
            <v>Logistics</v>
          </cell>
          <cell r="F11966" t="str">
            <v>Water</v>
          </cell>
        </row>
        <row r="11967">
          <cell r="B11967">
            <v>62450</v>
          </cell>
          <cell r="C11967">
            <v>2012</v>
          </cell>
          <cell r="D11967" t="str">
            <v>411800  DO NOT USE - Consultants</v>
          </cell>
          <cell r="E11967" t="str">
            <v>District 3</v>
          </cell>
          <cell r="F11967" t="str">
            <v>Water</v>
          </cell>
        </row>
        <row r="11968">
          <cell r="B11968">
            <v>8014.1</v>
          </cell>
          <cell r="C11968">
            <v>2012</v>
          </cell>
          <cell r="D11968" t="str">
            <v>411800  DO NOT USE - Consultants</v>
          </cell>
          <cell r="E11968" t="str">
            <v>District 8</v>
          </cell>
          <cell r="F11968" t="str">
            <v>Water</v>
          </cell>
        </row>
        <row r="11969">
          <cell r="B11969">
            <v>0</v>
          </cell>
          <cell r="C11969">
            <v>2012</v>
          </cell>
          <cell r="D11969" t="str">
            <v>411800  DO NOT USE - Consultants</v>
          </cell>
          <cell r="E11969" t="str">
            <v>Logistics</v>
          </cell>
          <cell r="F11969" t="str">
            <v>Water</v>
          </cell>
        </row>
        <row r="11970">
          <cell r="B11970">
            <v>3928.2</v>
          </cell>
          <cell r="C11970">
            <v>2012</v>
          </cell>
          <cell r="D11970" t="str">
            <v>411800  DO NOT USE - Consultants</v>
          </cell>
          <cell r="E11970" t="str">
            <v>Informal Settlements</v>
          </cell>
          <cell r="F11970" t="str">
            <v>Water</v>
          </cell>
        </row>
        <row r="11971">
          <cell r="B11971">
            <v>0</v>
          </cell>
          <cell r="C11971">
            <v>2012</v>
          </cell>
          <cell r="D11971" t="str">
            <v>411800  DO NOT USE - Consultants</v>
          </cell>
          <cell r="E11971" t="str">
            <v>TOC</v>
          </cell>
          <cell r="F11971" t="str">
            <v>Water</v>
          </cell>
        </row>
        <row r="11972">
          <cell r="B11972">
            <v>54226.38</v>
          </cell>
          <cell r="C11972">
            <v>2012</v>
          </cell>
          <cell r="D11972" t="str">
            <v>411800  DO NOT USE - Consultants</v>
          </cell>
          <cell r="E11972" t="str">
            <v>Planning &amp; Design</v>
          </cell>
          <cell r="F11972" t="str">
            <v>Water</v>
          </cell>
        </row>
        <row r="11973">
          <cell r="B11973">
            <v>6711</v>
          </cell>
          <cell r="C11973">
            <v>2012</v>
          </cell>
          <cell r="D11973" t="str">
            <v>411800  DO NOT USE - Consultants</v>
          </cell>
          <cell r="E11973" t="str">
            <v>District 1</v>
          </cell>
          <cell r="F11973" t="str">
            <v>Sewer</v>
          </cell>
        </row>
        <row r="11974">
          <cell r="B11974">
            <v>1000000</v>
          </cell>
          <cell r="C11974">
            <v>2012</v>
          </cell>
          <cell r="D11974" t="str">
            <v>411800  DO NOT USE - Consultants</v>
          </cell>
          <cell r="E11974" t="str">
            <v>Logistics</v>
          </cell>
          <cell r="F11974" t="str">
            <v>Sewer</v>
          </cell>
        </row>
        <row r="11975">
          <cell r="B11975">
            <v>62075.44</v>
          </cell>
          <cell r="C11975">
            <v>2012</v>
          </cell>
          <cell r="D11975" t="str">
            <v>411800  DO NOT USE - Consultants</v>
          </cell>
          <cell r="E11975" t="str">
            <v>Informal Settlements</v>
          </cell>
          <cell r="F11975" t="str">
            <v>Sewer</v>
          </cell>
        </row>
        <row r="11976">
          <cell r="B11976">
            <v>46200</v>
          </cell>
          <cell r="C11976">
            <v>2012</v>
          </cell>
          <cell r="D11976" t="str">
            <v>411800  DO NOT USE - Consultants</v>
          </cell>
          <cell r="E11976" t="str">
            <v>Logistics</v>
          </cell>
          <cell r="F11976" t="str">
            <v>Water</v>
          </cell>
        </row>
        <row r="11977">
          <cell r="B11977">
            <v>152139.28</v>
          </cell>
          <cell r="C11977">
            <v>2012</v>
          </cell>
          <cell r="D11977" t="str">
            <v>411820  Contribution to Provision: General Expen</v>
          </cell>
          <cell r="E11977" t="str">
            <v>District 8</v>
          </cell>
          <cell r="F11977" t="str">
            <v>Water</v>
          </cell>
        </row>
        <row r="11978">
          <cell r="B11978">
            <v>-128627.47</v>
          </cell>
          <cell r="C11978">
            <v>2012</v>
          </cell>
          <cell r="D11978" t="str">
            <v>411820  Contribution to Provision: General Expen</v>
          </cell>
          <cell r="E11978" t="str">
            <v>District 6</v>
          </cell>
          <cell r="F11978" t="str">
            <v>Water</v>
          </cell>
        </row>
        <row r="11979">
          <cell r="B11979">
            <v>-481.55</v>
          </cell>
          <cell r="C11979">
            <v>2012</v>
          </cell>
          <cell r="D11979" t="str">
            <v>411820  Contribution to Provision: General Expen</v>
          </cell>
          <cell r="E11979" t="str">
            <v>District 3</v>
          </cell>
          <cell r="F11979" t="str">
            <v>Water</v>
          </cell>
        </row>
        <row r="11980">
          <cell r="B11980">
            <v>43115.19</v>
          </cell>
          <cell r="C11980">
            <v>2012</v>
          </cell>
          <cell r="D11980" t="str">
            <v>411820  Contribution to Provision: General Expen</v>
          </cell>
          <cell r="E11980" t="str">
            <v>District 3</v>
          </cell>
          <cell r="F11980" t="str">
            <v>Water</v>
          </cell>
        </row>
        <row r="11981">
          <cell r="B11981">
            <v>2740.39</v>
          </cell>
          <cell r="C11981">
            <v>2012</v>
          </cell>
          <cell r="D11981" t="str">
            <v>411820  Contribution to Provision: General Expen</v>
          </cell>
          <cell r="E11981" t="str">
            <v>District 3</v>
          </cell>
          <cell r="F11981" t="str">
            <v>Water</v>
          </cell>
        </row>
        <row r="11982">
          <cell r="B11982">
            <v>-53350.04</v>
          </cell>
          <cell r="C11982">
            <v>2012</v>
          </cell>
          <cell r="D11982" t="str">
            <v>411820  Contribution to Provision: General Expen</v>
          </cell>
          <cell r="E11982" t="str">
            <v>District 3</v>
          </cell>
          <cell r="F11982" t="str">
            <v>Water</v>
          </cell>
        </row>
        <row r="11983">
          <cell r="B11983">
            <v>-34258.519999999997</v>
          </cell>
          <cell r="C11983">
            <v>2012</v>
          </cell>
          <cell r="D11983" t="str">
            <v>411820  Contribution to Provision: General Expen</v>
          </cell>
          <cell r="E11983" t="str">
            <v>District 4</v>
          </cell>
          <cell r="F11983" t="str">
            <v>Water</v>
          </cell>
        </row>
        <row r="11984">
          <cell r="B11984">
            <v>396439.68</v>
          </cell>
          <cell r="C11984">
            <v>2012</v>
          </cell>
          <cell r="D11984" t="str">
            <v>411820  Contribution to Provision: General Expen</v>
          </cell>
          <cell r="E11984" t="str">
            <v>District 4</v>
          </cell>
          <cell r="F11984" t="str">
            <v>Water</v>
          </cell>
        </row>
        <row r="11985">
          <cell r="B11985">
            <v>39913.410000000003</v>
          </cell>
          <cell r="C11985">
            <v>2012</v>
          </cell>
          <cell r="D11985" t="str">
            <v>411820  Contribution to Provision: General Expen</v>
          </cell>
          <cell r="E11985" t="str">
            <v>District 4</v>
          </cell>
          <cell r="F11985" t="str">
            <v>Water</v>
          </cell>
        </row>
        <row r="11986">
          <cell r="B11986">
            <v>-111996.33</v>
          </cell>
          <cell r="C11986">
            <v>2012</v>
          </cell>
          <cell r="D11986" t="str">
            <v>411820  Contribution to Provision: General Expen</v>
          </cell>
          <cell r="E11986" t="str">
            <v>District 4</v>
          </cell>
          <cell r="F11986" t="str">
            <v>Water</v>
          </cell>
        </row>
        <row r="11987">
          <cell r="B11987">
            <v>-11156.4</v>
          </cell>
          <cell r="C11987">
            <v>2012</v>
          </cell>
          <cell r="D11987" t="str">
            <v>411820  Contribution to Provision: General Expen</v>
          </cell>
          <cell r="E11987" t="str">
            <v>District 4</v>
          </cell>
          <cell r="F11987" t="str">
            <v>Water</v>
          </cell>
        </row>
        <row r="11988">
          <cell r="B11988">
            <v>-14377.23</v>
          </cell>
          <cell r="C11988">
            <v>2012</v>
          </cell>
          <cell r="D11988" t="str">
            <v>411820  Contribution to Provision: General Expen</v>
          </cell>
          <cell r="E11988" t="str">
            <v>District 8</v>
          </cell>
          <cell r="F11988" t="str">
            <v>Water</v>
          </cell>
        </row>
        <row r="11989">
          <cell r="B11989">
            <v>-198738.69</v>
          </cell>
          <cell r="C11989">
            <v>2012</v>
          </cell>
          <cell r="D11989" t="str">
            <v>411820  Contribution to Provision: General Expen</v>
          </cell>
          <cell r="E11989" t="str">
            <v>District 8</v>
          </cell>
          <cell r="F11989" t="str">
            <v>Water</v>
          </cell>
        </row>
        <row r="11990">
          <cell r="B11990">
            <v>-88377.8</v>
          </cell>
          <cell r="C11990">
            <v>2012</v>
          </cell>
          <cell r="D11990" t="str">
            <v>411820  Contribution to Provision: General Expen</v>
          </cell>
          <cell r="E11990" t="str">
            <v>District 1</v>
          </cell>
          <cell r="F11990" t="str">
            <v>Water</v>
          </cell>
        </row>
        <row r="11991">
          <cell r="B11991">
            <v>-241260</v>
          </cell>
          <cell r="C11991">
            <v>2012</v>
          </cell>
          <cell r="D11991" t="str">
            <v>411820  Contribution to Provision: General Expen</v>
          </cell>
          <cell r="E11991" t="str">
            <v>District 8</v>
          </cell>
          <cell r="F11991" t="str">
            <v>Water</v>
          </cell>
        </row>
        <row r="11992">
          <cell r="B11992">
            <v>-6754.57</v>
          </cell>
          <cell r="C11992">
            <v>2012</v>
          </cell>
          <cell r="D11992" t="str">
            <v>411820  Contribution to Provision: General Expen</v>
          </cell>
          <cell r="E11992" t="str">
            <v>District 6</v>
          </cell>
          <cell r="F11992" t="str">
            <v>Water</v>
          </cell>
        </row>
        <row r="11993">
          <cell r="B11993">
            <v>90985.76</v>
          </cell>
          <cell r="C11993">
            <v>2012</v>
          </cell>
          <cell r="D11993" t="str">
            <v>411820  Contribution to Provision: General Expen</v>
          </cell>
          <cell r="E11993" t="str">
            <v>District 6</v>
          </cell>
          <cell r="F11993" t="str">
            <v>Water</v>
          </cell>
        </row>
        <row r="11994">
          <cell r="B11994">
            <v>869</v>
          </cell>
          <cell r="C11994">
            <v>2012</v>
          </cell>
          <cell r="D11994" t="str">
            <v>411820  Contribution to Provision: General Expen</v>
          </cell>
          <cell r="E11994" t="str">
            <v>District 6</v>
          </cell>
          <cell r="F11994" t="str">
            <v>Water</v>
          </cell>
        </row>
        <row r="11995">
          <cell r="B11995">
            <v>15884.18</v>
          </cell>
          <cell r="C11995">
            <v>2012</v>
          </cell>
          <cell r="D11995" t="str">
            <v>411820  Contribution to Provision: General Expen</v>
          </cell>
          <cell r="E11995" t="str">
            <v>District 6</v>
          </cell>
          <cell r="F11995" t="str">
            <v>Water</v>
          </cell>
        </row>
        <row r="11996">
          <cell r="B11996">
            <v>-66373</v>
          </cell>
          <cell r="C11996">
            <v>2012</v>
          </cell>
          <cell r="D11996" t="str">
            <v>411820  Contribution to Provision: General Expen</v>
          </cell>
          <cell r="E11996" t="str">
            <v>District 6</v>
          </cell>
          <cell r="F11996" t="str">
            <v>Water</v>
          </cell>
        </row>
        <row r="11997">
          <cell r="B11997">
            <v>67711.8</v>
          </cell>
          <cell r="C11997">
            <v>2012</v>
          </cell>
          <cell r="D11997" t="str">
            <v>411820  Contribution to Provision: General Expen</v>
          </cell>
          <cell r="E11997" t="str">
            <v>District 6</v>
          </cell>
          <cell r="F11997" t="str">
            <v>Water</v>
          </cell>
        </row>
        <row r="11998">
          <cell r="B11998">
            <v>378248.79</v>
          </cell>
          <cell r="C11998">
            <v>2012</v>
          </cell>
          <cell r="D11998" t="str">
            <v>411820  Contribution to Provision: General Expen</v>
          </cell>
          <cell r="E11998" t="str">
            <v>District 8</v>
          </cell>
          <cell r="F11998" t="str">
            <v>Water</v>
          </cell>
        </row>
        <row r="11999">
          <cell r="B11999">
            <v>52976.01</v>
          </cell>
          <cell r="C11999">
            <v>2012</v>
          </cell>
          <cell r="D11999" t="str">
            <v>411820  Contribution to Provision: General Expen</v>
          </cell>
          <cell r="E11999" t="str">
            <v>District 8</v>
          </cell>
          <cell r="F11999" t="str">
            <v>Water</v>
          </cell>
        </row>
        <row r="12000">
          <cell r="B12000">
            <v>-42946.27</v>
          </cell>
          <cell r="C12000">
            <v>2012</v>
          </cell>
          <cell r="D12000" t="str">
            <v>411820  Contribution to Provision: General Expen</v>
          </cell>
          <cell r="E12000" t="str">
            <v>District 8</v>
          </cell>
          <cell r="F12000" t="str">
            <v>Water</v>
          </cell>
        </row>
        <row r="12001">
          <cell r="B12001">
            <v>-216993.81</v>
          </cell>
          <cell r="C12001">
            <v>2012</v>
          </cell>
          <cell r="D12001" t="str">
            <v>411820  Contribution to Provision: General Expen</v>
          </cell>
          <cell r="E12001" t="str">
            <v>District 8</v>
          </cell>
          <cell r="F12001" t="str">
            <v>Water</v>
          </cell>
        </row>
        <row r="12002">
          <cell r="B12002">
            <v>-645291.80000000005</v>
          </cell>
          <cell r="C12002">
            <v>2012</v>
          </cell>
          <cell r="D12002" t="str">
            <v>411820  Contribution to Provision: General Expen</v>
          </cell>
          <cell r="E12002" t="str">
            <v>District 8</v>
          </cell>
          <cell r="F12002" t="str">
            <v>Water</v>
          </cell>
        </row>
        <row r="12003">
          <cell r="B12003">
            <v>-185735.71</v>
          </cell>
          <cell r="C12003">
            <v>2012</v>
          </cell>
          <cell r="D12003" t="str">
            <v>411820  Contribution to Provision: General Expen</v>
          </cell>
          <cell r="E12003" t="str">
            <v>District 8</v>
          </cell>
          <cell r="F12003" t="str">
            <v>Water</v>
          </cell>
        </row>
        <row r="12004">
          <cell r="B12004">
            <v>-12894.13</v>
          </cell>
          <cell r="C12004">
            <v>2012</v>
          </cell>
          <cell r="D12004" t="str">
            <v>411820  Contribution to Provision: General Expen</v>
          </cell>
          <cell r="E12004" t="str">
            <v>District 8</v>
          </cell>
          <cell r="F12004" t="str">
            <v>Water</v>
          </cell>
        </row>
        <row r="12005">
          <cell r="B12005">
            <v>2434315.5</v>
          </cell>
          <cell r="C12005">
            <v>2012</v>
          </cell>
          <cell r="D12005" t="str">
            <v>411820  Contribution to Provision: General Expen</v>
          </cell>
          <cell r="E12005" t="str">
            <v>District 8</v>
          </cell>
          <cell r="F12005" t="str">
            <v>Water</v>
          </cell>
        </row>
        <row r="12006">
          <cell r="B12006">
            <v>-87122.31</v>
          </cell>
          <cell r="C12006">
            <v>2012</v>
          </cell>
          <cell r="D12006" t="str">
            <v>411820  Contribution to Provision: General Expen</v>
          </cell>
          <cell r="E12006" t="str">
            <v>District 8</v>
          </cell>
          <cell r="F12006" t="str">
            <v>Water</v>
          </cell>
        </row>
        <row r="12007">
          <cell r="B12007">
            <v>-3545.95</v>
          </cell>
          <cell r="C12007">
            <v>2012</v>
          </cell>
          <cell r="D12007" t="str">
            <v>411820  Contribution to Provision: General Expen</v>
          </cell>
          <cell r="E12007" t="str">
            <v>Informal Settlements</v>
          </cell>
          <cell r="F12007" t="str">
            <v>Sewer</v>
          </cell>
        </row>
        <row r="12008">
          <cell r="B12008">
            <v>163428.84</v>
          </cell>
          <cell r="C12008">
            <v>2012</v>
          </cell>
          <cell r="D12008" t="str">
            <v>411820  Contribution to Provision: General Expen</v>
          </cell>
          <cell r="E12008" t="str">
            <v>District 1</v>
          </cell>
          <cell r="F12008" t="str">
            <v>Sewer</v>
          </cell>
        </row>
        <row r="12009">
          <cell r="B12009">
            <v>143413.24</v>
          </cell>
          <cell r="C12009">
            <v>2012</v>
          </cell>
          <cell r="D12009" t="str">
            <v>411820  Contribution to Provision: General Expen</v>
          </cell>
          <cell r="E12009" t="str">
            <v>District 7</v>
          </cell>
          <cell r="F12009" t="str">
            <v>Sewer</v>
          </cell>
        </row>
        <row r="12010">
          <cell r="B12010">
            <v>24195.47</v>
          </cell>
          <cell r="C12010">
            <v>2012</v>
          </cell>
          <cell r="D12010" t="str">
            <v>411820  Contribution to Provision: General Expen</v>
          </cell>
          <cell r="E12010" t="str">
            <v>District 6</v>
          </cell>
          <cell r="F12010" t="str">
            <v>Sewer</v>
          </cell>
        </row>
        <row r="12011">
          <cell r="B12011">
            <v>-4487.95</v>
          </cell>
          <cell r="C12011">
            <v>2012</v>
          </cell>
          <cell r="D12011" t="str">
            <v>411820  Contribution to Provision: General Expen</v>
          </cell>
          <cell r="E12011" t="str">
            <v>TOC</v>
          </cell>
          <cell r="F12011" t="str">
            <v>Sewer</v>
          </cell>
        </row>
        <row r="12012">
          <cell r="B12012">
            <v>25916.14</v>
          </cell>
          <cell r="C12012">
            <v>2012</v>
          </cell>
          <cell r="D12012" t="str">
            <v>411820  Contribution to Provision: General Expen</v>
          </cell>
          <cell r="E12012" t="str">
            <v>District 3</v>
          </cell>
          <cell r="F12012" t="str">
            <v>Sewer</v>
          </cell>
        </row>
        <row r="12013">
          <cell r="B12013">
            <v>262220.53999999998</v>
          </cell>
          <cell r="C12013">
            <v>2012</v>
          </cell>
          <cell r="D12013" t="str">
            <v>411820  Contribution to Provision: General Expen</v>
          </cell>
          <cell r="E12013" t="str">
            <v>District 4</v>
          </cell>
          <cell r="F12013" t="str">
            <v>Sewer</v>
          </cell>
        </row>
        <row r="12014">
          <cell r="B12014">
            <v>-99686.080000000002</v>
          </cell>
          <cell r="C12014">
            <v>2012</v>
          </cell>
          <cell r="D12014" t="str">
            <v>411820  Contribution to Provision: General Expen</v>
          </cell>
          <cell r="E12014" t="str">
            <v>District 4</v>
          </cell>
          <cell r="F12014" t="str">
            <v>Sewer</v>
          </cell>
        </row>
        <row r="12015">
          <cell r="B12015">
            <v>115236.11</v>
          </cell>
          <cell r="C12015">
            <v>2012</v>
          </cell>
          <cell r="D12015" t="str">
            <v>411820  Contribution to Provision: General Expen</v>
          </cell>
          <cell r="E12015" t="str">
            <v>District 4</v>
          </cell>
          <cell r="F12015" t="str">
            <v>Sewer</v>
          </cell>
        </row>
        <row r="12016">
          <cell r="B12016">
            <v>264266</v>
          </cell>
          <cell r="C12016">
            <v>2012</v>
          </cell>
          <cell r="D12016" t="str">
            <v>411820  Contribution to Provision: General Expen</v>
          </cell>
          <cell r="E12016" t="str">
            <v>District 7</v>
          </cell>
          <cell r="F12016" t="str">
            <v>Sewer</v>
          </cell>
        </row>
        <row r="12017">
          <cell r="B12017">
            <v>25364.31</v>
          </cell>
          <cell r="C12017">
            <v>2012</v>
          </cell>
          <cell r="D12017" t="str">
            <v>411820  Contribution to Provision: General Expen</v>
          </cell>
          <cell r="E12017" t="str">
            <v>District 6</v>
          </cell>
          <cell r="F12017" t="str">
            <v>Sewer</v>
          </cell>
        </row>
        <row r="12018">
          <cell r="B12018">
            <v>-5162.9399999999996</v>
          </cell>
          <cell r="C12018">
            <v>2012</v>
          </cell>
          <cell r="D12018" t="str">
            <v>411820  Contribution to Provision: General Expen</v>
          </cell>
          <cell r="E12018" t="str">
            <v>District 6</v>
          </cell>
          <cell r="F12018" t="str">
            <v>Sewer</v>
          </cell>
        </row>
        <row r="12019">
          <cell r="B12019">
            <v>57468.74</v>
          </cell>
          <cell r="C12019">
            <v>2012</v>
          </cell>
          <cell r="D12019" t="str">
            <v>411820  Contribution to Provision: General Expen</v>
          </cell>
          <cell r="E12019" t="str">
            <v>District 6</v>
          </cell>
          <cell r="F12019" t="str">
            <v>Sewer</v>
          </cell>
        </row>
        <row r="12020">
          <cell r="B12020">
            <v>-142154.6</v>
          </cell>
          <cell r="C12020">
            <v>2012</v>
          </cell>
          <cell r="D12020" t="str">
            <v>411820  Contribution to Provision: General Expen</v>
          </cell>
          <cell r="E12020" t="str">
            <v>District 7</v>
          </cell>
          <cell r="F12020" t="str">
            <v>Sewer</v>
          </cell>
        </row>
        <row r="12021">
          <cell r="B12021">
            <v>-216024.03</v>
          </cell>
          <cell r="C12021">
            <v>2012</v>
          </cell>
          <cell r="D12021" t="str">
            <v>411820  Contribution to Provision: General Expen</v>
          </cell>
          <cell r="E12021" t="str">
            <v>District 7</v>
          </cell>
          <cell r="F12021" t="str">
            <v>Sewer</v>
          </cell>
        </row>
        <row r="12022">
          <cell r="B12022">
            <v>1134.5999999999999</v>
          </cell>
          <cell r="C12022">
            <v>2012</v>
          </cell>
          <cell r="D12022" t="str">
            <v>411820  Contribution to Provision: General Expen</v>
          </cell>
          <cell r="E12022" t="str">
            <v>Logistics</v>
          </cell>
          <cell r="F12022" t="str">
            <v>Water</v>
          </cell>
        </row>
        <row r="12023">
          <cell r="B12023">
            <v>64285.16</v>
          </cell>
          <cell r="C12023">
            <v>2012</v>
          </cell>
          <cell r="D12023" t="str">
            <v>411820  Contribution to Provision: General Expen</v>
          </cell>
          <cell r="E12023" t="str">
            <v>Informal Settlements</v>
          </cell>
          <cell r="F12023" t="str">
            <v>Water</v>
          </cell>
        </row>
        <row r="12024">
          <cell r="B12024">
            <v>51871.65</v>
          </cell>
          <cell r="C12024">
            <v>2012</v>
          </cell>
          <cell r="D12024" t="str">
            <v>411820  Contribution to Provision: General Expen</v>
          </cell>
          <cell r="E12024" t="str">
            <v>TOC</v>
          </cell>
          <cell r="F12024" t="str">
            <v>Water</v>
          </cell>
        </row>
        <row r="12025">
          <cell r="B12025">
            <v>237712.98</v>
          </cell>
          <cell r="C12025">
            <v>2012</v>
          </cell>
          <cell r="D12025" t="str">
            <v>411820  Contribution to Provision: General Expen</v>
          </cell>
          <cell r="E12025" t="str">
            <v>Informal Settlements</v>
          </cell>
          <cell r="F12025" t="str">
            <v>Water</v>
          </cell>
        </row>
        <row r="12026">
          <cell r="B12026">
            <v>-209209.9</v>
          </cell>
          <cell r="C12026">
            <v>2012</v>
          </cell>
          <cell r="D12026" t="str">
            <v>411820  Contribution to Provision: General Expen</v>
          </cell>
          <cell r="E12026" t="str">
            <v>TOC</v>
          </cell>
          <cell r="F12026" t="str">
            <v>Water</v>
          </cell>
        </row>
        <row r="12027">
          <cell r="B12027">
            <v>10521.29</v>
          </cell>
          <cell r="C12027">
            <v>2012</v>
          </cell>
          <cell r="D12027" t="str">
            <v>411820  Contribution to Provision: General Expen</v>
          </cell>
          <cell r="E12027" t="str">
            <v>Logistics</v>
          </cell>
          <cell r="F12027" t="str">
            <v>Water</v>
          </cell>
        </row>
        <row r="12028">
          <cell r="B12028">
            <v>-16993.759999999998</v>
          </cell>
          <cell r="C12028">
            <v>2012</v>
          </cell>
          <cell r="D12028" t="str">
            <v>411820  Contribution to Provision: General Expen</v>
          </cell>
          <cell r="E12028" t="str">
            <v>Logistics</v>
          </cell>
          <cell r="F12028" t="str">
            <v>Water</v>
          </cell>
        </row>
        <row r="12029">
          <cell r="B12029">
            <v>64353.15</v>
          </cell>
          <cell r="C12029">
            <v>2012</v>
          </cell>
          <cell r="D12029" t="str">
            <v>411820  Contribution to Provision: General Expen</v>
          </cell>
          <cell r="E12029" t="str">
            <v>Logistics</v>
          </cell>
          <cell r="F12029" t="str">
            <v>Water</v>
          </cell>
        </row>
        <row r="12030">
          <cell r="B12030">
            <v>-21413.14</v>
          </cell>
          <cell r="C12030">
            <v>2012</v>
          </cell>
          <cell r="D12030" t="str">
            <v>411820  Contribution to Provision: General Expen</v>
          </cell>
          <cell r="E12030" t="str">
            <v>Logistics</v>
          </cell>
          <cell r="F12030" t="str">
            <v>Water</v>
          </cell>
        </row>
        <row r="12031">
          <cell r="B12031">
            <v>69838.87</v>
          </cell>
          <cell r="C12031">
            <v>2012</v>
          </cell>
          <cell r="D12031" t="str">
            <v>411820  Contribution to Provision: General Expen</v>
          </cell>
          <cell r="E12031" t="str">
            <v>Logistics</v>
          </cell>
          <cell r="F12031" t="str">
            <v>Water</v>
          </cell>
        </row>
        <row r="12032">
          <cell r="B12032">
            <v>36659.06</v>
          </cell>
          <cell r="C12032">
            <v>2012</v>
          </cell>
          <cell r="D12032" t="str">
            <v>411820  Contribution to Provision: General Expen</v>
          </cell>
          <cell r="E12032" t="str">
            <v>District 1</v>
          </cell>
          <cell r="F12032" t="str">
            <v>Water</v>
          </cell>
        </row>
        <row r="12033">
          <cell r="B12033">
            <v>-102916.98</v>
          </cell>
          <cell r="C12033">
            <v>2012</v>
          </cell>
          <cell r="D12033" t="str">
            <v>411820  Contribution to Provision: General Expen</v>
          </cell>
          <cell r="E12033" t="str">
            <v>District 1</v>
          </cell>
          <cell r="F12033" t="str">
            <v>Water</v>
          </cell>
        </row>
        <row r="12034">
          <cell r="B12034">
            <v>-38343.79</v>
          </cell>
          <cell r="C12034">
            <v>2012</v>
          </cell>
          <cell r="D12034" t="str">
            <v>411820  Contribution to Provision: General Expen</v>
          </cell>
          <cell r="E12034" t="str">
            <v>District 1</v>
          </cell>
          <cell r="F12034" t="str">
            <v>Water</v>
          </cell>
        </row>
        <row r="12035">
          <cell r="B12035">
            <v>-84753.76</v>
          </cell>
          <cell r="C12035">
            <v>2012</v>
          </cell>
          <cell r="D12035" t="str">
            <v>411820  Contribution to Provision: General Expen</v>
          </cell>
          <cell r="E12035" t="str">
            <v>District 6</v>
          </cell>
          <cell r="F12035" t="str">
            <v>Water</v>
          </cell>
        </row>
        <row r="12036">
          <cell r="B12036">
            <v>2715.4</v>
          </cell>
          <cell r="C12036">
            <v>2012</v>
          </cell>
          <cell r="D12036" t="str">
            <v>411840  Cutlery &amp; Crockery Non VAT</v>
          </cell>
          <cell r="E12036" t="str">
            <v>District 1</v>
          </cell>
          <cell r="F12036" t="str">
            <v>Water</v>
          </cell>
        </row>
        <row r="12037">
          <cell r="B12037">
            <v>-8285.67</v>
          </cell>
          <cell r="C12037">
            <v>2012</v>
          </cell>
          <cell r="D12037" t="str">
            <v>411840  Cutlery &amp; Crockery Non VAT</v>
          </cell>
          <cell r="E12037" t="str">
            <v>Logistics</v>
          </cell>
          <cell r="F12037" t="str">
            <v>Water</v>
          </cell>
        </row>
        <row r="12038">
          <cell r="B12038">
            <v>0</v>
          </cell>
          <cell r="C12038">
            <v>2012</v>
          </cell>
          <cell r="D12038" t="str">
            <v>411840  Cutlery &amp; Crockery Non VAT</v>
          </cell>
          <cell r="E12038" t="str">
            <v>Informal Settlements</v>
          </cell>
          <cell r="F12038" t="str">
            <v>Water</v>
          </cell>
        </row>
        <row r="12039">
          <cell r="B12039">
            <v>1533.46</v>
          </cell>
          <cell r="C12039">
            <v>2012</v>
          </cell>
          <cell r="D12039" t="str">
            <v>411840  Cutlery &amp; Crockery Non VAT</v>
          </cell>
          <cell r="E12039" t="str">
            <v>TOC</v>
          </cell>
          <cell r="F12039" t="str">
            <v>Water</v>
          </cell>
        </row>
        <row r="12040">
          <cell r="B12040">
            <v>1806.56</v>
          </cell>
          <cell r="C12040">
            <v>2012</v>
          </cell>
          <cell r="D12040" t="str">
            <v>411840  Cutlery &amp; Crockery Non VAT</v>
          </cell>
          <cell r="E12040" t="str">
            <v>District 8</v>
          </cell>
          <cell r="F12040" t="str">
            <v>Water</v>
          </cell>
        </row>
        <row r="12041">
          <cell r="B12041">
            <v>3109.92</v>
          </cell>
          <cell r="C12041">
            <v>2012</v>
          </cell>
          <cell r="D12041" t="str">
            <v>411840  Cutlery &amp; Crockery Non VAT</v>
          </cell>
          <cell r="E12041" t="str">
            <v>District 6</v>
          </cell>
          <cell r="F12041" t="str">
            <v>Water</v>
          </cell>
        </row>
        <row r="12042">
          <cell r="B12042">
            <v>2268.6</v>
          </cell>
          <cell r="C12042">
            <v>2012</v>
          </cell>
          <cell r="D12042" t="str">
            <v>411840  Cutlery &amp; Crockery Non VAT</v>
          </cell>
          <cell r="E12042" t="str">
            <v>District 7</v>
          </cell>
          <cell r="F12042" t="str">
            <v>Sewer</v>
          </cell>
        </row>
        <row r="12043">
          <cell r="B12043">
            <v>0</v>
          </cell>
          <cell r="C12043">
            <v>2012</v>
          </cell>
          <cell r="D12043" t="str">
            <v>411840  Cutlery &amp; Crockery Non VAT</v>
          </cell>
          <cell r="E12043" t="str">
            <v>Logistics</v>
          </cell>
          <cell r="F12043" t="str">
            <v>Water</v>
          </cell>
        </row>
        <row r="12044">
          <cell r="B12044">
            <v>1349</v>
          </cell>
          <cell r="C12044">
            <v>2012</v>
          </cell>
          <cell r="D12044" t="str">
            <v>411840  Cutlery &amp; Crockery Non VAT</v>
          </cell>
          <cell r="E12044" t="str">
            <v>District 7</v>
          </cell>
          <cell r="F12044" t="str">
            <v>Sewer</v>
          </cell>
        </row>
        <row r="12045">
          <cell r="B12045">
            <v>583.16999999999996</v>
          </cell>
          <cell r="C12045">
            <v>2012</v>
          </cell>
          <cell r="D12045" t="str">
            <v>411850  Deeds and Transfers</v>
          </cell>
          <cell r="E12045" t="str">
            <v>District 4</v>
          </cell>
          <cell r="F12045" t="str">
            <v>Water</v>
          </cell>
        </row>
        <row r="12046">
          <cell r="B12046">
            <v>0</v>
          </cell>
          <cell r="C12046">
            <v>2012</v>
          </cell>
          <cell r="D12046" t="str">
            <v>411850  Deeds and Transfers</v>
          </cell>
          <cell r="E12046" t="str">
            <v>Logistics</v>
          </cell>
          <cell r="F12046" t="str">
            <v>Water</v>
          </cell>
        </row>
        <row r="12047">
          <cell r="B12047">
            <v>283340.28999999998</v>
          </cell>
          <cell r="C12047">
            <v>2012</v>
          </cell>
          <cell r="D12047" t="str">
            <v>412050  Electricity</v>
          </cell>
          <cell r="E12047" t="str">
            <v>District 4</v>
          </cell>
          <cell r="F12047" t="str">
            <v>Water</v>
          </cell>
        </row>
        <row r="12048">
          <cell r="B12048">
            <v>9224.17</v>
          </cell>
          <cell r="C12048">
            <v>2012</v>
          </cell>
          <cell r="D12048" t="str">
            <v>412050  Electricity</v>
          </cell>
          <cell r="E12048" t="str">
            <v>District 3</v>
          </cell>
          <cell r="F12048" t="str">
            <v>Water</v>
          </cell>
        </row>
        <row r="12049">
          <cell r="B12049">
            <v>715.1</v>
          </cell>
          <cell r="C12049">
            <v>2012</v>
          </cell>
          <cell r="D12049" t="str">
            <v>412050  Electricity</v>
          </cell>
          <cell r="E12049" t="str">
            <v>Logistics</v>
          </cell>
          <cell r="F12049" t="str">
            <v>Water</v>
          </cell>
        </row>
        <row r="12050">
          <cell r="B12050">
            <v>678648.28</v>
          </cell>
          <cell r="C12050">
            <v>2012</v>
          </cell>
          <cell r="D12050" t="str">
            <v>412050  Electricity</v>
          </cell>
          <cell r="E12050" t="str">
            <v>Logistics</v>
          </cell>
          <cell r="F12050" t="str">
            <v>Water</v>
          </cell>
        </row>
        <row r="12051">
          <cell r="B12051">
            <v>389104.7</v>
          </cell>
          <cell r="C12051">
            <v>2012</v>
          </cell>
          <cell r="D12051" t="str">
            <v>412050  Electricity</v>
          </cell>
          <cell r="E12051" t="str">
            <v>Logistics</v>
          </cell>
          <cell r="F12051" t="str">
            <v>Water</v>
          </cell>
        </row>
        <row r="12052">
          <cell r="B12052">
            <v>1141385.3600000001</v>
          </cell>
          <cell r="C12052">
            <v>2012</v>
          </cell>
          <cell r="D12052" t="str">
            <v>412050  Electricity</v>
          </cell>
          <cell r="E12052" t="str">
            <v>Logistics</v>
          </cell>
          <cell r="F12052" t="str">
            <v>Water</v>
          </cell>
        </row>
        <row r="12053">
          <cell r="B12053">
            <v>0</v>
          </cell>
          <cell r="C12053">
            <v>2012</v>
          </cell>
          <cell r="D12053" t="str">
            <v>412050  Electricity</v>
          </cell>
          <cell r="E12053" t="str">
            <v>Logistics</v>
          </cell>
          <cell r="F12053" t="str">
            <v>Water</v>
          </cell>
        </row>
        <row r="12054">
          <cell r="B12054">
            <v>27149.200000000001</v>
          </cell>
          <cell r="C12054">
            <v>2012</v>
          </cell>
          <cell r="D12054" t="str">
            <v>412050  Electricity</v>
          </cell>
          <cell r="E12054" t="str">
            <v>District 6</v>
          </cell>
          <cell r="F12054" t="str">
            <v>Water</v>
          </cell>
        </row>
        <row r="12055">
          <cell r="B12055">
            <v>10774.94</v>
          </cell>
          <cell r="C12055">
            <v>2012</v>
          </cell>
          <cell r="D12055" t="str">
            <v>412050  Electricity</v>
          </cell>
          <cell r="E12055" t="str">
            <v>District 6</v>
          </cell>
          <cell r="F12055" t="str">
            <v>Water</v>
          </cell>
        </row>
        <row r="12056">
          <cell r="B12056">
            <v>729712.08</v>
          </cell>
          <cell r="C12056">
            <v>2012</v>
          </cell>
          <cell r="D12056" t="str">
            <v>412050  Electricity</v>
          </cell>
          <cell r="E12056" t="str">
            <v>District 8</v>
          </cell>
          <cell r="F12056" t="str">
            <v>Water</v>
          </cell>
        </row>
        <row r="12057">
          <cell r="B12057">
            <v>76203.61</v>
          </cell>
          <cell r="C12057">
            <v>2012</v>
          </cell>
          <cell r="D12057" t="str">
            <v>412050  Electricity</v>
          </cell>
          <cell r="E12057" t="str">
            <v>District 4</v>
          </cell>
          <cell r="F12057" t="str">
            <v>Sewer</v>
          </cell>
        </row>
        <row r="12058">
          <cell r="B12058">
            <v>26307.61</v>
          </cell>
          <cell r="C12058">
            <v>2012</v>
          </cell>
          <cell r="D12058" t="str">
            <v>412050  Electricity</v>
          </cell>
          <cell r="E12058" t="str">
            <v>District 3</v>
          </cell>
          <cell r="F12058" t="str">
            <v>Sewer</v>
          </cell>
        </row>
        <row r="12059">
          <cell r="B12059">
            <v>899581.67</v>
          </cell>
          <cell r="C12059">
            <v>2012</v>
          </cell>
          <cell r="D12059" t="str">
            <v>412050  Electricity</v>
          </cell>
          <cell r="E12059" t="str">
            <v>Logistics</v>
          </cell>
          <cell r="F12059" t="str">
            <v>Sewer</v>
          </cell>
        </row>
        <row r="12060">
          <cell r="B12060">
            <v>1891517.35</v>
          </cell>
          <cell r="C12060">
            <v>2012</v>
          </cell>
          <cell r="D12060" t="str">
            <v>412050  Electricity</v>
          </cell>
          <cell r="E12060" t="str">
            <v>Logistics</v>
          </cell>
          <cell r="F12060" t="str">
            <v>Sewer</v>
          </cell>
        </row>
        <row r="12061">
          <cell r="B12061">
            <v>1046169.88</v>
          </cell>
          <cell r="C12061">
            <v>2012</v>
          </cell>
          <cell r="D12061" t="str">
            <v>412050  Electricity</v>
          </cell>
          <cell r="E12061" t="str">
            <v>Informal Settlements</v>
          </cell>
          <cell r="F12061" t="str">
            <v>Sewer</v>
          </cell>
        </row>
        <row r="12062">
          <cell r="B12062">
            <v>84033.52</v>
          </cell>
          <cell r="C12062">
            <v>2012</v>
          </cell>
          <cell r="D12062" t="str">
            <v>412050  Electricity</v>
          </cell>
          <cell r="E12062" t="str">
            <v>Informal Settlements</v>
          </cell>
          <cell r="F12062" t="str">
            <v>Water</v>
          </cell>
        </row>
        <row r="12063">
          <cell r="B12063">
            <v>54440.23</v>
          </cell>
          <cell r="C12063">
            <v>2012</v>
          </cell>
          <cell r="D12063" t="str">
            <v>412050  Electricity</v>
          </cell>
          <cell r="E12063" t="str">
            <v>District 7</v>
          </cell>
          <cell r="F12063" t="str">
            <v>Sewer</v>
          </cell>
        </row>
        <row r="12064">
          <cell r="B12064">
            <v>29387.14</v>
          </cell>
          <cell r="C12064">
            <v>2012</v>
          </cell>
          <cell r="D12064" t="str">
            <v>412050  Electricity</v>
          </cell>
          <cell r="E12064" t="str">
            <v>District 6</v>
          </cell>
          <cell r="F12064" t="str">
            <v>Sewer</v>
          </cell>
        </row>
        <row r="12065">
          <cell r="B12065">
            <v>327984.89</v>
          </cell>
          <cell r="C12065">
            <v>2012</v>
          </cell>
          <cell r="D12065" t="str">
            <v>412220  Food &amp; Beverages</v>
          </cell>
          <cell r="E12065" t="str">
            <v>District 4</v>
          </cell>
          <cell r="F12065" t="str">
            <v>Water</v>
          </cell>
        </row>
        <row r="12066">
          <cell r="B12066">
            <v>139931.29999999999</v>
          </cell>
          <cell r="C12066">
            <v>2012</v>
          </cell>
          <cell r="D12066" t="str">
            <v>412220  Food &amp; Beverages</v>
          </cell>
          <cell r="E12066" t="str">
            <v>District 4</v>
          </cell>
          <cell r="F12066" t="str">
            <v>Water</v>
          </cell>
        </row>
        <row r="12067">
          <cell r="B12067">
            <v>445111.75</v>
          </cell>
          <cell r="C12067">
            <v>2012</v>
          </cell>
          <cell r="D12067" t="str">
            <v>412220  Food &amp; Beverages</v>
          </cell>
          <cell r="E12067" t="str">
            <v>District 4</v>
          </cell>
          <cell r="F12067" t="str">
            <v>Water</v>
          </cell>
        </row>
        <row r="12068">
          <cell r="B12068">
            <v>246295.88</v>
          </cell>
          <cell r="C12068">
            <v>2012</v>
          </cell>
          <cell r="D12068" t="str">
            <v>412220  Food &amp; Beverages</v>
          </cell>
          <cell r="E12068" t="str">
            <v>District 3</v>
          </cell>
          <cell r="F12068" t="str">
            <v>Water</v>
          </cell>
        </row>
        <row r="12069">
          <cell r="B12069">
            <v>0</v>
          </cell>
          <cell r="C12069">
            <v>2012</v>
          </cell>
          <cell r="D12069" t="str">
            <v>412220  Food &amp; Beverages</v>
          </cell>
          <cell r="E12069" t="str">
            <v>District 3</v>
          </cell>
          <cell r="F12069" t="str">
            <v>Water</v>
          </cell>
        </row>
        <row r="12070">
          <cell r="B12070">
            <v>129131.76</v>
          </cell>
          <cell r="C12070">
            <v>2012</v>
          </cell>
          <cell r="D12070" t="str">
            <v>412220  Food &amp; Beverages</v>
          </cell>
          <cell r="E12070" t="str">
            <v>District 6</v>
          </cell>
          <cell r="F12070" t="str">
            <v>Water</v>
          </cell>
        </row>
        <row r="12071">
          <cell r="B12071">
            <v>533959.18999999994</v>
          </cell>
          <cell r="C12071">
            <v>2012</v>
          </cell>
          <cell r="D12071" t="str">
            <v>412220  Food &amp; Beverages</v>
          </cell>
          <cell r="E12071" t="str">
            <v>District 8</v>
          </cell>
          <cell r="F12071" t="str">
            <v>Water</v>
          </cell>
        </row>
        <row r="12072">
          <cell r="B12072">
            <v>709196.15</v>
          </cell>
          <cell r="C12072">
            <v>2012</v>
          </cell>
          <cell r="D12072" t="str">
            <v>412220  Food &amp; Beverages</v>
          </cell>
          <cell r="E12072" t="str">
            <v>District 1</v>
          </cell>
          <cell r="F12072" t="str">
            <v>Water</v>
          </cell>
        </row>
        <row r="12073">
          <cell r="B12073">
            <v>10446.17</v>
          </cell>
          <cell r="C12073">
            <v>2012</v>
          </cell>
          <cell r="D12073" t="str">
            <v>412220  Food &amp; Beverages</v>
          </cell>
          <cell r="E12073" t="str">
            <v>Logistics</v>
          </cell>
          <cell r="F12073" t="str">
            <v>Water</v>
          </cell>
        </row>
        <row r="12074">
          <cell r="B12074">
            <v>13437.26</v>
          </cell>
          <cell r="C12074">
            <v>2012</v>
          </cell>
          <cell r="D12074" t="str">
            <v>412220  Food &amp; Beverages</v>
          </cell>
          <cell r="E12074" t="str">
            <v>Logistics</v>
          </cell>
          <cell r="F12074" t="str">
            <v>Water</v>
          </cell>
        </row>
        <row r="12075">
          <cell r="B12075">
            <v>27529.62</v>
          </cell>
          <cell r="C12075">
            <v>2012</v>
          </cell>
          <cell r="D12075" t="str">
            <v>412220  Food &amp; Beverages</v>
          </cell>
          <cell r="E12075" t="str">
            <v>Logistics</v>
          </cell>
          <cell r="F12075" t="str">
            <v>Water</v>
          </cell>
        </row>
        <row r="12076">
          <cell r="B12076">
            <v>0</v>
          </cell>
          <cell r="C12076">
            <v>2012</v>
          </cell>
          <cell r="D12076" t="str">
            <v>412220  Food &amp; Beverages</v>
          </cell>
          <cell r="E12076" t="str">
            <v>Logistics</v>
          </cell>
          <cell r="F12076" t="str">
            <v>Water</v>
          </cell>
        </row>
        <row r="12077">
          <cell r="B12077">
            <v>544309.92000000004</v>
          </cell>
          <cell r="C12077">
            <v>2012</v>
          </cell>
          <cell r="D12077" t="str">
            <v>412220  Food &amp; Beverages</v>
          </cell>
          <cell r="E12077" t="str">
            <v>District 8</v>
          </cell>
          <cell r="F12077" t="str">
            <v>Water</v>
          </cell>
        </row>
        <row r="12078">
          <cell r="B12078">
            <v>1943.48</v>
          </cell>
          <cell r="C12078">
            <v>2012</v>
          </cell>
          <cell r="D12078" t="str">
            <v>412220  Food &amp; Beverages</v>
          </cell>
          <cell r="E12078" t="str">
            <v>District 8</v>
          </cell>
          <cell r="F12078" t="str">
            <v>Water</v>
          </cell>
        </row>
        <row r="12079">
          <cell r="B12079">
            <v>234480.59</v>
          </cell>
          <cell r="C12079">
            <v>2012</v>
          </cell>
          <cell r="D12079" t="str">
            <v>412220  Food &amp; Beverages</v>
          </cell>
          <cell r="E12079" t="str">
            <v>District 6</v>
          </cell>
          <cell r="F12079" t="str">
            <v>Water</v>
          </cell>
        </row>
        <row r="12080">
          <cell r="B12080">
            <v>292192.76</v>
          </cell>
          <cell r="C12080">
            <v>2012</v>
          </cell>
          <cell r="D12080" t="str">
            <v>412220  Food &amp; Beverages</v>
          </cell>
          <cell r="E12080" t="str">
            <v>District 6</v>
          </cell>
          <cell r="F12080" t="str">
            <v>Water</v>
          </cell>
        </row>
        <row r="12081">
          <cell r="B12081">
            <v>59227.82</v>
          </cell>
          <cell r="C12081">
            <v>2012</v>
          </cell>
          <cell r="D12081" t="str">
            <v>412220  Food &amp; Beverages</v>
          </cell>
          <cell r="E12081" t="str">
            <v>District 6</v>
          </cell>
          <cell r="F12081" t="str">
            <v>Water</v>
          </cell>
        </row>
        <row r="12082">
          <cell r="B12082">
            <v>383463.75</v>
          </cell>
          <cell r="C12082">
            <v>2012</v>
          </cell>
          <cell r="D12082" t="str">
            <v>412220  Food &amp; Beverages</v>
          </cell>
          <cell r="E12082" t="str">
            <v>District 6</v>
          </cell>
          <cell r="F12082" t="str">
            <v>Water</v>
          </cell>
        </row>
        <row r="12083">
          <cell r="B12083">
            <v>359238.82</v>
          </cell>
          <cell r="C12083">
            <v>2012</v>
          </cell>
          <cell r="D12083" t="str">
            <v>412220  Food &amp; Beverages</v>
          </cell>
          <cell r="E12083" t="str">
            <v>District 4</v>
          </cell>
          <cell r="F12083" t="str">
            <v>Sewer</v>
          </cell>
        </row>
        <row r="12084">
          <cell r="B12084">
            <v>628013.15</v>
          </cell>
          <cell r="C12084">
            <v>2012</v>
          </cell>
          <cell r="D12084" t="str">
            <v>412220  Food &amp; Beverages</v>
          </cell>
          <cell r="E12084" t="str">
            <v>District 4</v>
          </cell>
          <cell r="F12084" t="str">
            <v>Sewer</v>
          </cell>
        </row>
        <row r="12085">
          <cell r="B12085">
            <v>246774.5</v>
          </cell>
          <cell r="C12085">
            <v>2012</v>
          </cell>
          <cell r="D12085" t="str">
            <v>412220  Food &amp; Beverages</v>
          </cell>
          <cell r="E12085" t="str">
            <v>District 4</v>
          </cell>
          <cell r="F12085" t="str">
            <v>Sewer</v>
          </cell>
        </row>
        <row r="12086">
          <cell r="B12086">
            <v>177341.83</v>
          </cell>
          <cell r="C12086">
            <v>2012</v>
          </cell>
          <cell r="D12086" t="str">
            <v>412220  Food &amp; Beverages</v>
          </cell>
          <cell r="E12086" t="str">
            <v>District 3</v>
          </cell>
          <cell r="F12086" t="str">
            <v>Sewer</v>
          </cell>
        </row>
        <row r="12087">
          <cell r="B12087">
            <v>36441.21</v>
          </cell>
          <cell r="C12087">
            <v>2012</v>
          </cell>
          <cell r="D12087" t="str">
            <v>412220  Food &amp; Beverages</v>
          </cell>
          <cell r="E12087" t="str">
            <v>District 6</v>
          </cell>
          <cell r="F12087" t="str">
            <v>Sewer</v>
          </cell>
        </row>
        <row r="12088">
          <cell r="B12088">
            <v>342986.75</v>
          </cell>
          <cell r="C12088">
            <v>2012</v>
          </cell>
          <cell r="D12088" t="str">
            <v>412220  Food &amp; Beverages</v>
          </cell>
          <cell r="E12088" t="str">
            <v>District 7</v>
          </cell>
          <cell r="F12088" t="str">
            <v>Sewer</v>
          </cell>
        </row>
        <row r="12089">
          <cell r="B12089">
            <v>603716.76</v>
          </cell>
          <cell r="C12089">
            <v>2012</v>
          </cell>
          <cell r="D12089" t="str">
            <v>412220  Food &amp; Beverages</v>
          </cell>
          <cell r="E12089" t="str">
            <v>District 1</v>
          </cell>
          <cell r="F12089" t="str">
            <v>Sewer</v>
          </cell>
        </row>
        <row r="12090">
          <cell r="B12090">
            <v>70349.289999999994</v>
          </cell>
          <cell r="C12090">
            <v>2012</v>
          </cell>
          <cell r="D12090" t="str">
            <v>412220  Food &amp; Beverages</v>
          </cell>
          <cell r="E12090" t="str">
            <v>Logistics</v>
          </cell>
          <cell r="F12090" t="str">
            <v>Sewer</v>
          </cell>
        </row>
        <row r="12091">
          <cell r="B12091">
            <v>5830.41</v>
          </cell>
          <cell r="C12091">
            <v>2012</v>
          </cell>
          <cell r="D12091" t="str">
            <v>412220  Food &amp; Beverages</v>
          </cell>
          <cell r="E12091" t="str">
            <v>Informal Settlements</v>
          </cell>
          <cell r="F12091" t="str">
            <v>Sewer</v>
          </cell>
        </row>
        <row r="12092">
          <cell r="B12092">
            <v>32785.300000000003</v>
          </cell>
          <cell r="C12092">
            <v>2012</v>
          </cell>
          <cell r="D12092" t="str">
            <v>412220  Food &amp; Beverages</v>
          </cell>
          <cell r="E12092" t="str">
            <v>Informal Settlements</v>
          </cell>
          <cell r="F12092" t="str">
            <v>Water</v>
          </cell>
        </row>
        <row r="12093">
          <cell r="B12093">
            <v>812254.66</v>
          </cell>
          <cell r="C12093">
            <v>2012</v>
          </cell>
          <cell r="D12093" t="str">
            <v>412220  Food &amp; Beverages</v>
          </cell>
          <cell r="E12093" t="str">
            <v>District 7</v>
          </cell>
          <cell r="F12093" t="str">
            <v>Sewer</v>
          </cell>
        </row>
        <row r="12094">
          <cell r="B12094">
            <v>231310.12</v>
          </cell>
          <cell r="C12094">
            <v>2012</v>
          </cell>
          <cell r="D12094" t="str">
            <v>412220  Food &amp; Beverages</v>
          </cell>
          <cell r="E12094" t="str">
            <v>District 6</v>
          </cell>
          <cell r="F12094" t="str">
            <v>Sewer</v>
          </cell>
        </row>
        <row r="12095">
          <cell r="B12095">
            <v>208744.82</v>
          </cell>
          <cell r="C12095">
            <v>2012</v>
          </cell>
          <cell r="D12095" t="str">
            <v>412220  Food &amp; Beverages</v>
          </cell>
          <cell r="E12095" t="str">
            <v>District 6</v>
          </cell>
          <cell r="F12095" t="str">
            <v>Sewer</v>
          </cell>
        </row>
        <row r="12096">
          <cell r="B12096">
            <v>25508.07</v>
          </cell>
          <cell r="C12096">
            <v>2012</v>
          </cell>
          <cell r="D12096" t="str">
            <v>412220  Food &amp; Beverages</v>
          </cell>
          <cell r="E12096" t="str">
            <v>District 6</v>
          </cell>
          <cell r="F12096" t="str">
            <v>Sewer</v>
          </cell>
        </row>
        <row r="12097">
          <cell r="B12097">
            <v>201429.23</v>
          </cell>
          <cell r="C12097">
            <v>2012</v>
          </cell>
          <cell r="D12097" t="str">
            <v>412220  Food &amp; Beverages</v>
          </cell>
          <cell r="E12097" t="str">
            <v>District 6</v>
          </cell>
          <cell r="F12097" t="str">
            <v>Sewer</v>
          </cell>
        </row>
        <row r="12098">
          <cell r="B12098">
            <v>32801.230000000003</v>
          </cell>
          <cell r="C12098">
            <v>2012</v>
          </cell>
          <cell r="D12098" t="str">
            <v>412250  Fuel (Petrol, Diesel and Fuel Oil)</v>
          </cell>
          <cell r="E12098" t="str">
            <v>District 4</v>
          </cell>
          <cell r="F12098" t="str">
            <v>Water</v>
          </cell>
        </row>
        <row r="12099">
          <cell r="B12099">
            <v>121352.13</v>
          </cell>
          <cell r="C12099">
            <v>2012</v>
          </cell>
          <cell r="D12099" t="str">
            <v>412250  Fuel (Petrol, Diesel and Fuel Oil)</v>
          </cell>
          <cell r="E12099" t="str">
            <v>District 4</v>
          </cell>
          <cell r="F12099" t="str">
            <v>Water</v>
          </cell>
        </row>
        <row r="12100">
          <cell r="B12100">
            <v>63306.58</v>
          </cell>
          <cell r="C12100">
            <v>2012</v>
          </cell>
          <cell r="D12100" t="str">
            <v>412250  Fuel (Petrol, Diesel and Fuel Oil)</v>
          </cell>
          <cell r="E12100" t="str">
            <v>District 4</v>
          </cell>
          <cell r="F12100" t="str">
            <v>Water</v>
          </cell>
        </row>
        <row r="12101">
          <cell r="B12101">
            <v>0</v>
          </cell>
          <cell r="C12101">
            <v>2012</v>
          </cell>
          <cell r="D12101" t="str">
            <v>412250  Fuel (Petrol, Diesel and Fuel Oil)</v>
          </cell>
          <cell r="E12101" t="str">
            <v>District 4</v>
          </cell>
          <cell r="F12101" t="str">
            <v>Water</v>
          </cell>
        </row>
        <row r="12102">
          <cell r="B12102">
            <v>13454.88</v>
          </cell>
          <cell r="C12102">
            <v>2012</v>
          </cell>
          <cell r="D12102" t="str">
            <v>412250  Fuel (Petrol, Diesel and Fuel Oil)</v>
          </cell>
          <cell r="E12102" t="str">
            <v>District 3</v>
          </cell>
          <cell r="F12102" t="str">
            <v>Water</v>
          </cell>
        </row>
        <row r="12103">
          <cell r="B12103">
            <v>19326.66</v>
          </cell>
          <cell r="C12103">
            <v>2012</v>
          </cell>
          <cell r="D12103" t="str">
            <v>412250  Fuel (Petrol, Diesel and Fuel Oil)</v>
          </cell>
          <cell r="E12103" t="str">
            <v>District 3</v>
          </cell>
          <cell r="F12103" t="str">
            <v>Water</v>
          </cell>
        </row>
        <row r="12104">
          <cell r="B12104">
            <v>83287.460000000006</v>
          </cell>
          <cell r="C12104">
            <v>2012</v>
          </cell>
          <cell r="D12104" t="str">
            <v>412250  Fuel (Petrol, Diesel and Fuel Oil)</v>
          </cell>
          <cell r="E12104" t="str">
            <v>District 6</v>
          </cell>
          <cell r="F12104" t="str">
            <v>Water</v>
          </cell>
        </row>
        <row r="12105">
          <cell r="B12105">
            <v>38109.07</v>
          </cell>
          <cell r="C12105">
            <v>2012</v>
          </cell>
          <cell r="D12105" t="str">
            <v>412250  Fuel (Petrol, Diesel and Fuel Oil)</v>
          </cell>
          <cell r="E12105" t="str">
            <v>District 8</v>
          </cell>
          <cell r="F12105" t="str">
            <v>Water</v>
          </cell>
        </row>
        <row r="12106">
          <cell r="B12106">
            <v>6906.6</v>
          </cell>
          <cell r="C12106">
            <v>2012</v>
          </cell>
          <cell r="D12106" t="str">
            <v>412250  Fuel (Petrol, Diesel and Fuel Oil)</v>
          </cell>
          <cell r="E12106" t="str">
            <v>District 1</v>
          </cell>
          <cell r="F12106" t="str">
            <v>Water</v>
          </cell>
        </row>
        <row r="12107">
          <cell r="B12107">
            <v>37879.83</v>
          </cell>
          <cell r="C12107">
            <v>2012</v>
          </cell>
          <cell r="D12107" t="str">
            <v>412250  Fuel (Petrol, Diesel and Fuel Oil)</v>
          </cell>
          <cell r="E12107" t="str">
            <v>District 1</v>
          </cell>
          <cell r="F12107" t="str">
            <v>Water</v>
          </cell>
        </row>
        <row r="12108">
          <cell r="B12108">
            <v>31833.22</v>
          </cell>
          <cell r="C12108">
            <v>2012</v>
          </cell>
          <cell r="D12108" t="str">
            <v>412250  Fuel (Petrol, Diesel and Fuel Oil)</v>
          </cell>
          <cell r="E12108" t="str">
            <v>District 1</v>
          </cell>
          <cell r="F12108" t="str">
            <v>Water</v>
          </cell>
        </row>
        <row r="12109">
          <cell r="B12109">
            <v>7267.21</v>
          </cell>
          <cell r="C12109">
            <v>2012</v>
          </cell>
          <cell r="D12109" t="str">
            <v>412250  Fuel (Petrol, Diesel and Fuel Oil)</v>
          </cell>
          <cell r="E12109" t="str">
            <v>Logistics</v>
          </cell>
          <cell r="F12109" t="str">
            <v>Water</v>
          </cell>
        </row>
        <row r="12110">
          <cell r="B12110">
            <v>24708.97</v>
          </cell>
          <cell r="C12110">
            <v>2012</v>
          </cell>
          <cell r="D12110" t="str">
            <v>412250  Fuel (Petrol, Diesel and Fuel Oil)</v>
          </cell>
          <cell r="E12110" t="str">
            <v>Logistics</v>
          </cell>
          <cell r="F12110" t="str">
            <v>Water</v>
          </cell>
        </row>
        <row r="12111">
          <cell r="B12111">
            <v>57480.33</v>
          </cell>
          <cell r="C12111">
            <v>2012</v>
          </cell>
          <cell r="D12111" t="str">
            <v>412250  Fuel (Petrol, Diesel and Fuel Oil)</v>
          </cell>
          <cell r="E12111" t="str">
            <v>Logistics</v>
          </cell>
          <cell r="F12111" t="str">
            <v>Water</v>
          </cell>
        </row>
        <row r="12112">
          <cell r="B12112">
            <v>16753.439999999999</v>
          </cell>
          <cell r="C12112">
            <v>2012</v>
          </cell>
          <cell r="D12112" t="str">
            <v>412250  Fuel (Petrol, Diesel and Fuel Oil)</v>
          </cell>
          <cell r="E12112" t="str">
            <v>Logistics</v>
          </cell>
          <cell r="F12112" t="str">
            <v>Water</v>
          </cell>
        </row>
        <row r="12113">
          <cell r="B12113">
            <v>0</v>
          </cell>
          <cell r="C12113">
            <v>2012</v>
          </cell>
          <cell r="D12113" t="str">
            <v>412250  Fuel (Petrol, Diesel and Fuel Oil)</v>
          </cell>
          <cell r="E12113" t="str">
            <v>Logistics</v>
          </cell>
          <cell r="F12113" t="str">
            <v>Water</v>
          </cell>
        </row>
        <row r="12114">
          <cell r="B12114">
            <v>100877.84</v>
          </cell>
          <cell r="C12114">
            <v>2012</v>
          </cell>
          <cell r="D12114" t="str">
            <v>412250  Fuel (Petrol, Diesel and Fuel Oil)</v>
          </cell>
          <cell r="E12114" t="str">
            <v>Informal Settlements</v>
          </cell>
          <cell r="F12114" t="str">
            <v>Water</v>
          </cell>
        </row>
        <row r="12115">
          <cell r="B12115">
            <v>339.32</v>
          </cell>
          <cell r="C12115">
            <v>2012</v>
          </cell>
          <cell r="D12115" t="str">
            <v>412250  Fuel (Petrol, Diesel and Fuel Oil)</v>
          </cell>
          <cell r="E12115" t="str">
            <v>TOC</v>
          </cell>
          <cell r="F12115" t="str">
            <v>Water</v>
          </cell>
        </row>
        <row r="12116">
          <cell r="B12116">
            <v>7719.22</v>
          </cell>
          <cell r="C12116">
            <v>2012</v>
          </cell>
          <cell r="D12116" t="str">
            <v>412250  Fuel (Petrol, Diesel and Fuel Oil)</v>
          </cell>
          <cell r="E12116" t="str">
            <v>District 8</v>
          </cell>
          <cell r="F12116" t="str">
            <v>Water</v>
          </cell>
        </row>
        <row r="12117">
          <cell r="B12117">
            <v>361216.36</v>
          </cell>
          <cell r="C12117">
            <v>2012</v>
          </cell>
          <cell r="D12117" t="str">
            <v>412250  Fuel (Petrol, Diesel and Fuel Oil)</v>
          </cell>
          <cell r="E12117" t="str">
            <v>District 8</v>
          </cell>
          <cell r="F12117" t="str">
            <v>Water</v>
          </cell>
        </row>
        <row r="12118">
          <cell r="B12118">
            <v>157932.71</v>
          </cell>
          <cell r="C12118">
            <v>2012</v>
          </cell>
          <cell r="D12118" t="str">
            <v>412250  Fuel (Petrol, Diesel and Fuel Oil)</v>
          </cell>
          <cell r="E12118" t="str">
            <v>District 8</v>
          </cell>
          <cell r="F12118" t="str">
            <v>Water</v>
          </cell>
        </row>
        <row r="12119">
          <cell r="B12119">
            <v>1983.8</v>
          </cell>
          <cell r="C12119">
            <v>2012</v>
          </cell>
          <cell r="D12119" t="str">
            <v>412250  Fuel (Petrol, Diesel and Fuel Oil)</v>
          </cell>
          <cell r="E12119" t="str">
            <v>District 8</v>
          </cell>
          <cell r="F12119" t="str">
            <v>Water</v>
          </cell>
        </row>
        <row r="12120">
          <cell r="B12120">
            <v>0</v>
          </cell>
          <cell r="C12120">
            <v>2012</v>
          </cell>
          <cell r="D12120" t="str">
            <v>412250  Fuel (Petrol, Diesel and Fuel Oil)</v>
          </cell>
          <cell r="E12120" t="str">
            <v>District 8</v>
          </cell>
          <cell r="F12120" t="str">
            <v>Water</v>
          </cell>
        </row>
        <row r="12121">
          <cell r="B12121">
            <v>25080.74</v>
          </cell>
          <cell r="C12121">
            <v>2012</v>
          </cell>
          <cell r="D12121" t="str">
            <v>412250  Fuel (Petrol, Diesel and Fuel Oil)</v>
          </cell>
          <cell r="E12121" t="str">
            <v>District 6</v>
          </cell>
          <cell r="F12121" t="str">
            <v>Water</v>
          </cell>
        </row>
        <row r="12122">
          <cell r="B12122">
            <v>91801.66</v>
          </cell>
          <cell r="C12122">
            <v>2012</v>
          </cell>
          <cell r="D12122" t="str">
            <v>412250  Fuel (Petrol, Diesel and Fuel Oil)</v>
          </cell>
          <cell r="E12122" t="str">
            <v>District 6</v>
          </cell>
          <cell r="F12122" t="str">
            <v>Water</v>
          </cell>
        </row>
        <row r="12123">
          <cell r="B12123">
            <v>0</v>
          </cell>
          <cell r="C12123">
            <v>2012</v>
          </cell>
          <cell r="D12123" t="str">
            <v>412250  Fuel (Petrol, Diesel and Fuel Oil)</v>
          </cell>
          <cell r="E12123" t="str">
            <v>District 6</v>
          </cell>
          <cell r="F12123" t="str">
            <v>Water</v>
          </cell>
        </row>
        <row r="12124">
          <cell r="B12124">
            <v>90778.6</v>
          </cell>
          <cell r="C12124">
            <v>2012</v>
          </cell>
          <cell r="D12124" t="str">
            <v>412250  Fuel (Petrol, Diesel and Fuel Oil)</v>
          </cell>
          <cell r="E12124" t="str">
            <v>District 6</v>
          </cell>
          <cell r="F12124" t="str">
            <v>Water</v>
          </cell>
        </row>
        <row r="12125">
          <cell r="B12125">
            <v>0</v>
          </cell>
          <cell r="C12125">
            <v>2012</v>
          </cell>
          <cell r="D12125" t="str">
            <v>412250  Fuel (Petrol, Diesel and Fuel Oil)</v>
          </cell>
          <cell r="E12125" t="str">
            <v>District 6</v>
          </cell>
          <cell r="F12125" t="str">
            <v>Water</v>
          </cell>
        </row>
        <row r="12126">
          <cell r="B12126">
            <v>121194.66</v>
          </cell>
          <cell r="C12126">
            <v>2012</v>
          </cell>
          <cell r="D12126" t="str">
            <v>412250  Fuel (Petrol, Diesel and Fuel Oil)</v>
          </cell>
          <cell r="E12126" t="str">
            <v>District 4</v>
          </cell>
          <cell r="F12126" t="str">
            <v>Sewer</v>
          </cell>
        </row>
        <row r="12127">
          <cell r="B12127">
            <v>171691.03</v>
          </cell>
          <cell r="C12127">
            <v>2012</v>
          </cell>
          <cell r="D12127" t="str">
            <v>412250  Fuel (Petrol, Diesel and Fuel Oil)</v>
          </cell>
          <cell r="E12127" t="str">
            <v>District 4</v>
          </cell>
          <cell r="F12127" t="str">
            <v>Sewer</v>
          </cell>
        </row>
        <row r="12128">
          <cell r="B12128">
            <v>67901.210000000006</v>
          </cell>
          <cell r="C12128">
            <v>2012</v>
          </cell>
          <cell r="D12128" t="str">
            <v>412250  Fuel (Petrol, Diesel and Fuel Oil)</v>
          </cell>
          <cell r="E12128" t="str">
            <v>District 4</v>
          </cell>
          <cell r="F12128" t="str">
            <v>Sewer</v>
          </cell>
        </row>
        <row r="12129">
          <cell r="B12129">
            <v>0</v>
          </cell>
          <cell r="C12129">
            <v>2012</v>
          </cell>
          <cell r="D12129" t="str">
            <v>412250  Fuel (Petrol, Diesel and Fuel Oil)</v>
          </cell>
          <cell r="E12129" t="str">
            <v>District 3</v>
          </cell>
          <cell r="F12129" t="str">
            <v>Sewer</v>
          </cell>
        </row>
        <row r="12130">
          <cell r="B12130">
            <v>109723.74</v>
          </cell>
          <cell r="C12130">
            <v>2012</v>
          </cell>
          <cell r="D12130" t="str">
            <v>412250  Fuel (Petrol, Diesel and Fuel Oil)</v>
          </cell>
          <cell r="E12130" t="str">
            <v>District 3</v>
          </cell>
          <cell r="F12130" t="str">
            <v>Sewer</v>
          </cell>
        </row>
        <row r="12131">
          <cell r="B12131">
            <v>0</v>
          </cell>
          <cell r="C12131">
            <v>2012</v>
          </cell>
          <cell r="D12131" t="str">
            <v>412250  Fuel (Petrol, Diesel and Fuel Oil)</v>
          </cell>
          <cell r="E12131" t="str">
            <v>TOC</v>
          </cell>
          <cell r="F12131" t="str">
            <v>Sewer</v>
          </cell>
        </row>
        <row r="12132">
          <cell r="B12132">
            <v>0</v>
          </cell>
          <cell r="C12132">
            <v>2012</v>
          </cell>
          <cell r="D12132" t="str">
            <v>412250  Fuel (Petrol, Diesel and Fuel Oil)</v>
          </cell>
          <cell r="E12132" t="str">
            <v>District 6</v>
          </cell>
          <cell r="F12132" t="str">
            <v>Sewer</v>
          </cell>
        </row>
        <row r="12133">
          <cell r="B12133">
            <v>39802.83</v>
          </cell>
          <cell r="C12133">
            <v>2012</v>
          </cell>
          <cell r="D12133" t="str">
            <v>412250  Fuel (Petrol, Diesel and Fuel Oil)</v>
          </cell>
          <cell r="E12133" t="str">
            <v>District 7</v>
          </cell>
          <cell r="F12133" t="str">
            <v>Sewer</v>
          </cell>
        </row>
        <row r="12134">
          <cell r="B12134">
            <v>116914.89</v>
          </cell>
          <cell r="C12134">
            <v>2012</v>
          </cell>
          <cell r="D12134" t="str">
            <v>412250  Fuel (Petrol, Diesel and Fuel Oil)</v>
          </cell>
          <cell r="E12134" t="str">
            <v>District 1</v>
          </cell>
          <cell r="F12134" t="str">
            <v>Sewer</v>
          </cell>
        </row>
        <row r="12135">
          <cell r="B12135">
            <v>170.77</v>
          </cell>
          <cell r="C12135">
            <v>2012</v>
          </cell>
          <cell r="D12135" t="str">
            <v>412250  Fuel (Petrol, Diesel and Fuel Oil)</v>
          </cell>
          <cell r="E12135" t="str">
            <v>Logistics</v>
          </cell>
          <cell r="F12135" t="str">
            <v>Sewer</v>
          </cell>
        </row>
        <row r="12136">
          <cell r="B12136">
            <v>32213.54</v>
          </cell>
          <cell r="C12136">
            <v>2012</v>
          </cell>
          <cell r="D12136" t="str">
            <v>412250  Fuel (Petrol, Diesel and Fuel Oil)</v>
          </cell>
          <cell r="E12136" t="str">
            <v>Logistics</v>
          </cell>
          <cell r="F12136" t="str">
            <v>Sewer</v>
          </cell>
        </row>
        <row r="12137">
          <cell r="B12137">
            <v>63079.15</v>
          </cell>
          <cell r="C12137">
            <v>2012</v>
          </cell>
          <cell r="D12137" t="str">
            <v>412250  Fuel (Petrol, Diesel and Fuel Oil)</v>
          </cell>
          <cell r="E12137" t="str">
            <v>Informal Settlements</v>
          </cell>
          <cell r="F12137" t="str">
            <v>Sewer</v>
          </cell>
        </row>
        <row r="12138">
          <cell r="B12138">
            <v>0</v>
          </cell>
          <cell r="C12138">
            <v>2012</v>
          </cell>
          <cell r="D12138" t="str">
            <v>412250  Fuel (Petrol, Diesel and Fuel Oil)</v>
          </cell>
          <cell r="E12138" t="str">
            <v>TOC</v>
          </cell>
          <cell r="F12138" t="str">
            <v>Sewer</v>
          </cell>
        </row>
        <row r="12139">
          <cell r="B12139">
            <v>0</v>
          </cell>
          <cell r="C12139">
            <v>2012</v>
          </cell>
          <cell r="D12139" t="str">
            <v>412250  Fuel (Petrol, Diesel and Fuel Oil)</v>
          </cell>
          <cell r="E12139" t="str">
            <v>Planning &amp; Design</v>
          </cell>
          <cell r="F12139" t="str">
            <v>Sewer</v>
          </cell>
        </row>
        <row r="12140">
          <cell r="B12140">
            <v>22170.34</v>
          </cell>
          <cell r="C12140">
            <v>2012</v>
          </cell>
          <cell r="D12140" t="str">
            <v>412250  Fuel (Petrol, Diesel and Fuel Oil)</v>
          </cell>
          <cell r="E12140" t="str">
            <v>Informal Settlements</v>
          </cell>
          <cell r="F12140" t="str">
            <v>Sewer</v>
          </cell>
        </row>
        <row r="12141">
          <cell r="B12141">
            <v>61939.87</v>
          </cell>
          <cell r="C12141">
            <v>2012</v>
          </cell>
          <cell r="D12141" t="str">
            <v>412250  Fuel (Petrol, Diesel and Fuel Oil)</v>
          </cell>
          <cell r="E12141" t="str">
            <v>Informal Settlements</v>
          </cell>
          <cell r="F12141" t="str">
            <v>Water</v>
          </cell>
        </row>
        <row r="12142">
          <cell r="B12142">
            <v>371409.29</v>
          </cell>
          <cell r="C12142">
            <v>2012</v>
          </cell>
          <cell r="D12142" t="str">
            <v>412250  Fuel (Petrol, Diesel and Fuel Oil)</v>
          </cell>
          <cell r="E12142" t="str">
            <v>District 7</v>
          </cell>
          <cell r="F12142" t="str">
            <v>Sewer</v>
          </cell>
        </row>
        <row r="12143">
          <cell r="B12143">
            <v>0</v>
          </cell>
          <cell r="C12143">
            <v>2012</v>
          </cell>
          <cell r="D12143" t="str">
            <v>412250  Fuel (Petrol, Diesel and Fuel Oil)</v>
          </cell>
          <cell r="E12143" t="str">
            <v>District 7</v>
          </cell>
          <cell r="F12143" t="str">
            <v>Sewer</v>
          </cell>
        </row>
        <row r="12144">
          <cell r="B12144">
            <v>2023.48</v>
          </cell>
          <cell r="C12144">
            <v>2012</v>
          </cell>
          <cell r="D12144" t="str">
            <v>412250  Fuel (Petrol, Diesel and Fuel Oil)</v>
          </cell>
          <cell r="E12144" t="str">
            <v>District 7</v>
          </cell>
          <cell r="F12144" t="str">
            <v>Sewer</v>
          </cell>
        </row>
        <row r="12145">
          <cell r="B12145">
            <v>42515.99</v>
          </cell>
          <cell r="C12145">
            <v>2012</v>
          </cell>
          <cell r="D12145" t="str">
            <v>412250  Fuel (Petrol, Diesel and Fuel Oil)</v>
          </cell>
          <cell r="E12145" t="str">
            <v>District 6</v>
          </cell>
          <cell r="F12145" t="str">
            <v>Sewer</v>
          </cell>
        </row>
        <row r="12146">
          <cell r="B12146">
            <v>159372.46</v>
          </cell>
          <cell r="C12146">
            <v>2012</v>
          </cell>
          <cell r="D12146" t="str">
            <v>412250  Fuel (Petrol, Diesel and Fuel Oil)</v>
          </cell>
          <cell r="E12146" t="str">
            <v>District 6</v>
          </cell>
          <cell r="F12146" t="str">
            <v>Sewer</v>
          </cell>
        </row>
        <row r="12147">
          <cell r="B12147">
            <v>14499.56</v>
          </cell>
          <cell r="C12147">
            <v>2012</v>
          </cell>
          <cell r="D12147" t="str">
            <v>412250  Fuel (Petrol, Diesel and Fuel Oil)</v>
          </cell>
          <cell r="E12147" t="str">
            <v>District 6</v>
          </cell>
          <cell r="F12147" t="str">
            <v>Sewer</v>
          </cell>
        </row>
        <row r="12148">
          <cell r="B12148">
            <v>5877.37</v>
          </cell>
          <cell r="C12148">
            <v>2012</v>
          </cell>
          <cell r="D12148" t="str">
            <v>412250  Fuel (Petrol, Diesel and Fuel Oil)</v>
          </cell>
          <cell r="E12148" t="str">
            <v>District 6</v>
          </cell>
          <cell r="F12148" t="str">
            <v>Sewer</v>
          </cell>
        </row>
        <row r="12149">
          <cell r="B12149">
            <v>854</v>
          </cell>
          <cell r="C12149">
            <v>2012</v>
          </cell>
          <cell r="D12149" t="str">
            <v>412350  Hire Charges</v>
          </cell>
          <cell r="E12149" t="str">
            <v>District 4</v>
          </cell>
          <cell r="F12149" t="str">
            <v>Water</v>
          </cell>
        </row>
        <row r="12150">
          <cell r="B12150">
            <v>545</v>
          </cell>
          <cell r="C12150">
            <v>2012</v>
          </cell>
          <cell r="D12150" t="str">
            <v>412350  Hire Charges</v>
          </cell>
          <cell r="E12150" t="str">
            <v>District 4</v>
          </cell>
          <cell r="F12150" t="str">
            <v>Water</v>
          </cell>
        </row>
        <row r="12151">
          <cell r="B12151">
            <v>545</v>
          </cell>
          <cell r="C12151">
            <v>2012</v>
          </cell>
          <cell r="D12151" t="str">
            <v>412350  Hire Charges</v>
          </cell>
          <cell r="E12151" t="str">
            <v>District 4</v>
          </cell>
          <cell r="F12151" t="str">
            <v>Water</v>
          </cell>
        </row>
        <row r="12152">
          <cell r="B12152">
            <v>300</v>
          </cell>
          <cell r="C12152">
            <v>2012</v>
          </cell>
          <cell r="D12152" t="str">
            <v>412350  Hire Charges</v>
          </cell>
          <cell r="E12152" t="str">
            <v>District 4</v>
          </cell>
          <cell r="F12152" t="str">
            <v>Water</v>
          </cell>
        </row>
        <row r="12153">
          <cell r="B12153">
            <v>0</v>
          </cell>
          <cell r="C12153">
            <v>2012</v>
          </cell>
          <cell r="D12153" t="str">
            <v>412350  Hire Charges</v>
          </cell>
          <cell r="E12153" t="str">
            <v>District 4</v>
          </cell>
          <cell r="F12153" t="str">
            <v>Water</v>
          </cell>
        </row>
        <row r="12154">
          <cell r="B12154">
            <v>0</v>
          </cell>
          <cell r="C12154">
            <v>2012</v>
          </cell>
          <cell r="D12154" t="str">
            <v>412350  Hire Charges</v>
          </cell>
          <cell r="E12154" t="str">
            <v>District 3</v>
          </cell>
          <cell r="F12154" t="str">
            <v>Water</v>
          </cell>
        </row>
        <row r="12155">
          <cell r="B12155">
            <v>0</v>
          </cell>
          <cell r="C12155">
            <v>2012</v>
          </cell>
          <cell r="D12155" t="str">
            <v>412350  Hire Charges</v>
          </cell>
          <cell r="E12155" t="str">
            <v>District 3</v>
          </cell>
          <cell r="F12155" t="str">
            <v>Water</v>
          </cell>
        </row>
        <row r="12156">
          <cell r="B12156">
            <v>580</v>
          </cell>
          <cell r="C12156">
            <v>2012</v>
          </cell>
          <cell r="D12156" t="str">
            <v>412350  Hire Charges</v>
          </cell>
          <cell r="E12156" t="str">
            <v>District 3</v>
          </cell>
          <cell r="F12156" t="str">
            <v>Water</v>
          </cell>
        </row>
        <row r="12157">
          <cell r="B12157">
            <v>580</v>
          </cell>
          <cell r="C12157">
            <v>2012</v>
          </cell>
          <cell r="D12157" t="str">
            <v>412350  Hire Charges</v>
          </cell>
          <cell r="E12157" t="str">
            <v>District 6</v>
          </cell>
          <cell r="F12157" t="str">
            <v>Water</v>
          </cell>
        </row>
        <row r="12158">
          <cell r="B12158">
            <v>1090</v>
          </cell>
          <cell r="C12158">
            <v>2012</v>
          </cell>
          <cell r="D12158" t="str">
            <v>412350  Hire Charges</v>
          </cell>
          <cell r="E12158" t="str">
            <v>District 8</v>
          </cell>
          <cell r="F12158" t="str">
            <v>Water</v>
          </cell>
        </row>
        <row r="12159">
          <cell r="B12159">
            <v>0</v>
          </cell>
          <cell r="C12159">
            <v>2012</v>
          </cell>
          <cell r="D12159" t="str">
            <v>412350  Hire Charges</v>
          </cell>
          <cell r="E12159" t="str">
            <v>District 6</v>
          </cell>
          <cell r="F12159" t="str">
            <v>Water</v>
          </cell>
        </row>
        <row r="12160">
          <cell r="B12160">
            <v>870</v>
          </cell>
          <cell r="C12160">
            <v>2012</v>
          </cell>
          <cell r="D12160" t="str">
            <v>412350  Hire Charges</v>
          </cell>
          <cell r="E12160" t="str">
            <v>District 1</v>
          </cell>
          <cell r="F12160" t="str">
            <v>Water</v>
          </cell>
        </row>
        <row r="12161">
          <cell r="B12161">
            <v>9790.6</v>
          </cell>
          <cell r="C12161">
            <v>2012</v>
          </cell>
          <cell r="D12161" t="str">
            <v>412350  Hire Charges</v>
          </cell>
          <cell r="E12161" t="str">
            <v>Logistics</v>
          </cell>
          <cell r="F12161" t="str">
            <v>Water</v>
          </cell>
        </row>
        <row r="12162">
          <cell r="B12162">
            <v>580</v>
          </cell>
          <cell r="C12162">
            <v>2012</v>
          </cell>
          <cell r="D12162" t="str">
            <v>412350  Hire Charges</v>
          </cell>
          <cell r="E12162" t="str">
            <v>Logistics</v>
          </cell>
          <cell r="F12162" t="str">
            <v>Water</v>
          </cell>
        </row>
        <row r="12163">
          <cell r="B12163">
            <v>3046.1</v>
          </cell>
          <cell r="C12163">
            <v>2012</v>
          </cell>
          <cell r="D12163" t="str">
            <v>412350  Hire Charges</v>
          </cell>
          <cell r="E12163" t="str">
            <v>Logistics</v>
          </cell>
          <cell r="F12163" t="str">
            <v>Water</v>
          </cell>
        </row>
        <row r="12164">
          <cell r="B12164">
            <v>634.5</v>
          </cell>
          <cell r="C12164">
            <v>2012</v>
          </cell>
          <cell r="D12164" t="str">
            <v>412350  Hire Charges</v>
          </cell>
          <cell r="E12164" t="str">
            <v>Logistics</v>
          </cell>
          <cell r="F12164" t="str">
            <v>Water</v>
          </cell>
        </row>
        <row r="12165">
          <cell r="B12165">
            <v>290</v>
          </cell>
          <cell r="C12165">
            <v>2012</v>
          </cell>
          <cell r="D12165" t="str">
            <v>412350  Hire Charges</v>
          </cell>
          <cell r="E12165" t="str">
            <v>Informal Settlements</v>
          </cell>
          <cell r="F12165" t="str">
            <v>Water</v>
          </cell>
        </row>
        <row r="12166">
          <cell r="B12166">
            <v>2757.38</v>
          </cell>
          <cell r="C12166">
            <v>2012</v>
          </cell>
          <cell r="D12166" t="str">
            <v>412350  Hire Charges</v>
          </cell>
          <cell r="E12166" t="str">
            <v>TOC</v>
          </cell>
          <cell r="F12166" t="str">
            <v>Water</v>
          </cell>
        </row>
        <row r="12167">
          <cell r="B12167">
            <v>0</v>
          </cell>
          <cell r="C12167">
            <v>2012</v>
          </cell>
          <cell r="D12167" t="str">
            <v>412350  Hire Charges</v>
          </cell>
          <cell r="E12167" t="str">
            <v>Planning &amp; Design</v>
          </cell>
          <cell r="F12167" t="str">
            <v>Water</v>
          </cell>
        </row>
        <row r="12168">
          <cell r="B12168">
            <v>0</v>
          </cell>
          <cell r="C12168">
            <v>2012</v>
          </cell>
          <cell r="D12168" t="str">
            <v>412350  Hire Charges</v>
          </cell>
          <cell r="E12168" t="e">
            <v>#N/A</v>
          </cell>
          <cell r="F12168" t="str">
            <v>Sewer</v>
          </cell>
        </row>
        <row r="12169">
          <cell r="B12169">
            <v>42285</v>
          </cell>
          <cell r="C12169">
            <v>2012</v>
          </cell>
          <cell r="D12169" t="str">
            <v>412350  Hire Charges</v>
          </cell>
          <cell r="E12169" t="str">
            <v>District 8</v>
          </cell>
          <cell r="F12169" t="str">
            <v>Water</v>
          </cell>
        </row>
        <row r="12170">
          <cell r="B12170">
            <v>580</v>
          </cell>
          <cell r="C12170">
            <v>2012</v>
          </cell>
          <cell r="D12170" t="str">
            <v>412350  Hire Charges</v>
          </cell>
          <cell r="E12170" t="str">
            <v>District 8</v>
          </cell>
          <cell r="F12170" t="str">
            <v>Water</v>
          </cell>
        </row>
        <row r="12171">
          <cell r="B12171">
            <v>290</v>
          </cell>
          <cell r="C12171">
            <v>2012</v>
          </cell>
          <cell r="D12171" t="str">
            <v>412350  Hire Charges</v>
          </cell>
          <cell r="E12171" t="str">
            <v>District 6</v>
          </cell>
          <cell r="F12171" t="str">
            <v>Water</v>
          </cell>
        </row>
        <row r="12172">
          <cell r="B12172">
            <v>290</v>
          </cell>
          <cell r="C12172">
            <v>2012</v>
          </cell>
          <cell r="D12172" t="str">
            <v>412350  Hire Charges</v>
          </cell>
          <cell r="E12172" t="str">
            <v>District 6</v>
          </cell>
          <cell r="F12172" t="str">
            <v>Water</v>
          </cell>
        </row>
        <row r="12173">
          <cell r="B12173">
            <v>0</v>
          </cell>
          <cell r="C12173">
            <v>2012</v>
          </cell>
          <cell r="D12173" t="str">
            <v>412350  Hire Charges</v>
          </cell>
          <cell r="E12173" t="str">
            <v>District 6</v>
          </cell>
          <cell r="F12173" t="str">
            <v>Water</v>
          </cell>
        </row>
        <row r="12174">
          <cell r="B12174">
            <v>1160</v>
          </cell>
          <cell r="C12174">
            <v>2012</v>
          </cell>
          <cell r="D12174" t="str">
            <v>412350  Hire Charges</v>
          </cell>
          <cell r="E12174" t="str">
            <v>District 6</v>
          </cell>
          <cell r="F12174" t="str">
            <v>Water</v>
          </cell>
        </row>
        <row r="12175">
          <cell r="B12175">
            <v>0</v>
          </cell>
          <cell r="C12175">
            <v>2012</v>
          </cell>
          <cell r="D12175" t="str">
            <v>412350  Hire Charges</v>
          </cell>
          <cell r="E12175" t="str">
            <v>District 6</v>
          </cell>
          <cell r="F12175" t="str">
            <v>Water</v>
          </cell>
        </row>
        <row r="12176">
          <cell r="B12176">
            <v>0</v>
          </cell>
          <cell r="C12176">
            <v>2012</v>
          </cell>
          <cell r="D12176" t="str">
            <v>412350  Hire Charges</v>
          </cell>
          <cell r="E12176" t="str">
            <v>District 6</v>
          </cell>
          <cell r="F12176" t="str">
            <v>Water</v>
          </cell>
        </row>
        <row r="12177">
          <cell r="B12177">
            <v>2308.8000000000002</v>
          </cell>
          <cell r="C12177">
            <v>2012</v>
          </cell>
          <cell r="D12177" t="str">
            <v>412350  Hire Charges</v>
          </cell>
          <cell r="E12177" t="str">
            <v>Informal Settlements</v>
          </cell>
          <cell r="F12177" t="str">
            <v>Water</v>
          </cell>
        </row>
        <row r="12178">
          <cell r="B12178">
            <v>290</v>
          </cell>
          <cell r="C12178">
            <v>2012</v>
          </cell>
          <cell r="D12178" t="str">
            <v>412350  Hire Charges</v>
          </cell>
          <cell r="E12178" t="str">
            <v>District 4</v>
          </cell>
          <cell r="F12178" t="str">
            <v>Sewer</v>
          </cell>
        </row>
        <row r="12179">
          <cell r="B12179">
            <v>580</v>
          </cell>
          <cell r="C12179">
            <v>2012</v>
          </cell>
          <cell r="D12179" t="str">
            <v>412350  Hire Charges</v>
          </cell>
          <cell r="E12179" t="str">
            <v>District 4</v>
          </cell>
          <cell r="F12179" t="str">
            <v>Sewer</v>
          </cell>
        </row>
        <row r="12180">
          <cell r="B12180">
            <v>27600</v>
          </cell>
          <cell r="C12180">
            <v>2012</v>
          </cell>
          <cell r="D12180" t="str">
            <v>412350  Hire Charges</v>
          </cell>
          <cell r="E12180" t="str">
            <v>District 4</v>
          </cell>
          <cell r="F12180" t="str">
            <v>Sewer</v>
          </cell>
        </row>
        <row r="12181">
          <cell r="B12181">
            <v>0</v>
          </cell>
          <cell r="C12181">
            <v>2012</v>
          </cell>
          <cell r="D12181" t="str">
            <v>412350  Hire Charges</v>
          </cell>
          <cell r="E12181" t="str">
            <v>District 3</v>
          </cell>
          <cell r="F12181" t="str">
            <v>Sewer</v>
          </cell>
        </row>
        <row r="12182">
          <cell r="B12182">
            <v>0</v>
          </cell>
          <cell r="C12182">
            <v>2012</v>
          </cell>
          <cell r="D12182" t="str">
            <v>412350  Hire Charges</v>
          </cell>
          <cell r="E12182" t="str">
            <v>District 3</v>
          </cell>
          <cell r="F12182" t="str">
            <v>Sewer</v>
          </cell>
        </row>
        <row r="12183">
          <cell r="B12183">
            <v>105420</v>
          </cell>
          <cell r="C12183">
            <v>2012</v>
          </cell>
          <cell r="D12183" t="str">
            <v>412350  Hire Charges</v>
          </cell>
          <cell r="E12183" t="str">
            <v>District 3</v>
          </cell>
          <cell r="F12183" t="str">
            <v>Sewer</v>
          </cell>
        </row>
        <row r="12184">
          <cell r="B12184">
            <v>0</v>
          </cell>
          <cell r="C12184">
            <v>2012</v>
          </cell>
          <cell r="D12184" t="str">
            <v>412350  Hire Charges</v>
          </cell>
          <cell r="E12184" t="str">
            <v>District 7</v>
          </cell>
          <cell r="F12184" t="str">
            <v>Sewer</v>
          </cell>
        </row>
        <row r="12185">
          <cell r="B12185">
            <v>0</v>
          </cell>
          <cell r="C12185">
            <v>2012</v>
          </cell>
          <cell r="D12185" t="str">
            <v>412350  Hire Charges</v>
          </cell>
          <cell r="E12185" t="str">
            <v>District 7</v>
          </cell>
          <cell r="F12185" t="str">
            <v>Sewer</v>
          </cell>
        </row>
        <row r="12186">
          <cell r="B12186">
            <v>0</v>
          </cell>
          <cell r="C12186">
            <v>2012</v>
          </cell>
          <cell r="D12186" t="str">
            <v>412350  Hire Charges</v>
          </cell>
          <cell r="E12186" t="str">
            <v>District 6</v>
          </cell>
          <cell r="F12186" t="str">
            <v>Sewer</v>
          </cell>
        </row>
        <row r="12187">
          <cell r="B12187">
            <v>580</v>
          </cell>
          <cell r="C12187">
            <v>2012</v>
          </cell>
          <cell r="D12187" t="str">
            <v>412350  Hire Charges</v>
          </cell>
          <cell r="E12187" t="str">
            <v>District 7</v>
          </cell>
          <cell r="F12187" t="str">
            <v>Sewer</v>
          </cell>
        </row>
        <row r="12188">
          <cell r="B12188">
            <v>0</v>
          </cell>
          <cell r="C12188">
            <v>2012</v>
          </cell>
          <cell r="D12188" t="str">
            <v>412350  Hire Charges</v>
          </cell>
          <cell r="E12188" t="str">
            <v>District 1</v>
          </cell>
          <cell r="F12188" t="str">
            <v>Sewer</v>
          </cell>
        </row>
        <row r="12189">
          <cell r="B12189">
            <v>2888.8</v>
          </cell>
          <cell r="C12189">
            <v>2012</v>
          </cell>
          <cell r="D12189" t="str">
            <v>412350  Hire Charges</v>
          </cell>
          <cell r="E12189" t="str">
            <v>District 1</v>
          </cell>
          <cell r="F12189" t="str">
            <v>Sewer</v>
          </cell>
        </row>
        <row r="12190">
          <cell r="B12190">
            <v>0</v>
          </cell>
          <cell r="C12190">
            <v>2012</v>
          </cell>
          <cell r="D12190" t="str">
            <v>412350  Hire Charges</v>
          </cell>
          <cell r="E12190" t="str">
            <v>Logistics</v>
          </cell>
          <cell r="F12190" t="str">
            <v>Sewer</v>
          </cell>
        </row>
        <row r="12191">
          <cell r="B12191">
            <v>0</v>
          </cell>
          <cell r="C12191">
            <v>2012</v>
          </cell>
          <cell r="D12191" t="str">
            <v>412350  Hire Charges</v>
          </cell>
          <cell r="E12191" t="str">
            <v>Logistics</v>
          </cell>
          <cell r="F12191" t="str">
            <v>Sewer</v>
          </cell>
        </row>
        <row r="12192">
          <cell r="B12192">
            <v>8228.6</v>
          </cell>
          <cell r="C12192">
            <v>2012</v>
          </cell>
          <cell r="D12192" t="str">
            <v>412350  Hire Charges</v>
          </cell>
          <cell r="E12192" t="str">
            <v>Logistics</v>
          </cell>
          <cell r="F12192" t="str">
            <v>Sewer</v>
          </cell>
        </row>
        <row r="12193">
          <cell r="B12193">
            <v>5158318</v>
          </cell>
          <cell r="C12193">
            <v>2012</v>
          </cell>
          <cell r="D12193" t="str">
            <v>412350  Hire Charges</v>
          </cell>
          <cell r="E12193" t="str">
            <v>Informal Settlements</v>
          </cell>
          <cell r="F12193" t="str">
            <v>Sewer</v>
          </cell>
        </row>
        <row r="12194">
          <cell r="B12194">
            <v>0</v>
          </cell>
          <cell r="C12194">
            <v>2012</v>
          </cell>
          <cell r="D12194" t="str">
            <v>412350  Hire Charges</v>
          </cell>
          <cell r="E12194" t="str">
            <v>TOC</v>
          </cell>
          <cell r="F12194" t="str">
            <v>Sewer</v>
          </cell>
        </row>
        <row r="12195">
          <cell r="B12195">
            <v>0</v>
          </cell>
          <cell r="C12195">
            <v>2012</v>
          </cell>
          <cell r="D12195" t="str">
            <v>412350  Hire Charges</v>
          </cell>
          <cell r="E12195" t="str">
            <v>Planning &amp; Design</v>
          </cell>
          <cell r="F12195" t="str">
            <v>Sewer</v>
          </cell>
        </row>
        <row r="12196">
          <cell r="B12196">
            <v>0</v>
          </cell>
          <cell r="C12196">
            <v>2012</v>
          </cell>
          <cell r="D12196" t="str">
            <v>412350  Hire Charges</v>
          </cell>
          <cell r="E12196" t="str">
            <v>Informal Settlements</v>
          </cell>
          <cell r="F12196" t="str">
            <v>Sewer</v>
          </cell>
        </row>
        <row r="12197">
          <cell r="B12197">
            <v>14130</v>
          </cell>
          <cell r="C12197">
            <v>2012</v>
          </cell>
          <cell r="D12197" t="str">
            <v>412350  Hire Charges</v>
          </cell>
          <cell r="E12197" t="str">
            <v>Logistics</v>
          </cell>
          <cell r="F12197" t="str">
            <v>Water</v>
          </cell>
        </row>
        <row r="12198">
          <cell r="B12198">
            <v>436421.3</v>
          </cell>
          <cell r="C12198">
            <v>2012</v>
          </cell>
          <cell r="D12198" t="str">
            <v>412350  Hire Charges</v>
          </cell>
          <cell r="E12198" t="str">
            <v>District 7</v>
          </cell>
          <cell r="F12198" t="str">
            <v>Sewer</v>
          </cell>
        </row>
        <row r="12199">
          <cell r="B12199">
            <v>0</v>
          </cell>
          <cell r="C12199">
            <v>2012</v>
          </cell>
          <cell r="D12199" t="str">
            <v>412350  Hire Charges</v>
          </cell>
          <cell r="E12199" t="str">
            <v>District 7</v>
          </cell>
          <cell r="F12199" t="str">
            <v>Sewer</v>
          </cell>
        </row>
        <row r="12200">
          <cell r="B12200">
            <v>580</v>
          </cell>
          <cell r="C12200">
            <v>2012</v>
          </cell>
          <cell r="D12200" t="str">
            <v>412350  Hire Charges</v>
          </cell>
          <cell r="E12200" t="str">
            <v>District 6</v>
          </cell>
          <cell r="F12200" t="str">
            <v>Sewer</v>
          </cell>
        </row>
        <row r="12201">
          <cell r="B12201">
            <v>0</v>
          </cell>
          <cell r="C12201">
            <v>2012</v>
          </cell>
          <cell r="D12201" t="str">
            <v>412350  Hire Charges</v>
          </cell>
          <cell r="E12201" t="str">
            <v>District 6</v>
          </cell>
          <cell r="F12201" t="str">
            <v>Sewer</v>
          </cell>
        </row>
        <row r="12202">
          <cell r="B12202">
            <v>0</v>
          </cell>
          <cell r="C12202">
            <v>2012</v>
          </cell>
          <cell r="D12202" t="str">
            <v>412350  Hire Charges</v>
          </cell>
          <cell r="E12202" t="str">
            <v>District 6</v>
          </cell>
          <cell r="F12202" t="str">
            <v>Sewer</v>
          </cell>
        </row>
        <row r="12203">
          <cell r="B12203">
            <v>580</v>
          </cell>
          <cell r="C12203">
            <v>2012</v>
          </cell>
          <cell r="D12203" t="str">
            <v>412350  Hire Charges</v>
          </cell>
          <cell r="E12203" t="str">
            <v>District 6</v>
          </cell>
          <cell r="F12203" t="str">
            <v>Sewer</v>
          </cell>
        </row>
        <row r="12204">
          <cell r="B12204">
            <v>580</v>
          </cell>
          <cell r="C12204">
            <v>2012</v>
          </cell>
          <cell r="D12204" t="str">
            <v>412350  Hire Charges</v>
          </cell>
          <cell r="E12204" t="str">
            <v>District 6</v>
          </cell>
          <cell r="F12204" t="str">
            <v>Sewer</v>
          </cell>
        </row>
        <row r="12205">
          <cell r="B12205">
            <v>580</v>
          </cell>
          <cell r="C12205">
            <v>2012</v>
          </cell>
          <cell r="D12205" t="str">
            <v>412350  Hire Charges</v>
          </cell>
          <cell r="E12205" t="str">
            <v>District 6</v>
          </cell>
          <cell r="F12205" t="str">
            <v>Sewer</v>
          </cell>
        </row>
        <row r="12206">
          <cell r="B12206">
            <v>48619.75</v>
          </cell>
          <cell r="C12206">
            <v>2012</v>
          </cell>
          <cell r="D12206" t="str">
            <v>412360  Hire of LDV, P/Van, Bus, Special Vehicle</v>
          </cell>
          <cell r="E12206" t="str">
            <v>District 4</v>
          </cell>
          <cell r="F12206" t="str">
            <v>Water</v>
          </cell>
        </row>
        <row r="12207">
          <cell r="B12207">
            <v>122651.85</v>
          </cell>
          <cell r="C12207">
            <v>2012</v>
          </cell>
          <cell r="D12207" t="str">
            <v>412360  Hire of LDV, P/Van, Bus, Special Vehicle</v>
          </cell>
          <cell r="E12207" t="str">
            <v>District 4</v>
          </cell>
          <cell r="F12207" t="str">
            <v>Water</v>
          </cell>
        </row>
        <row r="12208">
          <cell r="B12208">
            <v>592596.79</v>
          </cell>
          <cell r="C12208">
            <v>2012</v>
          </cell>
          <cell r="D12208" t="str">
            <v>412360  Hire of LDV, P/Van, Bus, Special Vehicle</v>
          </cell>
          <cell r="E12208" t="str">
            <v>District 4</v>
          </cell>
          <cell r="F12208" t="str">
            <v>Water</v>
          </cell>
        </row>
        <row r="12209">
          <cell r="B12209">
            <v>20347.8</v>
          </cell>
          <cell r="C12209">
            <v>2012</v>
          </cell>
          <cell r="D12209" t="str">
            <v>412360  Hire of LDV, P/Van, Bus, Special Vehicle</v>
          </cell>
          <cell r="E12209" t="str">
            <v>District 3</v>
          </cell>
          <cell r="F12209" t="str">
            <v>Water</v>
          </cell>
        </row>
        <row r="12210">
          <cell r="B12210">
            <v>0</v>
          </cell>
          <cell r="C12210">
            <v>2012</v>
          </cell>
          <cell r="D12210" t="str">
            <v>412360  Hire of LDV, P/Van, Bus, Special Vehicle</v>
          </cell>
          <cell r="E12210" t="str">
            <v>District 3</v>
          </cell>
          <cell r="F12210" t="str">
            <v>Water</v>
          </cell>
        </row>
        <row r="12211">
          <cell r="B12211">
            <v>22881.1</v>
          </cell>
          <cell r="C12211">
            <v>2012</v>
          </cell>
          <cell r="D12211" t="str">
            <v>412360  Hire of LDV, P/Van, Bus, Special Vehicle</v>
          </cell>
          <cell r="E12211" t="str">
            <v>District 3</v>
          </cell>
          <cell r="F12211" t="str">
            <v>Water</v>
          </cell>
        </row>
        <row r="12212">
          <cell r="B12212">
            <v>138764.47</v>
          </cell>
          <cell r="C12212">
            <v>2012</v>
          </cell>
          <cell r="D12212" t="str">
            <v>412360  Hire of LDV, P/Van, Bus, Special Vehicle</v>
          </cell>
          <cell r="E12212" t="str">
            <v>District 6</v>
          </cell>
          <cell r="F12212" t="str">
            <v>Water</v>
          </cell>
        </row>
        <row r="12213">
          <cell r="B12213">
            <v>294403.33</v>
          </cell>
          <cell r="C12213">
            <v>2012</v>
          </cell>
          <cell r="D12213" t="str">
            <v>412360  Hire of LDV, P/Van, Bus, Special Vehicle</v>
          </cell>
          <cell r="E12213" t="str">
            <v>District 8</v>
          </cell>
          <cell r="F12213" t="str">
            <v>Water</v>
          </cell>
        </row>
        <row r="12214">
          <cell r="B12214">
            <v>305139.40000000002</v>
          </cell>
          <cell r="C12214">
            <v>2012</v>
          </cell>
          <cell r="D12214" t="str">
            <v>412360  Hire of LDV, P/Van, Bus, Special Vehicle</v>
          </cell>
          <cell r="E12214" t="str">
            <v>District 1</v>
          </cell>
          <cell r="F12214" t="str">
            <v>Water</v>
          </cell>
        </row>
        <row r="12215">
          <cell r="B12215">
            <v>680645.24</v>
          </cell>
          <cell r="C12215">
            <v>2012</v>
          </cell>
          <cell r="D12215" t="str">
            <v>412360  Hire of LDV, P/Van, Bus, Special Vehicle</v>
          </cell>
          <cell r="E12215" t="str">
            <v>District 1</v>
          </cell>
          <cell r="F12215" t="str">
            <v>Water</v>
          </cell>
        </row>
        <row r="12216">
          <cell r="B12216">
            <v>0</v>
          </cell>
          <cell r="C12216">
            <v>2012</v>
          </cell>
          <cell r="D12216" t="str">
            <v>412360  Hire of LDV, P/Van, Bus, Special Vehicle</v>
          </cell>
          <cell r="E12216" t="str">
            <v>Logistics</v>
          </cell>
          <cell r="F12216" t="str">
            <v>Water</v>
          </cell>
        </row>
        <row r="12217">
          <cell r="B12217">
            <v>65067.1</v>
          </cell>
          <cell r="C12217">
            <v>2012</v>
          </cell>
          <cell r="D12217" t="str">
            <v>412360  Hire of LDV, P/Van, Bus, Special Vehicle</v>
          </cell>
          <cell r="E12217" t="str">
            <v>Logistics</v>
          </cell>
          <cell r="F12217" t="str">
            <v>Water</v>
          </cell>
        </row>
        <row r="12218">
          <cell r="B12218">
            <v>14918.24</v>
          </cell>
          <cell r="C12218">
            <v>2012</v>
          </cell>
          <cell r="D12218" t="str">
            <v>412360  Hire of LDV, P/Van, Bus, Special Vehicle</v>
          </cell>
          <cell r="E12218" t="str">
            <v>Logistics</v>
          </cell>
          <cell r="F12218" t="str">
            <v>Water</v>
          </cell>
        </row>
        <row r="12219">
          <cell r="B12219">
            <v>101999.67999999999</v>
          </cell>
          <cell r="C12219">
            <v>2012</v>
          </cell>
          <cell r="D12219" t="str">
            <v>412360  Hire of LDV, P/Van, Bus, Special Vehicle</v>
          </cell>
          <cell r="E12219" t="str">
            <v>Logistics</v>
          </cell>
          <cell r="F12219" t="str">
            <v>Water</v>
          </cell>
        </row>
        <row r="12220">
          <cell r="B12220">
            <v>13050</v>
          </cell>
          <cell r="C12220">
            <v>2012</v>
          </cell>
          <cell r="D12220" t="str">
            <v>412360  Hire of LDV, P/Van, Bus, Special Vehicle</v>
          </cell>
          <cell r="E12220" t="str">
            <v>Logistics</v>
          </cell>
          <cell r="F12220" t="str">
            <v>Water</v>
          </cell>
        </row>
        <row r="12221">
          <cell r="B12221">
            <v>458996.61</v>
          </cell>
          <cell r="C12221">
            <v>2012</v>
          </cell>
          <cell r="D12221" t="str">
            <v>412360  Hire of LDV, P/Van, Bus, Special Vehicle</v>
          </cell>
          <cell r="E12221" t="str">
            <v>Informal Settlements</v>
          </cell>
          <cell r="F12221" t="str">
            <v>Water</v>
          </cell>
        </row>
        <row r="12222">
          <cell r="B12222">
            <v>20012.759999999998</v>
          </cell>
          <cell r="C12222">
            <v>2012</v>
          </cell>
          <cell r="D12222" t="str">
            <v>412360  Hire of LDV, P/Van, Bus, Special Vehicle</v>
          </cell>
          <cell r="E12222" t="str">
            <v>District 8</v>
          </cell>
          <cell r="F12222" t="str">
            <v>Water</v>
          </cell>
        </row>
        <row r="12223">
          <cell r="B12223">
            <v>4463329.53</v>
          </cell>
          <cell r="C12223">
            <v>2012</v>
          </cell>
          <cell r="D12223" t="str">
            <v>412360  Hire of LDV, P/Van, Bus, Special Vehicle</v>
          </cell>
          <cell r="E12223" t="str">
            <v>District 8</v>
          </cell>
          <cell r="F12223" t="str">
            <v>Water</v>
          </cell>
        </row>
        <row r="12224">
          <cell r="B12224">
            <v>0</v>
          </cell>
          <cell r="C12224">
            <v>2012</v>
          </cell>
          <cell r="D12224" t="str">
            <v>412360  Hire of LDV, P/Van, Bus, Special Vehicle</v>
          </cell>
          <cell r="E12224" t="str">
            <v>District 8</v>
          </cell>
          <cell r="F12224" t="str">
            <v>Water</v>
          </cell>
        </row>
        <row r="12225">
          <cell r="B12225">
            <v>44862.720000000001</v>
          </cell>
          <cell r="C12225">
            <v>2012</v>
          </cell>
          <cell r="D12225" t="str">
            <v>412360  Hire of LDV, P/Van, Bus, Special Vehicle</v>
          </cell>
          <cell r="E12225" t="str">
            <v>District 6</v>
          </cell>
          <cell r="F12225" t="str">
            <v>Water</v>
          </cell>
        </row>
        <row r="12226">
          <cell r="B12226">
            <v>114537.73</v>
          </cell>
          <cell r="C12226">
            <v>2012</v>
          </cell>
          <cell r="D12226" t="str">
            <v>412360  Hire of LDV, P/Van, Bus, Special Vehicle</v>
          </cell>
          <cell r="E12226" t="str">
            <v>District 6</v>
          </cell>
          <cell r="F12226" t="str">
            <v>Water</v>
          </cell>
        </row>
        <row r="12227">
          <cell r="B12227">
            <v>0</v>
          </cell>
          <cell r="C12227">
            <v>2012</v>
          </cell>
          <cell r="D12227" t="str">
            <v>412360  Hire of LDV, P/Van, Bus, Special Vehicle</v>
          </cell>
          <cell r="E12227" t="str">
            <v>District 6</v>
          </cell>
          <cell r="F12227" t="str">
            <v>Water</v>
          </cell>
        </row>
        <row r="12228">
          <cell r="B12228">
            <v>359291.9</v>
          </cell>
          <cell r="C12228">
            <v>2012</v>
          </cell>
          <cell r="D12228" t="str">
            <v>412360  Hire of LDV, P/Van, Bus, Special Vehicle</v>
          </cell>
          <cell r="E12228" t="str">
            <v>District 6</v>
          </cell>
          <cell r="F12228" t="str">
            <v>Water</v>
          </cell>
        </row>
        <row r="12229">
          <cell r="B12229">
            <v>0</v>
          </cell>
          <cell r="C12229">
            <v>2012</v>
          </cell>
          <cell r="D12229" t="str">
            <v>412360  Hire of LDV, P/Van, Bus, Special Vehicle</v>
          </cell>
          <cell r="E12229" t="str">
            <v>District 8</v>
          </cell>
          <cell r="F12229" t="str">
            <v>Water</v>
          </cell>
        </row>
        <row r="12230">
          <cell r="B12230">
            <v>103038.2</v>
          </cell>
          <cell r="C12230">
            <v>2012</v>
          </cell>
          <cell r="D12230" t="str">
            <v>412360  Hire of LDV, P/Van, Bus, Special Vehicle</v>
          </cell>
          <cell r="E12230" t="str">
            <v>Informal Settlements</v>
          </cell>
          <cell r="F12230" t="str">
            <v>Water</v>
          </cell>
        </row>
        <row r="12231">
          <cell r="B12231">
            <v>-32019.75</v>
          </cell>
          <cell r="C12231">
            <v>2012</v>
          </cell>
          <cell r="D12231" t="str">
            <v>412360  Hire of LDV, P/Van, Bus, Special Vehicle</v>
          </cell>
          <cell r="E12231" t="str">
            <v>District 4</v>
          </cell>
          <cell r="F12231" t="str">
            <v>Sewer</v>
          </cell>
        </row>
        <row r="12232">
          <cell r="B12232">
            <v>240648.3</v>
          </cell>
          <cell r="C12232">
            <v>2012</v>
          </cell>
          <cell r="D12232" t="str">
            <v>412360  Hire of LDV, P/Van, Bus, Special Vehicle</v>
          </cell>
          <cell r="E12232" t="str">
            <v>District 4</v>
          </cell>
          <cell r="F12232" t="str">
            <v>Sewer</v>
          </cell>
        </row>
        <row r="12233">
          <cell r="B12233">
            <v>729885.83</v>
          </cell>
          <cell r="C12233">
            <v>2012</v>
          </cell>
          <cell r="D12233" t="str">
            <v>412360  Hire of LDV, P/Van, Bus, Special Vehicle</v>
          </cell>
          <cell r="E12233" t="str">
            <v>District 4</v>
          </cell>
          <cell r="F12233" t="str">
            <v>Sewer</v>
          </cell>
        </row>
        <row r="12234">
          <cell r="B12234">
            <v>170211.1</v>
          </cell>
          <cell r="C12234">
            <v>2012</v>
          </cell>
          <cell r="D12234" t="str">
            <v>412360  Hire of LDV, P/Van, Bus, Special Vehicle</v>
          </cell>
          <cell r="E12234" t="str">
            <v>District 3</v>
          </cell>
          <cell r="F12234" t="str">
            <v>Sewer</v>
          </cell>
        </row>
        <row r="12235">
          <cell r="B12235">
            <v>5700</v>
          </cell>
          <cell r="C12235">
            <v>2012</v>
          </cell>
          <cell r="D12235" t="str">
            <v>412360  Hire of LDV, P/Van, Bus, Special Vehicle</v>
          </cell>
          <cell r="E12235" t="str">
            <v>District 6</v>
          </cell>
          <cell r="F12235" t="str">
            <v>Sewer</v>
          </cell>
        </row>
        <row r="12236">
          <cell r="B12236">
            <v>73250.759999999995</v>
          </cell>
          <cell r="C12236">
            <v>2012</v>
          </cell>
          <cell r="D12236" t="str">
            <v>412360  Hire of LDV, P/Van, Bus, Special Vehicle</v>
          </cell>
          <cell r="E12236" t="str">
            <v>District 7</v>
          </cell>
          <cell r="F12236" t="str">
            <v>Sewer</v>
          </cell>
        </row>
        <row r="12237">
          <cell r="B12237">
            <v>220070.15</v>
          </cell>
          <cell r="C12237">
            <v>2012</v>
          </cell>
          <cell r="D12237" t="str">
            <v>412360  Hire of LDV, P/Van, Bus, Special Vehicle</v>
          </cell>
          <cell r="E12237" t="str">
            <v>District 1</v>
          </cell>
          <cell r="F12237" t="str">
            <v>Sewer</v>
          </cell>
        </row>
        <row r="12238">
          <cell r="B12238">
            <v>0</v>
          </cell>
          <cell r="C12238">
            <v>2012</v>
          </cell>
          <cell r="D12238" t="str">
            <v>412360  Hire of LDV, P/Van, Bus, Special Vehicle</v>
          </cell>
          <cell r="E12238" t="str">
            <v>Logistics</v>
          </cell>
          <cell r="F12238" t="str">
            <v>Sewer</v>
          </cell>
        </row>
        <row r="12239">
          <cell r="B12239">
            <v>3104.4</v>
          </cell>
          <cell r="C12239">
            <v>2012</v>
          </cell>
          <cell r="D12239" t="str">
            <v>412360  Hire of LDV, P/Van, Bus, Special Vehicle</v>
          </cell>
          <cell r="E12239" t="str">
            <v>Logistics</v>
          </cell>
          <cell r="F12239" t="str">
            <v>Sewer</v>
          </cell>
        </row>
        <row r="12240">
          <cell r="B12240">
            <v>198312.06</v>
          </cell>
          <cell r="C12240">
            <v>2012</v>
          </cell>
          <cell r="D12240" t="str">
            <v>412360  Hire of LDV, P/Van, Bus, Special Vehicle</v>
          </cell>
          <cell r="E12240" t="str">
            <v>Informal Settlements</v>
          </cell>
          <cell r="F12240" t="str">
            <v>Sewer</v>
          </cell>
        </row>
        <row r="12241">
          <cell r="B12241">
            <v>0</v>
          </cell>
          <cell r="C12241">
            <v>2012</v>
          </cell>
          <cell r="D12241" t="str">
            <v>412360  Hire of LDV, P/Van, Bus, Special Vehicle</v>
          </cell>
          <cell r="E12241" t="str">
            <v>Planning &amp; Design</v>
          </cell>
          <cell r="F12241" t="str">
            <v>Sewer</v>
          </cell>
        </row>
        <row r="12242">
          <cell r="B12242">
            <v>62014.400000000001</v>
          </cell>
          <cell r="C12242">
            <v>2012</v>
          </cell>
          <cell r="D12242" t="str">
            <v>412360  Hire of LDV, P/Van, Bus, Special Vehicle</v>
          </cell>
          <cell r="E12242" t="str">
            <v>Informal Settlements</v>
          </cell>
          <cell r="F12242" t="str">
            <v>Sewer</v>
          </cell>
        </row>
        <row r="12243">
          <cell r="B12243">
            <v>0</v>
          </cell>
          <cell r="C12243">
            <v>2012</v>
          </cell>
          <cell r="D12243" t="str">
            <v>412360  Hire of LDV, P/Van, Bus, Special Vehicle</v>
          </cell>
          <cell r="E12243" t="str">
            <v>Logistics</v>
          </cell>
          <cell r="F12243" t="str">
            <v>Water</v>
          </cell>
        </row>
        <row r="12244">
          <cell r="B12244">
            <v>1247975.3</v>
          </cell>
          <cell r="C12244">
            <v>2012</v>
          </cell>
          <cell r="D12244" t="str">
            <v>412360  Hire of LDV, P/Van, Bus, Special Vehicle</v>
          </cell>
          <cell r="E12244" t="str">
            <v>District 7</v>
          </cell>
          <cell r="F12244" t="str">
            <v>Sewer</v>
          </cell>
        </row>
        <row r="12245">
          <cell r="B12245">
            <v>0</v>
          </cell>
          <cell r="C12245">
            <v>2012</v>
          </cell>
          <cell r="D12245" t="str">
            <v>412360  Hire of LDV, P/Van, Bus, Special Vehicle</v>
          </cell>
          <cell r="E12245" t="str">
            <v>District 7</v>
          </cell>
          <cell r="F12245" t="str">
            <v>Sewer</v>
          </cell>
        </row>
        <row r="12246">
          <cell r="B12246">
            <v>3518</v>
          </cell>
          <cell r="C12246">
            <v>2012</v>
          </cell>
          <cell r="D12246" t="str">
            <v>412360  Hire of LDV, P/Van, Bus, Special Vehicle</v>
          </cell>
          <cell r="E12246" t="str">
            <v>District 7</v>
          </cell>
          <cell r="F12246" t="str">
            <v>Sewer</v>
          </cell>
        </row>
        <row r="12247">
          <cell r="B12247">
            <v>33205.949999999997</v>
          </cell>
          <cell r="C12247">
            <v>2012</v>
          </cell>
          <cell r="D12247" t="str">
            <v>412360  Hire of LDV, P/Van, Bus, Special Vehicle</v>
          </cell>
          <cell r="E12247" t="str">
            <v>District 6</v>
          </cell>
          <cell r="F12247" t="str">
            <v>Sewer</v>
          </cell>
        </row>
        <row r="12248">
          <cell r="B12248">
            <v>323894.78000000003</v>
          </cell>
          <cell r="C12248">
            <v>2012</v>
          </cell>
          <cell r="D12248" t="str">
            <v>412360  Hire of LDV, P/Van, Bus, Special Vehicle</v>
          </cell>
          <cell r="E12248" t="str">
            <v>District 6</v>
          </cell>
          <cell r="F12248" t="str">
            <v>Sewer</v>
          </cell>
        </row>
        <row r="12249">
          <cell r="B12249">
            <v>0</v>
          </cell>
          <cell r="C12249">
            <v>2012</v>
          </cell>
          <cell r="D12249" t="str">
            <v>412360  Hire of LDV, P/Van, Bus, Special Vehicle</v>
          </cell>
          <cell r="E12249" t="str">
            <v>District 6</v>
          </cell>
          <cell r="F12249" t="str">
            <v>Sewer</v>
          </cell>
        </row>
        <row r="12250">
          <cell r="B12250">
            <v>0</v>
          </cell>
          <cell r="C12250">
            <v>2012</v>
          </cell>
          <cell r="D12250" t="str">
            <v>412360  Hire of LDV, P/Van, Bus, Special Vehicle</v>
          </cell>
          <cell r="E12250" t="str">
            <v>District 6</v>
          </cell>
          <cell r="F12250" t="str">
            <v>Sewer</v>
          </cell>
        </row>
        <row r="12251">
          <cell r="B12251">
            <v>87547.33</v>
          </cell>
          <cell r="C12251">
            <v>2012</v>
          </cell>
          <cell r="D12251" t="str">
            <v>412370  Hire of Motor Cars - VAT Non Claim (DCab</v>
          </cell>
          <cell r="E12251" t="str">
            <v>District 4</v>
          </cell>
          <cell r="F12251" t="str">
            <v>Water</v>
          </cell>
        </row>
        <row r="12252">
          <cell r="B12252">
            <v>388053.12</v>
          </cell>
          <cell r="C12252">
            <v>2012</v>
          </cell>
          <cell r="D12252" t="str">
            <v>412370  Hire of Motor Cars - VAT Non Claim (DCab</v>
          </cell>
          <cell r="E12252" t="str">
            <v>District 4</v>
          </cell>
          <cell r="F12252" t="str">
            <v>Water</v>
          </cell>
        </row>
        <row r="12253">
          <cell r="B12253">
            <v>176532.58</v>
          </cell>
          <cell r="C12253">
            <v>2012</v>
          </cell>
          <cell r="D12253" t="str">
            <v>412370  Hire of Motor Cars - VAT Non Claim (DCab</v>
          </cell>
          <cell r="E12253" t="str">
            <v>District 4</v>
          </cell>
          <cell r="F12253" t="str">
            <v>Water</v>
          </cell>
        </row>
        <row r="12254">
          <cell r="B12254">
            <v>40641.06</v>
          </cell>
          <cell r="C12254">
            <v>2012</v>
          </cell>
          <cell r="D12254" t="str">
            <v>412370  Hire of Motor Cars - VAT Non Claim (DCab</v>
          </cell>
          <cell r="E12254" t="str">
            <v>District 3</v>
          </cell>
          <cell r="F12254" t="str">
            <v>Water</v>
          </cell>
        </row>
        <row r="12255">
          <cell r="B12255">
            <v>25576.93</v>
          </cell>
          <cell r="C12255">
            <v>2012</v>
          </cell>
          <cell r="D12255" t="str">
            <v>412370  Hire of Motor Cars - VAT Non Claim (DCab</v>
          </cell>
          <cell r="E12255" t="str">
            <v>District 3</v>
          </cell>
          <cell r="F12255" t="str">
            <v>Water</v>
          </cell>
        </row>
        <row r="12256">
          <cell r="B12256">
            <v>197886.05</v>
          </cell>
          <cell r="C12256">
            <v>2012</v>
          </cell>
          <cell r="D12256" t="str">
            <v>412370  Hire of Motor Cars - VAT Non Claim (DCab</v>
          </cell>
          <cell r="E12256" t="str">
            <v>District 6</v>
          </cell>
          <cell r="F12256" t="str">
            <v>Water</v>
          </cell>
        </row>
        <row r="12257">
          <cell r="B12257">
            <v>90798.66</v>
          </cell>
          <cell r="C12257">
            <v>2012</v>
          </cell>
          <cell r="D12257" t="str">
            <v>412370  Hire of Motor Cars - VAT Non Claim (DCab</v>
          </cell>
          <cell r="E12257" t="str">
            <v>District 8</v>
          </cell>
          <cell r="F12257" t="str">
            <v>Water</v>
          </cell>
        </row>
        <row r="12258">
          <cell r="B12258">
            <v>31069.05</v>
          </cell>
          <cell r="C12258">
            <v>2012</v>
          </cell>
          <cell r="D12258" t="str">
            <v>412370  Hire of Motor Cars - VAT Non Claim (DCab</v>
          </cell>
          <cell r="E12258" t="str">
            <v>District 1</v>
          </cell>
          <cell r="F12258" t="str">
            <v>Water</v>
          </cell>
        </row>
        <row r="12259">
          <cell r="B12259">
            <v>9976.25</v>
          </cell>
          <cell r="C12259">
            <v>2012</v>
          </cell>
          <cell r="D12259" t="str">
            <v>412370  Hire of Motor Cars - VAT Non Claim (DCab</v>
          </cell>
          <cell r="E12259" t="str">
            <v>District 1</v>
          </cell>
          <cell r="F12259" t="str">
            <v>Water</v>
          </cell>
        </row>
        <row r="12260">
          <cell r="B12260">
            <v>11373.78</v>
          </cell>
          <cell r="C12260">
            <v>2012</v>
          </cell>
          <cell r="D12260" t="str">
            <v>412370  Hire of Motor Cars - VAT Non Claim (DCab</v>
          </cell>
          <cell r="E12260" t="str">
            <v>District 1</v>
          </cell>
          <cell r="F12260" t="str">
            <v>Water</v>
          </cell>
        </row>
        <row r="12261">
          <cell r="B12261">
            <v>0</v>
          </cell>
          <cell r="C12261">
            <v>2012</v>
          </cell>
          <cell r="D12261" t="str">
            <v>412370  Hire of Motor Cars - VAT Non Claim (DCab</v>
          </cell>
          <cell r="E12261" t="str">
            <v>Logistics</v>
          </cell>
          <cell r="F12261" t="str">
            <v>Water</v>
          </cell>
        </row>
        <row r="12262">
          <cell r="B12262">
            <v>23292.58</v>
          </cell>
          <cell r="C12262">
            <v>2012</v>
          </cell>
          <cell r="D12262" t="str">
            <v>412370  Hire of Motor Cars - VAT Non Claim (DCab</v>
          </cell>
          <cell r="E12262" t="str">
            <v>Informal Settlements</v>
          </cell>
          <cell r="F12262" t="str">
            <v>Water</v>
          </cell>
        </row>
        <row r="12263">
          <cell r="B12263">
            <v>3385.8</v>
          </cell>
          <cell r="C12263">
            <v>2012</v>
          </cell>
          <cell r="D12263" t="str">
            <v>412370  Hire of Motor Cars - VAT Non Claim (DCab</v>
          </cell>
          <cell r="E12263" t="str">
            <v>TOC</v>
          </cell>
          <cell r="F12263" t="str">
            <v>Water</v>
          </cell>
        </row>
        <row r="12264">
          <cell r="B12264">
            <v>19274.84</v>
          </cell>
          <cell r="C12264">
            <v>2012</v>
          </cell>
          <cell r="D12264" t="str">
            <v>412370  Hire of Motor Cars - VAT Non Claim (DCab</v>
          </cell>
          <cell r="E12264" t="str">
            <v>District 8</v>
          </cell>
          <cell r="F12264" t="str">
            <v>Water</v>
          </cell>
        </row>
        <row r="12265">
          <cell r="B12265">
            <v>18595.060000000001</v>
          </cell>
          <cell r="C12265">
            <v>2012</v>
          </cell>
          <cell r="D12265" t="str">
            <v>412370  Hire of Motor Cars - VAT Non Claim (DCab</v>
          </cell>
          <cell r="E12265" t="str">
            <v>District 8</v>
          </cell>
          <cell r="F12265" t="str">
            <v>Water</v>
          </cell>
        </row>
        <row r="12266">
          <cell r="B12266">
            <v>0</v>
          </cell>
          <cell r="C12266">
            <v>2012</v>
          </cell>
          <cell r="D12266" t="str">
            <v>412370  Hire of Motor Cars - VAT Non Claim (DCab</v>
          </cell>
          <cell r="E12266" t="str">
            <v>District 8</v>
          </cell>
          <cell r="F12266" t="str">
            <v>Water</v>
          </cell>
        </row>
        <row r="12267">
          <cell r="B12267">
            <v>10424.049999999999</v>
          </cell>
          <cell r="C12267">
            <v>2012</v>
          </cell>
          <cell r="D12267" t="str">
            <v>412370  Hire of Motor Cars - VAT Non Claim (DCab</v>
          </cell>
          <cell r="E12267" t="str">
            <v>District 8</v>
          </cell>
          <cell r="F12267" t="str">
            <v>Water</v>
          </cell>
        </row>
        <row r="12268">
          <cell r="B12268">
            <v>108432.67</v>
          </cell>
          <cell r="C12268">
            <v>2012</v>
          </cell>
          <cell r="D12268" t="str">
            <v>412370  Hire of Motor Cars - VAT Non Claim (DCab</v>
          </cell>
          <cell r="E12268" t="str">
            <v>District 6</v>
          </cell>
          <cell r="F12268" t="str">
            <v>Water</v>
          </cell>
        </row>
        <row r="12269">
          <cell r="B12269">
            <v>108792.33</v>
          </cell>
          <cell r="C12269">
            <v>2012</v>
          </cell>
          <cell r="D12269" t="str">
            <v>412370  Hire of Motor Cars - VAT Non Claim (DCab</v>
          </cell>
          <cell r="E12269" t="str">
            <v>District 6</v>
          </cell>
          <cell r="F12269" t="str">
            <v>Water</v>
          </cell>
        </row>
        <row r="12270">
          <cell r="B12270">
            <v>253140.72</v>
          </cell>
          <cell r="C12270">
            <v>2012</v>
          </cell>
          <cell r="D12270" t="str">
            <v>412370  Hire of Motor Cars - VAT Non Claim (DCab</v>
          </cell>
          <cell r="E12270" t="str">
            <v>District 6</v>
          </cell>
          <cell r="F12270" t="str">
            <v>Water</v>
          </cell>
        </row>
        <row r="12271">
          <cell r="B12271">
            <v>554168.96</v>
          </cell>
          <cell r="C12271">
            <v>2012</v>
          </cell>
          <cell r="D12271" t="str">
            <v>412370  Hire of Motor Cars - VAT Non Claim (DCab</v>
          </cell>
          <cell r="E12271" t="str">
            <v>District 4</v>
          </cell>
          <cell r="F12271" t="str">
            <v>Sewer</v>
          </cell>
        </row>
        <row r="12272">
          <cell r="B12272">
            <v>294233.43</v>
          </cell>
          <cell r="C12272">
            <v>2012</v>
          </cell>
          <cell r="D12272" t="str">
            <v>412370  Hire of Motor Cars - VAT Non Claim (DCab</v>
          </cell>
          <cell r="E12272" t="str">
            <v>District 4</v>
          </cell>
          <cell r="F12272" t="str">
            <v>Sewer</v>
          </cell>
        </row>
        <row r="12273">
          <cell r="B12273">
            <v>278169.06</v>
          </cell>
          <cell r="C12273">
            <v>2012</v>
          </cell>
          <cell r="D12273" t="str">
            <v>412370  Hire of Motor Cars - VAT Non Claim (DCab</v>
          </cell>
          <cell r="E12273" t="str">
            <v>District 4</v>
          </cell>
          <cell r="F12273" t="str">
            <v>Sewer</v>
          </cell>
        </row>
        <row r="12274">
          <cell r="B12274">
            <v>138918.23000000001</v>
          </cell>
          <cell r="C12274">
            <v>2012</v>
          </cell>
          <cell r="D12274" t="str">
            <v>412370  Hire of Motor Cars - VAT Non Claim (DCab</v>
          </cell>
          <cell r="E12274" t="str">
            <v>District 3</v>
          </cell>
          <cell r="F12274" t="str">
            <v>Sewer</v>
          </cell>
        </row>
        <row r="12275">
          <cell r="B12275">
            <v>106574.62</v>
          </cell>
          <cell r="C12275">
            <v>2012</v>
          </cell>
          <cell r="D12275" t="str">
            <v>412370  Hire of Motor Cars - VAT Non Claim (DCab</v>
          </cell>
          <cell r="E12275" t="str">
            <v>District 7</v>
          </cell>
          <cell r="F12275" t="str">
            <v>Sewer</v>
          </cell>
        </row>
        <row r="12276">
          <cell r="B12276">
            <v>35245.040000000001</v>
          </cell>
          <cell r="C12276">
            <v>2012</v>
          </cell>
          <cell r="D12276" t="str">
            <v>412370  Hire of Motor Cars - VAT Non Claim (DCab</v>
          </cell>
          <cell r="E12276" t="str">
            <v>District 1</v>
          </cell>
          <cell r="F12276" t="str">
            <v>Sewer</v>
          </cell>
        </row>
        <row r="12277">
          <cell r="B12277">
            <v>0</v>
          </cell>
          <cell r="C12277">
            <v>2012</v>
          </cell>
          <cell r="D12277" t="str">
            <v>412370  Hire of Motor Cars - VAT Non Claim (DCab</v>
          </cell>
          <cell r="E12277" t="str">
            <v>Logistics</v>
          </cell>
          <cell r="F12277" t="str">
            <v>Sewer</v>
          </cell>
        </row>
        <row r="12278">
          <cell r="B12278">
            <v>21788.880000000001</v>
          </cell>
          <cell r="C12278">
            <v>2012</v>
          </cell>
          <cell r="D12278" t="str">
            <v>412370  Hire of Motor Cars - VAT Non Claim (DCab</v>
          </cell>
          <cell r="E12278" t="str">
            <v>Logistics</v>
          </cell>
          <cell r="F12278" t="str">
            <v>Sewer</v>
          </cell>
        </row>
        <row r="12279">
          <cell r="B12279">
            <v>54235.5</v>
          </cell>
          <cell r="C12279">
            <v>2012</v>
          </cell>
          <cell r="D12279" t="str">
            <v>412370  Hire of Motor Cars - VAT Non Claim (DCab</v>
          </cell>
          <cell r="E12279" t="str">
            <v>Informal Settlements</v>
          </cell>
          <cell r="F12279" t="str">
            <v>Sewer</v>
          </cell>
        </row>
        <row r="12280">
          <cell r="B12280">
            <v>17469.25</v>
          </cell>
          <cell r="C12280">
            <v>2012</v>
          </cell>
          <cell r="D12280" t="str">
            <v>412370  Hire of Motor Cars - VAT Non Claim (DCab</v>
          </cell>
          <cell r="E12280" t="str">
            <v>Informal Settlements</v>
          </cell>
          <cell r="F12280" t="str">
            <v>Sewer</v>
          </cell>
        </row>
        <row r="12281">
          <cell r="B12281">
            <v>207031.48</v>
          </cell>
          <cell r="C12281">
            <v>2012</v>
          </cell>
          <cell r="D12281" t="str">
            <v>412370  Hire of Motor Cars - VAT Non Claim (DCab</v>
          </cell>
          <cell r="E12281" t="str">
            <v>Informal Settlements</v>
          </cell>
          <cell r="F12281" t="str">
            <v>Water</v>
          </cell>
        </row>
        <row r="12282">
          <cell r="B12282">
            <v>168820.64</v>
          </cell>
          <cell r="C12282">
            <v>2012</v>
          </cell>
          <cell r="D12282" t="str">
            <v>412370  Hire of Motor Cars - VAT Non Claim (DCab</v>
          </cell>
          <cell r="E12282" t="str">
            <v>District 7</v>
          </cell>
          <cell r="F12282" t="str">
            <v>Sewer</v>
          </cell>
        </row>
        <row r="12283">
          <cell r="B12283">
            <v>111626.7</v>
          </cell>
          <cell r="C12283">
            <v>2012</v>
          </cell>
          <cell r="D12283" t="str">
            <v>412370  Hire of Motor Cars - VAT Non Claim (DCab</v>
          </cell>
          <cell r="E12283" t="str">
            <v>District 6</v>
          </cell>
          <cell r="F12283" t="str">
            <v>Sewer</v>
          </cell>
        </row>
        <row r="12284">
          <cell r="B12284">
            <v>209373.39</v>
          </cell>
          <cell r="C12284">
            <v>2012</v>
          </cell>
          <cell r="D12284" t="str">
            <v>412370  Hire of Motor Cars - VAT Non Claim (DCab</v>
          </cell>
          <cell r="E12284" t="str">
            <v>District 6</v>
          </cell>
          <cell r="F12284" t="str">
            <v>Sewer</v>
          </cell>
        </row>
        <row r="12285">
          <cell r="B12285">
            <v>0</v>
          </cell>
          <cell r="C12285">
            <v>2012</v>
          </cell>
          <cell r="D12285" t="str">
            <v>412400  Hygiene Services</v>
          </cell>
          <cell r="E12285" t="str">
            <v>District 4</v>
          </cell>
          <cell r="F12285" t="str">
            <v>Sewer</v>
          </cell>
        </row>
        <row r="12286">
          <cell r="B12286">
            <v>218.16</v>
          </cell>
          <cell r="C12286">
            <v>2012</v>
          </cell>
          <cell r="D12286" t="str">
            <v>412400  Hygiene Services</v>
          </cell>
          <cell r="E12286" t="str">
            <v>District 4</v>
          </cell>
          <cell r="F12286" t="str">
            <v>Sewer</v>
          </cell>
        </row>
        <row r="12287">
          <cell r="B12287">
            <v>385.46</v>
          </cell>
          <cell r="C12287">
            <v>2012</v>
          </cell>
          <cell r="D12287" t="str">
            <v>412400  Hygiene Services</v>
          </cell>
          <cell r="E12287" t="str">
            <v>District 7</v>
          </cell>
          <cell r="F12287" t="str">
            <v>Sewer</v>
          </cell>
        </row>
        <row r="12288">
          <cell r="B12288">
            <v>89082.5</v>
          </cell>
          <cell r="C12288">
            <v>2012</v>
          </cell>
          <cell r="D12288" t="str">
            <v>412400  Hygiene Services</v>
          </cell>
          <cell r="E12288" t="str">
            <v>Logistics</v>
          </cell>
          <cell r="F12288" t="str">
            <v>Water</v>
          </cell>
        </row>
        <row r="12289">
          <cell r="B12289">
            <v>2855.2</v>
          </cell>
          <cell r="C12289">
            <v>2012</v>
          </cell>
          <cell r="D12289" t="str">
            <v>412400  Hygiene Services</v>
          </cell>
          <cell r="E12289" t="str">
            <v>District 1</v>
          </cell>
          <cell r="F12289" t="str">
            <v>Water</v>
          </cell>
        </row>
        <row r="12290">
          <cell r="B12290">
            <v>201.92</v>
          </cell>
          <cell r="C12290">
            <v>2012</v>
          </cell>
          <cell r="D12290" t="str">
            <v>412400  Hygiene Services</v>
          </cell>
          <cell r="E12290" t="str">
            <v>District 6</v>
          </cell>
          <cell r="F12290" t="str">
            <v>Water</v>
          </cell>
        </row>
        <row r="12291">
          <cell r="B12291">
            <v>990</v>
          </cell>
          <cell r="C12291">
            <v>2012</v>
          </cell>
          <cell r="D12291" t="str">
            <v>412400  Hygiene Services</v>
          </cell>
          <cell r="E12291" t="str">
            <v>District 8</v>
          </cell>
          <cell r="F12291" t="str">
            <v>Water</v>
          </cell>
        </row>
        <row r="12292">
          <cell r="B12292">
            <v>5094.13</v>
          </cell>
          <cell r="C12292">
            <v>2012</v>
          </cell>
          <cell r="D12292" t="str">
            <v>412500  DO NOT USE - Inspections</v>
          </cell>
          <cell r="E12292" t="str">
            <v>District 1</v>
          </cell>
          <cell r="F12292" t="str">
            <v>Water</v>
          </cell>
        </row>
        <row r="12293">
          <cell r="B12293">
            <v>0</v>
          </cell>
          <cell r="C12293">
            <v>2012</v>
          </cell>
          <cell r="D12293" t="str">
            <v>412500  DO NOT USE - Inspections</v>
          </cell>
          <cell r="E12293" t="str">
            <v>District 7</v>
          </cell>
          <cell r="F12293" t="str">
            <v>Sewer</v>
          </cell>
        </row>
        <row r="12294">
          <cell r="B12294">
            <v>0</v>
          </cell>
          <cell r="C12294">
            <v>2012</v>
          </cell>
          <cell r="D12294" t="str">
            <v>412500  DO NOT USE - Inspections</v>
          </cell>
          <cell r="E12294" t="str">
            <v>District 7</v>
          </cell>
          <cell r="F12294" t="str">
            <v>Sewer</v>
          </cell>
        </row>
        <row r="12295">
          <cell r="B12295">
            <v>33.68</v>
          </cell>
          <cell r="C12295">
            <v>2012</v>
          </cell>
          <cell r="D12295" t="str">
            <v>412550  Insurance : Non GIF</v>
          </cell>
          <cell r="E12295" t="str">
            <v>Logistics</v>
          </cell>
          <cell r="F12295" t="str">
            <v>Sewer</v>
          </cell>
        </row>
        <row r="12296">
          <cell r="B12296">
            <v>43003</v>
          </cell>
          <cell r="C12296">
            <v>2012</v>
          </cell>
          <cell r="D12296" t="str">
            <v>412550  Insurance : Non GIF</v>
          </cell>
          <cell r="E12296" t="str">
            <v>District 7</v>
          </cell>
          <cell r="F12296" t="str">
            <v>Sewer</v>
          </cell>
        </row>
        <row r="12297">
          <cell r="B12297">
            <v>572.63</v>
          </cell>
          <cell r="C12297">
            <v>2012</v>
          </cell>
          <cell r="D12297" t="str">
            <v>412550  Insurance : Non GIF</v>
          </cell>
          <cell r="E12297" t="str">
            <v>Logistics</v>
          </cell>
          <cell r="F12297" t="str">
            <v>Water</v>
          </cell>
        </row>
        <row r="12298">
          <cell r="B12298">
            <v>50.53</v>
          </cell>
          <cell r="C12298">
            <v>2012</v>
          </cell>
          <cell r="D12298" t="str">
            <v>412550  Insurance : Non GIF</v>
          </cell>
          <cell r="E12298" t="str">
            <v>District 8</v>
          </cell>
          <cell r="F12298" t="str">
            <v>Water</v>
          </cell>
        </row>
        <row r="12299">
          <cell r="B12299">
            <v>2247.06</v>
          </cell>
          <cell r="C12299">
            <v>2012</v>
          </cell>
          <cell r="D12299" t="str">
            <v>412560  Insurance Claims</v>
          </cell>
          <cell r="E12299" t="str">
            <v>District 6</v>
          </cell>
          <cell r="F12299" t="str">
            <v>Sewer</v>
          </cell>
        </row>
        <row r="12300">
          <cell r="B12300">
            <v>690.67</v>
          </cell>
          <cell r="C12300">
            <v>2012</v>
          </cell>
          <cell r="D12300" t="str">
            <v>412600  Interest Other</v>
          </cell>
          <cell r="E12300" t="str">
            <v>Logistics</v>
          </cell>
          <cell r="F12300" t="str">
            <v>Water</v>
          </cell>
        </row>
        <row r="12301">
          <cell r="B12301">
            <v>6924</v>
          </cell>
          <cell r="C12301">
            <v>2012</v>
          </cell>
          <cell r="D12301" t="str">
            <v>412620  Land, Buildings and Infrastructure (Cape</v>
          </cell>
          <cell r="E12301" t="str">
            <v>TOC</v>
          </cell>
          <cell r="F12301" t="str">
            <v>Water</v>
          </cell>
        </row>
        <row r="12302">
          <cell r="B12302">
            <v>0</v>
          </cell>
          <cell r="C12302">
            <v>2012</v>
          </cell>
          <cell r="D12302" t="str">
            <v>412650  Laundry</v>
          </cell>
          <cell r="E12302" t="str">
            <v>Logistics</v>
          </cell>
          <cell r="F12302" t="str">
            <v>Water</v>
          </cell>
        </row>
        <row r="12303">
          <cell r="B12303">
            <v>0</v>
          </cell>
          <cell r="C12303">
            <v>2012</v>
          </cell>
          <cell r="D12303" t="str">
            <v>412650  Laundry</v>
          </cell>
          <cell r="E12303" t="str">
            <v>Logistics</v>
          </cell>
          <cell r="F12303" t="str">
            <v>Sewer</v>
          </cell>
        </row>
        <row r="12304">
          <cell r="B12304">
            <v>280</v>
          </cell>
          <cell r="C12304">
            <v>2012</v>
          </cell>
          <cell r="D12304" t="str">
            <v>412650  Laundry</v>
          </cell>
          <cell r="E12304" t="str">
            <v>Logistics</v>
          </cell>
          <cell r="F12304" t="str">
            <v>Water</v>
          </cell>
        </row>
        <row r="12305">
          <cell r="B12305">
            <v>89.37</v>
          </cell>
          <cell r="C12305">
            <v>2012</v>
          </cell>
          <cell r="D12305" t="str">
            <v>412700  Rental of land</v>
          </cell>
          <cell r="E12305" t="str">
            <v>Logistics</v>
          </cell>
          <cell r="F12305" t="str">
            <v>Water</v>
          </cell>
        </row>
        <row r="12306">
          <cell r="B12306">
            <v>103484.46</v>
          </cell>
          <cell r="C12306">
            <v>2012</v>
          </cell>
          <cell r="D12306" t="str">
            <v>412700  Rental of land</v>
          </cell>
          <cell r="E12306" t="str">
            <v>Logistics</v>
          </cell>
          <cell r="F12306" t="str">
            <v>Water</v>
          </cell>
        </row>
        <row r="12307">
          <cell r="B12307">
            <v>67.540000000000006</v>
          </cell>
          <cell r="C12307">
            <v>2012</v>
          </cell>
          <cell r="D12307" t="str">
            <v>412750  DO NOT USE - Legal Fees &amp; Expenses</v>
          </cell>
          <cell r="E12307" t="str">
            <v>Planning &amp; Design</v>
          </cell>
          <cell r="F12307" t="str">
            <v>Sewer</v>
          </cell>
        </row>
        <row r="12308">
          <cell r="B12308">
            <v>191350</v>
          </cell>
          <cell r="C12308">
            <v>2012</v>
          </cell>
          <cell r="D12308" t="str">
            <v>412750  DO NOT USE - Legal Fees &amp; Expenses</v>
          </cell>
          <cell r="E12308" t="str">
            <v>Logistics</v>
          </cell>
          <cell r="F12308" t="str">
            <v>Water</v>
          </cell>
        </row>
        <row r="12309">
          <cell r="B12309">
            <v>2279.6</v>
          </cell>
          <cell r="C12309">
            <v>2012</v>
          </cell>
          <cell r="D12309" t="str">
            <v>412850  Levy: Bargaining Council</v>
          </cell>
          <cell r="E12309" t="str">
            <v>District 8</v>
          </cell>
          <cell r="F12309" t="str">
            <v>Water</v>
          </cell>
        </row>
        <row r="12310">
          <cell r="B12310">
            <v>815.9</v>
          </cell>
          <cell r="C12310">
            <v>2012</v>
          </cell>
          <cell r="D12310" t="str">
            <v>412850  Levy: Bargaining Council</v>
          </cell>
          <cell r="E12310" t="str">
            <v>District 6</v>
          </cell>
          <cell r="F12310" t="str">
            <v>Water</v>
          </cell>
        </row>
        <row r="12311">
          <cell r="B12311">
            <v>-388.7</v>
          </cell>
          <cell r="C12311">
            <v>2012</v>
          </cell>
          <cell r="D12311" t="str">
            <v>412850  Levy: Bargaining Council</v>
          </cell>
          <cell r="E12311" t="str">
            <v>District 3</v>
          </cell>
          <cell r="F12311" t="str">
            <v>Water</v>
          </cell>
        </row>
        <row r="12312">
          <cell r="B12312">
            <v>221.4</v>
          </cell>
          <cell r="C12312">
            <v>2012</v>
          </cell>
          <cell r="D12312" t="str">
            <v>412850  Levy: Bargaining Council</v>
          </cell>
          <cell r="E12312" t="str">
            <v>District 3</v>
          </cell>
          <cell r="F12312" t="str">
            <v>Water</v>
          </cell>
        </row>
        <row r="12313">
          <cell r="B12313">
            <v>49.2</v>
          </cell>
          <cell r="C12313">
            <v>2012</v>
          </cell>
          <cell r="D12313" t="str">
            <v>412850  Levy: Bargaining Council</v>
          </cell>
          <cell r="E12313" t="str">
            <v>District 3</v>
          </cell>
          <cell r="F12313" t="str">
            <v>Water</v>
          </cell>
        </row>
        <row r="12314">
          <cell r="B12314">
            <v>2381.3000000000002</v>
          </cell>
          <cell r="C12314">
            <v>2012</v>
          </cell>
          <cell r="D12314" t="str">
            <v>412850  Levy: Bargaining Council</v>
          </cell>
          <cell r="E12314" t="str">
            <v>District 3</v>
          </cell>
          <cell r="F12314" t="str">
            <v>Water</v>
          </cell>
        </row>
        <row r="12315">
          <cell r="B12315">
            <v>90.2</v>
          </cell>
          <cell r="C12315">
            <v>2012</v>
          </cell>
          <cell r="D12315" t="str">
            <v>412850  Levy: Bargaining Council</v>
          </cell>
          <cell r="E12315" t="str">
            <v>District 4</v>
          </cell>
          <cell r="F12315" t="str">
            <v>Water</v>
          </cell>
        </row>
        <row r="12316">
          <cell r="B12316">
            <v>623.20000000000005</v>
          </cell>
          <cell r="C12316">
            <v>2012</v>
          </cell>
          <cell r="D12316" t="str">
            <v>412850  Levy: Bargaining Council</v>
          </cell>
          <cell r="E12316" t="str">
            <v>District 4</v>
          </cell>
          <cell r="F12316" t="str">
            <v>Water</v>
          </cell>
        </row>
        <row r="12317">
          <cell r="B12317">
            <v>0</v>
          </cell>
          <cell r="C12317">
            <v>2012</v>
          </cell>
          <cell r="D12317" t="str">
            <v>412850  Levy: Bargaining Council</v>
          </cell>
          <cell r="E12317" t="str">
            <v>District 4</v>
          </cell>
          <cell r="F12317" t="str">
            <v>Water</v>
          </cell>
        </row>
        <row r="12318">
          <cell r="B12318">
            <v>2345.1999999999998</v>
          </cell>
          <cell r="C12318">
            <v>2012</v>
          </cell>
          <cell r="D12318" t="str">
            <v>412850  Levy: Bargaining Council</v>
          </cell>
          <cell r="E12318" t="str">
            <v>District 4</v>
          </cell>
          <cell r="F12318" t="str">
            <v>Water</v>
          </cell>
        </row>
        <row r="12319">
          <cell r="B12319">
            <v>2033.6</v>
          </cell>
          <cell r="C12319">
            <v>2012</v>
          </cell>
          <cell r="D12319" t="str">
            <v>412850  Levy: Bargaining Council</v>
          </cell>
          <cell r="E12319" t="str">
            <v>District 4</v>
          </cell>
          <cell r="F12319" t="str">
            <v>Water</v>
          </cell>
        </row>
        <row r="12320">
          <cell r="B12320">
            <v>799.5</v>
          </cell>
          <cell r="C12320">
            <v>2012</v>
          </cell>
          <cell r="D12320" t="str">
            <v>412850  Levy: Bargaining Council</v>
          </cell>
          <cell r="E12320" t="str">
            <v>District 4</v>
          </cell>
          <cell r="F12320" t="str">
            <v>Water</v>
          </cell>
        </row>
        <row r="12321">
          <cell r="B12321">
            <v>77.900000000000006</v>
          </cell>
          <cell r="C12321">
            <v>2012</v>
          </cell>
          <cell r="D12321" t="str">
            <v>412850  Levy: Bargaining Council</v>
          </cell>
          <cell r="E12321" t="str">
            <v>District 8</v>
          </cell>
          <cell r="F12321" t="str">
            <v>Water</v>
          </cell>
        </row>
        <row r="12322">
          <cell r="B12322">
            <v>287</v>
          </cell>
          <cell r="C12322">
            <v>2012</v>
          </cell>
          <cell r="D12322" t="str">
            <v>412850  Levy: Bargaining Council</v>
          </cell>
          <cell r="E12322" t="str">
            <v>District 8</v>
          </cell>
          <cell r="F12322" t="str">
            <v>Water</v>
          </cell>
        </row>
        <row r="12323">
          <cell r="B12323">
            <v>90.2</v>
          </cell>
          <cell r="C12323">
            <v>2012</v>
          </cell>
          <cell r="D12323" t="str">
            <v>412850  Levy: Bargaining Council</v>
          </cell>
          <cell r="E12323" t="str">
            <v>District 1</v>
          </cell>
          <cell r="F12323" t="str">
            <v>Water</v>
          </cell>
        </row>
        <row r="12324">
          <cell r="B12324">
            <v>344.4</v>
          </cell>
          <cell r="C12324">
            <v>2012</v>
          </cell>
          <cell r="D12324" t="str">
            <v>412850  Levy: Bargaining Council</v>
          </cell>
          <cell r="E12324" t="str">
            <v>District 8</v>
          </cell>
          <cell r="F12324" t="str">
            <v>Water</v>
          </cell>
        </row>
        <row r="12325">
          <cell r="B12325">
            <v>209.1</v>
          </cell>
          <cell r="C12325">
            <v>2012</v>
          </cell>
          <cell r="D12325" t="str">
            <v>412850  Levy: Bargaining Council</v>
          </cell>
          <cell r="E12325" t="str">
            <v>District 6</v>
          </cell>
          <cell r="F12325" t="str">
            <v>Water</v>
          </cell>
        </row>
        <row r="12326">
          <cell r="B12326">
            <v>1656.4</v>
          </cell>
          <cell r="C12326">
            <v>2012</v>
          </cell>
          <cell r="D12326" t="str">
            <v>412850  Levy: Bargaining Council</v>
          </cell>
          <cell r="E12326" t="str">
            <v>District 6</v>
          </cell>
          <cell r="F12326" t="str">
            <v>Water</v>
          </cell>
        </row>
        <row r="12327">
          <cell r="B12327">
            <v>49.2</v>
          </cell>
          <cell r="C12327">
            <v>2012</v>
          </cell>
          <cell r="D12327" t="str">
            <v>412850  Levy: Bargaining Council</v>
          </cell>
          <cell r="E12327" t="str">
            <v>District 6</v>
          </cell>
          <cell r="F12327" t="str">
            <v>Water</v>
          </cell>
        </row>
        <row r="12328">
          <cell r="B12328">
            <v>680.6</v>
          </cell>
          <cell r="C12328">
            <v>2012</v>
          </cell>
          <cell r="D12328" t="str">
            <v>412850  Levy: Bargaining Council</v>
          </cell>
          <cell r="E12328" t="str">
            <v>District 6</v>
          </cell>
          <cell r="F12328" t="str">
            <v>Water</v>
          </cell>
        </row>
        <row r="12329">
          <cell r="B12329">
            <v>2013.1</v>
          </cell>
          <cell r="C12329">
            <v>2012</v>
          </cell>
          <cell r="D12329" t="str">
            <v>412850  Levy: Bargaining Council</v>
          </cell>
          <cell r="E12329" t="str">
            <v>District 6</v>
          </cell>
          <cell r="F12329" t="str">
            <v>Water</v>
          </cell>
        </row>
        <row r="12330">
          <cell r="B12330">
            <v>2144.3000000000002</v>
          </cell>
          <cell r="C12330">
            <v>2012</v>
          </cell>
          <cell r="D12330" t="str">
            <v>412850  Levy: Bargaining Council</v>
          </cell>
          <cell r="E12330" t="str">
            <v>District 6</v>
          </cell>
          <cell r="F12330" t="str">
            <v>Water</v>
          </cell>
        </row>
        <row r="12331">
          <cell r="B12331">
            <v>557.6</v>
          </cell>
          <cell r="C12331">
            <v>2012</v>
          </cell>
          <cell r="D12331" t="str">
            <v>412850  Levy: Bargaining Council</v>
          </cell>
          <cell r="E12331" t="str">
            <v>District 8</v>
          </cell>
          <cell r="F12331" t="str">
            <v>Water</v>
          </cell>
        </row>
        <row r="12332">
          <cell r="B12332">
            <v>4948.7</v>
          </cell>
          <cell r="C12332">
            <v>2012</v>
          </cell>
          <cell r="D12332" t="str">
            <v>412850  Levy: Bargaining Council</v>
          </cell>
          <cell r="E12332" t="str">
            <v>District 8</v>
          </cell>
          <cell r="F12332" t="str">
            <v>Water</v>
          </cell>
        </row>
        <row r="12333">
          <cell r="B12333">
            <v>123</v>
          </cell>
          <cell r="C12333">
            <v>2012</v>
          </cell>
          <cell r="D12333" t="str">
            <v>412850  Levy: Bargaining Council</v>
          </cell>
          <cell r="E12333" t="str">
            <v>District 8</v>
          </cell>
          <cell r="F12333" t="str">
            <v>Water</v>
          </cell>
        </row>
        <row r="12334">
          <cell r="B12334">
            <v>418.2</v>
          </cell>
          <cell r="C12334">
            <v>2012</v>
          </cell>
          <cell r="D12334" t="str">
            <v>412850  Levy: Bargaining Council</v>
          </cell>
          <cell r="E12334" t="str">
            <v>District 8</v>
          </cell>
          <cell r="F12334" t="str">
            <v>Water</v>
          </cell>
        </row>
        <row r="12335">
          <cell r="B12335">
            <v>2017.2</v>
          </cell>
          <cell r="C12335">
            <v>2012</v>
          </cell>
          <cell r="D12335" t="str">
            <v>412850  Levy: Bargaining Council</v>
          </cell>
          <cell r="E12335" t="str">
            <v>District 8</v>
          </cell>
          <cell r="F12335" t="str">
            <v>Water</v>
          </cell>
        </row>
        <row r="12336">
          <cell r="B12336">
            <v>2861.8</v>
          </cell>
          <cell r="C12336">
            <v>2012</v>
          </cell>
          <cell r="D12336" t="str">
            <v>412850  Levy: Bargaining Council</v>
          </cell>
          <cell r="E12336" t="str">
            <v>District 8</v>
          </cell>
          <cell r="F12336" t="str">
            <v>Water</v>
          </cell>
        </row>
        <row r="12337">
          <cell r="B12337">
            <v>24.6</v>
          </cell>
          <cell r="C12337">
            <v>2012</v>
          </cell>
          <cell r="D12337" t="str">
            <v>412850  Levy: Bargaining Council</v>
          </cell>
          <cell r="E12337" t="str">
            <v>District 8</v>
          </cell>
          <cell r="F12337" t="str">
            <v>Water</v>
          </cell>
        </row>
        <row r="12338">
          <cell r="B12338">
            <v>1857.3</v>
          </cell>
          <cell r="C12338">
            <v>2012</v>
          </cell>
          <cell r="D12338" t="str">
            <v>412850  Levy: Bargaining Council</v>
          </cell>
          <cell r="E12338" t="str">
            <v>District 8</v>
          </cell>
          <cell r="F12338" t="str">
            <v>Water</v>
          </cell>
        </row>
        <row r="12339">
          <cell r="B12339">
            <v>15493.9</v>
          </cell>
          <cell r="C12339">
            <v>2012</v>
          </cell>
          <cell r="D12339" t="str">
            <v>412850  Levy: Bargaining Council</v>
          </cell>
          <cell r="E12339" t="str">
            <v>District 8</v>
          </cell>
          <cell r="F12339" t="str">
            <v>Water</v>
          </cell>
        </row>
        <row r="12340">
          <cell r="B12340">
            <v>602.70000000000005</v>
          </cell>
          <cell r="C12340">
            <v>2012</v>
          </cell>
          <cell r="D12340" t="str">
            <v>412850  Levy: Bargaining Council</v>
          </cell>
          <cell r="E12340" t="str">
            <v>District 8</v>
          </cell>
          <cell r="F12340" t="str">
            <v>Water</v>
          </cell>
        </row>
        <row r="12341">
          <cell r="B12341">
            <v>0</v>
          </cell>
          <cell r="C12341">
            <v>2012</v>
          </cell>
          <cell r="D12341" t="str">
            <v>412850  Levy: Bargaining Council</v>
          </cell>
          <cell r="E12341" t="str">
            <v>Informal Settlements</v>
          </cell>
          <cell r="F12341" t="str">
            <v>Sewer</v>
          </cell>
        </row>
        <row r="12342">
          <cell r="B12342">
            <v>98.4</v>
          </cell>
          <cell r="C12342">
            <v>2012</v>
          </cell>
          <cell r="D12342" t="str">
            <v>412850  Levy: Bargaining Council</v>
          </cell>
          <cell r="E12342" t="str">
            <v>Informal Settlements</v>
          </cell>
          <cell r="F12342" t="str">
            <v>Sewer</v>
          </cell>
        </row>
        <row r="12343">
          <cell r="B12343">
            <v>3685.9</v>
          </cell>
          <cell r="C12343">
            <v>2012</v>
          </cell>
          <cell r="D12343" t="str">
            <v>412850  Levy: Bargaining Council</v>
          </cell>
          <cell r="E12343" t="str">
            <v>District 1</v>
          </cell>
          <cell r="F12343" t="str">
            <v>Sewer</v>
          </cell>
        </row>
        <row r="12344">
          <cell r="B12344">
            <v>2177.1</v>
          </cell>
          <cell r="C12344">
            <v>2012</v>
          </cell>
          <cell r="D12344" t="str">
            <v>412850  Levy: Bargaining Council</v>
          </cell>
          <cell r="E12344" t="str">
            <v>District 7</v>
          </cell>
          <cell r="F12344" t="str">
            <v>Sewer</v>
          </cell>
        </row>
        <row r="12345">
          <cell r="B12345">
            <v>766.7</v>
          </cell>
          <cell r="C12345">
            <v>2012</v>
          </cell>
          <cell r="D12345" t="str">
            <v>412850  Levy: Bargaining Council</v>
          </cell>
          <cell r="E12345" t="str">
            <v>District 6</v>
          </cell>
          <cell r="F12345" t="str">
            <v>Sewer</v>
          </cell>
        </row>
        <row r="12346">
          <cell r="B12346">
            <v>45.1</v>
          </cell>
          <cell r="C12346">
            <v>2012</v>
          </cell>
          <cell r="D12346" t="str">
            <v>412850  Levy: Bargaining Council</v>
          </cell>
          <cell r="E12346" t="str">
            <v>TOC</v>
          </cell>
          <cell r="F12346" t="str">
            <v>Sewer</v>
          </cell>
        </row>
        <row r="12347">
          <cell r="B12347">
            <v>1480.2</v>
          </cell>
          <cell r="C12347">
            <v>2012</v>
          </cell>
          <cell r="D12347" t="str">
            <v>412850  Levy: Bargaining Council</v>
          </cell>
          <cell r="E12347" t="str">
            <v>District 3</v>
          </cell>
          <cell r="F12347" t="str">
            <v>Sewer</v>
          </cell>
        </row>
        <row r="12348">
          <cell r="B12348">
            <v>2267.3000000000002</v>
          </cell>
          <cell r="C12348">
            <v>2012</v>
          </cell>
          <cell r="D12348" t="str">
            <v>412850  Levy: Bargaining Council</v>
          </cell>
          <cell r="E12348" t="str">
            <v>District 4</v>
          </cell>
          <cell r="F12348" t="str">
            <v>Sewer</v>
          </cell>
        </row>
        <row r="12349">
          <cell r="B12349">
            <v>2019.25</v>
          </cell>
          <cell r="C12349">
            <v>2012</v>
          </cell>
          <cell r="D12349" t="str">
            <v>412850  Levy: Bargaining Council</v>
          </cell>
          <cell r="E12349" t="str">
            <v>District 4</v>
          </cell>
          <cell r="F12349" t="str">
            <v>Sewer</v>
          </cell>
        </row>
        <row r="12350">
          <cell r="B12350">
            <v>914.3</v>
          </cell>
          <cell r="C12350">
            <v>2012</v>
          </cell>
          <cell r="D12350" t="str">
            <v>412850  Levy: Bargaining Council</v>
          </cell>
          <cell r="E12350" t="str">
            <v>District 4</v>
          </cell>
          <cell r="F12350" t="str">
            <v>Sewer</v>
          </cell>
        </row>
        <row r="12351">
          <cell r="B12351">
            <v>910.2</v>
          </cell>
          <cell r="C12351">
            <v>2012</v>
          </cell>
          <cell r="D12351" t="str">
            <v>412850  Levy: Bargaining Council</v>
          </cell>
          <cell r="E12351" t="str">
            <v>District 7</v>
          </cell>
          <cell r="F12351" t="str">
            <v>Sewer</v>
          </cell>
        </row>
        <row r="12352">
          <cell r="B12352">
            <v>528.9</v>
          </cell>
          <cell r="C12352">
            <v>2012</v>
          </cell>
          <cell r="D12352" t="str">
            <v>412850  Levy: Bargaining Council</v>
          </cell>
          <cell r="E12352" t="str">
            <v>District 6</v>
          </cell>
          <cell r="F12352" t="str">
            <v>Sewer</v>
          </cell>
        </row>
        <row r="12353">
          <cell r="B12353">
            <v>533</v>
          </cell>
          <cell r="C12353">
            <v>2012</v>
          </cell>
          <cell r="D12353" t="str">
            <v>412850  Levy: Bargaining Council</v>
          </cell>
          <cell r="E12353" t="str">
            <v>District 6</v>
          </cell>
          <cell r="F12353" t="str">
            <v>Sewer</v>
          </cell>
        </row>
        <row r="12354">
          <cell r="B12354">
            <v>1553.9</v>
          </cell>
          <cell r="C12354">
            <v>2012</v>
          </cell>
          <cell r="D12354" t="str">
            <v>412850  Levy: Bargaining Council</v>
          </cell>
          <cell r="E12354" t="str">
            <v>District 6</v>
          </cell>
          <cell r="F12354" t="str">
            <v>Sewer</v>
          </cell>
        </row>
        <row r="12355">
          <cell r="B12355">
            <v>233.7</v>
          </cell>
          <cell r="C12355">
            <v>2012</v>
          </cell>
          <cell r="D12355" t="str">
            <v>412850  Levy: Bargaining Council</v>
          </cell>
          <cell r="E12355" t="str">
            <v>District 7</v>
          </cell>
          <cell r="F12355" t="str">
            <v>Sewer</v>
          </cell>
        </row>
        <row r="12356">
          <cell r="B12356">
            <v>381.3</v>
          </cell>
          <cell r="C12356">
            <v>2012</v>
          </cell>
          <cell r="D12356" t="str">
            <v>412850  Levy: Bargaining Council</v>
          </cell>
          <cell r="E12356" t="str">
            <v>District 7</v>
          </cell>
          <cell r="F12356" t="str">
            <v>Sewer</v>
          </cell>
        </row>
        <row r="12357">
          <cell r="B12357">
            <v>434.6</v>
          </cell>
          <cell r="C12357">
            <v>2012</v>
          </cell>
          <cell r="D12357" t="str">
            <v>412850  Levy: Bargaining Council</v>
          </cell>
          <cell r="E12357" t="str">
            <v>Logistics</v>
          </cell>
          <cell r="F12357" t="str">
            <v>Water</v>
          </cell>
        </row>
        <row r="12358">
          <cell r="B12358">
            <v>852.7</v>
          </cell>
          <cell r="C12358">
            <v>2012</v>
          </cell>
          <cell r="D12358" t="str">
            <v>412850  Levy: Bargaining Council</v>
          </cell>
          <cell r="E12358" t="str">
            <v>Informal Settlements</v>
          </cell>
          <cell r="F12358" t="str">
            <v>Water</v>
          </cell>
        </row>
        <row r="12359">
          <cell r="B12359">
            <v>2267.3000000000002</v>
          </cell>
          <cell r="C12359">
            <v>2012</v>
          </cell>
          <cell r="D12359" t="str">
            <v>412850  Levy: Bargaining Council</v>
          </cell>
          <cell r="E12359" t="str">
            <v>TOC</v>
          </cell>
          <cell r="F12359" t="str">
            <v>Water</v>
          </cell>
        </row>
        <row r="12360">
          <cell r="B12360">
            <v>3907.3</v>
          </cell>
          <cell r="C12360">
            <v>2012</v>
          </cell>
          <cell r="D12360" t="str">
            <v>412850  Levy: Bargaining Council</v>
          </cell>
          <cell r="E12360" t="str">
            <v>Informal Settlements</v>
          </cell>
          <cell r="F12360" t="str">
            <v>Water</v>
          </cell>
        </row>
        <row r="12361">
          <cell r="B12361">
            <v>1713.8</v>
          </cell>
          <cell r="C12361">
            <v>2012</v>
          </cell>
          <cell r="D12361" t="str">
            <v>412850  Levy: Bargaining Council</v>
          </cell>
          <cell r="E12361" t="str">
            <v>TOC</v>
          </cell>
          <cell r="F12361" t="str">
            <v>Water</v>
          </cell>
        </row>
        <row r="12362">
          <cell r="B12362">
            <v>553.5</v>
          </cell>
          <cell r="C12362">
            <v>2012</v>
          </cell>
          <cell r="D12362" t="str">
            <v>412850  Levy: Bargaining Council</v>
          </cell>
          <cell r="E12362" t="str">
            <v>Logistics</v>
          </cell>
          <cell r="F12362" t="str">
            <v>Water</v>
          </cell>
        </row>
        <row r="12363">
          <cell r="B12363">
            <v>1365.3</v>
          </cell>
          <cell r="C12363">
            <v>2012</v>
          </cell>
          <cell r="D12363" t="str">
            <v>412850  Levy: Bargaining Council</v>
          </cell>
          <cell r="E12363" t="str">
            <v>Logistics</v>
          </cell>
          <cell r="F12363" t="str">
            <v>Water</v>
          </cell>
        </row>
        <row r="12364">
          <cell r="B12364">
            <v>2320.6</v>
          </cell>
          <cell r="C12364">
            <v>2012</v>
          </cell>
          <cell r="D12364" t="str">
            <v>412850  Levy: Bargaining Council</v>
          </cell>
          <cell r="E12364" t="str">
            <v>Logistics</v>
          </cell>
          <cell r="F12364" t="str">
            <v>Water</v>
          </cell>
        </row>
        <row r="12365">
          <cell r="B12365">
            <v>934.8</v>
          </cell>
          <cell r="C12365">
            <v>2012</v>
          </cell>
          <cell r="D12365" t="str">
            <v>412850  Levy: Bargaining Council</v>
          </cell>
          <cell r="E12365" t="str">
            <v>Logistics</v>
          </cell>
          <cell r="F12365" t="str">
            <v>Water</v>
          </cell>
        </row>
        <row r="12366">
          <cell r="B12366">
            <v>1943.4</v>
          </cell>
          <cell r="C12366">
            <v>2012</v>
          </cell>
          <cell r="D12366" t="str">
            <v>412850  Levy: Bargaining Council</v>
          </cell>
          <cell r="E12366" t="str">
            <v>Logistics</v>
          </cell>
          <cell r="F12366" t="str">
            <v>Water</v>
          </cell>
        </row>
        <row r="12367">
          <cell r="B12367">
            <v>410</v>
          </cell>
          <cell r="C12367">
            <v>2012</v>
          </cell>
          <cell r="D12367" t="str">
            <v>412850  Levy: Bargaining Council</v>
          </cell>
          <cell r="E12367" t="str">
            <v>District 1</v>
          </cell>
          <cell r="F12367" t="str">
            <v>Water</v>
          </cell>
        </row>
        <row r="12368">
          <cell r="B12368">
            <v>873.3</v>
          </cell>
          <cell r="C12368">
            <v>2012</v>
          </cell>
          <cell r="D12368" t="str">
            <v>412850  Levy: Bargaining Council</v>
          </cell>
          <cell r="E12368" t="str">
            <v>District 1</v>
          </cell>
          <cell r="F12368" t="str">
            <v>Water</v>
          </cell>
        </row>
        <row r="12369">
          <cell r="B12369">
            <v>49.2</v>
          </cell>
          <cell r="C12369">
            <v>2012</v>
          </cell>
          <cell r="D12369" t="str">
            <v>412850  Levy: Bargaining Council</v>
          </cell>
          <cell r="E12369" t="str">
            <v>District 1</v>
          </cell>
          <cell r="F12369" t="str">
            <v>Water</v>
          </cell>
        </row>
        <row r="12370">
          <cell r="B12370">
            <v>3833.5</v>
          </cell>
          <cell r="C12370">
            <v>2012</v>
          </cell>
          <cell r="D12370" t="str">
            <v>412850  Levy: Bargaining Council</v>
          </cell>
          <cell r="E12370" t="str">
            <v>District 1</v>
          </cell>
          <cell r="F12370" t="str">
            <v>Water</v>
          </cell>
        </row>
        <row r="12371">
          <cell r="B12371">
            <v>442.8</v>
          </cell>
          <cell r="C12371">
            <v>2012</v>
          </cell>
          <cell r="D12371" t="str">
            <v>412850  Levy: Bargaining Council</v>
          </cell>
          <cell r="E12371" t="str">
            <v>District 6</v>
          </cell>
          <cell r="F12371" t="str">
            <v>Water</v>
          </cell>
        </row>
        <row r="12372">
          <cell r="B12372">
            <v>64550.02</v>
          </cell>
          <cell r="C12372">
            <v>2012</v>
          </cell>
          <cell r="D12372" t="str">
            <v>412900  Levy: Skills Development</v>
          </cell>
          <cell r="E12372" t="str">
            <v>District 8</v>
          </cell>
          <cell r="F12372" t="str">
            <v>Water</v>
          </cell>
        </row>
        <row r="12373">
          <cell r="B12373">
            <v>29475.55</v>
          </cell>
          <cell r="C12373">
            <v>2012</v>
          </cell>
          <cell r="D12373" t="str">
            <v>412900  Levy: Skills Development</v>
          </cell>
          <cell r="E12373" t="str">
            <v>District 6</v>
          </cell>
          <cell r="F12373" t="str">
            <v>Water</v>
          </cell>
        </row>
        <row r="12374">
          <cell r="B12374">
            <v>-5725.4</v>
          </cell>
          <cell r="C12374">
            <v>2012</v>
          </cell>
          <cell r="D12374" t="str">
            <v>412900  Levy: Skills Development</v>
          </cell>
          <cell r="E12374" t="str">
            <v>District 3</v>
          </cell>
          <cell r="F12374" t="str">
            <v>Water</v>
          </cell>
        </row>
        <row r="12375">
          <cell r="B12375">
            <v>13287.3</v>
          </cell>
          <cell r="C12375">
            <v>2012</v>
          </cell>
          <cell r="D12375" t="str">
            <v>412900  Levy: Skills Development</v>
          </cell>
          <cell r="E12375" t="str">
            <v>District 3</v>
          </cell>
          <cell r="F12375" t="str">
            <v>Water</v>
          </cell>
        </row>
        <row r="12376">
          <cell r="B12376">
            <v>723.47</v>
          </cell>
          <cell r="C12376">
            <v>2012</v>
          </cell>
          <cell r="D12376" t="str">
            <v>412900  Levy: Skills Development</v>
          </cell>
          <cell r="E12376" t="str">
            <v>District 3</v>
          </cell>
          <cell r="F12376" t="str">
            <v>Water</v>
          </cell>
        </row>
        <row r="12377">
          <cell r="B12377">
            <v>66126.039999999994</v>
          </cell>
          <cell r="C12377">
            <v>2012</v>
          </cell>
          <cell r="D12377" t="str">
            <v>412900  Levy: Skills Development</v>
          </cell>
          <cell r="E12377" t="str">
            <v>District 3</v>
          </cell>
          <cell r="F12377" t="str">
            <v>Water</v>
          </cell>
        </row>
        <row r="12378">
          <cell r="B12378">
            <v>6425.47</v>
          </cell>
          <cell r="C12378">
            <v>2012</v>
          </cell>
          <cell r="D12378" t="str">
            <v>412900  Levy: Skills Development</v>
          </cell>
          <cell r="E12378" t="str">
            <v>District 4</v>
          </cell>
          <cell r="F12378" t="str">
            <v>Water</v>
          </cell>
        </row>
        <row r="12379">
          <cell r="B12379">
            <v>33816.730000000003</v>
          </cell>
          <cell r="C12379">
            <v>2012</v>
          </cell>
          <cell r="D12379" t="str">
            <v>412900  Levy: Skills Development</v>
          </cell>
          <cell r="E12379" t="str">
            <v>District 4</v>
          </cell>
          <cell r="F12379" t="str">
            <v>Water</v>
          </cell>
        </row>
        <row r="12380">
          <cell r="B12380">
            <v>2.64</v>
          </cell>
          <cell r="C12380">
            <v>2012</v>
          </cell>
          <cell r="D12380" t="str">
            <v>412900  Levy: Skills Development</v>
          </cell>
          <cell r="E12380" t="str">
            <v>District 4</v>
          </cell>
          <cell r="F12380" t="str">
            <v>Water</v>
          </cell>
        </row>
        <row r="12381">
          <cell r="B12381">
            <v>73355.98</v>
          </cell>
          <cell r="C12381">
            <v>2012</v>
          </cell>
          <cell r="D12381" t="str">
            <v>412900  Levy: Skills Development</v>
          </cell>
          <cell r="E12381" t="str">
            <v>District 4</v>
          </cell>
          <cell r="F12381" t="str">
            <v>Water</v>
          </cell>
        </row>
        <row r="12382">
          <cell r="B12382">
            <v>59271.89</v>
          </cell>
          <cell r="C12382">
            <v>2012</v>
          </cell>
          <cell r="D12382" t="str">
            <v>412900  Levy: Skills Development</v>
          </cell>
          <cell r="E12382" t="str">
            <v>District 4</v>
          </cell>
          <cell r="F12382" t="str">
            <v>Water</v>
          </cell>
        </row>
        <row r="12383">
          <cell r="B12383">
            <v>24745.21</v>
          </cell>
          <cell r="C12383">
            <v>2012</v>
          </cell>
          <cell r="D12383" t="str">
            <v>412900  Levy: Skills Development</v>
          </cell>
          <cell r="E12383" t="str">
            <v>District 4</v>
          </cell>
          <cell r="F12383" t="str">
            <v>Water</v>
          </cell>
        </row>
        <row r="12384">
          <cell r="B12384">
            <v>1698.69</v>
          </cell>
          <cell r="C12384">
            <v>2012</v>
          </cell>
          <cell r="D12384" t="str">
            <v>412900  Levy: Skills Development</v>
          </cell>
          <cell r="E12384" t="str">
            <v>District 8</v>
          </cell>
          <cell r="F12384" t="str">
            <v>Water</v>
          </cell>
        </row>
        <row r="12385">
          <cell r="B12385">
            <v>11339.15</v>
          </cell>
          <cell r="C12385">
            <v>2012</v>
          </cell>
          <cell r="D12385" t="str">
            <v>412900  Levy: Skills Development</v>
          </cell>
          <cell r="E12385" t="str">
            <v>District 8</v>
          </cell>
          <cell r="F12385" t="str">
            <v>Water</v>
          </cell>
        </row>
        <row r="12386">
          <cell r="B12386">
            <v>5814.56</v>
          </cell>
          <cell r="C12386">
            <v>2012</v>
          </cell>
          <cell r="D12386" t="str">
            <v>412900  Levy: Skills Development</v>
          </cell>
          <cell r="E12386" t="str">
            <v>District 1</v>
          </cell>
          <cell r="F12386" t="str">
            <v>Water</v>
          </cell>
        </row>
        <row r="12387">
          <cell r="B12387">
            <v>13371.6</v>
          </cell>
          <cell r="C12387">
            <v>2012</v>
          </cell>
          <cell r="D12387" t="str">
            <v>412900  Levy: Skills Development</v>
          </cell>
          <cell r="E12387" t="str">
            <v>District 8</v>
          </cell>
          <cell r="F12387" t="str">
            <v>Water</v>
          </cell>
        </row>
        <row r="12388">
          <cell r="B12388">
            <v>12360.66</v>
          </cell>
          <cell r="C12388">
            <v>2012</v>
          </cell>
          <cell r="D12388" t="str">
            <v>412900  Levy: Skills Development</v>
          </cell>
          <cell r="E12388" t="str">
            <v>District 6</v>
          </cell>
          <cell r="F12388" t="str">
            <v>Water</v>
          </cell>
        </row>
        <row r="12389">
          <cell r="B12389">
            <v>80468.06</v>
          </cell>
          <cell r="C12389">
            <v>2012</v>
          </cell>
          <cell r="D12389" t="str">
            <v>412900  Levy: Skills Development</v>
          </cell>
          <cell r="E12389" t="str">
            <v>District 6</v>
          </cell>
          <cell r="F12389" t="str">
            <v>Water</v>
          </cell>
        </row>
        <row r="12390">
          <cell r="B12390">
            <v>1000.6</v>
          </cell>
          <cell r="C12390">
            <v>2012</v>
          </cell>
          <cell r="D12390" t="str">
            <v>412900  Levy: Skills Development</v>
          </cell>
          <cell r="E12390" t="str">
            <v>District 6</v>
          </cell>
          <cell r="F12390" t="str">
            <v>Water</v>
          </cell>
        </row>
        <row r="12391">
          <cell r="B12391">
            <v>21834.38</v>
          </cell>
          <cell r="C12391">
            <v>2012</v>
          </cell>
          <cell r="D12391" t="str">
            <v>412900  Levy: Skills Development</v>
          </cell>
          <cell r="E12391" t="str">
            <v>District 6</v>
          </cell>
          <cell r="F12391" t="str">
            <v>Water</v>
          </cell>
        </row>
        <row r="12392">
          <cell r="B12392">
            <v>55326.400000000001</v>
          </cell>
          <cell r="C12392">
            <v>2012</v>
          </cell>
          <cell r="D12392" t="str">
            <v>412900  Levy: Skills Development</v>
          </cell>
          <cell r="E12392" t="str">
            <v>District 6</v>
          </cell>
          <cell r="F12392" t="str">
            <v>Water</v>
          </cell>
        </row>
        <row r="12393">
          <cell r="B12393">
            <v>69768.59</v>
          </cell>
          <cell r="C12393">
            <v>2012</v>
          </cell>
          <cell r="D12393" t="str">
            <v>412900  Levy: Skills Development</v>
          </cell>
          <cell r="E12393" t="str">
            <v>District 6</v>
          </cell>
          <cell r="F12393" t="str">
            <v>Water</v>
          </cell>
        </row>
        <row r="12394">
          <cell r="B12394">
            <v>24883.37</v>
          </cell>
          <cell r="C12394">
            <v>2012</v>
          </cell>
          <cell r="D12394" t="str">
            <v>412900  Levy: Skills Development</v>
          </cell>
          <cell r="E12394" t="str">
            <v>District 8</v>
          </cell>
          <cell r="F12394" t="str">
            <v>Water</v>
          </cell>
        </row>
        <row r="12395">
          <cell r="B12395">
            <v>157356.32</v>
          </cell>
          <cell r="C12395">
            <v>2012</v>
          </cell>
          <cell r="D12395" t="str">
            <v>412900  Levy: Skills Development</v>
          </cell>
          <cell r="E12395" t="str">
            <v>District 8</v>
          </cell>
          <cell r="F12395" t="str">
            <v>Water</v>
          </cell>
        </row>
        <row r="12396">
          <cell r="B12396">
            <v>2769.65</v>
          </cell>
          <cell r="C12396">
            <v>2012</v>
          </cell>
          <cell r="D12396" t="str">
            <v>412900  Levy: Skills Development</v>
          </cell>
          <cell r="E12396" t="str">
            <v>District 8</v>
          </cell>
          <cell r="F12396" t="str">
            <v>Water</v>
          </cell>
        </row>
        <row r="12397">
          <cell r="B12397">
            <v>11499.48</v>
          </cell>
          <cell r="C12397">
            <v>2012</v>
          </cell>
          <cell r="D12397" t="str">
            <v>412900  Levy: Skills Development</v>
          </cell>
          <cell r="E12397" t="str">
            <v>District 8</v>
          </cell>
          <cell r="F12397" t="str">
            <v>Water</v>
          </cell>
        </row>
        <row r="12398">
          <cell r="B12398">
            <v>54068.32</v>
          </cell>
          <cell r="C12398">
            <v>2012</v>
          </cell>
          <cell r="D12398" t="str">
            <v>412900  Levy: Skills Development</v>
          </cell>
          <cell r="E12398" t="str">
            <v>District 8</v>
          </cell>
          <cell r="F12398" t="str">
            <v>Water</v>
          </cell>
        </row>
        <row r="12399">
          <cell r="B12399">
            <v>69997.460000000006</v>
          </cell>
          <cell r="C12399">
            <v>2012</v>
          </cell>
          <cell r="D12399" t="str">
            <v>412900  Levy: Skills Development</v>
          </cell>
          <cell r="E12399" t="str">
            <v>District 8</v>
          </cell>
          <cell r="F12399" t="str">
            <v>Water</v>
          </cell>
        </row>
        <row r="12400">
          <cell r="B12400">
            <v>811.24</v>
          </cell>
          <cell r="C12400">
            <v>2012</v>
          </cell>
          <cell r="D12400" t="str">
            <v>412900  Levy: Skills Development</v>
          </cell>
          <cell r="E12400" t="str">
            <v>District 8</v>
          </cell>
          <cell r="F12400" t="str">
            <v>Water</v>
          </cell>
        </row>
        <row r="12401">
          <cell r="B12401">
            <v>38433.14</v>
          </cell>
          <cell r="C12401">
            <v>2012</v>
          </cell>
          <cell r="D12401" t="str">
            <v>412900  Levy: Skills Development</v>
          </cell>
          <cell r="E12401" t="str">
            <v>District 8</v>
          </cell>
          <cell r="F12401" t="str">
            <v>Water</v>
          </cell>
        </row>
        <row r="12402">
          <cell r="B12402">
            <v>377907.22</v>
          </cell>
          <cell r="C12402">
            <v>2012</v>
          </cell>
          <cell r="D12402" t="str">
            <v>412900  Levy: Skills Development</v>
          </cell>
          <cell r="E12402" t="str">
            <v>District 8</v>
          </cell>
          <cell r="F12402" t="str">
            <v>Water</v>
          </cell>
        </row>
        <row r="12403">
          <cell r="B12403">
            <v>29658.49</v>
          </cell>
          <cell r="C12403">
            <v>2012</v>
          </cell>
          <cell r="D12403" t="str">
            <v>412900  Levy: Skills Development</v>
          </cell>
          <cell r="E12403" t="str">
            <v>District 8</v>
          </cell>
          <cell r="F12403" t="str">
            <v>Water</v>
          </cell>
        </row>
        <row r="12404">
          <cell r="B12404">
            <v>0</v>
          </cell>
          <cell r="C12404">
            <v>2012</v>
          </cell>
          <cell r="D12404" t="str">
            <v>412900  Levy: Skills Development</v>
          </cell>
          <cell r="E12404" t="str">
            <v>Informal Settlements</v>
          </cell>
          <cell r="F12404" t="str">
            <v>Sewer</v>
          </cell>
        </row>
        <row r="12405">
          <cell r="B12405">
            <v>9061.08</v>
          </cell>
          <cell r="C12405">
            <v>2012</v>
          </cell>
          <cell r="D12405" t="str">
            <v>412900  Levy: Skills Development</v>
          </cell>
          <cell r="E12405" t="str">
            <v>Informal Settlements</v>
          </cell>
          <cell r="F12405" t="str">
            <v>Sewer</v>
          </cell>
        </row>
        <row r="12406">
          <cell r="B12406">
            <v>134560.9</v>
          </cell>
          <cell r="C12406">
            <v>2012</v>
          </cell>
          <cell r="D12406" t="str">
            <v>412900  Levy: Skills Development</v>
          </cell>
          <cell r="E12406" t="str">
            <v>District 1</v>
          </cell>
          <cell r="F12406" t="str">
            <v>Sewer</v>
          </cell>
        </row>
        <row r="12407">
          <cell r="B12407">
            <v>63129.08</v>
          </cell>
          <cell r="C12407">
            <v>2012</v>
          </cell>
          <cell r="D12407" t="str">
            <v>412900  Levy: Skills Development</v>
          </cell>
          <cell r="E12407" t="str">
            <v>District 7</v>
          </cell>
          <cell r="F12407" t="str">
            <v>Sewer</v>
          </cell>
        </row>
        <row r="12408">
          <cell r="B12408">
            <v>23613.23</v>
          </cell>
          <cell r="C12408">
            <v>2012</v>
          </cell>
          <cell r="D12408" t="str">
            <v>412900  Levy: Skills Development</v>
          </cell>
          <cell r="E12408" t="str">
            <v>District 6</v>
          </cell>
          <cell r="F12408" t="str">
            <v>Sewer</v>
          </cell>
        </row>
        <row r="12409">
          <cell r="B12409">
            <v>1257.9100000000001</v>
          </cell>
          <cell r="C12409">
            <v>2012</v>
          </cell>
          <cell r="D12409" t="str">
            <v>412900  Levy: Skills Development</v>
          </cell>
          <cell r="E12409" t="str">
            <v>TOC</v>
          </cell>
          <cell r="F12409" t="str">
            <v>Sewer</v>
          </cell>
        </row>
        <row r="12410">
          <cell r="B12410">
            <v>39523.910000000003</v>
          </cell>
          <cell r="C12410">
            <v>2012</v>
          </cell>
          <cell r="D12410" t="str">
            <v>412900  Levy: Skills Development</v>
          </cell>
          <cell r="E12410" t="str">
            <v>District 3</v>
          </cell>
          <cell r="F12410" t="str">
            <v>Sewer</v>
          </cell>
        </row>
        <row r="12411">
          <cell r="B12411">
            <v>67929.31</v>
          </cell>
          <cell r="C12411">
            <v>2012</v>
          </cell>
          <cell r="D12411" t="str">
            <v>412900  Levy: Skills Development</v>
          </cell>
          <cell r="E12411" t="str">
            <v>District 4</v>
          </cell>
          <cell r="F12411" t="str">
            <v>Sewer</v>
          </cell>
        </row>
        <row r="12412">
          <cell r="B12412">
            <v>65942.37</v>
          </cell>
          <cell r="C12412">
            <v>2012</v>
          </cell>
          <cell r="D12412" t="str">
            <v>412900  Levy: Skills Development</v>
          </cell>
          <cell r="E12412" t="str">
            <v>District 4</v>
          </cell>
          <cell r="F12412" t="str">
            <v>Sewer</v>
          </cell>
        </row>
        <row r="12413">
          <cell r="B12413">
            <v>26196.07</v>
          </cell>
          <cell r="C12413">
            <v>2012</v>
          </cell>
          <cell r="D12413" t="str">
            <v>412900  Levy: Skills Development</v>
          </cell>
          <cell r="E12413" t="str">
            <v>District 4</v>
          </cell>
          <cell r="F12413" t="str">
            <v>Sewer</v>
          </cell>
        </row>
        <row r="12414">
          <cell r="B12414">
            <v>23461.11</v>
          </cell>
          <cell r="C12414">
            <v>2012</v>
          </cell>
          <cell r="D12414" t="str">
            <v>412900  Levy: Skills Development</v>
          </cell>
          <cell r="E12414" t="str">
            <v>District 7</v>
          </cell>
          <cell r="F12414" t="str">
            <v>Sewer</v>
          </cell>
        </row>
        <row r="12415">
          <cell r="B12415">
            <v>12376.15</v>
          </cell>
          <cell r="C12415">
            <v>2012</v>
          </cell>
          <cell r="D12415" t="str">
            <v>412900  Levy: Skills Development</v>
          </cell>
          <cell r="E12415" t="str">
            <v>District 6</v>
          </cell>
          <cell r="F12415" t="str">
            <v>Sewer</v>
          </cell>
        </row>
        <row r="12416">
          <cell r="B12416">
            <v>13971.59</v>
          </cell>
          <cell r="C12416">
            <v>2012</v>
          </cell>
          <cell r="D12416" t="str">
            <v>412900  Levy: Skills Development</v>
          </cell>
          <cell r="E12416" t="str">
            <v>District 6</v>
          </cell>
          <cell r="F12416" t="str">
            <v>Sewer</v>
          </cell>
        </row>
        <row r="12417">
          <cell r="B12417">
            <v>43350.02</v>
          </cell>
          <cell r="C12417">
            <v>2012</v>
          </cell>
          <cell r="D12417" t="str">
            <v>412900  Levy: Skills Development</v>
          </cell>
          <cell r="E12417" t="str">
            <v>District 6</v>
          </cell>
          <cell r="F12417" t="str">
            <v>Sewer</v>
          </cell>
        </row>
        <row r="12418">
          <cell r="B12418">
            <v>6193.82</v>
          </cell>
          <cell r="C12418">
            <v>2012</v>
          </cell>
          <cell r="D12418" t="str">
            <v>412900  Levy: Skills Development</v>
          </cell>
          <cell r="E12418" t="str">
            <v>District 7</v>
          </cell>
          <cell r="F12418" t="str">
            <v>Sewer</v>
          </cell>
        </row>
        <row r="12419">
          <cell r="B12419">
            <v>11428.14</v>
          </cell>
          <cell r="C12419">
            <v>2012</v>
          </cell>
          <cell r="D12419" t="str">
            <v>412900  Levy: Skills Development</v>
          </cell>
          <cell r="E12419" t="str">
            <v>District 7</v>
          </cell>
          <cell r="F12419" t="str">
            <v>Sewer</v>
          </cell>
        </row>
        <row r="12420">
          <cell r="B12420">
            <v>26394.81</v>
          </cell>
          <cell r="C12420">
            <v>2012</v>
          </cell>
          <cell r="D12420" t="str">
            <v>412900  Levy: Skills Development</v>
          </cell>
          <cell r="E12420" t="str">
            <v>Logistics</v>
          </cell>
          <cell r="F12420" t="str">
            <v>Water</v>
          </cell>
        </row>
        <row r="12421">
          <cell r="B12421">
            <v>26093.11</v>
          </cell>
          <cell r="C12421">
            <v>2012</v>
          </cell>
          <cell r="D12421" t="str">
            <v>412900  Levy: Skills Development</v>
          </cell>
          <cell r="E12421" t="str">
            <v>Informal Settlements</v>
          </cell>
          <cell r="F12421" t="str">
            <v>Water</v>
          </cell>
        </row>
        <row r="12422">
          <cell r="B12422">
            <v>98500.53</v>
          </cell>
          <cell r="C12422">
            <v>2012</v>
          </cell>
          <cell r="D12422" t="str">
            <v>412900  Levy: Skills Development</v>
          </cell>
          <cell r="E12422" t="str">
            <v>TOC</v>
          </cell>
          <cell r="F12422" t="str">
            <v>Water</v>
          </cell>
        </row>
        <row r="12423">
          <cell r="B12423">
            <v>91905.19</v>
          </cell>
          <cell r="C12423">
            <v>2012</v>
          </cell>
          <cell r="D12423" t="str">
            <v>412900  Levy: Skills Development</v>
          </cell>
          <cell r="E12423" t="str">
            <v>Informal Settlements</v>
          </cell>
          <cell r="F12423" t="str">
            <v>Water</v>
          </cell>
        </row>
        <row r="12424">
          <cell r="B12424">
            <v>68052.56</v>
          </cell>
          <cell r="C12424">
            <v>2012</v>
          </cell>
          <cell r="D12424" t="str">
            <v>412900  Levy: Skills Development</v>
          </cell>
          <cell r="E12424" t="str">
            <v>TOC</v>
          </cell>
          <cell r="F12424" t="str">
            <v>Water</v>
          </cell>
        </row>
        <row r="12425">
          <cell r="B12425">
            <v>42826.27</v>
          </cell>
          <cell r="C12425">
            <v>2012</v>
          </cell>
          <cell r="D12425" t="str">
            <v>412900  Levy: Skills Development</v>
          </cell>
          <cell r="E12425" t="str">
            <v>Logistics</v>
          </cell>
          <cell r="F12425" t="str">
            <v>Water</v>
          </cell>
        </row>
        <row r="12426">
          <cell r="B12426">
            <v>40031.47</v>
          </cell>
          <cell r="C12426">
            <v>2012</v>
          </cell>
          <cell r="D12426" t="str">
            <v>412900  Levy: Skills Development</v>
          </cell>
          <cell r="E12426" t="str">
            <v>Logistics</v>
          </cell>
          <cell r="F12426" t="str">
            <v>Water</v>
          </cell>
        </row>
        <row r="12427">
          <cell r="B12427">
            <v>63063.88</v>
          </cell>
          <cell r="C12427">
            <v>2012</v>
          </cell>
          <cell r="D12427" t="str">
            <v>412900  Levy: Skills Development</v>
          </cell>
          <cell r="E12427" t="str">
            <v>Logistics</v>
          </cell>
          <cell r="F12427" t="str">
            <v>Water</v>
          </cell>
        </row>
        <row r="12428">
          <cell r="B12428">
            <v>25250.5</v>
          </cell>
          <cell r="C12428">
            <v>2012</v>
          </cell>
          <cell r="D12428" t="str">
            <v>412900  Levy: Skills Development</v>
          </cell>
          <cell r="E12428" t="str">
            <v>Logistics</v>
          </cell>
          <cell r="F12428" t="str">
            <v>Water</v>
          </cell>
        </row>
        <row r="12429">
          <cell r="B12429">
            <v>55652.1</v>
          </cell>
          <cell r="C12429">
            <v>2012</v>
          </cell>
          <cell r="D12429" t="str">
            <v>412900  Levy: Skills Development</v>
          </cell>
          <cell r="E12429" t="str">
            <v>Logistics</v>
          </cell>
          <cell r="F12429" t="str">
            <v>Water</v>
          </cell>
        </row>
        <row r="12430">
          <cell r="B12430">
            <v>17181.98</v>
          </cell>
          <cell r="C12430">
            <v>2012</v>
          </cell>
          <cell r="D12430" t="str">
            <v>412900  Levy: Skills Development</v>
          </cell>
          <cell r="E12430" t="str">
            <v>District 1</v>
          </cell>
          <cell r="F12430" t="str">
            <v>Water</v>
          </cell>
        </row>
        <row r="12431">
          <cell r="B12431">
            <v>46379.05</v>
          </cell>
          <cell r="C12431">
            <v>2012</v>
          </cell>
          <cell r="D12431" t="str">
            <v>412900  Levy: Skills Development</v>
          </cell>
          <cell r="E12431" t="str">
            <v>District 1</v>
          </cell>
          <cell r="F12431" t="str">
            <v>Water</v>
          </cell>
        </row>
        <row r="12432">
          <cell r="B12432">
            <v>1109.55</v>
          </cell>
          <cell r="C12432">
            <v>2012</v>
          </cell>
          <cell r="D12432" t="str">
            <v>412900  Levy: Skills Development</v>
          </cell>
          <cell r="E12432" t="str">
            <v>District 1</v>
          </cell>
          <cell r="F12432" t="str">
            <v>Water</v>
          </cell>
        </row>
        <row r="12433">
          <cell r="B12433">
            <v>120514.71</v>
          </cell>
          <cell r="C12433">
            <v>2012</v>
          </cell>
          <cell r="D12433" t="str">
            <v>412900  Levy: Skills Development</v>
          </cell>
          <cell r="E12433" t="str">
            <v>District 1</v>
          </cell>
          <cell r="F12433" t="str">
            <v>Water</v>
          </cell>
        </row>
        <row r="12434">
          <cell r="B12434">
            <v>16965.259999999998</v>
          </cell>
          <cell r="C12434">
            <v>2012</v>
          </cell>
          <cell r="D12434" t="str">
            <v>412900  Levy: Skills Development</v>
          </cell>
          <cell r="E12434" t="str">
            <v>District 6</v>
          </cell>
          <cell r="F12434" t="str">
            <v>Water</v>
          </cell>
        </row>
        <row r="12435">
          <cell r="B12435">
            <v>750</v>
          </cell>
          <cell r="C12435">
            <v>2012</v>
          </cell>
          <cell r="D12435" t="str">
            <v>412950  DO NOT USE - Licenses &amp; Permits</v>
          </cell>
          <cell r="E12435" t="str">
            <v>District 4</v>
          </cell>
          <cell r="F12435" t="str">
            <v>Water</v>
          </cell>
        </row>
        <row r="12436">
          <cell r="B12436">
            <v>2000</v>
          </cell>
          <cell r="C12436">
            <v>2012</v>
          </cell>
          <cell r="D12436" t="str">
            <v>412950  DO NOT USE - Licenses &amp; Permits</v>
          </cell>
          <cell r="E12436" t="str">
            <v>District 4</v>
          </cell>
          <cell r="F12436" t="str">
            <v>Water</v>
          </cell>
        </row>
        <row r="12437">
          <cell r="B12437">
            <v>0</v>
          </cell>
          <cell r="C12437">
            <v>2012</v>
          </cell>
          <cell r="D12437" t="str">
            <v>412950  DO NOT USE - Licenses &amp; Permits</v>
          </cell>
          <cell r="E12437" t="str">
            <v>District 4</v>
          </cell>
          <cell r="F12437" t="str">
            <v>Water</v>
          </cell>
        </row>
        <row r="12438">
          <cell r="B12438">
            <v>330.84</v>
          </cell>
          <cell r="C12438">
            <v>2012</v>
          </cell>
          <cell r="D12438" t="str">
            <v>412950  DO NOT USE - Licenses &amp; Permits</v>
          </cell>
          <cell r="E12438" t="str">
            <v>District 4</v>
          </cell>
          <cell r="F12438" t="str">
            <v>Water</v>
          </cell>
        </row>
        <row r="12439">
          <cell r="B12439">
            <v>0</v>
          </cell>
          <cell r="C12439">
            <v>2012</v>
          </cell>
          <cell r="D12439" t="str">
            <v>412950  DO NOT USE - Licenses &amp; Permits</v>
          </cell>
          <cell r="E12439" t="str">
            <v>District 4</v>
          </cell>
          <cell r="F12439" t="str">
            <v>Water</v>
          </cell>
        </row>
        <row r="12440">
          <cell r="B12440">
            <v>750</v>
          </cell>
          <cell r="C12440">
            <v>2012</v>
          </cell>
          <cell r="D12440" t="str">
            <v>412950  DO NOT USE - Licenses &amp; Permits</v>
          </cell>
          <cell r="E12440" t="str">
            <v>District 3</v>
          </cell>
          <cell r="F12440" t="str">
            <v>Water</v>
          </cell>
        </row>
        <row r="12441">
          <cell r="B12441">
            <v>280</v>
          </cell>
          <cell r="C12441">
            <v>2012</v>
          </cell>
          <cell r="D12441" t="str">
            <v>412950  DO NOT USE - Licenses &amp; Permits</v>
          </cell>
          <cell r="E12441" t="str">
            <v>District 6</v>
          </cell>
          <cell r="F12441" t="str">
            <v>Water</v>
          </cell>
        </row>
        <row r="12442">
          <cell r="B12442">
            <v>2690</v>
          </cell>
          <cell r="C12442">
            <v>2012</v>
          </cell>
          <cell r="D12442" t="str">
            <v>412950  DO NOT USE - Licenses &amp; Permits</v>
          </cell>
          <cell r="E12442" t="str">
            <v>District 8</v>
          </cell>
          <cell r="F12442" t="str">
            <v>Water</v>
          </cell>
        </row>
        <row r="12443">
          <cell r="B12443">
            <v>2731.2</v>
          </cell>
          <cell r="C12443">
            <v>2012</v>
          </cell>
          <cell r="D12443" t="str">
            <v>412950  DO NOT USE - Licenses &amp; Permits</v>
          </cell>
          <cell r="E12443" t="str">
            <v>District 1</v>
          </cell>
          <cell r="F12443" t="str">
            <v>Water</v>
          </cell>
        </row>
        <row r="12444">
          <cell r="B12444">
            <v>0</v>
          </cell>
          <cell r="C12444">
            <v>2012</v>
          </cell>
          <cell r="D12444" t="str">
            <v>412950  DO NOT USE - Licenses &amp; Permits</v>
          </cell>
          <cell r="E12444" t="str">
            <v>District 1</v>
          </cell>
          <cell r="F12444" t="str">
            <v>Water</v>
          </cell>
        </row>
        <row r="12445">
          <cell r="B12445">
            <v>940</v>
          </cell>
          <cell r="C12445">
            <v>2012</v>
          </cell>
          <cell r="D12445" t="str">
            <v>412950  DO NOT USE - Licenses &amp; Permits</v>
          </cell>
          <cell r="E12445" t="str">
            <v>Logistics</v>
          </cell>
          <cell r="F12445" t="str">
            <v>Water</v>
          </cell>
        </row>
        <row r="12446">
          <cell r="B12446">
            <v>250</v>
          </cell>
          <cell r="C12446">
            <v>2012</v>
          </cell>
          <cell r="D12446" t="str">
            <v>412950  DO NOT USE - Licenses &amp; Permits</v>
          </cell>
          <cell r="E12446" t="str">
            <v>Logistics</v>
          </cell>
          <cell r="F12446" t="str">
            <v>Water</v>
          </cell>
        </row>
        <row r="12447">
          <cell r="B12447">
            <v>31850</v>
          </cell>
          <cell r="C12447">
            <v>2012</v>
          </cell>
          <cell r="D12447" t="str">
            <v>412950  DO NOT USE - Licenses &amp; Permits</v>
          </cell>
          <cell r="E12447" t="str">
            <v>Informal Settlements</v>
          </cell>
          <cell r="F12447" t="str">
            <v>Water</v>
          </cell>
        </row>
        <row r="12448">
          <cell r="B12448">
            <v>1811.62</v>
          </cell>
          <cell r="C12448">
            <v>2012</v>
          </cell>
          <cell r="D12448" t="str">
            <v>412950  DO NOT USE - Licenses &amp; Permits</v>
          </cell>
          <cell r="E12448" t="str">
            <v>TOC</v>
          </cell>
          <cell r="F12448" t="str">
            <v>Water</v>
          </cell>
        </row>
        <row r="12449">
          <cell r="B12449">
            <v>2690</v>
          </cell>
          <cell r="C12449">
            <v>2012</v>
          </cell>
          <cell r="D12449" t="str">
            <v>412950  DO NOT USE - Licenses &amp; Permits</v>
          </cell>
          <cell r="E12449" t="str">
            <v>District 8</v>
          </cell>
          <cell r="F12449" t="str">
            <v>Water</v>
          </cell>
        </row>
        <row r="12450">
          <cell r="B12450">
            <v>1984.72</v>
          </cell>
          <cell r="C12450">
            <v>2012</v>
          </cell>
          <cell r="D12450" t="str">
            <v>412950  DO NOT USE - Licenses &amp; Permits</v>
          </cell>
          <cell r="E12450" t="str">
            <v>District 8</v>
          </cell>
          <cell r="F12450" t="str">
            <v>Water</v>
          </cell>
        </row>
        <row r="12451">
          <cell r="B12451">
            <v>750</v>
          </cell>
          <cell r="C12451">
            <v>2012</v>
          </cell>
          <cell r="D12451" t="str">
            <v>412950  DO NOT USE - Licenses &amp; Permits</v>
          </cell>
          <cell r="E12451" t="str">
            <v>District 8</v>
          </cell>
          <cell r="F12451" t="str">
            <v>Water</v>
          </cell>
        </row>
        <row r="12452">
          <cell r="B12452">
            <v>1042.5</v>
          </cell>
          <cell r="C12452">
            <v>2012</v>
          </cell>
          <cell r="D12452" t="str">
            <v>412950  DO NOT USE - Licenses &amp; Permits</v>
          </cell>
          <cell r="E12452" t="str">
            <v>District 8</v>
          </cell>
          <cell r="F12452" t="str">
            <v>Water</v>
          </cell>
        </row>
        <row r="12453">
          <cell r="B12453">
            <v>500</v>
          </cell>
          <cell r="C12453">
            <v>2012</v>
          </cell>
          <cell r="D12453" t="str">
            <v>412950  DO NOT USE - Licenses &amp; Permits</v>
          </cell>
          <cell r="E12453" t="str">
            <v>District 8</v>
          </cell>
          <cell r="F12453" t="str">
            <v>Water</v>
          </cell>
        </row>
        <row r="12454">
          <cell r="B12454">
            <v>500</v>
          </cell>
          <cell r="C12454">
            <v>2012</v>
          </cell>
          <cell r="D12454" t="str">
            <v>412950  DO NOT USE - Licenses &amp; Permits</v>
          </cell>
          <cell r="E12454" t="str">
            <v>District 6</v>
          </cell>
          <cell r="F12454" t="str">
            <v>Water</v>
          </cell>
        </row>
        <row r="12455">
          <cell r="B12455">
            <v>250</v>
          </cell>
          <cell r="C12455">
            <v>2012</v>
          </cell>
          <cell r="D12455" t="str">
            <v>412950  DO NOT USE - Licenses &amp; Permits</v>
          </cell>
          <cell r="E12455" t="str">
            <v>District 6</v>
          </cell>
          <cell r="F12455" t="str">
            <v>Water</v>
          </cell>
        </row>
        <row r="12456">
          <cell r="B12456">
            <v>500</v>
          </cell>
          <cell r="C12456">
            <v>2012</v>
          </cell>
          <cell r="D12456" t="str">
            <v>412950  DO NOT USE - Licenses &amp; Permits</v>
          </cell>
          <cell r="E12456" t="str">
            <v>District 6</v>
          </cell>
          <cell r="F12456" t="str">
            <v>Water</v>
          </cell>
        </row>
        <row r="12457">
          <cell r="B12457">
            <v>30</v>
          </cell>
          <cell r="C12457">
            <v>2012</v>
          </cell>
          <cell r="D12457" t="str">
            <v>412950  DO NOT USE - Licenses &amp; Permits</v>
          </cell>
          <cell r="E12457" t="str">
            <v>District 6</v>
          </cell>
          <cell r="F12457" t="str">
            <v>Water</v>
          </cell>
        </row>
        <row r="12458">
          <cell r="B12458">
            <v>0</v>
          </cell>
          <cell r="C12458">
            <v>2012</v>
          </cell>
          <cell r="D12458" t="str">
            <v>412950  DO NOT USE - Licenses &amp; Permits</v>
          </cell>
          <cell r="E12458" t="str">
            <v>District 6</v>
          </cell>
          <cell r="F12458" t="str">
            <v>Water</v>
          </cell>
        </row>
        <row r="12459">
          <cell r="B12459">
            <v>0</v>
          </cell>
          <cell r="C12459">
            <v>2012</v>
          </cell>
          <cell r="D12459" t="str">
            <v>412950  DO NOT USE - Licenses &amp; Permits</v>
          </cell>
          <cell r="E12459" t="str">
            <v>District 6</v>
          </cell>
          <cell r="F12459" t="str">
            <v>Water</v>
          </cell>
        </row>
        <row r="12460">
          <cell r="B12460">
            <v>500</v>
          </cell>
          <cell r="C12460">
            <v>2012</v>
          </cell>
          <cell r="D12460" t="str">
            <v>412950  DO NOT USE - Licenses &amp; Permits</v>
          </cell>
          <cell r="E12460" t="str">
            <v>District 4</v>
          </cell>
          <cell r="F12460" t="str">
            <v>Sewer</v>
          </cell>
        </row>
        <row r="12461">
          <cell r="B12461">
            <v>0</v>
          </cell>
          <cell r="C12461">
            <v>2012</v>
          </cell>
          <cell r="D12461" t="str">
            <v>412950  DO NOT USE - Licenses &amp; Permits</v>
          </cell>
          <cell r="E12461" t="str">
            <v>District 4</v>
          </cell>
          <cell r="F12461" t="str">
            <v>Sewer</v>
          </cell>
        </row>
        <row r="12462">
          <cell r="B12462">
            <v>1750</v>
          </cell>
          <cell r="C12462">
            <v>2012</v>
          </cell>
          <cell r="D12462" t="str">
            <v>412950  DO NOT USE - Licenses &amp; Permits</v>
          </cell>
          <cell r="E12462" t="str">
            <v>District 4</v>
          </cell>
          <cell r="F12462" t="str">
            <v>Sewer</v>
          </cell>
        </row>
        <row r="12463">
          <cell r="B12463">
            <v>0</v>
          </cell>
          <cell r="C12463">
            <v>2012</v>
          </cell>
          <cell r="D12463" t="str">
            <v>412950  DO NOT USE - Licenses &amp; Permits</v>
          </cell>
          <cell r="E12463" t="str">
            <v>District 4</v>
          </cell>
          <cell r="F12463" t="str">
            <v>Sewer</v>
          </cell>
        </row>
        <row r="12464">
          <cell r="B12464">
            <v>1880</v>
          </cell>
          <cell r="C12464">
            <v>2012</v>
          </cell>
          <cell r="D12464" t="str">
            <v>412950  DO NOT USE - Licenses &amp; Permits</v>
          </cell>
          <cell r="E12464" t="str">
            <v>District 3</v>
          </cell>
          <cell r="F12464" t="str">
            <v>Sewer</v>
          </cell>
        </row>
        <row r="12465">
          <cell r="B12465">
            <v>165.42</v>
          </cell>
          <cell r="C12465">
            <v>2012</v>
          </cell>
          <cell r="D12465" t="str">
            <v>412950  DO NOT USE - Licenses &amp; Permits</v>
          </cell>
          <cell r="E12465" t="str">
            <v>TOC</v>
          </cell>
          <cell r="F12465" t="str">
            <v>Sewer</v>
          </cell>
        </row>
        <row r="12466">
          <cell r="B12466">
            <v>0</v>
          </cell>
          <cell r="C12466">
            <v>2012</v>
          </cell>
          <cell r="D12466" t="str">
            <v>412950  DO NOT USE - Licenses &amp; Permits</v>
          </cell>
          <cell r="E12466" t="str">
            <v>District 7</v>
          </cell>
          <cell r="F12466" t="str">
            <v>Sewer</v>
          </cell>
        </row>
        <row r="12467">
          <cell r="B12467">
            <v>0</v>
          </cell>
          <cell r="C12467">
            <v>2012</v>
          </cell>
          <cell r="D12467" t="str">
            <v>412950  DO NOT USE - Licenses &amp; Permits</v>
          </cell>
          <cell r="E12467" t="str">
            <v>District 7</v>
          </cell>
          <cell r="F12467" t="str">
            <v>Sewer</v>
          </cell>
        </row>
        <row r="12468">
          <cell r="B12468">
            <v>1000</v>
          </cell>
          <cell r="C12468">
            <v>2012</v>
          </cell>
          <cell r="D12468" t="str">
            <v>412950  DO NOT USE - Licenses &amp; Permits</v>
          </cell>
          <cell r="E12468" t="str">
            <v>District 6</v>
          </cell>
          <cell r="F12468" t="str">
            <v>Sewer</v>
          </cell>
        </row>
        <row r="12469">
          <cell r="B12469">
            <v>2660</v>
          </cell>
          <cell r="C12469">
            <v>2012</v>
          </cell>
          <cell r="D12469" t="str">
            <v>412950  DO NOT USE - Licenses &amp; Permits</v>
          </cell>
          <cell r="E12469" t="str">
            <v>District 7</v>
          </cell>
          <cell r="F12469" t="str">
            <v>Sewer</v>
          </cell>
        </row>
        <row r="12470">
          <cell r="B12470">
            <v>0</v>
          </cell>
          <cell r="C12470">
            <v>2012</v>
          </cell>
          <cell r="D12470" t="str">
            <v>412950  DO NOT USE - Licenses &amp; Permits</v>
          </cell>
          <cell r="E12470" t="str">
            <v>District 1</v>
          </cell>
          <cell r="F12470" t="str">
            <v>Sewer</v>
          </cell>
        </row>
        <row r="12471">
          <cell r="B12471">
            <v>1940</v>
          </cell>
          <cell r="C12471">
            <v>2012</v>
          </cell>
          <cell r="D12471" t="str">
            <v>412950  DO NOT USE - Licenses &amp; Permits</v>
          </cell>
          <cell r="E12471" t="str">
            <v>District 1</v>
          </cell>
          <cell r="F12471" t="str">
            <v>Sewer</v>
          </cell>
        </row>
        <row r="12472">
          <cell r="B12472">
            <v>0</v>
          </cell>
          <cell r="C12472">
            <v>2012</v>
          </cell>
          <cell r="D12472" t="str">
            <v>412950  DO NOT USE - Licenses &amp; Permits</v>
          </cell>
          <cell r="E12472" t="str">
            <v>Logistics</v>
          </cell>
          <cell r="F12472" t="str">
            <v>Sewer</v>
          </cell>
        </row>
        <row r="12473">
          <cell r="B12473">
            <v>0</v>
          </cell>
          <cell r="C12473">
            <v>2012</v>
          </cell>
          <cell r="D12473" t="str">
            <v>412950  DO NOT USE - Licenses &amp; Permits</v>
          </cell>
          <cell r="E12473" t="str">
            <v>Logistics</v>
          </cell>
          <cell r="F12473" t="str">
            <v>Sewer</v>
          </cell>
        </row>
        <row r="12474">
          <cell r="B12474">
            <v>58164.42</v>
          </cell>
          <cell r="C12474">
            <v>2012</v>
          </cell>
          <cell r="D12474" t="str">
            <v>412950  DO NOT USE - Licenses &amp; Permits</v>
          </cell>
          <cell r="E12474" t="str">
            <v>Logistics</v>
          </cell>
          <cell r="F12474" t="str">
            <v>Sewer</v>
          </cell>
        </row>
        <row r="12475">
          <cell r="B12475">
            <v>0</v>
          </cell>
          <cell r="C12475">
            <v>2012</v>
          </cell>
          <cell r="D12475" t="str">
            <v>412950  DO NOT USE - Licenses &amp; Permits</v>
          </cell>
          <cell r="E12475" t="str">
            <v>Informal Settlements</v>
          </cell>
          <cell r="F12475" t="str">
            <v>Sewer</v>
          </cell>
        </row>
        <row r="12476">
          <cell r="B12476">
            <v>4826.2</v>
          </cell>
          <cell r="C12476">
            <v>2012</v>
          </cell>
          <cell r="D12476" t="str">
            <v>412950  DO NOT USE - Licenses &amp; Permits</v>
          </cell>
          <cell r="E12476" t="str">
            <v>District 7</v>
          </cell>
          <cell r="F12476" t="str">
            <v>Sewer</v>
          </cell>
        </row>
        <row r="12477">
          <cell r="B12477">
            <v>0</v>
          </cell>
          <cell r="C12477">
            <v>2012</v>
          </cell>
          <cell r="D12477" t="str">
            <v>412950  DO NOT USE - Licenses &amp; Permits</v>
          </cell>
          <cell r="E12477" t="str">
            <v>District 7</v>
          </cell>
          <cell r="F12477" t="str">
            <v>Sewer</v>
          </cell>
        </row>
        <row r="12478">
          <cell r="B12478">
            <v>1750</v>
          </cell>
          <cell r="C12478">
            <v>2012</v>
          </cell>
          <cell r="D12478" t="str">
            <v>412950  DO NOT USE - Licenses &amp; Permits</v>
          </cell>
          <cell r="E12478" t="str">
            <v>District 6</v>
          </cell>
          <cell r="F12478" t="str">
            <v>Sewer</v>
          </cell>
        </row>
        <row r="12479">
          <cell r="B12479">
            <v>0</v>
          </cell>
          <cell r="C12479">
            <v>2012</v>
          </cell>
          <cell r="D12479" t="str">
            <v>412950  DO NOT USE - Licenses &amp; Permits</v>
          </cell>
          <cell r="E12479" t="str">
            <v>District 6</v>
          </cell>
          <cell r="F12479" t="str">
            <v>Sewer</v>
          </cell>
        </row>
        <row r="12480">
          <cell r="B12480">
            <v>2250</v>
          </cell>
          <cell r="C12480">
            <v>2012</v>
          </cell>
          <cell r="D12480" t="str">
            <v>412950  DO NOT USE - Licenses &amp; Permits</v>
          </cell>
          <cell r="E12480" t="str">
            <v>District 6</v>
          </cell>
          <cell r="F12480" t="str">
            <v>Sewer</v>
          </cell>
        </row>
        <row r="12481">
          <cell r="B12481">
            <v>500</v>
          </cell>
          <cell r="C12481">
            <v>2012</v>
          </cell>
          <cell r="D12481" t="str">
            <v>412950  DO NOT USE - Licenses &amp; Permits</v>
          </cell>
          <cell r="E12481" t="str">
            <v>District 6</v>
          </cell>
          <cell r="F12481" t="str">
            <v>Sewer</v>
          </cell>
        </row>
        <row r="12482">
          <cell r="B12482">
            <v>250</v>
          </cell>
          <cell r="C12482">
            <v>2012</v>
          </cell>
          <cell r="D12482" t="str">
            <v>412950  DO NOT USE - Licenses &amp; Permits</v>
          </cell>
          <cell r="E12482" t="str">
            <v>District 6</v>
          </cell>
          <cell r="F12482" t="str">
            <v>Sewer</v>
          </cell>
        </row>
        <row r="12483">
          <cell r="B12483">
            <v>0</v>
          </cell>
          <cell r="C12483">
            <v>2012</v>
          </cell>
          <cell r="D12483" t="str">
            <v>412950  DO NOT USE - Licenses &amp; Permits</v>
          </cell>
          <cell r="E12483" t="str">
            <v>District 7</v>
          </cell>
          <cell r="F12483" t="str">
            <v>Sewer</v>
          </cell>
        </row>
        <row r="12484">
          <cell r="B12484">
            <v>1161.52</v>
          </cell>
          <cell r="C12484">
            <v>2012</v>
          </cell>
          <cell r="D12484" t="str">
            <v>413050  Medical Health Services &amp; Support</v>
          </cell>
          <cell r="E12484" t="str">
            <v>District 4</v>
          </cell>
          <cell r="F12484" t="str">
            <v>Water</v>
          </cell>
        </row>
        <row r="12485">
          <cell r="B12485">
            <v>8333.7900000000009</v>
          </cell>
          <cell r="C12485">
            <v>2012</v>
          </cell>
          <cell r="D12485" t="str">
            <v>413050  Medical Health Services &amp; Support</v>
          </cell>
          <cell r="E12485" t="str">
            <v>District 4</v>
          </cell>
          <cell r="F12485" t="str">
            <v>Water</v>
          </cell>
        </row>
        <row r="12486">
          <cell r="B12486">
            <v>9864.68</v>
          </cell>
          <cell r="C12486">
            <v>2012</v>
          </cell>
          <cell r="D12486" t="str">
            <v>413050  Medical Health Services &amp; Support</v>
          </cell>
          <cell r="E12486" t="str">
            <v>District 4</v>
          </cell>
          <cell r="F12486" t="str">
            <v>Water</v>
          </cell>
        </row>
        <row r="12487">
          <cell r="B12487">
            <v>1772.37</v>
          </cell>
          <cell r="C12487">
            <v>2012</v>
          </cell>
          <cell r="D12487" t="str">
            <v>413050  Medical Health Services &amp; Support</v>
          </cell>
          <cell r="E12487" t="str">
            <v>District 4</v>
          </cell>
          <cell r="F12487" t="str">
            <v>Water</v>
          </cell>
        </row>
        <row r="12488">
          <cell r="B12488">
            <v>0</v>
          </cell>
          <cell r="C12488">
            <v>2012</v>
          </cell>
          <cell r="D12488" t="str">
            <v>413050  Medical Health Services &amp; Support</v>
          </cell>
          <cell r="E12488" t="str">
            <v>District 3</v>
          </cell>
          <cell r="F12488" t="str">
            <v>Water</v>
          </cell>
        </row>
        <row r="12489">
          <cell r="B12489">
            <v>0</v>
          </cell>
          <cell r="C12489">
            <v>2012</v>
          </cell>
          <cell r="D12489" t="str">
            <v>413050  Medical Health Services &amp; Support</v>
          </cell>
          <cell r="E12489" t="str">
            <v>District 3</v>
          </cell>
          <cell r="F12489" t="str">
            <v>Water</v>
          </cell>
        </row>
        <row r="12490">
          <cell r="B12490">
            <v>4158.66</v>
          </cell>
          <cell r="C12490">
            <v>2012</v>
          </cell>
          <cell r="D12490" t="str">
            <v>413050  Medical Health Services &amp; Support</v>
          </cell>
          <cell r="E12490" t="str">
            <v>District 6</v>
          </cell>
          <cell r="F12490" t="str">
            <v>Water</v>
          </cell>
        </row>
        <row r="12491">
          <cell r="B12491">
            <v>10631.36</v>
          </cell>
          <cell r="C12491">
            <v>2012</v>
          </cell>
          <cell r="D12491" t="str">
            <v>413050  Medical Health Services &amp; Support</v>
          </cell>
          <cell r="E12491" t="str">
            <v>District 8</v>
          </cell>
          <cell r="F12491" t="str">
            <v>Water</v>
          </cell>
        </row>
        <row r="12492">
          <cell r="B12492">
            <v>147.13999999999999</v>
          </cell>
          <cell r="C12492">
            <v>2012</v>
          </cell>
          <cell r="D12492" t="str">
            <v>413050  Medical Health Services &amp; Support</v>
          </cell>
          <cell r="E12492" t="str">
            <v>District 8</v>
          </cell>
          <cell r="F12492" t="str">
            <v>Water</v>
          </cell>
        </row>
        <row r="12493">
          <cell r="B12493">
            <v>421.82</v>
          </cell>
          <cell r="C12493">
            <v>2012</v>
          </cell>
          <cell r="D12493" t="str">
            <v>413050  Medical Health Services &amp; Support</v>
          </cell>
          <cell r="E12493" t="str">
            <v>District 6</v>
          </cell>
          <cell r="F12493" t="str">
            <v>Water</v>
          </cell>
        </row>
        <row r="12494">
          <cell r="B12494">
            <v>0</v>
          </cell>
          <cell r="C12494">
            <v>2012</v>
          </cell>
          <cell r="D12494" t="str">
            <v>413050  Medical Health Services &amp; Support</v>
          </cell>
          <cell r="E12494" t="str">
            <v>District 1</v>
          </cell>
          <cell r="F12494" t="str">
            <v>Water</v>
          </cell>
        </row>
        <row r="12495">
          <cell r="B12495">
            <v>0</v>
          </cell>
          <cell r="C12495">
            <v>2012</v>
          </cell>
          <cell r="D12495" t="str">
            <v>413050  Medical Health Services &amp; Support</v>
          </cell>
          <cell r="E12495" t="str">
            <v>District 1</v>
          </cell>
          <cell r="F12495" t="str">
            <v>Water</v>
          </cell>
        </row>
        <row r="12496">
          <cell r="B12496">
            <v>2608.79</v>
          </cell>
          <cell r="C12496">
            <v>2012</v>
          </cell>
          <cell r="D12496" t="str">
            <v>413050  Medical Health Services &amp; Support</v>
          </cell>
          <cell r="E12496" t="str">
            <v>Logistics</v>
          </cell>
          <cell r="F12496" t="str">
            <v>Water</v>
          </cell>
        </row>
        <row r="12497">
          <cell r="B12497">
            <v>4615.54</v>
          </cell>
          <cell r="C12497">
            <v>2012</v>
          </cell>
          <cell r="D12497" t="str">
            <v>413050  Medical Health Services &amp; Support</v>
          </cell>
          <cell r="E12497" t="str">
            <v>Logistics</v>
          </cell>
          <cell r="F12497" t="str">
            <v>Water</v>
          </cell>
        </row>
        <row r="12498">
          <cell r="B12498">
            <v>3656.22</v>
          </cell>
          <cell r="C12498">
            <v>2012</v>
          </cell>
          <cell r="D12498" t="str">
            <v>413050  Medical Health Services &amp; Support</v>
          </cell>
          <cell r="E12498" t="str">
            <v>Logistics</v>
          </cell>
          <cell r="F12498" t="str">
            <v>Water</v>
          </cell>
        </row>
        <row r="12499">
          <cell r="B12499">
            <v>2407.16</v>
          </cell>
          <cell r="C12499">
            <v>2012</v>
          </cell>
          <cell r="D12499" t="str">
            <v>413050  Medical Health Services &amp; Support</v>
          </cell>
          <cell r="E12499" t="str">
            <v>Informal Settlements</v>
          </cell>
          <cell r="F12499" t="str">
            <v>Water</v>
          </cell>
        </row>
        <row r="12500">
          <cell r="B12500">
            <v>0</v>
          </cell>
          <cell r="C12500">
            <v>2012</v>
          </cell>
          <cell r="D12500" t="str">
            <v>413050  Medical Health Services &amp; Support</v>
          </cell>
          <cell r="E12500" t="str">
            <v>Planning &amp; Design</v>
          </cell>
          <cell r="F12500" t="str">
            <v>Water</v>
          </cell>
        </row>
        <row r="12501">
          <cell r="B12501">
            <v>22932.5</v>
          </cell>
          <cell r="C12501">
            <v>2012</v>
          </cell>
          <cell r="D12501" t="str">
            <v>413050  Medical Health Services &amp; Support</v>
          </cell>
          <cell r="E12501" t="str">
            <v>District 8</v>
          </cell>
          <cell r="F12501" t="str">
            <v>Water</v>
          </cell>
        </row>
        <row r="12502">
          <cell r="B12502">
            <v>5952.09</v>
          </cell>
          <cell r="C12502">
            <v>2012</v>
          </cell>
          <cell r="D12502" t="str">
            <v>413050  Medical Health Services &amp; Support</v>
          </cell>
          <cell r="E12502" t="str">
            <v>District 6</v>
          </cell>
          <cell r="F12502" t="str">
            <v>Water</v>
          </cell>
        </row>
        <row r="12503">
          <cell r="B12503">
            <v>2784.71</v>
          </cell>
          <cell r="C12503">
            <v>2012</v>
          </cell>
          <cell r="D12503" t="str">
            <v>413050  Medical Health Services &amp; Support</v>
          </cell>
          <cell r="E12503" t="str">
            <v>District 6</v>
          </cell>
          <cell r="F12503" t="str">
            <v>Water</v>
          </cell>
        </row>
        <row r="12504">
          <cell r="B12504">
            <v>1069.5</v>
          </cell>
          <cell r="C12504">
            <v>2012</v>
          </cell>
          <cell r="D12504" t="str">
            <v>413050  Medical Health Services &amp; Support</v>
          </cell>
          <cell r="E12504" t="str">
            <v>District 6</v>
          </cell>
          <cell r="F12504" t="str">
            <v>Water</v>
          </cell>
        </row>
        <row r="12505">
          <cell r="B12505">
            <v>4911.54</v>
          </cell>
          <cell r="C12505">
            <v>2012</v>
          </cell>
          <cell r="D12505" t="str">
            <v>413050  Medical Health Services &amp; Support</v>
          </cell>
          <cell r="E12505" t="str">
            <v>District 6</v>
          </cell>
          <cell r="F12505" t="str">
            <v>Water</v>
          </cell>
        </row>
        <row r="12506">
          <cell r="B12506">
            <v>0</v>
          </cell>
          <cell r="C12506">
            <v>2012</v>
          </cell>
          <cell r="D12506" t="str">
            <v>413050  Medical Health Services &amp; Support</v>
          </cell>
          <cell r="E12506" t="str">
            <v>District 6</v>
          </cell>
          <cell r="F12506" t="str">
            <v>Water</v>
          </cell>
        </row>
        <row r="12507">
          <cell r="B12507">
            <v>0</v>
          </cell>
          <cell r="C12507">
            <v>2012</v>
          </cell>
          <cell r="D12507" t="str">
            <v>413050  Medical Health Services &amp; Support</v>
          </cell>
          <cell r="E12507" t="str">
            <v>District 6</v>
          </cell>
          <cell r="F12507" t="str">
            <v>Water</v>
          </cell>
        </row>
        <row r="12508">
          <cell r="B12508">
            <v>1133.0999999999999</v>
          </cell>
          <cell r="C12508">
            <v>2012</v>
          </cell>
          <cell r="D12508" t="str">
            <v>413050  Medical Health Services &amp; Support</v>
          </cell>
          <cell r="E12508" t="str">
            <v>District 4</v>
          </cell>
          <cell r="F12508" t="str">
            <v>Sewer</v>
          </cell>
        </row>
        <row r="12509">
          <cell r="B12509">
            <v>5641.46</v>
          </cell>
          <cell r="C12509">
            <v>2012</v>
          </cell>
          <cell r="D12509" t="str">
            <v>413050  Medical Health Services &amp; Support</v>
          </cell>
          <cell r="E12509" t="str">
            <v>District 4</v>
          </cell>
          <cell r="F12509" t="str">
            <v>Sewer</v>
          </cell>
        </row>
        <row r="12510">
          <cell r="B12510">
            <v>7450.05</v>
          </cell>
          <cell r="C12510">
            <v>2012</v>
          </cell>
          <cell r="D12510" t="str">
            <v>413050  Medical Health Services &amp; Support</v>
          </cell>
          <cell r="E12510" t="str">
            <v>District 4</v>
          </cell>
          <cell r="F12510" t="str">
            <v>Sewer</v>
          </cell>
        </row>
        <row r="12511">
          <cell r="B12511">
            <v>0</v>
          </cell>
          <cell r="C12511">
            <v>2012</v>
          </cell>
          <cell r="D12511" t="str">
            <v>413050  Medical Health Services &amp; Support</v>
          </cell>
          <cell r="E12511" t="str">
            <v>District 3</v>
          </cell>
          <cell r="F12511" t="str">
            <v>Sewer</v>
          </cell>
        </row>
        <row r="12512">
          <cell r="B12512">
            <v>0</v>
          </cell>
          <cell r="C12512">
            <v>2012</v>
          </cell>
          <cell r="D12512" t="str">
            <v>413050  Medical Health Services &amp; Support</v>
          </cell>
          <cell r="E12512" t="str">
            <v>District 3</v>
          </cell>
          <cell r="F12512" t="str">
            <v>Sewer</v>
          </cell>
        </row>
        <row r="12513">
          <cell r="B12513">
            <v>0</v>
          </cell>
          <cell r="C12513">
            <v>2012</v>
          </cell>
          <cell r="D12513" t="str">
            <v>413050  Medical Health Services &amp; Support</v>
          </cell>
          <cell r="E12513" t="str">
            <v>District 3</v>
          </cell>
          <cell r="F12513" t="str">
            <v>Sewer</v>
          </cell>
        </row>
        <row r="12514">
          <cell r="B12514">
            <v>0</v>
          </cell>
          <cell r="C12514">
            <v>2012</v>
          </cell>
          <cell r="D12514" t="str">
            <v>413050  Medical Health Services &amp; Support</v>
          </cell>
          <cell r="E12514" t="str">
            <v>District 7</v>
          </cell>
          <cell r="F12514" t="str">
            <v>Sewer</v>
          </cell>
        </row>
        <row r="12515">
          <cell r="B12515">
            <v>0</v>
          </cell>
          <cell r="C12515">
            <v>2012</v>
          </cell>
          <cell r="D12515" t="str">
            <v>413050  Medical Health Services &amp; Support</v>
          </cell>
          <cell r="E12515" t="str">
            <v>District 7</v>
          </cell>
          <cell r="F12515" t="str">
            <v>Sewer</v>
          </cell>
        </row>
        <row r="12516">
          <cell r="B12516">
            <v>6171.4</v>
          </cell>
          <cell r="C12516">
            <v>2012</v>
          </cell>
          <cell r="D12516" t="str">
            <v>413050  Medical Health Services &amp; Support</v>
          </cell>
          <cell r="E12516" t="str">
            <v>District 6</v>
          </cell>
          <cell r="F12516" t="str">
            <v>Sewer</v>
          </cell>
        </row>
        <row r="12517">
          <cell r="B12517">
            <v>16896.36</v>
          </cell>
          <cell r="C12517">
            <v>2012</v>
          </cell>
          <cell r="D12517" t="str">
            <v>413050  Medical Health Services &amp; Support</v>
          </cell>
          <cell r="E12517" t="str">
            <v>District 7</v>
          </cell>
          <cell r="F12517" t="str">
            <v>Sewer</v>
          </cell>
        </row>
        <row r="12518">
          <cell r="B12518">
            <v>34230.83</v>
          </cell>
          <cell r="C12518">
            <v>2012</v>
          </cell>
          <cell r="D12518" t="str">
            <v>413050  Medical Health Services &amp; Support</v>
          </cell>
          <cell r="E12518" t="str">
            <v>District 1</v>
          </cell>
          <cell r="F12518" t="str">
            <v>Sewer</v>
          </cell>
        </row>
        <row r="12519">
          <cell r="B12519">
            <v>0</v>
          </cell>
          <cell r="C12519">
            <v>2012</v>
          </cell>
          <cell r="D12519" t="str">
            <v>413050  Medical Health Services &amp; Support</v>
          </cell>
          <cell r="E12519" t="str">
            <v>Logistics</v>
          </cell>
          <cell r="F12519" t="str">
            <v>Sewer</v>
          </cell>
        </row>
        <row r="12520">
          <cell r="B12520">
            <v>0</v>
          </cell>
          <cell r="C12520">
            <v>2012</v>
          </cell>
          <cell r="D12520" t="str">
            <v>413050  Medical Health Services &amp; Support</v>
          </cell>
          <cell r="E12520" t="str">
            <v>Logistics</v>
          </cell>
          <cell r="F12520" t="str">
            <v>Sewer</v>
          </cell>
        </row>
        <row r="12521">
          <cell r="B12521">
            <v>0</v>
          </cell>
          <cell r="C12521">
            <v>2012</v>
          </cell>
          <cell r="D12521" t="str">
            <v>413050  Medical Health Services &amp; Support</v>
          </cell>
          <cell r="E12521" t="str">
            <v>Logistics</v>
          </cell>
          <cell r="F12521" t="str">
            <v>Sewer</v>
          </cell>
        </row>
        <row r="12522">
          <cell r="B12522">
            <v>15883.11</v>
          </cell>
          <cell r="C12522">
            <v>2012</v>
          </cell>
          <cell r="D12522" t="str">
            <v>413050  Medical Health Services &amp; Support</v>
          </cell>
          <cell r="E12522" t="str">
            <v>Logistics</v>
          </cell>
          <cell r="F12522" t="str">
            <v>Sewer</v>
          </cell>
        </row>
        <row r="12523">
          <cell r="B12523">
            <v>0</v>
          </cell>
          <cell r="C12523">
            <v>2012</v>
          </cell>
          <cell r="D12523" t="str">
            <v>413050  Medical Health Services &amp; Support</v>
          </cell>
          <cell r="E12523" t="str">
            <v>Informal Settlements</v>
          </cell>
          <cell r="F12523" t="str">
            <v>Sewer</v>
          </cell>
        </row>
        <row r="12524">
          <cell r="B12524">
            <v>110.57</v>
          </cell>
          <cell r="C12524">
            <v>2012</v>
          </cell>
          <cell r="D12524" t="str">
            <v>413050  Medical Health Services &amp; Support</v>
          </cell>
          <cell r="E12524" t="str">
            <v>Logistics</v>
          </cell>
          <cell r="F12524" t="str">
            <v>Water</v>
          </cell>
        </row>
        <row r="12525">
          <cell r="B12525">
            <v>54418.3</v>
          </cell>
          <cell r="C12525">
            <v>2012</v>
          </cell>
          <cell r="D12525" t="str">
            <v>413050  Medical Health Services &amp; Support</v>
          </cell>
          <cell r="E12525" t="str">
            <v>District 7</v>
          </cell>
          <cell r="F12525" t="str">
            <v>Sewer</v>
          </cell>
        </row>
        <row r="12526">
          <cell r="B12526">
            <v>6015.95</v>
          </cell>
          <cell r="C12526">
            <v>2012</v>
          </cell>
          <cell r="D12526" t="str">
            <v>413050  Medical Health Services &amp; Support</v>
          </cell>
          <cell r="E12526" t="str">
            <v>District 6</v>
          </cell>
          <cell r="F12526" t="str">
            <v>Sewer</v>
          </cell>
        </row>
        <row r="12527">
          <cell r="B12527">
            <v>0</v>
          </cell>
          <cell r="C12527">
            <v>2012</v>
          </cell>
          <cell r="D12527" t="str">
            <v>413050  Medical Health Services &amp; Support</v>
          </cell>
          <cell r="E12527" t="str">
            <v>District 6</v>
          </cell>
          <cell r="F12527" t="str">
            <v>Sewer</v>
          </cell>
        </row>
        <row r="12528">
          <cell r="B12528">
            <v>0</v>
          </cell>
          <cell r="C12528">
            <v>2012</v>
          </cell>
          <cell r="D12528" t="str">
            <v>413050  Medical Health Services &amp; Support</v>
          </cell>
          <cell r="E12528" t="str">
            <v>District 6</v>
          </cell>
          <cell r="F12528" t="str">
            <v>Sewer</v>
          </cell>
        </row>
        <row r="12529">
          <cell r="B12529">
            <v>4337.22</v>
          </cell>
          <cell r="C12529">
            <v>2012</v>
          </cell>
          <cell r="D12529" t="str">
            <v>413050  Medical Health Services &amp; Support</v>
          </cell>
          <cell r="E12529" t="str">
            <v>District 6</v>
          </cell>
          <cell r="F12529" t="str">
            <v>Sewer</v>
          </cell>
        </row>
        <row r="12530">
          <cell r="B12530">
            <v>2024.14</v>
          </cell>
          <cell r="C12530">
            <v>2012</v>
          </cell>
          <cell r="D12530" t="str">
            <v>413050  Medical Health Services &amp; Support</v>
          </cell>
          <cell r="E12530" t="str">
            <v>District 6</v>
          </cell>
          <cell r="F12530" t="str">
            <v>Sewer</v>
          </cell>
        </row>
        <row r="12531">
          <cell r="B12531">
            <v>4359.74</v>
          </cell>
          <cell r="C12531">
            <v>2012</v>
          </cell>
          <cell r="D12531" t="str">
            <v>413050  Medical Health Services &amp; Support</v>
          </cell>
          <cell r="E12531" t="str">
            <v>District 6</v>
          </cell>
          <cell r="F12531" t="str">
            <v>Sewer</v>
          </cell>
        </row>
        <row r="12532">
          <cell r="B12532">
            <v>3500</v>
          </cell>
          <cell r="C12532">
            <v>2012</v>
          </cell>
          <cell r="D12532" t="str">
            <v>413100  Membership Fees: Professional</v>
          </cell>
          <cell r="E12532" t="str">
            <v>Planning &amp; Design</v>
          </cell>
          <cell r="F12532" t="str">
            <v>Water</v>
          </cell>
        </row>
        <row r="12533">
          <cell r="B12533">
            <v>34086.410000000003</v>
          </cell>
          <cell r="C12533">
            <v>2012</v>
          </cell>
          <cell r="D12533" t="str">
            <v>413150  Minor Tools , Equipment &amp; Other</v>
          </cell>
          <cell r="E12533" t="str">
            <v>District 4</v>
          </cell>
          <cell r="F12533" t="str">
            <v>Water</v>
          </cell>
        </row>
        <row r="12534">
          <cell r="B12534">
            <v>91629.01</v>
          </cell>
          <cell r="C12534">
            <v>2012</v>
          </cell>
          <cell r="D12534" t="str">
            <v>413150  Minor Tools , Equipment &amp; Other</v>
          </cell>
          <cell r="E12534" t="str">
            <v>District 4</v>
          </cell>
          <cell r="F12534" t="str">
            <v>Water</v>
          </cell>
        </row>
        <row r="12535">
          <cell r="B12535">
            <v>33858.67</v>
          </cell>
          <cell r="C12535">
            <v>2012</v>
          </cell>
          <cell r="D12535" t="str">
            <v>413150  Minor Tools , Equipment &amp; Other</v>
          </cell>
          <cell r="E12535" t="str">
            <v>District 4</v>
          </cell>
          <cell r="F12535" t="str">
            <v>Water</v>
          </cell>
        </row>
        <row r="12536">
          <cell r="B12536">
            <v>2186.59</v>
          </cell>
          <cell r="C12536">
            <v>2012</v>
          </cell>
          <cell r="D12536" t="str">
            <v>413150  Minor Tools , Equipment &amp; Other</v>
          </cell>
          <cell r="E12536" t="str">
            <v>District 4</v>
          </cell>
          <cell r="F12536" t="str">
            <v>Water</v>
          </cell>
        </row>
        <row r="12537">
          <cell r="B12537">
            <v>137673.51</v>
          </cell>
          <cell r="C12537">
            <v>2012</v>
          </cell>
          <cell r="D12537" t="str">
            <v>413150  Minor Tools , Equipment &amp; Other</v>
          </cell>
          <cell r="E12537" t="str">
            <v>District 3</v>
          </cell>
          <cell r="F12537" t="str">
            <v>Water</v>
          </cell>
        </row>
        <row r="12538">
          <cell r="B12538">
            <v>358.96</v>
          </cell>
          <cell r="C12538">
            <v>2012</v>
          </cell>
          <cell r="D12538" t="str">
            <v>413150  Minor Tools , Equipment &amp; Other</v>
          </cell>
          <cell r="E12538" t="str">
            <v>District 3</v>
          </cell>
          <cell r="F12538" t="str">
            <v>Water</v>
          </cell>
        </row>
        <row r="12539">
          <cell r="B12539">
            <v>41210.86</v>
          </cell>
          <cell r="C12539">
            <v>2012</v>
          </cell>
          <cell r="D12539" t="str">
            <v>413150  Minor Tools , Equipment &amp; Other</v>
          </cell>
          <cell r="E12539" t="str">
            <v>District 6</v>
          </cell>
          <cell r="F12539" t="str">
            <v>Water</v>
          </cell>
        </row>
        <row r="12540">
          <cell r="B12540">
            <v>98337.51</v>
          </cell>
          <cell r="C12540">
            <v>2012</v>
          </cell>
          <cell r="D12540" t="str">
            <v>413150  Minor Tools , Equipment &amp; Other</v>
          </cell>
          <cell r="E12540" t="str">
            <v>District 8</v>
          </cell>
          <cell r="F12540" t="str">
            <v>Water</v>
          </cell>
        </row>
        <row r="12541">
          <cell r="B12541">
            <v>2077.1999999999998</v>
          </cell>
          <cell r="C12541">
            <v>2012</v>
          </cell>
          <cell r="D12541" t="str">
            <v>413150  Minor Tools , Equipment &amp; Other</v>
          </cell>
          <cell r="E12541" t="str">
            <v>District 8</v>
          </cell>
          <cell r="F12541" t="str">
            <v>Water</v>
          </cell>
        </row>
        <row r="12542">
          <cell r="B12542">
            <v>109.41</v>
          </cell>
          <cell r="C12542">
            <v>2012</v>
          </cell>
          <cell r="D12542" t="str">
            <v>413150  Minor Tools , Equipment &amp; Other</v>
          </cell>
          <cell r="E12542" t="str">
            <v>District 6</v>
          </cell>
          <cell r="F12542" t="str">
            <v>Water</v>
          </cell>
        </row>
        <row r="12543">
          <cell r="B12543">
            <v>233452.94</v>
          </cell>
          <cell r="C12543">
            <v>2012</v>
          </cell>
          <cell r="D12543" t="str">
            <v>413150  Minor Tools , Equipment &amp; Other</v>
          </cell>
          <cell r="E12543" t="str">
            <v>District 1</v>
          </cell>
          <cell r="F12543" t="str">
            <v>Water</v>
          </cell>
        </row>
        <row r="12544">
          <cell r="B12544">
            <v>3250</v>
          </cell>
          <cell r="C12544">
            <v>2012</v>
          </cell>
          <cell r="D12544" t="str">
            <v>413150  Minor Tools , Equipment &amp; Other</v>
          </cell>
          <cell r="E12544" t="str">
            <v>District 1</v>
          </cell>
          <cell r="F12544" t="str">
            <v>Water</v>
          </cell>
        </row>
        <row r="12545">
          <cell r="B12545">
            <v>204577.5</v>
          </cell>
          <cell r="C12545">
            <v>2012</v>
          </cell>
          <cell r="D12545" t="str">
            <v>413150  Minor Tools , Equipment &amp; Other</v>
          </cell>
          <cell r="E12545" t="str">
            <v>District 1</v>
          </cell>
          <cell r="F12545" t="str">
            <v>Water</v>
          </cell>
        </row>
        <row r="12546">
          <cell r="B12546">
            <v>54727.38</v>
          </cell>
          <cell r="C12546">
            <v>2012</v>
          </cell>
          <cell r="D12546" t="str">
            <v>413150  Minor Tools , Equipment &amp; Other</v>
          </cell>
          <cell r="E12546" t="str">
            <v>Logistics</v>
          </cell>
          <cell r="F12546" t="str">
            <v>Water</v>
          </cell>
        </row>
        <row r="12547">
          <cell r="B12547">
            <v>7798.08</v>
          </cell>
          <cell r="C12547">
            <v>2012</v>
          </cell>
          <cell r="D12547" t="str">
            <v>413150  Minor Tools , Equipment &amp; Other</v>
          </cell>
          <cell r="E12547" t="str">
            <v>Logistics</v>
          </cell>
          <cell r="F12547" t="str">
            <v>Water</v>
          </cell>
        </row>
        <row r="12548">
          <cell r="B12548">
            <v>12045.07</v>
          </cell>
          <cell r="C12548">
            <v>2012</v>
          </cell>
          <cell r="D12548" t="str">
            <v>413150  Minor Tools , Equipment &amp; Other</v>
          </cell>
          <cell r="E12548" t="str">
            <v>Logistics</v>
          </cell>
          <cell r="F12548" t="str">
            <v>Water</v>
          </cell>
        </row>
        <row r="12549">
          <cell r="B12549">
            <v>37647.360000000001</v>
          </cell>
          <cell r="C12549">
            <v>2012</v>
          </cell>
          <cell r="D12549" t="str">
            <v>413150  Minor Tools , Equipment &amp; Other</v>
          </cell>
          <cell r="E12549" t="str">
            <v>Logistics</v>
          </cell>
          <cell r="F12549" t="str">
            <v>Water</v>
          </cell>
        </row>
        <row r="12550">
          <cell r="B12550">
            <v>-12250.35</v>
          </cell>
          <cell r="C12550">
            <v>2012</v>
          </cell>
          <cell r="D12550" t="str">
            <v>413150  Minor Tools , Equipment &amp; Other</v>
          </cell>
          <cell r="E12550" t="str">
            <v>Informal Settlements</v>
          </cell>
          <cell r="F12550" t="str">
            <v>Water</v>
          </cell>
        </row>
        <row r="12551">
          <cell r="B12551">
            <v>46138.28</v>
          </cell>
          <cell r="C12551">
            <v>2012</v>
          </cell>
          <cell r="D12551" t="str">
            <v>413150  Minor Tools , Equipment &amp; Other</v>
          </cell>
          <cell r="E12551" t="str">
            <v>TOC</v>
          </cell>
          <cell r="F12551" t="str">
            <v>Water</v>
          </cell>
        </row>
        <row r="12552">
          <cell r="B12552">
            <v>0</v>
          </cell>
          <cell r="C12552">
            <v>2012</v>
          </cell>
          <cell r="D12552" t="str">
            <v>413150  Minor Tools , Equipment &amp; Other</v>
          </cell>
          <cell r="E12552" t="str">
            <v>District 8</v>
          </cell>
          <cell r="F12552" t="str">
            <v>Water</v>
          </cell>
        </row>
        <row r="12553">
          <cell r="B12553">
            <v>0</v>
          </cell>
          <cell r="C12553">
            <v>2012</v>
          </cell>
          <cell r="D12553" t="str">
            <v>413150  Minor Tools , Equipment &amp; Other</v>
          </cell>
          <cell r="E12553" t="e">
            <v>#N/A</v>
          </cell>
          <cell r="F12553" t="str">
            <v>Sewer</v>
          </cell>
        </row>
        <row r="12554">
          <cell r="B12554">
            <v>1496317.45</v>
          </cell>
          <cell r="C12554">
            <v>2012</v>
          </cell>
          <cell r="D12554" t="str">
            <v>413150  Minor Tools , Equipment &amp; Other</v>
          </cell>
          <cell r="E12554" t="str">
            <v>District 8</v>
          </cell>
          <cell r="F12554" t="str">
            <v>Water</v>
          </cell>
        </row>
        <row r="12555">
          <cell r="B12555">
            <v>1327.26</v>
          </cell>
          <cell r="C12555">
            <v>2012</v>
          </cell>
          <cell r="D12555" t="str">
            <v>413150  Minor Tools , Equipment &amp; Other</v>
          </cell>
          <cell r="E12555" t="str">
            <v>District 8</v>
          </cell>
          <cell r="F12555" t="str">
            <v>Water</v>
          </cell>
        </row>
        <row r="12556">
          <cell r="B12556">
            <v>0</v>
          </cell>
          <cell r="C12556">
            <v>2012</v>
          </cell>
          <cell r="D12556" t="str">
            <v>413150  Minor Tools , Equipment &amp; Other</v>
          </cell>
          <cell r="E12556" t="str">
            <v>District 8</v>
          </cell>
          <cell r="F12556" t="str">
            <v>Water</v>
          </cell>
        </row>
        <row r="12557">
          <cell r="B12557">
            <v>101076.09</v>
          </cell>
          <cell r="C12557">
            <v>2012</v>
          </cell>
          <cell r="D12557" t="str">
            <v>413150  Minor Tools , Equipment &amp; Other</v>
          </cell>
          <cell r="E12557" t="str">
            <v>District 6</v>
          </cell>
          <cell r="F12557" t="str">
            <v>Water</v>
          </cell>
        </row>
        <row r="12558">
          <cell r="B12558">
            <v>61967.82</v>
          </cell>
          <cell r="C12558">
            <v>2012</v>
          </cell>
          <cell r="D12558" t="str">
            <v>413150  Minor Tools , Equipment &amp; Other</v>
          </cell>
          <cell r="E12558" t="str">
            <v>District 6</v>
          </cell>
          <cell r="F12558" t="str">
            <v>Water</v>
          </cell>
        </row>
        <row r="12559">
          <cell r="B12559">
            <v>11639.99</v>
          </cell>
          <cell r="C12559">
            <v>2012</v>
          </cell>
          <cell r="D12559" t="str">
            <v>413150  Minor Tools , Equipment &amp; Other</v>
          </cell>
          <cell r="E12559" t="str">
            <v>District 6</v>
          </cell>
          <cell r="F12559" t="str">
            <v>Water</v>
          </cell>
        </row>
        <row r="12560">
          <cell r="B12560">
            <v>349478.79</v>
          </cell>
          <cell r="C12560">
            <v>2012</v>
          </cell>
          <cell r="D12560" t="str">
            <v>413150  Minor Tools , Equipment &amp; Other</v>
          </cell>
          <cell r="E12560" t="str">
            <v>District 6</v>
          </cell>
          <cell r="F12560" t="str">
            <v>Water</v>
          </cell>
        </row>
        <row r="12561">
          <cell r="B12561">
            <v>4057.55</v>
          </cell>
          <cell r="C12561">
            <v>2012</v>
          </cell>
          <cell r="D12561" t="str">
            <v>413150  Minor Tools , Equipment &amp; Other</v>
          </cell>
          <cell r="E12561" t="str">
            <v>District 6</v>
          </cell>
          <cell r="F12561" t="str">
            <v>Water</v>
          </cell>
        </row>
        <row r="12562">
          <cell r="B12562">
            <v>50163.02</v>
          </cell>
          <cell r="C12562">
            <v>2012</v>
          </cell>
          <cell r="D12562" t="str">
            <v>413150  Minor Tools , Equipment &amp; Other</v>
          </cell>
          <cell r="E12562" t="str">
            <v>District 4</v>
          </cell>
          <cell r="F12562" t="str">
            <v>Sewer</v>
          </cell>
        </row>
        <row r="12563">
          <cell r="B12563">
            <v>49093.93</v>
          </cell>
          <cell r="C12563">
            <v>2012</v>
          </cell>
          <cell r="D12563" t="str">
            <v>413150  Minor Tools , Equipment &amp; Other</v>
          </cell>
          <cell r="E12563" t="str">
            <v>District 4</v>
          </cell>
          <cell r="F12563" t="str">
            <v>Sewer</v>
          </cell>
        </row>
        <row r="12564">
          <cell r="B12564">
            <v>62770.39</v>
          </cell>
          <cell r="C12564">
            <v>2012</v>
          </cell>
          <cell r="D12564" t="str">
            <v>413150  Minor Tools , Equipment &amp; Other</v>
          </cell>
          <cell r="E12564" t="str">
            <v>District 4</v>
          </cell>
          <cell r="F12564" t="str">
            <v>Sewer</v>
          </cell>
        </row>
        <row r="12565">
          <cell r="B12565">
            <v>151702.51</v>
          </cell>
          <cell r="C12565">
            <v>2012</v>
          </cell>
          <cell r="D12565" t="str">
            <v>413150  Minor Tools , Equipment &amp; Other</v>
          </cell>
          <cell r="E12565" t="str">
            <v>District 3</v>
          </cell>
          <cell r="F12565" t="str">
            <v>Sewer</v>
          </cell>
        </row>
        <row r="12566">
          <cell r="B12566">
            <v>0</v>
          </cell>
          <cell r="C12566">
            <v>2012</v>
          </cell>
          <cell r="D12566" t="str">
            <v>413150  Minor Tools , Equipment &amp; Other</v>
          </cell>
          <cell r="E12566" t="str">
            <v>TOC</v>
          </cell>
          <cell r="F12566" t="str">
            <v>Sewer</v>
          </cell>
        </row>
        <row r="12567">
          <cell r="B12567">
            <v>29991.5</v>
          </cell>
          <cell r="C12567">
            <v>2012</v>
          </cell>
          <cell r="D12567" t="str">
            <v>413150  Minor Tools , Equipment &amp; Other</v>
          </cell>
          <cell r="E12567" t="str">
            <v>District 6</v>
          </cell>
          <cell r="F12567" t="str">
            <v>Sewer</v>
          </cell>
        </row>
        <row r="12568">
          <cell r="B12568">
            <v>101097.11</v>
          </cell>
          <cell r="C12568">
            <v>2012</v>
          </cell>
          <cell r="D12568" t="str">
            <v>413150  Minor Tools , Equipment &amp; Other</v>
          </cell>
          <cell r="E12568" t="str">
            <v>District 7</v>
          </cell>
          <cell r="F12568" t="str">
            <v>Sewer</v>
          </cell>
        </row>
        <row r="12569">
          <cell r="B12569">
            <v>56167.97</v>
          </cell>
          <cell r="C12569">
            <v>2012</v>
          </cell>
          <cell r="D12569" t="str">
            <v>413150  Minor Tools , Equipment &amp; Other</v>
          </cell>
          <cell r="E12569" t="str">
            <v>District 1</v>
          </cell>
          <cell r="F12569" t="str">
            <v>Sewer</v>
          </cell>
        </row>
        <row r="12570">
          <cell r="B12570">
            <v>114640.08</v>
          </cell>
          <cell r="C12570">
            <v>2012</v>
          </cell>
          <cell r="D12570" t="str">
            <v>413150  Minor Tools , Equipment &amp; Other</v>
          </cell>
          <cell r="E12570" t="str">
            <v>Logistics</v>
          </cell>
          <cell r="F12570" t="str">
            <v>Sewer</v>
          </cell>
        </row>
        <row r="12571">
          <cell r="B12571">
            <v>28913.01</v>
          </cell>
          <cell r="C12571">
            <v>2012</v>
          </cell>
          <cell r="D12571" t="str">
            <v>413150  Minor Tools , Equipment &amp; Other</v>
          </cell>
          <cell r="E12571" t="str">
            <v>Informal Settlements</v>
          </cell>
          <cell r="F12571" t="str">
            <v>Sewer</v>
          </cell>
        </row>
        <row r="12572">
          <cell r="B12572">
            <v>4678.0200000000004</v>
          </cell>
          <cell r="C12572">
            <v>2012</v>
          </cell>
          <cell r="D12572" t="str">
            <v>413150  Minor Tools , Equipment &amp; Other</v>
          </cell>
          <cell r="E12572" t="str">
            <v>Informal Settlements</v>
          </cell>
          <cell r="F12572" t="str">
            <v>Sewer</v>
          </cell>
        </row>
        <row r="12573">
          <cell r="B12573">
            <v>44440.1</v>
          </cell>
          <cell r="C12573">
            <v>2012</v>
          </cell>
          <cell r="D12573" t="str">
            <v>413150  Minor Tools , Equipment &amp; Other</v>
          </cell>
          <cell r="E12573" t="str">
            <v>Informal Settlements</v>
          </cell>
          <cell r="F12573" t="str">
            <v>Water</v>
          </cell>
        </row>
        <row r="12574">
          <cell r="B12574">
            <v>652</v>
          </cell>
          <cell r="C12574">
            <v>2012</v>
          </cell>
          <cell r="D12574" t="str">
            <v>413150  Minor Tools , Equipment &amp; Other</v>
          </cell>
          <cell r="E12574" t="str">
            <v>Logistics</v>
          </cell>
          <cell r="F12574" t="str">
            <v>Water</v>
          </cell>
        </row>
        <row r="12575">
          <cell r="B12575">
            <v>288025.86</v>
          </cell>
          <cell r="C12575">
            <v>2012</v>
          </cell>
          <cell r="D12575" t="str">
            <v>413150  Minor Tools , Equipment &amp; Other</v>
          </cell>
          <cell r="E12575" t="str">
            <v>District 7</v>
          </cell>
          <cell r="F12575" t="str">
            <v>Sewer</v>
          </cell>
        </row>
        <row r="12576">
          <cell r="B12576">
            <v>103319.97</v>
          </cell>
          <cell r="C12576">
            <v>2012</v>
          </cell>
          <cell r="D12576" t="str">
            <v>413150  Minor Tools , Equipment &amp; Other</v>
          </cell>
          <cell r="E12576" t="str">
            <v>District 6</v>
          </cell>
          <cell r="F12576" t="str">
            <v>Sewer</v>
          </cell>
        </row>
        <row r="12577">
          <cell r="B12577">
            <v>33848.400000000001</v>
          </cell>
          <cell r="C12577">
            <v>2012</v>
          </cell>
          <cell r="D12577" t="str">
            <v>413150  Minor Tools , Equipment &amp; Other</v>
          </cell>
          <cell r="E12577" t="str">
            <v>District 6</v>
          </cell>
          <cell r="F12577" t="str">
            <v>Sewer</v>
          </cell>
        </row>
        <row r="12578">
          <cell r="B12578">
            <v>26986.080000000002</v>
          </cell>
          <cell r="C12578">
            <v>2012</v>
          </cell>
          <cell r="D12578" t="str">
            <v>413150  Minor Tools , Equipment &amp; Other</v>
          </cell>
          <cell r="E12578" t="str">
            <v>District 6</v>
          </cell>
          <cell r="F12578" t="str">
            <v>Sewer</v>
          </cell>
        </row>
        <row r="12579">
          <cell r="B12579">
            <v>41418.65</v>
          </cell>
          <cell r="C12579">
            <v>2012</v>
          </cell>
          <cell r="D12579" t="str">
            <v>413150  Minor Tools , Equipment &amp; Other</v>
          </cell>
          <cell r="E12579" t="str">
            <v>District 6</v>
          </cell>
          <cell r="F12579" t="str">
            <v>Sewer</v>
          </cell>
        </row>
        <row r="12580">
          <cell r="B12580">
            <v>124.97</v>
          </cell>
          <cell r="C12580">
            <v>2012</v>
          </cell>
          <cell r="D12580" t="str">
            <v>413170  Miscellaneous Non-Vatable Expense</v>
          </cell>
          <cell r="E12580" t="str">
            <v>Logistics</v>
          </cell>
          <cell r="F12580" t="str">
            <v>Water</v>
          </cell>
        </row>
        <row r="12581">
          <cell r="B12581">
            <v>763.9</v>
          </cell>
          <cell r="C12581">
            <v>2012</v>
          </cell>
          <cell r="D12581" t="str">
            <v>413200  DO NOT USE - Occupational Health &amp; Safet</v>
          </cell>
          <cell r="E12581" t="str">
            <v>District 4</v>
          </cell>
          <cell r="F12581" t="str">
            <v>Water</v>
          </cell>
        </row>
        <row r="12582">
          <cell r="B12582">
            <v>0</v>
          </cell>
          <cell r="C12582">
            <v>2012</v>
          </cell>
          <cell r="D12582" t="str">
            <v>413200  DO NOT USE - Occupational Health &amp; Safet</v>
          </cell>
          <cell r="E12582" t="str">
            <v>District 4</v>
          </cell>
          <cell r="F12582" t="str">
            <v>Water</v>
          </cell>
        </row>
        <row r="12583">
          <cell r="B12583">
            <v>0</v>
          </cell>
          <cell r="C12583">
            <v>2012</v>
          </cell>
          <cell r="D12583" t="str">
            <v>413200  DO NOT USE - Occupational Health &amp; Safet</v>
          </cell>
          <cell r="E12583" t="str">
            <v>District 4</v>
          </cell>
          <cell r="F12583" t="str">
            <v>Water</v>
          </cell>
        </row>
        <row r="12584">
          <cell r="B12584">
            <v>1770</v>
          </cell>
          <cell r="C12584">
            <v>2012</v>
          </cell>
          <cell r="D12584" t="str">
            <v>413200  DO NOT USE - Occupational Health &amp; Safet</v>
          </cell>
          <cell r="E12584" t="str">
            <v>District 3</v>
          </cell>
          <cell r="F12584" t="str">
            <v>Water</v>
          </cell>
        </row>
        <row r="12585">
          <cell r="B12585">
            <v>1550.5</v>
          </cell>
          <cell r="C12585">
            <v>2012</v>
          </cell>
          <cell r="D12585" t="str">
            <v>413200  DO NOT USE - Occupational Health &amp; Safet</v>
          </cell>
          <cell r="E12585" t="str">
            <v>Logistics</v>
          </cell>
          <cell r="F12585" t="str">
            <v>Water</v>
          </cell>
        </row>
        <row r="12586">
          <cell r="B12586">
            <v>0</v>
          </cell>
          <cell r="C12586">
            <v>2012</v>
          </cell>
          <cell r="D12586" t="str">
            <v>413200  DO NOT USE - Occupational Health &amp; Safet</v>
          </cell>
          <cell r="E12586" t="str">
            <v>Logistics</v>
          </cell>
          <cell r="F12586" t="str">
            <v>Water</v>
          </cell>
        </row>
        <row r="12587">
          <cell r="B12587">
            <v>0</v>
          </cell>
          <cell r="C12587">
            <v>2012</v>
          </cell>
          <cell r="D12587" t="str">
            <v>413200  DO NOT USE - Occupational Health &amp; Safet</v>
          </cell>
          <cell r="E12587" t="str">
            <v>Informal Settlements</v>
          </cell>
          <cell r="F12587" t="str">
            <v>Water</v>
          </cell>
        </row>
        <row r="12588">
          <cell r="B12588">
            <v>0</v>
          </cell>
          <cell r="C12588">
            <v>2012</v>
          </cell>
          <cell r="D12588" t="str">
            <v>413200  DO NOT USE - Occupational Health &amp; Safet</v>
          </cell>
          <cell r="E12588" t="str">
            <v>District 6</v>
          </cell>
          <cell r="F12588" t="str">
            <v>Water</v>
          </cell>
        </row>
        <row r="12589">
          <cell r="B12589">
            <v>0</v>
          </cell>
          <cell r="C12589">
            <v>2012</v>
          </cell>
          <cell r="D12589" t="str">
            <v>413200  DO NOT USE - Occupational Health &amp; Safet</v>
          </cell>
          <cell r="E12589" t="str">
            <v>District 6</v>
          </cell>
          <cell r="F12589" t="str">
            <v>Water</v>
          </cell>
        </row>
        <row r="12590">
          <cell r="B12590">
            <v>0</v>
          </cell>
          <cell r="C12590">
            <v>2012</v>
          </cell>
          <cell r="D12590" t="str">
            <v>413200  DO NOT USE - Occupational Health &amp; Safet</v>
          </cell>
          <cell r="E12590" t="str">
            <v>District 4</v>
          </cell>
          <cell r="F12590" t="str">
            <v>Sewer</v>
          </cell>
        </row>
        <row r="12591">
          <cell r="B12591">
            <v>2183.8000000000002</v>
          </cell>
          <cell r="C12591">
            <v>2012</v>
          </cell>
          <cell r="D12591" t="str">
            <v>413200  DO NOT USE - Occupational Health &amp; Safet</v>
          </cell>
          <cell r="E12591" t="str">
            <v>District 4</v>
          </cell>
          <cell r="F12591" t="str">
            <v>Sewer</v>
          </cell>
        </row>
        <row r="12592">
          <cell r="B12592">
            <v>0</v>
          </cell>
          <cell r="C12592">
            <v>2012</v>
          </cell>
          <cell r="D12592" t="str">
            <v>413200  DO NOT USE - Occupational Health &amp; Safet</v>
          </cell>
          <cell r="E12592" t="str">
            <v>District 4</v>
          </cell>
          <cell r="F12592" t="str">
            <v>Sewer</v>
          </cell>
        </row>
        <row r="12593">
          <cell r="B12593">
            <v>0</v>
          </cell>
          <cell r="C12593">
            <v>2012</v>
          </cell>
          <cell r="D12593" t="str">
            <v>413200  DO NOT USE - Occupational Health &amp; Safet</v>
          </cell>
          <cell r="E12593" t="str">
            <v>Logistics</v>
          </cell>
          <cell r="F12593" t="str">
            <v>Sewer</v>
          </cell>
        </row>
        <row r="12594">
          <cell r="B12594">
            <v>0</v>
          </cell>
          <cell r="C12594">
            <v>2012</v>
          </cell>
          <cell r="D12594" t="str">
            <v>413200  DO NOT USE - Occupational Health &amp; Safet</v>
          </cell>
          <cell r="E12594" t="str">
            <v>Logistics</v>
          </cell>
          <cell r="F12594" t="str">
            <v>Sewer</v>
          </cell>
        </row>
        <row r="12595">
          <cell r="B12595">
            <v>510.12</v>
          </cell>
          <cell r="C12595">
            <v>2012</v>
          </cell>
          <cell r="D12595" t="str">
            <v>413200  DO NOT USE - Occupational Health &amp; Safet</v>
          </cell>
          <cell r="E12595" t="str">
            <v>Informal Settlements</v>
          </cell>
          <cell r="F12595" t="str">
            <v>Sewer</v>
          </cell>
        </row>
        <row r="12596">
          <cell r="B12596">
            <v>833.59</v>
          </cell>
          <cell r="C12596">
            <v>2012</v>
          </cell>
          <cell r="D12596" t="str">
            <v>413200  DO NOT USE - Occupational Health &amp; Safet</v>
          </cell>
          <cell r="E12596" t="str">
            <v>Informal Settlements</v>
          </cell>
          <cell r="F12596" t="str">
            <v>Sewer</v>
          </cell>
        </row>
        <row r="12597">
          <cell r="B12597">
            <v>1703.32</v>
          </cell>
          <cell r="C12597">
            <v>2012</v>
          </cell>
          <cell r="D12597" t="str">
            <v>413200  DO NOT USE - Occupational Health &amp; Safet</v>
          </cell>
          <cell r="E12597" t="str">
            <v>District 6</v>
          </cell>
          <cell r="F12597" t="str">
            <v>Sewer</v>
          </cell>
        </row>
        <row r="12598">
          <cell r="B12598">
            <v>0</v>
          </cell>
          <cell r="C12598">
            <v>2012</v>
          </cell>
          <cell r="D12598" t="str">
            <v>413200  DO NOT USE - Occupational Health &amp; Safet</v>
          </cell>
          <cell r="E12598" t="str">
            <v>District 6</v>
          </cell>
          <cell r="F12598" t="str">
            <v>Sewer</v>
          </cell>
        </row>
        <row r="12599">
          <cell r="B12599">
            <v>0</v>
          </cell>
          <cell r="C12599">
            <v>2012</v>
          </cell>
          <cell r="D12599" t="str">
            <v>413200  DO NOT USE - Occupational Health &amp; Safet</v>
          </cell>
          <cell r="E12599" t="str">
            <v>District 6</v>
          </cell>
          <cell r="F12599" t="str">
            <v>Sewer</v>
          </cell>
        </row>
        <row r="12600">
          <cell r="B12600">
            <v>5927.5</v>
          </cell>
          <cell r="C12600">
            <v>2012</v>
          </cell>
          <cell r="D12600" t="str">
            <v>413200  DO NOT USE - Occupational Health &amp; Safet</v>
          </cell>
          <cell r="E12600" t="str">
            <v>District 6</v>
          </cell>
          <cell r="F12600" t="str">
            <v>Sewer</v>
          </cell>
        </row>
        <row r="12601">
          <cell r="B12601">
            <v>1363.78</v>
          </cell>
          <cell r="C12601">
            <v>2012</v>
          </cell>
          <cell r="D12601" t="str">
            <v>413220  Oil, Gas, Lubricants and Coal</v>
          </cell>
          <cell r="E12601" t="str">
            <v>District 4</v>
          </cell>
          <cell r="F12601" t="str">
            <v>Water</v>
          </cell>
        </row>
        <row r="12602">
          <cell r="B12602">
            <v>961.85</v>
          </cell>
          <cell r="C12602">
            <v>2012</v>
          </cell>
          <cell r="D12602" t="str">
            <v>413220  Oil, Gas, Lubricants and Coal</v>
          </cell>
          <cell r="E12602" t="str">
            <v>District 4</v>
          </cell>
          <cell r="F12602" t="str">
            <v>Water</v>
          </cell>
        </row>
        <row r="12603">
          <cell r="B12603">
            <v>67.83</v>
          </cell>
          <cell r="C12603">
            <v>2012</v>
          </cell>
          <cell r="D12603" t="str">
            <v>413220  Oil, Gas, Lubricants and Coal</v>
          </cell>
          <cell r="E12603" t="str">
            <v>District 4</v>
          </cell>
          <cell r="F12603" t="str">
            <v>Water</v>
          </cell>
        </row>
        <row r="12604">
          <cell r="B12604">
            <v>329.83</v>
          </cell>
          <cell r="C12604">
            <v>2012</v>
          </cell>
          <cell r="D12604" t="str">
            <v>413220  Oil, Gas, Lubricants and Coal</v>
          </cell>
          <cell r="E12604" t="str">
            <v>District 3</v>
          </cell>
          <cell r="F12604" t="str">
            <v>Water</v>
          </cell>
        </row>
        <row r="12605">
          <cell r="B12605">
            <v>1962.47</v>
          </cell>
          <cell r="C12605">
            <v>2012</v>
          </cell>
          <cell r="D12605" t="str">
            <v>413220  Oil, Gas, Lubricants and Coal</v>
          </cell>
          <cell r="E12605" t="str">
            <v>District 6</v>
          </cell>
          <cell r="F12605" t="str">
            <v>Water</v>
          </cell>
        </row>
        <row r="12606">
          <cell r="B12606">
            <v>1176.3900000000001</v>
          </cell>
          <cell r="C12606">
            <v>2012</v>
          </cell>
          <cell r="D12606" t="str">
            <v>413220  Oil, Gas, Lubricants and Coal</v>
          </cell>
          <cell r="E12606" t="str">
            <v>District 8</v>
          </cell>
          <cell r="F12606" t="str">
            <v>Water</v>
          </cell>
        </row>
        <row r="12607">
          <cell r="B12607">
            <v>0</v>
          </cell>
          <cell r="C12607">
            <v>2012</v>
          </cell>
          <cell r="D12607" t="str">
            <v>413220  Oil, Gas, Lubricants and Coal</v>
          </cell>
          <cell r="E12607" t="str">
            <v>District 6</v>
          </cell>
          <cell r="F12607" t="str">
            <v>Water</v>
          </cell>
        </row>
        <row r="12608">
          <cell r="B12608">
            <v>30093.15</v>
          </cell>
          <cell r="C12608">
            <v>2012</v>
          </cell>
          <cell r="D12608" t="str">
            <v>413220  Oil, Gas, Lubricants and Coal</v>
          </cell>
          <cell r="E12608" t="str">
            <v>District 1</v>
          </cell>
          <cell r="F12608" t="str">
            <v>Water</v>
          </cell>
        </row>
        <row r="12609">
          <cell r="B12609">
            <v>988.38</v>
          </cell>
          <cell r="C12609">
            <v>2012</v>
          </cell>
          <cell r="D12609" t="str">
            <v>413220  Oil, Gas, Lubricants and Coal</v>
          </cell>
          <cell r="E12609" t="str">
            <v>Logistics</v>
          </cell>
          <cell r="F12609" t="str">
            <v>Water</v>
          </cell>
        </row>
        <row r="12610">
          <cell r="B12610">
            <v>29945.74</v>
          </cell>
          <cell r="C12610">
            <v>2012</v>
          </cell>
          <cell r="D12610" t="str">
            <v>413220  Oil, Gas, Lubricants and Coal</v>
          </cell>
          <cell r="E12610" t="str">
            <v>Logistics</v>
          </cell>
          <cell r="F12610" t="str">
            <v>Water</v>
          </cell>
        </row>
        <row r="12611">
          <cell r="B12611">
            <v>0</v>
          </cell>
          <cell r="C12611">
            <v>2012</v>
          </cell>
          <cell r="D12611" t="str">
            <v>413220  Oil, Gas, Lubricants and Coal</v>
          </cell>
          <cell r="E12611" t="str">
            <v>Logistics</v>
          </cell>
          <cell r="F12611" t="str">
            <v>Water</v>
          </cell>
        </row>
        <row r="12612">
          <cell r="B12612">
            <v>0</v>
          </cell>
          <cell r="C12612">
            <v>2012</v>
          </cell>
          <cell r="D12612" t="str">
            <v>413220  Oil, Gas, Lubricants and Coal</v>
          </cell>
          <cell r="E12612" t="str">
            <v>Informal Settlements</v>
          </cell>
          <cell r="F12612" t="str">
            <v>Water</v>
          </cell>
        </row>
        <row r="12613">
          <cell r="B12613">
            <v>0</v>
          </cell>
          <cell r="C12613">
            <v>2012</v>
          </cell>
          <cell r="D12613" t="str">
            <v>413220  Oil, Gas, Lubricants and Coal</v>
          </cell>
          <cell r="E12613" t="str">
            <v>TOC</v>
          </cell>
          <cell r="F12613" t="str">
            <v>Water</v>
          </cell>
        </row>
        <row r="12614">
          <cell r="B12614">
            <v>29762.95</v>
          </cell>
          <cell r="C12614">
            <v>2012</v>
          </cell>
          <cell r="D12614" t="str">
            <v>413220  Oil, Gas, Lubricants and Coal</v>
          </cell>
          <cell r="E12614" t="str">
            <v>District 8</v>
          </cell>
          <cell r="F12614" t="str">
            <v>Water</v>
          </cell>
        </row>
        <row r="12615">
          <cell r="B12615">
            <v>0</v>
          </cell>
          <cell r="C12615">
            <v>2012</v>
          </cell>
          <cell r="D12615" t="str">
            <v>413220  Oil, Gas, Lubricants and Coal</v>
          </cell>
          <cell r="E12615" t="str">
            <v>District 8</v>
          </cell>
          <cell r="F12615" t="str">
            <v>Water</v>
          </cell>
        </row>
        <row r="12616">
          <cell r="B12616">
            <v>186</v>
          </cell>
          <cell r="C12616">
            <v>2012</v>
          </cell>
          <cell r="D12616" t="str">
            <v>413220  Oil, Gas, Lubricants and Coal</v>
          </cell>
          <cell r="E12616" t="str">
            <v>District 8</v>
          </cell>
          <cell r="F12616" t="str">
            <v>Water</v>
          </cell>
        </row>
        <row r="12617">
          <cell r="B12617">
            <v>5343.41</v>
          </cell>
          <cell r="C12617">
            <v>2012</v>
          </cell>
          <cell r="D12617" t="str">
            <v>413220  Oil, Gas, Lubricants and Coal</v>
          </cell>
          <cell r="E12617" t="str">
            <v>District 6</v>
          </cell>
          <cell r="F12617" t="str">
            <v>Water</v>
          </cell>
        </row>
        <row r="12618">
          <cell r="B12618">
            <v>399.9</v>
          </cell>
          <cell r="C12618">
            <v>2012</v>
          </cell>
          <cell r="D12618" t="str">
            <v>413220  Oil, Gas, Lubricants and Coal</v>
          </cell>
          <cell r="E12618" t="str">
            <v>District 6</v>
          </cell>
          <cell r="F12618" t="str">
            <v>Water</v>
          </cell>
        </row>
        <row r="12619">
          <cell r="B12619">
            <v>4472.2299999999996</v>
          </cell>
          <cell r="C12619">
            <v>2012</v>
          </cell>
          <cell r="D12619" t="str">
            <v>413220  Oil, Gas, Lubricants and Coal</v>
          </cell>
          <cell r="E12619" t="str">
            <v>District 6</v>
          </cell>
          <cell r="F12619" t="str">
            <v>Water</v>
          </cell>
        </row>
        <row r="12620">
          <cell r="B12620">
            <v>0</v>
          </cell>
          <cell r="C12620">
            <v>2012</v>
          </cell>
          <cell r="D12620" t="str">
            <v>413220  Oil, Gas, Lubricants and Coal</v>
          </cell>
          <cell r="E12620" t="str">
            <v>District 6</v>
          </cell>
          <cell r="F12620" t="str">
            <v>Water</v>
          </cell>
        </row>
        <row r="12621">
          <cell r="B12621">
            <v>1096.1600000000001</v>
          </cell>
          <cell r="C12621">
            <v>2012</v>
          </cell>
          <cell r="D12621" t="str">
            <v>413220  Oil, Gas, Lubricants and Coal</v>
          </cell>
          <cell r="E12621" t="str">
            <v>District 4</v>
          </cell>
          <cell r="F12621" t="str">
            <v>Sewer</v>
          </cell>
        </row>
        <row r="12622">
          <cell r="B12622">
            <v>2443.54</v>
          </cell>
          <cell r="C12622">
            <v>2012</v>
          </cell>
          <cell r="D12622" t="str">
            <v>413220  Oil, Gas, Lubricants and Coal</v>
          </cell>
          <cell r="E12622" t="str">
            <v>District 4</v>
          </cell>
          <cell r="F12622" t="str">
            <v>Sewer</v>
          </cell>
        </row>
        <row r="12623">
          <cell r="B12623">
            <v>658.51</v>
          </cell>
          <cell r="C12623">
            <v>2012</v>
          </cell>
          <cell r="D12623" t="str">
            <v>413220  Oil, Gas, Lubricants and Coal</v>
          </cell>
          <cell r="E12623" t="str">
            <v>District 4</v>
          </cell>
          <cell r="F12623" t="str">
            <v>Sewer</v>
          </cell>
        </row>
        <row r="12624">
          <cell r="B12624">
            <v>0</v>
          </cell>
          <cell r="C12624">
            <v>2012</v>
          </cell>
          <cell r="D12624" t="str">
            <v>413220  Oil, Gas, Lubricants and Coal</v>
          </cell>
          <cell r="E12624" t="str">
            <v>District 3</v>
          </cell>
          <cell r="F12624" t="str">
            <v>Sewer</v>
          </cell>
        </row>
        <row r="12625">
          <cell r="B12625">
            <v>89043.53</v>
          </cell>
          <cell r="C12625">
            <v>2012</v>
          </cell>
          <cell r="D12625" t="str">
            <v>413220  Oil, Gas, Lubricants and Coal</v>
          </cell>
          <cell r="E12625" t="str">
            <v>District 7</v>
          </cell>
          <cell r="F12625" t="str">
            <v>Sewer</v>
          </cell>
        </row>
        <row r="12626">
          <cell r="B12626">
            <v>4481.99</v>
          </cell>
          <cell r="C12626">
            <v>2012</v>
          </cell>
          <cell r="D12626" t="str">
            <v>413220  Oil, Gas, Lubricants and Coal</v>
          </cell>
          <cell r="E12626" t="str">
            <v>District 1</v>
          </cell>
          <cell r="F12626" t="str">
            <v>Sewer</v>
          </cell>
        </row>
        <row r="12627">
          <cell r="B12627">
            <v>8393.99</v>
          </cell>
          <cell r="C12627">
            <v>2012</v>
          </cell>
          <cell r="D12627" t="str">
            <v>413220  Oil, Gas, Lubricants and Coal</v>
          </cell>
          <cell r="E12627" t="str">
            <v>Logistics</v>
          </cell>
          <cell r="F12627" t="str">
            <v>Sewer</v>
          </cell>
        </row>
        <row r="12628">
          <cell r="B12628">
            <v>0</v>
          </cell>
          <cell r="C12628">
            <v>2012</v>
          </cell>
          <cell r="D12628" t="str">
            <v>413220  Oil, Gas, Lubricants and Coal</v>
          </cell>
          <cell r="E12628" t="str">
            <v>Planning &amp; Design</v>
          </cell>
          <cell r="F12628" t="str">
            <v>Sewer</v>
          </cell>
        </row>
        <row r="12629">
          <cell r="B12629">
            <v>0</v>
          </cell>
          <cell r="C12629">
            <v>2012</v>
          </cell>
          <cell r="D12629" t="str">
            <v>413220  Oil, Gas, Lubricants and Coal</v>
          </cell>
          <cell r="E12629" t="str">
            <v>Informal Settlements</v>
          </cell>
          <cell r="F12629" t="str">
            <v>Sewer</v>
          </cell>
        </row>
        <row r="12630">
          <cell r="B12630">
            <v>27091.54</v>
          </cell>
          <cell r="C12630">
            <v>2012</v>
          </cell>
          <cell r="D12630" t="str">
            <v>413220  Oil, Gas, Lubricants and Coal</v>
          </cell>
          <cell r="E12630" t="str">
            <v>District 7</v>
          </cell>
          <cell r="F12630" t="str">
            <v>Sewer</v>
          </cell>
        </row>
        <row r="12631">
          <cell r="B12631">
            <v>0</v>
          </cell>
          <cell r="C12631">
            <v>2012</v>
          </cell>
          <cell r="D12631" t="str">
            <v>413220  Oil, Gas, Lubricants and Coal</v>
          </cell>
          <cell r="E12631" t="str">
            <v>District 7</v>
          </cell>
          <cell r="F12631" t="str">
            <v>Sewer</v>
          </cell>
        </row>
        <row r="12632">
          <cell r="B12632">
            <v>297.70999999999998</v>
          </cell>
          <cell r="C12632">
            <v>2012</v>
          </cell>
          <cell r="D12632" t="str">
            <v>413220  Oil, Gas, Lubricants and Coal</v>
          </cell>
          <cell r="E12632" t="str">
            <v>District 6</v>
          </cell>
          <cell r="F12632" t="str">
            <v>Sewer</v>
          </cell>
        </row>
        <row r="12633">
          <cell r="B12633">
            <v>0</v>
          </cell>
          <cell r="C12633">
            <v>2012</v>
          </cell>
          <cell r="D12633" t="str">
            <v>413220  Oil, Gas, Lubricants and Coal</v>
          </cell>
          <cell r="E12633" t="str">
            <v>District 6</v>
          </cell>
          <cell r="F12633" t="str">
            <v>Sewer</v>
          </cell>
        </row>
        <row r="12634">
          <cell r="B12634">
            <v>36203.800000000003</v>
          </cell>
          <cell r="C12634">
            <v>2012</v>
          </cell>
          <cell r="D12634" t="str">
            <v>413220  Oil, Gas, Lubricants and Coal</v>
          </cell>
          <cell r="E12634" t="str">
            <v>District 6</v>
          </cell>
          <cell r="F12634" t="str">
            <v>Sewer</v>
          </cell>
        </row>
        <row r="12635">
          <cell r="B12635">
            <v>2044.84</v>
          </cell>
          <cell r="C12635">
            <v>2012</v>
          </cell>
          <cell r="D12635" t="str">
            <v>413220  Oil, Gas, Lubricants and Coal</v>
          </cell>
          <cell r="E12635" t="str">
            <v>District 6</v>
          </cell>
          <cell r="F12635" t="str">
            <v>Sewer</v>
          </cell>
        </row>
        <row r="12636">
          <cell r="B12636">
            <v>679.13</v>
          </cell>
          <cell r="C12636">
            <v>2012</v>
          </cell>
          <cell r="D12636" t="str">
            <v>413220  Oil, Gas, Lubricants and Coal</v>
          </cell>
          <cell r="E12636" t="str">
            <v>District 6</v>
          </cell>
          <cell r="F12636" t="str">
            <v>Sewer</v>
          </cell>
        </row>
        <row r="12637">
          <cell r="B12637">
            <v>0</v>
          </cell>
          <cell r="C12637">
            <v>2012</v>
          </cell>
          <cell r="D12637" t="str">
            <v>413220  Oil, Gas, Lubricants and Coal</v>
          </cell>
          <cell r="E12637" t="str">
            <v>District 7</v>
          </cell>
          <cell r="F12637" t="str">
            <v>Sewer</v>
          </cell>
        </row>
        <row r="12638">
          <cell r="B12638">
            <v>142.87</v>
          </cell>
          <cell r="C12638">
            <v>2012</v>
          </cell>
          <cell r="D12638" t="str">
            <v>413240  Plant / Equipment (Capex)</v>
          </cell>
          <cell r="E12638" t="str">
            <v>District 8</v>
          </cell>
          <cell r="F12638" t="str">
            <v>Water</v>
          </cell>
        </row>
        <row r="12639">
          <cell r="B12639">
            <v>150</v>
          </cell>
          <cell r="C12639">
            <v>2012</v>
          </cell>
          <cell r="D12639" t="str">
            <v>413250  Personnel Recruitment Costs VAT</v>
          </cell>
          <cell r="E12639" t="str">
            <v>District 3</v>
          </cell>
          <cell r="F12639" t="str">
            <v>Water</v>
          </cell>
        </row>
        <row r="12640">
          <cell r="B12640">
            <v>1700</v>
          </cell>
          <cell r="C12640">
            <v>2012</v>
          </cell>
          <cell r="D12640" t="str">
            <v>413250  Personnel Recruitment Costs VAT</v>
          </cell>
          <cell r="E12640" t="str">
            <v>TOC</v>
          </cell>
          <cell r="F12640" t="str">
            <v>Water</v>
          </cell>
        </row>
        <row r="12641">
          <cell r="B12641">
            <v>2249.12</v>
          </cell>
          <cell r="C12641">
            <v>2012</v>
          </cell>
          <cell r="D12641" t="str">
            <v>413250  Personnel Recruitment Costs VAT</v>
          </cell>
          <cell r="E12641" t="str">
            <v>Logistics</v>
          </cell>
          <cell r="F12641" t="str">
            <v>Sewer</v>
          </cell>
        </row>
        <row r="12642">
          <cell r="B12642">
            <v>0</v>
          </cell>
          <cell r="C12642">
            <v>2012</v>
          </cell>
          <cell r="D12642" t="str">
            <v>413250  Personnel Recruitment Costs VAT</v>
          </cell>
          <cell r="E12642" t="str">
            <v>Logistics</v>
          </cell>
          <cell r="F12642" t="str">
            <v>Water</v>
          </cell>
        </row>
        <row r="12643">
          <cell r="B12643">
            <v>12750</v>
          </cell>
          <cell r="C12643">
            <v>2012</v>
          </cell>
          <cell r="D12643" t="str">
            <v>413250  Personnel Recruitment Costs VAT</v>
          </cell>
          <cell r="E12643" t="str">
            <v>District 7</v>
          </cell>
          <cell r="F12643" t="str">
            <v>Sewer</v>
          </cell>
        </row>
        <row r="12644">
          <cell r="B12644">
            <v>288.47000000000003</v>
          </cell>
          <cell r="C12644">
            <v>2012</v>
          </cell>
          <cell r="D12644" t="str">
            <v>413300  Pest Control</v>
          </cell>
          <cell r="E12644" t="str">
            <v>District 4</v>
          </cell>
          <cell r="F12644" t="str">
            <v>Water</v>
          </cell>
        </row>
        <row r="12645">
          <cell r="B12645">
            <v>118.5</v>
          </cell>
          <cell r="C12645">
            <v>2012</v>
          </cell>
          <cell r="D12645" t="str">
            <v>413300  Pest Control</v>
          </cell>
          <cell r="E12645" t="str">
            <v>District 4</v>
          </cell>
          <cell r="F12645" t="str">
            <v>Water</v>
          </cell>
        </row>
        <row r="12646">
          <cell r="B12646">
            <v>0</v>
          </cell>
          <cell r="C12646">
            <v>2012</v>
          </cell>
          <cell r="D12646" t="str">
            <v>413300  Pest Control</v>
          </cell>
          <cell r="E12646" t="str">
            <v>District 4</v>
          </cell>
          <cell r="F12646" t="str">
            <v>Water</v>
          </cell>
        </row>
        <row r="12647">
          <cell r="B12647">
            <v>143.88</v>
          </cell>
          <cell r="C12647">
            <v>2012</v>
          </cell>
          <cell r="D12647" t="str">
            <v>413300  Pest Control</v>
          </cell>
          <cell r="E12647" t="str">
            <v>District 3</v>
          </cell>
          <cell r="F12647" t="str">
            <v>Water</v>
          </cell>
        </row>
        <row r="12648">
          <cell r="B12648">
            <v>2547.5700000000002</v>
          </cell>
          <cell r="C12648">
            <v>2012</v>
          </cell>
          <cell r="D12648" t="str">
            <v>413300  Pest Control</v>
          </cell>
          <cell r="E12648" t="str">
            <v>District 8</v>
          </cell>
          <cell r="F12648" t="str">
            <v>Water</v>
          </cell>
        </row>
        <row r="12649">
          <cell r="B12649">
            <v>0</v>
          </cell>
          <cell r="C12649">
            <v>2012</v>
          </cell>
          <cell r="D12649" t="str">
            <v>413300  Pest Control</v>
          </cell>
          <cell r="E12649" t="str">
            <v>District 6</v>
          </cell>
          <cell r="F12649" t="str">
            <v>Water</v>
          </cell>
        </row>
        <row r="12650">
          <cell r="B12650">
            <v>413.99</v>
          </cell>
          <cell r="C12650">
            <v>2012</v>
          </cell>
          <cell r="D12650" t="str">
            <v>413300  Pest Control</v>
          </cell>
          <cell r="E12650" t="str">
            <v>District 1</v>
          </cell>
          <cell r="F12650" t="str">
            <v>Water</v>
          </cell>
        </row>
        <row r="12651">
          <cell r="B12651">
            <v>124044.29</v>
          </cell>
          <cell r="C12651">
            <v>2012</v>
          </cell>
          <cell r="D12651" t="str">
            <v>413300  Pest Control</v>
          </cell>
          <cell r="E12651" t="str">
            <v>Logistics</v>
          </cell>
          <cell r="F12651" t="str">
            <v>Water</v>
          </cell>
        </row>
        <row r="12652">
          <cell r="B12652">
            <v>2421.9299999999998</v>
          </cell>
          <cell r="C12652">
            <v>2012</v>
          </cell>
          <cell r="D12652" t="str">
            <v>413300  Pest Control</v>
          </cell>
          <cell r="E12652" t="str">
            <v>Logistics</v>
          </cell>
          <cell r="F12652" t="str">
            <v>Water</v>
          </cell>
        </row>
        <row r="12653">
          <cell r="B12653">
            <v>474.52</v>
          </cell>
          <cell r="C12653">
            <v>2012</v>
          </cell>
          <cell r="D12653" t="str">
            <v>413300  Pest Control</v>
          </cell>
          <cell r="E12653" t="str">
            <v>Informal Settlements</v>
          </cell>
          <cell r="F12653" t="str">
            <v>Water</v>
          </cell>
        </row>
        <row r="12654">
          <cell r="B12654">
            <v>1850</v>
          </cell>
          <cell r="C12654">
            <v>2012</v>
          </cell>
          <cell r="D12654" t="str">
            <v>413300  Pest Control</v>
          </cell>
          <cell r="E12654" t="str">
            <v>TOC</v>
          </cell>
          <cell r="F12654" t="str">
            <v>Water</v>
          </cell>
        </row>
        <row r="12655">
          <cell r="B12655">
            <v>12176.22</v>
          </cell>
          <cell r="C12655">
            <v>2012</v>
          </cell>
          <cell r="D12655" t="str">
            <v>413300  Pest Control</v>
          </cell>
          <cell r="E12655" t="str">
            <v>District 8</v>
          </cell>
          <cell r="F12655" t="str">
            <v>Water</v>
          </cell>
        </row>
        <row r="12656">
          <cell r="B12656">
            <v>225.61</v>
          </cell>
          <cell r="C12656">
            <v>2012</v>
          </cell>
          <cell r="D12656" t="str">
            <v>413300  Pest Control</v>
          </cell>
          <cell r="E12656" t="str">
            <v>District 8</v>
          </cell>
          <cell r="F12656" t="str">
            <v>Water</v>
          </cell>
        </row>
        <row r="12657">
          <cell r="B12657">
            <v>71.94</v>
          </cell>
          <cell r="C12657">
            <v>2012</v>
          </cell>
          <cell r="D12657" t="str">
            <v>413300  Pest Control</v>
          </cell>
          <cell r="E12657" t="str">
            <v>District 6</v>
          </cell>
          <cell r="F12657" t="str">
            <v>Water</v>
          </cell>
        </row>
        <row r="12658">
          <cell r="B12658">
            <v>71.569999999999993</v>
          </cell>
          <cell r="C12658">
            <v>2012</v>
          </cell>
          <cell r="D12658" t="str">
            <v>413300  Pest Control</v>
          </cell>
          <cell r="E12658" t="str">
            <v>District 6</v>
          </cell>
          <cell r="F12658" t="str">
            <v>Water</v>
          </cell>
        </row>
        <row r="12659">
          <cell r="B12659">
            <v>18919.099999999999</v>
          </cell>
          <cell r="C12659">
            <v>2012</v>
          </cell>
          <cell r="D12659" t="str">
            <v>413300  Pest Control</v>
          </cell>
          <cell r="E12659" t="str">
            <v>District 4</v>
          </cell>
          <cell r="F12659" t="str">
            <v>Sewer</v>
          </cell>
        </row>
        <row r="12660">
          <cell r="B12660">
            <v>0</v>
          </cell>
          <cell r="C12660">
            <v>2012</v>
          </cell>
          <cell r="D12660" t="str">
            <v>413300  Pest Control</v>
          </cell>
          <cell r="E12660" t="str">
            <v>District 4</v>
          </cell>
          <cell r="F12660" t="str">
            <v>Sewer</v>
          </cell>
        </row>
        <row r="12661">
          <cell r="B12661">
            <v>635.95000000000005</v>
          </cell>
          <cell r="C12661">
            <v>2012</v>
          </cell>
          <cell r="D12661" t="str">
            <v>413300  Pest Control</v>
          </cell>
          <cell r="E12661" t="str">
            <v>District 4</v>
          </cell>
          <cell r="F12661" t="str">
            <v>Sewer</v>
          </cell>
        </row>
        <row r="12662">
          <cell r="B12662">
            <v>600.04999999999995</v>
          </cell>
          <cell r="C12662">
            <v>2012</v>
          </cell>
          <cell r="D12662" t="str">
            <v>413300  Pest Control</v>
          </cell>
          <cell r="E12662" t="str">
            <v>District 3</v>
          </cell>
          <cell r="F12662" t="str">
            <v>Sewer</v>
          </cell>
        </row>
        <row r="12663">
          <cell r="B12663">
            <v>2175</v>
          </cell>
          <cell r="C12663">
            <v>2012</v>
          </cell>
          <cell r="D12663" t="str">
            <v>413300  Pest Control</v>
          </cell>
          <cell r="E12663" t="str">
            <v>District 6</v>
          </cell>
          <cell r="F12663" t="str">
            <v>Sewer</v>
          </cell>
        </row>
        <row r="12664">
          <cell r="B12664">
            <v>19203.18</v>
          </cell>
          <cell r="C12664">
            <v>2012</v>
          </cell>
          <cell r="D12664" t="str">
            <v>413300  Pest Control</v>
          </cell>
          <cell r="E12664" t="str">
            <v>District 7</v>
          </cell>
          <cell r="F12664" t="str">
            <v>Sewer</v>
          </cell>
        </row>
        <row r="12665">
          <cell r="B12665">
            <v>2053.0300000000002</v>
          </cell>
          <cell r="C12665">
            <v>2012</v>
          </cell>
          <cell r="D12665" t="str">
            <v>413300  Pest Control</v>
          </cell>
          <cell r="E12665" t="str">
            <v>District 1</v>
          </cell>
          <cell r="F12665" t="str">
            <v>Sewer</v>
          </cell>
        </row>
        <row r="12666">
          <cell r="B12666">
            <v>0</v>
          </cell>
          <cell r="C12666">
            <v>2012</v>
          </cell>
          <cell r="D12666" t="str">
            <v>413300  Pest Control</v>
          </cell>
          <cell r="E12666" t="str">
            <v>Logistics</v>
          </cell>
          <cell r="F12666" t="str">
            <v>Sewer</v>
          </cell>
        </row>
        <row r="12667">
          <cell r="B12667">
            <v>42788.99</v>
          </cell>
          <cell r="C12667">
            <v>2012</v>
          </cell>
          <cell r="D12667" t="str">
            <v>413300  Pest Control</v>
          </cell>
          <cell r="E12667" t="str">
            <v>Logistics</v>
          </cell>
          <cell r="F12667" t="str">
            <v>Sewer</v>
          </cell>
        </row>
        <row r="12668">
          <cell r="B12668">
            <v>340.87</v>
          </cell>
          <cell r="C12668">
            <v>2012</v>
          </cell>
          <cell r="D12668" t="str">
            <v>413300  Pest Control</v>
          </cell>
          <cell r="E12668" t="str">
            <v>Informal Settlements</v>
          </cell>
          <cell r="F12668" t="str">
            <v>Sewer</v>
          </cell>
        </row>
        <row r="12669">
          <cell r="B12669">
            <v>143.88</v>
          </cell>
          <cell r="C12669">
            <v>2012</v>
          </cell>
          <cell r="D12669" t="str">
            <v>413300  Pest Control</v>
          </cell>
          <cell r="E12669" t="str">
            <v>Informal Settlements</v>
          </cell>
          <cell r="F12669" t="str">
            <v>Sewer</v>
          </cell>
        </row>
        <row r="12670">
          <cell r="B12670">
            <v>120.05</v>
          </cell>
          <cell r="C12670">
            <v>2012</v>
          </cell>
          <cell r="D12670" t="str">
            <v>413300  Pest Control</v>
          </cell>
          <cell r="E12670" t="str">
            <v>Informal Settlements</v>
          </cell>
          <cell r="F12670" t="str">
            <v>Water</v>
          </cell>
        </row>
        <row r="12671">
          <cell r="B12671">
            <v>34224.269999999997</v>
          </cell>
          <cell r="C12671">
            <v>2012</v>
          </cell>
          <cell r="D12671" t="str">
            <v>413300  Pest Control</v>
          </cell>
          <cell r="E12671" t="str">
            <v>District 7</v>
          </cell>
          <cell r="F12671" t="str">
            <v>Sewer</v>
          </cell>
        </row>
        <row r="12672">
          <cell r="B12672">
            <v>95.42</v>
          </cell>
          <cell r="C12672">
            <v>2012</v>
          </cell>
          <cell r="D12672" t="str">
            <v>413300  Pest Control</v>
          </cell>
          <cell r="E12672" t="str">
            <v>District 6</v>
          </cell>
          <cell r="F12672" t="str">
            <v>Sewer</v>
          </cell>
        </row>
        <row r="12673">
          <cell r="B12673">
            <v>0</v>
          </cell>
          <cell r="C12673">
            <v>2012</v>
          </cell>
          <cell r="D12673" t="str">
            <v>413300  Pest Control</v>
          </cell>
          <cell r="E12673" t="str">
            <v>District 6</v>
          </cell>
          <cell r="F12673" t="str">
            <v>Sewer</v>
          </cell>
        </row>
        <row r="12674">
          <cell r="B12674">
            <v>62.66</v>
          </cell>
          <cell r="C12674">
            <v>2012</v>
          </cell>
          <cell r="D12674" t="str">
            <v>413300  Pest Control</v>
          </cell>
          <cell r="E12674" t="str">
            <v>District 6</v>
          </cell>
          <cell r="F12674" t="str">
            <v>Sewer</v>
          </cell>
        </row>
        <row r="12675">
          <cell r="B12675">
            <v>1317.6</v>
          </cell>
          <cell r="C12675">
            <v>2012</v>
          </cell>
          <cell r="D12675" t="str">
            <v>413320  Pharmaceutical Supplies</v>
          </cell>
          <cell r="E12675" t="str">
            <v>District 6</v>
          </cell>
          <cell r="F12675" t="str">
            <v>Water</v>
          </cell>
        </row>
        <row r="12676">
          <cell r="B12676">
            <v>1587</v>
          </cell>
          <cell r="C12676">
            <v>2012</v>
          </cell>
          <cell r="D12676" t="str">
            <v>413320  Pharmaceutical Supplies</v>
          </cell>
          <cell r="E12676" t="str">
            <v>District 8</v>
          </cell>
          <cell r="F12676" t="str">
            <v>Water</v>
          </cell>
        </row>
        <row r="12677">
          <cell r="B12677">
            <v>15823</v>
          </cell>
          <cell r="C12677">
            <v>2012</v>
          </cell>
          <cell r="D12677" t="str">
            <v>413320  Pharmaceutical Supplies</v>
          </cell>
          <cell r="E12677" t="str">
            <v>District 1</v>
          </cell>
          <cell r="F12677" t="str">
            <v>Water</v>
          </cell>
        </row>
        <row r="12678">
          <cell r="B12678">
            <v>207.27</v>
          </cell>
          <cell r="C12678">
            <v>2012</v>
          </cell>
          <cell r="D12678" t="str">
            <v>413320  Pharmaceutical Supplies</v>
          </cell>
          <cell r="E12678" t="str">
            <v>Logistics</v>
          </cell>
          <cell r="F12678" t="str">
            <v>Water</v>
          </cell>
        </row>
        <row r="12679">
          <cell r="B12679">
            <v>1336.56</v>
          </cell>
          <cell r="C12679">
            <v>2012</v>
          </cell>
          <cell r="D12679" t="str">
            <v>413320  Pharmaceutical Supplies</v>
          </cell>
          <cell r="E12679" t="str">
            <v>District 6</v>
          </cell>
          <cell r="F12679" t="str">
            <v>Water</v>
          </cell>
        </row>
        <row r="12680">
          <cell r="B12680">
            <v>4135.21</v>
          </cell>
          <cell r="C12680">
            <v>2012</v>
          </cell>
          <cell r="D12680" t="str">
            <v>413320  Pharmaceutical Supplies</v>
          </cell>
          <cell r="E12680" t="str">
            <v>District 7</v>
          </cell>
          <cell r="F12680" t="str">
            <v>Sewer</v>
          </cell>
        </row>
        <row r="12681">
          <cell r="B12681">
            <v>4315.6000000000004</v>
          </cell>
          <cell r="C12681">
            <v>2012</v>
          </cell>
          <cell r="D12681" t="str">
            <v>413320  Pharmaceutical Supplies</v>
          </cell>
          <cell r="E12681" t="str">
            <v>District 1</v>
          </cell>
          <cell r="F12681" t="str">
            <v>Sewer</v>
          </cell>
        </row>
        <row r="12682">
          <cell r="B12682">
            <v>1657.27</v>
          </cell>
          <cell r="C12682">
            <v>2012</v>
          </cell>
          <cell r="D12682" t="str">
            <v>413320  Pharmaceutical Supplies</v>
          </cell>
          <cell r="E12682" t="str">
            <v>Logistics</v>
          </cell>
          <cell r="F12682" t="str">
            <v>Sewer</v>
          </cell>
        </row>
        <row r="12683">
          <cell r="B12683">
            <v>409.4</v>
          </cell>
          <cell r="C12683">
            <v>2012</v>
          </cell>
          <cell r="D12683" t="str">
            <v>413350  Plants/Greenery/Vegetation &amp; Gardening S</v>
          </cell>
          <cell r="E12683" t="str">
            <v>District 4</v>
          </cell>
          <cell r="F12683" t="str">
            <v>Water</v>
          </cell>
        </row>
        <row r="12684">
          <cell r="B12684">
            <v>22000</v>
          </cell>
          <cell r="C12684">
            <v>2012</v>
          </cell>
          <cell r="D12684" t="str">
            <v>413350  Plants/Greenery/Vegetation &amp; Gardening S</v>
          </cell>
          <cell r="E12684" t="str">
            <v>Logistics</v>
          </cell>
          <cell r="F12684" t="str">
            <v>Water</v>
          </cell>
        </row>
        <row r="12685">
          <cell r="B12685">
            <v>0</v>
          </cell>
          <cell r="C12685">
            <v>2012</v>
          </cell>
          <cell r="D12685" t="str">
            <v>413350  Plants/Greenery/Vegetation &amp; Gardening S</v>
          </cell>
          <cell r="E12685" t="str">
            <v>District 6</v>
          </cell>
          <cell r="F12685" t="str">
            <v>Water</v>
          </cell>
        </row>
        <row r="12686">
          <cell r="B12686">
            <v>1550</v>
          </cell>
          <cell r="C12686">
            <v>2012</v>
          </cell>
          <cell r="D12686" t="str">
            <v>413350  Plants/Greenery/Vegetation &amp; Gardening S</v>
          </cell>
          <cell r="E12686" t="str">
            <v>Informal Settlements</v>
          </cell>
          <cell r="F12686" t="str">
            <v>Water</v>
          </cell>
        </row>
        <row r="12687">
          <cell r="B12687">
            <v>525</v>
          </cell>
          <cell r="C12687">
            <v>2012</v>
          </cell>
          <cell r="D12687" t="str">
            <v>413350  Plants/Greenery/Vegetation &amp; Gardening S</v>
          </cell>
          <cell r="E12687" t="str">
            <v>District 7</v>
          </cell>
          <cell r="F12687" t="str">
            <v>Sewer</v>
          </cell>
        </row>
        <row r="12688">
          <cell r="B12688">
            <v>154000</v>
          </cell>
          <cell r="C12688">
            <v>2012</v>
          </cell>
          <cell r="D12688" t="str">
            <v>413350  Plants/Greenery/Vegetation &amp; Gardening S</v>
          </cell>
          <cell r="E12688" t="str">
            <v>Logistics</v>
          </cell>
          <cell r="F12688" t="str">
            <v>Sewer</v>
          </cell>
        </row>
        <row r="12689">
          <cell r="B12689">
            <v>0</v>
          </cell>
          <cell r="C12689">
            <v>2012</v>
          </cell>
          <cell r="D12689" t="str">
            <v>413350  Plants/Greenery/Vegetation &amp; Gardening S</v>
          </cell>
          <cell r="E12689" t="str">
            <v>Logistics</v>
          </cell>
          <cell r="F12689" t="str">
            <v>Water</v>
          </cell>
        </row>
        <row r="12690">
          <cell r="B12690">
            <v>12258.02</v>
          </cell>
          <cell r="C12690">
            <v>2012</v>
          </cell>
          <cell r="D12690" t="str">
            <v>413450  Printing Stationery &amp; Photographic</v>
          </cell>
          <cell r="E12690" t="str">
            <v>District 4</v>
          </cell>
          <cell r="F12690" t="str">
            <v>Water</v>
          </cell>
        </row>
        <row r="12691">
          <cell r="B12691">
            <v>8736.2800000000007</v>
          </cell>
          <cell r="C12691">
            <v>2012</v>
          </cell>
          <cell r="D12691" t="str">
            <v>413450  Printing Stationery &amp; Photographic</v>
          </cell>
          <cell r="E12691" t="str">
            <v>District 4</v>
          </cell>
          <cell r="F12691" t="str">
            <v>Water</v>
          </cell>
        </row>
        <row r="12692">
          <cell r="B12692">
            <v>20171.900000000001</v>
          </cell>
          <cell r="C12692">
            <v>2012</v>
          </cell>
          <cell r="D12692" t="str">
            <v>413450  Printing Stationery &amp; Photographic</v>
          </cell>
          <cell r="E12692" t="str">
            <v>District 4</v>
          </cell>
          <cell r="F12692" t="str">
            <v>Water</v>
          </cell>
        </row>
        <row r="12693">
          <cell r="B12693">
            <v>27662.54</v>
          </cell>
          <cell r="C12693">
            <v>2012</v>
          </cell>
          <cell r="D12693" t="str">
            <v>413450  Printing Stationery &amp; Photographic</v>
          </cell>
          <cell r="E12693" t="str">
            <v>District 4</v>
          </cell>
          <cell r="F12693" t="str">
            <v>Water</v>
          </cell>
        </row>
        <row r="12694">
          <cell r="B12694">
            <v>0</v>
          </cell>
          <cell r="C12694">
            <v>2012</v>
          </cell>
          <cell r="D12694" t="str">
            <v>413450  Printing Stationery &amp; Photographic</v>
          </cell>
          <cell r="E12694" t="str">
            <v>District 4</v>
          </cell>
          <cell r="F12694" t="str">
            <v>Water</v>
          </cell>
        </row>
        <row r="12695">
          <cell r="B12695">
            <v>8121.39</v>
          </cell>
          <cell r="C12695">
            <v>2012</v>
          </cell>
          <cell r="D12695" t="str">
            <v>413450  Printing Stationery &amp; Photographic</v>
          </cell>
          <cell r="E12695" t="str">
            <v>District 3</v>
          </cell>
          <cell r="F12695" t="str">
            <v>Water</v>
          </cell>
        </row>
        <row r="12696">
          <cell r="B12696">
            <v>15125.47</v>
          </cell>
          <cell r="C12696">
            <v>2012</v>
          </cell>
          <cell r="D12696" t="str">
            <v>413450  Printing Stationery &amp; Photographic</v>
          </cell>
          <cell r="E12696" t="str">
            <v>District 3</v>
          </cell>
          <cell r="F12696" t="str">
            <v>Water</v>
          </cell>
        </row>
        <row r="12697">
          <cell r="B12697">
            <v>2055.85</v>
          </cell>
          <cell r="C12697">
            <v>2012</v>
          </cell>
          <cell r="D12697" t="str">
            <v>413450  Printing Stationery &amp; Photographic</v>
          </cell>
          <cell r="E12697" t="str">
            <v>District 3</v>
          </cell>
          <cell r="F12697" t="str">
            <v>Water</v>
          </cell>
        </row>
        <row r="12698">
          <cell r="B12698">
            <v>11664.13</v>
          </cell>
          <cell r="C12698">
            <v>2012</v>
          </cell>
          <cell r="D12698" t="str">
            <v>413450  Printing Stationery &amp; Photographic</v>
          </cell>
          <cell r="E12698" t="str">
            <v>District 6</v>
          </cell>
          <cell r="F12698" t="str">
            <v>Water</v>
          </cell>
        </row>
        <row r="12699">
          <cell r="B12699">
            <v>14330.2</v>
          </cell>
          <cell r="C12699">
            <v>2012</v>
          </cell>
          <cell r="D12699" t="str">
            <v>413450  Printing Stationery &amp; Photographic</v>
          </cell>
          <cell r="E12699" t="str">
            <v>District 8</v>
          </cell>
          <cell r="F12699" t="str">
            <v>Water</v>
          </cell>
        </row>
        <row r="12700">
          <cell r="B12700">
            <v>0</v>
          </cell>
          <cell r="C12700">
            <v>2012</v>
          </cell>
          <cell r="D12700" t="str">
            <v>413450  Printing Stationery &amp; Photographic</v>
          </cell>
          <cell r="E12700" t="str">
            <v>District 8</v>
          </cell>
          <cell r="F12700" t="str">
            <v>Water</v>
          </cell>
        </row>
        <row r="12701">
          <cell r="B12701">
            <v>13991.48</v>
          </cell>
          <cell r="C12701">
            <v>2012</v>
          </cell>
          <cell r="D12701" t="str">
            <v>413450  Printing Stationery &amp; Photographic</v>
          </cell>
          <cell r="E12701" t="str">
            <v>District 8</v>
          </cell>
          <cell r="F12701" t="str">
            <v>Water</v>
          </cell>
        </row>
        <row r="12702">
          <cell r="B12702">
            <v>10981.92</v>
          </cell>
          <cell r="C12702">
            <v>2012</v>
          </cell>
          <cell r="D12702" t="str">
            <v>413450  Printing Stationery &amp; Photographic</v>
          </cell>
          <cell r="E12702" t="str">
            <v>District 6</v>
          </cell>
          <cell r="F12702" t="str">
            <v>Water</v>
          </cell>
        </row>
        <row r="12703">
          <cell r="B12703">
            <v>134.43</v>
          </cell>
          <cell r="C12703">
            <v>2012</v>
          </cell>
          <cell r="D12703" t="str">
            <v>413450  Printing Stationery &amp; Photographic</v>
          </cell>
          <cell r="E12703" t="str">
            <v>District 1</v>
          </cell>
          <cell r="F12703" t="str">
            <v>Water</v>
          </cell>
        </row>
        <row r="12704">
          <cell r="B12704">
            <v>53804.56</v>
          </cell>
          <cell r="C12704">
            <v>2012</v>
          </cell>
          <cell r="D12704" t="str">
            <v>413450  Printing Stationery &amp; Photographic</v>
          </cell>
          <cell r="E12704" t="str">
            <v>District 1</v>
          </cell>
          <cell r="F12704" t="str">
            <v>Water</v>
          </cell>
        </row>
        <row r="12705">
          <cell r="B12705">
            <v>1587.56</v>
          </cell>
          <cell r="C12705">
            <v>2012</v>
          </cell>
          <cell r="D12705" t="str">
            <v>413450  Printing Stationery &amp; Photographic</v>
          </cell>
          <cell r="E12705" t="str">
            <v>District 1</v>
          </cell>
          <cell r="F12705" t="str">
            <v>Water</v>
          </cell>
        </row>
        <row r="12706">
          <cell r="B12706">
            <v>9341.4699999999993</v>
          </cell>
          <cell r="C12706">
            <v>2012</v>
          </cell>
          <cell r="D12706" t="str">
            <v>413450  Printing Stationery &amp; Photographic</v>
          </cell>
          <cell r="E12706" t="str">
            <v>Logistics</v>
          </cell>
          <cell r="F12706" t="str">
            <v>Water</v>
          </cell>
        </row>
        <row r="12707">
          <cell r="B12707">
            <v>4952.21</v>
          </cell>
          <cell r="C12707">
            <v>2012</v>
          </cell>
          <cell r="D12707" t="str">
            <v>413450  Printing Stationery &amp; Photographic</v>
          </cell>
          <cell r="E12707" t="str">
            <v>Logistics</v>
          </cell>
          <cell r="F12707" t="str">
            <v>Water</v>
          </cell>
        </row>
        <row r="12708">
          <cell r="B12708">
            <v>11563.1</v>
          </cell>
          <cell r="C12708">
            <v>2012</v>
          </cell>
          <cell r="D12708" t="str">
            <v>413450  Printing Stationery &amp; Photographic</v>
          </cell>
          <cell r="E12708" t="str">
            <v>Logistics</v>
          </cell>
          <cell r="F12708" t="str">
            <v>Water</v>
          </cell>
        </row>
        <row r="12709">
          <cell r="B12709">
            <v>846.64</v>
          </cell>
          <cell r="C12709">
            <v>2012</v>
          </cell>
          <cell r="D12709" t="str">
            <v>413450  Printing Stationery &amp; Photographic</v>
          </cell>
          <cell r="E12709" t="str">
            <v>TOC</v>
          </cell>
          <cell r="F12709" t="str">
            <v>Water</v>
          </cell>
        </row>
        <row r="12710">
          <cell r="B12710">
            <v>24194.880000000001</v>
          </cell>
          <cell r="C12710">
            <v>2012</v>
          </cell>
          <cell r="D12710" t="str">
            <v>413450  Printing Stationery &amp; Photographic</v>
          </cell>
          <cell r="E12710" t="str">
            <v>Informal Settlements</v>
          </cell>
          <cell r="F12710" t="str">
            <v>Water</v>
          </cell>
        </row>
        <row r="12711">
          <cell r="B12711">
            <v>34502.559999999998</v>
          </cell>
          <cell r="C12711">
            <v>2012</v>
          </cell>
          <cell r="D12711" t="str">
            <v>413450  Printing Stationery &amp; Photographic</v>
          </cell>
          <cell r="E12711" t="str">
            <v>TOC</v>
          </cell>
          <cell r="F12711" t="str">
            <v>Water</v>
          </cell>
        </row>
        <row r="12712">
          <cell r="B12712">
            <v>4142.1000000000004</v>
          </cell>
          <cell r="C12712">
            <v>2012</v>
          </cell>
          <cell r="D12712" t="str">
            <v>413450  Printing Stationery &amp; Photographic</v>
          </cell>
          <cell r="E12712" t="str">
            <v>Planning &amp; Design</v>
          </cell>
          <cell r="F12712" t="str">
            <v>Water</v>
          </cell>
        </row>
        <row r="12713">
          <cell r="B12713">
            <v>0</v>
          </cell>
          <cell r="C12713">
            <v>2012</v>
          </cell>
          <cell r="D12713" t="str">
            <v>413450  Printing Stationery &amp; Photographic</v>
          </cell>
          <cell r="E12713" t="e">
            <v>#N/A</v>
          </cell>
          <cell r="F12713" t="str">
            <v>Sewer</v>
          </cell>
        </row>
        <row r="12714">
          <cell r="B12714">
            <v>243067.26</v>
          </cell>
          <cell r="C12714">
            <v>2012</v>
          </cell>
          <cell r="D12714" t="str">
            <v>413450  Printing Stationery &amp; Photographic</v>
          </cell>
          <cell r="E12714" t="str">
            <v>District 8</v>
          </cell>
          <cell r="F12714" t="str">
            <v>Water</v>
          </cell>
        </row>
        <row r="12715">
          <cell r="B12715">
            <v>31583.13</v>
          </cell>
          <cell r="C12715">
            <v>2012</v>
          </cell>
          <cell r="D12715" t="str">
            <v>413450  Printing Stationery &amp; Photographic</v>
          </cell>
          <cell r="E12715" t="str">
            <v>District 8</v>
          </cell>
          <cell r="F12715" t="str">
            <v>Water</v>
          </cell>
        </row>
        <row r="12716">
          <cell r="B12716">
            <v>48203.199999999997</v>
          </cell>
          <cell r="C12716">
            <v>2012</v>
          </cell>
          <cell r="D12716" t="str">
            <v>413450  Printing Stationery &amp; Photographic</v>
          </cell>
          <cell r="E12716" t="str">
            <v>District 8</v>
          </cell>
          <cell r="F12716" t="str">
            <v>Water</v>
          </cell>
        </row>
        <row r="12717">
          <cell r="B12717">
            <v>16600.150000000001</v>
          </cell>
          <cell r="C12717">
            <v>2012</v>
          </cell>
          <cell r="D12717" t="str">
            <v>413450  Printing Stationery &amp; Photographic</v>
          </cell>
          <cell r="E12717" t="str">
            <v>District 6</v>
          </cell>
          <cell r="F12717" t="str">
            <v>Water</v>
          </cell>
        </row>
        <row r="12718">
          <cell r="B12718">
            <v>11498.06</v>
          </cell>
          <cell r="C12718">
            <v>2012</v>
          </cell>
          <cell r="D12718" t="str">
            <v>413450  Printing Stationery &amp; Photographic</v>
          </cell>
          <cell r="E12718" t="str">
            <v>District 6</v>
          </cell>
          <cell r="F12718" t="str">
            <v>Water</v>
          </cell>
        </row>
        <row r="12719">
          <cell r="B12719">
            <v>9643.2099999999991</v>
          </cell>
          <cell r="C12719">
            <v>2012</v>
          </cell>
          <cell r="D12719" t="str">
            <v>413450  Printing Stationery &amp; Photographic</v>
          </cell>
          <cell r="E12719" t="str">
            <v>District 6</v>
          </cell>
          <cell r="F12719" t="str">
            <v>Water</v>
          </cell>
        </row>
        <row r="12720">
          <cell r="B12720">
            <v>8807.07</v>
          </cell>
          <cell r="C12720">
            <v>2012</v>
          </cell>
          <cell r="D12720" t="str">
            <v>413450  Printing Stationery &amp; Photographic</v>
          </cell>
          <cell r="E12720" t="str">
            <v>District 6</v>
          </cell>
          <cell r="F12720" t="str">
            <v>Water</v>
          </cell>
        </row>
        <row r="12721">
          <cell r="B12721">
            <v>1075.6199999999999</v>
          </cell>
          <cell r="C12721">
            <v>2012</v>
          </cell>
          <cell r="D12721" t="str">
            <v>413450  Printing Stationery &amp; Photographic</v>
          </cell>
          <cell r="E12721" t="str">
            <v>District 6</v>
          </cell>
          <cell r="F12721" t="str">
            <v>Water</v>
          </cell>
        </row>
        <row r="12722">
          <cell r="B12722">
            <v>28589.24</v>
          </cell>
          <cell r="C12722">
            <v>2012</v>
          </cell>
          <cell r="D12722" t="str">
            <v>413450  Printing Stationery &amp; Photographic</v>
          </cell>
          <cell r="E12722" t="str">
            <v>District 6</v>
          </cell>
          <cell r="F12722" t="str">
            <v>Water</v>
          </cell>
        </row>
        <row r="12723">
          <cell r="B12723">
            <v>1282.54</v>
          </cell>
          <cell r="C12723">
            <v>2012</v>
          </cell>
          <cell r="D12723" t="str">
            <v>413450  Printing Stationery &amp; Photographic</v>
          </cell>
          <cell r="E12723" t="str">
            <v>District 6</v>
          </cell>
          <cell r="F12723" t="str">
            <v>Water</v>
          </cell>
        </row>
        <row r="12724">
          <cell r="B12724">
            <v>0</v>
          </cell>
          <cell r="C12724">
            <v>2012</v>
          </cell>
          <cell r="D12724" t="str">
            <v>413450  Printing Stationery &amp; Photographic</v>
          </cell>
          <cell r="E12724" t="str">
            <v>District 8</v>
          </cell>
          <cell r="F12724" t="str">
            <v>Water</v>
          </cell>
        </row>
        <row r="12725">
          <cell r="B12725">
            <v>12684.98</v>
          </cell>
          <cell r="C12725">
            <v>2012</v>
          </cell>
          <cell r="D12725" t="str">
            <v>413450  Printing Stationery &amp; Photographic</v>
          </cell>
          <cell r="E12725" t="str">
            <v>District 4</v>
          </cell>
          <cell r="F12725" t="str">
            <v>Sewer</v>
          </cell>
        </row>
        <row r="12726">
          <cell r="B12726">
            <v>29177.57</v>
          </cell>
          <cell r="C12726">
            <v>2012</v>
          </cell>
          <cell r="D12726" t="str">
            <v>413450  Printing Stationery &amp; Photographic</v>
          </cell>
          <cell r="E12726" t="str">
            <v>District 4</v>
          </cell>
          <cell r="F12726" t="str">
            <v>Sewer</v>
          </cell>
        </row>
        <row r="12727">
          <cell r="B12727">
            <v>18580.560000000001</v>
          </cell>
          <cell r="C12727">
            <v>2012</v>
          </cell>
          <cell r="D12727" t="str">
            <v>413450  Printing Stationery &amp; Photographic</v>
          </cell>
          <cell r="E12727" t="str">
            <v>District 4</v>
          </cell>
          <cell r="F12727" t="str">
            <v>Sewer</v>
          </cell>
        </row>
        <row r="12728">
          <cell r="B12728">
            <v>0</v>
          </cell>
          <cell r="C12728">
            <v>2012</v>
          </cell>
          <cell r="D12728" t="str">
            <v>413450  Printing Stationery &amp; Photographic</v>
          </cell>
          <cell r="E12728" t="str">
            <v>District 3</v>
          </cell>
          <cell r="F12728" t="str">
            <v>Sewer</v>
          </cell>
        </row>
        <row r="12729">
          <cell r="B12729">
            <v>0</v>
          </cell>
          <cell r="C12729">
            <v>2012</v>
          </cell>
          <cell r="D12729" t="str">
            <v>413450  Printing Stationery &amp; Photographic</v>
          </cell>
          <cell r="E12729" t="str">
            <v>District 3</v>
          </cell>
          <cell r="F12729" t="str">
            <v>Sewer</v>
          </cell>
        </row>
        <row r="12730">
          <cell r="B12730">
            <v>6373.71</v>
          </cell>
          <cell r="C12730">
            <v>2012</v>
          </cell>
          <cell r="D12730" t="str">
            <v>413450  Printing Stationery &amp; Photographic</v>
          </cell>
          <cell r="E12730" t="str">
            <v>District 3</v>
          </cell>
          <cell r="F12730" t="str">
            <v>Sewer</v>
          </cell>
        </row>
        <row r="12731">
          <cell r="B12731">
            <v>0</v>
          </cell>
          <cell r="C12731">
            <v>2012</v>
          </cell>
          <cell r="D12731" t="str">
            <v>413450  Printing Stationery &amp; Photographic</v>
          </cell>
          <cell r="E12731" t="str">
            <v>TOC</v>
          </cell>
          <cell r="F12731" t="str">
            <v>Sewer</v>
          </cell>
        </row>
        <row r="12732">
          <cell r="B12732">
            <v>22475.040000000001</v>
          </cell>
          <cell r="C12732">
            <v>2012</v>
          </cell>
          <cell r="D12732" t="str">
            <v>413450  Printing Stationery &amp; Photographic</v>
          </cell>
          <cell r="E12732" t="str">
            <v>District 7</v>
          </cell>
          <cell r="F12732" t="str">
            <v>Sewer</v>
          </cell>
        </row>
        <row r="12733">
          <cell r="B12733">
            <v>0</v>
          </cell>
          <cell r="C12733">
            <v>2012</v>
          </cell>
          <cell r="D12733" t="str">
            <v>413450  Printing Stationery &amp; Photographic</v>
          </cell>
          <cell r="E12733" t="str">
            <v>District 7</v>
          </cell>
          <cell r="F12733" t="str">
            <v>Sewer</v>
          </cell>
        </row>
        <row r="12734">
          <cell r="B12734">
            <v>1822.16</v>
          </cell>
          <cell r="C12734">
            <v>2012</v>
          </cell>
          <cell r="D12734" t="str">
            <v>413450  Printing Stationery &amp; Photographic</v>
          </cell>
          <cell r="E12734" t="str">
            <v>District 6</v>
          </cell>
          <cell r="F12734" t="str">
            <v>Sewer</v>
          </cell>
        </row>
        <row r="12735">
          <cell r="B12735">
            <v>21798.14</v>
          </cell>
          <cell r="C12735">
            <v>2012</v>
          </cell>
          <cell r="D12735" t="str">
            <v>413450  Printing Stationery &amp; Photographic</v>
          </cell>
          <cell r="E12735" t="str">
            <v>District 7</v>
          </cell>
          <cell r="F12735" t="str">
            <v>Sewer</v>
          </cell>
        </row>
        <row r="12736">
          <cell r="B12736">
            <v>18596.55</v>
          </cell>
          <cell r="C12736">
            <v>2012</v>
          </cell>
          <cell r="D12736" t="str">
            <v>413450  Printing Stationery &amp; Photographic</v>
          </cell>
          <cell r="E12736" t="str">
            <v>District 1</v>
          </cell>
          <cell r="F12736" t="str">
            <v>Sewer</v>
          </cell>
        </row>
        <row r="12737">
          <cell r="B12737">
            <v>0</v>
          </cell>
          <cell r="C12737">
            <v>2012</v>
          </cell>
          <cell r="D12737" t="str">
            <v>413450  Printing Stationery &amp; Photographic</v>
          </cell>
          <cell r="E12737" t="str">
            <v>Logistics</v>
          </cell>
          <cell r="F12737" t="str">
            <v>Sewer</v>
          </cell>
        </row>
        <row r="12738">
          <cell r="B12738">
            <v>0</v>
          </cell>
          <cell r="C12738">
            <v>2012</v>
          </cell>
          <cell r="D12738" t="str">
            <v>413450  Printing Stationery &amp; Photographic</v>
          </cell>
          <cell r="E12738" t="str">
            <v>Logistics</v>
          </cell>
          <cell r="F12738" t="str">
            <v>Sewer</v>
          </cell>
        </row>
        <row r="12739">
          <cell r="B12739">
            <v>0</v>
          </cell>
          <cell r="C12739">
            <v>2012</v>
          </cell>
          <cell r="D12739" t="str">
            <v>413450  Printing Stationery &amp; Photographic</v>
          </cell>
          <cell r="E12739" t="str">
            <v>Logistics</v>
          </cell>
          <cell r="F12739" t="str">
            <v>Sewer</v>
          </cell>
        </row>
        <row r="12740">
          <cell r="B12740">
            <v>0</v>
          </cell>
          <cell r="C12740">
            <v>2012</v>
          </cell>
          <cell r="D12740" t="str">
            <v>413450  Printing Stationery &amp; Photographic</v>
          </cell>
          <cell r="E12740" t="str">
            <v>Logistics</v>
          </cell>
          <cell r="F12740" t="str">
            <v>Sewer</v>
          </cell>
        </row>
        <row r="12741">
          <cell r="B12741">
            <v>28479.82</v>
          </cell>
          <cell r="C12741">
            <v>2012</v>
          </cell>
          <cell r="D12741" t="str">
            <v>413450  Printing Stationery &amp; Photographic</v>
          </cell>
          <cell r="E12741" t="str">
            <v>Logistics</v>
          </cell>
          <cell r="F12741" t="str">
            <v>Sewer</v>
          </cell>
        </row>
        <row r="12742">
          <cell r="B12742">
            <v>13028.28</v>
          </cell>
          <cell r="C12742">
            <v>2012</v>
          </cell>
          <cell r="D12742" t="str">
            <v>413450  Printing Stationery &amp; Photographic</v>
          </cell>
          <cell r="E12742" t="str">
            <v>Informal Settlements</v>
          </cell>
          <cell r="F12742" t="str">
            <v>Sewer</v>
          </cell>
        </row>
        <row r="12743">
          <cell r="B12743">
            <v>0</v>
          </cell>
          <cell r="C12743">
            <v>2012</v>
          </cell>
          <cell r="D12743" t="str">
            <v>413450  Printing Stationery &amp; Photographic</v>
          </cell>
          <cell r="E12743" t="str">
            <v>TOC</v>
          </cell>
          <cell r="F12743" t="str">
            <v>Sewer</v>
          </cell>
        </row>
        <row r="12744">
          <cell r="B12744">
            <v>572.4</v>
          </cell>
          <cell r="C12744">
            <v>2012</v>
          </cell>
          <cell r="D12744" t="str">
            <v>413450  Printing Stationery &amp; Photographic</v>
          </cell>
          <cell r="E12744" t="str">
            <v>Planning &amp; Design</v>
          </cell>
          <cell r="F12744" t="str">
            <v>Sewer</v>
          </cell>
        </row>
        <row r="12745">
          <cell r="B12745">
            <v>1347.66</v>
          </cell>
          <cell r="C12745">
            <v>2012</v>
          </cell>
          <cell r="D12745" t="str">
            <v>413450  Printing Stationery &amp; Photographic</v>
          </cell>
          <cell r="E12745" t="str">
            <v>Informal Settlements</v>
          </cell>
          <cell r="F12745" t="str">
            <v>Sewer</v>
          </cell>
        </row>
        <row r="12746">
          <cell r="B12746">
            <v>3004.06</v>
          </cell>
          <cell r="C12746">
            <v>2012</v>
          </cell>
          <cell r="D12746" t="str">
            <v>413450  Printing Stationery &amp; Photographic</v>
          </cell>
          <cell r="E12746" t="str">
            <v>Informal Settlements</v>
          </cell>
          <cell r="F12746" t="str">
            <v>Water</v>
          </cell>
        </row>
        <row r="12747">
          <cell r="B12747">
            <v>25179.16</v>
          </cell>
          <cell r="C12747">
            <v>2012</v>
          </cell>
          <cell r="D12747" t="str">
            <v>413450  Printing Stationery &amp; Photographic</v>
          </cell>
          <cell r="E12747" t="str">
            <v>Logistics</v>
          </cell>
          <cell r="F12747" t="str">
            <v>Water</v>
          </cell>
        </row>
        <row r="12748">
          <cell r="B12748">
            <v>0</v>
          </cell>
          <cell r="C12748">
            <v>2012</v>
          </cell>
          <cell r="D12748" t="str">
            <v>413450  Printing Stationery &amp; Photographic</v>
          </cell>
          <cell r="E12748" t="str">
            <v>District 7</v>
          </cell>
          <cell r="F12748" t="str">
            <v>Sewer</v>
          </cell>
        </row>
        <row r="12749">
          <cell r="B12749">
            <v>176801.32</v>
          </cell>
          <cell r="C12749">
            <v>2012</v>
          </cell>
          <cell r="D12749" t="str">
            <v>413450  Printing Stationery &amp; Photographic</v>
          </cell>
          <cell r="E12749" t="str">
            <v>District 7</v>
          </cell>
          <cell r="F12749" t="str">
            <v>Sewer</v>
          </cell>
        </row>
        <row r="12750">
          <cell r="B12750">
            <v>0</v>
          </cell>
          <cell r="C12750">
            <v>2012</v>
          </cell>
          <cell r="D12750" t="str">
            <v>413450  Printing Stationery &amp; Photographic</v>
          </cell>
          <cell r="E12750" t="str">
            <v>District 7</v>
          </cell>
          <cell r="F12750" t="str">
            <v>Sewer</v>
          </cell>
        </row>
        <row r="12751">
          <cell r="B12751">
            <v>17112.91</v>
          </cell>
          <cell r="C12751">
            <v>2012</v>
          </cell>
          <cell r="D12751" t="str">
            <v>413450  Printing Stationery &amp; Photographic</v>
          </cell>
          <cell r="E12751" t="str">
            <v>District 6</v>
          </cell>
          <cell r="F12751" t="str">
            <v>Sewer</v>
          </cell>
        </row>
        <row r="12752">
          <cell r="B12752">
            <v>8645.9699999999993</v>
          </cell>
          <cell r="C12752">
            <v>2012</v>
          </cell>
          <cell r="D12752" t="str">
            <v>413450  Printing Stationery &amp; Photographic</v>
          </cell>
          <cell r="E12752" t="str">
            <v>District 6</v>
          </cell>
          <cell r="F12752" t="str">
            <v>Sewer</v>
          </cell>
        </row>
        <row r="12753">
          <cell r="B12753">
            <v>0</v>
          </cell>
          <cell r="C12753">
            <v>2012</v>
          </cell>
          <cell r="D12753" t="str">
            <v>413450  Printing Stationery &amp; Photographic</v>
          </cell>
          <cell r="E12753" t="str">
            <v>District 6</v>
          </cell>
          <cell r="F12753" t="str">
            <v>Sewer</v>
          </cell>
        </row>
        <row r="12754">
          <cell r="B12754">
            <v>23884.68</v>
          </cell>
          <cell r="C12754">
            <v>2012</v>
          </cell>
          <cell r="D12754" t="str">
            <v>413450  Printing Stationery &amp; Photographic</v>
          </cell>
          <cell r="E12754" t="str">
            <v>District 6</v>
          </cell>
          <cell r="F12754" t="str">
            <v>Sewer</v>
          </cell>
        </row>
        <row r="12755">
          <cell r="B12755">
            <v>9520.9599999999991</v>
          </cell>
          <cell r="C12755">
            <v>2012</v>
          </cell>
          <cell r="D12755" t="str">
            <v>413450  Printing Stationery &amp; Photographic</v>
          </cell>
          <cell r="E12755" t="str">
            <v>District 6</v>
          </cell>
          <cell r="F12755" t="str">
            <v>Sewer</v>
          </cell>
        </row>
        <row r="12756">
          <cell r="B12756">
            <v>4559.6899999999996</v>
          </cell>
          <cell r="C12756">
            <v>2012</v>
          </cell>
          <cell r="D12756" t="str">
            <v>413450  Printing Stationery &amp; Photographic</v>
          </cell>
          <cell r="E12756" t="str">
            <v>District 6</v>
          </cell>
          <cell r="F12756" t="str">
            <v>Sewer</v>
          </cell>
        </row>
        <row r="12757">
          <cell r="B12757">
            <v>0</v>
          </cell>
          <cell r="C12757">
            <v>2012</v>
          </cell>
          <cell r="D12757" t="str">
            <v>413450  Printing Stationery &amp; Photographic</v>
          </cell>
          <cell r="E12757" t="str">
            <v>District 7</v>
          </cell>
          <cell r="F12757" t="str">
            <v>Sewer</v>
          </cell>
        </row>
        <row r="12758">
          <cell r="B12758">
            <v>315.48</v>
          </cell>
          <cell r="C12758">
            <v>2012</v>
          </cell>
          <cell r="D12758" t="str">
            <v>413600  Rates</v>
          </cell>
          <cell r="E12758" t="str">
            <v>District 6</v>
          </cell>
          <cell r="F12758" t="str">
            <v>Water</v>
          </cell>
        </row>
        <row r="12759">
          <cell r="B12759">
            <v>1710</v>
          </cell>
          <cell r="C12759">
            <v>2012</v>
          </cell>
          <cell r="D12759" t="str">
            <v>413650  Recreation , Sport , Tourism &amp; Social De</v>
          </cell>
          <cell r="E12759" t="str">
            <v>District 3</v>
          </cell>
          <cell r="F12759" t="str">
            <v>Water</v>
          </cell>
        </row>
        <row r="12760">
          <cell r="B12760">
            <v>13080.56</v>
          </cell>
          <cell r="C12760">
            <v>2012</v>
          </cell>
          <cell r="D12760" t="str">
            <v>413670  Refreshments &amp; Teas</v>
          </cell>
          <cell r="E12760" t="str">
            <v>District 4</v>
          </cell>
          <cell r="F12760" t="str">
            <v>Water</v>
          </cell>
        </row>
        <row r="12761">
          <cell r="B12761">
            <v>21336.959999999999</v>
          </cell>
          <cell r="C12761">
            <v>2012</v>
          </cell>
          <cell r="D12761" t="str">
            <v>413670  Refreshments &amp; Teas</v>
          </cell>
          <cell r="E12761" t="str">
            <v>District 4</v>
          </cell>
          <cell r="F12761" t="str">
            <v>Water</v>
          </cell>
        </row>
        <row r="12762">
          <cell r="B12762">
            <v>45207.66</v>
          </cell>
          <cell r="C12762">
            <v>2012</v>
          </cell>
          <cell r="D12762" t="str">
            <v>413670  Refreshments &amp; Teas</v>
          </cell>
          <cell r="E12762" t="str">
            <v>District 4</v>
          </cell>
          <cell r="F12762" t="str">
            <v>Water</v>
          </cell>
        </row>
        <row r="12763">
          <cell r="B12763">
            <v>6105.64</v>
          </cell>
          <cell r="C12763">
            <v>2012</v>
          </cell>
          <cell r="D12763" t="str">
            <v>413670  Refreshments &amp; Teas</v>
          </cell>
          <cell r="E12763" t="str">
            <v>District 4</v>
          </cell>
          <cell r="F12763" t="str">
            <v>Water</v>
          </cell>
        </row>
        <row r="12764">
          <cell r="B12764">
            <v>36130.129999999997</v>
          </cell>
          <cell r="C12764">
            <v>2012</v>
          </cell>
          <cell r="D12764" t="str">
            <v>413670  Refreshments &amp; Teas</v>
          </cell>
          <cell r="E12764" t="str">
            <v>District 3</v>
          </cell>
          <cell r="F12764" t="str">
            <v>Water</v>
          </cell>
        </row>
        <row r="12765">
          <cell r="B12765">
            <v>3680.21</v>
          </cell>
          <cell r="C12765">
            <v>2012</v>
          </cell>
          <cell r="D12765" t="str">
            <v>413670  Refreshments &amp; Teas</v>
          </cell>
          <cell r="E12765" t="str">
            <v>District 3</v>
          </cell>
          <cell r="F12765" t="str">
            <v>Water</v>
          </cell>
        </row>
        <row r="12766">
          <cell r="B12766">
            <v>406.43</v>
          </cell>
          <cell r="C12766">
            <v>2012</v>
          </cell>
          <cell r="D12766" t="str">
            <v>413670  Refreshments &amp; Teas</v>
          </cell>
          <cell r="E12766" t="str">
            <v>District 3</v>
          </cell>
          <cell r="F12766" t="str">
            <v>Water</v>
          </cell>
        </row>
        <row r="12767">
          <cell r="B12767">
            <v>15685.39</v>
          </cell>
          <cell r="C12767">
            <v>2012</v>
          </cell>
          <cell r="D12767" t="str">
            <v>413670  Refreshments &amp; Teas</v>
          </cell>
          <cell r="E12767" t="str">
            <v>District 6</v>
          </cell>
          <cell r="F12767" t="str">
            <v>Water</v>
          </cell>
        </row>
        <row r="12768">
          <cell r="B12768">
            <v>48421.84</v>
          </cell>
          <cell r="C12768">
            <v>2012</v>
          </cell>
          <cell r="D12768" t="str">
            <v>413670  Refreshments &amp; Teas</v>
          </cell>
          <cell r="E12768" t="str">
            <v>District 8</v>
          </cell>
          <cell r="F12768" t="str">
            <v>Water</v>
          </cell>
        </row>
        <row r="12769">
          <cell r="B12769">
            <v>157.25</v>
          </cell>
          <cell r="C12769">
            <v>2012</v>
          </cell>
          <cell r="D12769" t="str">
            <v>413670  Refreshments &amp; Teas</v>
          </cell>
          <cell r="E12769" t="str">
            <v>District 8</v>
          </cell>
          <cell r="F12769" t="str">
            <v>Water</v>
          </cell>
        </row>
        <row r="12770">
          <cell r="B12770">
            <v>78084.39</v>
          </cell>
          <cell r="C12770">
            <v>2012</v>
          </cell>
          <cell r="D12770" t="str">
            <v>413670  Refreshments &amp; Teas</v>
          </cell>
          <cell r="E12770" t="str">
            <v>District 1</v>
          </cell>
          <cell r="F12770" t="str">
            <v>Water</v>
          </cell>
        </row>
        <row r="12771">
          <cell r="B12771">
            <v>1162.8399999999999</v>
          </cell>
          <cell r="C12771">
            <v>2012</v>
          </cell>
          <cell r="D12771" t="str">
            <v>413670  Refreshments &amp; Teas</v>
          </cell>
          <cell r="E12771" t="str">
            <v>District 1</v>
          </cell>
          <cell r="F12771" t="str">
            <v>Water</v>
          </cell>
        </row>
        <row r="12772">
          <cell r="B12772">
            <v>0</v>
          </cell>
          <cell r="C12772">
            <v>2012</v>
          </cell>
          <cell r="D12772" t="str">
            <v>413670  Refreshments &amp; Teas</v>
          </cell>
          <cell r="E12772" t="str">
            <v>District 1</v>
          </cell>
          <cell r="F12772" t="str">
            <v>Water</v>
          </cell>
        </row>
        <row r="12773">
          <cell r="B12773">
            <v>34509</v>
          </cell>
          <cell r="C12773">
            <v>2012</v>
          </cell>
          <cell r="D12773" t="str">
            <v>413670  Refreshments &amp; Teas</v>
          </cell>
          <cell r="E12773" t="str">
            <v>Logistics</v>
          </cell>
          <cell r="F12773" t="str">
            <v>Water</v>
          </cell>
        </row>
        <row r="12774">
          <cell r="B12774">
            <v>14428.1</v>
          </cell>
          <cell r="C12774">
            <v>2012</v>
          </cell>
          <cell r="D12774" t="str">
            <v>413670  Refreshments &amp; Teas</v>
          </cell>
          <cell r="E12774" t="str">
            <v>Logistics</v>
          </cell>
          <cell r="F12774" t="str">
            <v>Water</v>
          </cell>
        </row>
        <row r="12775">
          <cell r="B12775">
            <v>17482.41</v>
          </cell>
          <cell r="C12775">
            <v>2012</v>
          </cell>
          <cell r="D12775" t="str">
            <v>413670  Refreshments &amp; Teas</v>
          </cell>
          <cell r="E12775" t="str">
            <v>Logistics</v>
          </cell>
          <cell r="F12775" t="str">
            <v>Water</v>
          </cell>
        </row>
        <row r="12776">
          <cell r="B12776">
            <v>0</v>
          </cell>
          <cell r="C12776">
            <v>2012</v>
          </cell>
          <cell r="D12776" t="str">
            <v>413670  Refreshments &amp; Teas</v>
          </cell>
          <cell r="E12776" t="str">
            <v>Logistics</v>
          </cell>
          <cell r="F12776" t="str">
            <v>Water</v>
          </cell>
        </row>
        <row r="12777">
          <cell r="B12777">
            <v>15590.04</v>
          </cell>
          <cell r="C12777">
            <v>2012</v>
          </cell>
          <cell r="D12777" t="str">
            <v>413670  Refreshments &amp; Teas</v>
          </cell>
          <cell r="E12777" t="str">
            <v>Informal Settlements</v>
          </cell>
          <cell r="F12777" t="str">
            <v>Water</v>
          </cell>
        </row>
        <row r="12778">
          <cell r="B12778">
            <v>22751.75</v>
          </cell>
          <cell r="C12778">
            <v>2012</v>
          </cell>
          <cell r="D12778" t="str">
            <v>413670  Refreshments &amp; Teas</v>
          </cell>
          <cell r="E12778" t="str">
            <v>TOC</v>
          </cell>
          <cell r="F12778" t="str">
            <v>Water</v>
          </cell>
        </row>
        <row r="12779">
          <cell r="B12779">
            <v>172829.65</v>
          </cell>
          <cell r="C12779">
            <v>2012</v>
          </cell>
          <cell r="D12779" t="str">
            <v>413670  Refreshments &amp; Teas</v>
          </cell>
          <cell r="E12779" t="str">
            <v>District 8</v>
          </cell>
          <cell r="F12779" t="str">
            <v>Water</v>
          </cell>
        </row>
        <row r="12780">
          <cell r="B12780">
            <v>29802.99</v>
          </cell>
          <cell r="C12780">
            <v>2012</v>
          </cell>
          <cell r="D12780" t="str">
            <v>413670  Refreshments &amp; Teas</v>
          </cell>
          <cell r="E12780" t="str">
            <v>District 8</v>
          </cell>
          <cell r="F12780" t="str">
            <v>Water</v>
          </cell>
        </row>
        <row r="12781">
          <cell r="B12781">
            <v>2298.17</v>
          </cell>
          <cell r="C12781">
            <v>2012</v>
          </cell>
          <cell r="D12781" t="str">
            <v>413670  Refreshments &amp; Teas</v>
          </cell>
          <cell r="E12781" t="str">
            <v>District 8</v>
          </cell>
          <cell r="F12781" t="str">
            <v>Water</v>
          </cell>
        </row>
        <row r="12782">
          <cell r="B12782">
            <v>18687.02</v>
          </cell>
          <cell r="C12782">
            <v>2012</v>
          </cell>
          <cell r="D12782" t="str">
            <v>413670  Refreshments &amp; Teas</v>
          </cell>
          <cell r="E12782" t="str">
            <v>District 6</v>
          </cell>
          <cell r="F12782" t="str">
            <v>Water</v>
          </cell>
        </row>
        <row r="12783">
          <cell r="B12783">
            <v>18128.62</v>
          </cell>
          <cell r="C12783">
            <v>2012</v>
          </cell>
          <cell r="D12783" t="str">
            <v>413670  Refreshments &amp; Teas</v>
          </cell>
          <cell r="E12783" t="str">
            <v>District 6</v>
          </cell>
          <cell r="F12783" t="str">
            <v>Water</v>
          </cell>
        </row>
        <row r="12784">
          <cell r="B12784">
            <v>11646.87</v>
          </cell>
          <cell r="C12784">
            <v>2012</v>
          </cell>
          <cell r="D12784" t="str">
            <v>413670  Refreshments &amp; Teas</v>
          </cell>
          <cell r="E12784" t="str">
            <v>District 6</v>
          </cell>
          <cell r="F12784" t="str">
            <v>Water</v>
          </cell>
        </row>
        <row r="12785">
          <cell r="B12785">
            <v>15508.15</v>
          </cell>
          <cell r="C12785">
            <v>2012</v>
          </cell>
          <cell r="D12785" t="str">
            <v>413670  Refreshments &amp; Teas</v>
          </cell>
          <cell r="E12785" t="str">
            <v>District 6</v>
          </cell>
          <cell r="F12785" t="str">
            <v>Water</v>
          </cell>
        </row>
        <row r="12786">
          <cell r="B12786">
            <v>14034.62</v>
          </cell>
          <cell r="C12786">
            <v>2012</v>
          </cell>
          <cell r="D12786" t="str">
            <v>413670  Refreshments &amp; Teas</v>
          </cell>
          <cell r="E12786" t="str">
            <v>District 4</v>
          </cell>
          <cell r="F12786" t="str">
            <v>Sewer</v>
          </cell>
        </row>
        <row r="12787">
          <cell r="B12787">
            <v>29700.66</v>
          </cell>
          <cell r="C12787">
            <v>2012</v>
          </cell>
          <cell r="D12787" t="str">
            <v>413670  Refreshments &amp; Teas</v>
          </cell>
          <cell r="E12787" t="str">
            <v>District 4</v>
          </cell>
          <cell r="F12787" t="str">
            <v>Sewer</v>
          </cell>
        </row>
        <row r="12788">
          <cell r="B12788">
            <v>40507.68</v>
          </cell>
          <cell r="C12788">
            <v>2012</v>
          </cell>
          <cell r="D12788" t="str">
            <v>413670  Refreshments &amp; Teas</v>
          </cell>
          <cell r="E12788" t="str">
            <v>District 4</v>
          </cell>
          <cell r="F12788" t="str">
            <v>Sewer</v>
          </cell>
        </row>
        <row r="12789">
          <cell r="B12789">
            <v>16471.96</v>
          </cell>
          <cell r="C12789">
            <v>2012</v>
          </cell>
          <cell r="D12789" t="str">
            <v>413670  Refreshments &amp; Teas</v>
          </cell>
          <cell r="E12789" t="str">
            <v>District 3</v>
          </cell>
          <cell r="F12789" t="str">
            <v>Sewer</v>
          </cell>
        </row>
        <row r="12790">
          <cell r="B12790">
            <v>6386.97</v>
          </cell>
          <cell r="C12790">
            <v>2012</v>
          </cell>
          <cell r="D12790" t="str">
            <v>413670  Refreshments &amp; Teas</v>
          </cell>
          <cell r="E12790" t="str">
            <v>District 6</v>
          </cell>
          <cell r="F12790" t="str">
            <v>Sewer</v>
          </cell>
        </row>
        <row r="12791">
          <cell r="B12791">
            <v>30783.19</v>
          </cell>
          <cell r="C12791">
            <v>2012</v>
          </cell>
          <cell r="D12791" t="str">
            <v>413670  Refreshments &amp; Teas</v>
          </cell>
          <cell r="E12791" t="str">
            <v>District 7</v>
          </cell>
          <cell r="F12791" t="str">
            <v>Sewer</v>
          </cell>
        </row>
        <row r="12792">
          <cell r="B12792">
            <v>42601.58</v>
          </cell>
          <cell r="C12792">
            <v>2012</v>
          </cell>
          <cell r="D12792" t="str">
            <v>413670  Refreshments &amp; Teas</v>
          </cell>
          <cell r="E12792" t="str">
            <v>District 1</v>
          </cell>
          <cell r="F12792" t="str">
            <v>Sewer</v>
          </cell>
        </row>
        <row r="12793">
          <cell r="B12793">
            <v>45046.92</v>
          </cell>
          <cell r="C12793">
            <v>2012</v>
          </cell>
          <cell r="D12793" t="str">
            <v>413670  Refreshments &amp; Teas</v>
          </cell>
          <cell r="E12793" t="str">
            <v>Logistics</v>
          </cell>
          <cell r="F12793" t="str">
            <v>Sewer</v>
          </cell>
        </row>
        <row r="12794">
          <cell r="B12794">
            <v>4374.07</v>
          </cell>
          <cell r="C12794">
            <v>2012</v>
          </cell>
          <cell r="D12794" t="str">
            <v>413670  Refreshments &amp; Teas</v>
          </cell>
          <cell r="E12794" t="str">
            <v>Informal Settlements</v>
          </cell>
          <cell r="F12794" t="str">
            <v>Sewer</v>
          </cell>
        </row>
        <row r="12795">
          <cell r="B12795">
            <v>10454.540000000001</v>
          </cell>
          <cell r="C12795">
            <v>2012</v>
          </cell>
          <cell r="D12795" t="str">
            <v>413670  Refreshments &amp; Teas</v>
          </cell>
          <cell r="E12795" t="str">
            <v>Informal Settlements</v>
          </cell>
          <cell r="F12795" t="str">
            <v>Water</v>
          </cell>
        </row>
        <row r="12796">
          <cell r="B12796">
            <v>933.7</v>
          </cell>
          <cell r="C12796">
            <v>2012</v>
          </cell>
          <cell r="D12796" t="str">
            <v>413670  Refreshments &amp; Teas</v>
          </cell>
          <cell r="E12796" t="str">
            <v>Logistics</v>
          </cell>
          <cell r="F12796" t="str">
            <v>Water</v>
          </cell>
        </row>
        <row r="12797">
          <cell r="B12797">
            <v>79746.320000000007</v>
          </cell>
          <cell r="C12797">
            <v>2012</v>
          </cell>
          <cell r="D12797" t="str">
            <v>413670  Refreshments &amp; Teas</v>
          </cell>
          <cell r="E12797" t="str">
            <v>District 7</v>
          </cell>
          <cell r="F12797" t="str">
            <v>Sewer</v>
          </cell>
        </row>
        <row r="12798">
          <cell r="B12798">
            <v>16172.71</v>
          </cell>
          <cell r="C12798">
            <v>2012</v>
          </cell>
          <cell r="D12798" t="str">
            <v>413670  Refreshments &amp; Teas</v>
          </cell>
          <cell r="E12798" t="str">
            <v>District 6</v>
          </cell>
          <cell r="F12798" t="str">
            <v>Sewer</v>
          </cell>
        </row>
        <row r="12799">
          <cell r="B12799">
            <v>18677.87</v>
          </cell>
          <cell r="C12799">
            <v>2012</v>
          </cell>
          <cell r="D12799" t="str">
            <v>413670  Refreshments &amp; Teas</v>
          </cell>
          <cell r="E12799" t="str">
            <v>District 6</v>
          </cell>
          <cell r="F12799" t="str">
            <v>Sewer</v>
          </cell>
        </row>
        <row r="12800">
          <cell r="B12800">
            <v>11513.48</v>
          </cell>
          <cell r="C12800">
            <v>2012</v>
          </cell>
          <cell r="D12800" t="str">
            <v>413670  Refreshments &amp; Teas</v>
          </cell>
          <cell r="E12800" t="str">
            <v>District 6</v>
          </cell>
          <cell r="F12800" t="str">
            <v>Sewer</v>
          </cell>
        </row>
        <row r="12801">
          <cell r="B12801">
            <v>13102.59</v>
          </cell>
          <cell r="C12801">
            <v>2012</v>
          </cell>
          <cell r="D12801" t="str">
            <v>413670  Refreshments &amp; Teas</v>
          </cell>
          <cell r="E12801" t="str">
            <v>District 6</v>
          </cell>
          <cell r="F12801" t="str">
            <v>Sewer</v>
          </cell>
        </row>
        <row r="12802">
          <cell r="B12802">
            <v>1680</v>
          </cell>
          <cell r="C12802">
            <v>2012</v>
          </cell>
          <cell r="D12802" t="str">
            <v>413700  Relocation Costs</v>
          </cell>
          <cell r="E12802" t="str">
            <v>TOC</v>
          </cell>
          <cell r="F12802" t="str">
            <v>Water</v>
          </cell>
        </row>
        <row r="12803">
          <cell r="B12803">
            <v>0</v>
          </cell>
          <cell r="C12803">
            <v>2012</v>
          </cell>
          <cell r="D12803" t="str">
            <v>413700  Relocation Costs</v>
          </cell>
          <cell r="E12803" t="str">
            <v>District 1</v>
          </cell>
          <cell r="F12803" t="str">
            <v>Sewer</v>
          </cell>
        </row>
        <row r="12804">
          <cell r="B12804">
            <v>10582.15</v>
          </cell>
          <cell r="C12804">
            <v>2012</v>
          </cell>
          <cell r="D12804" t="str">
            <v>413700  Relocation Costs</v>
          </cell>
          <cell r="E12804" t="str">
            <v>Logistics</v>
          </cell>
          <cell r="F12804" t="str">
            <v>Sewer</v>
          </cell>
        </row>
        <row r="12805">
          <cell r="B12805">
            <v>0</v>
          </cell>
          <cell r="C12805">
            <v>2012</v>
          </cell>
          <cell r="D12805" t="str">
            <v>413750  Operating Leases</v>
          </cell>
          <cell r="E12805" t="str">
            <v>District 4</v>
          </cell>
          <cell r="F12805" t="str">
            <v>Water</v>
          </cell>
        </row>
        <row r="12806">
          <cell r="B12806">
            <v>0</v>
          </cell>
          <cell r="C12806">
            <v>2012</v>
          </cell>
          <cell r="D12806" t="str">
            <v>413750  Operating Leases</v>
          </cell>
          <cell r="E12806" t="str">
            <v>District 4</v>
          </cell>
          <cell r="F12806" t="str">
            <v>Water</v>
          </cell>
        </row>
        <row r="12807">
          <cell r="B12807">
            <v>0</v>
          </cell>
          <cell r="C12807">
            <v>2012</v>
          </cell>
          <cell r="D12807" t="str">
            <v>413750  Operating Leases</v>
          </cell>
          <cell r="E12807" t="str">
            <v>District 4</v>
          </cell>
          <cell r="F12807" t="str">
            <v>Water</v>
          </cell>
        </row>
        <row r="12808">
          <cell r="B12808">
            <v>0</v>
          </cell>
          <cell r="C12808">
            <v>2012</v>
          </cell>
          <cell r="D12808" t="str">
            <v>413750  Operating Leases</v>
          </cell>
          <cell r="E12808" t="str">
            <v>District 8</v>
          </cell>
          <cell r="F12808" t="str">
            <v>Water</v>
          </cell>
        </row>
        <row r="12809">
          <cell r="B12809">
            <v>0</v>
          </cell>
          <cell r="C12809">
            <v>2012</v>
          </cell>
          <cell r="D12809" t="str">
            <v>413750  Operating Leases</v>
          </cell>
          <cell r="E12809" t="str">
            <v>District 6</v>
          </cell>
          <cell r="F12809" t="str">
            <v>Water</v>
          </cell>
        </row>
        <row r="12810">
          <cell r="B12810">
            <v>2666.8</v>
          </cell>
          <cell r="C12810">
            <v>2012</v>
          </cell>
          <cell r="D12810" t="str">
            <v>413750  Operating Leases</v>
          </cell>
          <cell r="E12810" t="str">
            <v>Logistics</v>
          </cell>
          <cell r="F12810" t="str">
            <v>Water</v>
          </cell>
        </row>
        <row r="12811">
          <cell r="B12811">
            <v>585291.1</v>
          </cell>
          <cell r="C12811">
            <v>2012</v>
          </cell>
          <cell r="D12811" t="str">
            <v>413750  Operating Leases</v>
          </cell>
          <cell r="E12811" t="str">
            <v>Informal Settlements</v>
          </cell>
          <cell r="F12811" t="str">
            <v>Water</v>
          </cell>
        </row>
        <row r="12812">
          <cell r="B12812">
            <v>0</v>
          </cell>
          <cell r="C12812">
            <v>2012</v>
          </cell>
          <cell r="D12812" t="str">
            <v>413750  Operating Leases</v>
          </cell>
          <cell r="E12812" t="str">
            <v>TOC</v>
          </cell>
          <cell r="F12812" t="str">
            <v>Water</v>
          </cell>
        </row>
        <row r="12813">
          <cell r="B12813">
            <v>0</v>
          </cell>
          <cell r="C12813">
            <v>2012</v>
          </cell>
          <cell r="D12813" t="str">
            <v>413750  Operating Leases</v>
          </cell>
          <cell r="E12813" t="str">
            <v>District 8</v>
          </cell>
          <cell r="F12813" t="str">
            <v>Water</v>
          </cell>
        </row>
        <row r="12814">
          <cell r="B12814">
            <v>3100</v>
          </cell>
          <cell r="C12814">
            <v>2012</v>
          </cell>
          <cell r="D12814" t="str">
            <v>413750  Operating Leases</v>
          </cell>
          <cell r="E12814" t="str">
            <v>District 8</v>
          </cell>
          <cell r="F12814" t="str">
            <v>Water</v>
          </cell>
        </row>
        <row r="12815">
          <cell r="B12815">
            <v>0</v>
          </cell>
          <cell r="C12815">
            <v>2012</v>
          </cell>
          <cell r="D12815" t="str">
            <v>413750  Operating Leases</v>
          </cell>
          <cell r="E12815" t="str">
            <v>District 8</v>
          </cell>
          <cell r="F12815" t="str">
            <v>Water</v>
          </cell>
        </row>
        <row r="12816">
          <cell r="B12816">
            <v>0</v>
          </cell>
          <cell r="C12816">
            <v>2012</v>
          </cell>
          <cell r="D12816" t="str">
            <v>413750  Operating Leases</v>
          </cell>
          <cell r="E12816" t="str">
            <v>District 6</v>
          </cell>
          <cell r="F12816" t="str">
            <v>Water</v>
          </cell>
        </row>
        <row r="12817">
          <cell r="B12817">
            <v>0</v>
          </cell>
          <cell r="C12817">
            <v>2012</v>
          </cell>
          <cell r="D12817" t="str">
            <v>413750  Operating Leases</v>
          </cell>
          <cell r="E12817" t="str">
            <v>District 4</v>
          </cell>
          <cell r="F12817" t="str">
            <v>Sewer</v>
          </cell>
        </row>
        <row r="12818">
          <cell r="B12818">
            <v>0</v>
          </cell>
          <cell r="C12818">
            <v>2012</v>
          </cell>
          <cell r="D12818" t="str">
            <v>413750  Operating Leases</v>
          </cell>
          <cell r="E12818" t="str">
            <v>District 4</v>
          </cell>
          <cell r="F12818" t="str">
            <v>Sewer</v>
          </cell>
        </row>
        <row r="12819">
          <cell r="B12819">
            <v>16366</v>
          </cell>
          <cell r="C12819">
            <v>2012</v>
          </cell>
          <cell r="D12819" t="str">
            <v>413750  Operating Leases</v>
          </cell>
          <cell r="E12819" t="str">
            <v>Informal Settlements</v>
          </cell>
          <cell r="F12819" t="str">
            <v>Water</v>
          </cell>
        </row>
        <row r="12820">
          <cell r="B12820">
            <v>940999.88</v>
          </cell>
          <cell r="C12820">
            <v>2012</v>
          </cell>
          <cell r="D12820" t="str">
            <v>413750  Operating Leases</v>
          </cell>
          <cell r="E12820" t="str">
            <v>Logistics</v>
          </cell>
          <cell r="F12820" t="str">
            <v>Water</v>
          </cell>
        </row>
        <row r="12821">
          <cell r="B12821">
            <v>4550</v>
          </cell>
          <cell r="C12821">
            <v>2012</v>
          </cell>
          <cell r="D12821" t="str">
            <v>413750  Operating Leases</v>
          </cell>
          <cell r="E12821" t="str">
            <v>District 7</v>
          </cell>
          <cell r="F12821" t="str">
            <v>Sewer</v>
          </cell>
        </row>
        <row r="12822">
          <cell r="B12822">
            <v>0</v>
          </cell>
          <cell r="C12822">
            <v>2012</v>
          </cell>
          <cell r="D12822" t="str">
            <v>413750  Operating Leases</v>
          </cell>
          <cell r="E12822" t="str">
            <v>District 7</v>
          </cell>
          <cell r="F12822" t="str">
            <v>Sewer</v>
          </cell>
        </row>
        <row r="12823">
          <cell r="B12823">
            <v>0</v>
          </cell>
          <cell r="C12823">
            <v>2012</v>
          </cell>
          <cell r="D12823" t="str">
            <v>413760  Reward Incentives</v>
          </cell>
          <cell r="E12823" t="str">
            <v>District 6</v>
          </cell>
          <cell r="F12823" t="str">
            <v>Water</v>
          </cell>
        </row>
        <row r="12824">
          <cell r="B12824">
            <v>16759.87</v>
          </cell>
          <cell r="C12824">
            <v>2012</v>
          </cell>
          <cell r="D12824" t="str">
            <v>413780  Scrapping of Stock</v>
          </cell>
          <cell r="E12824" t="str">
            <v>District 6</v>
          </cell>
          <cell r="F12824" t="str">
            <v>Water</v>
          </cell>
        </row>
        <row r="12825">
          <cell r="B12825">
            <v>0</v>
          </cell>
          <cell r="C12825">
            <v>2012</v>
          </cell>
          <cell r="D12825" t="str">
            <v>413800  Security Services &amp; Charges</v>
          </cell>
          <cell r="E12825" t="str">
            <v>District 4</v>
          </cell>
          <cell r="F12825" t="str">
            <v>Water</v>
          </cell>
        </row>
        <row r="12826">
          <cell r="B12826">
            <v>1124913.32</v>
          </cell>
          <cell r="C12826">
            <v>2012</v>
          </cell>
          <cell r="D12826" t="str">
            <v>413800  Security Services &amp; Charges</v>
          </cell>
          <cell r="E12826" t="str">
            <v>District 4</v>
          </cell>
          <cell r="F12826" t="str">
            <v>Water</v>
          </cell>
        </row>
        <row r="12827">
          <cell r="B12827">
            <v>0</v>
          </cell>
          <cell r="C12827">
            <v>2012</v>
          </cell>
          <cell r="D12827" t="str">
            <v>413800  Security Services &amp; Charges</v>
          </cell>
          <cell r="E12827" t="str">
            <v>District 4</v>
          </cell>
          <cell r="F12827" t="str">
            <v>Water</v>
          </cell>
        </row>
        <row r="12828">
          <cell r="B12828">
            <v>136352.6</v>
          </cell>
          <cell r="C12828">
            <v>2012</v>
          </cell>
          <cell r="D12828" t="str">
            <v>413800  Security Services &amp; Charges</v>
          </cell>
          <cell r="E12828" t="str">
            <v>District 3</v>
          </cell>
          <cell r="F12828" t="str">
            <v>Water</v>
          </cell>
        </row>
        <row r="12829">
          <cell r="B12829">
            <v>0</v>
          </cell>
          <cell r="C12829">
            <v>2012</v>
          </cell>
          <cell r="D12829" t="str">
            <v>413800  Security Services &amp; Charges</v>
          </cell>
          <cell r="E12829" t="str">
            <v>District 6</v>
          </cell>
          <cell r="F12829" t="str">
            <v>Water</v>
          </cell>
        </row>
        <row r="12830">
          <cell r="B12830">
            <v>243802.37</v>
          </cell>
          <cell r="C12830">
            <v>2012</v>
          </cell>
          <cell r="D12830" t="str">
            <v>413800  Security Services &amp; Charges</v>
          </cell>
          <cell r="E12830" t="str">
            <v>District 8</v>
          </cell>
          <cell r="F12830" t="str">
            <v>Water</v>
          </cell>
        </row>
        <row r="12831">
          <cell r="B12831">
            <v>0</v>
          </cell>
          <cell r="C12831">
            <v>2012</v>
          </cell>
          <cell r="D12831" t="str">
            <v>413800  Security Services &amp; Charges</v>
          </cell>
          <cell r="E12831" t="str">
            <v>District 8</v>
          </cell>
          <cell r="F12831" t="str">
            <v>Water</v>
          </cell>
        </row>
        <row r="12832">
          <cell r="B12832">
            <v>0</v>
          </cell>
          <cell r="C12832">
            <v>2012</v>
          </cell>
          <cell r="D12832" t="str">
            <v>413800  Security Services &amp; Charges</v>
          </cell>
          <cell r="E12832" t="str">
            <v>District 6</v>
          </cell>
          <cell r="F12832" t="str">
            <v>Water</v>
          </cell>
        </row>
        <row r="12833">
          <cell r="B12833">
            <v>0</v>
          </cell>
          <cell r="C12833">
            <v>2012</v>
          </cell>
          <cell r="D12833" t="str">
            <v>413800  Security Services &amp; Charges</v>
          </cell>
          <cell r="E12833" t="str">
            <v>District 1</v>
          </cell>
          <cell r="F12833" t="str">
            <v>Water</v>
          </cell>
        </row>
        <row r="12834">
          <cell r="B12834">
            <v>535779.76</v>
          </cell>
          <cell r="C12834">
            <v>2012</v>
          </cell>
          <cell r="D12834" t="str">
            <v>413800  Security Services &amp; Charges</v>
          </cell>
          <cell r="E12834" t="str">
            <v>District 1</v>
          </cell>
          <cell r="F12834" t="str">
            <v>Water</v>
          </cell>
        </row>
        <row r="12835">
          <cell r="B12835">
            <v>3910747.54</v>
          </cell>
          <cell r="C12835">
            <v>2012</v>
          </cell>
          <cell r="D12835" t="str">
            <v>413800  Security Services &amp; Charges</v>
          </cell>
          <cell r="E12835" t="str">
            <v>Logistics</v>
          </cell>
          <cell r="F12835" t="str">
            <v>Water</v>
          </cell>
        </row>
        <row r="12836">
          <cell r="B12836">
            <v>3019762.97</v>
          </cell>
          <cell r="C12836">
            <v>2012</v>
          </cell>
          <cell r="D12836" t="str">
            <v>413800  Security Services &amp; Charges</v>
          </cell>
          <cell r="E12836" t="str">
            <v>Logistics</v>
          </cell>
          <cell r="F12836" t="str">
            <v>Water</v>
          </cell>
        </row>
        <row r="12837">
          <cell r="B12837">
            <v>105554.26</v>
          </cell>
          <cell r="C12837">
            <v>2012</v>
          </cell>
          <cell r="D12837" t="str">
            <v>413800  Security Services &amp; Charges</v>
          </cell>
          <cell r="E12837" t="str">
            <v>Logistics</v>
          </cell>
          <cell r="F12837" t="str">
            <v>Water</v>
          </cell>
        </row>
        <row r="12838">
          <cell r="B12838">
            <v>3959697.4</v>
          </cell>
          <cell r="C12838">
            <v>2012</v>
          </cell>
          <cell r="D12838" t="str">
            <v>413800  Security Services &amp; Charges</v>
          </cell>
          <cell r="E12838" t="str">
            <v>Logistics</v>
          </cell>
          <cell r="F12838" t="str">
            <v>Water</v>
          </cell>
        </row>
        <row r="12839">
          <cell r="B12839">
            <v>0</v>
          </cell>
          <cell r="C12839">
            <v>2012</v>
          </cell>
          <cell r="D12839" t="str">
            <v>413800  Security Services &amp; Charges</v>
          </cell>
          <cell r="E12839" t="str">
            <v>TOC</v>
          </cell>
          <cell r="F12839" t="str">
            <v>Water</v>
          </cell>
        </row>
        <row r="12840">
          <cell r="B12840">
            <v>5610047.2199999997</v>
          </cell>
          <cell r="C12840">
            <v>2012</v>
          </cell>
          <cell r="D12840" t="str">
            <v>413800  Security Services &amp; Charges</v>
          </cell>
          <cell r="E12840" t="str">
            <v>District 8</v>
          </cell>
          <cell r="F12840" t="str">
            <v>Water</v>
          </cell>
        </row>
        <row r="12841">
          <cell r="B12841">
            <v>727611.84</v>
          </cell>
          <cell r="C12841">
            <v>2012</v>
          </cell>
          <cell r="D12841" t="str">
            <v>413800  Security Services &amp; Charges</v>
          </cell>
          <cell r="E12841" t="str">
            <v>District 8</v>
          </cell>
          <cell r="F12841" t="str">
            <v>Water</v>
          </cell>
        </row>
        <row r="12842">
          <cell r="B12842">
            <v>0</v>
          </cell>
          <cell r="C12842">
            <v>2012</v>
          </cell>
          <cell r="D12842" t="str">
            <v>413800  Security Services &amp; Charges</v>
          </cell>
          <cell r="E12842" t="str">
            <v>District 8</v>
          </cell>
          <cell r="F12842" t="str">
            <v>Water</v>
          </cell>
        </row>
        <row r="12843">
          <cell r="B12843">
            <v>463896.32000000001</v>
          </cell>
          <cell r="C12843">
            <v>2012</v>
          </cell>
          <cell r="D12843" t="str">
            <v>413800  Security Services &amp; Charges</v>
          </cell>
          <cell r="E12843" t="str">
            <v>District 8</v>
          </cell>
          <cell r="F12843" t="str">
            <v>Water</v>
          </cell>
        </row>
        <row r="12844">
          <cell r="B12844">
            <v>238909.9</v>
          </cell>
          <cell r="C12844">
            <v>2012</v>
          </cell>
          <cell r="D12844" t="str">
            <v>413800  Security Services &amp; Charges</v>
          </cell>
          <cell r="E12844" t="str">
            <v>District 6</v>
          </cell>
          <cell r="F12844" t="str">
            <v>Water</v>
          </cell>
        </row>
        <row r="12845">
          <cell r="B12845">
            <v>8321.2800000000007</v>
          </cell>
          <cell r="C12845">
            <v>2012</v>
          </cell>
          <cell r="D12845" t="str">
            <v>413800  Security Services &amp; Charges</v>
          </cell>
          <cell r="E12845" t="str">
            <v>District 6</v>
          </cell>
          <cell r="F12845" t="str">
            <v>Water</v>
          </cell>
        </row>
        <row r="12846">
          <cell r="B12846">
            <v>610446.24</v>
          </cell>
          <cell r="C12846">
            <v>2012</v>
          </cell>
          <cell r="D12846" t="str">
            <v>413800  Security Services &amp; Charges</v>
          </cell>
          <cell r="E12846" t="str">
            <v>District 6</v>
          </cell>
          <cell r="F12846" t="str">
            <v>Water</v>
          </cell>
        </row>
        <row r="12847">
          <cell r="B12847">
            <v>0</v>
          </cell>
          <cell r="C12847">
            <v>2012</v>
          </cell>
          <cell r="D12847" t="str">
            <v>413800  Security Services &amp; Charges</v>
          </cell>
          <cell r="E12847" t="str">
            <v>District 6</v>
          </cell>
          <cell r="F12847" t="str">
            <v>Water</v>
          </cell>
        </row>
        <row r="12848">
          <cell r="B12848">
            <v>98715.98</v>
          </cell>
          <cell r="C12848">
            <v>2012</v>
          </cell>
          <cell r="D12848" t="str">
            <v>413800  Security Services &amp; Charges</v>
          </cell>
          <cell r="E12848" t="str">
            <v>District 8</v>
          </cell>
          <cell r="F12848" t="str">
            <v>Water</v>
          </cell>
        </row>
        <row r="12849">
          <cell r="B12849">
            <v>144725.88</v>
          </cell>
          <cell r="C12849">
            <v>2012</v>
          </cell>
          <cell r="D12849" t="str">
            <v>413800  Security Services &amp; Charges</v>
          </cell>
          <cell r="E12849" t="str">
            <v>District 4</v>
          </cell>
          <cell r="F12849" t="str">
            <v>Sewer</v>
          </cell>
        </row>
        <row r="12850">
          <cell r="B12850">
            <v>2091593.38</v>
          </cell>
          <cell r="C12850">
            <v>2012</v>
          </cell>
          <cell r="D12850" t="str">
            <v>413800  Security Services &amp; Charges</v>
          </cell>
          <cell r="E12850" t="str">
            <v>District 4</v>
          </cell>
          <cell r="F12850" t="str">
            <v>Sewer</v>
          </cell>
        </row>
        <row r="12851">
          <cell r="B12851">
            <v>0</v>
          </cell>
          <cell r="C12851">
            <v>2012</v>
          </cell>
          <cell r="D12851" t="str">
            <v>413800  Security Services &amp; Charges</v>
          </cell>
          <cell r="E12851" t="str">
            <v>District 6</v>
          </cell>
          <cell r="F12851" t="str">
            <v>Sewer</v>
          </cell>
        </row>
        <row r="12852">
          <cell r="B12852">
            <v>0</v>
          </cell>
          <cell r="C12852">
            <v>2012</v>
          </cell>
          <cell r="D12852" t="str">
            <v>413800  Security Services &amp; Charges</v>
          </cell>
          <cell r="E12852" t="str">
            <v>District 1</v>
          </cell>
          <cell r="F12852" t="str">
            <v>Sewer</v>
          </cell>
        </row>
        <row r="12853">
          <cell r="B12853">
            <v>0</v>
          </cell>
          <cell r="C12853">
            <v>2012</v>
          </cell>
          <cell r="D12853" t="str">
            <v>413800  Security Services &amp; Charges</v>
          </cell>
          <cell r="E12853" t="str">
            <v>Logistics</v>
          </cell>
          <cell r="F12853" t="str">
            <v>Sewer</v>
          </cell>
        </row>
        <row r="12854">
          <cell r="B12854">
            <v>6629398.7000000002</v>
          </cell>
          <cell r="C12854">
            <v>2012</v>
          </cell>
          <cell r="D12854" t="str">
            <v>413800  Security Services &amp; Charges</v>
          </cell>
          <cell r="E12854" t="str">
            <v>Logistics</v>
          </cell>
          <cell r="F12854" t="str">
            <v>Sewer</v>
          </cell>
        </row>
        <row r="12855">
          <cell r="B12855">
            <v>33650</v>
          </cell>
          <cell r="C12855">
            <v>2012</v>
          </cell>
          <cell r="D12855" t="str">
            <v>413800  Security Services &amp; Charges</v>
          </cell>
          <cell r="E12855" t="str">
            <v>Informal Settlements</v>
          </cell>
          <cell r="F12855" t="str">
            <v>Sewer</v>
          </cell>
        </row>
        <row r="12856">
          <cell r="B12856">
            <v>571497.6</v>
          </cell>
          <cell r="C12856">
            <v>2012</v>
          </cell>
          <cell r="D12856" t="str">
            <v>413800  Security Services &amp; Charges</v>
          </cell>
          <cell r="E12856" t="str">
            <v>TOC</v>
          </cell>
          <cell r="F12856" t="str">
            <v>Sewer</v>
          </cell>
        </row>
        <row r="12857">
          <cell r="B12857">
            <v>0</v>
          </cell>
          <cell r="C12857">
            <v>2012</v>
          </cell>
          <cell r="D12857" t="str">
            <v>413800  Security Services &amp; Charges</v>
          </cell>
          <cell r="E12857" t="str">
            <v>Informal Settlements</v>
          </cell>
          <cell r="F12857" t="str">
            <v>Sewer</v>
          </cell>
        </row>
        <row r="12858">
          <cell r="B12858">
            <v>294615.94</v>
          </cell>
          <cell r="C12858">
            <v>2012</v>
          </cell>
          <cell r="D12858" t="str">
            <v>413800  Security Services &amp; Charges</v>
          </cell>
          <cell r="E12858" t="str">
            <v>District 7</v>
          </cell>
          <cell r="F12858" t="str">
            <v>Sewer</v>
          </cell>
        </row>
        <row r="12859">
          <cell r="B12859">
            <v>0</v>
          </cell>
          <cell r="C12859">
            <v>2012</v>
          </cell>
          <cell r="D12859" t="str">
            <v>413800  Security Services &amp; Charges</v>
          </cell>
          <cell r="E12859" t="str">
            <v>District 6</v>
          </cell>
          <cell r="F12859" t="str">
            <v>Sewer</v>
          </cell>
        </row>
        <row r="12860">
          <cell r="B12860">
            <v>0</v>
          </cell>
          <cell r="C12860">
            <v>2012</v>
          </cell>
          <cell r="D12860" t="str">
            <v>413800  Security Services &amp; Charges</v>
          </cell>
          <cell r="E12860" t="str">
            <v>District 6</v>
          </cell>
          <cell r="F12860" t="str">
            <v>Sewer</v>
          </cell>
        </row>
        <row r="12861">
          <cell r="B12861">
            <v>113378.53</v>
          </cell>
          <cell r="C12861">
            <v>2012</v>
          </cell>
          <cell r="D12861" t="str">
            <v>413850  Service Connections</v>
          </cell>
          <cell r="E12861" t="str">
            <v>District 4</v>
          </cell>
          <cell r="F12861" t="str">
            <v>Water</v>
          </cell>
        </row>
        <row r="12862">
          <cell r="B12862">
            <v>0</v>
          </cell>
          <cell r="C12862">
            <v>2012</v>
          </cell>
          <cell r="D12862" t="str">
            <v>413850  Service Connections</v>
          </cell>
          <cell r="E12862" t="str">
            <v>District 4</v>
          </cell>
          <cell r="F12862" t="str">
            <v>Water</v>
          </cell>
        </row>
        <row r="12863">
          <cell r="B12863">
            <v>0</v>
          </cell>
          <cell r="C12863">
            <v>2012</v>
          </cell>
          <cell r="D12863" t="str">
            <v>413850  Service Connections</v>
          </cell>
          <cell r="E12863" t="str">
            <v>District 6</v>
          </cell>
          <cell r="F12863" t="str">
            <v>Water</v>
          </cell>
        </row>
        <row r="12864">
          <cell r="B12864">
            <v>3300</v>
          </cell>
          <cell r="C12864">
            <v>2012</v>
          </cell>
          <cell r="D12864" t="str">
            <v>413850  Service Connections</v>
          </cell>
          <cell r="E12864" t="str">
            <v>District 8</v>
          </cell>
          <cell r="F12864" t="str">
            <v>Water</v>
          </cell>
        </row>
        <row r="12865">
          <cell r="B12865">
            <v>0</v>
          </cell>
          <cell r="C12865">
            <v>2012</v>
          </cell>
          <cell r="D12865" t="str">
            <v>413850  Service Connections</v>
          </cell>
          <cell r="E12865" t="str">
            <v>District 1</v>
          </cell>
          <cell r="F12865" t="str">
            <v>Water</v>
          </cell>
        </row>
        <row r="12866">
          <cell r="B12866">
            <v>0</v>
          </cell>
          <cell r="C12866">
            <v>2012</v>
          </cell>
          <cell r="D12866" t="str">
            <v>413850  Service Connections</v>
          </cell>
          <cell r="E12866" t="str">
            <v>Informal Settlements</v>
          </cell>
          <cell r="F12866" t="str">
            <v>Water</v>
          </cell>
        </row>
        <row r="12867">
          <cell r="B12867">
            <v>0</v>
          </cell>
          <cell r="C12867">
            <v>2012</v>
          </cell>
          <cell r="D12867" t="str">
            <v>413850  Service Connections</v>
          </cell>
          <cell r="E12867" t="str">
            <v>District 8</v>
          </cell>
          <cell r="F12867" t="str">
            <v>Water</v>
          </cell>
        </row>
        <row r="12868">
          <cell r="B12868">
            <v>12802.8</v>
          </cell>
          <cell r="C12868">
            <v>2012</v>
          </cell>
          <cell r="D12868" t="str">
            <v>413850  Service Connections</v>
          </cell>
          <cell r="E12868" t="str">
            <v>District 6</v>
          </cell>
          <cell r="F12868" t="str">
            <v>Water</v>
          </cell>
        </row>
        <row r="12869">
          <cell r="B12869">
            <v>0</v>
          </cell>
          <cell r="C12869">
            <v>2012</v>
          </cell>
          <cell r="D12869" t="str">
            <v>413850  Service Connections</v>
          </cell>
          <cell r="E12869" t="str">
            <v>District 6</v>
          </cell>
          <cell r="F12869" t="str">
            <v>Water</v>
          </cell>
        </row>
        <row r="12870">
          <cell r="B12870">
            <v>1189.3399999999999</v>
          </cell>
          <cell r="C12870">
            <v>2012</v>
          </cell>
          <cell r="D12870" t="str">
            <v>413850  Service Connections</v>
          </cell>
          <cell r="E12870" t="str">
            <v>District 7</v>
          </cell>
          <cell r="F12870" t="str">
            <v>Sewer</v>
          </cell>
        </row>
        <row r="12871">
          <cell r="B12871">
            <v>3403.29</v>
          </cell>
          <cell r="C12871">
            <v>2012</v>
          </cell>
          <cell r="D12871" t="str">
            <v>413850  Service Connections</v>
          </cell>
          <cell r="E12871" t="str">
            <v>District 4</v>
          </cell>
          <cell r="F12871" t="str">
            <v>Sewer</v>
          </cell>
        </row>
        <row r="12872">
          <cell r="B12872">
            <v>0</v>
          </cell>
          <cell r="C12872">
            <v>2012</v>
          </cell>
          <cell r="D12872" t="str">
            <v>413850  Service Connections</v>
          </cell>
          <cell r="E12872" t="str">
            <v>District 3</v>
          </cell>
          <cell r="F12872" t="str">
            <v>Sewer</v>
          </cell>
        </row>
        <row r="12873">
          <cell r="B12873">
            <v>0</v>
          </cell>
          <cell r="C12873">
            <v>2012</v>
          </cell>
          <cell r="D12873" t="str">
            <v>413850  Service Connections</v>
          </cell>
          <cell r="E12873" t="str">
            <v>District 6</v>
          </cell>
          <cell r="F12873" t="str">
            <v>Sewer</v>
          </cell>
        </row>
        <row r="12874">
          <cell r="B12874">
            <v>0</v>
          </cell>
          <cell r="C12874">
            <v>2012</v>
          </cell>
          <cell r="D12874" t="str">
            <v>413850  Service Connections</v>
          </cell>
          <cell r="E12874" t="str">
            <v>District 1</v>
          </cell>
          <cell r="F12874" t="str">
            <v>Sewer</v>
          </cell>
        </row>
        <row r="12875">
          <cell r="B12875">
            <v>9561.4</v>
          </cell>
          <cell r="C12875">
            <v>2012</v>
          </cell>
          <cell r="D12875" t="str">
            <v>413850  Service Connections</v>
          </cell>
          <cell r="E12875" t="str">
            <v>Logistics</v>
          </cell>
          <cell r="F12875" t="str">
            <v>Sewer</v>
          </cell>
        </row>
        <row r="12876">
          <cell r="B12876">
            <v>3029.31</v>
          </cell>
          <cell r="C12876">
            <v>2012</v>
          </cell>
          <cell r="D12876" t="str">
            <v>413850  Service Connections</v>
          </cell>
          <cell r="E12876" t="str">
            <v>District 7</v>
          </cell>
          <cell r="F12876" t="str">
            <v>Sewer</v>
          </cell>
        </row>
        <row r="12877">
          <cell r="B12877">
            <v>529.39</v>
          </cell>
          <cell r="C12877">
            <v>2012</v>
          </cell>
          <cell r="D12877" t="str">
            <v>413850  Service Connections</v>
          </cell>
          <cell r="E12877" t="str">
            <v>District 6</v>
          </cell>
          <cell r="F12877" t="str">
            <v>Sewer</v>
          </cell>
        </row>
        <row r="12878">
          <cell r="B12878">
            <v>4680</v>
          </cell>
          <cell r="C12878">
            <v>2012</v>
          </cell>
          <cell r="D12878" t="str">
            <v>413850  Service Connections</v>
          </cell>
          <cell r="E12878" t="str">
            <v>District 6</v>
          </cell>
          <cell r="F12878" t="str">
            <v>Sewer</v>
          </cell>
        </row>
        <row r="12879">
          <cell r="B12879">
            <v>3443.27</v>
          </cell>
          <cell r="C12879">
            <v>2012</v>
          </cell>
          <cell r="D12879" t="str">
            <v>413850  Service Connections</v>
          </cell>
          <cell r="E12879" t="str">
            <v>District 6</v>
          </cell>
          <cell r="F12879" t="str">
            <v>Sewer</v>
          </cell>
        </row>
        <row r="12880">
          <cell r="B12880">
            <v>0</v>
          </cell>
          <cell r="C12880">
            <v>2012</v>
          </cell>
          <cell r="D12880" t="str">
            <v>413900  Sewerage Services</v>
          </cell>
          <cell r="E12880" t="str">
            <v>District 3</v>
          </cell>
          <cell r="F12880" t="str">
            <v>Water</v>
          </cell>
        </row>
        <row r="12881">
          <cell r="B12881">
            <v>41210</v>
          </cell>
          <cell r="C12881">
            <v>2012</v>
          </cell>
          <cell r="D12881" t="str">
            <v>413900  Sewerage Services</v>
          </cell>
          <cell r="E12881" t="str">
            <v>District 1</v>
          </cell>
          <cell r="F12881" t="str">
            <v>Water</v>
          </cell>
        </row>
        <row r="12882">
          <cell r="B12882">
            <v>17410</v>
          </cell>
          <cell r="C12882">
            <v>2012</v>
          </cell>
          <cell r="D12882" t="str">
            <v>413900  Sewerage Services</v>
          </cell>
          <cell r="E12882" t="str">
            <v>Logistics</v>
          </cell>
          <cell r="F12882" t="str">
            <v>Water</v>
          </cell>
        </row>
        <row r="12883">
          <cell r="B12883">
            <v>149448.20000000001</v>
          </cell>
          <cell r="C12883">
            <v>2012</v>
          </cell>
          <cell r="D12883" t="str">
            <v>413900  Sewerage Services</v>
          </cell>
          <cell r="E12883" t="str">
            <v>District 8</v>
          </cell>
          <cell r="F12883" t="str">
            <v>Water</v>
          </cell>
        </row>
        <row r="12884">
          <cell r="B12884">
            <v>116308.92</v>
          </cell>
          <cell r="C12884">
            <v>2012</v>
          </cell>
          <cell r="D12884" t="str">
            <v>413900  Sewerage Services</v>
          </cell>
          <cell r="E12884" t="str">
            <v>District 1</v>
          </cell>
          <cell r="F12884" t="str">
            <v>Sewer</v>
          </cell>
        </row>
        <row r="12885">
          <cell r="B12885">
            <v>0</v>
          </cell>
          <cell r="C12885">
            <v>2012</v>
          </cell>
          <cell r="D12885" t="str">
            <v>413900  Sewerage Services</v>
          </cell>
          <cell r="E12885" t="str">
            <v>Logistics</v>
          </cell>
          <cell r="F12885" t="str">
            <v>Sewer</v>
          </cell>
        </row>
        <row r="12886">
          <cell r="B12886">
            <v>367500</v>
          </cell>
          <cell r="C12886">
            <v>2012</v>
          </cell>
          <cell r="D12886" t="str">
            <v>413900  Sewerage Services</v>
          </cell>
          <cell r="E12886" t="str">
            <v>Informal Settlements</v>
          </cell>
          <cell r="F12886" t="str">
            <v>Sewer</v>
          </cell>
        </row>
        <row r="12887">
          <cell r="B12887">
            <v>3374932.94</v>
          </cell>
          <cell r="C12887">
            <v>2012</v>
          </cell>
          <cell r="D12887" t="str">
            <v>413900  Sewerage Services</v>
          </cell>
          <cell r="E12887" t="str">
            <v>District 7</v>
          </cell>
          <cell r="F12887" t="str">
            <v>Sewer</v>
          </cell>
        </row>
        <row r="12888">
          <cell r="B12888">
            <v>690</v>
          </cell>
          <cell r="C12888">
            <v>2012</v>
          </cell>
          <cell r="D12888" t="str">
            <v>413950  Signage</v>
          </cell>
          <cell r="E12888" t="str">
            <v>District 4</v>
          </cell>
          <cell r="F12888" t="str">
            <v>Water</v>
          </cell>
        </row>
        <row r="12889">
          <cell r="B12889">
            <v>2410</v>
          </cell>
          <cell r="C12889">
            <v>2012</v>
          </cell>
          <cell r="D12889" t="str">
            <v>413950  Signage</v>
          </cell>
          <cell r="E12889" t="str">
            <v>District 3</v>
          </cell>
          <cell r="F12889" t="str">
            <v>Water</v>
          </cell>
        </row>
        <row r="12890">
          <cell r="B12890">
            <v>820</v>
          </cell>
          <cell r="C12890">
            <v>2012</v>
          </cell>
          <cell r="D12890" t="str">
            <v>413950  Signage</v>
          </cell>
          <cell r="E12890" t="str">
            <v>District 8</v>
          </cell>
          <cell r="F12890" t="str">
            <v>Water</v>
          </cell>
        </row>
        <row r="12891">
          <cell r="B12891">
            <v>16988.25</v>
          </cell>
          <cell r="C12891">
            <v>2012</v>
          </cell>
          <cell r="D12891" t="str">
            <v>413950  Signage</v>
          </cell>
          <cell r="E12891" t="str">
            <v>Logistics</v>
          </cell>
          <cell r="F12891" t="str">
            <v>Water</v>
          </cell>
        </row>
        <row r="12892">
          <cell r="B12892">
            <v>13862.75</v>
          </cell>
          <cell r="C12892">
            <v>2012</v>
          </cell>
          <cell r="D12892" t="str">
            <v>413950  Signage</v>
          </cell>
          <cell r="E12892" t="str">
            <v>Logistics</v>
          </cell>
          <cell r="F12892" t="str">
            <v>Water</v>
          </cell>
        </row>
        <row r="12893">
          <cell r="B12893">
            <v>6342.5</v>
          </cell>
          <cell r="C12893">
            <v>2012</v>
          </cell>
          <cell r="D12893" t="str">
            <v>413950  Signage</v>
          </cell>
          <cell r="E12893" t="str">
            <v>Logistics</v>
          </cell>
          <cell r="F12893" t="str">
            <v>Water</v>
          </cell>
        </row>
        <row r="12894">
          <cell r="B12894">
            <v>118.54</v>
          </cell>
          <cell r="C12894">
            <v>2012</v>
          </cell>
          <cell r="D12894" t="str">
            <v>413950  Signage</v>
          </cell>
          <cell r="E12894" t="str">
            <v>Informal Settlements</v>
          </cell>
          <cell r="F12894" t="str">
            <v>Water</v>
          </cell>
        </row>
        <row r="12895">
          <cell r="B12895">
            <v>12685</v>
          </cell>
          <cell r="C12895">
            <v>2012</v>
          </cell>
          <cell r="D12895" t="str">
            <v>413950  Signage</v>
          </cell>
          <cell r="E12895" t="str">
            <v>District 8</v>
          </cell>
          <cell r="F12895" t="str">
            <v>Water</v>
          </cell>
        </row>
        <row r="12896">
          <cell r="B12896">
            <v>170</v>
          </cell>
          <cell r="C12896">
            <v>2012</v>
          </cell>
          <cell r="D12896" t="str">
            <v>413950  Signage</v>
          </cell>
          <cell r="E12896" t="str">
            <v>District 8</v>
          </cell>
          <cell r="F12896" t="str">
            <v>Water</v>
          </cell>
        </row>
        <row r="12897">
          <cell r="B12897">
            <v>17248</v>
          </cell>
          <cell r="C12897">
            <v>2012</v>
          </cell>
          <cell r="D12897" t="str">
            <v>413950  Signage</v>
          </cell>
          <cell r="E12897" t="str">
            <v>District 6</v>
          </cell>
          <cell r="F12897" t="str">
            <v>Water</v>
          </cell>
        </row>
        <row r="12898">
          <cell r="B12898">
            <v>6856</v>
          </cell>
          <cell r="C12898">
            <v>2012</v>
          </cell>
          <cell r="D12898" t="str">
            <v>413950  Signage</v>
          </cell>
          <cell r="E12898" t="str">
            <v>District 6</v>
          </cell>
          <cell r="F12898" t="str">
            <v>Water</v>
          </cell>
        </row>
        <row r="12899">
          <cell r="B12899">
            <v>13292</v>
          </cell>
          <cell r="C12899">
            <v>2012</v>
          </cell>
          <cell r="D12899" t="str">
            <v>413950  Signage</v>
          </cell>
          <cell r="E12899" t="str">
            <v>District 6</v>
          </cell>
          <cell r="F12899" t="str">
            <v>Water</v>
          </cell>
        </row>
        <row r="12900">
          <cell r="B12900">
            <v>158</v>
          </cell>
          <cell r="C12900">
            <v>2012</v>
          </cell>
          <cell r="D12900" t="str">
            <v>413950  Signage</v>
          </cell>
          <cell r="E12900" t="str">
            <v>District 4</v>
          </cell>
          <cell r="F12900" t="str">
            <v>Sewer</v>
          </cell>
        </row>
        <row r="12901">
          <cell r="B12901">
            <v>0</v>
          </cell>
          <cell r="C12901">
            <v>2012</v>
          </cell>
          <cell r="D12901" t="str">
            <v>413950  Signage</v>
          </cell>
          <cell r="E12901" t="str">
            <v>District 7</v>
          </cell>
          <cell r="F12901" t="str">
            <v>Sewer</v>
          </cell>
        </row>
        <row r="12902">
          <cell r="B12902">
            <v>2124</v>
          </cell>
          <cell r="C12902">
            <v>2012</v>
          </cell>
          <cell r="D12902" t="str">
            <v>413950  Signage</v>
          </cell>
          <cell r="E12902" t="str">
            <v>District 7</v>
          </cell>
          <cell r="F12902" t="str">
            <v>Sewer</v>
          </cell>
        </row>
        <row r="12903">
          <cell r="B12903">
            <v>1858.38</v>
          </cell>
          <cell r="C12903">
            <v>2012</v>
          </cell>
          <cell r="D12903" t="str">
            <v>413950  Signage</v>
          </cell>
          <cell r="E12903" t="str">
            <v>District 1</v>
          </cell>
          <cell r="F12903" t="str">
            <v>Sewer</v>
          </cell>
        </row>
        <row r="12904">
          <cell r="B12904">
            <v>6480</v>
          </cell>
          <cell r="C12904">
            <v>2012</v>
          </cell>
          <cell r="D12904" t="str">
            <v>413950  Signage</v>
          </cell>
          <cell r="E12904" t="str">
            <v>Logistics</v>
          </cell>
          <cell r="F12904" t="str">
            <v>Sewer</v>
          </cell>
        </row>
        <row r="12905">
          <cell r="B12905">
            <v>5529.8</v>
          </cell>
          <cell r="C12905">
            <v>2012</v>
          </cell>
          <cell r="D12905" t="str">
            <v>413950  Signage</v>
          </cell>
          <cell r="E12905" t="str">
            <v>District 7</v>
          </cell>
          <cell r="F12905" t="str">
            <v>Sewer</v>
          </cell>
        </row>
        <row r="12906">
          <cell r="B12906">
            <v>3405.76</v>
          </cell>
          <cell r="C12906">
            <v>2012</v>
          </cell>
          <cell r="D12906" t="str">
            <v>414100  Telecommunication Services</v>
          </cell>
          <cell r="E12906" t="str">
            <v>District 4</v>
          </cell>
          <cell r="F12906" t="str">
            <v>Water</v>
          </cell>
        </row>
        <row r="12907">
          <cell r="B12907">
            <v>8923.6200000000008</v>
          </cell>
          <cell r="C12907">
            <v>2012</v>
          </cell>
          <cell r="D12907" t="str">
            <v>414100  Telecommunication Services</v>
          </cell>
          <cell r="E12907" t="str">
            <v>District 4</v>
          </cell>
          <cell r="F12907" t="str">
            <v>Water</v>
          </cell>
        </row>
        <row r="12908">
          <cell r="B12908">
            <v>78460.13</v>
          </cell>
          <cell r="C12908">
            <v>2012</v>
          </cell>
          <cell r="D12908" t="str">
            <v>414100  Telecommunication Services</v>
          </cell>
          <cell r="E12908" t="str">
            <v>District 4</v>
          </cell>
          <cell r="F12908" t="str">
            <v>Water</v>
          </cell>
        </row>
        <row r="12909">
          <cell r="B12909">
            <v>48.35</v>
          </cell>
          <cell r="C12909">
            <v>2012</v>
          </cell>
          <cell r="D12909" t="str">
            <v>414100  Telecommunication Services</v>
          </cell>
          <cell r="E12909" t="str">
            <v>District 4</v>
          </cell>
          <cell r="F12909" t="str">
            <v>Water</v>
          </cell>
        </row>
        <row r="12910">
          <cell r="B12910">
            <v>20708.22</v>
          </cell>
          <cell r="C12910">
            <v>2012</v>
          </cell>
          <cell r="D12910" t="str">
            <v>414100  Telecommunication Services</v>
          </cell>
          <cell r="E12910" t="str">
            <v>District 4</v>
          </cell>
          <cell r="F12910" t="str">
            <v>Water</v>
          </cell>
        </row>
        <row r="12911">
          <cell r="B12911">
            <v>81.569999999999993</v>
          </cell>
          <cell r="C12911">
            <v>2012</v>
          </cell>
          <cell r="D12911" t="str">
            <v>414100  Telecommunication Services</v>
          </cell>
          <cell r="E12911" t="str">
            <v>District 4</v>
          </cell>
          <cell r="F12911" t="str">
            <v>Water</v>
          </cell>
        </row>
        <row r="12912">
          <cell r="B12912">
            <v>41266.81</v>
          </cell>
          <cell r="C12912">
            <v>2012</v>
          </cell>
          <cell r="D12912" t="str">
            <v>414100  Telecommunication Services</v>
          </cell>
          <cell r="E12912" t="str">
            <v>District 3</v>
          </cell>
          <cell r="F12912" t="str">
            <v>Water</v>
          </cell>
        </row>
        <row r="12913">
          <cell r="B12913">
            <v>17396.099999999999</v>
          </cell>
          <cell r="C12913">
            <v>2012</v>
          </cell>
          <cell r="D12913" t="str">
            <v>414100  Telecommunication Services</v>
          </cell>
          <cell r="E12913" t="str">
            <v>District 3</v>
          </cell>
          <cell r="F12913" t="str">
            <v>Water</v>
          </cell>
        </row>
        <row r="12914">
          <cell r="B12914">
            <v>0</v>
          </cell>
          <cell r="C12914">
            <v>2012</v>
          </cell>
          <cell r="D12914" t="str">
            <v>414100  Telecommunication Services</v>
          </cell>
          <cell r="E12914" t="str">
            <v>District 3</v>
          </cell>
          <cell r="F12914" t="str">
            <v>Water</v>
          </cell>
        </row>
        <row r="12915">
          <cell r="B12915">
            <v>8369.2099999999991</v>
          </cell>
          <cell r="C12915">
            <v>2012</v>
          </cell>
          <cell r="D12915" t="str">
            <v>414100  Telecommunication Services</v>
          </cell>
          <cell r="E12915" t="str">
            <v>District 6</v>
          </cell>
          <cell r="F12915" t="str">
            <v>Water</v>
          </cell>
        </row>
        <row r="12916">
          <cell r="B12916">
            <v>15611.5</v>
          </cell>
          <cell r="C12916">
            <v>2012</v>
          </cell>
          <cell r="D12916" t="str">
            <v>414100  Telecommunication Services</v>
          </cell>
          <cell r="E12916" t="str">
            <v>District 8</v>
          </cell>
          <cell r="F12916" t="str">
            <v>Water</v>
          </cell>
        </row>
        <row r="12917">
          <cell r="B12917">
            <v>299.95999999999998</v>
          </cell>
          <cell r="C12917">
            <v>2012</v>
          </cell>
          <cell r="D12917" t="str">
            <v>414100  Telecommunication Services</v>
          </cell>
          <cell r="E12917" t="str">
            <v>District 8</v>
          </cell>
          <cell r="F12917" t="str">
            <v>Water</v>
          </cell>
        </row>
        <row r="12918">
          <cell r="B12918">
            <v>34896.47</v>
          </cell>
          <cell r="C12918">
            <v>2012</v>
          </cell>
          <cell r="D12918" t="str">
            <v>414100  Telecommunication Services</v>
          </cell>
          <cell r="E12918" t="str">
            <v>District 6</v>
          </cell>
          <cell r="F12918" t="str">
            <v>Water</v>
          </cell>
        </row>
        <row r="12919">
          <cell r="B12919">
            <v>19639.55</v>
          </cell>
          <cell r="C12919">
            <v>2012</v>
          </cell>
          <cell r="D12919" t="str">
            <v>414100  Telecommunication Services</v>
          </cell>
          <cell r="E12919" t="str">
            <v>District 1</v>
          </cell>
          <cell r="F12919" t="str">
            <v>Water</v>
          </cell>
        </row>
        <row r="12920">
          <cell r="B12920">
            <v>116.77</v>
          </cell>
          <cell r="C12920">
            <v>2012</v>
          </cell>
          <cell r="D12920" t="str">
            <v>414100  Telecommunication Services</v>
          </cell>
          <cell r="E12920" t="str">
            <v>District 1</v>
          </cell>
          <cell r="F12920" t="str">
            <v>Water</v>
          </cell>
        </row>
        <row r="12921">
          <cell r="B12921">
            <v>1593.53</v>
          </cell>
          <cell r="C12921">
            <v>2012</v>
          </cell>
          <cell r="D12921" t="str">
            <v>414100  Telecommunication Services</v>
          </cell>
          <cell r="E12921" t="str">
            <v>District 1</v>
          </cell>
          <cell r="F12921" t="str">
            <v>Water</v>
          </cell>
        </row>
        <row r="12922">
          <cell r="B12922">
            <v>34743.83</v>
          </cell>
          <cell r="C12922">
            <v>2012</v>
          </cell>
          <cell r="D12922" t="str">
            <v>414100  Telecommunication Services</v>
          </cell>
          <cell r="E12922" t="str">
            <v>Logistics</v>
          </cell>
          <cell r="F12922" t="str">
            <v>Water</v>
          </cell>
        </row>
        <row r="12923">
          <cell r="B12923">
            <v>12254.43</v>
          </cell>
          <cell r="C12923">
            <v>2012</v>
          </cell>
          <cell r="D12923" t="str">
            <v>414100  Telecommunication Services</v>
          </cell>
          <cell r="E12923" t="str">
            <v>Logistics</v>
          </cell>
          <cell r="F12923" t="str">
            <v>Water</v>
          </cell>
        </row>
        <row r="12924">
          <cell r="B12924">
            <v>95359.7</v>
          </cell>
          <cell r="C12924">
            <v>2012</v>
          </cell>
          <cell r="D12924" t="str">
            <v>414100  Telecommunication Services</v>
          </cell>
          <cell r="E12924" t="str">
            <v>Logistics</v>
          </cell>
          <cell r="F12924" t="str">
            <v>Water</v>
          </cell>
        </row>
        <row r="12925">
          <cell r="B12925">
            <v>111.06</v>
          </cell>
          <cell r="C12925">
            <v>2012</v>
          </cell>
          <cell r="D12925" t="str">
            <v>414100  Telecommunication Services</v>
          </cell>
          <cell r="E12925" t="str">
            <v>TOC</v>
          </cell>
          <cell r="F12925" t="str">
            <v>Water</v>
          </cell>
        </row>
        <row r="12926">
          <cell r="B12926">
            <v>12899.72</v>
          </cell>
          <cell r="C12926">
            <v>2012</v>
          </cell>
          <cell r="D12926" t="str">
            <v>414100  Telecommunication Services</v>
          </cell>
          <cell r="E12926" t="str">
            <v>Informal Settlements</v>
          </cell>
          <cell r="F12926" t="str">
            <v>Water</v>
          </cell>
        </row>
        <row r="12927">
          <cell r="B12927">
            <v>0</v>
          </cell>
          <cell r="C12927">
            <v>2012</v>
          </cell>
          <cell r="D12927" t="str">
            <v>414100  Telecommunication Services</v>
          </cell>
          <cell r="E12927" t="e">
            <v>#N/A</v>
          </cell>
          <cell r="F12927" t="str">
            <v>Sewer</v>
          </cell>
        </row>
        <row r="12928">
          <cell r="B12928">
            <v>0</v>
          </cell>
          <cell r="C12928">
            <v>2012</v>
          </cell>
          <cell r="D12928" t="str">
            <v>414100  Telecommunication Services</v>
          </cell>
          <cell r="E12928" t="e">
            <v>#N/A</v>
          </cell>
          <cell r="F12928" t="str">
            <v>Sewer</v>
          </cell>
        </row>
        <row r="12929">
          <cell r="B12929">
            <v>398.2</v>
          </cell>
          <cell r="C12929">
            <v>2012</v>
          </cell>
          <cell r="D12929" t="str">
            <v>414100  Telecommunication Services</v>
          </cell>
          <cell r="E12929" t="str">
            <v>District 8</v>
          </cell>
          <cell r="F12929" t="str">
            <v>Water</v>
          </cell>
        </row>
        <row r="12930">
          <cell r="B12930">
            <v>485029.92</v>
          </cell>
          <cell r="C12930">
            <v>2012</v>
          </cell>
          <cell r="D12930" t="str">
            <v>414100  Telecommunication Services</v>
          </cell>
          <cell r="E12930" t="str">
            <v>District 8</v>
          </cell>
          <cell r="F12930" t="str">
            <v>Water</v>
          </cell>
        </row>
        <row r="12931">
          <cell r="B12931">
            <v>135979.54999999999</v>
          </cell>
          <cell r="C12931">
            <v>2012</v>
          </cell>
          <cell r="D12931" t="str">
            <v>414100  Telecommunication Services</v>
          </cell>
          <cell r="E12931" t="str">
            <v>District 8</v>
          </cell>
          <cell r="F12931" t="str">
            <v>Water</v>
          </cell>
        </row>
        <row r="12932">
          <cell r="B12932">
            <v>0</v>
          </cell>
          <cell r="C12932">
            <v>2012</v>
          </cell>
          <cell r="D12932" t="str">
            <v>414100  Telecommunication Services</v>
          </cell>
          <cell r="E12932" t="str">
            <v>District 8</v>
          </cell>
          <cell r="F12932" t="str">
            <v>Water</v>
          </cell>
        </row>
        <row r="12933">
          <cell r="B12933">
            <v>11527.35</v>
          </cell>
          <cell r="C12933">
            <v>2012</v>
          </cell>
          <cell r="D12933" t="str">
            <v>414100  Telecommunication Services</v>
          </cell>
          <cell r="E12933" t="str">
            <v>District 8</v>
          </cell>
          <cell r="F12933" t="str">
            <v>Water</v>
          </cell>
        </row>
        <row r="12934">
          <cell r="B12934">
            <v>33109.01</v>
          </cell>
          <cell r="C12934">
            <v>2012</v>
          </cell>
          <cell r="D12934" t="str">
            <v>414100  Telecommunication Services</v>
          </cell>
          <cell r="E12934" t="str">
            <v>District 6</v>
          </cell>
          <cell r="F12934" t="str">
            <v>Water</v>
          </cell>
        </row>
        <row r="12935">
          <cell r="B12935">
            <v>11295.96</v>
          </cell>
          <cell r="C12935">
            <v>2012</v>
          </cell>
          <cell r="D12935" t="str">
            <v>414100  Telecommunication Services</v>
          </cell>
          <cell r="E12935" t="str">
            <v>District 6</v>
          </cell>
          <cell r="F12935" t="str">
            <v>Water</v>
          </cell>
        </row>
        <row r="12936">
          <cell r="B12936">
            <v>17952.47</v>
          </cell>
          <cell r="C12936">
            <v>2012</v>
          </cell>
          <cell r="D12936" t="str">
            <v>414100  Telecommunication Services</v>
          </cell>
          <cell r="E12936" t="str">
            <v>District 6</v>
          </cell>
          <cell r="F12936" t="str">
            <v>Water</v>
          </cell>
        </row>
        <row r="12937">
          <cell r="B12937">
            <v>1898.34</v>
          </cell>
          <cell r="C12937">
            <v>2012</v>
          </cell>
          <cell r="D12937" t="str">
            <v>414100  Telecommunication Services</v>
          </cell>
          <cell r="E12937" t="str">
            <v>District 6</v>
          </cell>
          <cell r="F12937" t="str">
            <v>Water</v>
          </cell>
        </row>
        <row r="12938">
          <cell r="B12938">
            <v>3930.27</v>
          </cell>
          <cell r="C12938">
            <v>2012</v>
          </cell>
          <cell r="D12938" t="str">
            <v>414100  Telecommunication Services</v>
          </cell>
          <cell r="E12938" t="str">
            <v>District 6</v>
          </cell>
          <cell r="F12938" t="str">
            <v>Water</v>
          </cell>
        </row>
        <row r="12939">
          <cell r="B12939">
            <v>85.07</v>
          </cell>
          <cell r="C12939">
            <v>2012</v>
          </cell>
          <cell r="D12939" t="str">
            <v>414100  Telecommunication Services</v>
          </cell>
          <cell r="E12939" t="str">
            <v>District 8</v>
          </cell>
          <cell r="F12939" t="str">
            <v>Water</v>
          </cell>
        </row>
        <row r="12940">
          <cell r="B12940">
            <v>202465.78</v>
          </cell>
          <cell r="C12940">
            <v>2012</v>
          </cell>
          <cell r="D12940" t="str">
            <v>414100  Telecommunication Services</v>
          </cell>
          <cell r="E12940" t="str">
            <v>TOC</v>
          </cell>
          <cell r="F12940" t="str">
            <v>Water</v>
          </cell>
        </row>
        <row r="12941">
          <cell r="B12941">
            <v>5002.49</v>
          </cell>
          <cell r="C12941">
            <v>2012</v>
          </cell>
          <cell r="D12941" t="str">
            <v>414100  Telecommunication Services</v>
          </cell>
          <cell r="E12941" t="str">
            <v>District 4</v>
          </cell>
          <cell r="F12941" t="str">
            <v>Sewer</v>
          </cell>
        </row>
        <row r="12942">
          <cell r="B12942">
            <v>0</v>
          </cell>
          <cell r="C12942">
            <v>2012</v>
          </cell>
          <cell r="D12942" t="str">
            <v>414100  Telecommunication Services</v>
          </cell>
          <cell r="E12942" t="str">
            <v>District 4</v>
          </cell>
          <cell r="F12942" t="str">
            <v>Sewer</v>
          </cell>
        </row>
        <row r="12943">
          <cell r="B12943">
            <v>0</v>
          </cell>
          <cell r="C12943">
            <v>2012</v>
          </cell>
          <cell r="D12943" t="str">
            <v>414100  Telecommunication Services</v>
          </cell>
          <cell r="E12943" t="str">
            <v>District 4</v>
          </cell>
          <cell r="F12943" t="str">
            <v>Sewer</v>
          </cell>
        </row>
        <row r="12944">
          <cell r="B12944">
            <v>30485.14</v>
          </cell>
          <cell r="C12944">
            <v>2012</v>
          </cell>
          <cell r="D12944" t="str">
            <v>414100  Telecommunication Services</v>
          </cell>
          <cell r="E12944" t="str">
            <v>District 4</v>
          </cell>
          <cell r="F12944" t="str">
            <v>Sewer</v>
          </cell>
        </row>
        <row r="12945">
          <cell r="B12945">
            <v>75293.58</v>
          </cell>
          <cell r="C12945">
            <v>2012</v>
          </cell>
          <cell r="D12945" t="str">
            <v>414100  Telecommunication Services</v>
          </cell>
          <cell r="E12945" t="str">
            <v>District 4</v>
          </cell>
          <cell r="F12945" t="str">
            <v>Sewer</v>
          </cell>
        </row>
        <row r="12946">
          <cell r="B12946">
            <v>0</v>
          </cell>
          <cell r="C12946">
            <v>2012</v>
          </cell>
          <cell r="D12946" t="str">
            <v>414100  Telecommunication Services</v>
          </cell>
          <cell r="E12946" t="str">
            <v>District 3</v>
          </cell>
          <cell r="F12946" t="str">
            <v>Sewer</v>
          </cell>
        </row>
        <row r="12947">
          <cell r="B12947">
            <v>0</v>
          </cell>
          <cell r="C12947">
            <v>2012</v>
          </cell>
          <cell r="D12947" t="str">
            <v>414100  Telecommunication Services</v>
          </cell>
          <cell r="E12947" t="str">
            <v>District 3</v>
          </cell>
          <cell r="F12947" t="str">
            <v>Sewer</v>
          </cell>
        </row>
        <row r="12948">
          <cell r="B12948">
            <v>2376.42</v>
          </cell>
          <cell r="C12948">
            <v>2012</v>
          </cell>
          <cell r="D12948" t="str">
            <v>414100  Telecommunication Services</v>
          </cell>
          <cell r="E12948" t="str">
            <v>District 3</v>
          </cell>
          <cell r="F12948" t="str">
            <v>Sewer</v>
          </cell>
        </row>
        <row r="12949">
          <cell r="B12949">
            <v>0</v>
          </cell>
          <cell r="C12949">
            <v>2012</v>
          </cell>
          <cell r="D12949" t="str">
            <v>414100  Telecommunication Services</v>
          </cell>
          <cell r="E12949" t="str">
            <v>TOC</v>
          </cell>
          <cell r="F12949" t="str">
            <v>Sewer</v>
          </cell>
        </row>
        <row r="12950">
          <cell r="B12950">
            <v>0</v>
          </cell>
          <cell r="C12950">
            <v>2012</v>
          </cell>
          <cell r="D12950" t="str">
            <v>414100  Telecommunication Services</v>
          </cell>
          <cell r="E12950" t="str">
            <v>District 7</v>
          </cell>
          <cell r="F12950" t="str">
            <v>Sewer</v>
          </cell>
        </row>
        <row r="12951">
          <cell r="B12951">
            <v>0</v>
          </cell>
          <cell r="C12951">
            <v>2012</v>
          </cell>
          <cell r="D12951" t="str">
            <v>414100  Telecommunication Services</v>
          </cell>
          <cell r="E12951" t="str">
            <v>District 7</v>
          </cell>
          <cell r="F12951" t="str">
            <v>Sewer</v>
          </cell>
        </row>
        <row r="12952">
          <cell r="B12952">
            <v>31816.62</v>
          </cell>
          <cell r="C12952">
            <v>2012</v>
          </cell>
          <cell r="D12952" t="str">
            <v>414100  Telecommunication Services</v>
          </cell>
          <cell r="E12952" t="str">
            <v>District 6</v>
          </cell>
          <cell r="F12952" t="str">
            <v>Sewer</v>
          </cell>
        </row>
        <row r="12953">
          <cell r="B12953">
            <v>15584.32</v>
          </cell>
          <cell r="C12953">
            <v>2012</v>
          </cell>
          <cell r="D12953" t="str">
            <v>414100  Telecommunication Services</v>
          </cell>
          <cell r="E12953" t="str">
            <v>District 7</v>
          </cell>
          <cell r="F12953" t="str">
            <v>Sewer</v>
          </cell>
        </row>
        <row r="12954">
          <cell r="B12954">
            <v>0</v>
          </cell>
          <cell r="C12954">
            <v>2012</v>
          </cell>
          <cell r="D12954" t="str">
            <v>414100  Telecommunication Services</v>
          </cell>
          <cell r="E12954" t="str">
            <v>District 1</v>
          </cell>
          <cell r="F12954" t="str">
            <v>Sewer</v>
          </cell>
        </row>
        <row r="12955">
          <cell r="B12955">
            <v>4675.3</v>
          </cell>
          <cell r="C12955">
            <v>2012</v>
          </cell>
          <cell r="D12955" t="str">
            <v>414100  Telecommunication Services</v>
          </cell>
          <cell r="E12955" t="str">
            <v>District 1</v>
          </cell>
          <cell r="F12955" t="str">
            <v>Sewer</v>
          </cell>
        </row>
        <row r="12956">
          <cell r="B12956">
            <v>0</v>
          </cell>
          <cell r="C12956">
            <v>2012</v>
          </cell>
          <cell r="D12956" t="str">
            <v>414100  Telecommunication Services</v>
          </cell>
          <cell r="E12956" t="str">
            <v>Logistics</v>
          </cell>
          <cell r="F12956" t="str">
            <v>Sewer</v>
          </cell>
        </row>
        <row r="12957">
          <cell r="B12957">
            <v>109.03</v>
          </cell>
          <cell r="C12957">
            <v>2012</v>
          </cell>
          <cell r="D12957" t="str">
            <v>414100  Telecommunication Services</v>
          </cell>
          <cell r="E12957" t="str">
            <v>Logistics</v>
          </cell>
          <cell r="F12957" t="str">
            <v>Sewer</v>
          </cell>
        </row>
        <row r="12958">
          <cell r="B12958">
            <v>0</v>
          </cell>
          <cell r="C12958">
            <v>2012</v>
          </cell>
          <cell r="D12958" t="str">
            <v>414100  Telecommunication Services</v>
          </cell>
          <cell r="E12958" t="str">
            <v>Logistics</v>
          </cell>
          <cell r="F12958" t="str">
            <v>Sewer</v>
          </cell>
        </row>
        <row r="12959">
          <cell r="B12959">
            <v>0</v>
          </cell>
          <cell r="C12959">
            <v>2012</v>
          </cell>
          <cell r="D12959" t="str">
            <v>414100  Telecommunication Services</v>
          </cell>
          <cell r="E12959" t="str">
            <v>Logistics</v>
          </cell>
          <cell r="F12959" t="str">
            <v>Sewer</v>
          </cell>
        </row>
        <row r="12960">
          <cell r="B12960">
            <v>6251.93</v>
          </cell>
          <cell r="C12960">
            <v>2012</v>
          </cell>
          <cell r="D12960" t="str">
            <v>414100  Telecommunication Services</v>
          </cell>
          <cell r="E12960" t="str">
            <v>Logistics</v>
          </cell>
          <cell r="F12960" t="str">
            <v>Sewer</v>
          </cell>
        </row>
        <row r="12961">
          <cell r="B12961">
            <v>0</v>
          </cell>
          <cell r="C12961">
            <v>2012</v>
          </cell>
          <cell r="D12961" t="str">
            <v>414100  Telecommunication Services</v>
          </cell>
          <cell r="E12961" t="str">
            <v>Planning &amp; Design</v>
          </cell>
          <cell r="F12961" t="str">
            <v>Sewer</v>
          </cell>
        </row>
        <row r="12962">
          <cell r="B12962">
            <v>5798.71</v>
          </cell>
          <cell r="C12962">
            <v>2012</v>
          </cell>
          <cell r="D12962" t="str">
            <v>414100  Telecommunication Services</v>
          </cell>
          <cell r="E12962" t="str">
            <v>Planning &amp; Design</v>
          </cell>
          <cell r="F12962" t="str">
            <v>Sewer</v>
          </cell>
        </row>
        <row r="12963">
          <cell r="B12963">
            <v>6608.01</v>
          </cell>
          <cell r="C12963">
            <v>2012</v>
          </cell>
          <cell r="D12963" t="str">
            <v>414100  Telecommunication Services</v>
          </cell>
          <cell r="E12963" t="str">
            <v>Informal Settlements</v>
          </cell>
          <cell r="F12963" t="str">
            <v>Sewer</v>
          </cell>
        </row>
        <row r="12964">
          <cell r="B12964">
            <v>0</v>
          </cell>
          <cell r="C12964">
            <v>2012</v>
          </cell>
          <cell r="D12964" t="str">
            <v>414100  Telecommunication Services</v>
          </cell>
          <cell r="E12964" t="str">
            <v>Planning &amp; Design</v>
          </cell>
          <cell r="F12964" t="str">
            <v>Water</v>
          </cell>
        </row>
        <row r="12965">
          <cell r="B12965">
            <v>4862.2299999999996</v>
          </cell>
          <cell r="C12965">
            <v>2012</v>
          </cell>
          <cell r="D12965" t="str">
            <v>414100  Telecommunication Services</v>
          </cell>
          <cell r="E12965" t="str">
            <v>Informal Settlements</v>
          </cell>
          <cell r="F12965" t="str">
            <v>Water</v>
          </cell>
        </row>
        <row r="12966">
          <cell r="B12966">
            <v>15.64</v>
          </cell>
          <cell r="C12966">
            <v>2012</v>
          </cell>
          <cell r="D12966" t="str">
            <v>414100  Telecommunication Services</v>
          </cell>
          <cell r="E12966" t="str">
            <v>Logistics</v>
          </cell>
          <cell r="F12966" t="str">
            <v>Water</v>
          </cell>
        </row>
        <row r="12967">
          <cell r="B12967">
            <v>293.56</v>
          </cell>
          <cell r="C12967">
            <v>2012</v>
          </cell>
          <cell r="D12967" t="str">
            <v>414100  Telecommunication Services</v>
          </cell>
          <cell r="E12967" t="str">
            <v>District 7</v>
          </cell>
          <cell r="F12967" t="str">
            <v>Sewer</v>
          </cell>
        </row>
        <row r="12968">
          <cell r="B12968">
            <v>13692.91</v>
          </cell>
          <cell r="C12968">
            <v>2012</v>
          </cell>
          <cell r="D12968" t="str">
            <v>414100  Telecommunication Services</v>
          </cell>
          <cell r="E12968" t="str">
            <v>District 7</v>
          </cell>
          <cell r="F12968" t="str">
            <v>Sewer</v>
          </cell>
        </row>
        <row r="12969">
          <cell r="B12969">
            <v>0</v>
          </cell>
          <cell r="C12969">
            <v>2012</v>
          </cell>
          <cell r="D12969" t="str">
            <v>414100  Telecommunication Services</v>
          </cell>
          <cell r="E12969" t="str">
            <v>District 7</v>
          </cell>
          <cell r="F12969" t="str">
            <v>Sewer</v>
          </cell>
        </row>
        <row r="12970">
          <cell r="B12970">
            <v>30457.19</v>
          </cell>
          <cell r="C12970">
            <v>2012</v>
          </cell>
          <cell r="D12970" t="str">
            <v>414100  Telecommunication Services</v>
          </cell>
          <cell r="E12970" t="str">
            <v>District 6</v>
          </cell>
          <cell r="F12970" t="str">
            <v>Sewer</v>
          </cell>
        </row>
        <row r="12971">
          <cell r="B12971">
            <v>0</v>
          </cell>
          <cell r="C12971">
            <v>2012</v>
          </cell>
          <cell r="D12971" t="str">
            <v>414100  Telecommunication Services</v>
          </cell>
          <cell r="E12971" t="str">
            <v>District 6</v>
          </cell>
          <cell r="F12971" t="str">
            <v>Sewer</v>
          </cell>
        </row>
        <row r="12972">
          <cell r="B12972">
            <v>0</v>
          </cell>
          <cell r="C12972">
            <v>2012</v>
          </cell>
          <cell r="D12972" t="str">
            <v>414100  Telecommunication Services</v>
          </cell>
          <cell r="E12972" t="str">
            <v>District 6</v>
          </cell>
          <cell r="F12972" t="str">
            <v>Sewer</v>
          </cell>
        </row>
        <row r="12973">
          <cell r="B12973">
            <v>7960.1</v>
          </cell>
          <cell r="C12973">
            <v>2012</v>
          </cell>
          <cell r="D12973" t="str">
            <v>414100  Telecommunication Services</v>
          </cell>
          <cell r="E12973" t="str">
            <v>District 6</v>
          </cell>
          <cell r="F12973" t="str">
            <v>Sewer</v>
          </cell>
        </row>
        <row r="12974">
          <cell r="B12974">
            <v>6001.23</v>
          </cell>
          <cell r="C12974">
            <v>2012</v>
          </cell>
          <cell r="D12974" t="str">
            <v>414100  Telecommunication Services</v>
          </cell>
          <cell r="E12974" t="str">
            <v>District 6</v>
          </cell>
          <cell r="F12974" t="str">
            <v>Sewer</v>
          </cell>
        </row>
        <row r="12975">
          <cell r="B12975">
            <v>0</v>
          </cell>
          <cell r="C12975">
            <v>2012</v>
          </cell>
          <cell r="D12975" t="str">
            <v>414100  Telecommunication Services</v>
          </cell>
          <cell r="E12975" t="str">
            <v>District 7</v>
          </cell>
          <cell r="F12975" t="str">
            <v>Sewer</v>
          </cell>
        </row>
        <row r="12976">
          <cell r="B12976">
            <v>0</v>
          </cell>
          <cell r="C12976">
            <v>2012</v>
          </cell>
          <cell r="D12976" t="str">
            <v>414105  Telecomm : Cell Phone additional Call Ch</v>
          </cell>
          <cell r="E12976" t="str">
            <v>Informal Settlements</v>
          </cell>
          <cell r="F12976" t="str">
            <v>Sewer</v>
          </cell>
        </row>
        <row r="12977">
          <cell r="B12977">
            <v>0</v>
          </cell>
          <cell r="C12977">
            <v>2012</v>
          </cell>
          <cell r="D12977" t="str">
            <v>414105  Telecomm : Cell Phone additional Call Ch</v>
          </cell>
          <cell r="E12977" t="str">
            <v>Logistics</v>
          </cell>
          <cell r="F12977" t="str">
            <v>Sewer</v>
          </cell>
        </row>
        <row r="12978">
          <cell r="B12978">
            <v>0</v>
          </cell>
          <cell r="C12978">
            <v>2012</v>
          </cell>
          <cell r="D12978" t="str">
            <v>414105  Telecomm : Cell Phone additional Call Ch</v>
          </cell>
          <cell r="E12978" t="str">
            <v>District 4</v>
          </cell>
          <cell r="F12978" t="str">
            <v>Sewer</v>
          </cell>
        </row>
        <row r="12979">
          <cell r="B12979">
            <v>0</v>
          </cell>
          <cell r="C12979">
            <v>2012</v>
          </cell>
          <cell r="D12979" t="str">
            <v>414105  Telecomm : Cell Phone additional Call Ch</v>
          </cell>
          <cell r="E12979" t="str">
            <v>District 6</v>
          </cell>
          <cell r="F12979" t="str">
            <v>Sewer</v>
          </cell>
        </row>
        <row r="12980">
          <cell r="B12980">
            <v>0</v>
          </cell>
          <cell r="C12980">
            <v>2012</v>
          </cell>
          <cell r="D12980" t="str">
            <v>414105  Telecomm : Cell Phone additional Call Ch</v>
          </cell>
          <cell r="E12980" t="str">
            <v>District 7</v>
          </cell>
          <cell r="F12980" t="str">
            <v>Sewer</v>
          </cell>
        </row>
        <row r="12981">
          <cell r="B12981">
            <v>1136.25</v>
          </cell>
          <cell r="C12981">
            <v>2012</v>
          </cell>
          <cell r="D12981" t="str">
            <v>414105  Telecomm : Cell Phone additional Call Ch</v>
          </cell>
          <cell r="E12981" t="str">
            <v>Logistics</v>
          </cell>
          <cell r="F12981" t="str">
            <v>Water</v>
          </cell>
        </row>
        <row r="12982">
          <cell r="B12982">
            <v>5241.3599999999997</v>
          </cell>
          <cell r="C12982">
            <v>2012</v>
          </cell>
          <cell r="D12982" t="str">
            <v>414105  Telecomm : Cell Phone additional Call Ch</v>
          </cell>
          <cell r="E12982" t="str">
            <v>TOC</v>
          </cell>
          <cell r="F12982" t="str">
            <v>Water</v>
          </cell>
        </row>
        <row r="12983">
          <cell r="B12983">
            <v>1161.6500000000001</v>
          </cell>
          <cell r="C12983">
            <v>2012</v>
          </cell>
          <cell r="D12983" t="str">
            <v>414105  Telecomm : Cell Phone additional Call Ch</v>
          </cell>
          <cell r="E12983" t="str">
            <v>Informal Settlements</v>
          </cell>
          <cell r="F12983" t="str">
            <v>Water</v>
          </cell>
        </row>
        <row r="12984">
          <cell r="B12984">
            <v>0</v>
          </cell>
          <cell r="C12984">
            <v>2012</v>
          </cell>
          <cell r="D12984" t="str">
            <v>414105  Telecomm : Cell Phone additional Call Ch</v>
          </cell>
          <cell r="E12984" t="str">
            <v>Logistics</v>
          </cell>
          <cell r="F12984" t="str">
            <v>Water</v>
          </cell>
        </row>
        <row r="12985">
          <cell r="B12985">
            <v>1341.99</v>
          </cell>
          <cell r="C12985">
            <v>2012</v>
          </cell>
          <cell r="D12985" t="str">
            <v>414105  Telecomm : Cell Phone additional Call Ch</v>
          </cell>
          <cell r="E12985" t="str">
            <v>Logistics</v>
          </cell>
          <cell r="F12985" t="str">
            <v>Water</v>
          </cell>
        </row>
        <row r="12986">
          <cell r="B12986">
            <v>0</v>
          </cell>
          <cell r="C12986">
            <v>2012</v>
          </cell>
          <cell r="D12986" t="str">
            <v>414105  Telecomm : Cell Phone additional Call Ch</v>
          </cell>
          <cell r="E12986" t="str">
            <v>District 1</v>
          </cell>
          <cell r="F12986" t="str">
            <v>Water</v>
          </cell>
        </row>
        <row r="12987">
          <cell r="B12987">
            <v>71012.87</v>
          </cell>
          <cell r="C12987">
            <v>2012</v>
          </cell>
          <cell r="D12987" t="str">
            <v>414105  Telecomm : Cell Phone additional Call Ch</v>
          </cell>
          <cell r="E12987" t="str">
            <v>District 8</v>
          </cell>
          <cell r="F12987" t="str">
            <v>Water</v>
          </cell>
        </row>
        <row r="12988">
          <cell r="B12988">
            <v>0</v>
          </cell>
          <cell r="C12988">
            <v>2012</v>
          </cell>
          <cell r="D12988" t="str">
            <v>414105  Telecomm : Cell Phone additional Call Ch</v>
          </cell>
          <cell r="E12988" t="str">
            <v>District 6</v>
          </cell>
          <cell r="F12988" t="str">
            <v>Water</v>
          </cell>
        </row>
        <row r="12989">
          <cell r="B12989">
            <v>7501.31</v>
          </cell>
          <cell r="C12989">
            <v>2012</v>
          </cell>
          <cell r="D12989" t="str">
            <v>414105  Telecomm : Cell Phone additional Call Ch</v>
          </cell>
          <cell r="E12989" t="str">
            <v>District 3</v>
          </cell>
          <cell r="F12989" t="str">
            <v>Water</v>
          </cell>
        </row>
        <row r="12990">
          <cell r="B12990">
            <v>600.54999999999995</v>
          </cell>
          <cell r="C12990">
            <v>2012</v>
          </cell>
          <cell r="D12990" t="str">
            <v>414105  Telecomm : Cell Phone additional Call Ch</v>
          </cell>
          <cell r="E12990" t="str">
            <v>District 4</v>
          </cell>
          <cell r="F12990" t="str">
            <v>Water</v>
          </cell>
        </row>
        <row r="12991">
          <cell r="B12991">
            <v>0</v>
          </cell>
          <cell r="C12991">
            <v>2012</v>
          </cell>
          <cell r="D12991" t="str">
            <v>414105  Telecomm : Cell Phone additional Call Ch</v>
          </cell>
          <cell r="E12991" t="str">
            <v>District 8</v>
          </cell>
          <cell r="F12991" t="str">
            <v>Water</v>
          </cell>
        </row>
        <row r="12992">
          <cell r="B12992">
            <v>49.02</v>
          </cell>
          <cell r="C12992">
            <v>2012</v>
          </cell>
          <cell r="D12992" t="str">
            <v>414105  Telecomm : Cell Phone additional Call Ch</v>
          </cell>
          <cell r="E12992" t="str">
            <v>District 6</v>
          </cell>
          <cell r="F12992" t="str">
            <v>Water</v>
          </cell>
        </row>
        <row r="12993">
          <cell r="B12993">
            <v>0</v>
          </cell>
          <cell r="C12993">
            <v>2012</v>
          </cell>
          <cell r="D12993" t="str">
            <v>414105  Telecomm : Cell Phone additional Call Ch</v>
          </cell>
          <cell r="E12993" t="str">
            <v>District 6</v>
          </cell>
          <cell r="F12993" t="str">
            <v>Water</v>
          </cell>
        </row>
        <row r="12994">
          <cell r="B12994">
            <v>4061.09</v>
          </cell>
          <cell r="C12994">
            <v>2012</v>
          </cell>
          <cell r="D12994" t="str">
            <v>414105  Telecomm : Cell Phone additional Call Ch</v>
          </cell>
          <cell r="E12994" t="str">
            <v>District 8</v>
          </cell>
          <cell r="F12994" t="str">
            <v>Water</v>
          </cell>
        </row>
        <row r="12995">
          <cell r="B12995">
            <v>0</v>
          </cell>
          <cell r="C12995">
            <v>2012</v>
          </cell>
          <cell r="D12995" t="str">
            <v>414105  Telecomm : Cell Phone additional Call Ch</v>
          </cell>
          <cell r="E12995" t="str">
            <v>District 8</v>
          </cell>
          <cell r="F12995" t="str">
            <v>Water</v>
          </cell>
        </row>
        <row r="12996">
          <cell r="B12996">
            <v>38230.71</v>
          </cell>
          <cell r="C12996">
            <v>2012</v>
          </cell>
          <cell r="D12996" t="str">
            <v>414110  DO NOT USE - Telecommunication Equipment</v>
          </cell>
          <cell r="E12996" t="str">
            <v>District 8</v>
          </cell>
          <cell r="F12996" t="str">
            <v>Water</v>
          </cell>
        </row>
        <row r="12997">
          <cell r="B12997">
            <v>2010.05</v>
          </cell>
          <cell r="C12997">
            <v>2012</v>
          </cell>
          <cell r="D12997" t="str">
            <v>414110  DO NOT USE - Telecommunication Equipment</v>
          </cell>
          <cell r="E12997" t="str">
            <v>District 4</v>
          </cell>
          <cell r="F12997" t="str">
            <v>Water</v>
          </cell>
        </row>
        <row r="12998">
          <cell r="B12998">
            <v>4020.1</v>
          </cell>
          <cell r="C12998">
            <v>2012</v>
          </cell>
          <cell r="D12998" t="str">
            <v>414110  DO NOT USE - Telecommunication Equipment</v>
          </cell>
          <cell r="E12998" t="str">
            <v>District 4</v>
          </cell>
          <cell r="F12998" t="str">
            <v>Water</v>
          </cell>
        </row>
        <row r="12999">
          <cell r="B12999">
            <v>33.06</v>
          </cell>
          <cell r="C12999">
            <v>2012</v>
          </cell>
          <cell r="D12999" t="str">
            <v>414110  DO NOT USE - Telecommunication Equipment</v>
          </cell>
          <cell r="E12999" t="str">
            <v>District 4</v>
          </cell>
          <cell r="F12999" t="str">
            <v>Water</v>
          </cell>
        </row>
        <row r="13000">
          <cell r="B13000">
            <v>9096.48</v>
          </cell>
          <cell r="C13000">
            <v>2012</v>
          </cell>
          <cell r="D13000" t="str">
            <v>414110  DO NOT USE - Telecommunication Equipment</v>
          </cell>
          <cell r="E13000" t="str">
            <v>District 3</v>
          </cell>
          <cell r="F13000" t="str">
            <v>Water</v>
          </cell>
        </row>
        <row r="13001">
          <cell r="B13001">
            <v>460.69</v>
          </cell>
          <cell r="C13001">
            <v>2012</v>
          </cell>
          <cell r="D13001" t="str">
            <v>414110  DO NOT USE - Telecommunication Equipment</v>
          </cell>
          <cell r="E13001" t="str">
            <v>District 3</v>
          </cell>
          <cell r="F13001" t="str">
            <v>Water</v>
          </cell>
        </row>
        <row r="13002">
          <cell r="B13002">
            <v>0</v>
          </cell>
          <cell r="C13002">
            <v>2012</v>
          </cell>
          <cell r="D13002" t="str">
            <v>414110  DO NOT USE - Telecommunication Equipment</v>
          </cell>
          <cell r="E13002" t="str">
            <v>District 3</v>
          </cell>
          <cell r="F13002" t="str">
            <v>Water</v>
          </cell>
        </row>
        <row r="13003">
          <cell r="B13003">
            <v>2223.3000000000002</v>
          </cell>
          <cell r="C13003">
            <v>2012</v>
          </cell>
          <cell r="D13003" t="str">
            <v>414110  DO NOT USE - Telecommunication Equipment</v>
          </cell>
          <cell r="E13003" t="str">
            <v>District 6</v>
          </cell>
          <cell r="F13003" t="str">
            <v>Water</v>
          </cell>
        </row>
        <row r="13004">
          <cell r="B13004">
            <v>4020.1</v>
          </cell>
          <cell r="C13004">
            <v>2012</v>
          </cell>
          <cell r="D13004" t="str">
            <v>414110  DO NOT USE - Telecommunication Equipment</v>
          </cell>
          <cell r="E13004" t="str">
            <v>District 8</v>
          </cell>
          <cell r="F13004" t="str">
            <v>Water</v>
          </cell>
        </row>
        <row r="13005">
          <cell r="B13005">
            <v>69436.63</v>
          </cell>
          <cell r="C13005">
            <v>2012</v>
          </cell>
          <cell r="D13005" t="str">
            <v>414110  DO NOT USE - Telecommunication Equipment</v>
          </cell>
          <cell r="E13005" t="str">
            <v>District 6</v>
          </cell>
          <cell r="F13005" t="str">
            <v>Water</v>
          </cell>
        </row>
        <row r="13006">
          <cell r="B13006">
            <v>0</v>
          </cell>
          <cell r="C13006">
            <v>2012</v>
          </cell>
          <cell r="D13006" t="str">
            <v>414110  DO NOT USE - Telecommunication Equipment</v>
          </cell>
          <cell r="E13006" t="str">
            <v>District 1</v>
          </cell>
          <cell r="F13006" t="str">
            <v>Water</v>
          </cell>
        </row>
        <row r="13007">
          <cell r="B13007">
            <v>31427.7</v>
          </cell>
          <cell r="C13007">
            <v>2012</v>
          </cell>
          <cell r="D13007" t="str">
            <v>414110  DO NOT USE - Telecommunication Equipment</v>
          </cell>
          <cell r="E13007" t="str">
            <v>District 1</v>
          </cell>
          <cell r="F13007" t="str">
            <v>Water</v>
          </cell>
        </row>
        <row r="13008">
          <cell r="B13008">
            <v>100305.78</v>
          </cell>
          <cell r="C13008">
            <v>2012</v>
          </cell>
          <cell r="D13008" t="str">
            <v>414110  DO NOT USE - Telecommunication Equipment</v>
          </cell>
          <cell r="E13008" t="str">
            <v>Logistics</v>
          </cell>
          <cell r="F13008" t="str">
            <v>Water</v>
          </cell>
        </row>
        <row r="13009">
          <cell r="B13009">
            <v>12174.2</v>
          </cell>
          <cell r="C13009">
            <v>2012</v>
          </cell>
          <cell r="D13009" t="str">
            <v>414110  DO NOT USE - Telecommunication Equipment</v>
          </cell>
          <cell r="E13009" t="str">
            <v>Logistics</v>
          </cell>
          <cell r="F13009" t="str">
            <v>Water</v>
          </cell>
        </row>
        <row r="13010">
          <cell r="B13010">
            <v>33212.269999999997</v>
          </cell>
          <cell r="C13010">
            <v>2012</v>
          </cell>
          <cell r="D13010" t="str">
            <v>414110  DO NOT USE - Telecommunication Equipment</v>
          </cell>
          <cell r="E13010" t="str">
            <v>Logistics</v>
          </cell>
          <cell r="F13010" t="str">
            <v>Water</v>
          </cell>
        </row>
        <row r="13011">
          <cell r="B13011">
            <v>33.06</v>
          </cell>
          <cell r="C13011">
            <v>2012</v>
          </cell>
          <cell r="D13011" t="str">
            <v>414110  DO NOT USE - Telecommunication Equipment</v>
          </cell>
          <cell r="E13011" t="str">
            <v>Informal Settlements</v>
          </cell>
          <cell r="F13011" t="str">
            <v>Water</v>
          </cell>
        </row>
        <row r="13012">
          <cell r="B13012">
            <v>33.06</v>
          </cell>
          <cell r="C13012">
            <v>2012</v>
          </cell>
          <cell r="D13012" t="str">
            <v>414110  DO NOT USE - Telecommunication Equipment</v>
          </cell>
          <cell r="E13012" t="str">
            <v>TOC</v>
          </cell>
          <cell r="F13012" t="str">
            <v>Water</v>
          </cell>
        </row>
        <row r="13013">
          <cell r="B13013">
            <v>0</v>
          </cell>
          <cell r="C13013">
            <v>2012</v>
          </cell>
          <cell r="D13013" t="str">
            <v>414110  DO NOT USE - Telecommunication Equipment</v>
          </cell>
          <cell r="E13013" t="e">
            <v>#N/A</v>
          </cell>
          <cell r="F13013" t="str">
            <v>Sewer</v>
          </cell>
        </row>
        <row r="13014">
          <cell r="B13014">
            <v>39193.18</v>
          </cell>
          <cell r="C13014">
            <v>2012</v>
          </cell>
          <cell r="D13014" t="str">
            <v>414110  DO NOT USE - Telecommunication Equipment</v>
          </cell>
          <cell r="E13014" t="str">
            <v>District 8</v>
          </cell>
          <cell r="F13014" t="str">
            <v>Water</v>
          </cell>
        </row>
        <row r="13015">
          <cell r="B13015">
            <v>42706.75</v>
          </cell>
          <cell r="C13015">
            <v>2012</v>
          </cell>
          <cell r="D13015" t="str">
            <v>414110  DO NOT USE - Telecommunication Equipment</v>
          </cell>
          <cell r="E13015" t="str">
            <v>District 8</v>
          </cell>
          <cell r="F13015" t="str">
            <v>Water</v>
          </cell>
        </row>
        <row r="13016">
          <cell r="B13016">
            <v>4020.1</v>
          </cell>
          <cell r="C13016">
            <v>2012</v>
          </cell>
          <cell r="D13016" t="str">
            <v>414110  DO NOT USE - Telecommunication Equipment</v>
          </cell>
          <cell r="E13016" t="str">
            <v>District 8</v>
          </cell>
          <cell r="F13016" t="str">
            <v>Water</v>
          </cell>
        </row>
        <row r="13017">
          <cell r="B13017">
            <v>2010.05</v>
          </cell>
          <cell r="C13017">
            <v>2012</v>
          </cell>
          <cell r="D13017" t="str">
            <v>414110  DO NOT USE - Telecommunication Equipment</v>
          </cell>
          <cell r="E13017" t="str">
            <v>District 6</v>
          </cell>
          <cell r="F13017" t="str">
            <v>Water</v>
          </cell>
        </row>
        <row r="13018">
          <cell r="B13018">
            <v>2010.05</v>
          </cell>
          <cell r="C13018">
            <v>2012</v>
          </cell>
          <cell r="D13018" t="str">
            <v>414110  DO NOT USE - Telecommunication Equipment</v>
          </cell>
          <cell r="E13018" t="str">
            <v>District 8</v>
          </cell>
          <cell r="F13018" t="str">
            <v>Water</v>
          </cell>
        </row>
        <row r="13019">
          <cell r="B13019">
            <v>4072.78</v>
          </cell>
          <cell r="C13019">
            <v>2012</v>
          </cell>
          <cell r="D13019" t="str">
            <v>414110  DO NOT USE - Telecommunication Equipment</v>
          </cell>
          <cell r="E13019" t="str">
            <v>District 4</v>
          </cell>
          <cell r="F13019" t="str">
            <v>Sewer</v>
          </cell>
        </row>
        <row r="13020">
          <cell r="B13020">
            <v>782.03</v>
          </cell>
          <cell r="C13020">
            <v>2012</v>
          </cell>
          <cell r="D13020" t="str">
            <v>414110  DO NOT USE - Telecommunication Equipment</v>
          </cell>
          <cell r="E13020" t="str">
            <v>District 3</v>
          </cell>
          <cell r="F13020" t="str">
            <v>Sewer</v>
          </cell>
        </row>
        <row r="13021">
          <cell r="B13021">
            <v>6679.02</v>
          </cell>
          <cell r="C13021">
            <v>2012</v>
          </cell>
          <cell r="D13021" t="str">
            <v>414110  DO NOT USE - Telecommunication Equipment</v>
          </cell>
          <cell r="E13021" t="str">
            <v>District 6</v>
          </cell>
          <cell r="F13021" t="str">
            <v>Sewer</v>
          </cell>
        </row>
        <row r="13022">
          <cell r="B13022">
            <v>4386.9399999999996</v>
          </cell>
          <cell r="C13022">
            <v>2012</v>
          </cell>
          <cell r="D13022" t="str">
            <v>414110  DO NOT USE - Telecommunication Equipment</v>
          </cell>
          <cell r="E13022" t="str">
            <v>District 7</v>
          </cell>
          <cell r="F13022" t="str">
            <v>Sewer</v>
          </cell>
        </row>
        <row r="13023">
          <cell r="B13023">
            <v>224.11</v>
          </cell>
          <cell r="C13023">
            <v>2012</v>
          </cell>
          <cell r="D13023" t="str">
            <v>414110  DO NOT USE - Telecommunication Equipment</v>
          </cell>
          <cell r="E13023" t="str">
            <v>Planning &amp; Design</v>
          </cell>
          <cell r="F13023" t="str">
            <v>Sewer</v>
          </cell>
        </row>
        <row r="13024">
          <cell r="B13024">
            <v>4.9000000000000004</v>
          </cell>
          <cell r="C13024">
            <v>2012</v>
          </cell>
          <cell r="D13024" t="str">
            <v>414110  DO NOT USE - Telecommunication Equipment</v>
          </cell>
          <cell r="E13024" t="str">
            <v>Logistics</v>
          </cell>
          <cell r="F13024" t="str">
            <v>Water</v>
          </cell>
        </row>
        <row r="13025">
          <cell r="B13025">
            <v>2010.05</v>
          </cell>
          <cell r="C13025">
            <v>2012</v>
          </cell>
          <cell r="D13025" t="str">
            <v>414110  DO NOT USE - Telecommunication Equipment</v>
          </cell>
          <cell r="E13025" t="str">
            <v>District 7</v>
          </cell>
          <cell r="F13025" t="str">
            <v>Sewer</v>
          </cell>
        </row>
        <row r="13026">
          <cell r="B13026">
            <v>94174.06</v>
          </cell>
          <cell r="C13026">
            <v>2012</v>
          </cell>
          <cell r="D13026" t="str">
            <v>414110  DO NOT USE - Telecommunication Equipment</v>
          </cell>
          <cell r="E13026" t="str">
            <v>District 7</v>
          </cell>
          <cell r="F13026" t="str">
            <v>Sewer</v>
          </cell>
        </row>
        <row r="13027">
          <cell r="B13027">
            <v>8970.9699999999993</v>
          </cell>
          <cell r="C13027">
            <v>2012</v>
          </cell>
          <cell r="D13027" t="str">
            <v>414110  DO NOT USE - Telecommunication Equipment</v>
          </cell>
          <cell r="E13027" t="str">
            <v>District 7</v>
          </cell>
          <cell r="F13027" t="str">
            <v>Sewer</v>
          </cell>
        </row>
        <row r="13028">
          <cell r="B13028">
            <v>0</v>
          </cell>
          <cell r="C13028">
            <v>2012</v>
          </cell>
          <cell r="D13028" t="str">
            <v>414115  Telecommunication : Cell Phone Subscript</v>
          </cell>
          <cell r="E13028" t="str">
            <v>District 6</v>
          </cell>
          <cell r="F13028" t="str">
            <v>Water</v>
          </cell>
        </row>
        <row r="13029">
          <cell r="B13029">
            <v>0</v>
          </cell>
          <cell r="C13029">
            <v>2012</v>
          </cell>
          <cell r="D13029" t="str">
            <v>414115  Telecommunication : Cell Phone Subscript</v>
          </cell>
          <cell r="E13029" t="str">
            <v>District 8</v>
          </cell>
          <cell r="F13029" t="str">
            <v>Water</v>
          </cell>
        </row>
        <row r="13030">
          <cell r="B13030">
            <v>18775.11</v>
          </cell>
          <cell r="C13030">
            <v>2012</v>
          </cell>
          <cell r="D13030" t="str">
            <v>414115  Telecommunication : Cell Phone Subscript</v>
          </cell>
          <cell r="E13030" t="str">
            <v>District 8</v>
          </cell>
          <cell r="F13030" t="str">
            <v>Water</v>
          </cell>
        </row>
        <row r="13031">
          <cell r="B13031">
            <v>339.17</v>
          </cell>
          <cell r="C13031">
            <v>2012</v>
          </cell>
          <cell r="D13031" t="str">
            <v>414115  Telecommunication : Cell Phone Subscript</v>
          </cell>
          <cell r="E13031" t="str">
            <v>District 6</v>
          </cell>
          <cell r="F13031" t="str">
            <v>Water</v>
          </cell>
        </row>
        <row r="13032">
          <cell r="B13032">
            <v>37455.82</v>
          </cell>
          <cell r="C13032">
            <v>2012</v>
          </cell>
          <cell r="D13032" t="str">
            <v>414115  Telecommunication : Cell Phone Subscript</v>
          </cell>
          <cell r="E13032" t="str">
            <v>District 3</v>
          </cell>
          <cell r="F13032" t="str">
            <v>Water</v>
          </cell>
        </row>
        <row r="13033">
          <cell r="B13033">
            <v>0</v>
          </cell>
          <cell r="C13033">
            <v>2012</v>
          </cell>
          <cell r="D13033" t="str">
            <v>414115  Telecommunication : Cell Phone Subscript</v>
          </cell>
          <cell r="E13033" t="str">
            <v>District 3</v>
          </cell>
          <cell r="F13033" t="str">
            <v>Water</v>
          </cell>
        </row>
        <row r="13034">
          <cell r="B13034">
            <v>0</v>
          </cell>
          <cell r="C13034">
            <v>2012</v>
          </cell>
          <cell r="D13034" t="str">
            <v>414115  Telecommunication : Cell Phone Subscript</v>
          </cell>
          <cell r="E13034" t="str">
            <v>District 4</v>
          </cell>
          <cell r="F13034" t="str">
            <v>Water</v>
          </cell>
        </row>
        <row r="13035">
          <cell r="B13035">
            <v>1446.76</v>
          </cell>
          <cell r="C13035">
            <v>2012</v>
          </cell>
          <cell r="D13035" t="str">
            <v>414115  Telecommunication : Cell Phone Subscript</v>
          </cell>
          <cell r="E13035" t="str">
            <v>District 4</v>
          </cell>
          <cell r="F13035" t="str">
            <v>Water</v>
          </cell>
        </row>
        <row r="13036">
          <cell r="B13036">
            <v>539.08000000000004</v>
          </cell>
          <cell r="C13036">
            <v>2012</v>
          </cell>
          <cell r="D13036" t="str">
            <v>414115  Telecommunication : Cell Phone Subscript</v>
          </cell>
          <cell r="E13036" t="str">
            <v>District 4</v>
          </cell>
          <cell r="F13036" t="str">
            <v>Water</v>
          </cell>
        </row>
        <row r="13037">
          <cell r="B13037">
            <v>0</v>
          </cell>
          <cell r="C13037">
            <v>2012</v>
          </cell>
          <cell r="D13037" t="str">
            <v>414115  Telecommunication : Cell Phone Subscript</v>
          </cell>
          <cell r="E13037" t="str">
            <v>District 4</v>
          </cell>
          <cell r="F13037" t="str">
            <v>Water</v>
          </cell>
        </row>
        <row r="13038">
          <cell r="B13038">
            <v>0</v>
          </cell>
          <cell r="C13038">
            <v>2012</v>
          </cell>
          <cell r="D13038" t="str">
            <v>414115  Telecommunication : Cell Phone Subscript</v>
          </cell>
          <cell r="E13038" t="str">
            <v>District 8</v>
          </cell>
          <cell r="F13038" t="str">
            <v>Water</v>
          </cell>
        </row>
        <row r="13039">
          <cell r="B13039">
            <v>539.08000000000004</v>
          </cell>
          <cell r="C13039">
            <v>2012</v>
          </cell>
          <cell r="D13039" t="str">
            <v>414115  Telecommunication : Cell Phone Subscript</v>
          </cell>
          <cell r="E13039" t="str">
            <v>District 8</v>
          </cell>
          <cell r="F13039" t="str">
            <v>Water</v>
          </cell>
        </row>
        <row r="13040">
          <cell r="B13040">
            <v>0</v>
          </cell>
          <cell r="C13040">
            <v>2012</v>
          </cell>
          <cell r="D13040" t="str">
            <v>414115  Telecommunication : Cell Phone Subscript</v>
          </cell>
          <cell r="E13040" t="str">
            <v>District 6</v>
          </cell>
          <cell r="F13040" t="str">
            <v>Water</v>
          </cell>
        </row>
        <row r="13041">
          <cell r="B13041">
            <v>0</v>
          </cell>
          <cell r="C13041">
            <v>2012</v>
          </cell>
          <cell r="D13041" t="str">
            <v>414115  Telecommunication : Cell Phone Subscript</v>
          </cell>
          <cell r="E13041" t="str">
            <v>District 6</v>
          </cell>
          <cell r="F13041" t="str">
            <v>Water</v>
          </cell>
        </row>
        <row r="13042">
          <cell r="B13042">
            <v>0</v>
          </cell>
          <cell r="C13042">
            <v>2012</v>
          </cell>
          <cell r="D13042" t="str">
            <v>414115  Telecommunication : Cell Phone Subscript</v>
          </cell>
          <cell r="E13042" t="str">
            <v>District 6</v>
          </cell>
          <cell r="F13042" t="str">
            <v>Water</v>
          </cell>
        </row>
        <row r="13043">
          <cell r="B13043">
            <v>0</v>
          </cell>
          <cell r="C13043">
            <v>2012</v>
          </cell>
          <cell r="D13043" t="str">
            <v>414115  Telecommunication : Cell Phone Subscript</v>
          </cell>
          <cell r="E13043" t="str">
            <v>District 6</v>
          </cell>
          <cell r="F13043" t="str">
            <v>Water</v>
          </cell>
        </row>
        <row r="13044">
          <cell r="B13044">
            <v>0</v>
          </cell>
          <cell r="C13044">
            <v>2012</v>
          </cell>
          <cell r="D13044" t="str">
            <v>414115  Telecommunication : Cell Phone Subscript</v>
          </cell>
          <cell r="E13044" t="str">
            <v>District 6</v>
          </cell>
          <cell r="F13044" t="str">
            <v>Water</v>
          </cell>
        </row>
        <row r="13045">
          <cell r="B13045">
            <v>0</v>
          </cell>
          <cell r="C13045">
            <v>2012</v>
          </cell>
          <cell r="D13045" t="str">
            <v>414115  Telecommunication : Cell Phone Subscript</v>
          </cell>
          <cell r="E13045" t="str">
            <v>District 8</v>
          </cell>
          <cell r="F13045" t="str">
            <v>Water</v>
          </cell>
        </row>
        <row r="13046">
          <cell r="B13046">
            <v>0</v>
          </cell>
          <cell r="C13046">
            <v>2012</v>
          </cell>
          <cell r="D13046" t="str">
            <v>414115  Telecommunication : Cell Phone Subscript</v>
          </cell>
          <cell r="E13046" t="str">
            <v>District 8</v>
          </cell>
          <cell r="F13046" t="str">
            <v>Water</v>
          </cell>
        </row>
        <row r="13047">
          <cell r="B13047">
            <v>393.87</v>
          </cell>
          <cell r="C13047">
            <v>2012</v>
          </cell>
          <cell r="D13047" t="str">
            <v>414115  Telecommunication : Cell Phone Subscript</v>
          </cell>
          <cell r="E13047" t="str">
            <v>District 8</v>
          </cell>
          <cell r="F13047" t="str">
            <v>Water</v>
          </cell>
        </row>
        <row r="13048">
          <cell r="B13048">
            <v>0</v>
          </cell>
          <cell r="C13048">
            <v>2012</v>
          </cell>
          <cell r="D13048" t="str">
            <v>414115  Telecommunication : Cell Phone Subscript</v>
          </cell>
          <cell r="E13048" t="str">
            <v>District 8</v>
          </cell>
          <cell r="F13048" t="str">
            <v>Water</v>
          </cell>
        </row>
        <row r="13049">
          <cell r="B13049">
            <v>0</v>
          </cell>
          <cell r="C13049">
            <v>2012</v>
          </cell>
          <cell r="D13049" t="str">
            <v>414115  Telecommunication : Cell Phone Subscript</v>
          </cell>
          <cell r="E13049" t="str">
            <v>District 8</v>
          </cell>
          <cell r="F13049" t="str">
            <v>Water</v>
          </cell>
        </row>
        <row r="13050">
          <cell r="B13050">
            <v>0</v>
          </cell>
          <cell r="C13050">
            <v>2012</v>
          </cell>
          <cell r="D13050" t="str">
            <v>414115  Telecommunication : Cell Phone Subscript</v>
          </cell>
          <cell r="E13050" t="str">
            <v>Informal Settlements</v>
          </cell>
          <cell r="F13050" t="str">
            <v>Sewer</v>
          </cell>
        </row>
        <row r="13051">
          <cell r="B13051">
            <v>0</v>
          </cell>
          <cell r="C13051">
            <v>2012</v>
          </cell>
          <cell r="D13051" t="str">
            <v>414115  Telecommunication : Cell Phone Subscript</v>
          </cell>
          <cell r="E13051" t="str">
            <v>Planning &amp; Design</v>
          </cell>
          <cell r="F13051" t="str">
            <v>Sewer</v>
          </cell>
        </row>
        <row r="13052">
          <cell r="B13052">
            <v>0</v>
          </cell>
          <cell r="C13052">
            <v>2012</v>
          </cell>
          <cell r="D13052" t="str">
            <v>414115  Telecommunication : Cell Phone Subscript</v>
          </cell>
          <cell r="E13052" t="str">
            <v>Logistics</v>
          </cell>
          <cell r="F13052" t="str">
            <v>Sewer</v>
          </cell>
        </row>
        <row r="13053">
          <cell r="B13053">
            <v>0</v>
          </cell>
          <cell r="C13053">
            <v>2012</v>
          </cell>
          <cell r="D13053" t="str">
            <v>414115  Telecommunication : Cell Phone Subscript</v>
          </cell>
          <cell r="E13053" t="str">
            <v>Logistics</v>
          </cell>
          <cell r="F13053" t="str">
            <v>Sewer</v>
          </cell>
        </row>
        <row r="13054">
          <cell r="B13054">
            <v>0</v>
          </cell>
          <cell r="C13054">
            <v>2012</v>
          </cell>
          <cell r="D13054" t="str">
            <v>414115  Telecommunication : Cell Phone Subscript</v>
          </cell>
          <cell r="E13054" t="str">
            <v>District 7</v>
          </cell>
          <cell r="F13054" t="str">
            <v>Sewer</v>
          </cell>
        </row>
        <row r="13055">
          <cell r="B13055">
            <v>0</v>
          </cell>
          <cell r="C13055">
            <v>2012</v>
          </cell>
          <cell r="D13055" t="str">
            <v>414115  Telecommunication : Cell Phone Subscript</v>
          </cell>
          <cell r="E13055" t="str">
            <v>District 6</v>
          </cell>
          <cell r="F13055" t="str">
            <v>Sewer</v>
          </cell>
        </row>
        <row r="13056">
          <cell r="B13056">
            <v>0</v>
          </cell>
          <cell r="C13056">
            <v>2012</v>
          </cell>
          <cell r="D13056" t="str">
            <v>414115  Telecommunication : Cell Phone Subscript</v>
          </cell>
          <cell r="E13056" t="str">
            <v>District 3</v>
          </cell>
          <cell r="F13056" t="str">
            <v>Sewer</v>
          </cell>
        </row>
        <row r="13057">
          <cell r="B13057">
            <v>0</v>
          </cell>
          <cell r="C13057">
            <v>2012</v>
          </cell>
          <cell r="D13057" t="str">
            <v>414115  Telecommunication : Cell Phone Subscript</v>
          </cell>
          <cell r="E13057" t="str">
            <v>District 4</v>
          </cell>
          <cell r="F13057" t="str">
            <v>Sewer</v>
          </cell>
        </row>
        <row r="13058">
          <cell r="B13058">
            <v>0</v>
          </cell>
          <cell r="C13058">
            <v>2012</v>
          </cell>
          <cell r="D13058" t="str">
            <v>414115  Telecommunication : Cell Phone Subscript</v>
          </cell>
          <cell r="E13058" t="str">
            <v>District 4</v>
          </cell>
          <cell r="F13058" t="str">
            <v>Sewer</v>
          </cell>
        </row>
        <row r="13059">
          <cell r="B13059">
            <v>0</v>
          </cell>
          <cell r="C13059">
            <v>2012</v>
          </cell>
          <cell r="D13059" t="str">
            <v>414115  Telecommunication : Cell Phone Subscript</v>
          </cell>
          <cell r="E13059" t="str">
            <v>District 7</v>
          </cell>
          <cell r="F13059" t="str">
            <v>Sewer</v>
          </cell>
        </row>
        <row r="13060">
          <cell r="B13060">
            <v>0</v>
          </cell>
          <cell r="C13060">
            <v>2012</v>
          </cell>
          <cell r="D13060" t="str">
            <v>414115  Telecommunication : Cell Phone Subscript</v>
          </cell>
          <cell r="E13060" t="str">
            <v>District 6</v>
          </cell>
          <cell r="F13060" t="str">
            <v>Sewer</v>
          </cell>
        </row>
        <row r="13061">
          <cell r="B13061">
            <v>0</v>
          </cell>
          <cell r="C13061">
            <v>2012</v>
          </cell>
          <cell r="D13061" t="str">
            <v>414115  Telecommunication : Cell Phone Subscript</v>
          </cell>
          <cell r="E13061" t="str">
            <v>District 6</v>
          </cell>
          <cell r="F13061" t="str">
            <v>Sewer</v>
          </cell>
        </row>
        <row r="13062">
          <cell r="B13062">
            <v>0</v>
          </cell>
          <cell r="C13062">
            <v>2012</v>
          </cell>
          <cell r="D13062" t="str">
            <v>414115  Telecommunication : Cell Phone Subscript</v>
          </cell>
          <cell r="E13062" t="str">
            <v>District 6</v>
          </cell>
          <cell r="F13062" t="str">
            <v>Sewer</v>
          </cell>
        </row>
        <row r="13063">
          <cell r="B13063">
            <v>0</v>
          </cell>
          <cell r="C13063">
            <v>2012</v>
          </cell>
          <cell r="D13063" t="str">
            <v>414115  Telecommunication : Cell Phone Subscript</v>
          </cell>
          <cell r="E13063" t="str">
            <v>District 7</v>
          </cell>
          <cell r="F13063" t="str">
            <v>Sewer</v>
          </cell>
        </row>
        <row r="13064">
          <cell r="B13064">
            <v>7544.69</v>
          </cell>
          <cell r="C13064">
            <v>2012</v>
          </cell>
          <cell r="D13064" t="str">
            <v>414115  Telecommunication : Cell Phone Subscript</v>
          </cell>
          <cell r="E13064" t="str">
            <v>District 7</v>
          </cell>
          <cell r="F13064" t="str">
            <v>Sewer</v>
          </cell>
        </row>
        <row r="13065">
          <cell r="B13065">
            <v>970.79</v>
          </cell>
          <cell r="C13065">
            <v>2012</v>
          </cell>
          <cell r="D13065" t="str">
            <v>414115  Telecommunication : Cell Phone Subscript</v>
          </cell>
          <cell r="E13065" t="str">
            <v>Logistics</v>
          </cell>
          <cell r="F13065" t="str">
            <v>Water</v>
          </cell>
        </row>
        <row r="13066">
          <cell r="B13066">
            <v>0</v>
          </cell>
          <cell r="C13066">
            <v>2012</v>
          </cell>
          <cell r="D13066" t="str">
            <v>414115  Telecommunication : Cell Phone Subscript</v>
          </cell>
          <cell r="E13066" t="str">
            <v>Planning &amp; Design</v>
          </cell>
          <cell r="F13066" t="str">
            <v>Water</v>
          </cell>
        </row>
        <row r="13067">
          <cell r="B13067">
            <v>72.08</v>
          </cell>
          <cell r="C13067">
            <v>2012</v>
          </cell>
          <cell r="D13067" t="str">
            <v>414115  Telecommunication : Cell Phone Subscript</v>
          </cell>
          <cell r="E13067" t="str">
            <v>TOC</v>
          </cell>
          <cell r="F13067" t="str">
            <v>Water</v>
          </cell>
        </row>
        <row r="13068">
          <cell r="B13068">
            <v>729.43</v>
          </cell>
          <cell r="C13068">
            <v>2012</v>
          </cell>
          <cell r="D13068" t="str">
            <v>414115  Telecommunication : Cell Phone Subscript</v>
          </cell>
          <cell r="E13068" t="str">
            <v>Informal Settlements</v>
          </cell>
          <cell r="F13068" t="str">
            <v>Water</v>
          </cell>
        </row>
        <row r="13069">
          <cell r="B13069">
            <v>0</v>
          </cell>
          <cell r="C13069">
            <v>2012</v>
          </cell>
          <cell r="D13069" t="str">
            <v>414115  Telecommunication : Cell Phone Subscript</v>
          </cell>
          <cell r="E13069" t="str">
            <v>Logistics</v>
          </cell>
          <cell r="F13069" t="str">
            <v>Water</v>
          </cell>
        </row>
        <row r="13070">
          <cell r="B13070">
            <v>539.08000000000004</v>
          </cell>
          <cell r="C13070">
            <v>2012</v>
          </cell>
          <cell r="D13070" t="str">
            <v>414115  Telecommunication : Cell Phone Subscript</v>
          </cell>
          <cell r="E13070" t="str">
            <v>Logistics</v>
          </cell>
          <cell r="F13070" t="str">
            <v>Water</v>
          </cell>
        </row>
        <row r="13071">
          <cell r="B13071">
            <v>7375.89</v>
          </cell>
          <cell r="C13071">
            <v>2012</v>
          </cell>
          <cell r="D13071" t="str">
            <v>414115  Telecommunication : Cell Phone Subscript</v>
          </cell>
          <cell r="E13071" t="str">
            <v>Logistics</v>
          </cell>
          <cell r="F13071" t="str">
            <v>Water</v>
          </cell>
        </row>
        <row r="13072">
          <cell r="B13072">
            <v>0</v>
          </cell>
          <cell r="C13072">
            <v>2012</v>
          </cell>
          <cell r="D13072" t="str">
            <v>414115  Telecommunication : Cell Phone Subscript</v>
          </cell>
          <cell r="E13072" t="str">
            <v>Logistics</v>
          </cell>
          <cell r="F13072" t="str">
            <v>Water</v>
          </cell>
        </row>
        <row r="13073">
          <cell r="B13073">
            <v>0</v>
          </cell>
          <cell r="C13073">
            <v>2012</v>
          </cell>
          <cell r="D13073" t="str">
            <v>414115  Telecommunication : Cell Phone Subscript</v>
          </cell>
          <cell r="E13073" t="str">
            <v>District 1</v>
          </cell>
          <cell r="F13073" t="str">
            <v>Water</v>
          </cell>
        </row>
        <row r="13074">
          <cell r="B13074">
            <v>0</v>
          </cell>
          <cell r="C13074">
            <v>2012</v>
          </cell>
          <cell r="D13074" t="str">
            <v>414115  Telecommunication : Cell Phone Subscript</v>
          </cell>
          <cell r="E13074" t="str">
            <v>District 1</v>
          </cell>
          <cell r="F13074" t="str">
            <v>Water</v>
          </cell>
        </row>
        <row r="13075">
          <cell r="B13075">
            <v>0</v>
          </cell>
          <cell r="C13075">
            <v>2012</v>
          </cell>
          <cell r="D13075" t="str">
            <v>414150  Testing, Sampling and Monitoring</v>
          </cell>
          <cell r="E13075" t="str">
            <v>District 3</v>
          </cell>
          <cell r="F13075" t="str">
            <v>Water</v>
          </cell>
        </row>
        <row r="13076">
          <cell r="B13076">
            <v>0</v>
          </cell>
          <cell r="C13076">
            <v>2012</v>
          </cell>
          <cell r="D13076" t="str">
            <v>414150  Testing, Sampling and Monitoring</v>
          </cell>
          <cell r="E13076" t="str">
            <v>District 6</v>
          </cell>
          <cell r="F13076" t="str">
            <v>Water</v>
          </cell>
        </row>
        <row r="13077">
          <cell r="B13077">
            <v>0</v>
          </cell>
          <cell r="C13077">
            <v>2012</v>
          </cell>
          <cell r="D13077" t="str">
            <v>414150  Testing, Sampling and Monitoring</v>
          </cell>
          <cell r="E13077" t="str">
            <v>District 6</v>
          </cell>
          <cell r="F13077" t="str">
            <v>Water</v>
          </cell>
        </row>
        <row r="13078">
          <cell r="B13078">
            <v>0</v>
          </cell>
          <cell r="C13078">
            <v>2012</v>
          </cell>
          <cell r="D13078" t="str">
            <v>414150  Testing, Sampling and Monitoring</v>
          </cell>
          <cell r="E13078" t="str">
            <v>District 6</v>
          </cell>
          <cell r="F13078" t="str">
            <v>Water</v>
          </cell>
        </row>
        <row r="13079">
          <cell r="B13079">
            <v>0</v>
          </cell>
          <cell r="C13079">
            <v>2012</v>
          </cell>
          <cell r="D13079" t="str">
            <v>414150  Testing, Sampling and Monitoring</v>
          </cell>
          <cell r="E13079" t="str">
            <v>District 3</v>
          </cell>
          <cell r="F13079" t="str">
            <v>Sewer</v>
          </cell>
        </row>
        <row r="13080">
          <cell r="B13080">
            <v>0</v>
          </cell>
          <cell r="C13080">
            <v>2012</v>
          </cell>
          <cell r="D13080" t="str">
            <v>414150  Testing, Sampling and Monitoring</v>
          </cell>
          <cell r="E13080" t="str">
            <v>District 7</v>
          </cell>
          <cell r="F13080" t="str">
            <v>Sewer</v>
          </cell>
        </row>
        <row r="13081">
          <cell r="B13081">
            <v>0</v>
          </cell>
          <cell r="C13081">
            <v>2012</v>
          </cell>
          <cell r="D13081" t="str">
            <v>414150  Testing, Sampling and Monitoring</v>
          </cell>
          <cell r="E13081" t="str">
            <v>Logistics</v>
          </cell>
          <cell r="F13081" t="str">
            <v>Sewer</v>
          </cell>
        </row>
        <row r="13082">
          <cell r="B13082">
            <v>0</v>
          </cell>
          <cell r="C13082">
            <v>2012</v>
          </cell>
          <cell r="D13082" t="str">
            <v>414150  Testing, Sampling and Monitoring</v>
          </cell>
          <cell r="E13082" t="str">
            <v>District 6</v>
          </cell>
          <cell r="F13082" t="str">
            <v>Sewer</v>
          </cell>
        </row>
        <row r="13083">
          <cell r="B13083">
            <v>0</v>
          </cell>
          <cell r="C13083">
            <v>2012</v>
          </cell>
          <cell r="D13083" t="str">
            <v>414350  DO NOT USE - Travelling &amp; Subsistence :</v>
          </cell>
          <cell r="E13083" t="str">
            <v>District 8</v>
          </cell>
          <cell r="F13083" t="str">
            <v>Water</v>
          </cell>
        </row>
        <row r="13084">
          <cell r="B13084">
            <v>3894.85</v>
          </cell>
          <cell r="C13084">
            <v>2012</v>
          </cell>
          <cell r="D13084" t="str">
            <v>414350  DO NOT USE - Travelling &amp; Subsistence :</v>
          </cell>
          <cell r="E13084" t="str">
            <v>District 4</v>
          </cell>
          <cell r="F13084" t="str">
            <v>Water</v>
          </cell>
        </row>
        <row r="13085">
          <cell r="B13085">
            <v>18529.29</v>
          </cell>
          <cell r="C13085">
            <v>2012</v>
          </cell>
          <cell r="D13085" t="str">
            <v>414350  DO NOT USE - Travelling &amp; Subsistence :</v>
          </cell>
          <cell r="E13085" t="str">
            <v>District 4</v>
          </cell>
          <cell r="F13085" t="str">
            <v>Water</v>
          </cell>
        </row>
        <row r="13086">
          <cell r="B13086">
            <v>0</v>
          </cell>
          <cell r="C13086">
            <v>2012</v>
          </cell>
          <cell r="D13086" t="str">
            <v>414350  DO NOT USE - Travelling &amp; Subsistence :</v>
          </cell>
          <cell r="E13086" t="str">
            <v>District 4</v>
          </cell>
          <cell r="F13086" t="str">
            <v>Water</v>
          </cell>
        </row>
        <row r="13087">
          <cell r="B13087">
            <v>11106.54</v>
          </cell>
          <cell r="C13087">
            <v>2012</v>
          </cell>
          <cell r="D13087" t="str">
            <v>414350  DO NOT USE - Travelling &amp; Subsistence :</v>
          </cell>
          <cell r="E13087" t="str">
            <v>District 3</v>
          </cell>
          <cell r="F13087" t="str">
            <v>Water</v>
          </cell>
        </row>
        <row r="13088">
          <cell r="B13088">
            <v>11315.96</v>
          </cell>
          <cell r="C13088">
            <v>2012</v>
          </cell>
          <cell r="D13088" t="str">
            <v>414350  DO NOT USE - Travelling &amp; Subsistence :</v>
          </cell>
          <cell r="E13088" t="str">
            <v>District 8</v>
          </cell>
          <cell r="F13088" t="str">
            <v>Water</v>
          </cell>
        </row>
        <row r="13089">
          <cell r="B13089">
            <v>34428.449999999997</v>
          </cell>
          <cell r="C13089">
            <v>2012</v>
          </cell>
          <cell r="D13089" t="str">
            <v>414350  DO NOT USE - Travelling &amp; Subsistence :</v>
          </cell>
          <cell r="E13089" t="str">
            <v>District 8</v>
          </cell>
          <cell r="F13089" t="str">
            <v>Water</v>
          </cell>
        </row>
        <row r="13090">
          <cell r="B13090">
            <v>3007.12</v>
          </cell>
          <cell r="C13090">
            <v>2012</v>
          </cell>
          <cell r="D13090" t="str">
            <v>414350  DO NOT USE - Travelling &amp; Subsistence :</v>
          </cell>
          <cell r="E13090" t="str">
            <v>District 6</v>
          </cell>
          <cell r="F13090" t="str">
            <v>Water</v>
          </cell>
        </row>
        <row r="13091">
          <cell r="B13091">
            <v>17378.05</v>
          </cell>
          <cell r="C13091">
            <v>2012</v>
          </cell>
          <cell r="D13091" t="str">
            <v>414350  DO NOT USE - Travelling &amp; Subsistence :</v>
          </cell>
          <cell r="E13091" t="str">
            <v>District 1</v>
          </cell>
          <cell r="F13091" t="str">
            <v>Water</v>
          </cell>
        </row>
        <row r="13092">
          <cell r="B13092">
            <v>5251.05</v>
          </cell>
          <cell r="C13092">
            <v>2012</v>
          </cell>
          <cell r="D13092" t="str">
            <v>414350  DO NOT USE - Travelling &amp; Subsistence :</v>
          </cell>
          <cell r="E13092" t="str">
            <v>District 1</v>
          </cell>
          <cell r="F13092" t="str">
            <v>Water</v>
          </cell>
        </row>
        <row r="13093">
          <cell r="B13093">
            <v>1525.12</v>
          </cell>
          <cell r="C13093">
            <v>2012</v>
          </cell>
          <cell r="D13093" t="str">
            <v>414350  DO NOT USE - Travelling &amp; Subsistence :</v>
          </cell>
          <cell r="E13093" t="str">
            <v>Logistics</v>
          </cell>
          <cell r="F13093" t="str">
            <v>Water</v>
          </cell>
        </row>
        <row r="13094">
          <cell r="B13094">
            <v>10225.98</v>
          </cell>
          <cell r="C13094">
            <v>2012</v>
          </cell>
          <cell r="D13094" t="str">
            <v>414350  DO NOT USE - Travelling &amp; Subsistence :</v>
          </cell>
          <cell r="E13094" t="str">
            <v>Logistics</v>
          </cell>
          <cell r="F13094" t="str">
            <v>Water</v>
          </cell>
        </row>
        <row r="13095">
          <cell r="B13095">
            <v>1945.42</v>
          </cell>
          <cell r="C13095">
            <v>2012</v>
          </cell>
          <cell r="D13095" t="str">
            <v>414350  DO NOT USE - Travelling &amp; Subsistence :</v>
          </cell>
          <cell r="E13095" t="str">
            <v>Logistics</v>
          </cell>
          <cell r="F13095" t="str">
            <v>Water</v>
          </cell>
        </row>
        <row r="13096">
          <cell r="B13096">
            <v>8045.54</v>
          </cell>
          <cell r="C13096">
            <v>2012</v>
          </cell>
          <cell r="D13096" t="str">
            <v>414350  DO NOT USE - Travelling &amp; Subsistence :</v>
          </cell>
          <cell r="E13096" t="str">
            <v>Logistics</v>
          </cell>
          <cell r="F13096" t="str">
            <v>Water</v>
          </cell>
        </row>
        <row r="13097">
          <cell r="B13097">
            <v>2191.16</v>
          </cell>
          <cell r="C13097">
            <v>2012</v>
          </cell>
          <cell r="D13097" t="str">
            <v>414350  DO NOT USE - Travelling &amp; Subsistence :</v>
          </cell>
          <cell r="E13097" t="str">
            <v>TOC</v>
          </cell>
          <cell r="F13097" t="str">
            <v>Water</v>
          </cell>
        </row>
        <row r="13098">
          <cell r="B13098">
            <v>20675.23</v>
          </cell>
          <cell r="C13098">
            <v>2012</v>
          </cell>
          <cell r="D13098" t="str">
            <v>414350  DO NOT USE - Travelling &amp; Subsistence :</v>
          </cell>
          <cell r="E13098" t="str">
            <v>Informal Settlements</v>
          </cell>
          <cell r="F13098" t="str">
            <v>Water</v>
          </cell>
        </row>
        <row r="13099">
          <cell r="B13099">
            <v>23366.85</v>
          </cell>
          <cell r="C13099">
            <v>2012</v>
          </cell>
          <cell r="D13099" t="str">
            <v>414350  DO NOT USE - Travelling &amp; Subsistence :</v>
          </cell>
          <cell r="E13099" t="str">
            <v>TOC</v>
          </cell>
          <cell r="F13099" t="str">
            <v>Water</v>
          </cell>
        </row>
        <row r="13100">
          <cell r="B13100">
            <v>18677.5</v>
          </cell>
          <cell r="C13100">
            <v>2012</v>
          </cell>
          <cell r="D13100" t="str">
            <v>414350  DO NOT USE - Travelling &amp; Subsistence :</v>
          </cell>
          <cell r="E13100" t="str">
            <v>District 8</v>
          </cell>
          <cell r="F13100" t="str">
            <v>Water</v>
          </cell>
        </row>
        <row r="13101">
          <cell r="B13101">
            <v>4806.58</v>
          </cell>
          <cell r="C13101">
            <v>2012</v>
          </cell>
          <cell r="D13101" t="str">
            <v>414350  DO NOT USE - Travelling &amp; Subsistence :</v>
          </cell>
          <cell r="E13101" t="str">
            <v>District 8</v>
          </cell>
          <cell r="F13101" t="str">
            <v>Water</v>
          </cell>
        </row>
        <row r="13102">
          <cell r="B13102">
            <v>44439.74</v>
          </cell>
          <cell r="C13102">
            <v>2012</v>
          </cell>
          <cell r="D13102" t="str">
            <v>414350  DO NOT USE - Travelling &amp; Subsistence :</v>
          </cell>
          <cell r="E13102" t="str">
            <v>District 8</v>
          </cell>
          <cell r="F13102" t="str">
            <v>Water</v>
          </cell>
        </row>
        <row r="13103">
          <cell r="B13103">
            <v>18447.05</v>
          </cell>
          <cell r="C13103">
            <v>2012</v>
          </cell>
          <cell r="D13103" t="str">
            <v>414350  DO NOT USE - Travelling &amp; Subsistence :</v>
          </cell>
          <cell r="E13103" t="str">
            <v>District 8</v>
          </cell>
          <cell r="F13103" t="str">
            <v>Water</v>
          </cell>
        </row>
        <row r="13104">
          <cell r="B13104">
            <v>19396.66</v>
          </cell>
          <cell r="C13104">
            <v>2012</v>
          </cell>
          <cell r="D13104" t="str">
            <v>414350  DO NOT USE - Travelling &amp; Subsistence :</v>
          </cell>
          <cell r="E13104" t="str">
            <v>District 8</v>
          </cell>
          <cell r="F13104" t="str">
            <v>Water</v>
          </cell>
        </row>
        <row r="13105">
          <cell r="B13105">
            <v>23689.33</v>
          </cell>
          <cell r="C13105">
            <v>2012</v>
          </cell>
          <cell r="D13105" t="str">
            <v>414350  DO NOT USE - Travelling &amp; Subsistence :</v>
          </cell>
          <cell r="E13105" t="str">
            <v>District 8</v>
          </cell>
          <cell r="F13105" t="str">
            <v>Water</v>
          </cell>
        </row>
        <row r="13106">
          <cell r="B13106">
            <v>19.29</v>
          </cell>
          <cell r="C13106">
            <v>2012</v>
          </cell>
          <cell r="D13106" t="str">
            <v>414350  DO NOT USE - Travelling &amp; Subsistence :</v>
          </cell>
          <cell r="E13106" t="str">
            <v>District 6</v>
          </cell>
          <cell r="F13106" t="str">
            <v>Water</v>
          </cell>
        </row>
        <row r="13107">
          <cell r="B13107">
            <v>78527.62</v>
          </cell>
          <cell r="C13107">
            <v>2012</v>
          </cell>
          <cell r="D13107" t="str">
            <v>414350  DO NOT USE - Travelling &amp; Subsistence :</v>
          </cell>
          <cell r="E13107" t="str">
            <v>District 6</v>
          </cell>
          <cell r="F13107" t="str">
            <v>Water</v>
          </cell>
        </row>
        <row r="13108">
          <cell r="B13108">
            <v>18467.75</v>
          </cell>
          <cell r="C13108">
            <v>2012</v>
          </cell>
          <cell r="D13108" t="str">
            <v>414350  DO NOT USE - Travelling &amp; Subsistence :</v>
          </cell>
          <cell r="E13108" t="str">
            <v>District 1</v>
          </cell>
          <cell r="F13108" t="str">
            <v>Water</v>
          </cell>
        </row>
        <row r="13109">
          <cell r="B13109">
            <v>135.08000000000001</v>
          </cell>
          <cell r="C13109">
            <v>2012</v>
          </cell>
          <cell r="D13109" t="str">
            <v>414350  DO NOT USE - Travelling &amp; Subsistence :</v>
          </cell>
          <cell r="E13109" t="str">
            <v>Planning &amp; Design</v>
          </cell>
          <cell r="F13109" t="str">
            <v>Water</v>
          </cell>
        </row>
        <row r="13110">
          <cell r="B13110">
            <v>3599</v>
          </cell>
          <cell r="C13110">
            <v>2012</v>
          </cell>
          <cell r="D13110" t="str">
            <v>414350  DO NOT USE - Travelling &amp; Subsistence :</v>
          </cell>
          <cell r="E13110" t="str">
            <v>District 4</v>
          </cell>
          <cell r="F13110" t="str">
            <v>Sewer</v>
          </cell>
        </row>
        <row r="13111">
          <cell r="B13111">
            <v>16476.32</v>
          </cell>
          <cell r="C13111">
            <v>2012</v>
          </cell>
          <cell r="D13111" t="str">
            <v>414350  DO NOT USE - Travelling &amp; Subsistence :</v>
          </cell>
          <cell r="E13111" t="str">
            <v>District 7</v>
          </cell>
          <cell r="F13111" t="str">
            <v>Sewer</v>
          </cell>
        </row>
        <row r="13112">
          <cell r="B13112">
            <v>6813.04</v>
          </cell>
          <cell r="C13112">
            <v>2012</v>
          </cell>
          <cell r="D13112" t="str">
            <v>414350  DO NOT USE - Travelling &amp; Subsistence :</v>
          </cell>
          <cell r="E13112" t="str">
            <v>District 1</v>
          </cell>
          <cell r="F13112" t="str">
            <v>Sewer</v>
          </cell>
        </row>
        <row r="13113">
          <cell r="B13113">
            <v>1054.1300000000001</v>
          </cell>
          <cell r="C13113">
            <v>2012</v>
          </cell>
          <cell r="D13113" t="str">
            <v>414350  DO NOT USE - Travelling &amp; Subsistence :</v>
          </cell>
          <cell r="E13113" t="str">
            <v>Logistics</v>
          </cell>
          <cell r="F13113" t="str">
            <v>Sewer</v>
          </cell>
        </row>
        <row r="13114">
          <cell r="B13114">
            <v>0</v>
          </cell>
          <cell r="C13114">
            <v>2012</v>
          </cell>
          <cell r="D13114" t="str">
            <v>414350  DO NOT USE - Travelling &amp; Subsistence :</v>
          </cell>
          <cell r="E13114" t="str">
            <v>TOC</v>
          </cell>
          <cell r="F13114" t="str">
            <v>Sewer</v>
          </cell>
        </row>
        <row r="13115">
          <cell r="B13115">
            <v>80414.460000000006</v>
          </cell>
          <cell r="C13115">
            <v>2012</v>
          </cell>
          <cell r="D13115" t="str">
            <v>414350  DO NOT USE - Travelling &amp; Subsistence :</v>
          </cell>
          <cell r="E13115" t="str">
            <v>Logistics</v>
          </cell>
          <cell r="F13115" t="str">
            <v>Water</v>
          </cell>
        </row>
        <row r="13116">
          <cell r="B13116">
            <v>43.86</v>
          </cell>
          <cell r="C13116">
            <v>2012</v>
          </cell>
          <cell r="D13116" t="str">
            <v>414350  DO NOT USE - Travelling &amp; Subsistence :</v>
          </cell>
          <cell r="E13116" t="str">
            <v>District 6</v>
          </cell>
          <cell r="F13116" t="str">
            <v>Sewer</v>
          </cell>
        </row>
        <row r="13117">
          <cell r="B13117">
            <v>176</v>
          </cell>
          <cell r="C13117">
            <v>2012</v>
          </cell>
          <cell r="D13117" t="str">
            <v>414360  DO NOT USE - Travelling &amp; Subsistence :</v>
          </cell>
          <cell r="E13117" t="str">
            <v>Logistics</v>
          </cell>
          <cell r="F13117" t="str">
            <v>Water</v>
          </cell>
        </row>
        <row r="13118">
          <cell r="B13118">
            <v>426</v>
          </cell>
          <cell r="C13118">
            <v>2012</v>
          </cell>
          <cell r="D13118" t="str">
            <v>414360  DO NOT USE - Travelling &amp; Subsistence :</v>
          </cell>
          <cell r="E13118" t="str">
            <v>Informal Settlements</v>
          </cell>
          <cell r="F13118" t="str">
            <v>Water</v>
          </cell>
        </row>
        <row r="13119">
          <cell r="B13119">
            <v>0</v>
          </cell>
          <cell r="C13119">
            <v>2012</v>
          </cell>
          <cell r="D13119" t="str">
            <v>414360  DO NOT USE - Travelling &amp; Subsistence :</v>
          </cell>
          <cell r="E13119" t="str">
            <v>District 8</v>
          </cell>
          <cell r="F13119" t="str">
            <v>Water</v>
          </cell>
        </row>
        <row r="13120">
          <cell r="B13120">
            <v>32</v>
          </cell>
          <cell r="C13120">
            <v>2012</v>
          </cell>
          <cell r="D13120" t="str">
            <v>414360  DO NOT USE - Travelling &amp; Subsistence :</v>
          </cell>
          <cell r="E13120" t="str">
            <v>District 8</v>
          </cell>
          <cell r="F13120" t="str">
            <v>Water</v>
          </cell>
        </row>
        <row r="13121">
          <cell r="B13121">
            <v>86.9</v>
          </cell>
          <cell r="C13121">
            <v>2012</v>
          </cell>
          <cell r="D13121" t="str">
            <v>414360  DO NOT USE - Travelling &amp; Subsistence :</v>
          </cell>
          <cell r="E13121" t="str">
            <v>District 8</v>
          </cell>
          <cell r="F13121" t="str">
            <v>Water</v>
          </cell>
        </row>
        <row r="13122">
          <cell r="B13122">
            <v>0</v>
          </cell>
          <cell r="C13122">
            <v>2012</v>
          </cell>
          <cell r="D13122" t="str">
            <v>414360  DO NOT USE - Travelling &amp; Subsistence :</v>
          </cell>
          <cell r="E13122" t="str">
            <v>District 6</v>
          </cell>
          <cell r="F13122" t="str">
            <v>Water</v>
          </cell>
        </row>
        <row r="13123">
          <cell r="B13123">
            <v>0</v>
          </cell>
          <cell r="C13123">
            <v>2012</v>
          </cell>
          <cell r="D13123" t="str">
            <v>414360  DO NOT USE - Travelling &amp; Subsistence :</v>
          </cell>
          <cell r="E13123" t="str">
            <v>District 6</v>
          </cell>
          <cell r="F13123" t="str">
            <v>Water</v>
          </cell>
        </row>
        <row r="13124">
          <cell r="B13124">
            <v>0</v>
          </cell>
          <cell r="C13124">
            <v>2012</v>
          </cell>
          <cell r="D13124" t="str">
            <v>414360  DO NOT USE - Travelling &amp; Subsistence :</v>
          </cell>
          <cell r="E13124" t="str">
            <v>Planning &amp; Design</v>
          </cell>
          <cell r="F13124" t="str">
            <v>Water</v>
          </cell>
        </row>
        <row r="13125">
          <cell r="B13125">
            <v>36</v>
          </cell>
          <cell r="C13125">
            <v>2012</v>
          </cell>
          <cell r="D13125" t="str">
            <v>414360  DO NOT USE - Travelling &amp; Subsistence :</v>
          </cell>
          <cell r="E13125" t="str">
            <v>Logistics</v>
          </cell>
          <cell r="F13125" t="str">
            <v>Sewer</v>
          </cell>
        </row>
        <row r="13126">
          <cell r="B13126">
            <v>3509.95</v>
          </cell>
          <cell r="C13126">
            <v>2012</v>
          </cell>
          <cell r="D13126" t="str">
            <v>414360  DO NOT USE - Travelling &amp; Subsistence :</v>
          </cell>
          <cell r="E13126" t="str">
            <v>Logistics</v>
          </cell>
          <cell r="F13126" t="str">
            <v>Water</v>
          </cell>
        </row>
        <row r="13127">
          <cell r="B13127">
            <v>0</v>
          </cell>
          <cell r="C13127">
            <v>2012</v>
          </cell>
          <cell r="D13127" t="str">
            <v>414400  Uniform &amp; Protective Clothing</v>
          </cell>
          <cell r="E13127" t="str">
            <v>District 8</v>
          </cell>
          <cell r="F13127" t="str">
            <v>Water</v>
          </cell>
        </row>
        <row r="13128">
          <cell r="B13128">
            <v>221129.25</v>
          </cell>
          <cell r="C13128">
            <v>2012</v>
          </cell>
          <cell r="D13128" t="str">
            <v>414400  Uniform &amp; Protective Clothing</v>
          </cell>
          <cell r="E13128" t="str">
            <v>District 4</v>
          </cell>
          <cell r="F13128" t="str">
            <v>Water</v>
          </cell>
        </row>
        <row r="13129">
          <cell r="B13129">
            <v>70026.61</v>
          </cell>
          <cell r="C13129">
            <v>2012</v>
          </cell>
          <cell r="D13129" t="str">
            <v>414400  Uniform &amp; Protective Clothing</v>
          </cell>
          <cell r="E13129" t="str">
            <v>District 4</v>
          </cell>
          <cell r="F13129" t="str">
            <v>Water</v>
          </cell>
        </row>
        <row r="13130">
          <cell r="B13130">
            <v>122306.11</v>
          </cell>
          <cell r="C13130">
            <v>2012</v>
          </cell>
          <cell r="D13130" t="str">
            <v>414400  Uniform &amp; Protective Clothing</v>
          </cell>
          <cell r="E13130" t="str">
            <v>District 4</v>
          </cell>
          <cell r="F13130" t="str">
            <v>Water</v>
          </cell>
        </row>
        <row r="13131">
          <cell r="B13131">
            <v>9484.1299999999992</v>
          </cell>
          <cell r="C13131">
            <v>2012</v>
          </cell>
          <cell r="D13131" t="str">
            <v>414400  Uniform &amp; Protective Clothing</v>
          </cell>
          <cell r="E13131" t="str">
            <v>District 4</v>
          </cell>
          <cell r="F13131" t="str">
            <v>Water</v>
          </cell>
        </row>
        <row r="13132">
          <cell r="B13132">
            <v>55683.37</v>
          </cell>
          <cell r="C13132">
            <v>2012</v>
          </cell>
          <cell r="D13132" t="str">
            <v>414400  Uniform &amp; Protective Clothing</v>
          </cell>
          <cell r="E13132" t="str">
            <v>District 3</v>
          </cell>
          <cell r="F13132" t="str">
            <v>Water</v>
          </cell>
        </row>
        <row r="13133">
          <cell r="B13133">
            <v>1771.96</v>
          </cell>
          <cell r="C13133">
            <v>2012</v>
          </cell>
          <cell r="D13133" t="str">
            <v>414400  Uniform &amp; Protective Clothing</v>
          </cell>
          <cell r="E13133" t="str">
            <v>District 3</v>
          </cell>
          <cell r="F13133" t="str">
            <v>Water</v>
          </cell>
        </row>
        <row r="13134">
          <cell r="B13134">
            <v>0</v>
          </cell>
          <cell r="C13134">
            <v>2012</v>
          </cell>
          <cell r="D13134" t="str">
            <v>414400  Uniform &amp; Protective Clothing</v>
          </cell>
          <cell r="E13134" t="str">
            <v>District 3</v>
          </cell>
          <cell r="F13134" t="str">
            <v>Water</v>
          </cell>
        </row>
        <row r="13135">
          <cell r="B13135">
            <v>57383.37</v>
          </cell>
          <cell r="C13135">
            <v>2012</v>
          </cell>
          <cell r="D13135" t="str">
            <v>414400  Uniform &amp; Protective Clothing</v>
          </cell>
          <cell r="E13135" t="str">
            <v>District 6</v>
          </cell>
          <cell r="F13135" t="str">
            <v>Water</v>
          </cell>
        </row>
        <row r="13136">
          <cell r="B13136">
            <v>131177.01999999999</v>
          </cell>
          <cell r="C13136">
            <v>2012</v>
          </cell>
          <cell r="D13136" t="str">
            <v>414400  Uniform &amp; Protective Clothing</v>
          </cell>
          <cell r="E13136" t="str">
            <v>District 8</v>
          </cell>
          <cell r="F13136" t="str">
            <v>Water</v>
          </cell>
        </row>
        <row r="13137">
          <cell r="B13137">
            <v>1924.52</v>
          </cell>
          <cell r="C13137">
            <v>2012</v>
          </cell>
          <cell r="D13137" t="str">
            <v>414400  Uniform &amp; Protective Clothing</v>
          </cell>
          <cell r="E13137" t="str">
            <v>District 8</v>
          </cell>
          <cell r="F13137" t="str">
            <v>Water</v>
          </cell>
        </row>
        <row r="13138">
          <cell r="B13138">
            <v>338427.44</v>
          </cell>
          <cell r="C13138">
            <v>2012</v>
          </cell>
          <cell r="D13138" t="str">
            <v>414400  Uniform &amp; Protective Clothing</v>
          </cell>
          <cell r="E13138" t="str">
            <v>District 1</v>
          </cell>
          <cell r="F13138" t="str">
            <v>Water</v>
          </cell>
        </row>
        <row r="13139">
          <cell r="B13139">
            <v>92063.84</v>
          </cell>
          <cell r="C13139">
            <v>2012</v>
          </cell>
          <cell r="D13139" t="str">
            <v>414400  Uniform &amp; Protective Clothing</v>
          </cell>
          <cell r="E13139" t="str">
            <v>Logistics</v>
          </cell>
          <cell r="F13139" t="str">
            <v>Water</v>
          </cell>
        </row>
        <row r="13140">
          <cell r="B13140">
            <v>34266.82</v>
          </cell>
          <cell r="C13140">
            <v>2012</v>
          </cell>
          <cell r="D13140" t="str">
            <v>414400  Uniform &amp; Protective Clothing</v>
          </cell>
          <cell r="E13140" t="str">
            <v>Logistics</v>
          </cell>
          <cell r="F13140" t="str">
            <v>Water</v>
          </cell>
        </row>
        <row r="13141">
          <cell r="B13141">
            <v>51547.21</v>
          </cell>
          <cell r="C13141">
            <v>2012</v>
          </cell>
          <cell r="D13141" t="str">
            <v>414400  Uniform &amp; Protective Clothing</v>
          </cell>
          <cell r="E13141" t="str">
            <v>Logistics</v>
          </cell>
          <cell r="F13141" t="str">
            <v>Water</v>
          </cell>
        </row>
        <row r="13142">
          <cell r="B13142">
            <v>52084.76</v>
          </cell>
          <cell r="C13142">
            <v>2012</v>
          </cell>
          <cell r="D13142" t="str">
            <v>414400  Uniform &amp; Protective Clothing</v>
          </cell>
          <cell r="E13142" t="str">
            <v>Informal Settlements</v>
          </cell>
          <cell r="F13142" t="str">
            <v>Water</v>
          </cell>
        </row>
        <row r="13143">
          <cell r="B13143">
            <v>43063.27</v>
          </cell>
          <cell r="C13143">
            <v>2012</v>
          </cell>
          <cell r="D13143" t="str">
            <v>414400  Uniform &amp; Protective Clothing</v>
          </cell>
          <cell r="E13143" t="str">
            <v>TOC</v>
          </cell>
          <cell r="F13143" t="str">
            <v>Water</v>
          </cell>
        </row>
        <row r="13144">
          <cell r="B13144">
            <v>0</v>
          </cell>
          <cell r="C13144">
            <v>2012</v>
          </cell>
          <cell r="D13144" t="str">
            <v>414400  Uniform &amp; Protective Clothing</v>
          </cell>
          <cell r="E13144" t="str">
            <v>District 8</v>
          </cell>
          <cell r="F13144" t="str">
            <v>Water</v>
          </cell>
        </row>
        <row r="13145">
          <cell r="B13145">
            <v>1185558.6299999999</v>
          </cell>
          <cell r="C13145">
            <v>2012</v>
          </cell>
          <cell r="D13145" t="str">
            <v>414400  Uniform &amp; Protective Clothing</v>
          </cell>
          <cell r="E13145" t="str">
            <v>District 8</v>
          </cell>
          <cell r="F13145" t="str">
            <v>Water</v>
          </cell>
        </row>
        <row r="13146">
          <cell r="B13146">
            <v>27612.99</v>
          </cell>
          <cell r="C13146">
            <v>2012</v>
          </cell>
          <cell r="D13146" t="str">
            <v>414400  Uniform &amp; Protective Clothing</v>
          </cell>
          <cell r="E13146" t="str">
            <v>District 8</v>
          </cell>
          <cell r="F13146" t="str">
            <v>Water</v>
          </cell>
        </row>
        <row r="13147">
          <cell r="B13147">
            <v>0</v>
          </cell>
          <cell r="C13147">
            <v>2012</v>
          </cell>
          <cell r="D13147" t="str">
            <v>414400  Uniform &amp; Protective Clothing</v>
          </cell>
          <cell r="E13147" t="str">
            <v>District 8</v>
          </cell>
          <cell r="F13147" t="str">
            <v>Water</v>
          </cell>
        </row>
        <row r="13148">
          <cell r="B13148">
            <v>0</v>
          </cell>
          <cell r="C13148">
            <v>2012</v>
          </cell>
          <cell r="D13148" t="str">
            <v>414400  Uniform &amp; Protective Clothing</v>
          </cell>
          <cell r="E13148" t="str">
            <v>District 8</v>
          </cell>
          <cell r="F13148" t="str">
            <v>Water</v>
          </cell>
        </row>
        <row r="13149">
          <cell r="B13149">
            <v>22287.29</v>
          </cell>
          <cell r="C13149">
            <v>2012</v>
          </cell>
          <cell r="D13149" t="str">
            <v>414400  Uniform &amp; Protective Clothing</v>
          </cell>
          <cell r="E13149" t="str">
            <v>District 6</v>
          </cell>
          <cell r="F13149" t="str">
            <v>Water</v>
          </cell>
        </row>
        <row r="13150">
          <cell r="B13150">
            <v>64763.55</v>
          </cell>
          <cell r="C13150">
            <v>2012</v>
          </cell>
          <cell r="D13150" t="str">
            <v>414400  Uniform &amp; Protective Clothing</v>
          </cell>
          <cell r="E13150" t="str">
            <v>District 6</v>
          </cell>
          <cell r="F13150" t="str">
            <v>Water</v>
          </cell>
        </row>
        <row r="13151">
          <cell r="B13151">
            <v>13508.77</v>
          </cell>
          <cell r="C13151">
            <v>2012</v>
          </cell>
          <cell r="D13151" t="str">
            <v>414400  Uniform &amp; Protective Clothing</v>
          </cell>
          <cell r="E13151" t="str">
            <v>District 6</v>
          </cell>
          <cell r="F13151" t="str">
            <v>Water</v>
          </cell>
        </row>
        <row r="13152">
          <cell r="B13152">
            <v>53009.01</v>
          </cell>
          <cell r="C13152">
            <v>2012</v>
          </cell>
          <cell r="D13152" t="str">
            <v>414400  Uniform &amp; Protective Clothing</v>
          </cell>
          <cell r="E13152" t="str">
            <v>District 6</v>
          </cell>
          <cell r="F13152" t="str">
            <v>Water</v>
          </cell>
        </row>
        <row r="13153">
          <cell r="B13153">
            <v>943.37</v>
          </cell>
          <cell r="C13153">
            <v>2012</v>
          </cell>
          <cell r="D13153" t="str">
            <v>414400  Uniform &amp; Protective Clothing</v>
          </cell>
          <cell r="E13153" t="str">
            <v>District 6</v>
          </cell>
          <cell r="F13153" t="str">
            <v>Water</v>
          </cell>
        </row>
        <row r="13154">
          <cell r="B13154">
            <v>345</v>
          </cell>
          <cell r="C13154">
            <v>2012</v>
          </cell>
          <cell r="D13154" t="str">
            <v>414400  Uniform &amp; Protective Clothing</v>
          </cell>
          <cell r="E13154" t="str">
            <v>Planning &amp; Design</v>
          </cell>
          <cell r="F13154" t="str">
            <v>Water</v>
          </cell>
        </row>
        <row r="13155">
          <cell r="B13155">
            <v>196888.8</v>
          </cell>
          <cell r="C13155">
            <v>2012</v>
          </cell>
          <cell r="D13155" t="str">
            <v>414400  Uniform &amp; Protective Clothing</v>
          </cell>
          <cell r="E13155" t="str">
            <v>District 4</v>
          </cell>
          <cell r="F13155" t="str">
            <v>Sewer</v>
          </cell>
        </row>
        <row r="13156">
          <cell r="B13156">
            <v>112003.81</v>
          </cell>
          <cell r="C13156">
            <v>2012</v>
          </cell>
          <cell r="D13156" t="str">
            <v>414400  Uniform &amp; Protective Clothing</v>
          </cell>
          <cell r="E13156" t="str">
            <v>District 4</v>
          </cell>
          <cell r="F13156" t="str">
            <v>Sewer</v>
          </cell>
        </row>
        <row r="13157">
          <cell r="B13157">
            <v>89131.77</v>
          </cell>
          <cell r="C13157">
            <v>2012</v>
          </cell>
          <cell r="D13157" t="str">
            <v>414400  Uniform &amp; Protective Clothing</v>
          </cell>
          <cell r="E13157" t="str">
            <v>District 4</v>
          </cell>
          <cell r="F13157" t="str">
            <v>Sewer</v>
          </cell>
        </row>
        <row r="13158">
          <cell r="B13158">
            <v>0</v>
          </cell>
          <cell r="C13158">
            <v>2012</v>
          </cell>
          <cell r="D13158" t="str">
            <v>414400  Uniform &amp; Protective Clothing</v>
          </cell>
          <cell r="E13158" t="str">
            <v>District 3</v>
          </cell>
          <cell r="F13158" t="str">
            <v>Sewer</v>
          </cell>
        </row>
        <row r="13159">
          <cell r="B13159">
            <v>0</v>
          </cell>
          <cell r="C13159">
            <v>2012</v>
          </cell>
          <cell r="D13159" t="str">
            <v>414400  Uniform &amp; Protective Clothing</v>
          </cell>
          <cell r="E13159" t="str">
            <v>District 3</v>
          </cell>
          <cell r="F13159" t="str">
            <v>Sewer</v>
          </cell>
        </row>
        <row r="13160">
          <cell r="B13160">
            <v>49478.37</v>
          </cell>
          <cell r="C13160">
            <v>2012</v>
          </cell>
          <cell r="D13160" t="str">
            <v>414400  Uniform &amp; Protective Clothing</v>
          </cell>
          <cell r="E13160" t="str">
            <v>District 3</v>
          </cell>
          <cell r="F13160" t="str">
            <v>Sewer</v>
          </cell>
        </row>
        <row r="13161">
          <cell r="B13161">
            <v>688</v>
          </cell>
          <cell r="C13161">
            <v>2012</v>
          </cell>
          <cell r="D13161" t="str">
            <v>414400  Uniform &amp; Protective Clothing</v>
          </cell>
          <cell r="E13161" t="str">
            <v>TOC</v>
          </cell>
          <cell r="F13161" t="str">
            <v>Sewer</v>
          </cell>
        </row>
        <row r="13162">
          <cell r="B13162">
            <v>39899.69</v>
          </cell>
          <cell r="C13162">
            <v>2012</v>
          </cell>
          <cell r="D13162" t="str">
            <v>414400  Uniform &amp; Protective Clothing</v>
          </cell>
          <cell r="E13162" t="str">
            <v>District 6</v>
          </cell>
          <cell r="F13162" t="str">
            <v>Sewer</v>
          </cell>
        </row>
        <row r="13163">
          <cell r="B13163">
            <v>170701.87</v>
          </cell>
          <cell r="C13163">
            <v>2012</v>
          </cell>
          <cell r="D13163" t="str">
            <v>414400  Uniform &amp; Protective Clothing</v>
          </cell>
          <cell r="E13163" t="str">
            <v>District 7</v>
          </cell>
          <cell r="F13163" t="str">
            <v>Sewer</v>
          </cell>
        </row>
        <row r="13164">
          <cell r="B13164">
            <v>192170.83</v>
          </cell>
          <cell r="C13164">
            <v>2012</v>
          </cell>
          <cell r="D13164" t="str">
            <v>414400  Uniform &amp; Protective Clothing</v>
          </cell>
          <cell r="E13164" t="str">
            <v>District 1</v>
          </cell>
          <cell r="F13164" t="str">
            <v>Sewer</v>
          </cell>
        </row>
        <row r="13165">
          <cell r="B13165">
            <v>157405.07</v>
          </cell>
          <cell r="C13165">
            <v>2012</v>
          </cell>
          <cell r="D13165" t="str">
            <v>414400  Uniform &amp; Protective Clothing</v>
          </cell>
          <cell r="E13165" t="str">
            <v>Logistics</v>
          </cell>
          <cell r="F13165" t="str">
            <v>Sewer</v>
          </cell>
        </row>
        <row r="13166">
          <cell r="B13166">
            <v>55949.37</v>
          </cell>
          <cell r="C13166">
            <v>2012</v>
          </cell>
          <cell r="D13166" t="str">
            <v>414400  Uniform &amp; Protective Clothing</v>
          </cell>
          <cell r="E13166" t="str">
            <v>Informal Settlements</v>
          </cell>
          <cell r="F13166" t="str">
            <v>Sewer</v>
          </cell>
        </row>
        <row r="13167">
          <cell r="B13167">
            <v>1725</v>
          </cell>
          <cell r="C13167">
            <v>2012</v>
          </cell>
          <cell r="D13167" t="str">
            <v>414400  Uniform &amp; Protective Clothing</v>
          </cell>
          <cell r="E13167" t="str">
            <v>Planning &amp; Design</v>
          </cell>
          <cell r="F13167" t="str">
            <v>Sewer</v>
          </cell>
        </row>
        <row r="13168">
          <cell r="B13168">
            <v>25898.560000000001</v>
          </cell>
          <cell r="C13168">
            <v>2012</v>
          </cell>
          <cell r="D13168" t="str">
            <v>414400  Uniform &amp; Protective Clothing</v>
          </cell>
          <cell r="E13168" t="str">
            <v>Informal Settlements</v>
          </cell>
          <cell r="F13168" t="str">
            <v>Sewer</v>
          </cell>
        </row>
        <row r="13169">
          <cell r="B13169">
            <v>32049.05</v>
          </cell>
          <cell r="C13169">
            <v>2012</v>
          </cell>
          <cell r="D13169" t="str">
            <v>414400  Uniform &amp; Protective Clothing</v>
          </cell>
          <cell r="E13169" t="str">
            <v>Informal Settlements</v>
          </cell>
          <cell r="F13169" t="str">
            <v>Water</v>
          </cell>
        </row>
        <row r="13170">
          <cell r="B13170">
            <v>53717.77</v>
          </cell>
          <cell r="C13170">
            <v>2012</v>
          </cell>
          <cell r="D13170" t="str">
            <v>414400  Uniform &amp; Protective Clothing</v>
          </cell>
          <cell r="E13170" t="str">
            <v>Logistics</v>
          </cell>
          <cell r="F13170" t="str">
            <v>Water</v>
          </cell>
        </row>
        <row r="13171">
          <cell r="B13171">
            <v>334729.15999999997</v>
          </cell>
          <cell r="C13171">
            <v>2012</v>
          </cell>
          <cell r="D13171" t="str">
            <v>414400  Uniform &amp; Protective Clothing</v>
          </cell>
          <cell r="E13171" t="str">
            <v>District 7</v>
          </cell>
          <cell r="F13171" t="str">
            <v>Sewer</v>
          </cell>
        </row>
        <row r="13172">
          <cell r="B13172">
            <v>0</v>
          </cell>
          <cell r="C13172">
            <v>2012</v>
          </cell>
          <cell r="D13172" t="str">
            <v>414400  Uniform &amp; Protective Clothing</v>
          </cell>
          <cell r="E13172" t="str">
            <v>District 7</v>
          </cell>
          <cell r="F13172" t="str">
            <v>Sewer</v>
          </cell>
        </row>
        <row r="13173">
          <cell r="B13173">
            <v>0</v>
          </cell>
          <cell r="C13173">
            <v>2012</v>
          </cell>
          <cell r="D13173" t="str">
            <v>414400  Uniform &amp; Protective Clothing</v>
          </cell>
          <cell r="E13173" t="str">
            <v>District 7</v>
          </cell>
          <cell r="F13173" t="str">
            <v>Sewer</v>
          </cell>
        </row>
        <row r="13174">
          <cell r="B13174">
            <v>0</v>
          </cell>
          <cell r="C13174">
            <v>2012</v>
          </cell>
          <cell r="D13174" t="str">
            <v>414400  Uniform &amp; Protective Clothing</v>
          </cell>
          <cell r="E13174" t="str">
            <v>District 7</v>
          </cell>
          <cell r="F13174" t="str">
            <v>Sewer</v>
          </cell>
        </row>
        <row r="13175">
          <cell r="B13175">
            <v>58284.35</v>
          </cell>
          <cell r="C13175">
            <v>2012</v>
          </cell>
          <cell r="D13175" t="str">
            <v>414400  Uniform &amp; Protective Clothing</v>
          </cell>
          <cell r="E13175" t="str">
            <v>District 6</v>
          </cell>
          <cell r="F13175" t="str">
            <v>Sewer</v>
          </cell>
        </row>
        <row r="13176">
          <cell r="B13176">
            <v>79128.429999999993</v>
          </cell>
          <cell r="C13176">
            <v>2012</v>
          </cell>
          <cell r="D13176" t="str">
            <v>414400  Uniform &amp; Protective Clothing</v>
          </cell>
          <cell r="E13176" t="str">
            <v>District 6</v>
          </cell>
          <cell r="F13176" t="str">
            <v>Sewer</v>
          </cell>
        </row>
        <row r="13177">
          <cell r="B13177">
            <v>43220.5</v>
          </cell>
          <cell r="C13177">
            <v>2012</v>
          </cell>
          <cell r="D13177" t="str">
            <v>414400  Uniform &amp; Protective Clothing</v>
          </cell>
          <cell r="E13177" t="str">
            <v>District 6</v>
          </cell>
          <cell r="F13177" t="str">
            <v>Sewer</v>
          </cell>
        </row>
        <row r="13178">
          <cell r="B13178">
            <v>56631.7</v>
          </cell>
          <cell r="C13178">
            <v>2012</v>
          </cell>
          <cell r="D13178" t="str">
            <v>414400  Uniform &amp; Protective Clothing</v>
          </cell>
          <cell r="E13178" t="str">
            <v>District 6</v>
          </cell>
          <cell r="F13178" t="str">
            <v>Sewer</v>
          </cell>
        </row>
        <row r="13179">
          <cell r="B13179">
            <v>0</v>
          </cell>
          <cell r="C13179">
            <v>2012</v>
          </cell>
          <cell r="D13179" t="str">
            <v>414400  Uniform &amp; Protective Clothing</v>
          </cell>
          <cell r="E13179" t="str">
            <v>District 7</v>
          </cell>
          <cell r="F13179" t="str">
            <v>Sewer</v>
          </cell>
        </row>
        <row r="13180">
          <cell r="B13180">
            <v>283500</v>
          </cell>
          <cell r="C13180">
            <v>2012</v>
          </cell>
          <cell r="D13180" t="str">
            <v>414550  Water Purchases</v>
          </cell>
          <cell r="E13180" t="str">
            <v>District 3</v>
          </cell>
          <cell r="F13180" t="str">
            <v>Water</v>
          </cell>
        </row>
        <row r="13181">
          <cell r="B13181">
            <v>0</v>
          </cell>
          <cell r="C13181">
            <v>2012</v>
          </cell>
          <cell r="D13181" t="str">
            <v>415190  Public Liability Claims</v>
          </cell>
          <cell r="E13181" t="str">
            <v>Informal Settlements</v>
          </cell>
          <cell r="F13181" t="str">
            <v>Sewer</v>
          </cell>
        </row>
        <row r="13182">
          <cell r="B13182">
            <v>159308.67000000001</v>
          </cell>
          <cell r="C13182">
            <v>2012</v>
          </cell>
          <cell r="D13182" t="str">
            <v>420000  Loss on Sale of Assets</v>
          </cell>
          <cell r="E13182" t="str">
            <v>Logistics</v>
          </cell>
          <cell r="F13182" t="str">
            <v>Water</v>
          </cell>
        </row>
        <row r="13183">
          <cell r="B13183">
            <v>414726.01</v>
          </cell>
          <cell r="C13183">
            <v>2012</v>
          </cell>
          <cell r="D13183" t="str">
            <v>420000  Loss on Sale of Assets</v>
          </cell>
          <cell r="E13183" t="str">
            <v>Logistics</v>
          </cell>
          <cell r="F13183" t="str">
            <v>Water</v>
          </cell>
        </row>
        <row r="13184">
          <cell r="B13184">
            <v>1593</v>
          </cell>
          <cell r="C13184">
            <v>2012</v>
          </cell>
          <cell r="D13184" t="str">
            <v>420000  Loss on Sale of Assets</v>
          </cell>
          <cell r="E13184" t="str">
            <v>District 1</v>
          </cell>
          <cell r="F13184" t="str">
            <v>Water</v>
          </cell>
        </row>
        <row r="13185">
          <cell r="B13185">
            <v>38065.53</v>
          </cell>
          <cell r="C13185">
            <v>2012</v>
          </cell>
          <cell r="D13185" t="str">
            <v>420000  Loss on Sale of Assets</v>
          </cell>
          <cell r="E13185" t="str">
            <v>District 1</v>
          </cell>
          <cell r="F13185" t="str">
            <v>Water</v>
          </cell>
        </row>
        <row r="13186">
          <cell r="B13186">
            <v>165.78</v>
          </cell>
          <cell r="C13186">
            <v>2012</v>
          </cell>
          <cell r="D13186" t="str">
            <v>420000  Loss on Sale of Assets</v>
          </cell>
          <cell r="E13186" t="str">
            <v>District 1</v>
          </cell>
          <cell r="F13186" t="str">
            <v>Water</v>
          </cell>
        </row>
        <row r="13187">
          <cell r="B13187">
            <v>278672.67</v>
          </cell>
          <cell r="C13187">
            <v>2012</v>
          </cell>
          <cell r="D13187" t="str">
            <v>420000  Loss on Sale of Assets</v>
          </cell>
          <cell r="E13187" t="str">
            <v>District 1</v>
          </cell>
          <cell r="F13187" t="str">
            <v>Water</v>
          </cell>
        </row>
        <row r="13188">
          <cell r="B13188">
            <v>47868.59</v>
          </cell>
          <cell r="C13188">
            <v>2012</v>
          </cell>
          <cell r="D13188" t="str">
            <v>420000  Loss on Sale of Assets</v>
          </cell>
          <cell r="E13188" t="str">
            <v>TOC</v>
          </cell>
          <cell r="F13188" t="str">
            <v>Water</v>
          </cell>
        </row>
        <row r="13189">
          <cell r="B13189">
            <v>13774.81</v>
          </cell>
          <cell r="C13189">
            <v>2012</v>
          </cell>
          <cell r="D13189" t="str">
            <v>420000  Loss on Sale of Assets</v>
          </cell>
          <cell r="E13189" t="str">
            <v>District 6</v>
          </cell>
          <cell r="F13189" t="str">
            <v>Water</v>
          </cell>
        </row>
        <row r="13190">
          <cell r="B13190">
            <v>4571.3100000000004</v>
          </cell>
          <cell r="C13190">
            <v>2012</v>
          </cell>
          <cell r="D13190" t="str">
            <v>420000  Loss on Sale of Assets</v>
          </cell>
          <cell r="E13190" t="str">
            <v>District 8</v>
          </cell>
          <cell r="F13190" t="str">
            <v>Water</v>
          </cell>
        </row>
        <row r="13191">
          <cell r="B13191">
            <v>113.38</v>
          </cell>
          <cell r="C13191">
            <v>2012</v>
          </cell>
          <cell r="D13191" t="str">
            <v>420000  Loss on Sale of Assets</v>
          </cell>
          <cell r="E13191" t="str">
            <v>District 8</v>
          </cell>
          <cell r="F13191" t="str">
            <v>Water</v>
          </cell>
        </row>
        <row r="13192">
          <cell r="B13192">
            <v>53473.13</v>
          </cell>
          <cell r="C13192">
            <v>2012</v>
          </cell>
          <cell r="D13192" t="str">
            <v>420000  Loss on Sale of Assets</v>
          </cell>
          <cell r="E13192" t="str">
            <v>District 8</v>
          </cell>
          <cell r="F13192" t="str">
            <v>Water</v>
          </cell>
        </row>
        <row r="13193">
          <cell r="B13193">
            <v>39406.870000000003</v>
          </cell>
          <cell r="C13193">
            <v>2012</v>
          </cell>
          <cell r="D13193" t="str">
            <v>420000  Loss on Sale of Assets</v>
          </cell>
          <cell r="E13193" t="str">
            <v>District 6</v>
          </cell>
          <cell r="F13193" t="str">
            <v>Water</v>
          </cell>
        </row>
        <row r="13194">
          <cell r="B13194">
            <v>2259.5100000000002</v>
          </cell>
          <cell r="C13194">
            <v>2012</v>
          </cell>
          <cell r="D13194" t="str">
            <v>420000  Loss on Sale of Assets</v>
          </cell>
          <cell r="E13194" t="str">
            <v>District 3</v>
          </cell>
          <cell r="F13194" t="str">
            <v>Water</v>
          </cell>
        </row>
        <row r="13195">
          <cell r="B13195">
            <v>2800.72</v>
          </cell>
          <cell r="C13195">
            <v>2012</v>
          </cell>
          <cell r="D13195" t="str">
            <v>420000  Loss on Sale of Assets</v>
          </cell>
          <cell r="E13195" t="str">
            <v>District 3</v>
          </cell>
          <cell r="F13195" t="str">
            <v>Water</v>
          </cell>
        </row>
        <row r="13196">
          <cell r="B13196">
            <v>359.31</v>
          </cell>
          <cell r="C13196">
            <v>2012</v>
          </cell>
          <cell r="D13196" t="str">
            <v>420000  Loss on Sale of Assets</v>
          </cell>
          <cell r="E13196" t="str">
            <v>District 3</v>
          </cell>
          <cell r="F13196" t="str">
            <v>Water</v>
          </cell>
        </row>
        <row r="13197">
          <cell r="B13197">
            <v>11936.97</v>
          </cell>
          <cell r="C13197">
            <v>2012</v>
          </cell>
          <cell r="D13197" t="str">
            <v>420000  Loss on Sale of Assets</v>
          </cell>
          <cell r="E13197" t="str">
            <v>District 3</v>
          </cell>
          <cell r="F13197" t="str">
            <v>Water</v>
          </cell>
        </row>
        <row r="13198">
          <cell r="B13198">
            <v>102.7</v>
          </cell>
          <cell r="C13198">
            <v>2012</v>
          </cell>
          <cell r="D13198" t="str">
            <v>420000  Loss on Sale of Assets</v>
          </cell>
          <cell r="E13198" t="str">
            <v>District 4</v>
          </cell>
          <cell r="F13198" t="str">
            <v>Water</v>
          </cell>
        </row>
        <row r="13199">
          <cell r="B13199">
            <v>29271.45</v>
          </cell>
          <cell r="C13199">
            <v>2012</v>
          </cell>
          <cell r="D13199" t="str">
            <v>420000  Loss on Sale of Assets</v>
          </cell>
          <cell r="E13199" t="str">
            <v>District 4</v>
          </cell>
          <cell r="F13199" t="str">
            <v>Water</v>
          </cell>
        </row>
        <row r="13200">
          <cell r="B13200">
            <v>463.95</v>
          </cell>
          <cell r="C13200">
            <v>2012</v>
          </cell>
          <cell r="D13200" t="str">
            <v>420000  Loss on Sale of Assets</v>
          </cell>
          <cell r="E13200" t="str">
            <v>District 4</v>
          </cell>
          <cell r="F13200" t="str">
            <v>Water</v>
          </cell>
        </row>
        <row r="13201">
          <cell r="B13201">
            <v>58735.24</v>
          </cell>
          <cell r="C13201">
            <v>2012</v>
          </cell>
          <cell r="D13201" t="str">
            <v>420000  Loss on Sale of Assets</v>
          </cell>
          <cell r="E13201" t="str">
            <v>District 4</v>
          </cell>
          <cell r="F13201" t="str">
            <v>Water</v>
          </cell>
        </row>
        <row r="13202">
          <cell r="B13202">
            <v>11736.57</v>
          </cell>
          <cell r="C13202">
            <v>2012</v>
          </cell>
          <cell r="D13202" t="str">
            <v>420000  Loss on Sale of Assets</v>
          </cell>
          <cell r="E13202" t="str">
            <v>District 4</v>
          </cell>
          <cell r="F13202" t="str">
            <v>Water</v>
          </cell>
        </row>
        <row r="13203">
          <cell r="B13203">
            <v>1611.73</v>
          </cell>
          <cell r="C13203">
            <v>2012</v>
          </cell>
          <cell r="D13203" t="str">
            <v>420000  Loss on Sale of Assets</v>
          </cell>
          <cell r="E13203" t="str">
            <v>District 4</v>
          </cell>
          <cell r="F13203" t="str">
            <v>Water</v>
          </cell>
        </row>
        <row r="13204">
          <cell r="B13204">
            <v>1.67</v>
          </cell>
          <cell r="C13204">
            <v>2012</v>
          </cell>
          <cell r="D13204" t="str">
            <v>420000  Loss on Sale of Assets</v>
          </cell>
          <cell r="E13204" t="str">
            <v>District 8</v>
          </cell>
          <cell r="F13204" t="str">
            <v>Water</v>
          </cell>
        </row>
        <row r="13205">
          <cell r="B13205">
            <v>70.739999999999995</v>
          </cell>
          <cell r="C13205">
            <v>2012</v>
          </cell>
          <cell r="D13205" t="str">
            <v>420000  Loss on Sale of Assets</v>
          </cell>
          <cell r="E13205" t="str">
            <v>District 8</v>
          </cell>
          <cell r="F13205" t="str">
            <v>Water</v>
          </cell>
        </row>
        <row r="13206">
          <cell r="B13206">
            <v>80.489999999999995</v>
          </cell>
          <cell r="C13206">
            <v>2012</v>
          </cell>
          <cell r="D13206" t="str">
            <v>420000  Loss on Sale of Assets</v>
          </cell>
          <cell r="E13206" t="str">
            <v>District 8</v>
          </cell>
          <cell r="F13206" t="str">
            <v>Water</v>
          </cell>
        </row>
        <row r="13207">
          <cell r="B13207">
            <v>566.13</v>
          </cell>
          <cell r="C13207">
            <v>2012</v>
          </cell>
          <cell r="D13207" t="str">
            <v>420000  Loss on Sale of Assets</v>
          </cell>
          <cell r="E13207" t="str">
            <v>District 8</v>
          </cell>
          <cell r="F13207" t="str">
            <v>Water</v>
          </cell>
        </row>
        <row r="13208">
          <cell r="B13208">
            <v>9490.82</v>
          </cell>
          <cell r="C13208">
            <v>2012</v>
          </cell>
          <cell r="D13208" t="str">
            <v>420000  Loss on Sale of Assets</v>
          </cell>
          <cell r="E13208" t="str">
            <v>District 6</v>
          </cell>
          <cell r="F13208" t="str">
            <v>Water</v>
          </cell>
        </row>
        <row r="13209">
          <cell r="B13209">
            <v>2191.87</v>
          </cell>
          <cell r="C13209">
            <v>2012</v>
          </cell>
          <cell r="D13209" t="str">
            <v>420000  Loss on Sale of Assets</v>
          </cell>
          <cell r="E13209" t="str">
            <v>District 6</v>
          </cell>
          <cell r="F13209" t="str">
            <v>Water</v>
          </cell>
        </row>
        <row r="13210">
          <cell r="B13210">
            <v>968.57</v>
          </cell>
          <cell r="C13210">
            <v>2012</v>
          </cell>
          <cell r="D13210" t="str">
            <v>420000  Loss on Sale of Assets</v>
          </cell>
          <cell r="E13210" t="str">
            <v>District 6</v>
          </cell>
          <cell r="F13210" t="str">
            <v>Water</v>
          </cell>
        </row>
        <row r="13211">
          <cell r="B13211">
            <v>37441.94</v>
          </cell>
          <cell r="C13211">
            <v>2012</v>
          </cell>
          <cell r="D13211" t="str">
            <v>420000  Loss on Sale of Assets</v>
          </cell>
          <cell r="E13211" t="str">
            <v>District 6</v>
          </cell>
          <cell r="F13211" t="str">
            <v>Water</v>
          </cell>
        </row>
        <row r="13212">
          <cell r="B13212">
            <v>1519.4</v>
          </cell>
          <cell r="C13212">
            <v>2012</v>
          </cell>
          <cell r="D13212" t="str">
            <v>420000  Loss on Sale of Assets</v>
          </cell>
          <cell r="E13212" t="str">
            <v>District 6</v>
          </cell>
          <cell r="F13212" t="str">
            <v>Water</v>
          </cell>
        </row>
        <row r="13213">
          <cell r="B13213">
            <v>3250.65</v>
          </cell>
          <cell r="C13213">
            <v>2012</v>
          </cell>
          <cell r="D13213" t="str">
            <v>420000  Loss on Sale of Assets</v>
          </cell>
          <cell r="E13213" t="str">
            <v>District 6</v>
          </cell>
          <cell r="F13213" t="str">
            <v>Water</v>
          </cell>
        </row>
        <row r="13214">
          <cell r="B13214">
            <v>121710.72</v>
          </cell>
          <cell r="C13214">
            <v>2012</v>
          </cell>
          <cell r="D13214" t="str">
            <v>420000  Loss on Sale of Assets</v>
          </cell>
          <cell r="E13214" t="str">
            <v>District 6</v>
          </cell>
          <cell r="F13214" t="str">
            <v>Water</v>
          </cell>
        </row>
        <row r="13215">
          <cell r="B13215">
            <v>193.53</v>
          </cell>
          <cell r="C13215">
            <v>2012</v>
          </cell>
          <cell r="D13215" t="str">
            <v>420000  Loss on Sale of Assets</v>
          </cell>
          <cell r="E13215" t="str">
            <v>District 8</v>
          </cell>
          <cell r="F13215" t="str">
            <v>Water</v>
          </cell>
        </row>
        <row r="13216">
          <cell r="B13216">
            <v>490.74</v>
          </cell>
          <cell r="C13216">
            <v>2012</v>
          </cell>
          <cell r="D13216" t="str">
            <v>420000  Loss on Sale of Assets</v>
          </cell>
          <cell r="E13216" t="str">
            <v>District 8</v>
          </cell>
          <cell r="F13216" t="str">
            <v>Water</v>
          </cell>
        </row>
        <row r="13217">
          <cell r="B13217">
            <v>20016.71</v>
          </cell>
          <cell r="C13217">
            <v>2012</v>
          </cell>
          <cell r="D13217" t="str">
            <v>420000  Loss on Sale of Assets</v>
          </cell>
          <cell r="E13217" t="str">
            <v>District 8</v>
          </cell>
          <cell r="F13217" t="str">
            <v>Water</v>
          </cell>
        </row>
        <row r="13218">
          <cell r="B13218">
            <v>93535</v>
          </cell>
          <cell r="C13218">
            <v>2012</v>
          </cell>
          <cell r="D13218" t="str">
            <v>420000  Loss on Sale of Assets</v>
          </cell>
          <cell r="E13218" t="str">
            <v>District 8</v>
          </cell>
          <cell r="F13218" t="str">
            <v>Water</v>
          </cell>
        </row>
        <row r="13219">
          <cell r="B13219">
            <v>67.52</v>
          </cell>
          <cell r="C13219">
            <v>2012</v>
          </cell>
          <cell r="D13219" t="str">
            <v>420000  Loss on Sale of Assets</v>
          </cell>
          <cell r="E13219" t="str">
            <v>District 8</v>
          </cell>
          <cell r="F13219" t="str">
            <v>Water</v>
          </cell>
        </row>
        <row r="13220">
          <cell r="B13220">
            <v>63697.43</v>
          </cell>
          <cell r="C13220">
            <v>2012</v>
          </cell>
          <cell r="D13220" t="str">
            <v>420000  Loss on Sale of Assets</v>
          </cell>
          <cell r="E13220" t="str">
            <v>District 8</v>
          </cell>
          <cell r="F13220" t="str">
            <v>Water</v>
          </cell>
        </row>
        <row r="13221">
          <cell r="B13221">
            <v>636.20000000000005</v>
          </cell>
          <cell r="C13221">
            <v>2012</v>
          </cell>
          <cell r="D13221" t="str">
            <v>420000  Loss on Sale of Assets</v>
          </cell>
          <cell r="E13221" t="str">
            <v>District 8</v>
          </cell>
          <cell r="F13221" t="str">
            <v>Water</v>
          </cell>
        </row>
        <row r="13222">
          <cell r="B13222">
            <v>236.75</v>
          </cell>
          <cell r="C13222">
            <v>2012</v>
          </cell>
          <cell r="D13222" t="str">
            <v>420000  Loss on Sale of Assets</v>
          </cell>
          <cell r="E13222" t="str">
            <v>District 8</v>
          </cell>
          <cell r="F13222" t="str">
            <v>Water</v>
          </cell>
        </row>
        <row r="13223">
          <cell r="B13223">
            <v>14.07</v>
          </cell>
          <cell r="C13223">
            <v>2012</v>
          </cell>
          <cell r="D13223" t="str">
            <v>420000  Loss on Sale of Assets</v>
          </cell>
          <cell r="E13223" t="e">
            <v>#N/A</v>
          </cell>
          <cell r="F13223" t="str">
            <v>Sewer</v>
          </cell>
        </row>
        <row r="13224">
          <cell r="B13224">
            <v>46490.25</v>
          </cell>
          <cell r="C13224">
            <v>2012</v>
          </cell>
          <cell r="D13224" t="str">
            <v>420000  Loss on Sale of Assets</v>
          </cell>
          <cell r="E13224" t="str">
            <v>Informal Settlements</v>
          </cell>
          <cell r="F13224" t="str">
            <v>Sewer</v>
          </cell>
        </row>
        <row r="13225">
          <cell r="B13225">
            <v>85.95</v>
          </cell>
          <cell r="C13225">
            <v>2012</v>
          </cell>
          <cell r="D13225" t="str">
            <v>420000  Loss on Sale of Assets</v>
          </cell>
          <cell r="E13225" t="str">
            <v>Planning &amp; Design</v>
          </cell>
          <cell r="F13225" t="str">
            <v>Sewer</v>
          </cell>
        </row>
        <row r="13226">
          <cell r="B13226">
            <v>1046.1199999999999</v>
          </cell>
          <cell r="C13226">
            <v>2012</v>
          </cell>
          <cell r="D13226" t="str">
            <v>420000  Loss on Sale of Assets</v>
          </cell>
          <cell r="E13226" t="str">
            <v>Planning &amp; Design</v>
          </cell>
          <cell r="F13226" t="str">
            <v>Sewer</v>
          </cell>
        </row>
        <row r="13227">
          <cell r="B13227">
            <v>1178.5</v>
          </cell>
          <cell r="C13227">
            <v>2012</v>
          </cell>
          <cell r="D13227" t="str">
            <v>420000  Loss on Sale of Assets</v>
          </cell>
          <cell r="E13227" t="str">
            <v>TOC</v>
          </cell>
          <cell r="F13227" t="str">
            <v>Sewer</v>
          </cell>
        </row>
        <row r="13228">
          <cell r="B13228">
            <v>73.59</v>
          </cell>
          <cell r="C13228">
            <v>2012</v>
          </cell>
          <cell r="D13228" t="str">
            <v>420000  Loss on Sale of Assets</v>
          </cell>
          <cell r="E13228" t="str">
            <v>Informal Settlements</v>
          </cell>
          <cell r="F13228" t="str">
            <v>Sewer</v>
          </cell>
        </row>
        <row r="13229">
          <cell r="B13229">
            <v>116701.7</v>
          </cell>
          <cell r="C13229">
            <v>2012</v>
          </cell>
          <cell r="D13229" t="str">
            <v>420000  Loss on Sale of Assets</v>
          </cell>
          <cell r="E13229" t="str">
            <v>Logistics</v>
          </cell>
          <cell r="F13229" t="str">
            <v>Sewer</v>
          </cell>
        </row>
        <row r="13230">
          <cell r="B13230">
            <v>111598.8</v>
          </cell>
          <cell r="C13230">
            <v>2012</v>
          </cell>
          <cell r="D13230" t="str">
            <v>420000  Loss on Sale of Assets</v>
          </cell>
          <cell r="E13230" t="str">
            <v>Logistics</v>
          </cell>
          <cell r="F13230" t="str">
            <v>Sewer</v>
          </cell>
        </row>
        <row r="13231">
          <cell r="B13231">
            <v>80.959999999999994</v>
          </cell>
          <cell r="C13231">
            <v>2012</v>
          </cell>
          <cell r="D13231" t="str">
            <v>420000  Loss on Sale of Assets</v>
          </cell>
          <cell r="E13231" t="str">
            <v>Logistics</v>
          </cell>
          <cell r="F13231" t="str">
            <v>Sewer</v>
          </cell>
        </row>
        <row r="13232">
          <cell r="B13232">
            <v>379.31</v>
          </cell>
          <cell r="C13232">
            <v>2012</v>
          </cell>
          <cell r="D13232" t="str">
            <v>420000  Loss on Sale of Assets</v>
          </cell>
          <cell r="E13232" t="str">
            <v>Logistics</v>
          </cell>
          <cell r="F13232" t="str">
            <v>Sewer</v>
          </cell>
        </row>
        <row r="13233">
          <cell r="B13233">
            <v>228.17</v>
          </cell>
          <cell r="C13233">
            <v>2012</v>
          </cell>
          <cell r="D13233" t="str">
            <v>420000  Loss on Sale of Assets</v>
          </cell>
          <cell r="E13233" t="str">
            <v>Logistics</v>
          </cell>
          <cell r="F13233" t="str">
            <v>Sewer</v>
          </cell>
        </row>
        <row r="13234">
          <cell r="B13234">
            <v>376.34</v>
          </cell>
          <cell r="C13234">
            <v>2012</v>
          </cell>
          <cell r="D13234" t="str">
            <v>420000  Loss on Sale of Assets</v>
          </cell>
          <cell r="E13234" t="str">
            <v>District 1</v>
          </cell>
          <cell r="F13234" t="str">
            <v>Sewer</v>
          </cell>
        </row>
        <row r="13235">
          <cell r="B13235">
            <v>12663.43</v>
          </cell>
          <cell r="C13235">
            <v>2012</v>
          </cell>
          <cell r="D13235" t="str">
            <v>420000  Loss on Sale of Assets</v>
          </cell>
          <cell r="E13235" t="str">
            <v>District 7</v>
          </cell>
          <cell r="F13235" t="str">
            <v>Sewer</v>
          </cell>
        </row>
        <row r="13236">
          <cell r="B13236">
            <v>19692.400000000001</v>
          </cell>
          <cell r="C13236">
            <v>2012</v>
          </cell>
          <cell r="D13236" t="str">
            <v>420000  Loss on Sale of Assets</v>
          </cell>
          <cell r="E13236" t="str">
            <v>District 6</v>
          </cell>
          <cell r="F13236" t="str">
            <v>Sewer</v>
          </cell>
        </row>
        <row r="13237">
          <cell r="B13237">
            <v>937.46</v>
          </cell>
          <cell r="C13237">
            <v>2012</v>
          </cell>
          <cell r="D13237" t="str">
            <v>420000  Loss on Sale of Assets</v>
          </cell>
          <cell r="E13237" t="str">
            <v>District 7</v>
          </cell>
          <cell r="F13237" t="str">
            <v>Sewer</v>
          </cell>
        </row>
        <row r="13238">
          <cell r="B13238">
            <v>31.82</v>
          </cell>
          <cell r="C13238">
            <v>2012</v>
          </cell>
          <cell r="D13238" t="str">
            <v>420000  Loss on Sale of Assets</v>
          </cell>
          <cell r="E13238" t="str">
            <v>TOC</v>
          </cell>
          <cell r="F13238" t="str">
            <v>Sewer</v>
          </cell>
        </row>
        <row r="13239">
          <cell r="B13239">
            <v>27699.55</v>
          </cell>
          <cell r="C13239">
            <v>2012</v>
          </cell>
          <cell r="D13239" t="str">
            <v>420000  Loss on Sale of Assets</v>
          </cell>
          <cell r="E13239" t="str">
            <v>District 3</v>
          </cell>
          <cell r="F13239" t="str">
            <v>Sewer</v>
          </cell>
        </row>
        <row r="13240">
          <cell r="B13240">
            <v>331.62</v>
          </cell>
          <cell r="C13240">
            <v>2012</v>
          </cell>
          <cell r="D13240" t="str">
            <v>420000  Loss on Sale of Assets</v>
          </cell>
          <cell r="E13240" t="str">
            <v>District 3</v>
          </cell>
          <cell r="F13240" t="str">
            <v>Sewer</v>
          </cell>
        </row>
        <row r="13241">
          <cell r="B13241">
            <v>45093.41</v>
          </cell>
          <cell r="C13241">
            <v>2012</v>
          </cell>
          <cell r="D13241" t="str">
            <v>420000  Loss on Sale of Assets</v>
          </cell>
          <cell r="E13241" t="str">
            <v>District 4</v>
          </cell>
          <cell r="F13241" t="str">
            <v>Sewer</v>
          </cell>
        </row>
        <row r="13242">
          <cell r="B13242">
            <v>40674.74</v>
          </cell>
          <cell r="C13242">
            <v>2012</v>
          </cell>
          <cell r="D13242" t="str">
            <v>420000  Loss on Sale of Assets</v>
          </cell>
          <cell r="E13242" t="str">
            <v>District 4</v>
          </cell>
          <cell r="F13242" t="str">
            <v>Sewer</v>
          </cell>
        </row>
        <row r="13243">
          <cell r="B13243">
            <v>16.649999999999999</v>
          </cell>
          <cell r="C13243">
            <v>2012</v>
          </cell>
          <cell r="D13243" t="str">
            <v>420000  Loss on Sale of Assets</v>
          </cell>
          <cell r="E13243" t="str">
            <v>District 4</v>
          </cell>
          <cell r="F13243" t="str">
            <v>Sewer</v>
          </cell>
        </row>
        <row r="13244">
          <cell r="B13244">
            <v>1313.16</v>
          </cell>
          <cell r="C13244">
            <v>2012</v>
          </cell>
          <cell r="D13244" t="str">
            <v>420000  Loss on Sale of Assets</v>
          </cell>
          <cell r="E13244" t="str">
            <v>District 4</v>
          </cell>
          <cell r="F13244" t="str">
            <v>Sewer</v>
          </cell>
        </row>
        <row r="13245">
          <cell r="B13245">
            <v>2420.04</v>
          </cell>
          <cell r="C13245">
            <v>2012</v>
          </cell>
          <cell r="D13245" t="str">
            <v>420000  Loss on Sale of Assets</v>
          </cell>
          <cell r="E13245" t="str">
            <v>District 6</v>
          </cell>
          <cell r="F13245" t="str">
            <v>Sewer</v>
          </cell>
        </row>
        <row r="13246">
          <cell r="B13246">
            <v>1344.41</v>
          </cell>
          <cell r="C13246">
            <v>2012</v>
          </cell>
          <cell r="D13246" t="str">
            <v>420000  Loss on Sale of Assets</v>
          </cell>
          <cell r="E13246" t="str">
            <v>District 6</v>
          </cell>
          <cell r="F13246" t="str">
            <v>Sewer</v>
          </cell>
        </row>
        <row r="13247">
          <cell r="B13247">
            <v>4242.2299999999996</v>
          </cell>
          <cell r="C13247">
            <v>2012</v>
          </cell>
          <cell r="D13247" t="str">
            <v>420000  Loss on Sale of Assets</v>
          </cell>
          <cell r="E13247" t="str">
            <v>District 6</v>
          </cell>
          <cell r="F13247" t="str">
            <v>Sewer</v>
          </cell>
        </row>
        <row r="13248">
          <cell r="B13248">
            <v>34.299999999999997</v>
          </cell>
          <cell r="C13248">
            <v>2012</v>
          </cell>
          <cell r="D13248" t="str">
            <v>420000  Loss on Sale of Assets</v>
          </cell>
          <cell r="E13248" t="str">
            <v>District 6</v>
          </cell>
          <cell r="F13248" t="str">
            <v>Sewer</v>
          </cell>
        </row>
        <row r="13249">
          <cell r="B13249">
            <v>90.2</v>
          </cell>
          <cell r="C13249">
            <v>2012</v>
          </cell>
          <cell r="D13249" t="str">
            <v>420000  Loss on Sale of Assets</v>
          </cell>
          <cell r="E13249" t="str">
            <v>District 6</v>
          </cell>
          <cell r="F13249" t="str">
            <v>Sewer</v>
          </cell>
        </row>
        <row r="13250">
          <cell r="B13250">
            <v>2513.36</v>
          </cell>
          <cell r="C13250">
            <v>2012</v>
          </cell>
          <cell r="D13250" t="str">
            <v>420000  Loss on Sale of Assets</v>
          </cell>
          <cell r="E13250" t="str">
            <v>District 6</v>
          </cell>
          <cell r="F13250" t="str">
            <v>Sewer</v>
          </cell>
        </row>
        <row r="13251">
          <cell r="B13251">
            <v>3.22</v>
          </cell>
          <cell r="C13251">
            <v>2012</v>
          </cell>
          <cell r="D13251" t="str">
            <v>420000  Loss on Sale of Assets</v>
          </cell>
          <cell r="E13251" t="str">
            <v>District 7</v>
          </cell>
          <cell r="F13251" t="str">
            <v>Sewer</v>
          </cell>
        </row>
        <row r="13252">
          <cell r="B13252">
            <v>289209.42</v>
          </cell>
          <cell r="C13252">
            <v>2012</v>
          </cell>
          <cell r="D13252" t="str">
            <v>420000  Loss on Sale of Assets</v>
          </cell>
          <cell r="E13252" t="str">
            <v>District 7</v>
          </cell>
          <cell r="F13252" t="str">
            <v>Sewer</v>
          </cell>
        </row>
        <row r="13253">
          <cell r="B13253">
            <v>212.22</v>
          </cell>
          <cell r="C13253">
            <v>2012</v>
          </cell>
          <cell r="D13253" t="str">
            <v>420000  Loss on Sale of Assets</v>
          </cell>
          <cell r="E13253" t="str">
            <v>District 7</v>
          </cell>
          <cell r="F13253" t="str">
            <v>Sewer</v>
          </cell>
        </row>
        <row r="13254">
          <cell r="B13254">
            <v>15</v>
          </cell>
          <cell r="C13254">
            <v>2012</v>
          </cell>
          <cell r="D13254" t="str">
            <v>420000  Loss on Sale of Assets</v>
          </cell>
          <cell r="E13254" t="str">
            <v>District 7</v>
          </cell>
          <cell r="F13254" t="str">
            <v>Sewer</v>
          </cell>
        </row>
        <row r="13255">
          <cell r="B13255">
            <v>17252.48</v>
          </cell>
          <cell r="C13255">
            <v>2012</v>
          </cell>
          <cell r="D13255" t="str">
            <v>420000  Loss on Sale of Assets</v>
          </cell>
          <cell r="E13255" t="str">
            <v>Logistics</v>
          </cell>
          <cell r="F13255" t="str">
            <v>Water</v>
          </cell>
        </row>
        <row r="13256">
          <cell r="B13256">
            <v>20277.009999999998</v>
          </cell>
          <cell r="C13256">
            <v>2012</v>
          </cell>
          <cell r="D13256" t="str">
            <v>420000  Loss on Sale of Assets</v>
          </cell>
          <cell r="E13256" t="str">
            <v>Informal Settlements</v>
          </cell>
          <cell r="F13256" t="str">
            <v>Water</v>
          </cell>
        </row>
        <row r="13257">
          <cell r="B13257">
            <v>10927.06</v>
          </cell>
          <cell r="C13257">
            <v>2012</v>
          </cell>
          <cell r="D13257" t="str">
            <v>420000  Loss on Sale of Assets</v>
          </cell>
          <cell r="E13257" t="str">
            <v>Planning &amp; Design</v>
          </cell>
          <cell r="F13257" t="str">
            <v>Water</v>
          </cell>
        </row>
        <row r="13258">
          <cell r="B13258">
            <v>27119.08</v>
          </cell>
          <cell r="C13258">
            <v>2012</v>
          </cell>
          <cell r="D13258" t="str">
            <v>420000  Loss on Sale of Assets</v>
          </cell>
          <cell r="E13258" t="str">
            <v>TOC</v>
          </cell>
          <cell r="F13258" t="str">
            <v>Water</v>
          </cell>
        </row>
        <row r="13259">
          <cell r="B13259">
            <v>7141.51</v>
          </cell>
          <cell r="C13259">
            <v>2012</v>
          </cell>
          <cell r="D13259" t="str">
            <v>420000  Loss on Sale of Assets</v>
          </cell>
          <cell r="E13259" t="str">
            <v>Informal Settlements</v>
          </cell>
          <cell r="F13259" t="str">
            <v>Water</v>
          </cell>
        </row>
        <row r="13260">
          <cell r="B13260">
            <v>521.9</v>
          </cell>
          <cell r="C13260">
            <v>2012</v>
          </cell>
          <cell r="D13260" t="str">
            <v>420000  Loss on Sale of Assets</v>
          </cell>
          <cell r="E13260" t="str">
            <v>TOC</v>
          </cell>
          <cell r="F13260" t="str">
            <v>Water</v>
          </cell>
        </row>
        <row r="13261">
          <cell r="B13261">
            <v>55.6</v>
          </cell>
          <cell r="C13261">
            <v>2012</v>
          </cell>
          <cell r="D13261" t="str">
            <v>420000  Loss on Sale of Assets</v>
          </cell>
          <cell r="E13261" t="str">
            <v>Logistics</v>
          </cell>
          <cell r="F13261" t="str">
            <v>Water</v>
          </cell>
        </row>
        <row r="13262">
          <cell r="B13262">
            <v>77545.97</v>
          </cell>
          <cell r="C13262">
            <v>2012</v>
          </cell>
          <cell r="D13262" t="str">
            <v>420000  Loss on Sale of Assets</v>
          </cell>
          <cell r="E13262" t="str">
            <v>Logistics</v>
          </cell>
          <cell r="F13262" t="str">
            <v>Water</v>
          </cell>
        </row>
        <row r="13263">
          <cell r="B13263">
            <v>8752.4</v>
          </cell>
          <cell r="C13263">
            <v>2012</v>
          </cell>
          <cell r="D13263" t="str">
            <v>420000  Loss on Sale of Assets</v>
          </cell>
          <cell r="E13263" t="str">
            <v>Logistics</v>
          </cell>
          <cell r="F13263" t="str">
            <v>Water</v>
          </cell>
        </row>
        <row r="13264">
          <cell r="B13264">
            <v>369217.99</v>
          </cell>
          <cell r="C13264">
            <v>2012</v>
          </cell>
          <cell r="D13264" t="str">
            <v>420000  Loss on Sale of Assets</v>
          </cell>
          <cell r="E13264" t="str">
            <v>Logistics</v>
          </cell>
          <cell r="F13264" t="str">
            <v>Water</v>
          </cell>
        </row>
        <row r="13265">
          <cell r="B13265">
            <v>1794.07</v>
          </cell>
          <cell r="C13265">
            <v>2012</v>
          </cell>
          <cell r="D13265" t="str">
            <v>420000  Loss on Sale of Assets</v>
          </cell>
          <cell r="E13265" t="str">
            <v>Logistics</v>
          </cell>
          <cell r="F13265" t="str">
            <v>Water</v>
          </cell>
        </row>
        <row r="13266">
          <cell r="B13266">
            <v>2794582.25</v>
          </cell>
          <cell r="C13266">
            <v>2012</v>
          </cell>
          <cell r="D13266" t="str">
            <v>420000  Loss on Sale of Assets</v>
          </cell>
          <cell r="E13266" t="e">
            <v>#N/A</v>
          </cell>
          <cell r="F13266" t="e">
            <v>#VALUE!</v>
          </cell>
        </row>
        <row r="13267">
          <cell r="B13267">
            <v>60.07</v>
          </cell>
          <cell r="C13267">
            <v>2012</v>
          </cell>
          <cell r="D13267" t="str">
            <v>420000  Loss on Sale of Assets</v>
          </cell>
          <cell r="E13267" t="str">
            <v>Logistics</v>
          </cell>
          <cell r="F13267" t="str">
            <v>Water</v>
          </cell>
        </row>
        <row r="13268">
          <cell r="B13268">
            <v>36217.910000000003</v>
          </cell>
          <cell r="C13268">
            <v>2012</v>
          </cell>
          <cell r="D13268" t="str">
            <v>420000  Loss on Sale of Assets</v>
          </cell>
          <cell r="E13268" t="str">
            <v>Logistics</v>
          </cell>
          <cell r="F13268" t="str">
            <v>Water</v>
          </cell>
        </row>
        <row r="13269">
          <cell r="B13269">
            <v>220196.22</v>
          </cell>
          <cell r="C13269">
            <v>2012</v>
          </cell>
          <cell r="D13269" t="str">
            <v>420000  Loss on Sale of Assets</v>
          </cell>
          <cell r="E13269" t="str">
            <v>District 1</v>
          </cell>
          <cell r="F13269" t="str">
            <v>Water</v>
          </cell>
        </row>
        <row r="13270">
          <cell r="B13270">
            <v>5734690.0099999998</v>
          </cell>
          <cell r="C13270">
            <v>2012</v>
          </cell>
          <cell r="D13270" t="str">
            <v>420000  Loss on Sale of Assets</v>
          </cell>
          <cell r="E13270" t="str">
            <v>District 1</v>
          </cell>
          <cell r="F13270" t="str">
            <v>Water</v>
          </cell>
        </row>
        <row r="13271">
          <cell r="B13271">
            <v>445.14</v>
          </cell>
          <cell r="C13271">
            <v>2012</v>
          </cell>
          <cell r="D13271" t="str">
            <v>420000  Loss on Sale of Assets</v>
          </cell>
          <cell r="E13271" t="str">
            <v>District 1</v>
          </cell>
          <cell r="F13271" t="str">
            <v>Water</v>
          </cell>
        </row>
        <row r="13272">
          <cell r="B13272">
            <v>23340.18</v>
          </cell>
          <cell r="C13272">
            <v>2012</v>
          </cell>
          <cell r="D13272" t="str">
            <v>420000  Loss on Sale of Assets</v>
          </cell>
          <cell r="E13272" t="str">
            <v>District 1</v>
          </cell>
          <cell r="F13272" t="str">
            <v>Water</v>
          </cell>
        </row>
        <row r="13273">
          <cell r="B13273">
            <v>34.31</v>
          </cell>
          <cell r="C13273">
            <v>2012</v>
          </cell>
          <cell r="D13273" t="str">
            <v>420000  Loss on Sale of Assets</v>
          </cell>
          <cell r="E13273" t="str">
            <v>District 1</v>
          </cell>
          <cell r="F13273" t="str">
            <v>Water</v>
          </cell>
        </row>
        <row r="13274">
          <cell r="B13274">
            <v>251.57</v>
          </cell>
          <cell r="C13274">
            <v>2012</v>
          </cell>
          <cell r="D13274" t="str">
            <v>420000  Loss on Sale of Assets</v>
          </cell>
          <cell r="E13274" t="str">
            <v>District 6</v>
          </cell>
          <cell r="F13274" t="str">
            <v>Water</v>
          </cell>
        </row>
        <row r="13275">
          <cell r="B13275">
            <v>1005292.51</v>
          </cell>
          <cell r="C13275">
            <v>2012</v>
          </cell>
          <cell r="D13275" t="str">
            <v>420000  Loss on Sale of Assets</v>
          </cell>
          <cell r="E13275" t="str">
            <v>District 8</v>
          </cell>
          <cell r="F13275" t="str">
            <v>Water</v>
          </cell>
        </row>
        <row r="13276">
          <cell r="B13276">
            <v>537.5</v>
          </cell>
          <cell r="C13276">
            <v>2012</v>
          </cell>
          <cell r="D13276" t="str">
            <v>420000  Loss on Sale of Assets</v>
          </cell>
          <cell r="E13276" t="str">
            <v>District 8</v>
          </cell>
          <cell r="F13276" t="str">
            <v>Water</v>
          </cell>
        </row>
        <row r="13277">
          <cell r="B13277">
            <v>878279.48</v>
          </cell>
          <cell r="C13277">
            <v>2012</v>
          </cell>
          <cell r="D13277" t="str">
            <v>420000  Loss on Sale of Assets</v>
          </cell>
          <cell r="E13277" t="str">
            <v>District 6</v>
          </cell>
          <cell r="F13277" t="str">
            <v>Water</v>
          </cell>
        </row>
        <row r="13278">
          <cell r="B13278">
            <v>821.59</v>
          </cell>
          <cell r="C13278">
            <v>2012</v>
          </cell>
          <cell r="D13278" t="str">
            <v>420000  Loss on Sale of Assets</v>
          </cell>
          <cell r="E13278" t="str">
            <v>District 3</v>
          </cell>
          <cell r="F13278" t="str">
            <v>Water</v>
          </cell>
        </row>
        <row r="13279">
          <cell r="B13279">
            <v>15534.89</v>
          </cell>
          <cell r="C13279">
            <v>2012</v>
          </cell>
          <cell r="D13279" t="str">
            <v>420000  Loss on Sale of Assets</v>
          </cell>
          <cell r="E13279" t="str">
            <v>District 3</v>
          </cell>
          <cell r="F13279" t="str">
            <v>Water</v>
          </cell>
        </row>
        <row r="13280">
          <cell r="B13280">
            <v>243.76</v>
          </cell>
          <cell r="C13280">
            <v>2012</v>
          </cell>
          <cell r="D13280" t="str">
            <v>420000  Loss on Sale of Assets</v>
          </cell>
          <cell r="E13280" t="str">
            <v>District 3</v>
          </cell>
          <cell r="F13280" t="str">
            <v>Water</v>
          </cell>
        </row>
        <row r="13281">
          <cell r="B13281">
            <v>104484.08</v>
          </cell>
          <cell r="C13281">
            <v>2012</v>
          </cell>
          <cell r="D13281" t="str">
            <v>420000  Loss on Sale of Assets</v>
          </cell>
          <cell r="E13281" t="str">
            <v>District 3</v>
          </cell>
          <cell r="F13281" t="str">
            <v>Water</v>
          </cell>
        </row>
        <row r="13282">
          <cell r="B13282">
            <v>224495.34</v>
          </cell>
          <cell r="C13282">
            <v>2012</v>
          </cell>
          <cell r="D13282" t="str">
            <v>420000  Loss on Sale of Assets</v>
          </cell>
          <cell r="E13282" t="str">
            <v>District 4</v>
          </cell>
          <cell r="F13282" t="str">
            <v>Water</v>
          </cell>
        </row>
        <row r="13283">
          <cell r="B13283">
            <v>1144410.26</v>
          </cell>
          <cell r="C13283">
            <v>2012</v>
          </cell>
          <cell r="D13283" t="str">
            <v>420000  Loss on Sale of Assets</v>
          </cell>
          <cell r="E13283" t="str">
            <v>District 4</v>
          </cell>
          <cell r="F13283" t="str">
            <v>Water</v>
          </cell>
        </row>
        <row r="13284">
          <cell r="B13284">
            <v>725896.61</v>
          </cell>
          <cell r="C13284">
            <v>2012</v>
          </cell>
          <cell r="D13284" t="str">
            <v>420000  Loss on Sale of Assets</v>
          </cell>
          <cell r="E13284" t="str">
            <v>District 4</v>
          </cell>
          <cell r="F13284" t="str">
            <v>Water</v>
          </cell>
        </row>
        <row r="13285">
          <cell r="B13285">
            <v>30185.03</v>
          </cell>
          <cell r="C13285">
            <v>2012</v>
          </cell>
          <cell r="D13285" t="str">
            <v>420000  Loss on Sale of Assets</v>
          </cell>
          <cell r="E13285" t="str">
            <v>District 4</v>
          </cell>
          <cell r="F13285" t="str">
            <v>Water</v>
          </cell>
        </row>
        <row r="13286">
          <cell r="B13286">
            <v>8801.33</v>
          </cell>
          <cell r="C13286">
            <v>2012</v>
          </cell>
          <cell r="D13286" t="str">
            <v>420000  Loss on Sale of Assets</v>
          </cell>
          <cell r="E13286" t="str">
            <v>District 4</v>
          </cell>
          <cell r="F13286" t="str">
            <v>Water</v>
          </cell>
        </row>
        <row r="13287">
          <cell r="B13287">
            <v>18.489999999999998</v>
          </cell>
          <cell r="C13287">
            <v>2012</v>
          </cell>
          <cell r="D13287" t="str">
            <v>420000  Loss on Sale of Assets</v>
          </cell>
          <cell r="E13287" t="str">
            <v>District 8</v>
          </cell>
          <cell r="F13287" t="str">
            <v>Water</v>
          </cell>
        </row>
        <row r="13288">
          <cell r="B13288">
            <v>430.51</v>
          </cell>
          <cell r="C13288">
            <v>2012</v>
          </cell>
          <cell r="D13288" t="str">
            <v>420000  Loss on Sale of Assets</v>
          </cell>
          <cell r="E13288" t="str">
            <v>District 8</v>
          </cell>
          <cell r="F13288" t="str">
            <v>Water</v>
          </cell>
        </row>
        <row r="13289">
          <cell r="B13289">
            <v>651884.27</v>
          </cell>
          <cell r="C13289">
            <v>2012</v>
          </cell>
          <cell r="D13289" t="str">
            <v>420000  Loss on Sale of Assets</v>
          </cell>
          <cell r="E13289" t="str">
            <v>District 8</v>
          </cell>
          <cell r="F13289" t="str">
            <v>Water</v>
          </cell>
        </row>
        <row r="13290">
          <cell r="B13290">
            <v>323.73</v>
          </cell>
          <cell r="C13290">
            <v>2012</v>
          </cell>
          <cell r="D13290" t="str">
            <v>420000  Loss on Sale of Assets</v>
          </cell>
          <cell r="E13290" t="str">
            <v>District 6</v>
          </cell>
          <cell r="F13290" t="str">
            <v>Water</v>
          </cell>
        </row>
        <row r="13291">
          <cell r="B13291">
            <v>11712555.689999999</v>
          </cell>
          <cell r="C13291">
            <v>2012</v>
          </cell>
          <cell r="D13291" t="str">
            <v>420000  Loss on Sale of Assets</v>
          </cell>
          <cell r="E13291" t="str">
            <v>District 6</v>
          </cell>
          <cell r="F13291" t="str">
            <v>Water</v>
          </cell>
        </row>
        <row r="13292">
          <cell r="B13292">
            <v>1708.06</v>
          </cell>
          <cell r="C13292">
            <v>2012</v>
          </cell>
          <cell r="D13292" t="str">
            <v>420000  Loss on Sale of Assets</v>
          </cell>
          <cell r="E13292" t="str">
            <v>District 6</v>
          </cell>
          <cell r="F13292" t="str">
            <v>Water</v>
          </cell>
        </row>
        <row r="13293">
          <cell r="B13293">
            <v>24338.28</v>
          </cell>
          <cell r="C13293">
            <v>2012</v>
          </cell>
          <cell r="D13293" t="str">
            <v>420000  Loss on Sale of Assets</v>
          </cell>
          <cell r="E13293" t="str">
            <v>District 6</v>
          </cell>
          <cell r="F13293" t="str">
            <v>Water</v>
          </cell>
        </row>
        <row r="13294">
          <cell r="B13294">
            <v>2187.27</v>
          </cell>
          <cell r="C13294">
            <v>2012</v>
          </cell>
          <cell r="D13294" t="str">
            <v>420000  Loss on Sale of Assets</v>
          </cell>
          <cell r="E13294" t="str">
            <v>District 6</v>
          </cell>
          <cell r="F13294" t="str">
            <v>Water</v>
          </cell>
        </row>
        <row r="13295">
          <cell r="B13295">
            <v>13836.03</v>
          </cell>
          <cell r="C13295">
            <v>2012</v>
          </cell>
          <cell r="D13295" t="str">
            <v>420000  Loss on Sale of Assets</v>
          </cell>
          <cell r="E13295" t="str">
            <v>District 6</v>
          </cell>
          <cell r="F13295" t="str">
            <v>Water</v>
          </cell>
        </row>
        <row r="13296">
          <cell r="B13296">
            <v>3157.87</v>
          </cell>
          <cell r="C13296">
            <v>2012</v>
          </cell>
          <cell r="D13296" t="str">
            <v>420000  Loss on Sale of Assets</v>
          </cell>
          <cell r="E13296" t="str">
            <v>District 6</v>
          </cell>
          <cell r="F13296" t="str">
            <v>Water</v>
          </cell>
        </row>
        <row r="13297">
          <cell r="B13297">
            <v>493.02</v>
          </cell>
          <cell r="C13297">
            <v>2012</v>
          </cell>
          <cell r="D13297" t="str">
            <v>420000  Loss on Sale of Assets</v>
          </cell>
          <cell r="E13297" t="str">
            <v>District 8</v>
          </cell>
          <cell r="F13297" t="str">
            <v>Water</v>
          </cell>
        </row>
        <row r="13298">
          <cell r="B13298">
            <v>14099.82</v>
          </cell>
          <cell r="C13298">
            <v>2012</v>
          </cell>
          <cell r="D13298" t="str">
            <v>420000  Loss on Sale of Assets</v>
          </cell>
          <cell r="E13298" t="str">
            <v>District 8</v>
          </cell>
          <cell r="F13298" t="str">
            <v>Water</v>
          </cell>
        </row>
        <row r="13299">
          <cell r="B13299">
            <v>86.5</v>
          </cell>
          <cell r="C13299">
            <v>2012</v>
          </cell>
          <cell r="D13299" t="str">
            <v>420000  Loss on Sale of Assets</v>
          </cell>
          <cell r="E13299" t="str">
            <v>District 8</v>
          </cell>
          <cell r="F13299" t="str">
            <v>Water</v>
          </cell>
        </row>
        <row r="13300">
          <cell r="B13300">
            <v>25669.79</v>
          </cell>
          <cell r="C13300">
            <v>2012</v>
          </cell>
          <cell r="D13300" t="str">
            <v>420000  Loss on Sale of Assets</v>
          </cell>
          <cell r="E13300" t="str">
            <v>District 8</v>
          </cell>
          <cell r="F13300" t="str">
            <v>Water</v>
          </cell>
        </row>
        <row r="13301">
          <cell r="B13301">
            <v>151.31</v>
          </cell>
          <cell r="C13301">
            <v>2012</v>
          </cell>
          <cell r="D13301" t="str">
            <v>420000  Loss on Sale of Assets</v>
          </cell>
          <cell r="E13301" t="str">
            <v>District 8</v>
          </cell>
          <cell r="F13301" t="str">
            <v>Water</v>
          </cell>
        </row>
        <row r="13302">
          <cell r="B13302">
            <v>290561.07</v>
          </cell>
          <cell r="C13302">
            <v>2012</v>
          </cell>
          <cell r="D13302" t="str">
            <v>420000  Loss on Sale of Assets</v>
          </cell>
          <cell r="E13302" t="str">
            <v>District 8</v>
          </cell>
          <cell r="F13302" t="str">
            <v>Water</v>
          </cell>
        </row>
        <row r="13303">
          <cell r="B13303">
            <v>127.38</v>
          </cell>
          <cell r="C13303">
            <v>2012</v>
          </cell>
          <cell r="D13303" t="str">
            <v>420000  Loss on Sale of Assets</v>
          </cell>
          <cell r="E13303" t="str">
            <v>District 8</v>
          </cell>
          <cell r="F13303" t="str">
            <v>Water</v>
          </cell>
        </row>
        <row r="13304">
          <cell r="B13304">
            <v>81.77</v>
          </cell>
          <cell r="C13304">
            <v>2012</v>
          </cell>
          <cell r="D13304" t="str">
            <v>420000  Loss on Sale of Assets</v>
          </cell>
          <cell r="E13304" t="str">
            <v>District 8</v>
          </cell>
          <cell r="F13304" t="str">
            <v>Water</v>
          </cell>
        </row>
        <row r="13305">
          <cell r="B13305">
            <v>29940.79</v>
          </cell>
          <cell r="C13305">
            <v>2012</v>
          </cell>
          <cell r="D13305" t="str">
            <v>420000  Loss on Sale of Assets</v>
          </cell>
          <cell r="E13305" t="str">
            <v>Informal Settlements</v>
          </cell>
          <cell r="F13305" t="str">
            <v>Sewer</v>
          </cell>
        </row>
        <row r="13306">
          <cell r="B13306">
            <v>2232833.5299999998</v>
          </cell>
          <cell r="C13306">
            <v>2012</v>
          </cell>
          <cell r="D13306" t="str">
            <v>420000  Loss on Sale of Assets</v>
          </cell>
          <cell r="E13306" t="str">
            <v>Planning &amp; Design</v>
          </cell>
          <cell r="F13306" t="str">
            <v>Sewer</v>
          </cell>
        </row>
        <row r="13307">
          <cell r="B13307">
            <v>36701831.700000003</v>
          </cell>
          <cell r="C13307">
            <v>2012</v>
          </cell>
          <cell r="D13307" t="str">
            <v>420000  Loss on Sale of Assets</v>
          </cell>
          <cell r="E13307" t="str">
            <v>Planning &amp; Design</v>
          </cell>
          <cell r="F13307" t="str">
            <v>Sewer</v>
          </cell>
        </row>
        <row r="13308">
          <cell r="B13308">
            <v>5553.09</v>
          </cell>
          <cell r="C13308">
            <v>2012</v>
          </cell>
          <cell r="D13308" t="str">
            <v>420000  Loss on Sale of Assets</v>
          </cell>
          <cell r="E13308" t="str">
            <v>TOC</v>
          </cell>
          <cell r="F13308" t="str">
            <v>Sewer</v>
          </cell>
        </row>
        <row r="13309">
          <cell r="B13309">
            <v>7357475.0300000003</v>
          </cell>
          <cell r="C13309">
            <v>2012</v>
          </cell>
          <cell r="D13309" t="str">
            <v>420000  Loss on Sale of Assets</v>
          </cell>
          <cell r="E13309" t="str">
            <v>Informal Settlements</v>
          </cell>
          <cell r="F13309" t="str">
            <v>Sewer</v>
          </cell>
        </row>
        <row r="13310">
          <cell r="B13310">
            <v>5012149.05</v>
          </cell>
          <cell r="C13310">
            <v>2012</v>
          </cell>
          <cell r="D13310" t="str">
            <v>420000  Loss on Sale of Assets</v>
          </cell>
          <cell r="E13310" t="str">
            <v>Logistics</v>
          </cell>
          <cell r="F13310" t="str">
            <v>Sewer</v>
          </cell>
        </row>
        <row r="13311">
          <cell r="B13311">
            <v>6825.38</v>
          </cell>
          <cell r="C13311">
            <v>2012</v>
          </cell>
          <cell r="D13311" t="str">
            <v>420000  Loss on Sale of Assets</v>
          </cell>
          <cell r="E13311" t="str">
            <v>District 1</v>
          </cell>
          <cell r="F13311" t="str">
            <v>Sewer</v>
          </cell>
        </row>
        <row r="13312">
          <cell r="B13312">
            <v>25935.53</v>
          </cell>
          <cell r="C13312">
            <v>2012</v>
          </cell>
          <cell r="D13312" t="str">
            <v>420000  Loss on Sale of Assets</v>
          </cell>
          <cell r="E13312" t="str">
            <v>District 1</v>
          </cell>
          <cell r="F13312" t="str">
            <v>Sewer</v>
          </cell>
        </row>
        <row r="13313">
          <cell r="B13313">
            <v>91.04</v>
          </cell>
          <cell r="C13313">
            <v>2012</v>
          </cell>
          <cell r="D13313" t="str">
            <v>420000  Loss on Sale of Assets</v>
          </cell>
          <cell r="E13313" t="str">
            <v>District 7</v>
          </cell>
          <cell r="F13313" t="str">
            <v>Sewer</v>
          </cell>
        </row>
        <row r="13314">
          <cell r="B13314">
            <v>631344.07999999996</v>
          </cell>
          <cell r="C13314">
            <v>2012</v>
          </cell>
          <cell r="D13314" t="str">
            <v>420000  Loss on Sale of Assets</v>
          </cell>
          <cell r="E13314" t="str">
            <v>District 6</v>
          </cell>
          <cell r="F13314" t="str">
            <v>Sewer</v>
          </cell>
        </row>
        <row r="13315">
          <cell r="B13315">
            <v>892014.03</v>
          </cell>
          <cell r="C13315">
            <v>2012</v>
          </cell>
          <cell r="D13315" t="str">
            <v>420000  Loss on Sale of Assets</v>
          </cell>
          <cell r="E13315" t="str">
            <v>District 7</v>
          </cell>
          <cell r="F13315" t="str">
            <v>Sewer</v>
          </cell>
        </row>
        <row r="13316">
          <cell r="B13316">
            <v>1056728.3400000001</v>
          </cell>
          <cell r="C13316">
            <v>2012</v>
          </cell>
          <cell r="D13316" t="str">
            <v>420000  Loss on Sale of Assets</v>
          </cell>
          <cell r="E13316" t="str">
            <v>District 3</v>
          </cell>
          <cell r="F13316" t="str">
            <v>Sewer</v>
          </cell>
        </row>
        <row r="13317">
          <cell r="B13317">
            <v>50</v>
          </cell>
          <cell r="C13317">
            <v>2012</v>
          </cell>
          <cell r="D13317" t="str">
            <v>420000  Loss on Sale of Assets</v>
          </cell>
          <cell r="E13317" t="str">
            <v>District 3</v>
          </cell>
          <cell r="F13317" t="str">
            <v>Sewer</v>
          </cell>
        </row>
        <row r="13318">
          <cell r="B13318">
            <v>7815.21</v>
          </cell>
          <cell r="C13318">
            <v>2012</v>
          </cell>
          <cell r="D13318" t="str">
            <v>420000  Loss on Sale of Assets</v>
          </cell>
          <cell r="E13318" t="str">
            <v>District 3</v>
          </cell>
          <cell r="F13318" t="str">
            <v>Sewer</v>
          </cell>
        </row>
        <row r="13319">
          <cell r="B13319">
            <v>9023.89</v>
          </cell>
          <cell r="C13319">
            <v>2012</v>
          </cell>
          <cell r="D13319" t="str">
            <v>420000  Loss on Sale of Assets</v>
          </cell>
          <cell r="E13319" t="e">
            <v>#N/A</v>
          </cell>
          <cell r="F13319" t="str">
            <v>Sewer</v>
          </cell>
        </row>
        <row r="13320">
          <cell r="B13320">
            <v>237998.55</v>
          </cell>
          <cell r="C13320">
            <v>2012</v>
          </cell>
          <cell r="D13320" t="str">
            <v>420000  Loss on Sale of Assets</v>
          </cell>
          <cell r="E13320" t="str">
            <v>District 4</v>
          </cell>
          <cell r="F13320" t="str">
            <v>Sewer</v>
          </cell>
        </row>
        <row r="13321">
          <cell r="B13321">
            <v>3788.81</v>
          </cell>
          <cell r="C13321">
            <v>2012</v>
          </cell>
          <cell r="D13321" t="str">
            <v>420000  Loss on Sale of Assets</v>
          </cell>
          <cell r="E13321" t="str">
            <v>District 4</v>
          </cell>
          <cell r="F13321" t="str">
            <v>Sewer</v>
          </cell>
        </row>
        <row r="13322">
          <cell r="B13322">
            <v>2058209.52</v>
          </cell>
          <cell r="C13322">
            <v>2012</v>
          </cell>
          <cell r="D13322" t="str">
            <v>420000  Loss on Sale of Assets</v>
          </cell>
          <cell r="E13322" t="str">
            <v>District 4</v>
          </cell>
          <cell r="F13322" t="str">
            <v>Sewer</v>
          </cell>
        </row>
        <row r="13323">
          <cell r="B13323">
            <v>337.54</v>
          </cell>
          <cell r="C13323">
            <v>2012</v>
          </cell>
          <cell r="D13323" t="str">
            <v>420000  Loss on Sale of Assets</v>
          </cell>
          <cell r="E13323" t="str">
            <v>District 4</v>
          </cell>
          <cell r="F13323" t="str">
            <v>Sewer</v>
          </cell>
        </row>
        <row r="13324">
          <cell r="B13324">
            <v>1179601.3700000001</v>
          </cell>
          <cell r="C13324">
            <v>2012</v>
          </cell>
          <cell r="D13324" t="str">
            <v>420000  Loss on Sale of Assets</v>
          </cell>
          <cell r="E13324" t="str">
            <v>District 7</v>
          </cell>
          <cell r="F13324" t="str">
            <v>Sewer</v>
          </cell>
        </row>
        <row r="13325">
          <cell r="B13325">
            <v>39647.68</v>
          </cell>
          <cell r="C13325">
            <v>2012</v>
          </cell>
          <cell r="D13325" t="str">
            <v>420000  Loss on Sale of Assets</v>
          </cell>
          <cell r="E13325" t="str">
            <v>District 7</v>
          </cell>
          <cell r="F13325" t="str">
            <v>Sewer</v>
          </cell>
        </row>
        <row r="13326">
          <cell r="B13326">
            <v>6903.23</v>
          </cell>
          <cell r="C13326">
            <v>2012</v>
          </cell>
          <cell r="D13326" t="str">
            <v>420000  Loss on Sale of Assets</v>
          </cell>
          <cell r="E13326" t="str">
            <v>District 6</v>
          </cell>
          <cell r="F13326" t="str">
            <v>Sewer</v>
          </cell>
        </row>
        <row r="13327">
          <cell r="B13327">
            <v>3871925.91</v>
          </cell>
          <cell r="C13327">
            <v>2012</v>
          </cell>
          <cell r="D13327" t="str">
            <v>420000  Loss on Sale of Assets</v>
          </cell>
          <cell r="E13327" t="str">
            <v>District 6</v>
          </cell>
          <cell r="F13327" t="str">
            <v>Sewer</v>
          </cell>
        </row>
        <row r="13328">
          <cell r="B13328">
            <v>8919.41</v>
          </cell>
          <cell r="C13328">
            <v>2012</v>
          </cell>
          <cell r="D13328" t="str">
            <v>420000  Loss on Sale of Assets</v>
          </cell>
          <cell r="E13328" t="str">
            <v>District 6</v>
          </cell>
          <cell r="F13328" t="str">
            <v>Sewer</v>
          </cell>
        </row>
        <row r="13329">
          <cell r="B13329">
            <v>254002.69</v>
          </cell>
          <cell r="C13329">
            <v>2012</v>
          </cell>
          <cell r="D13329" t="str">
            <v>420000  Loss on Sale of Assets</v>
          </cell>
          <cell r="E13329" t="str">
            <v>District 7</v>
          </cell>
          <cell r="F13329" t="str">
            <v>Sewer</v>
          </cell>
        </row>
        <row r="13330">
          <cell r="B13330">
            <v>1031210.84</v>
          </cell>
          <cell r="C13330">
            <v>2012</v>
          </cell>
          <cell r="D13330" t="str">
            <v>420000  Loss on Sale of Assets</v>
          </cell>
          <cell r="E13330" t="str">
            <v>District 7</v>
          </cell>
          <cell r="F13330" t="str">
            <v>Sewer</v>
          </cell>
        </row>
        <row r="13331">
          <cell r="B13331">
            <v>81517.47</v>
          </cell>
          <cell r="C13331">
            <v>2012</v>
          </cell>
          <cell r="D13331" t="str">
            <v>420000  Loss on Sale of Assets</v>
          </cell>
          <cell r="E13331" t="str">
            <v>District 7</v>
          </cell>
          <cell r="F13331" t="str">
            <v>Sewer</v>
          </cell>
        </row>
        <row r="13332">
          <cell r="B13332">
            <v>153608.20000000001</v>
          </cell>
          <cell r="C13332">
            <v>2012</v>
          </cell>
          <cell r="D13332" t="str">
            <v>420000  Loss on Sale of Assets</v>
          </cell>
          <cell r="E13332" t="str">
            <v>District 7</v>
          </cell>
          <cell r="F13332" t="str">
            <v>Sewer</v>
          </cell>
        </row>
        <row r="13333">
          <cell r="B13333">
            <v>79.22</v>
          </cell>
          <cell r="C13333">
            <v>2012</v>
          </cell>
          <cell r="D13333" t="str">
            <v>420000  Loss on Sale of Assets</v>
          </cell>
          <cell r="E13333" t="str">
            <v>District 7</v>
          </cell>
          <cell r="F13333" t="str">
            <v>Sewer</v>
          </cell>
        </row>
        <row r="13334">
          <cell r="B13334">
            <v>19981842.539999999</v>
          </cell>
          <cell r="C13334">
            <v>2012</v>
          </cell>
          <cell r="D13334" t="str">
            <v>420000  Loss on Sale of Assets</v>
          </cell>
          <cell r="E13334" t="str">
            <v>Logistics</v>
          </cell>
          <cell r="F13334" t="str">
            <v>Water</v>
          </cell>
        </row>
        <row r="13335">
          <cell r="B13335">
            <v>3974.52</v>
          </cell>
          <cell r="C13335">
            <v>2012</v>
          </cell>
          <cell r="D13335" t="str">
            <v>420000  Loss on Sale of Assets</v>
          </cell>
          <cell r="E13335" t="str">
            <v>Informal Settlements</v>
          </cell>
          <cell r="F13335" t="str">
            <v>Water</v>
          </cell>
        </row>
        <row r="13336">
          <cell r="B13336">
            <v>19189250.539999999</v>
          </cell>
          <cell r="C13336">
            <v>2012</v>
          </cell>
          <cell r="D13336" t="str">
            <v>420000  Loss on Sale of Assets</v>
          </cell>
          <cell r="E13336" t="str">
            <v>Planning &amp; Design</v>
          </cell>
          <cell r="F13336" t="str">
            <v>Water</v>
          </cell>
        </row>
        <row r="13337">
          <cell r="B13337">
            <v>598070.56000000006</v>
          </cell>
          <cell r="C13337">
            <v>2012</v>
          </cell>
          <cell r="D13337" t="str">
            <v>420000  Loss on Sale of Assets</v>
          </cell>
          <cell r="E13337" t="str">
            <v>TOC</v>
          </cell>
          <cell r="F13337" t="str">
            <v>Water</v>
          </cell>
        </row>
        <row r="13338">
          <cell r="B13338">
            <v>528950.94999999995</v>
          </cell>
          <cell r="C13338">
            <v>2012</v>
          </cell>
          <cell r="D13338" t="str">
            <v>420000  Loss on Sale of Assets</v>
          </cell>
          <cell r="E13338" t="str">
            <v>Informal Settlements</v>
          </cell>
          <cell r="F13338" t="str">
            <v>Water</v>
          </cell>
        </row>
        <row r="13339">
          <cell r="B13339">
            <v>1634.72</v>
          </cell>
          <cell r="C13339">
            <v>2012</v>
          </cell>
          <cell r="D13339" t="str">
            <v>420000  Loss on Sale of Assets</v>
          </cell>
          <cell r="E13339" t="str">
            <v>TOC</v>
          </cell>
          <cell r="F13339" t="str">
            <v>Water</v>
          </cell>
        </row>
        <row r="13340">
          <cell r="B13340">
            <v>31960.68</v>
          </cell>
          <cell r="C13340">
            <v>2012</v>
          </cell>
          <cell r="D13340" t="str">
            <v>420000  Loss on Sale of Assets</v>
          </cell>
          <cell r="E13340" t="str">
            <v>Logistics</v>
          </cell>
          <cell r="F13340" t="str">
            <v>Water</v>
          </cell>
        </row>
        <row r="13341">
          <cell r="B13341">
            <v>15857.59</v>
          </cell>
          <cell r="C13341">
            <v>2012</v>
          </cell>
          <cell r="D13341" t="str">
            <v>420000  Loss on Sale of Assets</v>
          </cell>
          <cell r="E13341" t="str">
            <v>Logistics</v>
          </cell>
          <cell r="F13341" t="str">
            <v>Water</v>
          </cell>
        </row>
        <row r="13342">
          <cell r="B13342">
            <v>98164.86</v>
          </cell>
          <cell r="C13342">
            <v>2012</v>
          </cell>
          <cell r="D13342" t="str">
            <v>420000  Loss on Sale of Assets</v>
          </cell>
          <cell r="E13342" t="str">
            <v>Logistics</v>
          </cell>
          <cell r="F13342" t="str">
            <v>Water</v>
          </cell>
        </row>
        <row r="13343">
          <cell r="B13343">
            <v>126242996.73999999</v>
          </cell>
          <cell r="C13343">
            <v>2012</v>
          </cell>
          <cell r="D13343" t="str">
            <v>420000  Loss on Sale of Assets</v>
          </cell>
          <cell r="E13343" t="e">
            <v>#N/A</v>
          </cell>
          <cell r="F13343" t="e">
            <v>#VALUE!</v>
          </cell>
        </row>
        <row r="13344">
          <cell r="B13344">
            <v>150001.14000000001</v>
          </cell>
          <cell r="C13344">
            <v>2012</v>
          </cell>
          <cell r="D13344" t="str">
            <v>420000  Loss on Sale of Assets</v>
          </cell>
          <cell r="E13344" t="str">
            <v>Logistics</v>
          </cell>
          <cell r="F13344" t="str">
            <v>Sewer</v>
          </cell>
        </row>
        <row r="13345">
          <cell r="B13345">
            <v>788722.8</v>
          </cell>
          <cell r="C13345">
            <v>2012</v>
          </cell>
          <cell r="D13345" t="str">
            <v>420000  Loss on Sale of Assets</v>
          </cell>
          <cell r="E13345" t="str">
            <v>Logistics</v>
          </cell>
          <cell r="F13345" t="str">
            <v>Sewer</v>
          </cell>
        </row>
        <row r="13346">
          <cell r="B13346">
            <v>9016.4</v>
          </cell>
          <cell r="C13346">
            <v>2012</v>
          </cell>
          <cell r="D13346" t="str">
            <v>420000  Loss on Sale of Assets</v>
          </cell>
          <cell r="E13346" t="str">
            <v>Logistics</v>
          </cell>
          <cell r="F13346" t="str">
            <v>Sewer</v>
          </cell>
        </row>
        <row r="13347">
          <cell r="B13347">
            <v>1200845.1399999999</v>
          </cell>
          <cell r="C13347">
            <v>2012</v>
          </cell>
          <cell r="D13347" t="str">
            <v>420000  Loss on Sale of Assets</v>
          </cell>
          <cell r="E13347" t="str">
            <v>District 1</v>
          </cell>
          <cell r="F13347" t="str">
            <v>Sewer</v>
          </cell>
        </row>
        <row r="13348">
          <cell r="B13348">
            <v>132.86000000000001</v>
          </cell>
          <cell r="C13348">
            <v>2012</v>
          </cell>
          <cell r="D13348" t="str">
            <v>420000  Loss on Sale of Assets</v>
          </cell>
          <cell r="E13348" t="str">
            <v>District 4</v>
          </cell>
          <cell r="F13348" t="str">
            <v>Sewer</v>
          </cell>
        </row>
        <row r="13349">
          <cell r="B13349">
            <v>21183.77</v>
          </cell>
          <cell r="C13349">
            <v>2012</v>
          </cell>
          <cell r="D13349" t="str">
            <v>420000  Loss on Sale of Assets</v>
          </cell>
          <cell r="E13349" t="str">
            <v>District 6</v>
          </cell>
          <cell r="F13349" t="str">
            <v>Sewer</v>
          </cell>
        </row>
        <row r="13350">
          <cell r="B13350">
            <v>12.75</v>
          </cell>
          <cell r="C13350">
            <v>2012</v>
          </cell>
          <cell r="D13350" t="str">
            <v>420000  Loss on Sale of Assets</v>
          </cell>
          <cell r="E13350" t="str">
            <v>District 7</v>
          </cell>
          <cell r="F13350" t="str">
            <v>Sewer</v>
          </cell>
        </row>
        <row r="13351">
          <cell r="B13351">
            <v>4703411.7</v>
          </cell>
          <cell r="C13351">
            <v>2012</v>
          </cell>
          <cell r="D13351" t="str">
            <v>420000  Loss on Sale of Assets</v>
          </cell>
          <cell r="E13351" t="str">
            <v>Logistics</v>
          </cell>
          <cell r="F13351" t="str">
            <v>Water</v>
          </cell>
        </row>
        <row r="13352">
          <cell r="B13352">
            <v>1066341.02</v>
          </cell>
          <cell r="C13352">
            <v>2012</v>
          </cell>
          <cell r="D13352" t="str">
            <v>420000  Loss on Sale of Assets</v>
          </cell>
          <cell r="E13352" t="str">
            <v>Logistics</v>
          </cell>
          <cell r="F13352" t="str">
            <v>Water</v>
          </cell>
        </row>
        <row r="13353">
          <cell r="B13353">
            <v>657368.96</v>
          </cell>
          <cell r="C13353">
            <v>2012</v>
          </cell>
          <cell r="D13353" t="str">
            <v>420000  Loss on Sale of Assets</v>
          </cell>
          <cell r="E13353" t="str">
            <v>Logistics</v>
          </cell>
          <cell r="F13353" t="str">
            <v>Water</v>
          </cell>
        </row>
        <row r="13354">
          <cell r="B13354">
            <v>137613.4</v>
          </cell>
          <cell r="C13354">
            <v>2012</v>
          </cell>
          <cell r="D13354" t="str">
            <v>420000  Loss on Sale of Assets</v>
          </cell>
          <cell r="E13354" t="str">
            <v>Logistics</v>
          </cell>
          <cell r="F13354" t="str">
            <v>Water</v>
          </cell>
        </row>
        <row r="13355">
          <cell r="B13355">
            <v>302185.03999999998</v>
          </cell>
          <cell r="C13355">
            <v>2012</v>
          </cell>
          <cell r="D13355" t="str">
            <v>420000  Loss on Sale of Assets</v>
          </cell>
          <cell r="E13355" t="str">
            <v>District 1</v>
          </cell>
          <cell r="F13355" t="str">
            <v>Water</v>
          </cell>
        </row>
        <row r="13356">
          <cell r="B13356">
            <v>1516762.35</v>
          </cell>
          <cell r="C13356">
            <v>2012</v>
          </cell>
          <cell r="D13356" t="str">
            <v>420000  Loss on Sale of Assets</v>
          </cell>
          <cell r="E13356" t="str">
            <v>District 4</v>
          </cell>
          <cell r="F13356" t="str">
            <v>Water</v>
          </cell>
        </row>
        <row r="13357">
          <cell r="B13357">
            <v>185581.46</v>
          </cell>
          <cell r="C13357">
            <v>2012</v>
          </cell>
          <cell r="D13357" t="str">
            <v>420000  Loss on Sale of Assets</v>
          </cell>
          <cell r="E13357" t="str">
            <v>District 8</v>
          </cell>
          <cell r="F13357" t="str">
            <v>Water</v>
          </cell>
        </row>
        <row r="13358">
          <cell r="B13358">
            <v>472457.43</v>
          </cell>
          <cell r="C13358">
            <v>2012</v>
          </cell>
          <cell r="D13358" t="str">
            <v>420000  Loss on Sale of Assets</v>
          </cell>
          <cell r="E13358" t="str">
            <v>District 8</v>
          </cell>
          <cell r="F13358" t="str">
            <v>Water</v>
          </cell>
        </row>
        <row r="13359">
          <cell r="B13359">
            <v>144146.48000000001</v>
          </cell>
          <cell r="C13359">
            <v>2012</v>
          </cell>
          <cell r="D13359" t="str">
            <v>420000  Loss on Sale of Assets</v>
          </cell>
          <cell r="E13359" t="str">
            <v>District 6</v>
          </cell>
          <cell r="F13359" t="str">
            <v>Water</v>
          </cell>
        </row>
        <row r="13360">
          <cell r="B13360">
            <v>11355782.699999999</v>
          </cell>
          <cell r="C13360">
            <v>2012</v>
          </cell>
          <cell r="D13360" t="str">
            <v>420000  Loss on Sale of Assets</v>
          </cell>
          <cell r="E13360" t="e">
            <v>#N/A</v>
          </cell>
          <cell r="F13360" t="e">
            <v>#VALUE!</v>
          </cell>
        </row>
        <row r="13361">
          <cell r="B13361">
            <v>1956</v>
          </cell>
          <cell r="C13361">
            <v>2012</v>
          </cell>
          <cell r="D13361" t="str">
            <v>420000  Loss on Sale of Assets</v>
          </cell>
          <cell r="E13361" t="str">
            <v>TOC</v>
          </cell>
          <cell r="F13361" t="str">
            <v>Water</v>
          </cell>
        </row>
        <row r="13362">
          <cell r="B13362">
            <v>1956</v>
          </cell>
          <cell r="C13362">
            <v>2012</v>
          </cell>
          <cell r="D13362" t="str">
            <v>420000  Loss on Sale of Assets</v>
          </cell>
          <cell r="E13362" t="e">
            <v>#N/A</v>
          </cell>
          <cell r="F13362" t="e">
            <v>#VALUE!</v>
          </cell>
        </row>
        <row r="13363">
          <cell r="B13363">
            <v>487.56</v>
          </cell>
          <cell r="C13363">
            <v>2012</v>
          </cell>
          <cell r="D13363" t="str">
            <v>420000  Loss on Sale of Assets</v>
          </cell>
          <cell r="E13363" t="str">
            <v>Informal Settlements</v>
          </cell>
          <cell r="F13363" t="str">
            <v>Water</v>
          </cell>
        </row>
        <row r="13364">
          <cell r="B13364">
            <v>367.44</v>
          </cell>
          <cell r="C13364">
            <v>2012</v>
          </cell>
          <cell r="D13364" t="str">
            <v>420000  Loss on Sale of Assets</v>
          </cell>
          <cell r="E13364" t="str">
            <v>District 4</v>
          </cell>
          <cell r="F13364" t="str">
            <v>Water</v>
          </cell>
        </row>
        <row r="13365">
          <cell r="B13365">
            <v>855</v>
          </cell>
          <cell r="C13365">
            <v>2012</v>
          </cell>
          <cell r="D13365" t="str">
            <v>420000  Loss on Sale of Assets</v>
          </cell>
          <cell r="E13365" t="e">
            <v>#N/A</v>
          </cell>
          <cell r="F13365" t="e">
            <v>#VALUE!</v>
          </cell>
        </row>
        <row r="13366">
          <cell r="B13366">
            <v>26615.9</v>
          </cell>
          <cell r="C13366">
            <v>2012</v>
          </cell>
          <cell r="D13366" t="str">
            <v>420000  Loss on Sale of Assets</v>
          </cell>
          <cell r="E13366" t="str">
            <v>Logistics</v>
          </cell>
          <cell r="F13366" t="str">
            <v>Water</v>
          </cell>
        </row>
        <row r="13367">
          <cell r="B13367">
            <v>10.28</v>
          </cell>
          <cell r="C13367">
            <v>2012</v>
          </cell>
          <cell r="D13367" t="str">
            <v>420000  Loss on Sale of Assets</v>
          </cell>
          <cell r="E13367" t="str">
            <v>Logistics</v>
          </cell>
          <cell r="F13367" t="str">
            <v>Water</v>
          </cell>
        </row>
        <row r="13368">
          <cell r="B13368">
            <v>17061.009999999998</v>
          </cell>
          <cell r="C13368">
            <v>2012</v>
          </cell>
          <cell r="D13368" t="str">
            <v>420000  Loss on Sale of Assets</v>
          </cell>
          <cell r="E13368" t="str">
            <v>District 4</v>
          </cell>
          <cell r="F13368" t="str">
            <v>Water</v>
          </cell>
        </row>
        <row r="13369">
          <cell r="B13369">
            <v>16790.55</v>
          </cell>
          <cell r="C13369">
            <v>2012</v>
          </cell>
          <cell r="D13369" t="str">
            <v>420000  Loss on Sale of Assets</v>
          </cell>
          <cell r="E13369" t="str">
            <v>District 8</v>
          </cell>
          <cell r="F13369" t="str">
            <v>Water</v>
          </cell>
        </row>
        <row r="13370">
          <cell r="B13370">
            <v>1777.76</v>
          </cell>
          <cell r="C13370">
            <v>2012</v>
          </cell>
          <cell r="D13370" t="str">
            <v>420000  Loss on Sale of Assets</v>
          </cell>
          <cell r="E13370" t="str">
            <v>District 8</v>
          </cell>
          <cell r="F13370" t="str">
            <v>Water</v>
          </cell>
        </row>
        <row r="13371">
          <cell r="B13371">
            <v>-157.63999999999999</v>
          </cell>
          <cell r="C13371">
            <v>2012</v>
          </cell>
          <cell r="D13371" t="str">
            <v>420000  Loss on Sale of Assets</v>
          </cell>
          <cell r="E13371" t="str">
            <v>District 6</v>
          </cell>
          <cell r="F13371" t="str">
            <v>Water</v>
          </cell>
        </row>
        <row r="13372">
          <cell r="B13372">
            <v>11.2</v>
          </cell>
          <cell r="C13372">
            <v>2012</v>
          </cell>
          <cell r="D13372" t="str">
            <v>420000  Loss on Sale of Assets</v>
          </cell>
          <cell r="E13372" t="str">
            <v>District 6</v>
          </cell>
          <cell r="F13372" t="str">
            <v>Water</v>
          </cell>
        </row>
        <row r="13373">
          <cell r="B13373">
            <v>62109.06</v>
          </cell>
          <cell r="C13373">
            <v>2012</v>
          </cell>
          <cell r="D13373" t="str">
            <v>420000  Loss on Sale of Assets</v>
          </cell>
          <cell r="E13373" t="e">
            <v>#N/A</v>
          </cell>
          <cell r="F13373" t="e">
            <v>#VALUE!</v>
          </cell>
        </row>
        <row r="13374">
          <cell r="B13374">
            <v>3423.96</v>
          </cell>
          <cell r="C13374">
            <v>2012</v>
          </cell>
          <cell r="D13374" t="str">
            <v>420000  Loss on Sale of Assets</v>
          </cell>
          <cell r="E13374" t="str">
            <v>Informal Settlements</v>
          </cell>
          <cell r="F13374" t="str">
            <v>Sewer</v>
          </cell>
        </row>
        <row r="13375">
          <cell r="B13375">
            <v>3820.32</v>
          </cell>
          <cell r="C13375">
            <v>2012</v>
          </cell>
          <cell r="D13375" t="str">
            <v>420000  Loss on Sale of Assets</v>
          </cell>
          <cell r="E13375" t="str">
            <v>District 6</v>
          </cell>
          <cell r="F13375" t="str">
            <v>Sewer</v>
          </cell>
        </row>
        <row r="13376">
          <cell r="B13376">
            <v>795.9</v>
          </cell>
          <cell r="C13376">
            <v>2012</v>
          </cell>
          <cell r="D13376" t="str">
            <v>420000  Loss on Sale of Assets</v>
          </cell>
          <cell r="E13376" t="str">
            <v>District 6</v>
          </cell>
          <cell r="F13376" t="str">
            <v>Sewer</v>
          </cell>
        </row>
        <row r="13377">
          <cell r="B13377">
            <v>3138.63</v>
          </cell>
          <cell r="C13377">
            <v>2012</v>
          </cell>
          <cell r="D13377" t="str">
            <v>420000  Loss on Sale of Assets</v>
          </cell>
          <cell r="E13377" t="str">
            <v>Logistics</v>
          </cell>
          <cell r="F13377" t="str">
            <v>Water</v>
          </cell>
        </row>
        <row r="13378">
          <cell r="B13378">
            <v>557.13</v>
          </cell>
          <cell r="C13378">
            <v>2012</v>
          </cell>
          <cell r="D13378" t="str">
            <v>420000  Loss on Sale of Assets</v>
          </cell>
          <cell r="E13378" t="str">
            <v>Informal Settlements</v>
          </cell>
          <cell r="F13378" t="str">
            <v>Water</v>
          </cell>
        </row>
        <row r="13379">
          <cell r="B13379">
            <v>907.3</v>
          </cell>
          <cell r="C13379">
            <v>2012</v>
          </cell>
          <cell r="D13379" t="str">
            <v>420000  Loss on Sale of Assets</v>
          </cell>
          <cell r="E13379" t="str">
            <v>Logistics</v>
          </cell>
          <cell r="F13379" t="str">
            <v>Water</v>
          </cell>
        </row>
        <row r="13380">
          <cell r="B13380">
            <v>9130.56</v>
          </cell>
          <cell r="C13380">
            <v>2012</v>
          </cell>
          <cell r="D13380" t="str">
            <v>420000  Loss on Sale of Assets</v>
          </cell>
          <cell r="E13380" t="str">
            <v>District 1</v>
          </cell>
          <cell r="F13380" t="str">
            <v>Water</v>
          </cell>
        </row>
        <row r="13381">
          <cell r="B13381">
            <v>6578.65</v>
          </cell>
          <cell r="C13381">
            <v>2012</v>
          </cell>
          <cell r="D13381" t="str">
            <v>420000  Loss on Sale of Assets</v>
          </cell>
          <cell r="E13381" t="str">
            <v>District 6</v>
          </cell>
          <cell r="F13381" t="str">
            <v>Water</v>
          </cell>
        </row>
        <row r="13382">
          <cell r="B13382">
            <v>2381.71</v>
          </cell>
          <cell r="C13382">
            <v>2012</v>
          </cell>
          <cell r="D13382" t="str">
            <v>420000  Loss on Sale of Assets</v>
          </cell>
          <cell r="E13382" t="str">
            <v>District 6</v>
          </cell>
          <cell r="F13382" t="str">
            <v>Water</v>
          </cell>
        </row>
        <row r="13383">
          <cell r="B13383">
            <v>45843.839999999997</v>
          </cell>
          <cell r="C13383">
            <v>2012</v>
          </cell>
          <cell r="D13383" t="str">
            <v>420000  Loss on Sale of Assets</v>
          </cell>
          <cell r="E13383" t="str">
            <v>District 8</v>
          </cell>
          <cell r="F13383" t="str">
            <v>Water</v>
          </cell>
        </row>
        <row r="13384">
          <cell r="B13384">
            <v>76578</v>
          </cell>
          <cell r="C13384">
            <v>2012</v>
          </cell>
          <cell r="D13384" t="str">
            <v>420000  Loss on Sale of Assets</v>
          </cell>
          <cell r="E13384" t="e">
            <v>#N/A</v>
          </cell>
          <cell r="F13384" t="e">
            <v>#VALUE!</v>
          </cell>
        </row>
        <row r="13385">
          <cell r="B13385">
            <v>2497.52</v>
          </cell>
          <cell r="C13385">
            <v>2012</v>
          </cell>
          <cell r="D13385" t="str">
            <v>420000  Loss on Sale of Assets</v>
          </cell>
          <cell r="E13385" t="str">
            <v>Informal Settlements</v>
          </cell>
          <cell r="F13385" t="str">
            <v>Sewer</v>
          </cell>
        </row>
        <row r="13386">
          <cell r="B13386">
            <v>-2940</v>
          </cell>
          <cell r="C13386">
            <v>2012</v>
          </cell>
          <cell r="D13386" t="str">
            <v>420000  Loss on Sale of Assets</v>
          </cell>
          <cell r="E13386" t="str">
            <v>Informal Settlements</v>
          </cell>
          <cell r="F13386" t="str">
            <v>Sewer</v>
          </cell>
        </row>
        <row r="13387">
          <cell r="B13387">
            <v>2780.85</v>
          </cell>
          <cell r="C13387">
            <v>2012</v>
          </cell>
          <cell r="D13387" t="str">
            <v>420000  Loss on Sale of Assets</v>
          </cell>
          <cell r="E13387" t="str">
            <v>District 6</v>
          </cell>
          <cell r="F13387" t="str">
            <v>Sewer</v>
          </cell>
        </row>
        <row r="13388">
          <cell r="B13388">
            <v>72099.87</v>
          </cell>
          <cell r="C13388">
            <v>2012</v>
          </cell>
          <cell r="D13388" t="str">
            <v>420000  Loss on Sale of Assets</v>
          </cell>
          <cell r="E13388" t="str">
            <v>Logistics</v>
          </cell>
          <cell r="F13388" t="str">
            <v>Water</v>
          </cell>
        </row>
        <row r="13389">
          <cell r="B13389">
            <v>4969.3500000000004</v>
          </cell>
          <cell r="C13389">
            <v>2012</v>
          </cell>
          <cell r="D13389" t="str">
            <v>420000  Loss on Sale of Assets</v>
          </cell>
          <cell r="E13389" t="str">
            <v>Informal Settlements</v>
          </cell>
          <cell r="F13389" t="str">
            <v>Water</v>
          </cell>
        </row>
        <row r="13390">
          <cell r="B13390">
            <v>149.79</v>
          </cell>
          <cell r="C13390">
            <v>2012</v>
          </cell>
          <cell r="D13390" t="str">
            <v>420000  Loss on Sale of Assets</v>
          </cell>
          <cell r="E13390" t="str">
            <v>Logistics</v>
          </cell>
          <cell r="F13390" t="str">
            <v>Water</v>
          </cell>
        </row>
        <row r="13391">
          <cell r="B13391">
            <v>31548.47</v>
          </cell>
          <cell r="C13391">
            <v>2012</v>
          </cell>
          <cell r="D13391" t="str">
            <v>420000  Loss on Sale of Assets</v>
          </cell>
          <cell r="E13391" t="str">
            <v>District 6</v>
          </cell>
          <cell r="F13391" t="str">
            <v>Water</v>
          </cell>
        </row>
        <row r="13392">
          <cell r="B13392">
            <v>111105.85</v>
          </cell>
          <cell r="C13392">
            <v>2012</v>
          </cell>
          <cell r="D13392" t="str">
            <v>420000  Loss on Sale of Assets</v>
          </cell>
          <cell r="E13392" t="e">
            <v>#N/A</v>
          </cell>
          <cell r="F13392" t="e">
            <v>#VALUE!</v>
          </cell>
        </row>
        <row r="13393">
          <cell r="B13393">
            <v>17944.72</v>
          </cell>
          <cell r="C13393">
            <v>2012</v>
          </cell>
          <cell r="D13393" t="str">
            <v>420000  Loss on Sale of Assets</v>
          </cell>
          <cell r="E13393" t="str">
            <v>Informal Settlements</v>
          </cell>
          <cell r="F13393" t="str">
            <v>Sewer</v>
          </cell>
        </row>
        <row r="13394">
          <cell r="B13394">
            <v>640.94000000000005</v>
          </cell>
          <cell r="C13394">
            <v>2012</v>
          </cell>
          <cell r="D13394" t="str">
            <v>420000  Loss on Sale of Assets</v>
          </cell>
          <cell r="E13394" t="str">
            <v>Logistics</v>
          </cell>
          <cell r="F13394" t="str">
            <v>Sewer</v>
          </cell>
        </row>
        <row r="13395">
          <cell r="B13395">
            <v>3425.91</v>
          </cell>
          <cell r="C13395">
            <v>2012</v>
          </cell>
          <cell r="D13395" t="str">
            <v>420000  Loss on Sale of Assets</v>
          </cell>
          <cell r="E13395" t="str">
            <v>District 6</v>
          </cell>
          <cell r="F13395" t="str">
            <v>Sewer</v>
          </cell>
        </row>
        <row r="13396">
          <cell r="B13396">
            <v>24258.06</v>
          </cell>
          <cell r="C13396">
            <v>2012</v>
          </cell>
          <cell r="D13396" t="str">
            <v>420000  Loss on Sale of Assets</v>
          </cell>
          <cell r="E13396" t="str">
            <v>District 6</v>
          </cell>
          <cell r="F13396" t="str">
            <v>Sewer</v>
          </cell>
        </row>
        <row r="13397">
          <cell r="B13397">
            <v>10226.75</v>
          </cell>
          <cell r="C13397">
            <v>2012</v>
          </cell>
          <cell r="D13397" t="str">
            <v>420000  Loss on Sale of Assets</v>
          </cell>
          <cell r="E13397" t="str">
            <v>Logistics</v>
          </cell>
          <cell r="F13397" t="str">
            <v>Water</v>
          </cell>
        </row>
        <row r="13398">
          <cell r="B13398">
            <v>11456.23</v>
          </cell>
          <cell r="C13398">
            <v>2012</v>
          </cell>
          <cell r="D13398" t="str">
            <v>420000  Loss on Sale of Assets</v>
          </cell>
          <cell r="E13398" t="str">
            <v>Informal Settlements</v>
          </cell>
          <cell r="F13398" t="str">
            <v>Water</v>
          </cell>
        </row>
        <row r="13399">
          <cell r="B13399">
            <v>300.33999999999997</v>
          </cell>
          <cell r="C13399">
            <v>2012</v>
          </cell>
          <cell r="D13399" t="str">
            <v>420000  Loss on Sale of Assets</v>
          </cell>
          <cell r="E13399" t="str">
            <v>Logistics</v>
          </cell>
          <cell r="F13399" t="str">
            <v>Water</v>
          </cell>
        </row>
        <row r="13400">
          <cell r="B13400">
            <v>1823.65</v>
          </cell>
          <cell r="C13400">
            <v>2012</v>
          </cell>
          <cell r="D13400" t="str">
            <v>420000  Loss on Sale of Assets</v>
          </cell>
          <cell r="E13400" t="str">
            <v>Logistics</v>
          </cell>
          <cell r="F13400" t="str">
            <v>Water</v>
          </cell>
        </row>
        <row r="13401">
          <cell r="B13401">
            <v>2623.08</v>
          </cell>
          <cell r="C13401">
            <v>2012</v>
          </cell>
          <cell r="D13401" t="str">
            <v>420000  Loss on Sale of Assets</v>
          </cell>
          <cell r="E13401" t="str">
            <v>District 6</v>
          </cell>
          <cell r="F13401" t="str">
            <v>Water</v>
          </cell>
        </row>
        <row r="13402">
          <cell r="B13402">
            <v>496488.3</v>
          </cell>
          <cell r="C13402">
            <v>2012</v>
          </cell>
          <cell r="D13402" t="str">
            <v>420000  Loss on Sale of Assets</v>
          </cell>
          <cell r="E13402" t="str">
            <v>District 8</v>
          </cell>
          <cell r="F13402" t="str">
            <v>Water</v>
          </cell>
        </row>
        <row r="13403">
          <cell r="B13403">
            <v>37706.51</v>
          </cell>
          <cell r="C13403">
            <v>2012</v>
          </cell>
          <cell r="D13403" t="str">
            <v>420000  Loss on Sale of Assets</v>
          </cell>
          <cell r="E13403" t="str">
            <v>District 6</v>
          </cell>
          <cell r="F13403" t="str">
            <v>Water</v>
          </cell>
        </row>
        <row r="13404">
          <cell r="B13404">
            <v>606894.49</v>
          </cell>
          <cell r="C13404">
            <v>2012</v>
          </cell>
          <cell r="D13404" t="str">
            <v>420000  Loss on Sale of Assets</v>
          </cell>
          <cell r="E13404" t="e">
            <v>#N/A</v>
          </cell>
          <cell r="F13404" t="e">
            <v>#VALUE!</v>
          </cell>
        </row>
        <row r="13405">
          <cell r="B13405">
            <v>11380</v>
          </cell>
          <cell r="C13405">
            <v>2012</v>
          </cell>
          <cell r="D13405" t="str">
            <v>420000  Loss on Sale of Assets</v>
          </cell>
          <cell r="E13405" t="str">
            <v>Informal Settlements</v>
          </cell>
          <cell r="F13405" t="str">
            <v>Sewer</v>
          </cell>
        </row>
        <row r="13406">
          <cell r="B13406">
            <v>4217.1400000000003</v>
          </cell>
          <cell r="C13406">
            <v>2012</v>
          </cell>
          <cell r="D13406" t="str">
            <v>420000  Loss on Sale of Assets</v>
          </cell>
          <cell r="E13406" t="str">
            <v>Logistics</v>
          </cell>
          <cell r="F13406" t="str">
            <v>Sewer</v>
          </cell>
        </row>
        <row r="13407">
          <cell r="B13407">
            <v>61448.2</v>
          </cell>
          <cell r="C13407">
            <v>2012</v>
          </cell>
          <cell r="D13407" t="str">
            <v>420000  Loss on Sale of Assets</v>
          </cell>
          <cell r="E13407" t="str">
            <v>Informal Settlements</v>
          </cell>
          <cell r="F13407" t="str">
            <v>Water</v>
          </cell>
        </row>
        <row r="13408">
          <cell r="B13408">
            <v>593.44000000000005</v>
          </cell>
          <cell r="C13408">
            <v>2012</v>
          </cell>
          <cell r="D13408" t="str">
            <v>420000  Loss on Sale of Assets</v>
          </cell>
          <cell r="E13408" t="str">
            <v>District 1</v>
          </cell>
          <cell r="F13408" t="str">
            <v>Water</v>
          </cell>
        </row>
        <row r="13409">
          <cell r="B13409">
            <v>2152.4699999999998</v>
          </cell>
          <cell r="C13409">
            <v>2012</v>
          </cell>
          <cell r="D13409" t="str">
            <v>420000  Loss on Sale of Assets</v>
          </cell>
          <cell r="E13409" t="str">
            <v>District 6</v>
          </cell>
          <cell r="F13409" t="str">
            <v>Water</v>
          </cell>
        </row>
        <row r="13410">
          <cell r="B13410">
            <v>79791.25</v>
          </cell>
          <cell r="C13410">
            <v>2012</v>
          </cell>
          <cell r="D13410" t="str">
            <v>420000  Loss on Sale of Assets</v>
          </cell>
          <cell r="E13410" t="e">
            <v>#N/A</v>
          </cell>
          <cell r="F13410" t="e">
            <v>#VALUE!</v>
          </cell>
        </row>
        <row r="13411">
          <cell r="B13411">
            <v>66931.75</v>
          </cell>
          <cell r="C13411">
            <v>2012</v>
          </cell>
          <cell r="D13411" t="str">
            <v>420000  Loss on Sale of Assets</v>
          </cell>
          <cell r="E13411" t="str">
            <v>District 1</v>
          </cell>
          <cell r="F13411" t="str">
            <v>Sewer</v>
          </cell>
        </row>
        <row r="13412">
          <cell r="B13412">
            <v>1365.02</v>
          </cell>
          <cell r="C13412">
            <v>2012</v>
          </cell>
          <cell r="D13412" t="str">
            <v>420000  Loss on Sale of Assets</v>
          </cell>
          <cell r="E13412" t="str">
            <v>District 7</v>
          </cell>
          <cell r="F13412" t="str">
            <v>Sewer</v>
          </cell>
        </row>
        <row r="13413">
          <cell r="B13413">
            <v>68296.77</v>
          </cell>
          <cell r="C13413">
            <v>2012</v>
          </cell>
          <cell r="D13413" t="str">
            <v>420000  Loss on Sale of Assets</v>
          </cell>
          <cell r="E13413" t="e">
            <v>#N/A</v>
          </cell>
          <cell r="F13413" t="e">
            <v>#VALUE!</v>
          </cell>
        </row>
        <row r="13414">
          <cell r="B13414">
            <v>5524.9</v>
          </cell>
          <cell r="C13414">
            <v>2012</v>
          </cell>
          <cell r="D13414" t="str">
            <v>420000  Loss on Sale of Assets</v>
          </cell>
          <cell r="E13414" t="str">
            <v>Logistics</v>
          </cell>
          <cell r="F13414" t="str">
            <v>Water</v>
          </cell>
        </row>
        <row r="13415">
          <cell r="B13415">
            <v>14619.51</v>
          </cell>
          <cell r="C13415">
            <v>2012</v>
          </cell>
          <cell r="D13415" t="str">
            <v>420000  Loss on Sale of Assets</v>
          </cell>
          <cell r="E13415" t="str">
            <v>TOC</v>
          </cell>
          <cell r="F13415" t="str">
            <v>Water</v>
          </cell>
        </row>
        <row r="13416">
          <cell r="B13416">
            <v>324.62</v>
          </cell>
          <cell r="C13416">
            <v>2012</v>
          </cell>
          <cell r="D13416" t="str">
            <v>420000  Loss on Sale of Assets</v>
          </cell>
          <cell r="E13416" t="str">
            <v>District 1</v>
          </cell>
          <cell r="F13416" t="str">
            <v>Water</v>
          </cell>
        </row>
        <row r="13417">
          <cell r="B13417">
            <v>323.33</v>
          </cell>
          <cell r="C13417">
            <v>2012</v>
          </cell>
          <cell r="D13417" t="str">
            <v>420000  Loss on Sale of Assets</v>
          </cell>
          <cell r="E13417" t="str">
            <v>District 6</v>
          </cell>
          <cell r="F13417" t="str">
            <v>Water</v>
          </cell>
        </row>
        <row r="13418">
          <cell r="B13418">
            <v>757.01</v>
          </cell>
          <cell r="C13418">
            <v>2012</v>
          </cell>
          <cell r="D13418" t="str">
            <v>420000  Loss on Sale of Assets</v>
          </cell>
          <cell r="E13418" t="str">
            <v>District 3</v>
          </cell>
          <cell r="F13418" t="str">
            <v>Water</v>
          </cell>
        </row>
        <row r="13419">
          <cell r="B13419">
            <v>1056.0999999999999</v>
          </cell>
          <cell r="C13419">
            <v>2012</v>
          </cell>
          <cell r="D13419" t="str">
            <v>420000  Loss on Sale of Assets</v>
          </cell>
          <cell r="E13419" t="str">
            <v>District 4</v>
          </cell>
          <cell r="F13419" t="str">
            <v>Water</v>
          </cell>
        </row>
        <row r="13420">
          <cell r="B13420">
            <v>377.12</v>
          </cell>
          <cell r="C13420">
            <v>2012</v>
          </cell>
          <cell r="D13420" t="str">
            <v>420000  Loss on Sale of Assets</v>
          </cell>
          <cell r="E13420" t="str">
            <v>District 6</v>
          </cell>
          <cell r="F13420" t="str">
            <v>Water</v>
          </cell>
        </row>
        <row r="13421">
          <cell r="B13421">
            <v>2544386</v>
          </cell>
          <cell r="C13421">
            <v>2012</v>
          </cell>
          <cell r="D13421" t="str">
            <v>401100  Salaries and Wages</v>
          </cell>
          <cell r="E13421" t="str">
            <v>District 8</v>
          </cell>
          <cell r="F13421" t="str">
            <v>Water</v>
          </cell>
        </row>
        <row r="13422">
          <cell r="B13422">
            <v>3993374.82</v>
          </cell>
          <cell r="C13422">
            <v>2012</v>
          </cell>
          <cell r="D13422" t="str">
            <v>401100  Salaries and Wages</v>
          </cell>
          <cell r="E13422" t="str">
            <v>District 8</v>
          </cell>
          <cell r="F13422" t="str">
            <v>Water</v>
          </cell>
        </row>
        <row r="13423">
          <cell r="B13423">
            <v>1756442.24</v>
          </cell>
          <cell r="C13423">
            <v>2012</v>
          </cell>
          <cell r="D13423" t="str">
            <v>401100  Salaries and Wages</v>
          </cell>
          <cell r="E13423" t="str">
            <v>District 6</v>
          </cell>
          <cell r="F13423" t="str">
            <v>Water</v>
          </cell>
        </row>
        <row r="13424">
          <cell r="B13424">
            <v>-566248.9</v>
          </cell>
          <cell r="C13424">
            <v>2012</v>
          </cell>
          <cell r="D13424" t="str">
            <v>401100  Salaries and Wages</v>
          </cell>
          <cell r="E13424" t="str">
            <v>District 3</v>
          </cell>
          <cell r="F13424" t="str">
            <v>Water</v>
          </cell>
        </row>
        <row r="13425">
          <cell r="B13425">
            <v>1221559.08</v>
          </cell>
          <cell r="C13425">
            <v>2012</v>
          </cell>
          <cell r="D13425" t="str">
            <v>401100  Salaries and Wages</v>
          </cell>
          <cell r="E13425" t="str">
            <v>District 3</v>
          </cell>
          <cell r="F13425" t="str">
            <v>Water</v>
          </cell>
        </row>
        <row r="13426">
          <cell r="B13426">
            <v>70932.100000000006</v>
          </cell>
          <cell r="C13426">
            <v>2012</v>
          </cell>
          <cell r="D13426" t="str">
            <v>401100  Salaries and Wages</v>
          </cell>
          <cell r="E13426" t="str">
            <v>District 3</v>
          </cell>
          <cell r="F13426" t="str">
            <v>Water</v>
          </cell>
        </row>
        <row r="13427">
          <cell r="B13427">
            <v>5320454.25</v>
          </cell>
          <cell r="C13427">
            <v>2012</v>
          </cell>
          <cell r="D13427" t="str">
            <v>401100  Salaries and Wages</v>
          </cell>
          <cell r="E13427" t="str">
            <v>District 3</v>
          </cell>
          <cell r="F13427" t="str">
            <v>Water</v>
          </cell>
        </row>
        <row r="13428">
          <cell r="B13428">
            <v>521103.6</v>
          </cell>
          <cell r="C13428">
            <v>2012</v>
          </cell>
          <cell r="D13428" t="str">
            <v>401100  Salaries and Wages</v>
          </cell>
          <cell r="E13428" t="str">
            <v>District 4</v>
          </cell>
          <cell r="F13428" t="str">
            <v>Water</v>
          </cell>
        </row>
        <row r="13429">
          <cell r="B13429">
            <v>3018920.2</v>
          </cell>
          <cell r="C13429">
            <v>2012</v>
          </cell>
          <cell r="D13429" t="str">
            <v>401100  Salaries and Wages</v>
          </cell>
          <cell r="E13429" t="str">
            <v>District 4</v>
          </cell>
          <cell r="F13429" t="str">
            <v>Water</v>
          </cell>
        </row>
        <row r="13430">
          <cell r="B13430">
            <v>511.84</v>
          </cell>
          <cell r="C13430">
            <v>2012</v>
          </cell>
          <cell r="D13430" t="str">
            <v>401100  Salaries and Wages</v>
          </cell>
          <cell r="E13430" t="str">
            <v>District 4</v>
          </cell>
          <cell r="F13430" t="str">
            <v>Water</v>
          </cell>
        </row>
        <row r="13431">
          <cell r="B13431">
            <v>4675603.88</v>
          </cell>
          <cell r="C13431">
            <v>2012</v>
          </cell>
          <cell r="D13431" t="str">
            <v>401100  Salaries and Wages</v>
          </cell>
          <cell r="E13431" t="str">
            <v>District 4</v>
          </cell>
          <cell r="F13431" t="str">
            <v>Water</v>
          </cell>
        </row>
        <row r="13432">
          <cell r="B13432">
            <v>4050890.67</v>
          </cell>
          <cell r="C13432">
            <v>2012</v>
          </cell>
          <cell r="D13432" t="str">
            <v>401100  Salaries and Wages</v>
          </cell>
          <cell r="E13432" t="str">
            <v>District 4</v>
          </cell>
          <cell r="F13432" t="str">
            <v>Water</v>
          </cell>
        </row>
        <row r="13433">
          <cell r="B13433">
            <v>1669412.58</v>
          </cell>
          <cell r="C13433">
            <v>2012</v>
          </cell>
          <cell r="D13433" t="str">
            <v>401100  Salaries and Wages</v>
          </cell>
          <cell r="E13433" t="str">
            <v>District 4</v>
          </cell>
          <cell r="F13433" t="str">
            <v>Water</v>
          </cell>
        </row>
        <row r="13434">
          <cell r="B13434">
            <v>143435.06</v>
          </cell>
          <cell r="C13434">
            <v>2012</v>
          </cell>
          <cell r="D13434" t="str">
            <v>401100  Salaries and Wages</v>
          </cell>
          <cell r="E13434" t="str">
            <v>District 8</v>
          </cell>
          <cell r="F13434" t="str">
            <v>Water</v>
          </cell>
        </row>
        <row r="13435">
          <cell r="B13435">
            <v>993642.1</v>
          </cell>
          <cell r="C13435">
            <v>2012</v>
          </cell>
          <cell r="D13435" t="str">
            <v>401100  Salaries and Wages</v>
          </cell>
          <cell r="E13435" t="str">
            <v>District 8</v>
          </cell>
          <cell r="F13435" t="str">
            <v>Water</v>
          </cell>
        </row>
        <row r="13436">
          <cell r="B13436">
            <v>260521.21</v>
          </cell>
          <cell r="C13436">
            <v>2012</v>
          </cell>
          <cell r="D13436" t="str">
            <v>401100  Salaries and Wages</v>
          </cell>
          <cell r="E13436" t="str">
            <v>District 1</v>
          </cell>
          <cell r="F13436" t="str">
            <v>Water</v>
          </cell>
        </row>
        <row r="13437">
          <cell r="B13437">
            <v>815762.14</v>
          </cell>
          <cell r="C13437">
            <v>2012</v>
          </cell>
          <cell r="D13437" t="str">
            <v>401100  Salaries and Wages</v>
          </cell>
          <cell r="E13437" t="str">
            <v>District 8</v>
          </cell>
          <cell r="F13437" t="str">
            <v>Water</v>
          </cell>
        </row>
        <row r="13438">
          <cell r="B13438">
            <v>895052.06</v>
          </cell>
          <cell r="C13438">
            <v>2012</v>
          </cell>
          <cell r="D13438" t="str">
            <v>401100  Salaries and Wages</v>
          </cell>
          <cell r="E13438" t="str">
            <v>District 6</v>
          </cell>
          <cell r="F13438" t="str">
            <v>Water</v>
          </cell>
        </row>
        <row r="13439">
          <cell r="B13439">
            <v>6235207</v>
          </cell>
          <cell r="C13439">
            <v>2012</v>
          </cell>
          <cell r="D13439" t="str">
            <v>401100  Salaries and Wages</v>
          </cell>
          <cell r="E13439" t="str">
            <v>District 6</v>
          </cell>
          <cell r="F13439" t="str">
            <v>Water</v>
          </cell>
        </row>
        <row r="13440">
          <cell r="B13440">
            <v>93905.32</v>
          </cell>
          <cell r="C13440">
            <v>2012</v>
          </cell>
          <cell r="D13440" t="str">
            <v>401100  Salaries and Wages</v>
          </cell>
          <cell r="E13440" t="str">
            <v>District 6</v>
          </cell>
          <cell r="F13440" t="str">
            <v>Water</v>
          </cell>
        </row>
        <row r="13441">
          <cell r="B13441">
            <v>1452949.75</v>
          </cell>
          <cell r="C13441">
            <v>2012</v>
          </cell>
          <cell r="D13441" t="str">
            <v>401100  Salaries and Wages</v>
          </cell>
          <cell r="E13441" t="str">
            <v>District 6</v>
          </cell>
          <cell r="F13441" t="str">
            <v>Water</v>
          </cell>
        </row>
        <row r="13442">
          <cell r="B13442">
            <v>3470231.61</v>
          </cell>
          <cell r="C13442">
            <v>2012</v>
          </cell>
          <cell r="D13442" t="str">
            <v>401100  Salaries and Wages</v>
          </cell>
          <cell r="E13442" t="str">
            <v>District 6</v>
          </cell>
          <cell r="F13442" t="str">
            <v>Water</v>
          </cell>
        </row>
        <row r="13443">
          <cell r="B13443">
            <v>4076150.81</v>
          </cell>
          <cell r="C13443">
            <v>2012</v>
          </cell>
          <cell r="D13443" t="str">
            <v>401100  Salaries and Wages</v>
          </cell>
          <cell r="E13443" t="str">
            <v>District 6</v>
          </cell>
          <cell r="F13443" t="str">
            <v>Water</v>
          </cell>
        </row>
        <row r="13444">
          <cell r="B13444">
            <v>1992765.11</v>
          </cell>
          <cell r="C13444">
            <v>2012</v>
          </cell>
          <cell r="D13444" t="str">
            <v>401100  Salaries and Wages</v>
          </cell>
          <cell r="E13444" t="str">
            <v>District 8</v>
          </cell>
          <cell r="F13444" t="str">
            <v>Water</v>
          </cell>
        </row>
        <row r="13445">
          <cell r="B13445">
            <v>11197631.5</v>
          </cell>
          <cell r="C13445">
            <v>2012</v>
          </cell>
          <cell r="D13445" t="str">
            <v>401100  Salaries and Wages</v>
          </cell>
          <cell r="E13445" t="str">
            <v>District 8</v>
          </cell>
          <cell r="F13445" t="str">
            <v>Water</v>
          </cell>
        </row>
        <row r="13446">
          <cell r="B13446">
            <v>250596.72</v>
          </cell>
          <cell r="C13446">
            <v>2012</v>
          </cell>
          <cell r="D13446" t="str">
            <v>401100  Salaries and Wages</v>
          </cell>
          <cell r="E13446" t="str">
            <v>District 8</v>
          </cell>
          <cell r="F13446" t="str">
            <v>Water</v>
          </cell>
        </row>
        <row r="13447">
          <cell r="B13447">
            <v>837991.56</v>
          </cell>
          <cell r="C13447">
            <v>2012</v>
          </cell>
          <cell r="D13447" t="str">
            <v>401100  Salaries and Wages</v>
          </cell>
          <cell r="E13447" t="str">
            <v>District 8</v>
          </cell>
          <cell r="F13447" t="str">
            <v>Water</v>
          </cell>
        </row>
        <row r="13448">
          <cell r="B13448">
            <v>3960296.82</v>
          </cell>
          <cell r="C13448">
            <v>2012</v>
          </cell>
          <cell r="D13448" t="str">
            <v>401100  Salaries and Wages</v>
          </cell>
          <cell r="E13448" t="str">
            <v>District 8</v>
          </cell>
          <cell r="F13448" t="str">
            <v>Water</v>
          </cell>
        </row>
        <row r="13449">
          <cell r="B13449">
            <v>5642116.9800000004</v>
          </cell>
          <cell r="C13449">
            <v>2012</v>
          </cell>
          <cell r="D13449" t="str">
            <v>401100  Salaries and Wages</v>
          </cell>
          <cell r="E13449" t="str">
            <v>District 8</v>
          </cell>
          <cell r="F13449" t="str">
            <v>Water</v>
          </cell>
        </row>
        <row r="13450">
          <cell r="B13450">
            <v>76191.48</v>
          </cell>
          <cell r="C13450">
            <v>2012</v>
          </cell>
          <cell r="D13450" t="str">
            <v>401100  Salaries and Wages</v>
          </cell>
          <cell r="E13450" t="str">
            <v>District 8</v>
          </cell>
          <cell r="F13450" t="str">
            <v>Water</v>
          </cell>
        </row>
        <row r="13451">
          <cell r="B13451">
            <v>3023217.47</v>
          </cell>
          <cell r="C13451">
            <v>2012</v>
          </cell>
          <cell r="D13451" t="str">
            <v>401100  Salaries and Wages</v>
          </cell>
          <cell r="E13451" t="str">
            <v>District 8</v>
          </cell>
          <cell r="F13451" t="str">
            <v>Water</v>
          </cell>
        </row>
        <row r="13452">
          <cell r="B13452">
            <v>28141428.440000001</v>
          </cell>
          <cell r="C13452">
            <v>2012</v>
          </cell>
          <cell r="D13452" t="str">
            <v>401100  Salaries and Wages</v>
          </cell>
          <cell r="E13452" t="str">
            <v>District 8</v>
          </cell>
          <cell r="F13452" t="str">
            <v>Water</v>
          </cell>
        </row>
        <row r="13453">
          <cell r="B13453">
            <v>0</v>
          </cell>
          <cell r="C13453">
            <v>2012</v>
          </cell>
          <cell r="D13453" t="str">
            <v>401100  Salaries and Wages</v>
          </cell>
          <cell r="E13453" t="str">
            <v>Informal Settlements</v>
          </cell>
          <cell r="F13453" t="str">
            <v>Sewer</v>
          </cell>
        </row>
        <row r="13454">
          <cell r="B13454">
            <v>727018.61</v>
          </cell>
          <cell r="C13454">
            <v>2012</v>
          </cell>
          <cell r="D13454" t="str">
            <v>401100  Salaries and Wages</v>
          </cell>
          <cell r="E13454" t="str">
            <v>Informal Settlements</v>
          </cell>
          <cell r="F13454" t="str">
            <v>Sewer</v>
          </cell>
        </row>
        <row r="13455">
          <cell r="B13455">
            <v>8781867.9199999999</v>
          </cell>
          <cell r="C13455">
            <v>2012</v>
          </cell>
          <cell r="D13455" t="str">
            <v>401100  Salaries and Wages</v>
          </cell>
          <cell r="E13455" t="str">
            <v>District 1</v>
          </cell>
          <cell r="F13455" t="str">
            <v>Sewer</v>
          </cell>
        </row>
        <row r="13456">
          <cell r="B13456">
            <v>3944506.97</v>
          </cell>
          <cell r="C13456">
            <v>2012</v>
          </cell>
          <cell r="D13456" t="str">
            <v>401100  Salaries and Wages</v>
          </cell>
          <cell r="E13456" t="str">
            <v>District 7</v>
          </cell>
          <cell r="F13456" t="str">
            <v>Sewer</v>
          </cell>
        </row>
        <row r="13457">
          <cell r="B13457">
            <v>1468570.86</v>
          </cell>
          <cell r="C13457">
            <v>2012</v>
          </cell>
          <cell r="D13457" t="str">
            <v>401100  Salaries and Wages</v>
          </cell>
          <cell r="E13457" t="str">
            <v>District 6</v>
          </cell>
          <cell r="F13457" t="str">
            <v>Sewer</v>
          </cell>
        </row>
        <row r="13458">
          <cell r="B13458">
            <v>66235.929999999993</v>
          </cell>
          <cell r="C13458">
            <v>2012</v>
          </cell>
          <cell r="D13458" t="str">
            <v>401100  Salaries and Wages</v>
          </cell>
          <cell r="E13458" t="str">
            <v>TOC</v>
          </cell>
          <cell r="F13458" t="str">
            <v>Sewer</v>
          </cell>
        </row>
        <row r="13459">
          <cell r="B13459">
            <v>2752413.66</v>
          </cell>
          <cell r="C13459">
            <v>2012</v>
          </cell>
          <cell r="D13459" t="str">
            <v>401100  Salaries and Wages</v>
          </cell>
          <cell r="E13459" t="str">
            <v>District 3</v>
          </cell>
          <cell r="F13459" t="str">
            <v>Sewer</v>
          </cell>
        </row>
        <row r="13460">
          <cell r="B13460">
            <v>4228452.33</v>
          </cell>
          <cell r="C13460">
            <v>2012</v>
          </cell>
          <cell r="D13460" t="str">
            <v>401100  Salaries and Wages</v>
          </cell>
          <cell r="E13460" t="str">
            <v>District 4</v>
          </cell>
          <cell r="F13460" t="str">
            <v>Sewer</v>
          </cell>
        </row>
        <row r="13461">
          <cell r="B13461">
            <v>3869008.55</v>
          </cell>
          <cell r="C13461">
            <v>2012</v>
          </cell>
          <cell r="D13461" t="str">
            <v>401100  Salaries and Wages</v>
          </cell>
          <cell r="E13461" t="str">
            <v>District 4</v>
          </cell>
          <cell r="F13461" t="str">
            <v>Sewer</v>
          </cell>
        </row>
        <row r="13462">
          <cell r="B13462">
            <v>1709392.59</v>
          </cell>
          <cell r="C13462">
            <v>2012</v>
          </cell>
          <cell r="D13462" t="str">
            <v>401100  Salaries and Wages</v>
          </cell>
          <cell r="E13462" t="str">
            <v>District 4</v>
          </cell>
          <cell r="F13462" t="str">
            <v>Sewer</v>
          </cell>
        </row>
        <row r="13463">
          <cell r="B13463">
            <v>1656085.46</v>
          </cell>
          <cell r="C13463">
            <v>2012</v>
          </cell>
          <cell r="D13463" t="str">
            <v>401100  Salaries and Wages</v>
          </cell>
          <cell r="E13463" t="str">
            <v>District 7</v>
          </cell>
          <cell r="F13463" t="str">
            <v>Sewer</v>
          </cell>
        </row>
        <row r="13464">
          <cell r="B13464">
            <v>820765.71</v>
          </cell>
          <cell r="C13464">
            <v>2012</v>
          </cell>
          <cell r="D13464" t="str">
            <v>401100  Salaries and Wages</v>
          </cell>
          <cell r="E13464" t="str">
            <v>District 6</v>
          </cell>
          <cell r="F13464" t="str">
            <v>Sewer</v>
          </cell>
        </row>
        <row r="13465">
          <cell r="B13465">
            <v>894593.44</v>
          </cell>
          <cell r="C13465">
            <v>2012</v>
          </cell>
          <cell r="D13465" t="str">
            <v>401100  Salaries and Wages</v>
          </cell>
          <cell r="E13465" t="str">
            <v>District 6</v>
          </cell>
          <cell r="F13465" t="str">
            <v>Sewer</v>
          </cell>
        </row>
        <row r="13466">
          <cell r="B13466">
            <v>2711379.21</v>
          </cell>
          <cell r="C13466">
            <v>2012</v>
          </cell>
          <cell r="D13466" t="str">
            <v>401100  Salaries and Wages</v>
          </cell>
          <cell r="E13466" t="str">
            <v>District 6</v>
          </cell>
          <cell r="F13466" t="str">
            <v>Sewer</v>
          </cell>
        </row>
        <row r="13467">
          <cell r="B13467">
            <v>435486.38</v>
          </cell>
          <cell r="C13467">
            <v>2012</v>
          </cell>
          <cell r="D13467" t="str">
            <v>401100  Salaries and Wages</v>
          </cell>
          <cell r="E13467" t="str">
            <v>District 7</v>
          </cell>
          <cell r="F13467" t="str">
            <v>Sewer</v>
          </cell>
        </row>
        <row r="13468">
          <cell r="B13468">
            <v>781599.02</v>
          </cell>
          <cell r="C13468">
            <v>2012</v>
          </cell>
          <cell r="D13468" t="str">
            <v>401100  Salaries and Wages</v>
          </cell>
          <cell r="E13468" t="str">
            <v>District 7</v>
          </cell>
          <cell r="F13468" t="str">
            <v>Sewer</v>
          </cell>
        </row>
        <row r="13469">
          <cell r="B13469">
            <v>0</v>
          </cell>
          <cell r="C13469">
            <v>2012</v>
          </cell>
          <cell r="D13469" t="str">
            <v>401100  Salaries and Wages</v>
          </cell>
          <cell r="E13469" t="str">
            <v>District 7</v>
          </cell>
          <cell r="F13469" t="str">
            <v>Sewer</v>
          </cell>
        </row>
        <row r="13470">
          <cell r="B13470">
            <v>2342376.14</v>
          </cell>
          <cell r="C13470">
            <v>2012</v>
          </cell>
          <cell r="D13470" t="str">
            <v>401100  Salaries and Wages</v>
          </cell>
          <cell r="E13470" t="str">
            <v>Logistics</v>
          </cell>
          <cell r="F13470" t="str">
            <v>Water</v>
          </cell>
        </row>
        <row r="13471">
          <cell r="B13471">
            <v>1936472.53</v>
          </cell>
          <cell r="C13471">
            <v>2012</v>
          </cell>
          <cell r="D13471" t="str">
            <v>401100  Salaries and Wages</v>
          </cell>
          <cell r="E13471" t="str">
            <v>Informal Settlements</v>
          </cell>
          <cell r="F13471" t="str">
            <v>Water</v>
          </cell>
        </row>
        <row r="13472">
          <cell r="B13472">
            <v>8125110.5300000003</v>
          </cell>
          <cell r="C13472">
            <v>2012</v>
          </cell>
          <cell r="D13472" t="str">
            <v>401100  Salaries and Wages</v>
          </cell>
          <cell r="E13472" t="str">
            <v>TOC</v>
          </cell>
          <cell r="F13472" t="str">
            <v>Water</v>
          </cell>
        </row>
        <row r="13473">
          <cell r="B13473">
            <v>5225258.03</v>
          </cell>
          <cell r="C13473">
            <v>2012</v>
          </cell>
          <cell r="D13473" t="str">
            <v>401100  Salaries and Wages</v>
          </cell>
          <cell r="E13473" t="str">
            <v>Informal Settlements</v>
          </cell>
          <cell r="F13473" t="str">
            <v>Water</v>
          </cell>
        </row>
        <row r="13474">
          <cell r="B13474">
            <v>5660251.5599999996</v>
          </cell>
          <cell r="C13474">
            <v>2012</v>
          </cell>
          <cell r="D13474" t="str">
            <v>401100  Salaries and Wages</v>
          </cell>
          <cell r="E13474" t="str">
            <v>TOC</v>
          </cell>
          <cell r="F13474" t="str">
            <v>Water</v>
          </cell>
        </row>
        <row r="13475">
          <cell r="B13475">
            <v>3776867.68</v>
          </cell>
          <cell r="C13475">
            <v>2012</v>
          </cell>
          <cell r="D13475" t="str">
            <v>401100  Salaries and Wages</v>
          </cell>
          <cell r="E13475" t="str">
            <v>Logistics</v>
          </cell>
          <cell r="F13475" t="str">
            <v>Water</v>
          </cell>
        </row>
        <row r="13476">
          <cell r="B13476">
            <v>2946068.43</v>
          </cell>
          <cell r="C13476">
            <v>2012</v>
          </cell>
          <cell r="D13476" t="str">
            <v>401100  Salaries and Wages</v>
          </cell>
          <cell r="E13476" t="str">
            <v>Logistics</v>
          </cell>
          <cell r="F13476" t="str">
            <v>Water</v>
          </cell>
        </row>
        <row r="13477">
          <cell r="B13477">
            <v>4901952.8600000003</v>
          </cell>
          <cell r="C13477">
            <v>2012</v>
          </cell>
          <cell r="D13477" t="str">
            <v>401100  Salaries and Wages</v>
          </cell>
          <cell r="E13477" t="str">
            <v>Logistics</v>
          </cell>
          <cell r="F13477" t="str">
            <v>Water</v>
          </cell>
        </row>
        <row r="13478">
          <cell r="B13478">
            <v>1981147.78</v>
          </cell>
          <cell r="C13478">
            <v>2012</v>
          </cell>
          <cell r="D13478" t="str">
            <v>401100  Salaries and Wages</v>
          </cell>
          <cell r="E13478" t="str">
            <v>Logistics</v>
          </cell>
          <cell r="F13478" t="str">
            <v>Water</v>
          </cell>
        </row>
        <row r="13479">
          <cell r="B13479">
            <v>4444070.5199999996</v>
          </cell>
          <cell r="C13479">
            <v>2012</v>
          </cell>
          <cell r="D13479" t="str">
            <v>401100  Salaries and Wages</v>
          </cell>
          <cell r="E13479" t="str">
            <v>Logistics</v>
          </cell>
          <cell r="F13479" t="str">
            <v>Water</v>
          </cell>
        </row>
        <row r="13480">
          <cell r="B13480">
            <v>1303708.6599999999</v>
          </cell>
          <cell r="C13480">
            <v>2012</v>
          </cell>
          <cell r="D13480" t="str">
            <v>401100  Salaries and Wages</v>
          </cell>
          <cell r="E13480" t="str">
            <v>District 1</v>
          </cell>
          <cell r="F13480" t="str">
            <v>Water</v>
          </cell>
        </row>
        <row r="13481">
          <cell r="B13481">
            <v>3920282.19</v>
          </cell>
          <cell r="C13481">
            <v>2012</v>
          </cell>
          <cell r="D13481" t="str">
            <v>401100  Salaries and Wages</v>
          </cell>
          <cell r="E13481" t="str">
            <v>District 1</v>
          </cell>
          <cell r="F13481" t="str">
            <v>Water</v>
          </cell>
        </row>
        <row r="13482">
          <cell r="B13482">
            <v>71974.27</v>
          </cell>
          <cell r="C13482">
            <v>2012</v>
          </cell>
          <cell r="D13482" t="str">
            <v>401100  Salaries and Wages</v>
          </cell>
          <cell r="E13482" t="str">
            <v>District 1</v>
          </cell>
          <cell r="F13482" t="str">
            <v>Water</v>
          </cell>
        </row>
        <row r="13483">
          <cell r="B13483">
            <v>8046798.9000000004</v>
          </cell>
          <cell r="C13483">
            <v>2012</v>
          </cell>
          <cell r="D13483" t="str">
            <v>401100  Salaries and Wages</v>
          </cell>
          <cell r="E13483" t="str">
            <v>District 1</v>
          </cell>
          <cell r="F13483" t="str">
            <v>Water</v>
          </cell>
        </row>
        <row r="13484">
          <cell r="B13484">
            <v>1339603.94</v>
          </cell>
          <cell r="C13484">
            <v>2012</v>
          </cell>
          <cell r="D13484" t="str">
            <v>401100  Salaries and Wages</v>
          </cell>
          <cell r="E13484" t="str">
            <v>District 6</v>
          </cell>
          <cell r="F13484" t="str">
            <v>Water</v>
          </cell>
        </row>
        <row r="13485">
          <cell r="B13485">
            <v>0</v>
          </cell>
          <cell r="C13485">
            <v>2012</v>
          </cell>
          <cell r="D13485" t="str">
            <v>401200  Non Permanent Staff</v>
          </cell>
          <cell r="E13485" t="str">
            <v>District 7</v>
          </cell>
          <cell r="F13485" t="str">
            <v>Sewer</v>
          </cell>
        </row>
        <row r="13486">
          <cell r="B13486">
            <v>0</v>
          </cell>
          <cell r="C13486">
            <v>2012</v>
          </cell>
          <cell r="D13486" t="str">
            <v>401200  Non Permanent Staff</v>
          </cell>
          <cell r="E13486" t="str">
            <v>Logistics</v>
          </cell>
          <cell r="F13486" t="str">
            <v>Water</v>
          </cell>
        </row>
        <row r="13487">
          <cell r="B13487">
            <v>3014873.28</v>
          </cell>
          <cell r="C13487">
            <v>2012</v>
          </cell>
          <cell r="D13487" t="str">
            <v>401200  Non Permanent Staff</v>
          </cell>
          <cell r="E13487" t="str">
            <v>Informal Settlements</v>
          </cell>
          <cell r="F13487" t="str">
            <v>Water</v>
          </cell>
        </row>
        <row r="13488">
          <cell r="B13488">
            <v>20340.580000000002</v>
          </cell>
          <cell r="C13488">
            <v>2012</v>
          </cell>
          <cell r="D13488" t="str">
            <v>401200  Non Permanent Staff</v>
          </cell>
          <cell r="E13488" t="str">
            <v>District 1</v>
          </cell>
          <cell r="F13488" t="str">
            <v>Water</v>
          </cell>
        </row>
        <row r="13489">
          <cell r="B13489">
            <v>6.04</v>
          </cell>
          <cell r="C13489">
            <v>2012</v>
          </cell>
          <cell r="D13489" t="str">
            <v>401200  Non Permanent Staff</v>
          </cell>
          <cell r="E13489" t="str">
            <v>District 1</v>
          </cell>
          <cell r="F13489" t="str">
            <v>Water</v>
          </cell>
        </row>
        <row r="13490">
          <cell r="B13490">
            <v>211926.56</v>
          </cell>
          <cell r="C13490">
            <v>2012</v>
          </cell>
          <cell r="D13490" t="str">
            <v>401200  Non Permanent Staff</v>
          </cell>
          <cell r="E13490" t="str">
            <v>District 1</v>
          </cell>
          <cell r="F13490" t="str">
            <v>Water</v>
          </cell>
        </row>
        <row r="13491">
          <cell r="B13491">
            <v>118589.28</v>
          </cell>
          <cell r="C13491">
            <v>2012</v>
          </cell>
          <cell r="D13491" t="str">
            <v>401200  Non Permanent Staff</v>
          </cell>
          <cell r="E13491" t="str">
            <v>District 8</v>
          </cell>
          <cell r="F13491" t="str">
            <v>Water</v>
          </cell>
        </row>
        <row r="13492">
          <cell r="B13492">
            <v>333199.58</v>
          </cell>
          <cell r="C13492">
            <v>2012</v>
          </cell>
          <cell r="D13492" t="str">
            <v>401300  Bonuses</v>
          </cell>
          <cell r="E13492" t="str">
            <v>District 8</v>
          </cell>
          <cell r="F13492" t="str">
            <v>Water</v>
          </cell>
        </row>
        <row r="13493">
          <cell r="B13493">
            <v>208308.82</v>
          </cell>
          <cell r="C13493">
            <v>2012</v>
          </cell>
          <cell r="D13493" t="str">
            <v>401300  Bonuses</v>
          </cell>
          <cell r="E13493" t="str">
            <v>District 6</v>
          </cell>
          <cell r="F13493" t="str">
            <v>Water</v>
          </cell>
        </row>
        <row r="13494">
          <cell r="B13494">
            <v>-45199.26</v>
          </cell>
          <cell r="C13494">
            <v>2012</v>
          </cell>
          <cell r="D13494" t="str">
            <v>401300  Bonuses</v>
          </cell>
          <cell r="E13494" t="str">
            <v>District 3</v>
          </cell>
          <cell r="F13494" t="str">
            <v>Water</v>
          </cell>
        </row>
        <row r="13495">
          <cell r="B13495">
            <v>54737.97</v>
          </cell>
          <cell r="C13495">
            <v>2012</v>
          </cell>
          <cell r="D13495" t="str">
            <v>401300  Bonuses</v>
          </cell>
          <cell r="E13495" t="str">
            <v>District 3</v>
          </cell>
          <cell r="F13495" t="str">
            <v>Water</v>
          </cell>
        </row>
        <row r="13496">
          <cell r="B13496">
            <v>5927.97</v>
          </cell>
          <cell r="C13496">
            <v>2012</v>
          </cell>
          <cell r="D13496" t="str">
            <v>401300  Bonuses</v>
          </cell>
          <cell r="E13496" t="str">
            <v>District 3</v>
          </cell>
          <cell r="F13496" t="str">
            <v>Water</v>
          </cell>
        </row>
        <row r="13497">
          <cell r="B13497">
            <v>451881.62</v>
          </cell>
          <cell r="C13497">
            <v>2012</v>
          </cell>
          <cell r="D13497" t="str">
            <v>401300  Bonuses</v>
          </cell>
          <cell r="E13497" t="str">
            <v>District 3</v>
          </cell>
          <cell r="F13497" t="str">
            <v>Water</v>
          </cell>
        </row>
        <row r="13498">
          <cell r="B13498">
            <v>11450.29</v>
          </cell>
          <cell r="C13498">
            <v>2012</v>
          </cell>
          <cell r="D13498" t="str">
            <v>401300  Bonuses</v>
          </cell>
          <cell r="E13498" t="str">
            <v>District 4</v>
          </cell>
          <cell r="F13498" t="str">
            <v>Water</v>
          </cell>
        </row>
        <row r="13499">
          <cell r="B13499">
            <v>150057.75</v>
          </cell>
          <cell r="C13499">
            <v>2012</v>
          </cell>
          <cell r="D13499" t="str">
            <v>401300  Bonuses</v>
          </cell>
          <cell r="E13499" t="str">
            <v>District 4</v>
          </cell>
          <cell r="F13499" t="str">
            <v>Water</v>
          </cell>
        </row>
        <row r="13500">
          <cell r="B13500">
            <v>0</v>
          </cell>
          <cell r="C13500">
            <v>2012</v>
          </cell>
          <cell r="D13500" t="str">
            <v>401300  Bonuses</v>
          </cell>
          <cell r="E13500" t="str">
            <v>District 4</v>
          </cell>
          <cell r="F13500" t="str">
            <v>Water</v>
          </cell>
        </row>
        <row r="13501">
          <cell r="B13501">
            <v>484600.39</v>
          </cell>
          <cell r="C13501">
            <v>2012</v>
          </cell>
          <cell r="D13501" t="str">
            <v>401300  Bonuses</v>
          </cell>
          <cell r="E13501" t="str">
            <v>District 4</v>
          </cell>
          <cell r="F13501" t="str">
            <v>Water</v>
          </cell>
        </row>
        <row r="13502">
          <cell r="B13502">
            <v>317355.46999999997</v>
          </cell>
          <cell r="C13502">
            <v>2012</v>
          </cell>
          <cell r="D13502" t="str">
            <v>401300  Bonuses</v>
          </cell>
          <cell r="E13502" t="str">
            <v>District 4</v>
          </cell>
          <cell r="F13502" t="str">
            <v>Water</v>
          </cell>
        </row>
        <row r="13503">
          <cell r="B13503">
            <v>111919.47</v>
          </cell>
          <cell r="C13503">
            <v>2012</v>
          </cell>
          <cell r="D13503" t="str">
            <v>401300  Bonuses</v>
          </cell>
          <cell r="E13503" t="str">
            <v>District 4</v>
          </cell>
          <cell r="F13503" t="str">
            <v>Water</v>
          </cell>
        </row>
        <row r="13504">
          <cell r="B13504">
            <v>17531.919999999998</v>
          </cell>
          <cell r="C13504">
            <v>2012</v>
          </cell>
          <cell r="D13504" t="str">
            <v>401300  Bonuses</v>
          </cell>
          <cell r="E13504" t="str">
            <v>District 8</v>
          </cell>
          <cell r="F13504" t="str">
            <v>Water</v>
          </cell>
        </row>
        <row r="13505">
          <cell r="B13505">
            <v>146988.18</v>
          </cell>
          <cell r="C13505">
            <v>2012</v>
          </cell>
          <cell r="D13505" t="str">
            <v>401300  Bonuses</v>
          </cell>
          <cell r="E13505" t="str">
            <v>District 8</v>
          </cell>
          <cell r="F13505" t="str">
            <v>Water</v>
          </cell>
        </row>
        <row r="13506">
          <cell r="B13506">
            <v>38029.019999999997</v>
          </cell>
          <cell r="C13506">
            <v>2012</v>
          </cell>
          <cell r="D13506" t="str">
            <v>401300  Bonuses</v>
          </cell>
          <cell r="E13506" t="str">
            <v>District 1</v>
          </cell>
          <cell r="F13506" t="str">
            <v>Water</v>
          </cell>
        </row>
        <row r="13507">
          <cell r="B13507">
            <v>136173.79999999999</v>
          </cell>
          <cell r="C13507">
            <v>2012</v>
          </cell>
          <cell r="D13507" t="str">
            <v>401300  Bonuses</v>
          </cell>
          <cell r="E13507" t="str">
            <v>District 8</v>
          </cell>
          <cell r="F13507" t="str">
            <v>Water</v>
          </cell>
        </row>
        <row r="13508">
          <cell r="B13508">
            <v>60758.89</v>
          </cell>
          <cell r="C13508">
            <v>2012</v>
          </cell>
          <cell r="D13508" t="str">
            <v>401300  Bonuses</v>
          </cell>
          <cell r="E13508" t="str">
            <v>District 6</v>
          </cell>
          <cell r="F13508" t="str">
            <v>Water</v>
          </cell>
        </row>
        <row r="13509">
          <cell r="B13509">
            <v>354849.35</v>
          </cell>
          <cell r="C13509">
            <v>2012</v>
          </cell>
          <cell r="D13509" t="str">
            <v>401300  Bonuses</v>
          </cell>
          <cell r="E13509" t="str">
            <v>District 6</v>
          </cell>
          <cell r="F13509" t="str">
            <v>Water</v>
          </cell>
        </row>
        <row r="13510">
          <cell r="B13510">
            <v>6325.83</v>
          </cell>
          <cell r="C13510">
            <v>2012</v>
          </cell>
          <cell r="D13510" t="str">
            <v>401300  Bonuses</v>
          </cell>
          <cell r="E13510" t="str">
            <v>District 6</v>
          </cell>
          <cell r="F13510" t="str">
            <v>Water</v>
          </cell>
        </row>
        <row r="13511">
          <cell r="B13511">
            <v>128032.27</v>
          </cell>
          <cell r="C13511">
            <v>2012</v>
          </cell>
          <cell r="D13511" t="str">
            <v>401300  Bonuses</v>
          </cell>
          <cell r="E13511" t="str">
            <v>District 6</v>
          </cell>
          <cell r="F13511" t="str">
            <v>Water</v>
          </cell>
        </row>
        <row r="13512">
          <cell r="B13512">
            <v>279975.92</v>
          </cell>
          <cell r="C13512">
            <v>2012</v>
          </cell>
          <cell r="D13512" t="str">
            <v>401300  Bonuses</v>
          </cell>
          <cell r="E13512" t="str">
            <v>District 6</v>
          </cell>
          <cell r="F13512" t="str">
            <v>Water</v>
          </cell>
        </row>
        <row r="13513">
          <cell r="B13513">
            <v>333517.65000000002</v>
          </cell>
          <cell r="C13513">
            <v>2012</v>
          </cell>
          <cell r="D13513" t="str">
            <v>401300  Bonuses</v>
          </cell>
          <cell r="E13513" t="str">
            <v>District 6</v>
          </cell>
          <cell r="F13513" t="str">
            <v>Water</v>
          </cell>
        </row>
        <row r="13514">
          <cell r="B13514">
            <v>29227.96</v>
          </cell>
          <cell r="C13514">
            <v>2012</v>
          </cell>
          <cell r="D13514" t="str">
            <v>401300  Bonuses</v>
          </cell>
          <cell r="E13514" t="str">
            <v>District 8</v>
          </cell>
          <cell r="F13514" t="str">
            <v>Water</v>
          </cell>
        </row>
        <row r="13515">
          <cell r="B13515">
            <v>896616.89</v>
          </cell>
          <cell r="C13515">
            <v>2012</v>
          </cell>
          <cell r="D13515" t="str">
            <v>401300  Bonuses</v>
          </cell>
          <cell r="E13515" t="str">
            <v>District 8</v>
          </cell>
          <cell r="F13515" t="str">
            <v>Water</v>
          </cell>
        </row>
        <row r="13516">
          <cell r="B13516">
            <v>35971.86</v>
          </cell>
          <cell r="C13516">
            <v>2012</v>
          </cell>
          <cell r="D13516" t="str">
            <v>401300  Bonuses</v>
          </cell>
          <cell r="E13516" t="str">
            <v>District 8</v>
          </cell>
          <cell r="F13516" t="str">
            <v>Water</v>
          </cell>
        </row>
        <row r="13517">
          <cell r="B13517">
            <v>132972.72</v>
          </cell>
          <cell r="C13517">
            <v>2012</v>
          </cell>
          <cell r="D13517" t="str">
            <v>401300  Bonuses</v>
          </cell>
          <cell r="E13517" t="str">
            <v>District 8</v>
          </cell>
          <cell r="F13517" t="str">
            <v>Water</v>
          </cell>
        </row>
        <row r="13518">
          <cell r="B13518">
            <v>440960.98</v>
          </cell>
          <cell r="C13518">
            <v>2012</v>
          </cell>
          <cell r="D13518" t="str">
            <v>401300  Bonuses</v>
          </cell>
          <cell r="E13518" t="str">
            <v>District 8</v>
          </cell>
          <cell r="F13518" t="str">
            <v>Water</v>
          </cell>
        </row>
        <row r="13519">
          <cell r="B13519">
            <v>518166.35</v>
          </cell>
          <cell r="C13519">
            <v>2012</v>
          </cell>
          <cell r="D13519" t="str">
            <v>401300  Bonuses</v>
          </cell>
          <cell r="E13519" t="str">
            <v>District 8</v>
          </cell>
          <cell r="F13519" t="str">
            <v>Water</v>
          </cell>
        </row>
        <row r="13520">
          <cell r="B13520">
            <v>12698.58</v>
          </cell>
          <cell r="C13520">
            <v>2012</v>
          </cell>
          <cell r="D13520" t="str">
            <v>401300  Bonuses</v>
          </cell>
          <cell r="E13520" t="str">
            <v>District 8</v>
          </cell>
          <cell r="F13520" t="str">
            <v>Water</v>
          </cell>
        </row>
        <row r="13521">
          <cell r="B13521">
            <v>250718.81</v>
          </cell>
          <cell r="C13521">
            <v>2012</v>
          </cell>
          <cell r="D13521" t="str">
            <v>401300  Bonuses</v>
          </cell>
          <cell r="E13521" t="str">
            <v>District 8</v>
          </cell>
          <cell r="F13521" t="str">
            <v>Water</v>
          </cell>
        </row>
        <row r="13522">
          <cell r="B13522">
            <v>1648609.43</v>
          </cell>
          <cell r="C13522">
            <v>2012</v>
          </cell>
          <cell r="D13522" t="str">
            <v>401300  Bonuses</v>
          </cell>
          <cell r="E13522" t="str">
            <v>District 8</v>
          </cell>
          <cell r="F13522" t="str">
            <v>Water</v>
          </cell>
        </row>
        <row r="13523">
          <cell r="B13523">
            <v>140739.56</v>
          </cell>
          <cell r="C13523">
            <v>2012</v>
          </cell>
          <cell r="D13523" t="str">
            <v>401300  Bonuses</v>
          </cell>
          <cell r="E13523" t="str">
            <v>District 8</v>
          </cell>
          <cell r="F13523" t="str">
            <v>Water</v>
          </cell>
        </row>
        <row r="13524">
          <cell r="B13524">
            <v>0</v>
          </cell>
          <cell r="C13524">
            <v>2012</v>
          </cell>
          <cell r="D13524" t="str">
            <v>401300  Bonuses</v>
          </cell>
          <cell r="E13524" t="str">
            <v>Informal Settlements</v>
          </cell>
          <cell r="F13524" t="str">
            <v>Sewer</v>
          </cell>
        </row>
        <row r="13525">
          <cell r="B13525">
            <v>42567.01</v>
          </cell>
          <cell r="C13525">
            <v>2012</v>
          </cell>
          <cell r="D13525" t="str">
            <v>401300  Bonuses</v>
          </cell>
          <cell r="E13525" t="str">
            <v>Informal Settlements</v>
          </cell>
          <cell r="F13525" t="str">
            <v>Sewer</v>
          </cell>
        </row>
        <row r="13526">
          <cell r="B13526">
            <v>672307.12</v>
          </cell>
          <cell r="C13526">
            <v>2012</v>
          </cell>
          <cell r="D13526" t="str">
            <v>401300  Bonuses</v>
          </cell>
          <cell r="E13526" t="str">
            <v>District 1</v>
          </cell>
          <cell r="F13526" t="str">
            <v>Sewer</v>
          </cell>
        </row>
        <row r="13527">
          <cell r="B13527">
            <v>405121.08</v>
          </cell>
          <cell r="C13527">
            <v>2012</v>
          </cell>
          <cell r="D13527" t="str">
            <v>401300  Bonuses</v>
          </cell>
          <cell r="E13527" t="str">
            <v>District 7</v>
          </cell>
          <cell r="F13527" t="str">
            <v>Sewer</v>
          </cell>
        </row>
        <row r="13528">
          <cell r="B13528">
            <v>125873.89</v>
          </cell>
          <cell r="C13528">
            <v>2012</v>
          </cell>
          <cell r="D13528" t="str">
            <v>401300  Bonuses</v>
          </cell>
          <cell r="E13528" t="str">
            <v>District 6</v>
          </cell>
          <cell r="F13528" t="str">
            <v>Sewer</v>
          </cell>
        </row>
        <row r="13529">
          <cell r="B13529">
            <v>8175.14</v>
          </cell>
          <cell r="C13529">
            <v>2012</v>
          </cell>
          <cell r="D13529" t="str">
            <v>401300  Bonuses</v>
          </cell>
          <cell r="E13529" t="str">
            <v>TOC</v>
          </cell>
          <cell r="F13529" t="str">
            <v>Sewer</v>
          </cell>
        </row>
        <row r="13530">
          <cell r="B13530">
            <v>226989</v>
          </cell>
          <cell r="C13530">
            <v>2012</v>
          </cell>
          <cell r="D13530" t="str">
            <v>401300  Bonuses</v>
          </cell>
          <cell r="E13530" t="str">
            <v>District 3</v>
          </cell>
          <cell r="F13530" t="str">
            <v>Sewer</v>
          </cell>
        </row>
        <row r="13531">
          <cell r="B13531">
            <v>356329.62</v>
          </cell>
          <cell r="C13531">
            <v>2012</v>
          </cell>
          <cell r="D13531" t="str">
            <v>401300  Bonuses</v>
          </cell>
          <cell r="E13531" t="str">
            <v>District 4</v>
          </cell>
          <cell r="F13531" t="str">
            <v>Sewer</v>
          </cell>
        </row>
        <row r="13532">
          <cell r="B13532">
            <v>310850.93</v>
          </cell>
          <cell r="C13532">
            <v>2012</v>
          </cell>
          <cell r="D13532" t="str">
            <v>401300  Bonuses</v>
          </cell>
          <cell r="E13532" t="str">
            <v>District 4</v>
          </cell>
          <cell r="F13532" t="str">
            <v>Sewer</v>
          </cell>
        </row>
        <row r="13533">
          <cell r="B13533">
            <v>140921.06</v>
          </cell>
          <cell r="C13533">
            <v>2012</v>
          </cell>
          <cell r="D13533" t="str">
            <v>401300  Bonuses</v>
          </cell>
          <cell r="E13533" t="str">
            <v>District 4</v>
          </cell>
          <cell r="F13533" t="str">
            <v>Sewer</v>
          </cell>
        </row>
        <row r="13534">
          <cell r="B13534">
            <v>77765.100000000006</v>
          </cell>
          <cell r="C13534">
            <v>2012</v>
          </cell>
          <cell r="D13534" t="str">
            <v>401300  Bonuses</v>
          </cell>
          <cell r="E13534" t="str">
            <v>District 7</v>
          </cell>
          <cell r="F13534" t="str">
            <v>Sewer</v>
          </cell>
        </row>
        <row r="13535">
          <cell r="B13535">
            <v>64476.95</v>
          </cell>
          <cell r="C13535">
            <v>2012</v>
          </cell>
          <cell r="D13535" t="str">
            <v>401300  Bonuses</v>
          </cell>
          <cell r="E13535" t="str">
            <v>District 6</v>
          </cell>
          <cell r="F13535" t="str">
            <v>Sewer</v>
          </cell>
        </row>
        <row r="13536">
          <cell r="B13536">
            <v>75301.490000000005</v>
          </cell>
          <cell r="C13536">
            <v>2012</v>
          </cell>
          <cell r="D13536" t="str">
            <v>401300  Bonuses</v>
          </cell>
          <cell r="E13536" t="str">
            <v>District 6</v>
          </cell>
          <cell r="F13536" t="str">
            <v>Sewer</v>
          </cell>
        </row>
        <row r="13537">
          <cell r="B13537">
            <v>221660.76</v>
          </cell>
          <cell r="C13537">
            <v>2012</v>
          </cell>
          <cell r="D13537" t="str">
            <v>401300  Bonuses</v>
          </cell>
          <cell r="E13537" t="str">
            <v>District 6</v>
          </cell>
          <cell r="F13537" t="str">
            <v>Sewer</v>
          </cell>
        </row>
        <row r="13538">
          <cell r="B13538">
            <v>70235.009999999995</v>
          </cell>
          <cell r="C13538">
            <v>2012</v>
          </cell>
          <cell r="D13538" t="str">
            <v>401300  Bonuses</v>
          </cell>
          <cell r="E13538" t="str">
            <v>District 7</v>
          </cell>
          <cell r="F13538" t="str">
            <v>Sewer</v>
          </cell>
        </row>
        <row r="13539">
          <cell r="B13539">
            <v>122456.16</v>
          </cell>
          <cell r="C13539">
            <v>2012</v>
          </cell>
          <cell r="D13539" t="str">
            <v>401300  Bonuses</v>
          </cell>
          <cell r="E13539" t="str">
            <v>District 7</v>
          </cell>
          <cell r="F13539" t="str">
            <v>Sewer</v>
          </cell>
        </row>
        <row r="13540">
          <cell r="B13540">
            <v>113427.11</v>
          </cell>
          <cell r="C13540">
            <v>2012</v>
          </cell>
          <cell r="D13540" t="str">
            <v>401300  Bonuses</v>
          </cell>
          <cell r="E13540" t="str">
            <v>Logistics</v>
          </cell>
          <cell r="F13540" t="str">
            <v>Water</v>
          </cell>
        </row>
        <row r="13541">
          <cell r="B13541">
            <v>207564.07</v>
          </cell>
          <cell r="C13541">
            <v>2012</v>
          </cell>
          <cell r="D13541" t="str">
            <v>401300  Bonuses</v>
          </cell>
          <cell r="E13541" t="str">
            <v>Informal Settlements</v>
          </cell>
          <cell r="F13541" t="str">
            <v>Water</v>
          </cell>
        </row>
        <row r="13542">
          <cell r="B13542">
            <v>643872.85</v>
          </cell>
          <cell r="C13542">
            <v>2012</v>
          </cell>
          <cell r="D13542" t="str">
            <v>401300  Bonuses</v>
          </cell>
          <cell r="E13542" t="str">
            <v>TOC</v>
          </cell>
          <cell r="F13542" t="str">
            <v>Water</v>
          </cell>
        </row>
        <row r="13543">
          <cell r="B13543">
            <v>405313.51</v>
          </cell>
          <cell r="C13543">
            <v>2012</v>
          </cell>
          <cell r="D13543" t="str">
            <v>401300  Bonuses</v>
          </cell>
          <cell r="E13543" t="str">
            <v>Informal Settlements</v>
          </cell>
          <cell r="F13543" t="str">
            <v>Water</v>
          </cell>
        </row>
        <row r="13544">
          <cell r="B13544">
            <v>525961.49</v>
          </cell>
          <cell r="C13544">
            <v>2012</v>
          </cell>
          <cell r="D13544" t="str">
            <v>401300  Bonuses</v>
          </cell>
          <cell r="E13544" t="str">
            <v>TOC</v>
          </cell>
          <cell r="F13544" t="str">
            <v>Water</v>
          </cell>
        </row>
        <row r="13545">
          <cell r="B13545">
            <v>108744.64</v>
          </cell>
          <cell r="C13545">
            <v>2012</v>
          </cell>
          <cell r="D13545" t="str">
            <v>401300  Bonuses</v>
          </cell>
          <cell r="E13545" t="str">
            <v>Logistics</v>
          </cell>
          <cell r="F13545" t="str">
            <v>Water</v>
          </cell>
        </row>
        <row r="13546">
          <cell r="B13546">
            <v>233817.5</v>
          </cell>
          <cell r="C13546">
            <v>2012</v>
          </cell>
          <cell r="D13546" t="str">
            <v>401300  Bonuses</v>
          </cell>
          <cell r="E13546" t="str">
            <v>Logistics</v>
          </cell>
          <cell r="F13546" t="str">
            <v>Water</v>
          </cell>
        </row>
        <row r="13547">
          <cell r="B13547">
            <v>474595.53</v>
          </cell>
          <cell r="C13547">
            <v>2012</v>
          </cell>
          <cell r="D13547" t="str">
            <v>401300  Bonuses</v>
          </cell>
          <cell r="E13547" t="str">
            <v>Logistics</v>
          </cell>
          <cell r="F13547" t="str">
            <v>Water</v>
          </cell>
        </row>
        <row r="13548">
          <cell r="B13548">
            <v>158801.31</v>
          </cell>
          <cell r="C13548">
            <v>2012</v>
          </cell>
          <cell r="D13548" t="str">
            <v>401300  Bonuses</v>
          </cell>
          <cell r="E13548" t="str">
            <v>Logistics</v>
          </cell>
          <cell r="F13548" t="str">
            <v>Water</v>
          </cell>
        </row>
        <row r="13549">
          <cell r="B13549">
            <v>379930.01</v>
          </cell>
          <cell r="C13549">
            <v>2012</v>
          </cell>
          <cell r="D13549" t="str">
            <v>401300  Bonuses</v>
          </cell>
          <cell r="E13549" t="str">
            <v>Logistics</v>
          </cell>
          <cell r="F13549" t="str">
            <v>Water</v>
          </cell>
        </row>
        <row r="13550">
          <cell r="B13550">
            <v>114456.36</v>
          </cell>
          <cell r="C13550">
            <v>2012</v>
          </cell>
          <cell r="D13550" t="str">
            <v>401300  Bonuses</v>
          </cell>
          <cell r="E13550" t="str">
            <v>District 1</v>
          </cell>
          <cell r="F13550" t="str">
            <v>Water</v>
          </cell>
        </row>
        <row r="13551">
          <cell r="B13551">
            <v>264131.59000000003</v>
          </cell>
          <cell r="C13551">
            <v>2012</v>
          </cell>
          <cell r="D13551" t="str">
            <v>401300  Bonuses</v>
          </cell>
          <cell r="E13551" t="str">
            <v>District 1</v>
          </cell>
          <cell r="F13551" t="str">
            <v>Water</v>
          </cell>
        </row>
        <row r="13552">
          <cell r="B13552">
            <v>5997.98</v>
          </cell>
          <cell r="C13552">
            <v>2012</v>
          </cell>
          <cell r="D13552" t="str">
            <v>401300  Bonuses</v>
          </cell>
          <cell r="E13552" t="str">
            <v>District 1</v>
          </cell>
          <cell r="F13552" t="str">
            <v>Water</v>
          </cell>
        </row>
        <row r="13553">
          <cell r="B13553">
            <v>886589.46</v>
          </cell>
          <cell r="C13553">
            <v>2012</v>
          </cell>
          <cell r="D13553" t="str">
            <v>401300  Bonuses</v>
          </cell>
          <cell r="E13553" t="str">
            <v>District 1</v>
          </cell>
          <cell r="F13553" t="str">
            <v>Water</v>
          </cell>
        </row>
        <row r="13554">
          <cell r="B13554">
            <v>88473.84</v>
          </cell>
          <cell r="C13554">
            <v>2012</v>
          </cell>
          <cell r="D13554" t="str">
            <v>401300  Bonuses</v>
          </cell>
          <cell r="E13554" t="str">
            <v>District 6</v>
          </cell>
          <cell r="F13554" t="str">
            <v>Water</v>
          </cell>
        </row>
        <row r="13555">
          <cell r="B13555">
            <v>23488.3</v>
          </cell>
          <cell r="C13555">
            <v>2012</v>
          </cell>
          <cell r="D13555" t="str">
            <v>401400  Leave Pay</v>
          </cell>
          <cell r="E13555" t="str">
            <v>District 8</v>
          </cell>
          <cell r="F13555" t="str">
            <v>Water</v>
          </cell>
        </row>
        <row r="13556">
          <cell r="B13556">
            <v>57105.03</v>
          </cell>
          <cell r="C13556">
            <v>2012</v>
          </cell>
          <cell r="D13556" t="str">
            <v>401400  Leave Pay</v>
          </cell>
          <cell r="E13556" t="str">
            <v>District 6</v>
          </cell>
          <cell r="F13556" t="str">
            <v>Water</v>
          </cell>
        </row>
        <row r="13557">
          <cell r="B13557">
            <v>6501.41</v>
          </cell>
          <cell r="C13557">
            <v>2012</v>
          </cell>
          <cell r="D13557" t="str">
            <v>401400  Leave Pay</v>
          </cell>
          <cell r="E13557" t="str">
            <v>District 3</v>
          </cell>
          <cell r="F13557" t="str">
            <v>Water</v>
          </cell>
        </row>
        <row r="13558">
          <cell r="B13558">
            <v>18018.900000000001</v>
          </cell>
          <cell r="C13558">
            <v>2012</v>
          </cell>
          <cell r="D13558" t="str">
            <v>401400  Leave Pay</v>
          </cell>
          <cell r="E13558" t="str">
            <v>District 3</v>
          </cell>
          <cell r="F13558" t="str">
            <v>Water</v>
          </cell>
        </row>
        <row r="13559">
          <cell r="B13559">
            <v>0</v>
          </cell>
          <cell r="C13559">
            <v>2012</v>
          </cell>
          <cell r="D13559" t="str">
            <v>401400  Leave Pay</v>
          </cell>
          <cell r="E13559" t="str">
            <v>District 3</v>
          </cell>
          <cell r="F13559" t="str">
            <v>Water</v>
          </cell>
        </row>
        <row r="13560">
          <cell r="B13560">
            <v>56256.65</v>
          </cell>
          <cell r="C13560">
            <v>2012</v>
          </cell>
          <cell r="D13560" t="str">
            <v>401400  Leave Pay</v>
          </cell>
          <cell r="E13560" t="str">
            <v>District 3</v>
          </cell>
          <cell r="F13560" t="str">
            <v>Water</v>
          </cell>
        </row>
        <row r="13561">
          <cell r="B13561">
            <v>10878.6</v>
          </cell>
          <cell r="C13561">
            <v>2012</v>
          </cell>
          <cell r="D13561" t="str">
            <v>401400  Leave Pay</v>
          </cell>
          <cell r="E13561" t="str">
            <v>District 4</v>
          </cell>
          <cell r="F13561" t="str">
            <v>Water</v>
          </cell>
        </row>
        <row r="13562">
          <cell r="B13562">
            <v>40657.97</v>
          </cell>
          <cell r="C13562">
            <v>2012</v>
          </cell>
          <cell r="D13562" t="str">
            <v>401400  Leave Pay</v>
          </cell>
          <cell r="E13562" t="str">
            <v>District 4</v>
          </cell>
          <cell r="F13562" t="str">
            <v>Water</v>
          </cell>
        </row>
        <row r="13563">
          <cell r="B13563">
            <v>0</v>
          </cell>
          <cell r="C13563">
            <v>2012</v>
          </cell>
          <cell r="D13563" t="str">
            <v>401400  Leave Pay</v>
          </cell>
          <cell r="E13563" t="str">
            <v>District 4</v>
          </cell>
          <cell r="F13563" t="str">
            <v>Water</v>
          </cell>
        </row>
        <row r="13564">
          <cell r="B13564">
            <v>151688.37</v>
          </cell>
          <cell r="C13564">
            <v>2012</v>
          </cell>
          <cell r="D13564" t="str">
            <v>401400  Leave Pay</v>
          </cell>
          <cell r="E13564" t="str">
            <v>District 4</v>
          </cell>
          <cell r="F13564" t="str">
            <v>Water</v>
          </cell>
        </row>
        <row r="13565">
          <cell r="B13565">
            <v>136574.71</v>
          </cell>
          <cell r="C13565">
            <v>2012</v>
          </cell>
          <cell r="D13565" t="str">
            <v>401400  Leave Pay</v>
          </cell>
          <cell r="E13565" t="str">
            <v>District 4</v>
          </cell>
          <cell r="F13565" t="str">
            <v>Water</v>
          </cell>
        </row>
        <row r="13566">
          <cell r="B13566">
            <v>25990.7</v>
          </cell>
          <cell r="C13566">
            <v>2012</v>
          </cell>
          <cell r="D13566" t="str">
            <v>401400  Leave Pay</v>
          </cell>
          <cell r="E13566" t="str">
            <v>District 4</v>
          </cell>
          <cell r="F13566" t="str">
            <v>Water</v>
          </cell>
        </row>
        <row r="13567">
          <cell r="B13567">
            <v>390.52</v>
          </cell>
          <cell r="C13567">
            <v>2012</v>
          </cell>
          <cell r="D13567" t="str">
            <v>401400  Leave Pay</v>
          </cell>
          <cell r="E13567" t="str">
            <v>District 8</v>
          </cell>
          <cell r="F13567" t="str">
            <v>Water</v>
          </cell>
        </row>
        <row r="13568">
          <cell r="B13568">
            <v>5439.3</v>
          </cell>
          <cell r="C13568">
            <v>2012</v>
          </cell>
          <cell r="D13568" t="str">
            <v>401400  Leave Pay</v>
          </cell>
          <cell r="E13568" t="str">
            <v>District 8</v>
          </cell>
          <cell r="F13568" t="str">
            <v>Water</v>
          </cell>
        </row>
        <row r="13569">
          <cell r="B13569">
            <v>0</v>
          </cell>
          <cell r="C13569">
            <v>2012</v>
          </cell>
          <cell r="D13569" t="str">
            <v>401400  Leave Pay</v>
          </cell>
          <cell r="E13569" t="str">
            <v>District 1</v>
          </cell>
          <cell r="F13569" t="str">
            <v>Water</v>
          </cell>
        </row>
        <row r="13570">
          <cell r="B13570">
            <v>12984.9</v>
          </cell>
          <cell r="C13570">
            <v>2012</v>
          </cell>
          <cell r="D13570" t="str">
            <v>401400  Leave Pay</v>
          </cell>
          <cell r="E13570" t="str">
            <v>District 8</v>
          </cell>
          <cell r="F13570" t="str">
            <v>Water</v>
          </cell>
        </row>
        <row r="13571">
          <cell r="B13571">
            <v>0</v>
          </cell>
          <cell r="C13571">
            <v>2012</v>
          </cell>
          <cell r="D13571" t="str">
            <v>401400  Leave Pay</v>
          </cell>
          <cell r="E13571" t="str">
            <v>District 6</v>
          </cell>
          <cell r="F13571" t="str">
            <v>Water</v>
          </cell>
        </row>
        <row r="13572">
          <cell r="B13572">
            <v>21680.5</v>
          </cell>
          <cell r="C13572">
            <v>2012</v>
          </cell>
          <cell r="D13572" t="str">
            <v>401400  Leave Pay</v>
          </cell>
          <cell r="E13572" t="str">
            <v>District 6</v>
          </cell>
          <cell r="F13572" t="str">
            <v>Water</v>
          </cell>
        </row>
        <row r="13573">
          <cell r="B13573">
            <v>0</v>
          </cell>
          <cell r="C13573">
            <v>2012</v>
          </cell>
          <cell r="D13573" t="str">
            <v>401400  Leave Pay</v>
          </cell>
          <cell r="E13573" t="str">
            <v>District 6</v>
          </cell>
          <cell r="F13573" t="str">
            <v>Water</v>
          </cell>
        </row>
        <row r="13574">
          <cell r="B13574">
            <v>48359.64</v>
          </cell>
          <cell r="C13574">
            <v>2012</v>
          </cell>
          <cell r="D13574" t="str">
            <v>401400  Leave Pay</v>
          </cell>
          <cell r="E13574" t="str">
            <v>District 6</v>
          </cell>
          <cell r="F13574" t="str">
            <v>Water</v>
          </cell>
        </row>
        <row r="13575">
          <cell r="B13575">
            <v>15599.4</v>
          </cell>
          <cell r="C13575">
            <v>2012</v>
          </cell>
          <cell r="D13575" t="str">
            <v>401400  Leave Pay</v>
          </cell>
          <cell r="E13575" t="str">
            <v>District 6</v>
          </cell>
          <cell r="F13575" t="str">
            <v>Water</v>
          </cell>
        </row>
        <row r="13576">
          <cell r="B13576">
            <v>103308.04</v>
          </cell>
          <cell r="C13576">
            <v>2012</v>
          </cell>
          <cell r="D13576" t="str">
            <v>401400  Leave Pay</v>
          </cell>
          <cell r="E13576" t="str">
            <v>District 6</v>
          </cell>
          <cell r="F13576" t="str">
            <v>Water</v>
          </cell>
        </row>
        <row r="13577">
          <cell r="B13577">
            <v>55055.13</v>
          </cell>
          <cell r="C13577">
            <v>2012</v>
          </cell>
          <cell r="D13577" t="str">
            <v>401400  Leave Pay</v>
          </cell>
          <cell r="E13577" t="str">
            <v>District 8</v>
          </cell>
          <cell r="F13577" t="str">
            <v>Water</v>
          </cell>
        </row>
        <row r="13578">
          <cell r="B13578">
            <v>97954.77</v>
          </cell>
          <cell r="C13578">
            <v>2012</v>
          </cell>
          <cell r="D13578" t="str">
            <v>401400  Leave Pay</v>
          </cell>
          <cell r="E13578" t="str">
            <v>District 8</v>
          </cell>
          <cell r="F13578" t="str">
            <v>Water</v>
          </cell>
        </row>
        <row r="13579">
          <cell r="B13579">
            <v>0</v>
          </cell>
          <cell r="C13579">
            <v>2012</v>
          </cell>
          <cell r="D13579" t="str">
            <v>401400  Leave Pay</v>
          </cell>
          <cell r="E13579" t="str">
            <v>District 8</v>
          </cell>
          <cell r="F13579" t="str">
            <v>Water</v>
          </cell>
        </row>
        <row r="13580">
          <cell r="B13580">
            <v>10981.8</v>
          </cell>
          <cell r="C13580">
            <v>2012</v>
          </cell>
          <cell r="D13580" t="str">
            <v>401400  Leave Pay</v>
          </cell>
          <cell r="E13580" t="str">
            <v>District 8</v>
          </cell>
          <cell r="F13580" t="str">
            <v>Water</v>
          </cell>
        </row>
        <row r="13581">
          <cell r="B13581">
            <v>55152</v>
          </cell>
          <cell r="C13581">
            <v>2012</v>
          </cell>
          <cell r="D13581" t="str">
            <v>401400  Leave Pay</v>
          </cell>
          <cell r="E13581" t="str">
            <v>District 8</v>
          </cell>
          <cell r="F13581" t="str">
            <v>Water</v>
          </cell>
        </row>
        <row r="13582">
          <cell r="B13582">
            <v>52642.26</v>
          </cell>
          <cell r="C13582">
            <v>2012</v>
          </cell>
          <cell r="D13582" t="str">
            <v>401400  Leave Pay</v>
          </cell>
          <cell r="E13582" t="str">
            <v>District 8</v>
          </cell>
          <cell r="F13582" t="str">
            <v>Water</v>
          </cell>
        </row>
        <row r="13583">
          <cell r="B13583">
            <v>0</v>
          </cell>
          <cell r="C13583">
            <v>2012</v>
          </cell>
          <cell r="D13583" t="str">
            <v>401400  Leave Pay</v>
          </cell>
          <cell r="E13583" t="str">
            <v>District 8</v>
          </cell>
          <cell r="F13583" t="str">
            <v>Water</v>
          </cell>
        </row>
        <row r="13584">
          <cell r="B13584">
            <v>272973.58</v>
          </cell>
          <cell r="C13584">
            <v>2012</v>
          </cell>
          <cell r="D13584" t="str">
            <v>401400  Leave Pay</v>
          </cell>
          <cell r="E13584" t="str">
            <v>District 8</v>
          </cell>
          <cell r="F13584" t="str">
            <v>Water</v>
          </cell>
        </row>
        <row r="13585">
          <cell r="B13585">
            <v>71163.87</v>
          </cell>
          <cell r="C13585">
            <v>2012</v>
          </cell>
          <cell r="D13585" t="str">
            <v>401400  Leave Pay</v>
          </cell>
          <cell r="E13585" t="str">
            <v>District 8</v>
          </cell>
          <cell r="F13585" t="str">
            <v>Water</v>
          </cell>
        </row>
        <row r="13586">
          <cell r="B13586">
            <v>0</v>
          </cell>
          <cell r="C13586">
            <v>2012</v>
          </cell>
          <cell r="D13586" t="str">
            <v>401400  Leave Pay</v>
          </cell>
          <cell r="E13586" t="str">
            <v>Informal Settlements</v>
          </cell>
          <cell r="F13586" t="str">
            <v>Sewer</v>
          </cell>
        </row>
        <row r="13587">
          <cell r="B13587">
            <v>5754.86</v>
          </cell>
          <cell r="C13587">
            <v>2012</v>
          </cell>
          <cell r="D13587" t="str">
            <v>401400  Leave Pay</v>
          </cell>
          <cell r="E13587" t="str">
            <v>Informal Settlements</v>
          </cell>
          <cell r="F13587" t="str">
            <v>Sewer</v>
          </cell>
        </row>
        <row r="13588">
          <cell r="B13588">
            <v>196753.81</v>
          </cell>
          <cell r="C13588">
            <v>2012</v>
          </cell>
          <cell r="D13588" t="str">
            <v>401400  Leave Pay</v>
          </cell>
          <cell r="E13588" t="str">
            <v>District 1</v>
          </cell>
          <cell r="F13588" t="str">
            <v>Sewer</v>
          </cell>
        </row>
        <row r="13589">
          <cell r="B13589">
            <v>131719.75</v>
          </cell>
          <cell r="C13589">
            <v>2012</v>
          </cell>
          <cell r="D13589" t="str">
            <v>401400  Leave Pay</v>
          </cell>
          <cell r="E13589" t="str">
            <v>District 7</v>
          </cell>
          <cell r="F13589" t="str">
            <v>Sewer</v>
          </cell>
        </row>
        <row r="13590">
          <cell r="B13590">
            <v>65402.77</v>
          </cell>
          <cell r="C13590">
            <v>2012</v>
          </cell>
          <cell r="D13590" t="str">
            <v>401400  Leave Pay</v>
          </cell>
          <cell r="E13590" t="str">
            <v>District 6</v>
          </cell>
          <cell r="F13590" t="str">
            <v>Sewer</v>
          </cell>
        </row>
        <row r="13591">
          <cell r="B13591">
            <v>3257.88</v>
          </cell>
          <cell r="C13591">
            <v>2012</v>
          </cell>
          <cell r="D13591" t="str">
            <v>401400  Leave Pay</v>
          </cell>
          <cell r="E13591" t="str">
            <v>TOC</v>
          </cell>
          <cell r="F13591" t="str">
            <v>Sewer</v>
          </cell>
        </row>
        <row r="13592">
          <cell r="B13592">
            <v>53119.5</v>
          </cell>
          <cell r="C13592">
            <v>2012</v>
          </cell>
          <cell r="D13592" t="str">
            <v>401400  Leave Pay</v>
          </cell>
          <cell r="E13592" t="str">
            <v>District 3</v>
          </cell>
          <cell r="F13592" t="str">
            <v>Sewer</v>
          </cell>
        </row>
        <row r="13593">
          <cell r="B13593">
            <v>107334.79</v>
          </cell>
          <cell r="C13593">
            <v>2012</v>
          </cell>
          <cell r="D13593" t="str">
            <v>401400  Leave Pay</v>
          </cell>
          <cell r="E13593" t="str">
            <v>District 4</v>
          </cell>
          <cell r="F13593" t="str">
            <v>Sewer</v>
          </cell>
        </row>
        <row r="13594">
          <cell r="B13594">
            <v>120080.84</v>
          </cell>
          <cell r="C13594">
            <v>2012</v>
          </cell>
          <cell r="D13594" t="str">
            <v>401400  Leave Pay</v>
          </cell>
          <cell r="E13594" t="str">
            <v>District 4</v>
          </cell>
          <cell r="F13594" t="str">
            <v>Sewer</v>
          </cell>
        </row>
        <row r="13595">
          <cell r="B13595">
            <v>37012.949999999997</v>
          </cell>
          <cell r="C13595">
            <v>2012</v>
          </cell>
          <cell r="D13595" t="str">
            <v>401400  Leave Pay</v>
          </cell>
          <cell r="E13595" t="str">
            <v>District 4</v>
          </cell>
          <cell r="F13595" t="str">
            <v>Sewer</v>
          </cell>
        </row>
        <row r="13596">
          <cell r="B13596">
            <v>0</v>
          </cell>
          <cell r="C13596">
            <v>2012</v>
          </cell>
          <cell r="D13596" t="str">
            <v>401400  Leave Pay</v>
          </cell>
          <cell r="E13596" t="str">
            <v>District 7</v>
          </cell>
          <cell r="F13596" t="str">
            <v>Sewer</v>
          </cell>
        </row>
        <row r="13597">
          <cell r="B13597">
            <v>0</v>
          </cell>
          <cell r="C13597">
            <v>2012</v>
          </cell>
          <cell r="D13597" t="str">
            <v>401400  Leave Pay</v>
          </cell>
          <cell r="E13597" t="str">
            <v>District 6</v>
          </cell>
          <cell r="F13597" t="str">
            <v>Sewer</v>
          </cell>
        </row>
        <row r="13598">
          <cell r="B13598">
            <v>12361</v>
          </cell>
          <cell r="C13598">
            <v>2012</v>
          </cell>
          <cell r="D13598" t="str">
            <v>401400  Leave Pay</v>
          </cell>
          <cell r="E13598" t="str">
            <v>District 6</v>
          </cell>
          <cell r="F13598" t="str">
            <v>Sewer</v>
          </cell>
        </row>
        <row r="13599">
          <cell r="B13599">
            <v>60243.6</v>
          </cell>
          <cell r="C13599">
            <v>2012</v>
          </cell>
          <cell r="D13599" t="str">
            <v>401400  Leave Pay</v>
          </cell>
          <cell r="E13599" t="str">
            <v>District 6</v>
          </cell>
          <cell r="F13599" t="str">
            <v>Sewer</v>
          </cell>
        </row>
        <row r="13600">
          <cell r="B13600">
            <v>6130</v>
          </cell>
          <cell r="C13600">
            <v>2012</v>
          </cell>
          <cell r="D13600" t="str">
            <v>401400  Leave Pay</v>
          </cell>
          <cell r="E13600" t="str">
            <v>District 7</v>
          </cell>
          <cell r="F13600" t="str">
            <v>Sewer</v>
          </cell>
        </row>
        <row r="13601">
          <cell r="B13601">
            <v>26372.7</v>
          </cell>
          <cell r="C13601">
            <v>2012</v>
          </cell>
          <cell r="D13601" t="str">
            <v>401400  Leave Pay</v>
          </cell>
          <cell r="E13601" t="str">
            <v>District 7</v>
          </cell>
          <cell r="F13601" t="str">
            <v>Sewer</v>
          </cell>
        </row>
        <row r="13602">
          <cell r="B13602">
            <v>0</v>
          </cell>
          <cell r="C13602">
            <v>2012</v>
          </cell>
          <cell r="D13602" t="str">
            <v>401400  Leave Pay</v>
          </cell>
          <cell r="E13602" t="str">
            <v>Logistics</v>
          </cell>
          <cell r="F13602" t="str">
            <v>Water</v>
          </cell>
        </row>
        <row r="13603">
          <cell r="B13603">
            <v>59199.03</v>
          </cell>
          <cell r="C13603">
            <v>2012</v>
          </cell>
          <cell r="D13603" t="str">
            <v>401400  Leave Pay</v>
          </cell>
          <cell r="E13603" t="str">
            <v>Informal Settlements</v>
          </cell>
          <cell r="F13603" t="str">
            <v>Water</v>
          </cell>
        </row>
        <row r="13604">
          <cell r="B13604">
            <v>66530.48</v>
          </cell>
          <cell r="C13604">
            <v>2012</v>
          </cell>
          <cell r="D13604" t="str">
            <v>401400  Leave Pay</v>
          </cell>
          <cell r="E13604" t="str">
            <v>TOC</v>
          </cell>
          <cell r="F13604" t="str">
            <v>Water</v>
          </cell>
        </row>
        <row r="13605">
          <cell r="B13605">
            <v>37913.93</v>
          </cell>
          <cell r="C13605">
            <v>2012</v>
          </cell>
          <cell r="D13605" t="str">
            <v>401400  Leave Pay</v>
          </cell>
          <cell r="E13605" t="str">
            <v>Informal Settlements</v>
          </cell>
          <cell r="F13605" t="str">
            <v>Water</v>
          </cell>
        </row>
        <row r="13606">
          <cell r="B13606">
            <v>25687.09</v>
          </cell>
          <cell r="C13606">
            <v>2012</v>
          </cell>
          <cell r="D13606" t="str">
            <v>401400  Leave Pay</v>
          </cell>
          <cell r="E13606" t="str">
            <v>TOC</v>
          </cell>
          <cell r="F13606" t="str">
            <v>Water</v>
          </cell>
        </row>
        <row r="13607">
          <cell r="B13607">
            <v>61127.08</v>
          </cell>
          <cell r="C13607">
            <v>2012</v>
          </cell>
          <cell r="D13607" t="str">
            <v>401400  Leave Pay</v>
          </cell>
          <cell r="E13607" t="str">
            <v>Logistics</v>
          </cell>
          <cell r="F13607" t="str">
            <v>Water</v>
          </cell>
        </row>
        <row r="13608">
          <cell r="B13608">
            <v>20914.8</v>
          </cell>
          <cell r="C13608">
            <v>2012</v>
          </cell>
          <cell r="D13608" t="str">
            <v>401400  Leave Pay</v>
          </cell>
          <cell r="E13608" t="str">
            <v>Logistics</v>
          </cell>
          <cell r="F13608" t="str">
            <v>Water</v>
          </cell>
        </row>
        <row r="13609">
          <cell r="B13609">
            <v>32528.69</v>
          </cell>
          <cell r="C13609">
            <v>2012</v>
          </cell>
          <cell r="D13609" t="str">
            <v>401400  Leave Pay</v>
          </cell>
          <cell r="E13609" t="str">
            <v>Logistics</v>
          </cell>
          <cell r="F13609" t="str">
            <v>Water</v>
          </cell>
        </row>
        <row r="13610">
          <cell r="B13610">
            <v>62579.99</v>
          </cell>
          <cell r="C13610">
            <v>2012</v>
          </cell>
          <cell r="D13610" t="str">
            <v>401400  Leave Pay</v>
          </cell>
          <cell r="E13610" t="str">
            <v>Logistics</v>
          </cell>
          <cell r="F13610" t="str">
            <v>Water</v>
          </cell>
        </row>
        <row r="13611">
          <cell r="B13611">
            <v>78758.36</v>
          </cell>
          <cell r="C13611">
            <v>2012</v>
          </cell>
          <cell r="D13611" t="str">
            <v>401400  Leave Pay</v>
          </cell>
          <cell r="E13611" t="str">
            <v>Logistics</v>
          </cell>
          <cell r="F13611" t="str">
            <v>Water</v>
          </cell>
        </row>
        <row r="13612">
          <cell r="B13612">
            <v>36112.01</v>
          </cell>
          <cell r="C13612">
            <v>2012</v>
          </cell>
          <cell r="D13612" t="str">
            <v>401400  Leave Pay</v>
          </cell>
          <cell r="E13612" t="str">
            <v>District 1</v>
          </cell>
          <cell r="F13612" t="str">
            <v>Water</v>
          </cell>
        </row>
        <row r="13613">
          <cell r="B13613">
            <v>151376.49</v>
          </cell>
          <cell r="C13613">
            <v>2012</v>
          </cell>
          <cell r="D13613" t="str">
            <v>401400  Leave Pay</v>
          </cell>
          <cell r="E13613" t="str">
            <v>District 1</v>
          </cell>
          <cell r="F13613" t="str">
            <v>Water</v>
          </cell>
        </row>
        <row r="13614">
          <cell r="B13614">
            <v>254849.74</v>
          </cell>
          <cell r="C13614">
            <v>2012</v>
          </cell>
          <cell r="D13614" t="str">
            <v>401400  Leave Pay</v>
          </cell>
          <cell r="E13614" t="str">
            <v>District 1</v>
          </cell>
          <cell r="F13614" t="str">
            <v>Water</v>
          </cell>
        </row>
        <row r="13615">
          <cell r="B13615">
            <v>0</v>
          </cell>
          <cell r="C13615">
            <v>2012</v>
          </cell>
          <cell r="D13615" t="str">
            <v>401400  Leave Pay</v>
          </cell>
          <cell r="E13615" t="str">
            <v>District 6</v>
          </cell>
          <cell r="F13615" t="str">
            <v>Water</v>
          </cell>
        </row>
        <row r="13616">
          <cell r="B13616">
            <v>0</v>
          </cell>
          <cell r="C13616">
            <v>2012</v>
          </cell>
          <cell r="D13616" t="str">
            <v>401410  Long Service Award</v>
          </cell>
          <cell r="E13616" t="str">
            <v>District 8</v>
          </cell>
          <cell r="F13616" t="str">
            <v>Water</v>
          </cell>
        </row>
        <row r="13617">
          <cell r="B13617">
            <v>0</v>
          </cell>
          <cell r="C13617">
            <v>2012</v>
          </cell>
          <cell r="D13617" t="str">
            <v>401410  Long Service Award</v>
          </cell>
          <cell r="E13617" t="str">
            <v>District 8</v>
          </cell>
          <cell r="F13617" t="str">
            <v>Water</v>
          </cell>
        </row>
        <row r="13618">
          <cell r="B13618">
            <v>0</v>
          </cell>
          <cell r="C13618">
            <v>2012</v>
          </cell>
          <cell r="D13618" t="str">
            <v>401410  Long Service Award</v>
          </cell>
          <cell r="E13618" t="str">
            <v>District 8</v>
          </cell>
          <cell r="F13618" t="str">
            <v>Water</v>
          </cell>
        </row>
        <row r="13619">
          <cell r="B13619">
            <v>0</v>
          </cell>
          <cell r="C13619">
            <v>2012</v>
          </cell>
          <cell r="D13619" t="str">
            <v>401410  Long Service Award</v>
          </cell>
          <cell r="E13619" t="str">
            <v>District 8</v>
          </cell>
          <cell r="F13619" t="str">
            <v>Water</v>
          </cell>
        </row>
        <row r="13620">
          <cell r="B13620">
            <v>0</v>
          </cell>
          <cell r="C13620">
            <v>2012</v>
          </cell>
          <cell r="D13620" t="str">
            <v>401410  Long Service Award</v>
          </cell>
          <cell r="E13620" t="str">
            <v>District 8</v>
          </cell>
          <cell r="F13620" t="str">
            <v>Water</v>
          </cell>
        </row>
        <row r="13621">
          <cell r="B13621">
            <v>0</v>
          </cell>
          <cell r="C13621">
            <v>2012</v>
          </cell>
          <cell r="D13621" t="str">
            <v>401410  Long Service Award</v>
          </cell>
          <cell r="E13621" t="str">
            <v>District 6</v>
          </cell>
          <cell r="F13621" t="str">
            <v>Water</v>
          </cell>
        </row>
        <row r="13622">
          <cell r="B13622">
            <v>0</v>
          </cell>
          <cell r="C13622">
            <v>2012</v>
          </cell>
          <cell r="D13622" t="str">
            <v>401410  Long Service Award</v>
          </cell>
          <cell r="E13622" t="str">
            <v>District 6</v>
          </cell>
          <cell r="F13622" t="str">
            <v>Water</v>
          </cell>
        </row>
        <row r="13623">
          <cell r="B13623">
            <v>0</v>
          </cell>
          <cell r="C13623">
            <v>2012</v>
          </cell>
          <cell r="D13623" t="str">
            <v>401410  Long Service Award</v>
          </cell>
          <cell r="E13623" t="str">
            <v>District 6</v>
          </cell>
          <cell r="F13623" t="str">
            <v>Water</v>
          </cell>
        </row>
        <row r="13624">
          <cell r="B13624">
            <v>0</v>
          </cell>
          <cell r="C13624">
            <v>2012</v>
          </cell>
          <cell r="D13624" t="str">
            <v>401410  Long Service Award</v>
          </cell>
          <cell r="E13624" t="str">
            <v>District 6</v>
          </cell>
          <cell r="F13624" t="str">
            <v>Water</v>
          </cell>
        </row>
        <row r="13625">
          <cell r="B13625">
            <v>0</v>
          </cell>
          <cell r="C13625">
            <v>2012</v>
          </cell>
          <cell r="D13625" t="str">
            <v>401410  Long Service Award</v>
          </cell>
          <cell r="E13625" t="str">
            <v>District 8</v>
          </cell>
          <cell r="F13625" t="str">
            <v>Water</v>
          </cell>
        </row>
        <row r="13626">
          <cell r="B13626">
            <v>0</v>
          </cell>
          <cell r="C13626">
            <v>2012</v>
          </cell>
          <cell r="D13626" t="str">
            <v>401410  Long Service Award</v>
          </cell>
          <cell r="E13626" t="str">
            <v>District 8</v>
          </cell>
          <cell r="F13626" t="str">
            <v>Water</v>
          </cell>
        </row>
        <row r="13627">
          <cell r="B13627">
            <v>0</v>
          </cell>
          <cell r="C13627">
            <v>2012</v>
          </cell>
          <cell r="D13627" t="str">
            <v>401410  Long Service Award</v>
          </cell>
          <cell r="E13627" t="str">
            <v>District 4</v>
          </cell>
          <cell r="F13627" t="str">
            <v>Water</v>
          </cell>
        </row>
        <row r="13628">
          <cell r="B13628">
            <v>29699.99</v>
          </cell>
          <cell r="C13628">
            <v>2012</v>
          </cell>
          <cell r="D13628" t="str">
            <v>401410  Long Service Award</v>
          </cell>
          <cell r="E13628" t="str">
            <v>District 4</v>
          </cell>
          <cell r="F13628" t="str">
            <v>Water</v>
          </cell>
        </row>
        <row r="13629">
          <cell r="B13629">
            <v>0</v>
          </cell>
          <cell r="C13629">
            <v>2012</v>
          </cell>
          <cell r="D13629" t="str">
            <v>401410  Long Service Award</v>
          </cell>
          <cell r="E13629" t="str">
            <v>District 4</v>
          </cell>
          <cell r="F13629" t="str">
            <v>Water</v>
          </cell>
        </row>
        <row r="13630">
          <cell r="B13630">
            <v>0</v>
          </cell>
          <cell r="C13630">
            <v>2012</v>
          </cell>
          <cell r="D13630" t="str">
            <v>401410  Long Service Award</v>
          </cell>
          <cell r="E13630" t="str">
            <v>District 4</v>
          </cell>
          <cell r="F13630" t="str">
            <v>Water</v>
          </cell>
        </row>
        <row r="13631">
          <cell r="B13631">
            <v>0</v>
          </cell>
          <cell r="C13631">
            <v>2012</v>
          </cell>
          <cell r="D13631" t="str">
            <v>401410  Long Service Award</v>
          </cell>
          <cell r="E13631" t="str">
            <v>District 4</v>
          </cell>
          <cell r="F13631" t="str">
            <v>Water</v>
          </cell>
        </row>
        <row r="13632">
          <cell r="B13632">
            <v>0</v>
          </cell>
          <cell r="C13632">
            <v>2012</v>
          </cell>
          <cell r="D13632" t="str">
            <v>401410  Long Service Award</v>
          </cell>
          <cell r="E13632" t="str">
            <v>District 3</v>
          </cell>
          <cell r="F13632" t="str">
            <v>Water</v>
          </cell>
        </row>
        <row r="13633">
          <cell r="B13633">
            <v>0</v>
          </cell>
          <cell r="C13633">
            <v>2012</v>
          </cell>
          <cell r="D13633" t="str">
            <v>401410  Long Service Award</v>
          </cell>
          <cell r="E13633" t="str">
            <v>District 3</v>
          </cell>
          <cell r="F13633" t="str">
            <v>Water</v>
          </cell>
        </row>
        <row r="13634">
          <cell r="B13634">
            <v>5000</v>
          </cell>
          <cell r="C13634">
            <v>2012</v>
          </cell>
          <cell r="D13634" t="str">
            <v>401410  Long Service Award</v>
          </cell>
          <cell r="E13634" t="str">
            <v>District 6</v>
          </cell>
          <cell r="F13634" t="str">
            <v>Water</v>
          </cell>
        </row>
        <row r="13635">
          <cell r="B13635">
            <v>0</v>
          </cell>
          <cell r="C13635">
            <v>2012</v>
          </cell>
          <cell r="D13635" t="str">
            <v>401410  Long Service Award</v>
          </cell>
          <cell r="E13635" t="str">
            <v>District 8</v>
          </cell>
          <cell r="F13635" t="str">
            <v>Water</v>
          </cell>
        </row>
        <row r="13636">
          <cell r="B13636">
            <v>0</v>
          </cell>
          <cell r="C13636">
            <v>2012</v>
          </cell>
          <cell r="D13636" t="str">
            <v>401410  Long Service Award</v>
          </cell>
          <cell r="E13636" t="str">
            <v>District 1</v>
          </cell>
          <cell r="F13636" t="str">
            <v>Water</v>
          </cell>
        </row>
        <row r="13637">
          <cell r="B13637">
            <v>0</v>
          </cell>
          <cell r="C13637">
            <v>2012</v>
          </cell>
          <cell r="D13637" t="str">
            <v>401410  Long Service Award</v>
          </cell>
          <cell r="E13637" t="str">
            <v>District 1</v>
          </cell>
          <cell r="F13637" t="str">
            <v>Water</v>
          </cell>
        </row>
        <row r="13638">
          <cell r="B13638">
            <v>0</v>
          </cell>
          <cell r="C13638">
            <v>2012</v>
          </cell>
          <cell r="D13638" t="str">
            <v>401410  Long Service Award</v>
          </cell>
          <cell r="E13638" t="str">
            <v>District 1</v>
          </cell>
          <cell r="F13638" t="str">
            <v>Water</v>
          </cell>
        </row>
        <row r="13639">
          <cell r="B13639">
            <v>0</v>
          </cell>
          <cell r="C13639">
            <v>2012</v>
          </cell>
          <cell r="D13639" t="str">
            <v>401410  Long Service Award</v>
          </cell>
          <cell r="E13639" t="str">
            <v>Logistics</v>
          </cell>
          <cell r="F13639" t="str">
            <v>Water</v>
          </cell>
        </row>
        <row r="13640">
          <cell r="B13640">
            <v>0</v>
          </cell>
          <cell r="C13640">
            <v>2012</v>
          </cell>
          <cell r="D13640" t="str">
            <v>401410  Long Service Award</v>
          </cell>
          <cell r="E13640" t="str">
            <v>Logistics</v>
          </cell>
          <cell r="F13640" t="str">
            <v>Water</v>
          </cell>
        </row>
        <row r="13641">
          <cell r="B13641">
            <v>0</v>
          </cell>
          <cell r="C13641">
            <v>2012</v>
          </cell>
          <cell r="D13641" t="str">
            <v>401410  Long Service Award</v>
          </cell>
          <cell r="E13641" t="str">
            <v>Logistics</v>
          </cell>
          <cell r="F13641" t="str">
            <v>Water</v>
          </cell>
        </row>
        <row r="13642">
          <cell r="B13642">
            <v>0</v>
          </cell>
          <cell r="C13642">
            <v>2012</v>
          </cell>
          <cell r="D13642" t="str">
            <v>401410  Long Service Award</v>
          </cell>
          <cell r="E13642" t="str">
            <v>Logistics</v>
          </cell>
          <cell r="F13642" t="str">
            <v>Water</v>
          </cell>
        </row>
        <row r="13643">
          <cell r="B13643">
            <v>0</v>
          </cell>
          <cell r="C13643">
            <v>2012</v>
          </cell>
          <cell r="D13643" t="str">
            <v>401410  Long Service Award</v>
          </cell>
          <cell r="E13643" t="str">
            <v>Logistics</v>
          </cell>
          <cell r="F13643" t="str">
            <v>Water</v>
          </cell>
        </row>
        <row r="13644">
          <cell r="B13644">
            <v>0</v>
          </cell>
          <cell r="C13644">
            <v>2012</v>
          </cell>
          <cell r="D13644" t="str">
            <v>401410  Long Service Award</v>
          </cell>
          <cell r="E13644" t="str">
            <v>TOC</v>
          </cell>
          <cell r="F13644" t="str">
            <v>Water</v>
          </cell>
        </row>
        <row r="13645">
          <cell r="B13645">
            <v>0</v>
          </cell>
          <cell r="C13645">
            <v>2012</v>
          </cell>
          <cell r="D13645" t="str">
            <v>401410  Long Service Award</v>
          </cell>
          <cell r="E13645" t="str">
            <v>TOC</v>
          </cell>
          <cell r="F13645" t="str">
            <v>Water</v>
          </cell>
        </row>
        <row r="13646">
          <cell r="B13646">
            <v>0</v>
          </cell>
          <cell r="C13646">
            <v>2012</v>
          </cell>
          <cell r="D13646" t="str">
            <v>401410  Long Service Award</v>
          </cell>
          <cell r="E13646" t="str">
            <v>Informal Settlements</v>
          </cell>
          <cell r="F13646" t="str">
            <v>Water</v>
          </cell>
        </row>
        <row r="13647">
          <cell r="B13647">
            <v>0</v>
          </cell>
          <cell r="C13647">
            <v>2012</v>
          </cell>
          <cell r="D13647" t="str">
            <v>401410  Long Service Award</v>
          </cell>
          <cell r="E13647" t="str">
            <v>Logistics</v>
          </cell>
          <cell r="F13647" t="str">
            <v>Water</v>
          </cell>
        </row>
        <row r="13648">
          <cell r="B13648">
            <v>0</v>
          </cell>
          <cell r="C13648">
            <v>2012</v>
          </cell>
          <cell r="D13648" t="str">
            <v>401410  Long Service Award</v>
          </cell>
          <cell r="E13648" t="str">
            <v>District 7</v>
          </cell>
          <cell r="F13648" t="str">
            <v>Sewer</v>
          </cell>
        </row>
        <row r="13649">
          <cell r="B13649">
            <v>0</v>
          </cell>
          <cell r="C13649">
            <v>2012</v>
          </cell>
          <cell r="D13649" t="str">
            <v>401410  Long Service Award</v>
          </cell>
          <cell r="E13649" t="str">
            <v>District 6</v>
          </cell>
          <cell r="F13649" t="str">
            <v>Sewer</v>
          </cell>
        </row>
        <row r="13650">
          <cell r="B13650">
            <v>0</v>
          </cell>
          <cell r="C13650">
            <v>2012</v>
          </cell>
          <cell r="D13650" t="str">
            <v>401410  Long Service Award</v>
          </cell>
          <cell r="E13650" t="str">
            <v>District 6</v>
          </cell>
          <cell r="F13650" t="str">
            <v>Sewer</v>
          </cell>
        </row>
        <row r="13651">
          <cell r="B13651">
            <v>0</v>
          </cell>
          <cell r="C13651">
            <v>2012</v>
          </cell>
          <cell r="D13651" t="str">
            <v>401410  Long Service Award</v>
          </cell>
          <cell r="E13651" t="str">
            <v>District 4</v>
          </cell>
          <cell r="F13651" t="str">
            <v>Sewer</v>
          </cell>
        </row>
        <row r="13652">
          <cell r="B13652">
            <v>0</v>
          </cell>
          <cell r="C13652">
            <v>2012</v>
          </cell>
          <cell r="D13652" t="str">
            <v>401410  Long Service Award</v>
          </cell>
          <cell r="E13652" t="str">
            <v>District 4</v>
          </cell>
          <cell r="F13652" t="str">
            <v>Sewer</v>
          </cell>
        </row>
        <row r="13653">
          <cell r="B13653">
            <v>0</v>
          </cell>
          <cell r="C13653">
            <v>2012</v>
          </cell>
          <cell r="D13653" t="str">
            <v>401410  Long Service Award</v>
          </cell>
          <cell r="E13653" t="str">
            <v>District 4</v>
          </cell>
          <cell r="F13653" t="str">
            <v>Sewer</v>
          </cell>
        </row>
        <row r="13654">
          <cell r="B13654">
            <v>0</v>
          </cell>
          <cell r="C13654">
            <v>2012</v>
          </cell>
          <cell r="D13654" t="str">
            <v>401410  Long Service Award</v>
          </cell>
          <cell r="E13654" t="str">
            <v>District 3</v>
          </cell>
          <cell r="F13654" t="str">
            <v>Sewer</v>
          </cell>
        </row>
        <row r="13655">
          <cell r="B13655">
            <v>0</v>
          </cell>
          <cell r="C13655">
            <v>2012</v>
          </cell>
          <cell r="D13655" t="str">
            <v>401410  Long Service Award</v>
          </cell>
          <cell r="E13655" t="str">
            <v>TOC</v>
          </cell>
          <cell r="F13655" t="str">
            <v>Sewer</v>
          </cell>
        </row>
        <row r="13656">
          <cell r="B13656">
            <v>0</v>
          </cell>
          <cell r="C13656">
            <v>2012</v>
          </cell>
          <cell r="D13656" t="str">
            <v>401410  Long Service Award</v>
          </cell>
          <cell r="E13656" t="str">
            <v>District 6</v>
          </cell>
          <cell r="F13656" t="str">
            <v>Sewer</v>
          </cell>
        </row>
        <row r="13657">
          <cell r="B13657">
            <v>0</v>
          </cell>
          <cell r="C13657">
            <v>2012</v>
          </cell>
          <cell r="D13657" t="str">
            <v>401410  Long Service Award</v>
          </cell>
          <cell r="E13657" t="str">
            <v>District 7</v>
          </cell>
          <cell r="F13657" t="str">
            <v>Sewer</v>
          </cell>
        </row>
        <row r="13658">
          <cell r="B13658">
            <v>0</v>
          </cell>
          <cell r="C13658">
            <v>2012</v>
          </cell>
          <cell r="D13658" t="str">
            <v>401410  Long Service Award</v>
          </cell>
          <cell r="E13658" t="str">
            <v>District 1</v>
          </cell>
          <cell r="F13658" t="str">
            <v>Sewer</v>
          </cell>
        </row>
        <row r="13659">
          <cell r="B13659">
            <v>1899397.83</v>
          </cell>
          <cell r="C13659">
            <v>2012</v>
          </cell>
          <cell r="D13659" t="str">
            <v>401500  Non Structured Overtime</v>
          </cell>
          <cell r="E13659" t="str">
            <v>District 8</v>
          </cell>
          <cell r="F13659" t="str">
            <v>Water</v>
          </cell>
        </row>
        <row r="13660">
          <cell r="B13660">
            <v>811714.49</v>
          </cell>
          <cell r="C13660">
            <v>2012</v>
          </cell>
          <cell r="D13660" t="str">
            <v>401500  Non Structured Overtime</v>
          </cell>
          <cell r="E13660" t="str">
            <v>District 6</v>
          </cell>
          <cell r="F13660" t="str">
            <v>Water</v>
          </cell>
        </row>
        <row r="13661">
          <cell r="B13661">
            <v>-79544.37</v>
          </cell>
          <cell r="C13661">
            <v>2012</v>
          </cell>
          <cell r="D13661" t="str">
            <v>401500  Non Structured Overtime</v>
          </cell>
          <cell r="E13661" t="str">
            <v>District 3</v>
          </cell>
          <cell r="F13661" t="str">
            <v>Water</v>
          </cell>
        </row>
        <row r="13662">
          <cell r="B13662">
            <v>1844.93</v>
          </cell>
          <cell r="C13662">
            <v>2012</v>
          </cell>
          <cell r="D13662" t="str">
            <v>401500  Non Structured Overtime</v>
          </cell>
          <cell r="E13662" t="str">
            <v>District 3</v>
          </cell>
          <cell r="F13662" t="str">
            <v>Water</v>
          </cell>
        </row>
        <row r="13663">
          <cell r="B13663">
            <v>981208.87</v>
          </cell>
          <cell r="C13663">
            <v>2012</v>
          </cell>
          <cell r="D13663" t="str">
            <v>401500  Non Structured Overtime</v>
          </cell>
          <cell r="E13663" t="str">
            <v>District 3</v>
          </cell>
          <cell r="F13663" t="str">
            <v>Water</v>
          </cell>
        </row>
        <row r="13664">
          <cell r="B13664">
            <v>81862.100000000006</v>
          </cell>
          <cell r="C13664">
            <v>2012</v>
          </cell>
          <cell r="D13664" t="str">
            <v>401500  Non Structured Overtime</v>
          </cell>
          <cell r="E13664" t="str">
            <v>District 4</v>
          </cell>
          <cell r="F13664" t="str">
            <v>Water</v>
          </cell>
        </row>
        <row r="13665">
          <cell r="B13665">
            <v>39805.46</v>
          </cell>
          <cell r="C13665">
            <v>2012</v>
          </cell>
          <cell r="D13665" t="str">
            <v>401500  Non Structured Overtime</v>
          </cell>
          <cell r="E13665" t="str">
            <v>District 4</v>
          </cell>
          <cell r="F13665" t="str">
            <v>Water</v>
          </cell>
        </row>
        <row r="13666">
          <cell r="B13666">
            <v>0</v>
          </cell>
          <cell r="C13666">
            <v>2012</v>
          </cell>
          <cell r="D13666" t="str">
            <v>401500  Non Structured Overtime</v>
          </cell>
          <cell r="E13666" t="str">
            <v>District 4</v>
          </cell>
          <cell r="F13666" t="str">
            <v>Water</v>
          </cell>
        </row>
        <row r="13667">
          <cell r="B13667">
            <v>1953111.92</v>
          </cell>
          <cell r="C13667">
            <v>2012</v>
          </cell>
          <cell r="D13667" t="str">
            <v>401500  Non Structured Overtime</v>
          </cell>
          <cell r="E13667" t="str">
            <v>District 4</v>
          </cell>
          <cell r="F13667" t="str">
            <v>Water</v>
          </cell>
        </row>
        <row r="13668">
          <cell r="B13668">
            <v>1113758.4099999999</v>
          </cell>
          <cell r="C13668">
            <v>2012</v>
          </cell>
          <cell r="D13668" t="str">
            <v>401500  Non Structured Overtime</v>
          </cell>
          <cell r="E13668" t="str">
            <v>District 4</v>
          </cell>
          <cell r="F13668" t="str">
            <v>Water</v>
          </cell>
        </row>
        <row r="13669">
          <cell r="B13669">
            <v>453337.58</v>
          </cell>
          <cell r="C13669">
            <v>2012</v>
          </cell>
          <cell r="D13669" t="str">
            <v>401500  Non Structured Overtime</v>
          </cell>
          <cell r="E13669" t="str">
            <v>District 4</v>
          </cell>
          <cell r="F13669" t="str">
            <v>Water</v>
          </cell>
        </row>
        <row r="13670">
          <cell r="B13670">
            <v>20428.75</v>
          </cell>
          <cell r="C13670">
            <v>2012</v>
          </cell>
          <cell r="D13670" t="str">
            <v>401500  Non Structured Overtime</v>
          </cell>
          <cell r="E13670" t="str">
            <v>District 8</v>
          </cell>
          <cell r="F13670" t="str">
            <v>Water</v>
          </cell>
        </row>
        <row r="13671">
          <cell r="B13671">
            <v>73934.52</v>
          </cell>
          <cell r="C13671">
            <v>2012</v>
          </cell>
          <cell r="D13671" t="str">
            <v>401500  Non Structured Overtime</v>
          </cell>
          <cell r="E13671" t="str">
            <v>District 8</v>
          </cell>
          <cell r="F13671" t="str">
            <v>Water</v>
          </cell>
        </row>
        <row r="13672">
          <cell r="B13672">
            <v>34056.089999999997</v>
          </cell>
          <cell r="C13672">
            <v>2012</v>
          </cell>
          <cell r="D13672" t="str">
            <v>401500  Non Structured Overtime</v>
          </cell>
          <cell r="E13672" t="str">
            <v>District 1</v>
          </cell>
          <cell r="F13672" t="str">
            <v>Water</v>
          </cell>
        </row>
        <row r="13673">
          <cell r="B13673">
            <v>350958.12</v>
          </cell>
          <cell r="C13673">
            <v>2012</v>
          </cell>
          <cell r="D13673" t="str">
            <v>401500  Non Structured Overtime</v>
          </cell>
          <cell r="E13673" t="str">
            <v>District 8</v>
          </cell>
          <cell r="F13673" t="str">
            <v>Water</v>
          </cell>
        </row>
        <row r="13674">
          <cell r="B13674">
            <v>148620.53</v>
          </cell>
          <cell r="C13674">
            <v>2012</v>
          </cell>
          <cell r="D13674" t="str">
            <v>401500  Non Structured Overtime</v>
          </cell>
          <cell r="E13674" t="str">
            <v>District 6</v>
          </cell>
          <cell r="F13674" t="str">
            <v>Water</v>
          </cell>
        </row>
        <row r="13675">
          <cell r="B13675">
            <v>862227.41</v>
          </cell>
          <cell r="C13675">
            <v>2012</v>
          </cell>
          <cell r="D13675" t="str">
            <v>401500  Non Structured Overtime</v>
          </cell>
          <cell r="E13675" t="str">
            <v>District 6</v>
          </cell>
          <cell r="F13675" t="str">
            <v>Water</v>
          </cell>
        </row>
        <row r="13676">
          <cell r="B13676">
            <v>985.35</v>
          </cell>
          <cell r="C13676">
            <v>2012</v>
          </cell>
          <cell r="D13676" t="str">
            <v>401500  Non Structured Overtime</v>
          </cell>
          <cell r="E13676" t="str">
            <v>District 6</v>
          </cell>
          <cell r="F13676" t="str">
            <v>Water</v>
          </cell>
        </row>
        <row r="13677">
          <cell r="B13677">
            <v>3097.51</v>
          </cell>
          <cell r="C13677">
            <v>2012</v>
          </cell>
          <cell r="D13677" t="str">
            <v>401500  Non Structured Overtime</v>
          </cell>
          <cell r="E13677" t="str">
            <v>District 6</v>
          </cell>
          <cell r="F13677" t="str">
            <v>Water</v>
          </cell>
        </row>
        <row r="13678">
          <cell r="B13678">
            <v>489349.75</v>
          </cell>
          <cell r="C13678">
            <v>2012</v>
          </cell>
          <cell r="D13678" t="str">
            <v>401500  Non Structured Overtime</v>
          </cell>
          <cell r="E13678" t="str">
            <v>District 6</v>
          </cell>
          <cell r="F13678" t="str">
            <v>Water</v>
          </cell>
        </row>
        <row r="13679">
          <cell r="B13679">
            <v>1506227.4</v>
          </cell>
          <cell r="C13679">
            <v>2012</v>
          </cell>
          <cell r="D13679" t="str">
            <v>401500  Non Structured Overtime</v>
          </cell>
          <cell r="E13679" t="str">
            <v>District 6</v>
          </cell>
          <cell r="F13679" t="str">
            <v>Water</v>
          </cell>
        </row>
        <row r="13680">
          <cell r="B13680">
            <v>2285773.5099999998</v>
          </cell>
          <cell r="C13680">
            <v>2012</v>
          </cell>
          <cell r="D13680" t="str">
            <v>401500  Non Structured Overtime</v>
          </cell>
          <cell r="E13680" t="str">
            <v>District 6</v>
          </cell>
          <cell r="F13680" t="str">
            <v>Water</v>
          </cell>
        </row>
        <row r="13681">
          <cell r="B13681">
            <v>48064.7</v>
          </cell>
          <cell r="C13681">
            <v>2012</v>
          </cell>
          <cell r="D13681" t="str">
            <v>401500  Non Structured Overtime</v>
          </cell>
          <cell r="E13681" t="str">
            <v>District 8</v>
          </cell>
          <cell r="F13681" t="str">
            <v>Water</v>
          </cell>
        </row>
        <row r="13682">
          <cell r="B13682">
            <v>3056561.82</v>
          </cell>
          <cell r="C13682">
            <v>2012</v>
          </cell>
          <cell r="D13682" t="str">
            <v>401500  Non Structured Overtime</v>
          </cell>
          <cell r="E13682" t="str">
            <v>District 8</v>
          </cell>
          <cell r="F13682" t="str">
            <v>Water</v>
          </cell>
        </row>
        <row r="13683">
          <cell r="B13683">
            <v>10550.57</v>
          </cell>
          <cell r="C13683">
            <v>2012</v>
          </cell>
          <cell r="D13683" t="str">
            <v>401500  Non Structured Overtime</v>
          </cell>
          <cell r="E13683" t="str">
            <v>District 8</v>
          </cell>
          <cell r="F13683" t="str">
            <v>Water</v>
          </cell>
        </row>
        <row r="13684">
          <cell r="B13684">
            <v>173623.34</v>
          </cell>
          <cell r="C13684">
            <v>2012</v>
          </cell>
          <cell r="D13684" t="str">
            <v>401500  Non Structured Overtime</v>
          </cell>
          <cell r="E13684" t="str">
            <v>District 8</v>
          </cell>
          <cell r="F13684" t="str">
            <v>Water</v>
          </cell>
        </row>
        <row r="13685">
          <cell r="B13685">
            <v>910532.51</v>
          </cell>
          <cell r="C13685">
            <v>2012</v>
          </cell>
          <cell r="D13685" t="str">
            <v>401500  Non Structured Overtime</v>
          </cell>
          <cell r="E13685" t="str">
            <v>District 8</v>
          </cell>
          <cell r="F13685" t="str">
            <v>Water</v>
          </cell>
        </row>
        <row r="13686">
          <cell r="B13686">
            <v>777029.22</v>
          </cell>
          <cell r="C13686">
            <v>2012</v>
          </cell>
          <cell r="D13686" t="str">
            <v>401500  Non Structured Overtime</v>
          </cell>
          <cell r="E13686" t="str">
            <v>District 8</v>
          </cell>
          <cell r="F13686" t="str">
            <v>Water</v>
          </cell>
        </row>
        <row r="13687">
          <cell r="B13687">
            <v>2930.5</v>
          </cell>
          <cell r="C13687">
            <v>2012</v>
          </cell>
          <cell r="D13687" t="str">
            <v>401500  Non Structured Overtime</v>
          </cell>
          <cell r="E13687" t="str">
            <v>District 8</v>
          </cell>
          <cell r="F13687" t="str">
            <v>Water</v>
          </cell>
        </row>
        <row r="13688">
          <cell r="B13688">
            <v>583877.18999999994</v>
          </cell>
          <cell r="C13688">
            <v>2012</v>
          </cell>
          <cell r="D13688" t="str">
            <v>401500  Non Structured Overtime</v>
          </cell>
          <cell r="E13688" t="str">
            <v>District 8</v>
          </cell>
          <cell r="F13688" t="str">
            <v>Water</v>
          </cell>
        </row>
        <row r="13689">
          <cell r="B13689">
            <v>7182171.5300000003</v>
          </cell>
          <cell r="C13689">
            <v>2012</v>
          </cell>
          <cell r="D13689" t="str">
            <v>401500  Non Structured Overtime</v>
          </cell>
          <cell r="E13689" t="str">
            <v>District 8</v>
          </cell>
          <cell r="F13689" t="str">
            <v>Water</v>
          </cell>
        </row>
        <row r="13690">
          <cell r="B13690">
            <v>0</v>
          </cell>
          <cell r="C13690">
            <v>2012</v>
          </cell>
          <cell r="D13690" t="str">
            <v>401500  Non Structured Overtime</v>
          </cell>
          <cell r="E13690" t="str">
            <v>Informal Settlements</v>
          </cell>
          <cell r="F13690" t="str">
            <v>Sewer</v>
          </cell>
        </row>
        <row r="13691">
          <cell r="B13691">
            <v>3161480.26</v>
          </cell>
          <cell r="C13691">
            <v>2012</v>
          </cell>
          <cell r="D13691" t="str">
            <v>401500  Non Structured Overtime</v>
          </cell>
          <cell r="E13691" t="str">
            <v>District 1</v>
          </cell>
          <cell r="F13691" t="str">
            <v>Sewer</v>
          </cell>
        </row>
        <row r="13692">
          <cell r="B13692">
            <v>1757392.63</v>
          </cell>
          <cell r="C13692">
            <v>2012</v>
          </cell>
          <cell r="D13692" t="str">
            <v>401500  Non Structured Overtime</v>
          </cell>
          <cell r="E13692" t="str">
            <v>District 7</v>
          </cell>
          <cell r="F13692" t="str">
            <v>Sewer</v>
          </cell>
        </row>
        <row r="13693">
          <cell r="B13693">
            <v>557168</v>
          </cell>
          <cell r="C13693">
            <v>2012</v>
          </cell>
          <cell r="D13693" t="str">
            <v>401500  Non Structured Overtime</v>
          </cell>
          <cell r="E13693" t="str">
            <v>District 6</v>
          </cell>
          <cell r="F13693" t="str">
            <v>Sewer</v>
          </cell>
        </row>
        <row r="13694">
          <cell r="B13694">
            <v>45001.26</v>
          </cell>
          <cell r="C13694">
            <v>2012</v>
          </cell>
          <cell r="D13694" t="str">
            <v>401500  Non Structured Overtime</v>
          </cell>
          <cell r="E13694" t="str">
            <v>TOC</v>
          </cell>
          <cell r="F13694" t="str">
            <v>Sewer</v>
          </cell>
        </row>
        <row r="13695">
          <cell r="B13695">
            <v>945927.95</v>
          </cell>
          <cell r="C13695">
            <v>2012</v>
          </cell>
          <cell r="D13695" t="str">
            <v>401500  Non Structured Overtime</v>
          </cell>
          <cell r="E13695" t="str">
            <v>District 3</v>
          </cell>
          <cell r="F13695" t="str">
            <v>Sewer</v>
          </cell>
        </row>
        <row r="13696">
          <cell r="B13696">
            <v>2006752.22</v>
          </cell>
          <cell r="C13696">
            <v>2012</v>
          </cell>
          <cell r="D13696" t="str">
            <v>401500  Non Structured Overtime</v>
          </cell>
          <cell r="E13696" t="str">
            <v>District 4</v>
          </cell>
          <cell r="F13696" t="str">
            <v>Sewer</v>
          </cell>
        </row>
        <row r="13697">
          <cell r="B13697">
            <v>2015464.14</v>
          </cell>
          <cell r="C13697">
            <v>2012</v>
          </cell>
          <cell r="D13697" t="str">
            <v>401500  Non Structured Overtime</v>
          </cell>
          <cell r="E13697" t="str">
            <v>District 4</v>
          </cell>
          <cell r="F13697" t="str">
            <v>Sewer</v>
          </cell>
        </row>
        <row r="13698">
          <cell r="B13698">
            <v>741373.36</v>
          </cell>
          <cell r="C13698">
            <v>2012</v>
          </cell>
          <cell r="D13698" t="str">
            <v>401500  Non Structured Overtime</v>
          </cell>
          <cell r="E13698" t="str">
            <v>District 4</v>
          </cell>
          <cell r="F13698" t="str">
            <v>Sewer</v>
          </cell>
        </row>
        <row r="13699">
          <cell r="B13699">
            <v>548230.64</v>
          </cell>
          <cell r="C13699">
            <v>2012</v>
          </cell>
          <cell r="D13699" t="str">
            <v>401500  Non Structured Overtime</v>
          </cell>
          <cell r="E13699" t="str">
            <v>District 7</v>
          </cell>
          <cell r="F13699" t="str">
            <v>Sewer</v>
          </cell>
        </row>
        <row r="13700">
          <cell r="B13700">
            <v>343420.05</v>
          </cell>
          <cell r="C13700">
            <v>2012</v>
          </cell>
          <cell r="D13700" t="str">
            <v>401500  Non Structured Overtime</v>
          </cell>
          <cell r="E13700" t="str">
            <v>District 6</v>
          </cell>
          <cell r="F13700" t="str">
            <v>Sewer</v>
          </cell>
        </row>
        <row r="13701">
          <cell r="B13701">
            <v>360957.25</v>
          </cell>
          <cell r="C13701">
            <v>2012</v>
          </cell>
          <cell r="D13701" t="str">
            <v>401500  Non Structured Overtime</v>
          </cell>
          <cell r="E13701" t="str">
            <v>District 6</v>
          </cell>
          <cell r="F13701" t="str">
            <v>Sewer</v>
          </cell>
        </row>
        <row r="13702">
          <cell r="B13702">
            <v>1366345.37</v>
          </cell>
          <cell r="C13702">
            <v>2012</v>
          </cell>
          <cell r="D13702" t="str">
            <v>401500  Non Structured Overtime</v>
          </cell>
          <cell r="E13702" t="str">
            <v>District 6</v>
          </cell>
          <cell r="F13702" t="str">
            <v>Sewer</v>
          </cell>
        </row>
        <row r="13703">
          <cell r="B13703">
            <v>123377.21</v>
          </cell>
          <cell r="C13703">
            <v>2012</v>
          </cell>
          <cell r="D13703" t="str">
            <v>401500  Non Structured Overtime</v>
          </cell>
          <cell r="E13703" t="str">
            <v>District 7</v>
          </cell>
          <cell r="F13703" t="str">
            <v>Sewer</v>
          </cell>
        </row>
        <row r="13704">
          <cell r="B13704">
            <v>214883.99</v>
          </cell>
          <cell r="C13704">
            <v>2012</v>
          </cell>
          <cell r="D13704" t="str">
            <v>401500  Non Structured Overtime</v>
          </cell>
          <cell r="E13704" t="str">
            <v>District 7</v>
          </cell>
          <cell r="F13704" t="str">
            <v>Sewer</v>
          </cell>
        </row>
        <row r="13705">
          <cell r="B13705">
            <v>0</v>
          </cell>
          <cell r="C13705">
            <v>2012</v>
          </cell>
          <cell r="D13705" t="str">
            <v>401500  Non Structured Overtime</v>
          </cell>
          <cell r="E13705" t="str">
            <v>Logistics</v>
          </cell>
          <cell r="F13705" t="str">
            <v>Water</v>
          </cell>
        </row>
        <row r="13706">
          <cell r="B13706">
            <v>470855.75</v>
          </cell>
          <cell r="C13706">
            <v>2012</v>
          </cell>
          <cell r="D13706" t="str">
            <v>401500  Non Structured Overtime</v>
          </cell>
          <cell r="E13706" t="str">
            <v>Informal Settlements</v>
          </cell>
          <cell r="F13706" t="str">
            <v>Water</v>
          </cell>
        </row>
        <row r="13707">
          <cell r="B13707">
            <v>195368.92</v>
          </cell>
          <cell r="C13707">
            <v>2012</v>
          </cell>
          <cell r="D13707" t="str">
            <v>401500  Non Structured Overtime</v>
          </cell>
          <cell r="E13707" t="str">
            <v>TOC</v>
          </cell>
          <cell r="F13707" t="str">
            <v>Water</v>
          </cell>
        </row>
        <row r="13708">
          <cell r="B13708">
            <v>223262.74</v>
          </cell>
          <cell r="C13708">
            <v>2012</v>
          </cell>
          <cell r="D13708" t="str">
            <v>401500  Non Structured Overtime</v>
          </cell>
          <cell r="E13708" t="str">
            <v>Informal Settlements</v>
          </cell>
          <cell r="F13708" t="str">
            <v>Water</v>
          </cell>
        </row>
        <row r="13709">
          <cell r="B13709">
            <v>71547.429999999993</v>
          </cell>
          <cell r="C13709">
            <v>2012</v>
          </cell>
          <cell r="D13709" t="str">
            <v>401500  Non Structured Overtime</v>
          </cell>
          <cell r="E13709" t="str">
            <v>TOC</v>
          </cell>
          <cell r="F13709" t="str">
            <v>Water</v>
          </cell>
        </row>
        <row r="13710">
          <cell r="B13710">
            <v>70468.960000000006</v>
          </cell>
          <cell r="C13710">
            <v>2012</v>
          </cell>
          <cell r="D13710" t="str">
            <v>401500  Non Structured Overtime</v>
          </cell>
          <cell r="E13710" t="str">
            <v>Logistics</v>
          </cell>
          <cell r="F13710" t="str">
            <v>Water</v>
          </cell>
        </row>
        <row r="13711">
          <cell r="B13711">
            <v>609698.93999999994</v>
          </cell>
          <cell r="C13711">
            <v>2012</v>
          </cell>
          <cell r="D13711" t="str">
            <v>401500  Non Structured Overtime</v>
          </cell>
          <cell r="E13711" t="str">
            <v>Logistics</v>
          </cell>
          <cell r="F13711" t="str">
            <v>Water</v>
          </cell>
        </row>
        <row r="13712">
          <cell r="B13712">
            <v>818343.67</v>
          </cell>
          <cell r="C13712">
            <v>2012</v>
          </cell>
          <cell r="D13712" t="str">
            <v>401500  Non Structured Overtime</v>
          </cell>
          <cell r="E13712" t="str">
            <v>Logistics</v>
          </cell>
          <cell r="F13712" t="str">
            <v>Water</v>
          </cell>
        </row>
        <row r="13713">
          <cell r="B13713">
            <v>286350.64</v>
          </cell>
          <cell r="C13713">
            <v>2012</v>
          </cell>
          <cell r="D13713" t="str">
            <v>401500  Non Structured Overtime</v>
          </cell>
          <cell r="E13713" t="str">
            <v>Logistics</v>
          </cell>
          <cell r="F13713" t="str">
            <v>Water</v>
          </cell>
        </row>
        <row r="13714">
          <cell r="B13714">
            <v>366337.57</v>
          </cell>
          <cell r="C13714">
            <v>2012</v>
          </cell>
          <cell r="D13714" t="str">
            <v>401500  Non Structured Overtime</v>
          </cell>
          <cell r="E13714" t="str">
            <v>Logistics</v>
          </cell>
          <cell r="F13714" t="str">
            <v>Water</v>
          </cell>
        </row>
        <row r="13715">
          <cell r="B13715">
            <v>173701.54</v>
          </cell>
          <cell r="C13715">
            <v>2012</v>
          </cell>
          <cell r="D13715" t="str">
            <v>401500  Non Structured Overtime</v>
          </cell>
          <cell r="E13715" t="str">
            <v>District 1</v>
          </cell>
          <cell r="F13715" t="str">
            <v>Water</v>
          </cell>
        </row>
        <row r="13716">
          <cell r="B13716">
            <v>213294.77</v>
          </cell>
          <cell r="C13716">
            <v>2012</v>
          </cell>
          <cell r="D13716" t="str">
            <v>401500  Non Structured Overtime</v>
          </cell>
          <cell r="E13716" t="str">
            <v>District 1</v>
          </cell>
          <cell r="F13716" t="str">
            <v>Water</v>
          </cell>
        </row>
        <row r="13717">
          <cell r="B13717">
            <v>32798.480000000003</v>
          </cell>
          <cell r="C13717">
            <v>2012</v>
          </cell>
          <cell r="D13717" t="str">
            <v>401500  Non Structured Overtime</v>
          </cell>
          <cell r="E13717" t="str">
            <v>District 1</v>
          </cell>
          <cell r="F13717" t="str">
            <v>Water</v>
          </cell>
        </row>
        <row r="13718">
          <cell r="B13718">
            <v>2833556.63</v>
          </cell>
          <cell r="C13718">
            <v>2012</v>
          </cell>
          <cell r="D13718" t="str">
            <v>401500  Non Structured Overtime</v>
          </cell>
          <cell r="E13718" t="str">
            <v>District 1</v>
          </cell>
          <cell r="F13718" t="str">
            <v>Water</v>
          </cell>
        </row>
        <row r="13719">
          <cell r="B13719">
            <v>166905.54999999999</v>
          </cell>
          <cell r="C13719">
            <v>2012</v>
          </cell>
          <cell r="D13719" t="str">
            <v>401500  Non Structured Overtime</v>
          </cell>
          <cell r="E13719" t="str">
            <v>District 6</v>
          </cell>
          <cell r="F13719" t="str">
            <v>Water</v>
          </cell>
        </row>
        <row r="13720">
          <cell r="B13720">
            <v>200165.95</v>
          </cell>
          <cell r="C13720">
            <v>2012</v>
          </cell>
          <cell r="D13720" t="str">
            <v>401500  Non Structured Overtime</v>
          </cell>
          <cell r="E13720" t="str">
            <v>District 8</v>
          </cell>
          <cell r="F13720" t="str">
            <v>Water</v>
          </cell>
        </row>
        <row r="13721">
          <cell r="B13721">
            <v>65228.51</v>
          </cell>
          <cell r="C13721">
            <v>2012</v>
          </cell>
          <cell r="D13721" t="str">
            <v>401510  Structured Overtime</v>
          </cell>
          <cell r="E13721" t="str">
            <v>District 8</v>
          </cell>
          <cell r="F13721" t="str">
            <v>Water</v>
          </cell>
        </row>
        <row r="13722">
          <cell r="B13722">
            <v>4120.3100000000004</v>
          </cell>
          <cell r="C13722">
            <v>2012</v>
          </cell>
          <cell r="D13722" t="str">
            <v>401510  Structured Overtime</v>
          </cell>
          <cell r="E13722" t="str">
            <v>District 8</v>
          </cell>
          <cell r="F13722" t="str">
            <v>Water</v>
          </cell>
        </row>
        <row r="13723">
          <cell r="B13723">
            <v>39831.629999999997</v>
          </cell>
          <cell r="C13723">
            <v>2012</v>
          </cell>
          <cell r="D13723" t="str">
            <v>401510  Structured Overtime</v>
          </cell>
          <cell r="E13723" t="str">
            <v>District 8</v>
          </cell>
          <cell r="F13723" t="str">
            <v>Water</v>
          </cell>
        </row>
        <row r="13724">
          <cell r="B13724">
            <v>0</v>
          </cell>
          <cell r="C13724">
            <v>2012</v>
          </cell>
          <cell r="D13724" t="str">
            <v>401510  Structured Overtime</v>
          </cell>
          <cell r="E13724" t="str">
            <v>District 8</v>
          </cell>
          <cell r="F13724" t="str">
            <v>Water</v>
          </cell>
        </row>
        <row r="13725">
          <cell r="B13725">
            <v>9716.2999999999993</v>
          </cell>
          <cell r="C13725">
            <v>2012</v>
          </cell>
          <cell r="D13725" t="str">
            <v>401510  Structured Overtime</v>
          </cell>
          <cell r="E13725" t="str">
            <v>District 6</v>
          </cell>
          <cell r="F13725" t="str">
            <v>Water</v>
          </cell>
        </row>
        <row r="13726">
          <cell r="B13726">
            <v>3747.73</v>
          </cell>
          <cell r="C13726">
            <v>2012</v>
          </cell>
          <cell r="D13726" t="str">
            <v>401510  Structured Overtime</v>
          </cell>
          <cell r="E13726" t="str">
            <v>District 6</v>
          </cell>
          <cell r="F13726" t="str">
            <v>Water</v>
          </cell>
        </row>
        <row r="13727">
          <cell r="B13727">
            <v>0</v>
          </cell>
          <cell r="C13727">
            <v>2012</v>
          </cell>
          <cell r="D13727" t="str">
            <v>401510  Structured Overtime</v>
          </cell>
          <cell r="E13727" t="str">
            <v>District 3</v>
          </cell>
          <cell r="F13727" t="str">
            <v>Water</v>
          </cell>
        </row>
        <row r="13728">
          <cell r="B13728">
            <v>0</v>
          </cell>
          <cell r="C13728">
            <v>2012</v>
          </cell>
          <cell r="D13728" t="str">
            <v>401510  Structured Overtime</v>
          </cell>
          <cell r="E13728" t="str">
            <v>District 3</v>
          </cell>
          <cell r="F13728" t="str">
            <v>Water</v>
          </cell>
        </row>
        <row r="13729">
          <cell r="B13729">
            <v>84.96</v>
          </cell>
          <cell r="C13729">
            <v>2012</v>
          </cell>
          <cell r="D13729" t="str">
            <v>401510  Structured Overtime</v>
          </cell>
          <cell r="E13729" t="str">
            <v>District 1</v>
          </cell>
          <cell r="F13729" t="str">
            <v>Water</v>
          </cell>
        </row>
        <row r="13730">
          <cell r="B13730">
            <v>13047.72</v>
          </cell>
          <cell r="C13730">
            <v>2012</v>
          </cell>
          <cell r="D13730" t="str">
            <v>401510  Structured Overtime</v>
          </cell>
          <cell r="E13730" t="str">
            <v>District 1</v>
          </cell>
          <cell r="F13730" t="str">
            <v>Water</v>
          </cell>
        </row>
        <row r="13731">
          <cell r="B13731">
            <v>1456.91</v>
          </cell>
          <cell r="C13731">
            <v>2012</v>
          </cell>
          <cell r="D13731" t="str">
            <v>401510  Structured Overtime</v>
          </cell>
          <cell r="E13731" t="str">
            <v>Logistics</v>
          </cell>
          <cell r="F13731" t="str">
            <v>Water</v>
          </cell>
        </row>
        <row r="13732">
          <cell r="B13732">
            <v>2150.67</v>
          </cell>
          <cell r="C13732">
            <v>2012</v>
          </cell>
          <cell r="D13732" t="str">
            <v>401510  Structured Overtime</v>
          </cell>
          <cell r="E13732" t="str">
            <v>Logistics</v>
          </cell>
          <cell r="F13732" t="str">
            <v>Water</v>
          </cell>
        </row>
        <row r="13733">
          <cell r="B13733">
            <v>9423.2900000000009</v>
          </cell>
          <cell r="C13733">
            <v>2012</v>
          </cell>
          <cell r="D13733" t="str">
            <v>401510  Structured Overtime</v>
          </cell>
          <cell r="E13733" t="str">
            <v>Logistics</v>
          </cell>
          <cell r="F13733" t="str">
            <v>Water</v>
          </cell>
        </row>
        <row r="13734">
          <cell r="B13734">
            <v>9386.07</v>
          </cell>
          <cell r="C13734">
            <v>2012</v>
          </cell>
          <cell r="D13734" t="str">
            <v>401510  Structured Overtime</v>
          </cell>
          <cell r="E13734" t="str">
            <v>Logistics</v>
          </cell>
          <cell r="F13734" t="str">
            <v>Water</v>
          </cell>
        </row>
        <row r="13735">
          <cell r="B13735">
            <v>0</v>
          </cell>
          <cell r="C13735">
            <v>2012</v>
          </cell>
          <cell r="D13735" t="str">
            <v>401510  Structured Overtime</v>
          </cell>
          <cell r="E13735" t="str">
            <v>Informal Settlements</v>
          </cell>
          <cell r="F13735" t="str">
            <v>Water</v>
          </cell>
        </row>
        <row r="13736">
          <cell r="B13736">
            <v>273720.59999999998</v>
          </cell>
          <cell r="C13736">
            <v>2012</v>
          </cell>
          <cell r="D13736" t="str">
            <v>401510  Structured Overtime</v>
          </cell>
          <cell r="E13736" t="str">
            <v>TOC</v>
          </cell>
          <cell r="F13736" t="str">
            <v>Water</v>
          </cell>
        </row>
        <row r="13737">
          <cell r="B13737">
            <v>5900.33</v>
          </cell>
          <cell r="C13737">
            <v>2012</v>
          </cell>
          <cell r="D13737" t="str">
            <v>401510  Structured Overtime</v>
          </cell>
          <cell r="E13737" t="str">
            <v>District 7</v>
          </cell>
          <cell r="F13737" t="str">
            <v>Sewer</v>
          </cell>
        </row>
        <row r="13738">
          <cell r="B13738">
            <v>4259.2</v>
          </cell>
          <cell r="C13738">
            <v>2012</v>
          </cell>
          <cell r="D13738" t="str">
            <v>401510  Structured Overtime</v>
          </cell>
          <cell r="E13738" t="str">
            <v>District 4</v>
          </cell>
          <cell r="F13738" t="str">
            <v>Sewer</v>
          </cell>
        </row>
        <row r="13739">
          <cell r="B13739">
            <v>0</v>
          </cell>
          <cell r="C13739">
            <v>2012</v>
          </cell>
          <cell r="D13739" t="str">
            <v>401510  Structured Overtime</v>
          </cell>
          <cell r="E13739" t="str">
            <v>District 3</v>
          </cell>
          <cell r="F13739" t="str">
            <v>Sewer</v>
          </cell>
        </row>
        <row r="13740">
          <cell r="B13740">
            <v>35762.07</v>
          </cell>
          <cell r="C13740">
            <v>2012</v>
          </cell>
          <cell r="D13740" t="str">
            <v>401510  Structured Overtime</v>
          </cell>
          <cell r="E13740" t="str">
            <v>District 7</v>
          </cell>
          <cell r="F13740" t="str">
            <v>Sewer</v>
          </cell>
        </row>
        <row r="13741">
          <cell r="B13741">
            <v>0</v>
          </cell>
          <cell r="C13741">
            <v>2012</v>
          </cell>
          <cell r="D13741" t="str">
            <v>401510  Structured Overtime</v>
          </cell>
          <cell r="E13741" t="str">
            <v>District 1</v>
          </cell>
          <cell r="F13741" t="str">
            <v>Sewer</v>
          </cell>
        </row>
        <row r="13742">
          <cell r="B13742">
            <v>7532</v>
          </cell>
          <cell r="C13742">
            <v>2012</v>
          </cell>
          <cell r="D13742" t="str">
            <v>401600  Allowances: Housing</v>
          </cell>
          <cell r="E13742" t="str">
            <v>District 8</v>
          </cell>
          <cell r="F13742" t="str">
            <v>Water</v>
          </cell>
        </row>
        <row r="13743">
          <cell r="B13743">
            <v>27388</v>
          </cell>
          <cell r="C13743">
            <v>2012</v>
          </cell>
          <cell r="D13743" t="str">
            <v>401600  Allowances: Housing</v>
          </cell>
          <cell r="E13743" t="str">
            <v>District 8</v>
          </cell>
          <cell r="F13743" t="str">
            <v>Water</v>
          </cell>
        </row>
        <row r="13744">
          <cell r="B13744">
            <v>7800</v>
          </cell>
          <cell r="C13744">
            <v>2012</v>
          </cell>
          <cell r="D13744" t="str">
            <v>401600  Allowances: Housing</v>
          </cell>
          <cell r="E13744" t="str">
            <v>District 6</v>
          </cell>
          <cell r="F13744" t="str">
            <v>Water</v>
          </cell>
        </row>
        <row r="13745">
          <cell r="B13745">
            <v>3864</v>
          </cell>
          <cell r="C13745">
            <v>2012</v>
          </cell>
          <cell r="D13745" t="str">
            <v>401600  Allowances: Housing</v>
          </cell>
          <cell r="E13745" t="str">
            <v>District 3</v>
          </cell>
          <cell r="F13745" t="str">
            <v>Water</v>
          </cell>
        </row>
        <row r="13746">
          <cell r="B13746">
            <v>0</v>
          </cell>
          <cell r="C13746">
            <v>2012</v>
          </cell>
          <cell r="D13746" t="str">
            <v>401600  Allowances: Housing</v>
          </cell>
          <cell r="E13746" t="str">
            <v>District 3</v>
          </cell>
          <cell r="F13746" t="str">
            <v>Water</v>
          </cell>
        </row>
        <row r="13747">
          <cell r="B13747">
            <v>9936</v>
          </cell>
          <cell r="C13747">
            <v>2012</v>
          </cell>
          <cell r="D13747" t="str">
            <v>401600  Allowances: Housing</v>
          </cell>
          <cell r="E13747" t="str">
            <v>District 3</v>
          </cell>
          <cell r="F13747" t="str">
            <v>Water</v>
          </cell>
        </row>
        <row r="13748">
          <cell r="B13748">
            <v>0</v>
          </cell>
          <cell r="C13748">
            <v>2012</v>
          </cell>
          <cell r="D13748" t="str">
            <v>401600  Allowances: Housing</v>
          </cell>
          <cell r="E13748" t="str">
            <v>District 4</v>
          </cell>
          <cell r="F13748" t="str">
            <v>Water</v>
          </cell>
        </row>
        <row r="13749">
          <cell r="B13749">
            <v>17740</v>
          </cell>
          <cell r="C13749">
            <v>2012</v>
          </cell>
          <cell r="D13749" t="str">
            <v>401600  Allowances: Housing</v>
          </cell>
          <cell r="E13749" t="str">
            <v>District 4</v>
          </cell>
          <cell r="F13749" t="str">
            <v>Water</v>
          </cell>
        </row>
        <row r="13750">
          <cell r="B13750">
            <v>56581</v>
          </cell>
          <cell r="C13750">
            <v>2012</v>
          </cell>
          <cell r="D13750" t="str">
            <v>401600  Allowances: Housing</v>
          </cell>
          <cell r="E13750" t="str">
            <v>District 4</v>
          </cell>
          <cell r="F13750" t="str">
            <v>Water</v>
          </cell>
        </row>
        <row r="13751">
          <cell r="B13751">
            <v>45105</v>
          </cell>
          <cell r="C13751">
            <v>2012</v>
          </cell>
          <cell r="D13751" t="str">
            <v>401600  Allowances: Housing</v>
          </cell>
          <cell r="E13751" t="str">
            <v>District 4</v>
          </cell>
          <cell r="F13751" t="str">
            <v>Water</v>
          </cell>
        </row>
        <row r="13752">
          <cell r="B13752">
            <v>7332</v>
          </cell>
          <cell r="C13752">
            <v>2012</v>
          </cell>
          <cell r="D13752" t="str">
            <v>401600  Allowances: Housing</v>
          </cell>
          <cell r="E13752" t="str">
            <v>District 4</v>
          </cell>
          <cell r="F13752" t="str">
            <v>Water</v>
          </cell>
        </row>
        <row r="13753">
          <cell r="B13753">
            <v>1278</v>
          </cell>
          <cell r="C13753">
            <v>2012</v>
          </cell>
          <cell r="D13753" t="str">
            <v>401600  Allowances: Housing</v>
          </cell>
          <cell r="E13753" t="str">
            <v>District 8</v>
          </cell>
          <cell r="F13753" t="str">
            <v>Water</v>
          </cell>
        </row>
        <row r="13754">
          <cell r="B13754">
            <v>8760</v>
          </cell>
          <cell r="C13754">
            <v>2012</v>
          </cell>
          <cell r="D13754" t="str">
            <v>401600  Allowances: Housing</v>
          </cell>
          <cell r="E13754" t="str">
            <v>District 8</v>
          </cell>
          <cell r="F13754" t="str">
            <v>Water</v>
          </cell>
        </row>
        <row r="13755">
          <cell r="B13755">
            <v>2662</v>
          </cell>
          <cell r="C13755">
            <v>2012</v>
          </cell>
          <cell r="D13755" t="str">
            <v>401600  Allowances: Housing</v>
          </cell>
          <cell r="E13755" t="str">
            <v>District 1</v>
          </cell>
          <cell r="F13755" t="str">
            <v>Water</v>
          </cell>
        </row>
        <row r="13756">
          <cell r="B13756">
            <v>9966</v>
          </cell>
          <cell r="C13756">
            <v>2012</v>
          </cell>
          <cell r="D13756" t="str">
            <v>401600  Allowances: Housing</v>
          </cell>
          <cell r="E13756" t="str">
            <v>District 8</v>
          </cell>
          <cell r="F13756" t="str">
            <v>Water</v>
          </cell>
        </row>
        <row r="13757">
          <cell r="B13757">
            <v>2928</v>
          </cell>
          <cell r="C13757">
            <v>2012</v>
          </cell>
          <cell r="D13757" t="str">
            <v>401600  Allowances: Housing</v>
          </cell>
          <cell r="E13757" t="str">
            <v>District 6</v>
          </cell>
          <cell r="F13757" t="str">
            <v>Water</v>
          </cell>
        </row>
        <row r="13758">
          <cell r="B13758">
            <v>43937</v>
          </cell>
          <cell r="C13758">
            <v>2012</v>
          </cell>
          <cell r="D13758" t="str">
            <v>401600  Allowances: Housing</v>
          </cell>
          <cell r="E13758" t="str">
            <v>District 6</v>
          </cell>
          <cell r="F13758" t="str">
            <v>Water</v>
          </cell>
        </row>
        <row r="13759">
          <cell r="B13759">
            <v>9000</v>
          </cell>
          <cell r="C13759">
            <v>2012</v>
          </cell>
          <cell r="D13759" t="str">
            <v>401600  Allowances: Housing</v>
          </cell>
          <cell r="E13759" t="str">
            <v>District 6</v>
          </cell>
          <cell r="F13759" t="str">
            <v>Water</v>
          </cell>
        </row>
        <row r="13760">
          <cell r="B13760">
            <v>12901</v>
          </cell>
          <cell r="C13760">
            <v>2012</v>
          </cell>
          <cell r="D13760" t="str">
            <v>401600  Allowances: Housing</v>
          </cell>
          <cell r="E13760" t="str">
            <v>District 6</v>
          </cell>
          <cell r="F13760" t="str">
            <v>Water</v>
          </cell>
        </row>
        <row r="13761">
          <cell r="B13761">
            <v>46900</v>
          </cell>
          <cell r="C13761">
            <v>2012</v>
          </cell>
          <cell r="D13761" t="str">
            <v>401600  Allowances: Housing</v>
          </cell>
          <cell r="E13761" t="str">
            <v>District 6</v>
          </cell>
          <cell r="F13761" t="str">
            <v>Water</v>
          </cell>
        </row>
        <row r="13762">
          <cell r="B13762">
            <v>17640</v>
          </cell>
          <cell r="C13762">
            <v>2012</v>
          </cell>
          <cell r="D13762" t="str">
            <v>401600  Allowances: Housing</v>
          </cell>
          <cell r="E13762" t="str">
            <v>District 8</v>
          </cell>
          <cell r="F13762" t="str">
            <v>Water</v>
          </cell>
        </row>
        <row r="13763">
          <cell r="B13763">
            <v>91747</v>
          </cell>
          <cell r="C13763">
            <v>2012</v>
          </cell>
          <cell r="D13763" t="str">
            <v>401600  Allowances: Housing</v>
          </cell>
          <cell r="E13763" t="str">
            <v>District 8</v>
          </cell>
          <cell r="F13763" t="str">
            <v>Water</v>
          </cell>
        </row>
        <row r="13764">
          <cell r="B13764">
            <v>8586</v>
          </cell>
          <cell r="C13764">
            <v>2012</v>
          </cell>
          <cell r="D13764" t="str">
            <v>401600  Allowances: Housing</v>
          </cell>
          <cell r="E13764" t="str">
            <v>District 8</v>
          </cell>
          <cell r="F13764" t="str">
            <v>Water</v>
          </cell>
        </row>
        <row r="13765">
          <cell r="B13765">
            <v>23738</v>
          </cell>
          <cell r="C13765">
            <v>2012</v>
          </cell>
          <cell r="D13765" t="str">
            <v>401600  Allowances: Housing</v>
          </cell>
          <cell r="E13765" t="str">
            <v>District 8</v>
          </cell>
          <cell r="F13765" t="str">
            <v>Water</v>
          </cell>
        </row>
        <row r="13766">
          <cell r="B13766">
            <v>35856</v>
          </cell>
          <cell r="C13766">
            <v>2012</v>
          </cell>
          <cell r="D13766" t="str">
            <v>401600  Allowances: Housing</v>
          </cell>
          <cell r="E13766" t="str">
            <v>District 8</v>
          </cell>
          <cell r="F13766" t="str">
            <v>Water</v>
          </cell>
        </row>
        <row r="13767">
          <cell r="B13767">
            <v>21924</v>
          </cell>
          <cell r="C13767">
            <v>2012</v>
          </cell>
          <cell r="D13767" t="str">
            <v>401600  Allowances: Housing</v>
          </cell>
          <cell r="E13767" t="str">
            <v>District 8</v>
          </cell>
          <cell r="F13767" t="str">
            <v>Water</v>
          </cell>
        </row>
        <row r="13768">
          <cell r="B13768">
            <v>156817</v>
          </cell>
          <cell r="C13768">
            <v>2012</v>
          </cell>
          <cell r="D13768" t="str">
            <v>401600  Allowances: Housing</v>
          </cell>
          <cell r="E13768" t="str">
            <v>District 8</v>
          </cell>
          <cell r="F13768" t="str">
            <v>Water</v>
          </cell>
        </row>
        <row r="13769">
          <cell r="B13769">
            <v>15152</v>
          </cell>
          <cell r="C13769">
            <v>2012</v>
          </cell>
          <cell r="D13769" t="str">
            <v>401600  Allowances: Housing</v>
          </cell>
          <cell r="E13769" t="str">
            <v>District 6</v>
          </cell>
          <cell r="F13769" t="str">
            <v>Water</v>
          </cell>
        </row>
        <row r="13770">
          <cell r="B13770">
            <v>85738</v>
          </cell>
          <cell r="C13770">
            <v>2012</v>
          </cell>
          <cell r="D13770" t="str">
            <v>401600  Allowances: Housing</v>
          </cell>
          <cell r="E13770" t="str">
            <v>District 1</v>
          </cell>
          <cell r="F13770" t="str">
            <v>Sewer</v>
          </cell>
        </row>
        <row r="13771">
          <cell r="B13771">
            <v>51514</v>
          </cell>
          <cell r="C13771">
            <v>2012</v>
          </cell>
          <cell r="D13771" t="str">
            <v>401600  Allowances: Housing</v>
          </cell>
          <cell r="E13771" t="str">
            <v>District 7</v>
          </cell>
          <cell r="F13771" t="str">
            <v>Sewer</v>
          </cell>
        </row>
        <row r="13772">
          <cell r="B13772">
            <v>31755</v>
          </cell>
          <cell r="C13772">
            <v>2012</v>
          </cell>
          <cell r="D13772" t="str">
            <v>401600  Allowances: Housing</v>
          </cell>
          <cell r="E13772" t="str">
            <v>District 6</v>
          </cell>
          <cell r="F13772" t="str">
            <v>Sewer</v>
          </cell>
        </row>
        <row r="13773">
          <cell r="B13773">
            <v>1855</v>
          </cell>
          <cell r="C13773">
            <v>2012</v>
          </cell>
          <cell r="D13773" t="str">
            <v>401600  Allowances: Housing</v>
          </cell>
          <cell r="E13773" t="str">
            <v>TOC</v>
          </cell>
          <cell r="F13773" t="str">
            <v>Sewer</v>
          </cell>
        </row>
        <row r="13774">
          <cell r="B13774">
            <v>13904</v>
          </cell>
          <cell r="C13774">
            <v>2012</v>
          </cell>
          <cell r="D13774" t="str">
            <v>401600  Allowances: Housing</v>
          </cell>
          <cell r="E13774" t="str">
            <v>District 3</v>
          </cell>
          <cell r="F13774" t="str">
            <v>Sewer</v>
          </cell>
        </row>
        <row r="13775">
          <cell r="B13775">
            <v>31392</v>
          </cell>
          <cell r="C13775">
            <v>2012</v>
          </cell>
          <cell r="D13775" t="str">
            <v>401600  Allowances: Housing</v>
          </cell>
          <cell r="E13775" t="str">
            <v>District 4</v>
          </cell>
          <cell r="F13775" t="str">
            <v>Sewer</v>
          </cell>
        </row>
        <row r="13776">
          <cell r="B13776">
            <v>41490</v>
          </cell>
          <cell r="C13776">
            <v>2012</v>
          </cell>
          <cell r="D13776" t="str">
            <v>401600  Allowances: Housing</v>
          </cell>
          <cell r="E13776" t="str">
            <v>District 4</v>
          </cell>
          <cell r="F13776" t="str">
            <v>Sewer</v>
          </cell>
        </row>
        <row r="13777">
          <cell r="B13777">
            <v>28774</v>
          </cell>
          <cell r="C13777">
            <v>2012</v>
          </cell>
          <cell r="D13777" t="str">
            <v>401600  Allowances: Housing</v>
          </cell>
          <cell r="E13777" t="str">
            <v>District 4</v>
          </cell>
          <cell r="F13777" t="str">
            <v>Sewer</v>
          </cell>
        </row>
        <row r="13778">
          <cell r="B13778">
            <v>21822</v>
          </cell>
          <cell r="C13778">
            <v>2012</v>
          </cell>
          <cell r="D13778" t="str">
            <v>401600  Allowances: Housing</v>
          </cell>
          <cell r="E13778" t="str">
            <v>District 7</v>
          </cell>
          <cell r="F13778" t="str">
            <v>Sewer</v>
          </cell>
        </row>
        <row r="13779">
          <cell r="B13779">
            <v>7836</v>
          </cell>
          <cell r="C13779">
            <v>2012</v>
          </cell>
          <cell r="D13779" t="str">
            <v>401600  Allowances: Housing</v>
          </cell>
          <cell r="E13779" t="str">
            <v>District 6</v>
          </cell>
          <cell r="F13779" t="str">
            <v>Sewer</v>
          </cell>
        </row>
        <row r="13780">
          <cell r="B13780">
            <v>12528</v>
          </cell>
          <cell r="C13780">
            <v>2012</v>
          </cell>
          <cell r="D13780" t="str">
            <v>401600  Allowances: Housing</v>
          </cell>
          <cell r="E13780" t="str">
            <v>District 6</v>
          </cell>
          <cell r="F13780" t="str">
            <v>Sewer</v>
          </cell>
        </row>
        <row r="13781">
          <cell r="B13781">
            <v>42263</v>
          </cell>
          <cell r="C13781">
            <v>2012</v>
          </cell>
          <cell r="D13781" t="str">
            <v>401600  Allowances: Housing</v>
          </cell>
          <cell r="E13781" t="str">
            <v>District 6</v>
          </cell>
          <cell r="F13781" t="str">
            <v>Sewer</v>
          </cell>
        </row>
        <row r="13782">
          <cell r="B13782">
            <v>6354</v>
          </cell>
          <cell r="C13782">
            <v>2012</v>
          </cell>
          <cell r="D13782" t="str">
            <v>401600  Allowances: Housing</v>
          </cell>
          <cell r="E13782" t="str">
            <v>District 7</v>
          </cell>
          <cell r="F13782" t="str">
            <v>Sewer</v>
          </cell>
        </row>
        <row r="13783">
          <cell r="B13783">
            <v>3132</v>
          </cell>
          <cell r="C13783">
            <v>2012</v>
          </cell>
          <cell r="D13783" t="str">
            <v>401600  Allowances: Housing</v>
          </cell>
          <cell r="E13783" t="str">
            <v>District 7</v>
          </cell>
          <cell r="F13783" t="str">
            <v>Sewer</v>
          </cell>
        </row>
        <row r="13784">
          <cell r="B13784">
            <v>11928</v>
          </cell>
          <cell r="C13784">
            <v>2012</v>
          </cell>
          <cell r="D13784" t="str">
            <v>401600  Allowances: Housing</v>
          </cell>
          <cell r="E13784" t="str">
            <v>Logistics</v>
          </cell>
          <cell r="F13784" t="str">
            <v>Water</v>
          </cell>
        </row>
        <row r="13785">
          <cell r="B13785">
            <v>5074</v>
          </cell>
          <cell r="C13785">
            <v>2012</v>
          </cell>
          <cell r="D13785" t="str">
            <v>401600  Allowances: Housing</v>
          </cell>
          <cell r="E13785" t="str">
            <v>Informal Settlements</v>
          </cell>
          <cell r="F13785" t="str">
            <v>Water</v>
          </cell>
        </row>
        <row r="13786">
          <cell r="B13786">
            <v>64646</v>
          </cell>
          <cell r="C13786">
            <v>2012</v>
          </cell>
          <cell r="D13786" t="str">
            <v>401600  Allowances: Housing</v>
          </cell>
          <cell r="E13786" t="str">
            <v>TOC</v>
          </cell>
          <cell r="F13786" t="str">
            <v>Water</v>
          </cell>
        </row>
        <row r="13787">
          <cell r="B13787">
            <v>44640</v>
          </cell>
          <cell r="C13787">
            <v>2012</v>
          </cell>
          <cell r="D13787" t="str">
            <v>401600  Allowances: Housing</v>
          </cell>
          <cell r="E13787" t="str">
            <v>Informal Settlements</v>
          </cell>
          <cell r="F13787" t="str">
            <v>Water</v>
          </cell>
        </row>
        <row r="13788">
          <cell r="B13788">
            <v>75399</v>
          </cell>
          <cell r="C13788">
            <v>2012</v>
          </cell>
          <cell r="D13788" t="str">
            <v>401600  Allowances: Housing</v>
          </cell>
          <cell r="E13788" t="str">
            <v>TOC</v>
          </cell>
          <cell r="F13788" t="str">
            <v>Water</v>
          </cell>
        </row>
        <row r="13789">
          <cell r="B13789">
            <v>6084</v>
          </cell>
          <cell r="C13789">
            <v>2012</v>
          </cell>
          <cell r="D13789" t="str">
            <v>401600  Allowances: Housing</v>
          </cell>
          <cell r="E13789" t="str">
            <v>Logistics</v>
          </cell>
          <cell r="F13789" t="str">
            <v>Water</v>
          </cell>
        </row>
        <row r="13790">
          <cell r="B13790">
            <v>34110</v>
          </cell>
          <cell r="C13790">
            <v>2012</v>
          </cell>
          <cell r="D13790" t="str">
            <v>401600  Allowances: Housing</v>
          </cell>
          <cell r="E13790" t="str">
            <v>Logistics</v>
          </cell>
          <cell r="F13790" t="str">
            <v>Water</v>
          </cell>
        </row>
        <row r="13791">
          <cell r="B13791">
            <v>32894</v>
          </cell>
          <cell r="C13791">
            <v>2012</v>
          </cell>
          <cell r="D13791" t="str">
            <v>401600  Allowances: Housing</v>
          </cell>
          <cell r="E13791" t="str">
            <v>Logistics</v>
          </cell>
          <cell r="F13791" t="str">
            <v>Water</v>
          </cell>
        </row>
        <row r="13792">
          <cell r="B13792">
            <v>12226</v>
          </cell>
          <cell r="C13792">
            <v>2012</v>
          </cell>
          <cell r="D13792" t="str">
            <v>401600  Allowances: Housing</v>
          </cell>
          <cell r="E13792" t="str">
            <v>Logistics</v>
          </cell>
          <cell r="F13792" t="str">
            <v>Water</v>
          </cell>
        </row>
        <row r="13793">
          <cell r="B13793">
            <v>36569</v>
          </cell>
          <cell r="C13793">
            <v>2012</v>
          </cell>
          <cell r="D13793" t="str">
            <v>401600  Allowances: Housing</v>
          </cell>
          <cell r="E13793" t="str">
            <v>Logistics</v>
          </cell>
          <cell r="F13793" t="str">
            <v>Water</v>
          </cell>
        </row>
        <row r="13794">
          <cell r="B13794">
            <v>9678</v>
          </cell>
          <cell r="C13794">
            <v>2012</v>
          </cell>
          <cell r="D13794" t="str">
            <v>401600  Allowances: Housing</v>
          </cell>
          <cell r="E13794" t="str">
            <v>District 1</v>
          </cell>
          <cell r="F13794" t="str">
            <v>Water</v>
          </cell>
        </row>
        <row r="13795">
          <cell r="B13795">
            <v>47254</v>
          </cell>
          <cell r="C13795">
            <v>2012</v>
          </cell>
          <cell r="D13795" t="str">
            <v>401600  Allowances: Housing</v>
          </cell>
          <cell r="E13795" t="str">
            <v>District 1</v>
          </cell>
          <cell r="F13795" t="str">
            <v>Water</v>
          </cell>
        </row>
        <row r="13796">
          <cell r="B13796">
            <v>89943</v>
          </cell>
          <cell r="C13796">
            <v>2012</v>
          </cell>
          <cell r="D13796" t="str">
            <v>401600  Allowances: Housing</v>
          </cell>
          <cell r="E13796" t="str">
            <v>District 1</v>
          </cell>
          <cell r="F13796" t="str">
            <v>Water</v>
          </cell>
        </row>
        <row r="13797">
          <cell r="B13797">
            <v>90928.09</v>
          </cell>
          <cell r="C13797">
            <v>2012</v>
          </cell>
          <cell r="D13797" t="str">
            <v>401700  Allowances: Locomotion</v>
          </cell>
          <cell r="E13797" t="str">
            <v>District 8</v>
          </cell>
          <cell r="F13797" t="str">
            <v>Water</v>
          </cell>
        </row>
        <row r="13798">
          <cell r="B13798">
            <v>124890.42</v>
          </cell>
          <cell r="C13798">
            <v>2012</v>
          </cell>
          <cell r="D13798" t="str">
            <v>401700  Allowances: Locomotion</v>
          </cell>
          <cell r="E13798" t="str">
            <v>District 8</v>
          </cell>
          <cell r="F13798" t="str">
            <v>Water</v>
          </cell>
        </row>
        <row r="13799">
          <cell r="B13799">
            <v>28506.720000000001</v>
          </cell>
          <cell r="C13799">
            <v>2012</v>
          </cell>
          <cell r="D13799" t="str">
            <v>401700  Allowances: Locomotion</v>
          </cell>
          <cell r="E13799" t="str">
            <v>District 8</v>
          </cell>
          <cell r="F13799" t="str">
            <v>Water</v>
          </cell>
        </row>
        <row r="13800">
          <cell r="B13800">
            <v>140065.07999999999</v>
          </cell>
          <cell r="C13800">
            <v>2012</v>
          </cell>
          <cell r="D13800" t="str">
            <v>401700  Allowances: Locomotion</v>
          </cell>
          <cell r="E13800" t="str">
            <v>District 8</v>
          </cell>
          <cell r="F13800" t="str">
            <v>Water</v>
          </cell>
        </row>
        <row r="13801">
          <cell r="B13801">
            <v>105733.52</v>
          </cell>
          <cell r="C13801">
            <v>2012</v>
          </cell>
          <cell r="D13801" t="str">
            <v>401700  Allowances: Locomotion</v>
          </cell>
          <cell r="E13801" t="str">
            <v>District 8</v>
          </cell>
          <cell r="F13801" t="str">
            <v>Water</v>
          </cell>
        </row>
        <row r="13802">
          <cell r="B13802">
            <v>276438.07</v>
          </cell>
          <cell r="C13802">
            <v>2012</v>
          </cell>
          <cell r="D13802" t="str">
            <v>401700  Allowances: Locomotion</v>
          </cell>
          <cell r="E13802" t="str">
            <v>District 6</v>
          </cell>
          <cell r="F13802" t="str">
            <v>Water</v>
          </cell>
        </row>
        <row r="13803">
          <cell r="B13803">
            <v>48000</v>
          </cell>
          <cell r="C13803">
            <v>2012</v>
          </cell>
          <cell r="D13803" t="str">
            <v>401700  Allowances: Locomotion</v>
          </cell>
          <cell r="E13803" t="str">
            <v>District 6</v>
          </cell>
          <cell r="F13803" t="str">
            <v>Water</v>
          </cell>
        </row>
        <row r="13804">
          <cell r="B13804">
            <v>0</v>
          </cell>
          <cell r="C13804">
            <v>2012</v>
          </cell>
          <cell r="D13804" t="str">
            <v>401700  Allowances: Locomotion</v>
          </cell>
          <cell r="E13804" t="str">
            <v>District 1</v>
          </cell>
          <cell r="F13804" t="str">
            <v>Water</v>
          </cell>
        </row>
        <row r="13805">
          <cell r="B13805">
            <v>59549.65</v>
          </cell>
          <cell r="C13805">
            <v>2012</v>
          </cell>
          <cell r="D13805" t="str">
            <v>401700  Allowances: Locomotion</v>
          </cell>
          <cell r="E13805" t="str">
            <v>District 8</v>
          </cell>
          <cell r="F13805" t="str">
            <v>Water</v>
          </cell>
        </row>
        <row r="13806">
          <cell r="B13806">
            <v>20634.509999999998</v>
          </cell>
          <cell r="C13806">
            <v>2012</v>
          </cell>
          <cell r="D13806" t="str">
            <v>401700  Allowances: Locomotion</v>
          </cell>
          <cell r="E13806" t="str">
            <v>District 4</v>
          </cell>
          <cell r="F13806" t="str">
            <v>Water</v>
          </cell>
        </row>
        <row r="13807">
          <cell r="B13807">
            <v>249890.86</v>
          </cell>
          <cell r="C13807">
            <v>2012</v>
          </cell>
          <cell r="D13807" t="str">
            <v>401700  Allowances: Locomotion</v>
          </cell>
          <cell r="E13807" t="str">
            <v>District 4</v>
          </cell>
          <cell r="F13807" t="str">
            <v>Water</v>
          </cell>
        </row>
        <row r="13808">
          <cell r="B13808">
            <v>34784.1</v>
          </cell>
          <cell r="C13808">
            <v>2012</v>
          </cell>
          <cell r="D13808" t="str">
            <v>401700  Allowances: Locomotion</v>
          </cell>
          <cell r="E13808" t="str">
            <v>District 4</v>
          </cell>
          <cell r="F13808" t="str">
            <v>Water</v>
          </cell>
        </row>
        <row r="13809">
          <cell r="B13809">
            <v>64539.99</v>
          </cell>
          <cell r="C13809">
            <v>2012</v>
          </cell>
          <cell r="D13809" t="str">
            <v>401700  Allowances: Locomotion</v>
          </cell>
          <cell r="E13809" t="str">
            <v>District 3</v>
          </cell>
          <cell r="F13809" t="str">
            <v>Water</v>
          </cell>
        </row>
        <row r="13810">
          <cell r="B13810">
            <v>4736.6499999999996</v>
          </cell>
          <cell r="C13810">
            <v>2012</v>
          </cell>
          <cell r="D13810" t="str">
            <v>401700  Allowances: Locomotion</v>
          </cell>
          <cell r="E13810" t="str">
            <v>District 8</v>
          </cell>
          <cell r="F13810" t="str">
            <v>Water</v>
          </cell>
        </row>
        <row r="13811">
          <cell r="B13811">
            <v>123942.99</v>
          </cell>
          <cell r="C13811">
            <v>2012</v>
          </cell>
          <cell r="D13811" t="str">
            <v>401700  Allowances: Locomotion</v>
          </cell>
          <cell r="E13811" t="str">
            <v>District 8</v>
          </cell>
          <cell r="F13811" t="str">
            <v>Water</v>
          </cell>
        </row>
        <row r="13812">
          <cell r="B13812">
            <v>177992.99</v>
          </cell>
          <cell r="C13812">
            <v>2012</v>
          </cell>
          <cell r="D13812" t="str">
            <v>401700  Allowances: Locomotion</v>
          </cell>
          <cell r="E13812" t="str">
            <v>District 1</v>
          </cell>
          <cell r="F13812" t="str">
            <v>Water</v>
          </cell>
        </row>
        <row r="13813">
          <cell r="B13813">
            <v>88995.96</v>
          </cell>
          <cell r="C13813">
            <v>2012</v>
          </cell>
          <cell r="D13813" t="str">
            <v>401700  Allowances: Locomotion</v>
          </cell>
          <cell r="E13813" t="str">
            <v>District 1</v>
          </cell>
          <cell r="F13813" t="str">
            <v>Water</v>
          </cell>
        </row>
        <row r="13814">
          <cell r="B13814">
            <v>181507.48</v>
          </cell>
          <cell r="C13814">
            <v>2012</v>
          </cell>
          <cell r="D13814" t="str">
            <v>401700  Allowances: Locomotion</v>
          </cell>
          <cell r="E13814" t="str">
            <v>Logistics</v>
          </cell>
          <cell r="F13814" t="str">
            <v>Water</v>
          </cell>
        </row>
        <row r="13815">
          <cell r="B13815">
            <v>9357.2000000000007</v>
          </cell>
          <cell r="C13815">
            <v>2012</v>
          </cell>
          <cell r="D13815" t="str">
            <v>401700  Allowances: Locomotion</v>
          </cell>
          <cell r="E13815" t="str">
            <v>Logistics</v>
          </cell>
          <cell r="F13815" t="str">
            <v>Water</v>
          </cell>
        </row>
        <row r="13816">
          <cell r="B13816">
            <v>37003.47</v>
          </cell>
          <cell r="C13816">
            <v>2012</v>
          </cell>
          <cell r="D13816" t="str">
            <v>401700  Allowances: Locomotion</v>
          </cell>
          <cell r="E13816" t="str">
            <v>Logistics</v>
          </cell>
          <cell r="F13816" t="str">
            <v>Water</v>
          </cell>
        </row>
        <row r="13817">
          <cell r="B13817">
            <v>53029.32</v>
          </cell>
          <cell r="C13817">
            <v>2012</v>
          </cell>
          <cell r="D13817" t="str">
            <v>401700  Allowances: Locomotion</v>
          </cell>
          <cell r="E13817" t="str">
            <v>Logistics</v>
          </cell>
          <cell r="F13817" t="str">
            <v>Water</v>
          </cell>
        </row>
        <row r="13818">
          <cell r="B13818">
            <v>456176.71</v>
          </cell>
          <cell r="C13818">
            <v>2012</v>
          </cell>
          <cell r="D13818" t="str">
            <v>401700  Allowances: Locomotion</v>
          </cell>
          <cell r="E13818" t="str">
            <v>Logistics</v>
          </cell>
          <cell r="F13818" t="str">
            <v>Water</v>
          </cell>
        </row>
        <row r="13819">
          <cell r="B13819">
            <v>695.4</v>
          </cell>
          <cell r="C13819">
            <v>2012</v>
          </cell>
          <cell r="D13819" t="str">
            <v>401700  Allowances: Locomotion</v>
          </cell>
          <cell r="E13819" t="str">
            <v>TOC</v>
          </cell>
          <cell r="F13819" t="str">
            <v>Water</v>
          </cell>
        </row>
        <row r="13820">
          <cell r="B13820">
            <v>266447.15000000002</v>
          </cell>
          <cell r="C13820">
            <v>2012</v>
          </cell>
          <cell r="D13820" t="str">
            <v>401700  Allowances: Locomotion</v>
          </cell>
          <cell r="E13820" t="str">
            <v>Informal Settlements</v>
          </cell>
          <cell r="F13820" t="str">
            <v>Water</v>
          </cell>
        </row>
        <row r="13821">
          <cell r="B13821">
            <v>103107.59</v>
          </cell>
          <cell r="C13821">
            <v>2012</v>
          </cell>
          <cell r="D13821" t="str">
            <v>401700  Allowances: Locomotion</v>
          </cell>
          <cell r="E13821" t="str">
            <v>TOC</v>
          </cell>
          <cell r="F13821" t="str">
            <v>Water</v>
          </cell>
        </row>
        <row r="13822">
          <cell r="B13822">
            <v>237858.6</v>
          </cell>
          <cell r="C13822">
            <v>2012</v>
          </cell>
          <cell r="D13822" t="str">
            <v>401700  Allowances: Locomotion</v>
          </cell>
          <cell r="E13822" t="str">
            <v>Logistics</v>
          </cell>
          <cell r="F13822" t="str">
            <v>Water</v>
          </cell>
        </row>
        <row r="13823">
          <cell r="B13823">
            <v>23605.81</v>
          </cell>
          <cell r="C13823">
            <v>2012</v>
          </cell>
          <cell r="D13823" t="str">
            <v>401700  Allowances: Locomotion</v>
          </cell>
          <cell r="E13823" t="str">
            <v>District 7</v>
          </cell>
          <cell r="F13823" t="str">
            <v>Sewer</v>
          </cell>
        </row>
        <row r="13824">
          <cell r="B13824">
            <v>245011.67</v>
          </cell>
          <cell r="C13824">
            <v>2012</v>
          </cell>
          <cell r="D13824" t="str">
            <v>401700  Allowances: Locomotion</v>
          </cell>
          <cell r="E13824" t="str">
            <v>District 1</v>
          </cell>
          <cell r="F13824" t="str">
            <v>Sewer</v>
          </cell>
        </row>
        <row r="13825">
          <cell r="B13825">
            <v>193584.39</v>
          </cell>
          <cell r="C13825">
            <v>2012</v>
          </cell>
          <cell r="D13825" t="str">
            <v>401700  Allowances: Locomotion</v>
          </cell>
          <cell r="E13825" t="str">
            <v>Informal Settlements</v>
          </cell>
          <cell r="F13825" t="str">
            <v>Sewer</v>
          </cell>
        </row>
        <row r="13826">
          <cell r="B13826">
            <v>79013.17</v>
          </cell>
          <cell r="C13826">
            <v>2012</v>
          </cell>
          <cell r="D13826" t="str">
            <v>401710  Allowances: Essential User</v>
          </cell>
          <cell r="E13826" t="str">
            <v>District 8</v>
          </cell>
          <cell r="F13826" t="str">
            <v>Water</v>
          </cell>
        </row>
        <row r="13827">
          <cell r="B13827">
            <v>6625.43</v>
          </cell>
          <cell r="C13827">
            <v>2012</v>
          </cell>
          <cell r="D13827" t="str">
            <v>401710  Allowances: Essential User</v>
          </cell>
          <cell r="E13827" t="str">
            <v>District 8</v>
          </cell>
          <cell r="F13827" t="str">
            <v>Water</v>
          </cell>
        </row>
        <row r="13828">
          <cell r="B13828">
            <v>209301.17</v>
          </cell>
          <cell r="C13828">
            <v>2012</v>
          </cell>
          <cell r="D13828" t="str">
            <v>401710  Allowances: Essential User</v>
          </cell>
          <cell r="E13828" t="str">
            <v>District 8</v>
          </cell>
          <cell r="F13828" t="str">
            <v>Water</v>
          </cell>
        </row>
        <row r="13829">
          <cell r="B13829">
            <v>101078.43</v>
          </cell>
          <cell r="C13829">
            <v>2012</v>
          </cell>
          <cell r="D13829" t="str">
            <v>401710  Allowances: Essential User</v>
          </cell>
          <cell r="E13829" t="str">
            <v>District 8</v>
          </cell>
          <cell r="F13829" t="str">
            <v>Water</v>
          </cell>
        </row>
        <row r="13830">
          <cell r="B13830">
            <v>86653.33</v>
          </cell>
          <cell r="C13830">
            <v>2012</v>
          </cell>
          <cell r="D13830" t="str">
            <v>401710  Allowances: Essential User</v>
          </cell>
          <cell r="E13830" t="str">
            <v>District 6</v>
          </cell>
          <cell r="F13830" t="str">
            <v>Water</v>
          </cell>
        </row>
        <row r="13831">
          <cell r="B13831">
            <v>15898.9</v>
          </cell>
          <cell r="C13831">
            <v>2012</v>
          </cell>
          <cell r="D13831" t="str">
            <v>401710  Allowances: Essential User</v>
          </cell>
          <cell r="E13831" t="str">
            <v>District 6</v>
          </cell>
          <cell r="F13831" t="str">
            <v>Water</v>
          </cell>
        </row>
        <row r="13832">
          <cell r="B13832">
            <v>85072.59</v>
          </cell>
          <cell r="C13832">
            <v>2012</v>
          </cell>
          <cell r="D13832" t="str">
            <v>401710  Allowances: Essential User</v>
          </cell>
          <cell r="E13832" t="str">
            <v>District 6</v>
          </cell>
          <cell r="F13832" t="str">
            <v>Water</v>
          </cell>
        </row>
        <row r="13833">
          <cell r="B13833">
            <v>203995.5</v>
          </cell>
          <cell r="C13833">
            <v>2012</v>
          </cell>
          <cell r="D13833" t="str">
            <v>401710  Allowances: Essential User</v>
          </cell>
          <cell r="E13833" t="str">
            <v>District 6</v>
          </cell>
          <cell r="F13833" t="str">
            <v>Water</v>
          </cell>
        </row>
        <row r="13834">
          <cell r="B13834">
            <v>40799.769999999997</v>
          </cell>
          <cell r="C13834">
            <v>2012</v>
          </cell>
          <cell r="D13834" t="str">
            <v>401710  Allowances: Essential User</v>
          </cell>
          <cell r="E13834" t="str">
            <v>District 1</v>
          </cell>
          <cell r="F13834" t="str">
            <v>Water</v>
          </cell>
        </row>
        <row r="13835">
          <cell r="B13835">
            <v>56719.45</v>
          </cell>
          <cell r="C13835">
            <v>2012</v>
          </cell>
          <cell r="D13835" t="str">
            <v>401710  Allowances: Essential User</v>
          </cell>
          <cell r="E13835" t="str">
            <v>District 4</v>
          </cell>
          <cell r="F13835" t="str">
            <v>Water</v>
          </cell>
        </row>
        <row r="13836">
          <cell r="B13836">
            <v>78134.179999999993</v>
          </cell>
          <cell r="C13836">
            <v>2012</v>
          </cell>
          <cell r="D13836" t="str">
            <v>401710  Allowances: Essential User</v>
          </cell>
          <cell r="E13836" t="str">
            <v>District 4</v>
          </cell>
          <cell r="F13836" t="str">
            <v>Water</v>
          </cell>
        </row>
        <row r="13837">
          <cell r="B13837">
            <v>60626.67</v>
          </cell>
          <cell r="C13837">
            <v>2012</v>
          </cell>
          <cell r="D13837" t="str">
            <v>401710  Allowances: Essential User</v>
          </cell>
          <cell r="E13837" t="str">
            <v>District 4</v>
          </cell>
          <cell r="F13837" t="str">
            <v>Water</v>
          </cell>
        </row>
        <row r="13838">
          <cell r="B13838">
            <v>84867.07</v>
          </cell>
          <cell r="C13838">
            <v>2012</v>
          </cell>
          <cell r="D13838" t="str">
            <v>401710  Allowances: Essential User</v>
          </cell>
          <cell r="E13838" t="str">
            <v>District 4</v>
          </cell>
          <cell r="F13838" t="str">
            <v>Water</v>
          </cell>
        </row>
        <row r="13839">
          <cell r="B13839">
            <v>0</v>
          </cell>
          <cell r="C13839">
            <v>2012</v>
          </cell>
          <cell r="D13839" t="str">
            <v>401710  Allowances: Essential User</v>
          </cell>
          <cell r="E13839" t="str">
            <v>District 3</v>
          </cell>
          <cell r="F13839" t="str">
            <v>Water</v>
          </cell>
        </row>
        <row r="13840">
          <cell r="B13840">
            <v>72818.42</v>
          </cell>
          <cell r="C13840">
            <v>2012</v>
          </cell>
          <cell r="D13840" t="str">
            <v>401710  Allowances: Essential User</v>
          </cell>
          <cell r="E13840" t="str">
            <v>District 8</v>
          </cell>
          <cell r="F13840" t="str">
            <v>Water</v>
          </cell>
        </row>
        <row r="13841">
          <cell r="B13841">
            <v>44016.66</v>
          </cell>
          <cell r="C13841">
            <v>2012</v>
          </cell>
          <cell r="D13841" t="str">
            <v>401710  Allowances: Essential User</v>
          </cell>
          <cell r="E13841" t="str">
            <v>District 8</v>
          </cell>
          <cell r="F13841" t="str">
            <v>Water</v>
          </cell>
        </row>
        <row r="13842">
          <cell r="B13842">
            <v>76365.58</v>
          </cell>
          <cell r="C13842">
            <v>2012</v>
          </cell>
          <cell r="D13842" t="str">
            <v>401710  Allowances: Essential User</v>
          </cell>
          <cell r="E13842" t="str">
            <v>District 6</v>
          </cell>
          <cell r="F13842" t="str">
            <v>Water</v>
          </cell>
        </row>
        <row r="13843">
          <cell r="B13843">
            <v>138679.07999999999</v>
          </cell>
          <cell r="C13843">
            <v>2012</v>
          </cell>
          <cell r="D13843" t="str">
            <v>401710  Allowances: Essential User</v>
          </cell>
          <cell r="E13843" t="str">
            <v>District 1</v>
          </cell>
          <cell r="F13843" t="str">
            <v>Water</v>
          </cell>
        </row>
        <row r="13844">
          <cell r="B13844">
            <v>147010.62</v>
          </cell>
          <cell r="C13844">
            <v>2012</v>
          </cell>
          <cell r="D13844" t="str">
            <v>401710  Allowances: Essential User</v>
          </cell>
          <cell r="E13844" t="str">
            <v>District 1</v>
          </cell>
          <cell r="F13844" t="str">
            <v>Water</v>
          </cell>
        </row>
        <row r="13845">
          <cell r="B13845">
            <v>14.92</v>
          </cell>
          <cell r="C13845">
            <v>2012</v>
          </cell>
          <cell r="D13845" t="str">
            <v>401710  Allowances: Essential User</v>
          </cell>
          <cell r="E13845" t="str">
            <v>Logistics</v>
          </cell>
          <cell r="F13845" t="str">
            <v>Water</v>
          </cell>
        </row>
        <row r="13846">
          <cell r="B13846">
            <v>76291.210000000006</v>
          </cell>
          <cell r="C13846">
            <v>2012</v>
          </cell>
          <cell r="D13846" t="str">
            <v>401710  Allowances: Essential User</v>
          </cell>
          <cell r="E13846" t="str">
            <v>Logistics</v>
          </cell>
          <cell r="F13846" t="str">
            <v>Water</v>
          </cell>
        </row>
        <row r="13847">
          <cell r="B13847">
            <v>55645.33</v>
          </cell>
          <cell r="C13847">
            <v>2012</v>
          </cell>
          <cell r="D13847" t="str">
            <v>401710  Allowances: Essential User</v>
          </cell>
          <cell r="E13847" t="str">
            <v>Logistics</v>
          </cell>
          <cell r="F13847" t="str">
            <v>Water</v>
          </cell>
        </row>
        <row r="13848">
          <cell r="B13848">
            <v>1019293.55</v>
          </cell>
          <cell r="C13848">
            <v>2012</v>
          </cell>
          <cell r="D13848" t="str">
            <v>401710  Allowances: Essential User</v>
          </cell>
          <cell r="E13848" t="str">
            <v>TOC</v>
          </cell>
          <cell r="F13848" t="str">
            <v>Water</v>
          </cell>
        </row>
        <row r="13849">
          <cell r="B13849">
            <v>340342.48</v>
          </cell>
          <cell r="C13849">
            <v>2012</v>
          </cell>
          <cell r="D13849" t="str">
            <v>401710  Allowances: Essential User</v>
          </cell>
          <cell r="E13849" t="str">
            <v>Informal Settlements</v>
          </cell>
          <cell r="F13849" t="str">
            <v>Water</v>
          </cell>
        </row>
        <row r="13850">
          <cell r="B13850">
            <v>113903.23</v>
          </cell>
          <cell r="C13850">
            <v>2012</v>
          </cell>
          <cell r="D13850" t="str">
            <v>401710  Allowances: Essential User</v>
          </cell>
          <cell r="E13850" t="str">
            <v>TOC</v>
          </cell>
          <cell r="F13850" t="str">
            <v>Water</v>
          </cell>
        </row>
        <row r="13851">
          <cell r="B13851">
            <v>54799.73</v>
          </cell>
          <cell r="C13851">
            <v>2012</v>
          </cell>
          <cell r="D13851" t="str">
            <v>401710  Allowances: Essential User</v>
          </cell>
          <cell r="E13851" t="str">
            <v>Informal Settlements</v>
          </cell>
          <cell r="F13851" t="str">
            <v>Water</v>
          </cell>
        </row>
        <row r="13852">
          <cell r="B13852">
            <v>35369.339999999997</v>
          </cell>
          <cell r="C13852">
            <v>2012</v>
          </cell>
          <cell r="D13852" t="str">
            <v>401710  Allowances: Essential User</v>
          </cell>
          <cell r="E13852" t="str">
            <v>District 7</v>
          </cell>
          <cell r="F13852" t="str">
            <v>Sewer</v>
          </cell>
        </row>
        <row r="13853">
          <cell r="B13853">
            <v>67418.289999999994</v>
          </cell>
          <cell r="C13853">
            <v>2012</v>
          </cell>
          <cell r="D13853" t="str">
            <v>401710  Allowances: Essential User</v>
          </cell>
          <cell r="E13853" t="str">
            <v>District 6</v>
          </cell>
          <cell r="F13853" t="str">
            <v>Sewer</v>
          </cell>
        </row>
        <row r="13854">
          <cell r="B13854">
            <v>347.67</v>
          </cell>
          <cell r="C13854">
            <v>2012</v>
          </cell>
          <cell r="D13854" t="str">
            <v>401710  Allowances: Essential User</v>
          </cell>
          <cell r="E13854" t="str">
            <v>District 4</v>
          </cell>
          <cell r="F13854" t="str">
            <v>Sewer</v>
          </cell>
        </row>
        <row r="13855">
          <cell r="B13855">
            <v>69592.72</v>
          </cell>
          <cell r="C13855">
            <v>2012</v>
          </cell>
          <cell r="D13855" t="str">
            <v>401710  Allowances: Essential User</v>
          </cell>
          <cell r="E13855" t="str">
            <v>District 4</v>
          </cell>
          <cell r="F13855" t="str">
            <v>Sewer</v>
          </cell>
        </row>
        <row r="13856">
          <cell r="B13856">
            <v>68831.87</v>
          </cell>
          <cell r="C13856">
            <v>2012</v>
          </cell>
          <cell r="D13856" t="str">
            <v>401710  Allowances: Essential User</v>
          </cell>
          <cell r="E13856" t="str">
            <v>District 6</v>
          </cell>
          <cell r="F13856" t="str">
            <v>Sewer</v>
          </cell>
        </row>
        <row r="13857">
          <cell r="B13857">
            <v>69561.75</v>
          </cell>
          <cell r="C13857">
            <v>2012</v>
          </cell>
          <cell r="D13857" t="str">
            <v>401710  Allowances: Essential User</v>
          </cell>
          <cell r="E13857" t="str">
            <v>District 7</v>
          </cell>
          <cell r="F13857" t="str">
            <v>Sewer</v>
          </cell>
        </row>
        <row r="13858">
          <cell r="B13858">
            <v>167518.17000000001</v>
          </cell>
          <cell r="C13858">
            <v>2012</v>
          </cell>
          <cell r="D13858" t="str">
            <v>401710  Allowances: Essential User</v>
          </cell>
          <cell r="E13858" t="str">
            <v>District 1</v>
          </cell>
          <cell r="F13858" t="str">
            <v>Sewer</v>
          </cell>
        </row>
        <row r="13859">
          <cell r="B13859">
            <v>3600</v>
          </cell>
          <cell r="C13859">
            <v>2012</v>
          </cell>
          <cell r="D13859" t="str">
            <v>401720  Allowances: Cellphone</v>
          </cell>
          <cell r="E13859" t="str">
            <v>District 6</v>
          </cell>
          <cell r="F13859" t="str">
            <v>Water</v>
          </cell>
        </row>
        <row r="13860">
          <cell r="B13860">
            <v>9720</v>
          </cell>
          <cell r="C13860">
            <v>2012</v>
          </cell>
          <cell r="D13860" t="str">
            <v>401720  Allowances: Cellphone</v>
          </cell>
          <cell r="E13860" t="str">
            <v>District 8</v>
          </cell>
          <cell r="F13860" t="str">
            <v>Water</v>
          </cell>
        </row>
        <row r="13861">
          <cell r="B13861">
            <v>1920</v>
          </cell>
          <cell r="C13861">
            <v>2012</v>
          </cell>
          <cell r="D13861" t="str">
            <v>401720  Allowances: Cellphone</v>
          </cell>
          <cell r="E13861" t="str">
            <v>District 8</v>
          </cell>
          <cell r="F13861" t="str">
            <v>Water</v>
          </cell>
        </row>
        <row r="13862">
          <cell r="B13862">
            <v>1920</v>
          </cell>
          <cell r="C13862">
            <v>2012</v>
          </cell>
          <cell r="D13862" t="str">
            <v>401720  Allowances: Cellphone</v>
          </cell>
          <cell r="E13862" t="str">
            <v>District 6</v>
          </cell>
          <cell r="F13862" t="str">
            <v>Water</v>
          </cell>
        </row>
        <row r="13863">
          <cell r="B13863">
            <v>2880</v>
          </cell>
          <cell r="C13863">
            <v>2012</v>
          </cell>
          <cell r="D13863" t="str">
            <v>401720  Allowances: Cellphone</v>
          </cell>
          <cell r="E13863" t="str">
            <v>District 3</v>
          </cell>
          <cell r="F13863" t="str">
            <v>Water</v>
          </cell>
        </row>
        <row r="13864">
          <cell r="B13864">
            <v>5940</v>
          </cell>
          <cell r="C13864">
            <v>2012</v>
          </cell>
          <cell r="D13864" t="str">
            <v>401720  Allowances: Cellphone</v>
          </cell>
          <cell r="E13864" t="str">
            <v>District 3</v>
          </cell>
          <cell r="F13864" t="str">
            <v>Water</v>
          </cell>
        </row>
        <row r="13865">
          <cell r="B13865">
            <v>1200</v>
          </cell>
          <cell r="C13865">
            <v>2012</v>
          </cell>
          <cell r="D13865" t="str">
            <v>401720  Allowances: Cellphone</v>
          </cell>
          <cell r="E13865" t="str">
            <v>District 3</v>
          </cell>
          <cell r="F13865" t="str">
            <v>Water</v>
          </cell>
        </row>
        <row r="13866">
          <cell r="B13866">
            <v>3000</v>
          </cell>
          <cell r="C13866">
            <v>2012</v>
          </cell>
          <cell r="D13866" t="str">
            <v>401720  Allowances: Cellphone</v>
          </cell>
          <cell r="E13866" t="str">
            <v>District 4</v>
          </cell>
          <cell r="F13866" t="str">
            <v>Water</v>
          </cell>
        </row>
        <row r="13867">
          <cell r="B13867">
            <v>9780</v>
          </cell>
          <cell r="C13867">
            <v>2012</v>
          </cell>
          <cell r="D13867" t="str">
            <v>401720  Allowances: Cellphone</v>
          </cell>
          <cell r="E13867" t="str">
            <v>District 4</v>
          </cell>
          <cell r="F13867" t="str">
            <v>Water</v>
          </cell>
        </row>
        <row r="13868">
          <cell r="B13868">
            <v>6960</v>
          </cell>
          <cell r="C13868">
            <v>2012</v>
          </cell>
          <cell r="D13868" t="str">
            <v>401720  Allowances: Cellphone</v>
          </cell>
          <cell r="E13868" t="str">
            <v>District 4</v>
          </cell>
          <cell r="F13868" t="str">
            <v>Water</v>
          </cell>
        </row>
        <row r="13869">
          <cell r="B13869">
            <v>8640</v>
          </cell>
          <cell r="C13869">
            <v>2012</v>
          </cell>
          <cell r="D13869" t="str">
            <v>401720  Allowances: Cellphone</v>
          </cell>
          <cell r="E13869" t="str">
            <v>District 4</v>
          </cell>
          <cell r="F13869" t="str">
            <v>Water</v>
          </cell>
        </row>
        <row r="13870">
          <cell r="B13870">
            <v>2100</v>
          </cell>
          <cell r="C13870">
            <v>2012</v>
          </cell>
          <cell r="D13870" t="str">
            <v>401720  Allowances: Cellphone</v>
          </cell>
          <cell r="E13870" t="str">
            <v>District 4</v>
          </cell>
          <cell r="F13870" t="str">
            <v>Water</v>
          </cell>
        </row>
        <row r="13871">
          <cell r="B13871">
            <v>3600</v>
          </cell>
          <cell r="C13871">
            <v>2012</v>
          </cell>
          <cell r="D13871" t="str">
            <v>401720  Allowances: Cellphone</v>
          </cell>
          <cell r="E13871" t="str">
            <v>District 8</v>
          </cell>
          <cell r="F13871" t="str">
            <v>Water</v>
          </cell>
        </row>
        <row r="13872">
          <cell r="B13872">
            <v>1440</v>
          </cell>
          <cell r="C13872">
            <v>2012</v>
          </cell>
          <cell r="D13872" t="str">
            <v>401720  Allowances: Cellphone</v>
          </cell>
          <cell r="E13872" t="str">
            <v>District 1</v>
          </cell>
          <cell r="F13872" t="str">
            <v>Water</v>
          </cell>
        </row>
        <row r="13873">
          <cell r="B13873">
            <v>2400</v>
          </cell>
          <cell r="C13873">
            <v>2012</v>
          </cell>
          <cell r="D13873" t="str">
            <v>401720  Allowances: Cellphone</v>
          </cell>
          <cell r="E13873" t="str">
            <v>District 6</v>
          </cell>
          <cell r="F13873" t="str">
            <v>Water</v>
          </cell>
        </row>
        <row r="13874">
          <cell r="B13874">
            <v>20160</v>
          </cell>
          <cell r="C13874">
            <v>2012</v>
          </cell>
          <cell r="D13874" t="str">
            <v>401720  Allowances: Cellphone</v>
          </cell>
          <cell r="E13874" t="str">
            <v>District 6</v>
          </cell>
          <cell r="F13874" t="str">
            <v>Water</v>
          </cell>
        </row>
        <row r="13875">
          <cell r="B13875">
            <v>3840</v>
          </cell>
          <cell r="C13875">
            <v>2012</v>
          </cell>
          <cell r="D13875" t="str">
            <v>401720  Allowances: Cellphone</v>
          </cell>
          <cell r="E13875" t="str">
            <v>District 6</v>
          </cell>
          <cell r="F13875" t="str">
            <v>Water</v>
          </cell>
        </row>
        <row r="13876">
          <cell r="B13876">
            <v>3600</v>
          </cell>
          <cell r="C13876">
            <v>2012</v>
          </cell>
          <cell r="D13876" t="str">
            <v>401720  Allowances: Cellphone</v>
          </cell>
          <cell r="E13876" t="str">
            <v>District 6</v>
          </cell>
          <cell r="F13876" t="str">
            <v>Water</v>
          </cell>
        </row>
        <row r="13877">
          <cell r="B13877">
            <v>4800</v>
          </cell>
          <cell r="C13877">
            <v>2012</v>
          </cell>
          <cell r="D13877" t="str">
            <v>401720  Allowances: Cellphone</v>
          </cell>
          <cell r="E13877" t="str">
            <v>District 6</v>
          </cell>
          <cell r="F13877" t="str">
            <v>Water</v>
          </cell>
        </row>
        <row r="13878">
          <cell r="B13878">
            <v>3180</v>
          </cell>
          <cell r="C13878">
            <v>2012</v>
          </cell>
          <cell r="D13878" t="str">
            <v>401720  Allowances: Cellphone</v>
          </cell>
          <cell r="E13878" t="str">
            <v>District 8</v>
          </cell>
          <cell r="F13878" t="str">
            <v>Water</v>
          </cell>
        </row>
        <row r="13879">
          <cell r="B13879">
            <v>15720</v>
          </cell>
          <cell r="C13879">
            <v>2012</v>
          </cell>
          <cell r="D13879" t="str">
            <v>401720  Allowances: Cellphone</v>
          </cell>
          <cell r="E13879" t="str">
            <v>District 8</v>
          </cell>
          <cell r="F13879" t="str">
            <v>Water</v>
          </cell>
        </row>
        <row r="13880">
          <cell r="B13880">
            <v>4680</v>
          </cell>
          <cell r="C13880">
            <v>2012</v>
          </cell>
          <cell r="D13880" t="str">
            <v>401720  Allowances: Cellphone</v>
          </cell>
          <cell r="E13880" t="str">
            <v>District 8</v>
          </cell>
          <cell r="F13880" t="str">
            <v>Water</v>
          </cell>
        </row>
        <row r="13881">
          <cell r="B13881">
            <v>6300</v>
          </cell>
          <cell r="C13881">
            <v>2012</v>
          </cell>
          <cell r="D13881" t="str">
            <v>401720  Allowances: Cellphone</v>
          </cell>
          <cell r="E13881" t="str">
            <v>District 8</v>
          </cell>
          <cell r="F13881" t="str">
            <v>Water</v>
          </cell>
        </row>
        <row r="13882">
          <cell r="B13882">
            <v>5400</v>
          </cell>
          <cell r="C13882">
            <v>2012</v>
          </cell>
          <cell r="D13882" t="str">
            <v>401720  Allowances: Cellphone</v>
          </cell>
          <cell r="E13882" t="str">
            <v>District 8</v>
          </cell>
          <cell r="F13882" t="str">
            <v>Water</v>
          </cell>
        </row>
        <row r="13883">
          <cell r="B13883">
            <v>5760</v>
          </cell>
          <cell r="C13883">
            <v>2012</v>
          </cell>
          <cell r="D13883" t="str">
            <v>401720  Allowances: Cellphone</v>
          </cell>
          <cell r="E13883" t="str">
            <v>District 1</v>
          </cell>
          <cell r="F13883" t="str">
            <v>Water</v>
          </cell>
        </row>
        <row r="13884">
          <cell r="B13884">
            <v>6000</v>
          </cell>
          <cell r="C13884">
            <v>2012</v>
          </cell>
          <cell r="D13884" t="str">
            <v>401720  Allowances: Cellphone</v>
          </cell>
          <cell r="E13884" t="str">
            <v>Informal Settlements</v>
          </cell>
          <cell r="F13884" t="str">
            <v>Sewer</v>
          </cell>
        </row>
        <row r="13885">
          <cell r="B13885">
            <v>19140</v>
          </cell>
          <cell r="C13885">
            <v>2012</v>
          </cell>
          <cell r="D13885" t="str">
            <v>401720  Allowances: Cellphone</v>
          </cell>
          <cell r="E13885" t="str">
            <v>District 1</v>
          </cell>
          <cell r="F13885" t="str">
            <v>Sewer</v>
          </cell>
        </row>
        <row r="13886">
          <cell r="B13886">
            <v>4080</v>
          </cell>
          <cell r="C13886">
            <v>2012</v>
          </cell>
          <cell r="D13886" t="str">
            <v>401720  Allowances: Cellphone</v>
          </cell>
          <cell r="E13886" t="str">
            <v>District 7</v>
          </cell>
          <cell r="F13886" t="str">
            <v>Sewer</v>
          </cell>
        </row>
        <row r="13887">
          <cell r="B13887">
            <v>2640</v>
          </cell>
          <cell r="C13887">
            <v>2012</v>
          </cell>
          <cell r="D13887" t="str">
            <v>401720  Allowances: Cellphone</v>
          </cell>
          <cell r="E13887" t="str">
            <v>District 6</v>
          </cell>
          <cell r="F13887" t="str">
            <v>Sewer</v>
          </cell>
        </row>
        <row r="13888">
          <cell r="B13888">
            <v>2400</v>
          </cell>
          <cell r="C13888">
            <v>2012</v>
          </cell>
          <cell r="D13888" t="str">
            <v>401720  Allowances: Cellphone</v>
          </cell>
          <cell r="E13888" t="str">
            <v>District 3</v>
          </cell>
          <cell r="F13888" t="str">
            <v>Sewer</v>
          </cell>
        </row>
        <row r="13889">
          <cell r="B13889">
            <v>5760</v>
          </cell>
          <cell r="C13889">
            <v>2012</v>
          </cell>
          <cell r="D13889" t="str">
            <v>401720  Allowances: Cellphone</v>
          </cell>
          <cell r="E13889" t="str">
            <v>District 4</v>
          </cell>
          <cell r="F13889" t="str">
            <v>Sewer</v>
          </cell>
        </row>
        <row r="13890">
          <cell r="B13890">
            <v>5760</v>
          </cell>
          <cell r="C13890">
            <v>2012</v>
          </cell>
          <cell r="D13890" t="str">
            <v>401720  Allowances: Cellphone</v>
          </cell>
          <cell r="E13890" t="str">
            <v>District 4</v>
          </cell>
          <cell r="F13890" t="str">
            <v>Sewer</v>
          </cell>
        </row>
        <row r="13891">
          <cell r="B13891">
            <v>0</v>
          </cell>
          <cell r="C13891">
            <v>2012</v>
          </cell>
          <cell r="D13891" t="str">
            <v>401720  Allowances: Cellphone</v>
          </cell>
          <cell r="E13891" t="str">
            <v>District 4</v>
          </cell>
          <cell r="F13891" t="str">
            <v>Sewer</v>
          </cell>
        </row>
        <row r="13892">
          <cell r="B13892">
            <v>1440</v>
          </cell>
          <cell r="C13892">
            <v>2012</v>
          </cell>
          <cell r="D13892" t="str">
            <v>401720  Allowances: Cellphone</v>
          </cell>
          <cell r="E13892" t="str">
            <v>District 7</v>
          </cell>
          <cell r="F13892" t="str">
            <v>Sewer</v>
          </cell>
        </row>
        <row r="13893">
          <cell r="B13893">
            <v>2160</v>
          </cell>
          <cell r="C13893">
            <v>2012</v>
          </cell>
          <cell r="D13893" t="str">
            <v>401720  Allowances: Cellphone</v>
          </cell>
          <cell r="E13893" t="str">
            <v>District 6</v>
          </cell>
          <cell r="F13893" t="str">
            <v>Sewer</v>
          </cell>
        </row>
        <row r="13894">
          <cell r="B13894">
            <v>2880</v>
          </cell>
          <cell r="C13894">
            <v>2012</v>
          </cell>
          <cell r="D13894" t="str">
            <v>401720  Allowances: Cellphone</v>
          </cell>
          <cell r="E13894" t="str">
            <v>District 7</v>
          </cell>
          <cell r="F13894" t="str">
            <v>Sewer</v>
          </cell>
        </row>
        <row r="13895">
          <cell r="B13895">
            <v>16560</v>
          </cell>
          <cell r="C13895">
            <v>2012</v>
          </cell>
          <cell r="D13895" t="str">
            <v>401720  Allowances: Cellphone</v>
          </cell>
          <cell r="E13895" t="str">
            <v>Logistics</v>
          </cell>
          <cell r="F13895" t="str">
            <v>Water</v>
          </cell>
        </row>
        <row r="13896">
          <cell r="B13896">
            <v>1680</v>
          </cell>
          <cell r="C13896">
            <v>2012</v>
          </cell>
          <cell r="D13896" t="str">
            <v>401720  Allowances: Cellphone</v>
          </cell>
          <cell r="E13896" t="str">
            <v>Informal Settlements</v>
          </cell>
          <cell r="F13896" t="str">
            <v>Water</v>
          </cell>
        </row>
        <row r="13897">
          <cell r="B13897">
            <v>0</v>
          </cell>
          <cell r="C13897">
            <v>2012</v>
          </cell>
          <cell r="D13897" t="str">
            <v>401720  Allowances: Cellphone</v>
          </cell>
          <cell r="E13897" t="str">
            <v>Planning &amp; Design</v>
          </cell>
          <cell r="F13897" t="str">
            <v>Water</v>
          </cell>
        </row>
        <row r="13898">
          <cell r="B13898">
            <v>11400</v>
          </cell>
          <cell r="C13898">
            <v>2012</v>
          </cell>
          <cell r="D13898" t="str">
            <v>401720  Allowances: Cellphone</v>
          </cell>
          <cell r="E13898" t="str">
            <v>TOC</v>
          </cell>
          <cell r="F13898" t="str">
            <v>Water</v>
          </cell>
        </row>
        <row r="13899">
          <cell r="B13899">
            <v>30840</v>
          </cell>
          <cell r="C13899">
            <v>2012</v>
          </cell>
          <cell r="D13899" t="str">
            <v>401720  Allowances: Cellphone</v>
          </cell>
          <cell r="E13899" t="str">
            <v>Informal Settlements</v>
          </cell>
          <cell r="F13899" t="str">
            <v>Water</v>
          </cell>
        </row>
        <row r="13900">
          <cell r="B13900">
            <v>30720</v>
          </cell>
          <cell r="C13900">
            <v>2012</v>
          </cell>
          <cell r="D13900" t="str">
            <v>401720  Allowances: Cellphone</v>
          </cell>
          <cell r="E13900" t="str">
            <v>TOC</v>
          </cell>
          <cell r="F13900" t="str">
            <v>Water</v>
          </cell>
        </row>
        <row r="13901">
          <cell r="B13901">
            <v>22680</v>
          </cell>
          <cell r="C13901">
            <v>2012</v>
          </cell>
          <cell r="D13901" t="str">
            <v>401720  Allowances: Cellphone</v>
          </cell>
          <cell r="E13901" t="str">
            <v>Logistics</v>
          </cell>
          <cell r="F13901" t="str">
            <v>Water</v>
          </cell>
        </row>
        <row r="13902">
          <cell r="B13902">
            <v>7200</v>
          </cell>
          <cell r="C13902">
            <v>2012</v>
          </cell>
          <cell r="D13902" t="str">
            <v>401720  Allowances: Cellphone</v>
          </cell>
          <cell r="E13902" t="str">
            <v>Logistics</v>
          </cell>
          <cell r="F13902" t="str">
            <v>Water</v>
          </cell>
        </row>
        <row r="13903">
          <cell r="B13903">
            <v>10260</v>
          </cell>
          <cell r="C13903">
            <v>2012</v>
          </cell>
          <cell r="D13903" t="str">
            <v>401720  Allowances: Cellphone</v>
          </cell>
          <cell r="E13903" t="str">
            <v>Logistics</v>
          </cell>
          <cell r="F13903" t="str">
            <v>Water</v>
          </cell>
        </row>
        <row r="13904">
          <cell r="B13904">
            <v>9840</v>
          </cell>
          <cell r="C13904">
            <v>2012</v>
          </cell>
          <cell r="D13904" t="str">
            <v>401720  Allowances: Cellphone</v>
          </cell>
          <cell r="E13904" t="str">
            <v>Logistics</v>
          </cell>
          <cell r="F13904" t="str">
            <v>Water</v>
          </cell>
        </row>
        <row r="13905">
          <cell r="B13905">
            <v>6480</v>
          </cell>
          <cell r="C13905">
            <v>2012</v>
          </cell>
          <cell r="D13905" t="str">
            <v>401720  Allowances: Cellphone</v>
          </cell>
          <cell r="E13905" t="str">
            <v>Logistics</v>
          </cell>
          <cell r="F13905" t="str">
            <v>Water</v>
          </cell>
        </row>
        <row r="13906">
          <cell r="B13906">
            <v>3000</v>
          </cell>
          <cell r="C13906">
            <v>2012</v>
          </cell>
          <cell r="D13906" t="str">
            <v>401720  Allowances: Cellphone</v>
          </cell>
          <cell r="E13906" t="str">
            <v>District 1</v>
          </cell>
          <cell r="F13906" t="str">
            <v>Water</v>
          </cell>
        </row>
        <row r="13907">
          <cell r="B13907">
            <v>15660</v>
          </cell>
          <cell r="C13907">
            <v>2012</v>
          </cell>
          <cell r="D13907" t="str">
            <v>401720  Allowances: Cellphone</v>
          </cell>
          <cell r="E13907" t="str">
            <v>District 1</v>
          </cell>
          <cell r="F13907" t="str">
            <v>Water</v>
          </cell>
        </row>
        <row r="13908">
          <cell r="B13908">
            <v>56769.27</v>
          </cell>
          <cell r="C13908">
            <v>2012</v>
          </cell>
          <cell r="D13908" t="str">
            <v>401800  Allowances: Non-Pensionable</v>
          </cell>
          <cell r="E13908" t="str">
            <v>District 6</v>
          </cell>
          <cell r="F13908" t="str">
            <v>Water</v>
          </cell>
        </row>
        <row r="13909">
          <cell r="B13909">
            <v>19482.669999999998</v>
          </cell>
          <cell r="C13909">
            <v>2012</v>
          </cell>
          <cell r="D13909" t="str">
            <v>401800  Allowances: Non-Pensionable</v>
          </cell>
          <cell r="E13909" t="str">
            <v>District 8</v>
          </cell>
          <cell r="F13909" t="str">
            <v>Water</v>
          </cell>
        </row>
        <row r="13910">
          <cell r="B13910">
            <v>292250.96999999997</v>
          </cell>
          <cell r="C13910">
            <v>2012</v>
          </cell>
          <cell r="D13910" t="str">
            <v>401800  Allowances: Non-Pensionable</v>
          </cell>
          <cell r="E13910" t="str">
            <v>District 8</v>
          </cell>
          <cell r="F13910" t="str">
            <v>Water</v>
          </cell>
        </row>
        <row r="13911">
          <cell r="B13911">
            <v>113507.09</v>
          </cell>
          <cell r="C13911">
            <v>2012</v>
          </cell>
          <cell r="D13911" t="str">
            <v>401800  Allowances: Non-Pensionable</v>
          </cell>
          <cell r="E13911" t="str">
            <v>District 6</v>
          </cell>
          <cell r="F13911" t="str">
            <v>Water</v>
          </cell>
        </row>
        <row r="13912">
          <cell r="B13912">
            <v>-25629.74</v>
          </cell>
          <cell r="C13912">
            <v>2012</v>
          </cell>
          <cell r="D13912" t="str">
            <v>401800  Allowances: Non-Pensionable</v>
          </cell>
          <cell r="E13912" t="str">
            <v>District 3</v>
          </cell>
          <cell r="F13912" t="str">
            <v>Water</v>
          </cell>
        </row>
        <row r="13913">
          <cell r="B13913">
            <v>0</v>
          </cell>
          <cell r="C13913">
            <v>2012</v>
          </cell>
          <cell r="D13913" t="str">
            <v>401800  Allowances: Non-Pensionable</v>
          </cell>
          <cell r="E13913" t="str">
            <v>District 3</v>
          </cell>
          <cell r="F13913" t="str">
            <v>Water</v>
          </cell>
        </row>
        <row r="13914">
          <cell r="B13914">
            <v>213099.1</v>
          </cell>
          <cell r="C13914">
            <v>2012</v>
          </cell>
          <cell r="D13914" t="str">
            <v>401800  Allowances: Non-Pensionable</v>
          </cell>
          <cell r="E13914" t="str">
            <v>District 3</v>
          </cell>
          <cell r="F13914" t="str">
            <v>Water</v>
          </cell>
        </row>
        <row r="13915">
          <cell r="B13915">
            <v>8249.56</v>
          </cell>
          <cell r="C13915">
            <v>2012</v>
          </cell>
          <cell r="D13915" t="str">
            <v>401800  Allowances: Non-Pensionable</v>
          </cell>
          <cell r="E13915" t="str">
            <v>District 4</v>
          </cell>
          <cell r="F13915" t="str">
            <v>Water</v>
          </cell>
        </row>
        <row r="13916">
          <cell r="B13916">
            <v>7601.34</v>
          </cell>
          <cell r="C13916">
            <v>2012</v>
          </cell>
          <cell r="D13916" t="str">
            <v>401800  Allowances: Non-Pensionable</v>
          </cell>
          <cell r="E13916" t="str">
            <v>District 4</v>
          </cell>
          <cell r="F13916" t="str">
            <v>Water</v>
          </cell>
        </row>
        <row r="13917">
          <cell r="B13917">
            <v>269892.98</v>
          </cell>
          <cell r="C13917">
            <v>2012</v>
          </cell>
          <cell r="D13917" t="str">
            <v>401800  Allowances: Non-Pensionable</v>
          </cell>
          <cell r="E13917" t="str">
            <v>District 4</v>
          </cell>
          <cell r="F13917" t="str">
            <v>Water</v>
          </cell>
        </row>
        <row r="13918">
          <cell r="B13918">
            <v>205688.18</v>
          </cell>
          <cell r="C13918">
            <v>2012</v>
          </cell>
          <cell r="D13918" t="str">
            <v>401800  Allowances: Non-Pensionable</v>
          </cell>
          <cell r="E13918" t="str">
            <v>District 4</v>
          </cell>
          <cell r="F13918" t="str">
            <v>Water</v>
          </cell>
        </row>
        <row r="13919">
          <cell r="B13919">
            <v>81561.210000000006</v>
          </cell>
          <cell r="C13919">
            <v>2012</v>
          </cell>
          <cell r="D13919" t="str">
            <v>401800  Allowances: Non-Pensionable</v>
          </cell>
          <cell r="E13919" t="str">
            <v>District 4</v>
          </cell>
          <cell r="F13919" t="str">
            <v>Water</v>
          </cell>
        </row>
        <row r="13920">
          <cell r="B13920">
            <v>0</v>
          </cell>
          <cell r="C13920">
            <v>2012</v>
          </cell>
          <cell r="D13920" t="str">
            <v>401800  Allowances: Non-Pensionable</v>
          </cell>
          <cell r="E13920" t="str">
            <v>District 8</v>
          </cell>
          <cell r="F13920" t="str">
            <v>Water</v>
          </cell>
        </row>
        <row r="13921">
          <cell r="B13921">
            <v>7130.63</v>
          </cell>
          <cell r="C13921">
            <v>2012</v>
          </cell>
          <cell r="D13921" t="str">
            <v>401800  Allowances: Non-Pensionable</v>
          </cell>
          <cell r="E13921" t="str">
            <v>District 8</v>
          </cell>
          <cell r="F13921" t="str">
            <v>Water</v>
          </cell>
        </row>
        <row r="13922">
          <cell r="B13922">
            <v>3559.44</v>
          </cell>
          <cell r="C13922">
            <v>2012</v>
          </cell>
          <cell r="D13922" t="str">
            <v>401800  Allowances: Non-Pensionable</v>
          </cell>
          <cell r="E13922" t="str">
            <v>District 1</v>
          </cell>
          <cell r="F13922" t="str">
            <v>Water</v>
          </cell>
        </row>
        <row r="13923">
          <cell r="B13923">
            <v>28557.03</v>
          </cell>
          <cell r="C13923">
            <v>2012</v>
          </cell>
          <cell r="D13923" t="str">
            <v>401800  Allowances: Non-Pensionable</v>
          </cell>
          <cell r="E13923" t="str">
            <v>District 8</v>
          </cell>
          <cell r="F13923" t="str">
            <v>Water</v>
          </cell>
        </row>
        <row r="13924">
          <cell r="B13924">
            <v>36675.730000000003</v>
          </cell>
          <cell r="C13924">
            <v>2012</v>
          </cell>
          <cell r="D13924" t="str">
            <v>401800  Allowances: Non-Pensionable</v>
          </cell>
          <cell r="E13924" t="str">
            <v>District 6</v>
          </cell>
          <cell r="F13924" t="str">
            <v>Water</v>
          </cell>
        </row>
        <row r="13925">
          <cell r="B13925">
            <v>212944.84</v>
          </cell>
          <cell r="C13925">
            <v>2012</v>
          </cell>
          <cell r="D13925" t="str">
            <v>401800  Allowances: Non-Pensionable</v>
          </cell>
          <cell r="E13925" t="str">
            <v>District 6</v>
          </cell>
          <cell r="F13925" t="str">
            <v>Water</v>
          </cell>
        </row>
        <row r="13926">
          <cell r="B13926">
            <v>115679.4</v>
          </cell>
          <cell r="C13926">
            <v>2012</v>
          </cell>
          <cell r="D13926" t="str">
            <v>401800  Allowances: Non-Pensionable</v>
          </cell>
          <cell r="E13926" t="str">
            <v>District 6</v>
          </cell>
          <cell r="F13926" t="str">
            <v>Water</v>
          </cell>
        </row>
        <row r="13927">
          <cell r="B13927">
            <v>281048.11</v>
          </cell>
          <cell r="C13927">
            <v>2012</v>
          </cell>
          <cell r="D13927" t="str">
            <v>401800  Allowances: Non-Pensionable</v>
          </cell>
          <cell r="E13927" t="str">
            <v>District 6</v>
          </cell>
          <cell r="F13927" t="str">
            <v>Water</v>
          </cell>
        </row>
        <row r="13928">
          <cell r="B13928">
            <v>289148.2</v>
          </cell>
          <cell r="C13928">
            <v>2012</v>
          </cell>
          <cell r="D13928" t="str">
            <v>401800  Allowances: Non-Pensionable</v>
          </cell>
          <cell r="E13928" t="str">
            <v>District 6</v>
          </cell>
          <cell r="F13928" t="str">
            <v>Water</v>
          </cell>
        </row>
        <row r="13929">
          <cell r="B13929">
            <v>7712.02</v>
          </cell>
          <cell r="C13929">
            <v>2012</v>
          </cell>
          <cell r="D13929" t="str">
            <v>401800  Allowances: Non-Pensionable</v>
          </cell>
          <cell r="E13929" t="str">
            <v>District 8</v>
          </cell>
          <cell r="F13929" t="str">
            <v>Water</v>
          </cell>
        </row>
        <row r="13930">
          <cell r="B13930">
            <v>546280.41</v>
          </cell>
          <cell r="C13930">
            <v>2012</v>
          </cell>
          <cell r="D13930" t="str">
            <v>401800  Allowances: Non-Pensionable</v>
          </cell>
          <cell r="E13930" t="str">
            <v>District 8</v>
          </cell>
          <cell r="F13930" t="str">
            <v>Water</v>
          </cell>
        </row>
        <row r="13931">
          <cell r="B13931">
            <v>875.68</v>
          </cell>
          <cell r="C13931">
            <v>2012</v>
          </cell>
          <cell r="D13931" t="str">
            <v>401800  Allowances: Non-Pensionable</v>
          </cell>
          <cell r="E13931" t="str">
            <v>District 8</v>
          </cell>
          <cell r="F13931" t="str">
            <v>Water</v>
          </cell>
        </row>
        <row r="13932">
          <cell r="B13932">
            <v>30368.53</v>
          </cell>
          <cell r="C13932">
            <v>2012</v>
          </cell>
          <cell r="D13932" t="str">
            <v>401800  Allowances: Non-Pensionable</v>
          </cell>
          <cell r="E13932" t="str">
            <v>District 8</v>
          </cell>
          <cell r="F13932" t="str">
            <v>Water</v>
          </cell>
        </row>
        <row r="13933">
          <cell r="B13933">
            <v>88283.88</v>
          </cell>
          <cell r="C13933">
            <v>2012</v>
          </cell>
          <cell r="D13933" t="str">
            <v>401800  Allowances: Non-Pensionable</v>
          </cell>
          <cell r="E13933" t="str">
            <v>District 8</v>
          </cell>
          <cell r="F13933" t="str">
            <v>Water</v>
          </cell>
        </row>
        <row r="13934">
          <cell r="B13934">
            <v>67024.710000000006</v>
          </cell>
          <cell r="C13934">
            <v>2012</v>
          </cell>
          <cell r="D13934" t="str">
            <v>401800  Allowances: Non-Pensionable</v>
          </cell>
          <cell r="E13934" t="str">
            <v>District 8</v>
          </cell>
          <cell r="F13934" t="str">
            <v>Water</v>
          </cell>
        </row>
        <row r="13935">
          <cell r="B13935">
            <v>45502.28</v>
          </cell>
          <cell r="C13935">
            <v>2012</v>
          </cell>
          <cell r="D13935" t="str">
            <v>401800  Allowances: Non-Pensionable</v>
          </cell>
          <cell r="E13935" t="str">
            <v>District 8</v>
          </cell>
          <cell r="F13935" t="str">
            <v>Water</v>
          </cell>
        </row>
        <row r="13936">
          <cell r="B13936">
            <v>475613.44</v>
          </cell>
          <cell r="C13936">
            <v>2012</v>
          </cell>
          <cell r="D13936" t="str">
            <v>401800  Allowances: Non-Pensionable</v>
          </cell>
          <cell r="E13936" t="str">
            <v>District 8</v>
          </cell>
          <cell r="F13936" t="str">
            <v>Water</v>
          </cell>
        </row>
        <row r="13937">
          <cell r="B13937">
            <v>444090.98</v>
          </cell>
          <cell r="C13937">
            <v>2012</v>
          </cell>
          <cell r="D13937" t="str">
            <v>401800  Allowances: Non-Pensionable</v>
          </cell>
          <cell r="E13937" t="str">
            <v>District 1</v>
          </cell>
          <cell r="F13937" t="str">
            <v>Water</v>
          </cell>
        </row>
        <row r="13938">
          <cell r="B13938">
            <v>0</v>
          </cell>
          <cell r="C13938">
            <v>2012</v>
          </cell>
          <cell r="D13938" t="str">
            <v>401800  Allowances: Non-Pensionable</v>
          </cell>
          <cell r="E13938" t="str">
            <v>Informal Settlements</v>
          </cell>
          <cell r="F13938" t="str">
            <v>Sewer</v>
          </cell>
        </row>
        <row r="13939">
          <cell r="B13939">
            <v>0.03</v>
          </cell>
          <cell r="C13939">
            <v>2012</v>
          </cell>
          <cell r="D13939" t="str">
            <v>401800  Allowances: Non-Pensionable</v>
          </cell>
          <cell r="E13939" t="str">
            <v>Logistics</v>
          </cell>
          <cell r="F13939" t="str">
            <v>Sewer</v>
          </cell>
        </row>
        <row r="13940">
          <cell r="B13940">
            <v>477722.94</v>
          </cell>
          <cell r="C13940">
            <v>2012</v>
          </cell>
          <cell r="D13940" t="str">
            <v>401800  Allowances: Non-Pensionable</v>
          </cell>
          <cell r="E13940" t="str">
            <v>District 1</v>
          </cell>
          <cell r="F13940" t="str">
            <v>Sewer</v>
          </cell>
        </row>
        <row r="13941">
          <cell r="B13941">
            <v>205707.51</v>
          </cell>
          <cell r="C13941">
            <v>2012</v>
          </cell>
          <cell r="D13941" t="str">
            <v>401800  Allowances: Non-Pensionable</v>
          </cell>
          <cell r="E13941" t="str">
            <v>District 7</v>
          </cell>
          <cell r="F13941" t="str">
            <v>Sewer</v>
          </cell>
        </row>
        <row r="13942">
          <cell r="B13942">
            <v>94049.46</v>
          </cell>
          <cell r="C13942">
            <v>2012</v>
          </cell>
          <cell r="D13942" t="str">
            <v>401800  Allowances: Non-Pensionable</v>
          </cell>
          <cell r="E13942" t="str">
            <v>District 6</v>
          </cell>
          <cell r="F13942" t="str">
            <v>Sewer</v>
          </cell>
        </row>
        <row r="13943">
          <cell r="B13943">
            <v>5200.59</v>
          </cell>
          <cell r="C13943">
            <v>2012</v>
          </cell>
          <cell r="D13943" t="str">
            <v>401800  Allowances: Non-Pensionable</v>
          </cell>
          <cell r="E13943" t="str">
            <v>TOC</v>
          </cell>
          <cell r="F13943" t="str">
            <v>Sewer</v>
          </cell>
        </row>
        <row r="13944">
          <cell r="B13944">
            <v>121267.42</v>
          </cell>
          <cell r="C13944">
            <v>2012</v>
          </cell>
          <cell r="D13944" t="str">
            <v>401800  Allowances: Non-Pensionable</v>
          </cell>
          <cell r="E13944" t="str">
            <v>District 3</v>
          </cell>
          <cell r="F13944" t="str">
            <v>Sewer</v>
          </cell>
        </row>
        <row r="13945">
          <cell r="B13945">
            <v>216866.95</v>
          </cell>
          <cell r="C13945">
            <v>2012</v>
          </cell>
          <cell r="D13945" t="str">
            <v>401800  Allowances: Non-Pensionable</v>
          </cell>
          <cell r="E13945" t="str">
            <v>District 4</v>
          </cell>
          <cell r="F13945" t="str">
            <v>Sewer</v>
          </cell>
        </row>
        <row r="13946">
          <cell r="B13946">
            <v>291893.52</v>
          </cell>
          <cell r="C13946">
            <v>2012</v>
          </cell>
          <cell r="D13946" t="str">
            <v>401800  Allowances: Non-Pensionable</v>
          </cell>
          <cell r="E13946" t="str">
            <v>District 4</v>
          </cell>
          <cell r="F13946" t="str">
            <v>Sewer</v>
          </cell>
        </row>
        <row r="13947">
          <cell r="B13947">
            <v>93186.03</v>
          </cell>
          <cell r="C13947">
            <v>2012</v>
          </cell>
          <cell r="D13947" t="str">
            <v>401800  Allowances: Non-Pensionable</v>
          </cell>
          <cell r="E13947" t="str">
            <v>District 4</v>
          </cell>
          <cell r="F13947" t="str">
            <v>Sewer</v>
          </cell>
        </row>
        <row r="13948">
          <cell r="B13948">
            <v>63487.02</v>
          </cell>
          <cell r="C13948">
            <v>2012</v>
          </cell>
          <cell r="D13948" t="str">
            <v>401800  Allowances: Non-Pensionable</v>
          </cell>
          <cell r="E13948" t="str">
            <v>District 7</v>
          </cell>
          <cell r="F13948" t="str">
            <v>Sewer</v>
          </cell>
        </row>
        <row r="13949">
          <cell r="B13949">
            <v>47782.78</v>
          </cell>
          <cell r="C13949">
            <v>2012</v>
          </cell>
          <cell r="D13949" t="str">
            <v>401800  Allowances: Non-Pensionable</v>
          </cell>
          <cell r="E13949" t="str">
            <v>District 6</v>
          </cell>
          <cell r="F13949" t="str">
            <v>Sewer</v>
          </cell>
        </row>
        <row r="13950">
          <cell r="B13950">
            <v>66972.77</v>
          </cell>
          <cell r="C13950">
            <v>2012</v>
          </cell>
          <cell r="D13950" t="str">
            <v>401800  Allowances: Non-Pensionable</v>
          </cell>
          <cell r="E13950" t="str">
            <v>District 6</v>
          </cell>
          <cell r="F13950" t="str">
            <v>Sewer</v>
          </cell>
        </row>
        <row r="13951">
          <cell r="B13951">
            <v>204328.58</v>
          </cell>
          <cell r="C13951">
            <v>2012</v>
          </cell>
          <cell r="D13951" t="str">
            <v>401800  Allowances: Non-Pensionable</v>
          </cell>
          <cell r="E13951" t="str">
            <v>District 6</v>
          </cell>
          <cell r="F13951" t="str">
            <v>Sewer</v>
          </cell>
        </row>
        <row r="13952">
          <cell r="B13952">
            <v>26946.85</v>
          </cell>
          <cell r="C13952">
            <v>2012</v>
          </cell>
          <cell r="D13952" t="str">
            <v>401800  Allowances: Non-Pensionable</v>
          </cell>
          <cell r="E13952" t="str">
            <v>District 7</v>
          </cell>
          <cell r="F13952" t="str">
            <v>Sewer</v>
          </cell>
        </row>
        <row r="13953">
          <cell r="B13953">
            <v>62670.41</v>
          </cell>
          <cell r="C13953">
            <v>2012</v>
          </cell>
          <cell r="D13953" t="str">
            <v>401800  Allowances: Non-Pensionable</v>
          </cell>
          <cell r="E13953" t="str">
            <v>District 7</v>
          </cell>
          <cell r="F13953" t="str">
            <v>Sewer</v>
          </cell>
        </row>
        <row r="13954">
          <cell r="B13954">
            <v>4392</v>
          </cell>
          <cell r="C13954">
            <v>2012</v>
          </cell>
          <cell r="D13954" t="str">
            <v>401800  Allowances: Non-Pensionable</v>
          </cell>
          <cell r="E13954" t="str">
            <v>Logistics</v>
          </cell>
          <cell r="F13954" t="str">
            <v>Water</v>
          </cell>
        </row>
        <row r="13955">
          <cell r="B13955">
            <v>87026.16</v>
          </cell>
          <cell r="C13955">
            <v>2012</v>
          </cell>
          <cell r="D13955" t="str">
            <v>401800  Allowances: Non-Pensionable</v>
          </cell>
          <cell r="E13955" t="str">
            <v>Informal Settlements</v>
          </cell>
          <cell r="F13955" t="str">
            <v>Water</v>
          </cell>
        </row>
        <row r="13956">
          <cell r="B13956">
            <v>501161.67</v>
          </cell>
          <cell r="C13956">
            <v>2012</v>
          </cell>
          <cell r="D13956" t="str">
            <v>401800  Allowances: Non-Pensionable</v>
          </cell>
          <cell r="E13956" t="str">
            <v>TOC</v>
          </cell>
          <cell r="F13956" t="str">
            <v>Water</v>
          </cell>
        </row>
        <row r="13957">
          <cell r="B13957">
            <v>39882.080000000002</v>
          </cell>
          <cell r="C13957">
            <v>2012</v>
          </cell>
          <cell r="D13957" t="str">
            <v>401800  Allowances: Non-Pensionable</v>
          </cell>
          <cell r="E13957" t="str">
            <v>Informal Settlements</v>
          </cell>
          <cell r="F13957" t="str">
            <v>Water</v>
          </cell>
        </row>
        <row r="13958">
          <cell r="B13958">
            <v>116369.49</v>
          </cell>
          <cell r="C13958">
            <v>2012</v>
          </cell>
          <cell r="D13958" t="str">
            <v>401800  Allowances: Non-Pensionable</v>
          </cell>
          <cell r="E13958" t="str">
            <v>TOC</v>
          </cell>
          <cell r="F13958" t="str">
            <v>Water</v>
          </cell>
        </row>
        <row r="13959">
          <cell r="B13959">
            <v>24353.17</v>
          </cell>
          <cell r="C13959">
            <v>2012</v>
          </cell>
          <cell r="D13959" t="str">
            <v>401800  Allowances: Non-Pensionable</v>
          </cell>
          <cell r="E13959" t="str">
            <v>Logistics</v>
          </cell>
          <cell r="F13959" t="str">
            <v>Water</v>
          </cell>
        </row>
        <row r="13960">
          <cell r="B13960">
            <v>130854.64</v>
          </cell>
          <cell r="C13960">
            <v>2012</v>
          </cell>
          <cell r="D13960" t="str">
            <v>401800  Allowances: Non-Pensionable</v>
          </cell>
          <cell r="E13960" t="str">
            <v>Logistics</v>
          </cell>
          <cell r="F13960" t="str">
            <v>Water</v>
          </cell>
        </row>
        <row r="13961">
          <cell r="B13961">
            <v>219348.84</v>
          </cell>
          <cell r="C13961">
            <v>2012</v>
          </cell>
          <cell r="D13961" t="str">
            <v>401800  Allowances: Non-Pensionable</v>
          </cell>
          <cell r="E13961" t="str">
            <v>Logistics</v>
          </cell>
          <cell r="F13961" t="str">
            <v>Water</v>
          </cell>
        </row>
        <row r="13962">
          <cell r="B13962">
            <v>80120.740000000005</v>
          </cell>
          <cell r="C13962">
            <v>2012</v>
          </cell>
          <cell r="D13962" t="str">
            <v>401800  Allowances: Non-Pensionable</v>
          </cell>
          <cell r="E13962" t="str">
            <v>Logistics</v>
          </cell>
          <cell r="F13962" t="str">
            <v>Water</v>
          </cell>
        </row>
        <row r="13963">
          <cell r="B13963">
            <v>226601.23</v>
          </cell>
          <cell r="C13963">
            <v>2012</v>
          </cell>
          <cell r="D13963" t="str">
            <v>401800  Allowances: Non-Pensionable</v>
          </cell>
          <cell r="E13963" t="str">
            <v>Logistics</v>
          </cell>
          <cell r="F13963" t="str">
            <v>Water</v>
          </cell>
        </row>
        <row r="13964">
          <cell r="B13964">
            <v>47138.91</v>
          </cell>
          <cell r="C13964">
            <v>2012</v>
          </cell>
          <cell r="D13964" t="str">
            <v>401800  Allowances: Non-Pensionable</v>
          </cell>
          <cell r="E13964" t="str">
            <v>District 1</v>
          </cell>
          <cell r="F13964" t="str">
            <v>Water</v>
          </cell>
        </row>
        <row r="13965">
          <cell r="B13965">
            <v>37564.839999999997</v>
          </cell>
          <cell r="C13965">
            <v>2012</v>
          </cell>
          <cell r="D13965" t="str">
            <v>401800  Allowances: Non-Pensionable</v>
          </cell>
          <cell r="E13965" t="str">
            <v>District 1</v>
          </cell>
          <cell r="F13965" t="str">
            <v>Water</v>
          </cell>
        </row>
        <row r="13966">
          <cell r="B13966">
            <v>3396.44</v>
          </cell>
          <cell r="C13966">
            <v>2012</v>
          </cell>
          <cell r="D13966" t="str">
            <v>401800  Allowances: Non-Pensionable</v>
          </cell>
          <cell r="E13966" t="str">
            <v>District 1</v>
          </cell>
          <cell r="F13966" t="str">
            <v>Water</v>
          </cell>
        </row>
        <row r="13967">
          <cell r="B13967">
            <v>17618.439999999999</v>
          </cell>
          <cell r="C13967">
            <v>2012</v>
          </cell>
          <cell r="D13967" t="str">
            <v>401960  Contribution to Provision: Employee Rela</v>
          </cell>
          <cell r="E13967" t="str">
            <v>District 8</v>
          </cell>
          <cell r="F13967" t="str">
            <v>Water</v>
          </cell>
        </row>
        <row r="13968">
          <cell r="B13968">
            <v>23117.57</v>
          </cell>
          <cell r="C13968">
            <v>2012</v>
          </cell>
          <cell r="D13968" t="str">
            <v>401960  Contribution to Provision: Employee Rela</v>
          </cell>
          <cell r="E13968" t="str">
            <v>District 8</v>
          </cell>
          <cell r="F13968" t="str">
            <v>Water</v>
          </cell>
        </row>
        <row r="13969">
          <cell r="B13969">
            <v>5658.77</v>
          </cell>
          <cell r="C13969">
            <v>2012</v>
          </cell>
          <cell r="D13969" t="str">
            <v>401960  Contribution to Provision: Employee Rela</v>
          </cell>
          <cell r="E13969" t="str">
            <v>District 8</v>
          </cell>
          <cell r="F13969" t="str">
            <v>Water</v>
          </cell>
        </row>
        <row r="13970">
          <cell r="B13970">
            <v>14098.28</v>
          </cell>
          <cell r="C13970">
            <v>2012</v>
          </cell>
          <cell r="D13970" t="str">
            <v>401960  Contribution to Provision: Employee Rela</v>
          </cell>
          <cell r="E13970" t="str">
            <v>District 8</v>
          </cell>
          <cell r="F13970" t="str">
            <v>Water</v>
          </cell>
        </row>
        <row r="13971">
          <cell r="B13971">
            <v>14795.28</v>
          </cell>
          <cell r="C13971">
            <v>2012</v>
          </cell>
          <cell r="D13971" t="str">
            <v>401960  Contribution to Provision: Employee Rela</v>
          </cell>
          <cell r="E13971" t="str">
            <v>District 8</v>
          </cell>
          <cell r="F13971" t="str">
            <v>Water</v>
          </cell>
        </row>
        <row r="13972">
          <cell r="B13972">
            <v>78065.539999999994</v>
          </cell>
          <cell r="C13972">
            <v>2012</v>
          </cell>
          <cell r="D13972" t="str">
            <v>401960  Contribution to Provision: Employee Rela</v>
          </cell>
          <cell r="E13972" t="str">
            <v>District 6</v>
          </cell>
          <cell r="F13972" t="str">
            <v>Water</v>
          </cell>
        </row>
        <row r="13973">
          <cell r="B13973">
            <v>17705.75</v>
          </cell>
          <cell r="C13973">
            <v>2012</v>
          </cell>
          <cell r="D13973" t="str">
            <v>401960  Contribution to Provision: Employee Rela</v>
          </cell>
          <cell r="E13973" t="str">
            <v>District 6</v>
          </cell>
          <cell r="F13973" t="str">
            <v>Water</v>
          </cell>
        </row>
        <row r="13974">
          <cell r="B13974">
            <v>6240.82</v>
          </cell>
          <cell r="C13974">
            <v>2012</v>
          </cell>
          <cell r="D13974" t="str">
            <v>401960  Contribution to Provision: Employee Rela</v>
          </cell>
          <cell r="E13974" t="str">
            <v>District 6</v>
          </cell>
          <cell r="F13974" t="str">
            <v>Water</v>
          </cell>
        </row>
        <row r="13975">
          <cell r="B13975">
            <v>41232.18</v>
          </cell>
          <cell r="C13975">
            <v>2012</v>
          </cell>
          <cell r="D13975" t="str">
            <v>401960  Contribution to Provision: Employee Rela</v>
          </cell>
          <cell r="E13975" t="str">
            <v>District 6</v>
          </cell>
          <cell r="F13975" t="str">
            <v>Water</v>
          </cell>
        </row>
        <row r="13976">
          <cell r="B13976">
            <v>26594.37</v>
          </cell>
          <cell r="C13976">
            <v>2012</v>
          </cell>
          <cell r="D13976" t="str">
            <v>401960  Contribution to Provision: Employee Rela</v>
          </cell>
          <cell r="E13976" t="str">
            <v>District 6</v>
          </cell>
          <cell r="F13976" t="str">
            <v>Water</v>
          </cell>
        </row>
        <row r="13977">
          <cell r="B13977">
            <v>7527.63</v>
          </cell>
          <cell r="C13977">
            <v>2012</v>
          </cell>
          <cell r="D13977" t="str">
            <v>401960  Contribution to Provision: Employee Rela</v>
          </cell>
          <cell r="E13977" t="str">
            <v>District 1</v>
          </cell>
          <cell r="F13977" t="str">
            <v>Water</v>
          </cell>
        </row>
        <row r="13978">
          <cell r="B13978">
            <v>2465.88</v>
          </cell>
          <cell r="C13978">
            <v>2012</v>
          </cell>
          <cell r="D13978" t="str">
            <v>401960  Contribution to Provision: Employee Rela</v>
          </cell>
          <cell r="E13978" t="str">
            <v>District 8</v>
          </cell>
          <cell r="F13978" t="str">
            <v>Water</v>
          </cell>
        </row>
        <row r="13979">
          <cell r="B13979">
            <v>11683.91</v>
          </cell>
          <cell r="C13979">
            <v>2012</v>
          </cell>
          <cell r="D13979" t="str">
            <v>401960  Contribution to Provision: Employee Rela</v>
          </cell>
          <cell r="E13979" t="str">
            <v>District 4</v>
          </cell>
          <cell r="F13979" t="str">
            <v>Water</v>
          </cell>
        </row>
        <row r="13980">
          <cell r="B13980">
            <v>36128.589999999997</v>
          </cell>
          <cell r="C13980">
            <v>2012</v>
          </cell>
          <cell r="D13980" t="str">
            <v>401960  Contribution to Provision: Employee Rela</v>
          </cell>
          <cell r="E13980" t="str">
            <v>District 4</v>
          </cell>
          <cell r="F13980" t="str">
            <v>Water</v>
          </cell>
        </row>
        <row r="13981">
          <cell r="B13981">
            <v>50317.16</v>
          </cell>
          <cell r="C13981">
            <v>2012</v>
          </cell>
          <cell r="D13981" t="str">
            <v>401960  Contribution to Provision: Employee Rela</v>
          </cell>
          <cell r="E13981" t="str">
            <v>District 4</v>
          </cell>
          <cell r="F13981" t="str">
            <v>Water</v>
          </cell>
        </row>
        <row r="13982">
          <cell r="B13982">
            <v>17677.03</v>
          </cell>
          <cell r="C13982">
            <v>2012</v>
          </cell>
          <cell r="D13982" t="str">
            <v>401960  Contribution to Provision: Employee Rela</v>
          </cell>
          <cell r="E13982" t="str">
            <v>District 4</v>
          </cell>
          <cell r="F13982" t="str">
            <v>Water</v>
          </cell>
        </row>
        <row r="13983">
          <cell r="B13983">
            <v>7165.22</v>
          </cell>
          <cell r="C13983">
            <v>2012</v>
          </cell>
          <cell r="D13983" t="str">
            <v>401960  Contribution to Provision: Employee Rela</v>
          </cell>
          <cell r="E13983" t="str">
            <v>District 4</v>
          </cell>
          <cell r="F13983" t="str">
            <v>Water</v>
          </cell>
        </row>
        <row r="13984">
          <cell r="B13984">
            <v>33077.71</v>
          </cell>
          <cell r="C13984">
            <v>2012</v>
          </cell>
          <cell r="D13984" t="str">
            <v>401960  Contribution to Provision: Employee Rela</v>
          </cell>
          <cell r="E13984" t="str">
            <v>District 3</v>
          </cell>
          <cell r="F13984" t="str">
            <v>Water</v>
          </cell>
        </row>
        <row r="13985">
          <cell r="B13985">
            <v>12403.87</v>
          </cell>
          <cell r="C13985">
            <v>2012</v>
          </cell>
          <cell r="D13985" t="str">
            <v>401960  Contribution to Provision: Employee Rela</v>
          </cell>
          <cell r="E13985" t="str">
            <v>District 6</v>
          </cell>
          <cell r="F13985" t="str">
            <v>Water</v>
          </cell>
        </row>
        <row r="13986">
          <cell r="B13986">
            <v>24104.3</v>
          </cell>
          <cell r="C13986">
            <v>2012</v>
          </cell>
          <cell r="D13986" t="str">
            <v>401960  Contribution to Provision: Employee Rela</v>
          </cell>
          <cell r="E13986" t="str">
            <v>District 8</v>
          </cell>
          <cell r="F13986" t="str">
            <v>Water</v>
          </cell>
        </row>
        <row r="13987">
          <cell r="B13987">
            <v>19480.62</v>
          </cell>
          <cell r="C13987">
            <v>2012</v>
          </cell>
          <cell r="D13987" t="str">
            <v>401960  Contribution to Provision: Employee Rela</v>
          </cell>
          <cell r="E13987" t="str">
            <v>District 8</v>
          </cell>
          <cell r="F13987" t="str">
            <v>Water</v>
          </cell>
        </row>
        <row r="13988">
          <cell r="B13988">
            <v>4488.29</v>
          </cell>
          <cell r="C13988">
            <v>2012</v>
          </cell>
          <cell r="D13988" t="str">
            <v>401960  Contribution to Provision: Employee Rela</v>
          </cell>
          <cell r="E13988" t="str">
            <v>District 1</v>
          </cell>
          <cell r="F13988" t="str">
            <v>Water</v>
          </cell>
        </row>
        <row r="13989">
          <cell r="B13989">
            <v>21493.919999999998</v>
          </cell>
          <cell r="C13989">
            <v>2012</v>
          </cell>
          <cell r="D13989" t="str">
            <v>401960  Contribution to Provision: Employee Rela</v>
          </cell>
          <cell r="E13989" t="str">
            <v>District 1</v>
          </cell>
          <cell r="F13989" t="str">
            <v>Water</v>
          </cell>
        </row>
        <row r="13990">
          <cell r="B13990">
            <v>15509.62</v>
          </cell>
          <cell r="C13990">
            <v>2012</v>
          </cell>
          <cell r="D13990" t="str">
            <v>401960  Contribution to Provision: Employee Rela</v>
          </cell>
          <cell r="E13990" t="str">
            <v>District 1</v>
          </cell>
          <cell r="F13990" t="str">
            <v>Water</v>
          </cell>
        </row>
        <row r="13991">
          <cell r="B13991">
            <v>42644.97</v>
          </cell>
          <cell r="C13991">
            <v>2012</v>
          </cell>
          <cell r="D13991" t="str">
            <v>401960  Contribution to Provision: Employee Rela</v>
          </cell>
          <cell r="E13991" t="str">
            <v>Logistics</v>
          </cell>
          <cell r="F13991" t="str">
            <v>Water</v>
          </cell>
        </row>
        <row r="13992">
          <cell r="B13992">
            <v>3784.85</v>
          </cell>
          <cell r="C13992">
            <v>2012</v>
          </cell>
          <cell r="D13992" t="str">
            <v>401960  Contribution to Provision: Employee Rela</v>
          </cell>
          <cell r="E13992" t="str">
            <v>Logistics</v>
          </cell>
          <cell r="F13992" t="str">
            <v>Water</v>
          </cell>
        </row>
        <row r="13993">
          <cell r="B13993">
            <v>13847.06</v>
          </cell>
          <cell r="C13993">
            <v>2012</v>
          </cell>
          <cell r="D13993" t="str">
            <v>401960  Contribution to Provision: Employee Rela</v>
          </cell>
          <cell r="E13993" t="str">
            <v>Logistics</v>
          </cell>
          <cell r="F13993" t="str">
            <v>Water</v>
          </cell>
        </row>
        <row r="13994">
          <cell r="B13994">
            <v>26940.51</v>
          </cell>
          <cell r="C13994">
            <v>2012</v>
          </cell>
          <cell r="D13994" t="str">
            <v>401960  Contribution to Provision: Employee Rela</v>
          </cell>
          <cell r="E13994" t="str">
            <v>Logistics</v>
          </cell>
          <cell r="F13994" t="str">
            <v>Water</v>
          </cell>
        </row>
        <row r="13995">
          <cell r="B13995">
            <v>76423.199999999997</v>
          </cell>
          <cell r="C13995">
            <v>2012</v>
          </cell>
          <cell r="D13995" t="str">
            <v>401960  Contribution to Provision: Employee Rela</v>
          </cell>
          <cell r="E13995" t="str">
            <v>Logistics</v>
          </cell>
          <cell r="F13995" t="str">
            <v>Water</v>
          </cell>
        </row>
        <row r="13996">
          <cell r="B13996">
            <v>46939.18</v>
          </cell>
          <cell r="C13996">
            <v>2012</v>
          </cell>
          <cell r="D13996" t="str">
            <v>401960  Contribution to Provision: Employee Rela</v>
          </cell>
          <cell r="E13996" t="str">
            <v>Informal Settlements</v>
          </cell>
          <cell r="F13996" t="str">
            <v>Water</v>
          </cell>
        </row>
        <row r="13997">
          <cell r="B13997">
            <v>36107.68</v>
          </cell>
          <cell r="C13997">
            <v>2012</v>
          </cell>
          <cell r="D13997" t="str">
            <v>401960  Contribution to Provision: Employee Rela</v>
          </cell>
          <cell r="E13997" t="str">
            <v>TOC</v>
          </cell>
          <cell r="F13997" t="str">
            <v>Water</v>
          </cell>
        </row>
        <row r="13998">
          <cell r="B13998">
            <v>11672.22</v>
          </cell>
          <cell r="C13998">
            <v>2012</v>
          </cell>
          <cell r="D13998" t="str">
            <v>401960  Contribution to Provision: Employee Rela</v>
          </cell>
          <cell r="E13998" t="str">
            <v>Logistics</v>
          </cell>
          <cell r="F13998" t="str">
            <v>Water</v>
          </cell>
        </row>
        <row r="13999">
          <cell r="B13999">
            <v>31935.29</v>
          </cell>
          <cell r="C13999">
            <v>2012</v>
          </cell>
          <cell r="D13999" t="str">
            <v>401960  Contribution to Provision: Employee Rela</v>
          </cell>
          <cell r="E13999" t="str">
            <v>District 6</v>
          </cell>
          <cell r="F13999" t="str">
            <v>Sewer</v>
          </cell>
        </row>
        <row r="14000">
          <cell r="B14000">
            <v>7569.7</v>
          </cell>
          <cell r="C14000">
            <v>2012</v>
          </cell>
          <cell r="D14000" t="str">
            <v>401960  Contribution to Provision: Employee Rela</v>
          </cell>
          <cell r="E14000" t="str">
            <v>District 6</v>
          </cell>
          <cell r="F14000" t="str">
            <v>Sewer</v>
          </cell>
        </row>
        <row r="14001">
          <cell r="B14001">
            <v>4488.29</v>
          </cell>
          <cell r="C14001">
            <v>2012</v>
          </cell>
          <cell r="D14001" t="str">
            <v>401960  Contribution to Provision: Employee Rela</v>
          </cell>
          <cell r="E14001" t="str">
            <v>District 6</v>
          </cell>
          <cell r="F14001" t="str">
            <v>Sewer</v>
          </cell>
        </row>
        <row r="14002">
          <cell r="B14002">
            <v>12067.68</v>
          </cell>
          <cell r="C14002">
            <v>2012</v>
          </cell>
          <cell r="D14002" t="str">
            <v>401960  Contribution to Provision: Employee Rela</v>
          </cell>
          <cell r="E14002" t="str">
            <v>District 4</v>
          </cell>
          <cell r="F14002" t="str">
            <v>Sewer</v>
          </cell>
        </row>
        <row r="14003">
          <cell r="B14003">
            <v>38319.31</v>
          </cell>
          <cell r="C14003">
            <v>2012</v>
          </cell>
          <cell r="D14003" t="str">
            <v>401960  Contribution to Provision: Employee Rela</v>
          </cell>
          <cell r="E14003" t="str">
            <v>District 4</v>
          </cell>
          <cell r="F14003" t="str">
            <v>Sewer</v>
          </cell>
        </row>
        <row r="14004">
          <cell r="B14004">
            <v>61914.05</v>
          </cell>
          <cell r="C14004">
            <v>2012</v>
          </cell>
          <cell r="D14004" t="str">
            <v>401960  Contribution to Provision: Employee Rela</v>
          </cell>
          <cell r="E14004" t="str">
            <v>District 4</v>
          </cell>
          <cell r="F14004" t="str">
            <v>Sewer</v>
          </cell>
        </row>
        <row r="14005">
          <cell r="B14005">
            <v>4488.29</v>
          </cell>
          <cell r="C14005">
            <v>2012</v>
          </cell>
          <cell r="D14005" t="str">
            <v>401960  Contribution to Provision: Employee Rela</v>
          </cell>
          <cell r="E14005" t="str">
            <v>TOC</v>
          </cell>
          <cell r="F14005" t="str">
            <v>Sewer</v>
          </cell>
        </row>
        <row r="14006">
          <cell r="B14006">
            <v>20319.45</v>
          </cell>
          <cell r="C14006">
            <v>2012</v>
          </cell>
          <cell r="D14006" t="str">
            <v>401960  Contribution to Provision: Employee Rela</v>
          </cell>
          <cell r="E14006" t="str">
            <v>District 6</v>
          </cell>
          <cell r="F14006" t="str">
            <v>Sewer</v>
          </cell>
        </row>
        <row r="14007">
          <cell r="B14007">
            <v>56010.04</v>
          </cell>
          <cell r="C14007">
            <v>2012</v>
          </cell>
          <cell r="D14007" t="str">
            <v>401960  Contribution to Provision: Employee Rela</v>
          </cell>
          <cell r="E14007" t="str">
            <v>District 7</v>
          </cell>
          <cell r="F14007" t="str">
            <v>Sewer</v>
          </cell>
        </row>
        <row r="14008">
          <cell r="B14008">
            <v>40138.61</v>
          </cell>
          <cell r="C14008">
            <v>2012</v>
          </cell>
          <cell r="D14008" t="str">
            <v>401960  Contribution to Provision: Employee Rela</v>
          </cell>
          <cell r="E14008" t="str">
            <v>District 1</v>
          </cell>
          <cell r="F14008" t="str">
            <v>Sewer</v>
          </cell>
        </row>
        <row r="14009">
          <cell r="B14009">
            <v>16944.97</v>
          </cell>
          <cell r="C14009">
            <v>2012</v>
          </cell>
          <cell r="D14009" t="str">
            <v>401960  Contribution to Provision: Employee Rela</v>
          </cell>
          <cell r="E14009" t="str">
            <v>Informal Settlements</v>
          </cell>
          <cell r="F14009" t="str">
            <v>Sewer</v>
          </cell>
        </row>
        <row r="14010">
          <cell r="B14010">
            <v>59230.64</v>
          </cell>
          <cell r="C14010">
            <v>2012</v>
          </cell>
          <cell r="D14010" t="str">
            <v>402100  Group Life Insurance Employer Contributi</v>
          </cell>
          <cell r="E14010" t="str">
            <v>District 8</v>
          </cell>
          <cell r="F14010" t="str">
            <v>Water</v>
          </cell>
        </row>
        <row r="14011">
          <cell r="B14011">
            <v>27254.61</v>
          </cell>
          <cell r="C14011">
            <v>2012</v>
          </cell>
          <cell r="D14011" t="str">
            <v>402100  Group Life Insurance Employer Contributi</v>
          </cell>
          <cell r="E14011" t="str">
            <v>District 6</v>
          </cell>
          <cell r="F14011" t="str">
            <v>Water</v>
          </cell>
        </row>
        <row r="14012">
          <cell r="B14012">
            <v>-10554.41</v>
          </cell>
          <cell r="C14012">
            <v>2012</v>
          </cell>
          <cell r="D14012" t="str">
            <v>402100  Group Life Insurance Employer Contributi</v>
          </cell>
          <cell r="E14012" t="str">
            <v>District 3</v>
          </cell>
          <cell r="F14012" t="str">
            <v>Water</v>
          </cell>
        </row>
        <row r="14013">
          <cell r="B14013">
            <v>15963.46</v>
          </cell>
          <cell r="C14013">
            <v>2012</v>
          </cell>
          <cell r="D14013" t="str">
            <v>402100  Group Life Insurance Employer Contributi</v>
          </cell>
          <cell r="E14013" t="str">
            <v>District 3</v>
          </cell>
          <cell r="F14013" t="str">
            <v>Water</v>
          </cell>
        </row>
        <row r="14014">
          <cell r="B14014">
            <v>1094.48</v>
          </cell>
          <cell r="C14014">
            <v>2012</v>
          </cell>
          <cell r="D14014" t="str">
            <v>402100  Group Life Insurance Employer Contributi</v>
          </cell>
          <cell r="E14014" t="str">
            <v>District 3</v>
          </cell>
          <cell r="F14014" t="str">
            <v>Water</v>
          </cell>
        </row>
        <row r="14015">
          <cell r="B14015">
            <v>83550.19</v>
          </cell>
          <cell r="C14015">
            <v>2012</v>
          </cell>
          <cell r="D14015" t="str">
            <v>402100  Group Life Insurance Employer Contributi</v>
          </cell>
          <cell r="E14015" t="str">
            <v>District 3</v>
          </cell>
          <cell r="F14015" t="str">
            <v>Water</v>
          </cell>
        </row>
        <row r="14016">
          <cell r="B14016">
            <v>6852.46</v>
          </cell>
          <cell r="C14016">
            <v>2012</v>
          </cell>
          <cell r="D14016" t="str">
            <v>402100  Group Life Insurance Employer Contributi</v>
          </cell>
          <cell r="E14016" t="str">
            <v>District 4</v>
          </cell>
          <cell r="F14016" t="str">
            <v>Water</v>
          </cell>
        </row>
        <row r="14017">
          <cell r="B14017">
            <v>41674.629999999997</v>
          </cell>
          <cell r="C14017">
            <v>2012</v>
          </cell>
          <cell r="D14017" t="str">
            <v>402100  Group Life Insurance Employer Contributi</v>
          </cell>
          <cell r="E14017" t="str">
            <v>District 4</v>
          </cell>
          <cell r="F14017" t="str">
            <v>Water</v>
          </cell>
        </row>
        <row r="14018">
          <cell r="B14018">
            <v>8.57</v>
          </cell>
          <cell r="C14018">
            <v>2012</v>
          </cell>
          <cell r="D14018" t="str">
            <v>402100  Group Life Insurance Employer Contributi</v>
          </cell>
          <cell r="E14018" t="str">
            <v>District 4</v>
          </cell>
          <cell r="F14018" t="str">
            <v>Water</v>
          </cell>
        </row>
        <row r="14019">
          <cell r="B14019">
            <v>71691.789999999994</v>
          </cell>
          <cell r="C14019">
            <v>2012</v>
          </cell>
          <cell r="D14019" t="str">
            <v>402100  Group Life Insurance Employer Contributi</v>
          </cell>
          <cell r="E14019" t="str">
            <v>District 4</v>
          </cell>
          <cell r="F14019" t="str">
            <v>Water</v>
          </cell>
        </row>
        <row r="14020">
          <cell r="B14020">
            <v>63519.96</v>
          </cell>
          <cell r="C14020">
            <v>2012</v>
          </cell>
          <cell r="D14020" t="str">
            <v>402100  Group Life Insurance Employer Contributi</v>
          </cell>
          <cell r="E14020" t="str">
            <v>District 4</v>
          </cell>
          <cell r="F14020" t="str">
            <v>Water</v>
          </cell>
        </row>
        <row r="14021">
          <cell r="B14021">
            <v>23005.07</v>
          </cell>
          <cell r="C14021">
            <v>2012</v>
          </cell>
          <cell r="D14021" t="str">
            <v>402100  Group Life Insurance Employer Contributi</v>
          </cell>
          <cell r="E14021" t="str">
            <v>District 4</v>
          </cell>
          <cell r="F14021" t="str">
            <v>Water</v>
          </cell>
        </row>
        <row r="14022">
          <cell r="B14022">
            <v>2324.61</v>
          </cell>
          <cell r="C14022">
            <v>2012</v>
          </cell>
          <cell r="D14022" t="str">
            <v>402100  Group Life Insurance Employer Contributi</v>
          </cell>
          <cell r="E14022" t="str">
            <v>District 8</v>
          </cell>
          <cell r="F14022" t="str">
            <v>Water</v>
          </cell>
        </row>
        <row r="14023">
          <cell r="B14023">
            <v>13909.38</v>
          </cell>
          <cell r="C14023">
            <v>2012</v>
          </cell>
          <cell r="D14023" t="str">
            <v>402100  Group Life Insurance Employer Contributi</v>
          </cell>
          <cell r="E14023" t="str">
            <v>District 8</v>
          </cell>
          <cell r="F14023" t="str">
            <v>Water</v>
          </cell>
        </row>
        <row r="14024">
          <cell r="B14024">
            <v>4461.8</v>
          </cell>
          <cell r="C14024">
            <v>2012</v>
          </cell>
          <cell r="D14024" t="str">
            <v>402100  Group Life Insurance Employer Contributi</v>
          </cell>
          <cell r="E14024" t="str">
            <v>District 1</v>
          </cell>
          <cell r="F14024" t="str">
            <v>Water</v>
          </cell>
        </row>
        <row r="14025">
          <cell r="B14025">
            <v>13496.77</v>
          </cell>
          <cell r="C14025">
            <v>2012</v>
          </cell>
          <cell r="D14025" t="str">
            <v>402100  Group Life Insurance Employer Contributi</v>
          </cell>
          <cell r="E14025" t="str">
            <v>District 8</v>
          </cell>
          <cell r="F14025" t="str">
            <v>Water</v>
          </cell>
        </row>
        <row r="14026">
          <cell r="B14026">
            <v>12307.53</v>
          </cell>
          <cell r="C14026">
            <v>2012</v>
          </cell>
          <cell r="D14026" t="str">
            <v>402100  Group Life Insurance Employer Contributi</v>
          </cell>
          <cell r="E14026" t="str">
            <v>District 6</v>
          </cell>
          <cell r="F14026" t="str">
            <v>Water</v>
          </cell>
        </row>
        <row r="14027">
          <cell r="B14027">
            <v>91336.03</v>
          </cell>
          <cell r="C14027">
            <v>2012</v>
          </cell>
          <cell r="D14027" t="str">
            <v>402100  Group Life Insurance Employer Contributi</v>
          </cell>
          <cell r="E14027" t="str">
            <v>District 6</v>
          </cell>
          <cell r="F14027" t="str">
            <v>Water</v>
          </cell>
        </row>
        <row r="14028">
          <cell r="B14028">
            <v>1443.7</v>
          </cell>
          <cell r="C14028">
            <v>2012</v>
          </cell>
          <cell r="D14028" t="str">
            <v>402100  Group Life Insurance Employer Contributi</v>
          </cell>
          <cell r="E14028" t="str">
            <v>District 6</v>
          </cell>
          <cell r="F14028" t="str">
            <v>Water</v>
          </cell>
        </row>
        <row r="14029">
          <cell r="B14029">
            <v>22411.52</v>
          </cell>
          <cell r="C14029">
            <v>2012</v>
          </cell>
          <cell r="D14029" t="str">
            <v>402100  Group Life Insurance Employer Contributi</v>
          </cell>
          <cell r="E14029" t="str">
            <v>District 6</v>
          </cell>
          <cell r="F14029" t="str">
            <v>Water</v>
          </cell>
        </row>
        <row r="14030">
          <cell r="B14030">
            <v>53510.12</v>
          </cell>
          <cell r="C14030">
            <v>2012</v>
          </cell>
          <cell r="D14030" t="str">
            <v>402100  Group Life Insurance Employer Contributi</v>
          </cell>
          <cell r="E14030" t="str">
            <v>District 6</v>
          </cell>
          <cell r="F14030" t="str">
            <v>Water</v>
          </cell>
        </row>
        <row r="14031">
          <cell r="B14031">
            <v>64750.49</v>
          </cell>
          <cell r="C14031">
            <v>2012</v>
          </cell>
          <cell r="D14031" t="str">
            <v>402100  Group Life Insurance Employer Contributi</v>
          </cell>
          <cell r="E14031" t="str">
            <v>District 6</v>
          </cell>
          <cell r="F14031" t="str">
            <v>Water</v>
          </cell>
        </row>
        <row r="14032">
          <cell r="B14032">
            <v>29742.79</v>
          </cell>
          <cell r="C14032">
            <v>2012</v>
          </cell>
          <cell r="D14032" t="str">
            <v>402100  Group Life Insurance Employer Contributi</v>
          </cell>
          <cell r="E14032" t="str">
            <v>District 8</v>
          </cell>
          <cell r="F14032" t="str">
            <v>Water</v>
          </cell>
        </row>
        <row r="14033">
          <cell r="B14033">
            <v>174891.18</v>
          </cell>
          <cell r="C14033">
            <v>2012</v>
          </cell>
          <cell r="D14033" t="str">
            <v>402100  Group Life Insurance Employer Contributi</v>
          </cell>
          <cell r="E14033" t="str">
            <v>District 8</v>
          </cell>
          <cell r="F14033" t="str">
            <v>Water</v>
          </cell>
        </row>
        <row r="14034">
          <cell r="B14034">
            <v>3888.91</v>
          </cell>
          <cell r="C14034">
            <v>2012</v>
          </cell>
          <cell r="D14034" t="str">
            <v>402100  Group Life Insurance Employer Contributi</v>
          </cell>
          <cell r="E14034" t="str">
            <v>District 8</v>
          </cell>
          <cell r="F14034" t="str">
            <v>Water</v>
          </cell>
        </row>
        <row r="14035">
          <cell r="B14035">
            <v>14016.11</v>
          </cell>
          <cell r="C14035">
            <v>2012</v>
          </cell>
          <cell r="D14035" t="str">
            <v>402100  Group Life Insurance Employer Contributi</v>
          </cell>
          <cell r="E14035" t="str">
            <v>District 8</v>
          </cell>
          <cell r="F14035" t="str">
            <v>Water</v>
          </cell>
        </row>
        <row r="14036">
          <cell r="B14036">
            <v>62874.34</v>
          </cell>
          <cell r="C14036">
            <v>2012</v>
          </cell>
          <cell r="D14036" t="str">
            <v>402100  Group Life Insurance Employer Contributi</v>
          </cell>
          <cell r="E14036" t="str">
            <v>District 8</v>
          </cell>
          <cell r="F14036" t="str">
            <v>Water</v>
          </cell>
        </row>
        <row r="14037">
          <cell r="B14037">
            <v>94037.51</v>
          </cell>
          <cell r="C14037">
            <v>2012</v>
          </cell>
          <cell r="D14037" t="str">
            <v>402100  Group Life Insurance Employer Contributi</v>
          </cell>
          <cell r="E14037" t="str">
            <v>District 8</v>
          </cell>
          <cell r="F14037" t="str">
            <v>Water</v>
          </cell>
        </row>
        <row r="14038">
          <cell r="B14038">
            <v>1184.73</v>
          </cell>
          <cell r="C14038">
            <v>2012</v>
          </cell>
          <cell r="D14038" t="str">
            <v>402100  Group Life Insurance Employer Contributi</v>
          </cell>
          <cell r="E14038" t="str">
            <v>District 8</v>
          </cell>
          <cell r="F14038" t="str">
            <v>Water</v>
          </cell>
        </row>
        <row r="14039">
          <cell r="B14039">
            <v>46627.95</v>
          </cell>
          <cell r="C14039">
            <v>2012</v>
          </cell>
          <cell r="D14039" t="str">
            <v>402100  Group Life Insurance Employer Contributi</v>
          </cell>
          <cell r="E14039" t="str">
            <v>District 8</v>
          </cell>
          <cell r="F14039" t="str">
            <v>Water</v>
          </cell>
        </row>
        <row r="14040">
          <cell r="B14040">
            <v>435409.7</v>
          </cell>
          <cell r="C14040">
            <v>2012</v>
          </cell>
          <cell r="D14040" t="str">
            <v>402100  Group Life Insurance Employer Contributi</v>
          </cell>
          <cell r="E14040" t="str">
            <v>District 8</v>
          </cell>
          <cell r="F14040" t="str">
            <v>Water</v>
          </cell>
        </row>
        <row r="14041">
          <cell r="B14041">
            <v>37067.56</v>
          </cell>
          <cell r="C14041">
            <v>2012</v>
          </cell>
          <cell r="D14041" t="str">
            <v>402100  Group Life Insurance Employer Contributi</v>
          </cell>
          <cell r="E14041" t="str">
            <v>District 8</v>
          </cell>
          <cell r="F14041" t="str">
            <v>Water</v>
          </cell>
        </row>
        <row r="14042">
          <cell r="B14042">
            <v>0</v>
          </cell>
          <cell r="C14042">
            <v>2012</v>
          </cell>
          <cell r="D14042" t="str">
            <v>402100  Group Life Insurance Employer Contributi</v>
          </cell>
          <cell r="E14042" t="str">
            <v>Informal Settlements</v>
          </cell>
          <cell r="F14042" t="str">
            <v>Sewer</v>
          </cell>
        </row>
        <row r="14043">
          <cell r="B14043">
            <v>10753.7</v>
          </cell>
          <cell r="C14043">
            <v>2012</v>
          </cell>
          <cell r="D14043" t="str">
            <v>402100  Group Life Insurance Employer Contributi</v>
          </cell>
          <cell r="E14043" t="str">
            <v>Informal Settlements</v>
          </cell>
          <cell r="F14043" t="str">
            <v>Sewer</v>
          </cell>
        </row>
        <row r="14044">
          <cell r="B14044">
            <v>133858.82</v>
          </cell>
          <cell r="C14044">
            <v>2012</v>
          </cell>
          <cell r="D14044" t="str">
            <v>402100  Group Life Insurance Employer Contributi</v>
          </cell>
          <cell r="E14044" t="str">
            <v>District 1</v>
          </cell>
          <cell r="F14044" t="str">
            <v>Sewer</v>
          </cell>
        </row>
        <row r="14045">
          <cell r="B14045">
            <v>57830.51</v>
          </cell>
          <cell r="C14045">
            <v>2012</v>
          </cell>
          <cell r="D14045" t="str">
            <v>402100  Group Life Insurance Employer Contributi</v>
          </cell>
          <cell r="E14045" t="str">
            <v>District 7</v>
          </cell>
          <cell r="F14045" t="str">
            <v>Sewer</v>
          </cell>
        </row>
        <row r="14046">
          <cell r="B14046">
            <v>22620.55</v>
          </cell>
          <cell r="C14046">
            <v>2012</v>
          </cell>
          <cell r="D14046" t="str">
            <v>402100  Group Life Insurance Employer Contributi</v>
          </cell>
          <cell r="E14046" t="str">
            <v>District 6</v>
          </cell>
          <cell r="F14046" t="str">
            <v>Sewer</v>
          </cell>
        </row>
        <row r="14047">
          <cell r="B14047">
            <v>990.98</v>
          </cell>
          <cell r="C14047">
            <v>2012</v>
          </cell>
          <cell r="D14047" t="str">
            <v>402100  Group Life Insurance Employer Contributi</v>
          </cell>
          <cell r="E14047" t="str">
            <v>TOC</v>
          </cell>
          <cell r="F14047" t="str">
            <v>Sewer</v>
          </cell>
        </row>
        <row r="14048">
          <cell r="B14048">
            <v>42298.31</v>
          </cell>
          <cell r="C14048">
            <v>2012</v>
          </cell>
          <cell r="D14048" t="str">
            <v>402100  Group Life Insurance Employer Contributi</v>
          </cell>
          <cell r="E14048" t="str">
            <v>District 3</v>
          </cell>
          <cell r="F14048" t="str">
            <v>Sewer</v>
          </cell>
        </row>
        <row r="14049">
          <cell r="B14049">
            <v>64258.45</v>
          </cell>
          <cell r="C14049">
            <v>2012</v>
          </cell>
          <cell r="D14049" t="str">
            <v>402100  Group Life Insurance Employer Contributi</v>
          </cell>
          <cell r="E14049" t="str">
            <v>District 4</v>
          </cell>
          <cell r="F14049" t="str">
            <v>Sewer</v>
          </cell>
        </row>
        <row r="14050">
          <cell r="B14050">
            <v>60169.38</v>
          </cell>
          <cell r="C14050">
            <v>2012</v>
          </cell>
          <cell r="D14050" t="str">
            <v>402100  Group Life Insurance Employer Contributi</v>
          </cell>
          <cell r="E14050" t="str">
            <v>District 4</v>
          </cell>
          <cell r="F14050" t="str">
            <v>Sewer</v>
          </cell>
        </row>
        <row r="14051">
          <cell r="B14051">
            <v>20909.09</v>
          </cell>
          <cell r="C14051">
            <v>2012</v>
          </cell>
          <cell r="D14051" t="str">
            <v>402100  Group Life Insurance Employer Contributi</v>
          </cell>
          <cell r="E14051" t="str">
            <v>District 4</v>
          </cell>
          <cell r="F14051" t="str">
            <v>Sewer</v>
          </cell>
        </row>
        <row r="14052">
          <cell r="B14052">
            <v>25463.040000000001</v>
          </cell>
          <cell r="C14052">
            <v>2012</v>
          </cell>
          <cell r="D14052" t="str">
            <v>402100  Group Life Insurance Employer Contributi</v>
          </cell>
          <cell r="E14052" t="str">
            <v>District 7</v>
          </cell>
          <cell r="F14052" t="str">
            <v>Sewer</v>
          </cell>
        </row>
        <row r="14053">
          <cell r="B14053">
            <v>12660.27</v>
          </cell>
          <cell r="C14053">
            <v>2012</v>
          </cell>
          <cell r="D14053" t="str">
            <v>402100  Group Life Insurance Employer Contributi</v>
          </cell>
          <cell r="E14053" t="str">
            <v>District 6</v>
          </cell>
          <cell r="F14053" t="str">
            <v>Sewer</v>
          </cell>
        </row>
        <row r="14054">
          <cell r="B14054">
            <v>13799.34</v>
          </cell>
          <cell r="C14054">
            <v>2012</v>
          </cell>
          <cell r="D14054" t="str">
            <v>402100  Group Life Insurance Employer Contributi</v>
          </cell>
          <cell r="E14054" t="str">
            <v>District 6</v>
          </cell>
          <cell r="F14054" t="str">
            <v>Sewer</v>
          </cell>
        </row>
        <row r="14055">
          <cell r="B14055">
            <v>42115.91</v>
          </cell>
          <cell r="C14055">
            <v>2012</v>
          </cell>
          <cell r="D14055" t="str">
            <v>402100  Group Life Insurance Employer Contributi</v>
          </cell>
          <cell r="E14055" t="str">
            <v>District 6</v>
          </cell>
          <cell r="F14055" t="str">
            <v>Sewer</v>
          </cell>
        </row>
        <row r="14056">
          <cell r="B14056">
            <v>7458.23</v>
          </cell>
          <cell r="C14056">
            <v>2012</v>
          </cell>
          <cell r="D14056" t="str">
            <v>402100  Group Life Insurance Employer Contributi</v>
          </cell>
          <cell r="E14056" t="str">
            <v>District 7</v>
          </cell>
          <cell r="F14056" t="str">
            <v>Sewer</v>
          </cell>
        </row>
        <row r="14057">
          <cell r="B14057">
            <v>12930.43</v>
          </cell>
          <cell r="C14057">
            <v>2012</v>
          </cell>
          <cell r="D14057" t="str">
            <v>402100  Group Life Insurance Employer Contributi</v>
          </cell>
          <cell r="E14057" t="str">
            <v>District 7</v>
          </cell>
          <cell r="F14057" t="str">
            <v>Sewer</v>
          </cell>
        </row>
        <row r="14058">
          <cell r="B14058">
            <v>33200.870000000003</v>
          </cell>
          <cell r="C14058">
            <v>2012</v>
          </cell>
          <cell r="D14058" t="str">
            <v>402100  Group Life Insurance Employer Contributi</v>
          </cell>
          <cell r="E14058" t="str">
            <v>Logistics</v>
          </cell>
          <cell r="F14058" t="str">
            <v>Water</v>
          </cell>
        </row>
        <row r="14059">
          <cell r="B14059">
            <v>29817.27</v>
          </cell>
          <cell r="C14059">
            <v>2012</v>
          </cell>
          <cell r="D14059" t="str">
            <v>402100  Group Life Insurance Employer Contributi</v>
          </cell>
          <cell r="E14059" t="str">
            <v>Informal Settlements</v>
          </cell>
          <cell r="F14059" t="str">
            <v>Water</v>
          </cell>
        </row>
        <row r="14060">
          <cell r="B14060">
            <v>123023.87</v>
          </cell>
          <cell r="C14060">
            <v>2012</v>
          </cell>
          <cell r="D14060" t="str">
            <v>402100  Group Life Insurance Employer Contributi</v>
          </cell>
          <cell r="E14060" t="str">
            <v>TOC</v>
          </cell>
          <cell r="F14060" t="str">
            <v>Water</v>
          </cell>
        </row>
        <row r="14061">
          <cell r="B14061">
            <v>77308.94</v>
          </cell>
          <cell r="C14061">
            <v>2012</v>
          </cell>
          <cell r="D14061" t="str">
            <v>402100  Group Life Insurance Employer Contributi</v>
          </cell>
          <cell r="E14061" t="str">
            <v>Informal Settlements</v>
          </cell>
          <cell r="F14061" t="str">
            <v>Water</v>
          </cell>
        </row>
        <row r="14062">
          <cell r="B14062">
            <v>89543.73</v>
          </cell>
          <cell r="C14062">
            <v>2012</v>
          </cell>
          <cell r="D14062" t="str">
            <v>402100  Group Life Insurance Employer Contributi</v>
          </cell>
          <cell r="E14062" t="str">
            <v>TOC</v>
          </cell>
          <cell r="F14062" t="str">
            <v>Water</v>
          </cell>
        </row>
        <row r="14063">
          <cell r="B14063">
            <v>48548.19</v>
          </cell>
          <cell r="C14063">
            <v>2012</v>
          </cell>
          <cell r="D14063" t="str">
            <v>402100  Group Life Insurance Employer Contributi</v>
          </cell>
          <cell r="E14063" t="str">
            <v>Logistics</v>
          </cell>
          <cell r="F14063" t="str">
            <v>Water</v>
          </cell>
        </row>
        <row r="14064">
          <cell r="B14064">
            <v>42893.88</v>
          </cell>
          <cell r="C14064">
            <v>2012</v>
          </cell>
          <cell r="D14064" t="str">
            <v>402100  Group Life Insurance Employer Contributi</v>
          </cell>
          <cell r="E14064" t="str">
            <v>Logistics</v>
          </cell>
          <cell r="F14064" t="str">
            <v>Water</v>
          </cell>
        </row>
        <row r="14065">
          <cell r="B14065">
            <v>76247.28</v>
          </cell>
          <cell r="C14065">
            <v>2012</v>
          </cell>
          <cell r="D14065" t="str">
            <v>402100  Group Life Insurance Employer Contributi</v>
          </cell>
          <cell r="E14065" t="str">
            <v>Logistics</v>
          </cell>
          <cell r="F14065" t="str">
            <v>Water</v>
          </cell>
        </row>
        <row r="14066">
          <cell r="B14066">
            <v>30418.47</v>
          </cell>
          <cell r="C14066">
            <v>2012</v>
          </cell>
          <cell r="D14066" t="str">
            <v>402100  Group Life Insurance Employer Contributi</v>
          </cell>
          <cell r="E14066" t="str">
            <v>Logistics</v>
          </cell>
          <cell r="F14066" t="str">
            <v>Water</v>
          </cell>
        </row>
        <row r="14067">
          <cell r="B14067">
            <v>67971.86</v>
          </cell>
          <cell r="C14067">
            <v>2012</v>
          </cell>
          <cell r="D14067" t="str">
            <v>402100  Group Life Insurance Employer Contributi</v>
          </cell>
          <cell r="E14067" t="str">
            <v>Logistics</v>
          </cell>
          <cell r="F14067" t="str">
            <v>Water</v>
          </cell>
        </row>
        <row r="14068">
          <cell r="B14068">
            <v>19789.48</v>
          </cell>
          <cell r="C14068">
            <v>2012</v>
          </cell>
          <cell r="D14068" t="str">
            <v>402100  Group Life Insurance Employer Contributi</v>
          </cell>
          <cell r="E14068" t="str">
            <v>District 1</v>
          </cell>
          <cell r="F14068" t="str">
            <v>Water</v>
          </cell>
        </row>
        <row r="14069">
          <cell r="B14069">
            <v>57292.68</v>
          </cell>
          <cell r="C14069">
            <v>2012</v>
          </cell>
          <cell r="D14069" t="str">
            <v>402100  Group Life Insurance Employer Contributi</v>
          </cell>
          <cell r="E14069" t="str">
            <v>District 1</v>
          </cell>
          <cell r="F14069" t="str">
            <v>Water</v>
          </cell>
        </row>
        <row r="14070">
          <cell r="B14070">
            <v>1109.99</v>
          </cell>
          <cell r="C14070">
            <v>2012</v>
          </cell>
          <cell r="D14070" t="str">
            <v>402100  Group Life Insurance Employer Contributi</v>
          </cell>
          <cell r="E14070" t="str">
            <v>District 1</v>
          </cell>
          <cell r="F14070" t="str">
            <v>Water</v>
          </cell>
        </row>
        <row r="14071">
          <cell r="B14071">
            <v>125880.74</v>
          </cell>
          <cell r="C14071">
            <v>2012</v>
          </cell>
          <cell r="D14071" t="str">
            <v>402100  Group Life Insurance Employer Contributi</v>
          </cell>
          <cell r="E14071" t="str">
            <v>District 1</v>
          </cell>
          <cell r="F14071" t="str">
            <v>Water</v>
          </cell>
        </row>
        <row r="14072">
          <cell r="B14072">
            <v>20664.03</v>
          </cell>
          <cell r="C14072">
            <v>2012</v>
          </cell>
          <cell r="D14072" t="str">
            <v>402100  Group Life Insurance Employer Contributi</v>
          </cell>
          <cell r="E14072" t="str">
            <v>District 6</v>
          </cell>
          <cell r="F14072" t="str">
            <v>Water</v>
          </cell>
        </row>
        <row r="14073">
          <cell r="B14073">
            <v>185363.76</v>
          </cell>
          <cell r="C14073">
            <v>2012</v>
          </cell>
          <cell r="D14073" t="str">
            <v>402200  Medical Aid Employer Contributions</v>
          </cell>
          <cell r="E14073" t="str">
            <v>District 8</v>
          </cell>
          <cell r="F14073" t="str">
            <v>Water</v>
          </cell>
        </row>
        <row r="14074">
          <cell r="B14074">
            <v>616066.24</v>
          </cell>
          <cell r="C14074">
            <v>2012</v>
          </cell>
          <cell r="D14074" t="str">
            <v>402200  Medical Aid Employer Contributions</v>
          </cell>
          <cell r="E14074" t="str">
            <v>District 8</v>
          </cell>
          <cell r="F14074" t="str">
            <v>Water</v>
          </cell>
        </row>
        <row r="14075">
          <cell r="B14075">
            <v>273963.82</v>
          </cell>
          <cell r="C14075">
            <v>2012</v>
          </cell>
          <cell r="D14075" t="str">
            <v>402200  Medical Aid Employer Contributions</v>
          </cell>
          <cell r="E14075" t="str">
            <v>District 6</v>
          </cell>
          <cell r="F14075" t="str">
            <v>Water</v>
          </cell>
        </row>
        <row r="14076">
          <cell r="B14076">
            <v>-112941.89</v>
          </cell>
          <cell r="C14076">
            <v>2012</v>
          </cell>
          <cell r="D14076" t="str">
            <v>402200  Medical Aid Employer Contributions</v>
          </cell>
          <cell r="E14076" t="str">
            <v>District 3</v>
          </cell>
          <cell r="F14076" t="str">
            <v>Water</v>
          </cell>
        </row>
        <row r="14077">
          <cell r="B14077">
            <v>79556.240000000005</v>
          </cell>
          <cell r="C14077">
            <v>2012</v>
          </cell>
          <cell r="D14077" t="str">
            <v>402200  Medical Aid Employer Contributions</v>
          </cell>
          <cell r="E14077" t="str">
            <v>District 3</v>
          </cell>
          <cell r="F14077" t="str">
            <v>Water</v>
          </cell>
        </row>
        <row r="14078">
          <cell r="B14078">
            <v>10340.85</v>
          </cell>
          <cell r="C14078">
            <v>2012</v>
          </cell>
          <cell r="D14078" t="str">
            <v>402200  Medical Aid Employer Contributions</v>
          </cell>
          <cell r="E14078" t="str">
            <v>District 3</v>
          </cell>
          <cell r="F14078" t="str">
            <v>Water</v>
          </cell>
        </row>
        <row r="14079">
          <cell r="B14079">
            <v>691690.19</v>
          </cell>
          <cell r="C14079">
            <v>2012</v>
          </cell>
          <cell r="D14079" t="str">
            <v>402200  Medical Aid Employer Contributions</v>
          </cell>
          <cell r="E14079" t="str">
            <v>District 3</v>
          </cell>
          <cell r="F14079" t="str">
            <v>Water</v>
          </cell>
        </row>
        <row r="14080">
          <cell r="B14080">
            <v>30091.58</v>
          </cell>
          <cell r="C14080">
            <v>2012</v>
          </cell>
          <cell r="D14080" t="str">
            <v>402200  Medical Aid Employer Contributions</v>
          </cell>
          <cell r="E14080" t="str">
            <v>District 4</v>
          </cell>
          <cell r="F14080" t="str">
            <v>Water</v>
          </cell>
        </row>
        <row r="14081">
          <cell r="B14081">
            <v>222284.14</v>
          </cell>
          <cell r="C14081">
            <v>2012</v>
          </cell>
          <cell r="D14081" t="str">
            <v>402200  Medical Aid Employer Contributions</v>
          </cell>
          <cell r="E14081" t="str">
            <v>District 4</v>
          </cell>
          <cell r="F14081" t="str">
            <v>Water</v>
          </cell>
        </row>
        <row r="14082">
          <cell r="B14082">
            <v>0</v>
          </cell>
          <cell r="C14082">
            <v>2012</v>
          </cell>
          <cell r="D14082" t="str">
            <v>402200  Medical Aid Employer Contributions</v>
          </cell>
          <cell r="E14082" t="str">
            <v>District 4</v>
          </cell>
          <cell r="F14082" t="str">
            <v>Water</v>
          </cell>
        </row>
        <row r="14083">
          <cell r="B14083">
            <v>601366.59</v>
          </cell>
          <cell r="C14083">
            <v>2012</v>
          </cell>
          <cell r="D14083" t="str">
            <v>402200  Medical Aid Employer Contributions</v>
          </cell>
          <cell r="E14083" t="str">
            <v>District 4</v>
          </cell>
          <cell r="F14083" t="str">
            <v>Water</v>
          </cell>
        </row>
        <row r="14084">
          <cell r="B14084">
            <v>661638.66</v>
          </cell>
          <cell r="C14084">
            <v>2012</v>
          </cell>
          <cell r="D14084" t="str">
            <v>402200  Medical Aid Employer Contributions</v>
          </cell>
          <cell r="E14084" t="str">
            <v>District 4</v>
          </cell>
          <cell r="F14084" t="str">
            <v>Water</v>
          </cell>
        </row>
        <row r="14085">
          <cell r="B14085">
            <v>213819.61</v>
          </cell>
          <cell r="C14085">
            <v>2012</v>
          </cell>
          <cell r="D14085" t="str">
            <v>402200  Medical Aid Employer Contributions</v>
          </cell>
          <cell r="E14085" t="str">
            <v>District 4</v>
          </cell>
          <cell r="F14085" t="str">
            <v>Water</v>
          </cell>
        </row>
        <row r="14086">
          <cell r="B14086">
            <v>17143.990000000002</v>
          </cell>
          <cell r="C14086">
            <v>2012</v>
          </cell>
          <cell r="D14086" t="str">
            <v>402200  Medical Aid Employer Contributions</v>
          </cell>
          <cell r="E14086" t="str">
            <v>District 8</v>
          </cell>
          <cell r="F14086" t="str">
            <v>Water</v>
          </cell>
        </row>
        <row r="14087">
          <cell r="B14087">
            <v>84602.14</v>
          </cell>
          <cell r="C14087">
            <v>2012</v>
          </cell>
          <cell r="D14087" t="str">
            <v>402200  Medical Aid Employer Contributions</v>
          </cell>
          <cell r="E14087" t="str">
            <v>District 8</v>
          </cell>
          <cell r="F14087" t="str">
            <v>Water</v>
          </cell>
        </row>
        <row r="14088">
          <cell r="B14088">
            <v>37146.1</v>
          </cell>
          <cell r="C14088">
            <v>2012</v>
          </cell>
          <cell r="D14088" t="str">
            <v>402200  Medical Aid Employer Contributions</v>
          </cell>
          <cell r="E14088" t="str">
            <v>District 1</v>
          </cell>
          <cell r="F14088" t="str">
            <v>Water</v>
          </cell>
        </row>
        <row r="14089">
          <cell r="B14089">
            <v>131022.71</v>
          </cell>
          <cell r="C14089">
            <v>2012</v>
          </cell>
          <cell r="D14089" t="str">
            <v>402200  Medical Aid Employer Contributions</v>
          </cell>
          <cell r="E14089" t="str">
            <v>District 8</v>
          </cell>
          <cell r="F14089" t="str">
            <v>Water</v>
          </cell>
        </row>
        <row r="14090">
          <cell r="B14090">
            <v>73494.58</v>
          </cell>
          <cell r="C14090">
            <v>2012</v>
          </cell>
          <cell r="D14090" t="str">
            <v>402200  Medical Aid Employer Contributions</v>
          </cell>
          <cell r="E14090" t="str">
            <v>District 6</v>
          </cell>
          <cell r="F14090" t="str">
            <v>Water</v>
          </cell>
        </row>
        <row r="14091">
          <cell r="B14091">
            <v>511927.03</v>
          </cell>
          <cell r="C14091">
            <v>2012</v>
          </cell>
          <cell r="D14091" t="str">
            <v>402200  Medical Aid Employer Contributions</v>
          </cell>
          <cell r="E14091" t="str">
            <v>District 6</v>
          </cell>
          <cell r="F14091" t="str">
            <v>Water</v>
          </cell>
        </row>
        <row r="14092">
          <cell r="B14092">
            <v>13695.71</v>
          </cell>
          <cell r="C14092">
            <v>2012</v>
          </cell>
          <cell r="D14092" t="str">
            <v>402200  Medical Aid Employer Contributions</v>
          </cell>
          <cell r="E14092" t="str">
            <v>District 6</v>
          </cell>
          <cell r="F14092" t="str">
            <v>Water</v>
          </cell>
        </row>
        <row r="14093">
          <cell r="B14093">
            <v>219673.93</v>
          </cell>
          <cell r="C14093">
            <v>2012</v>
          </cell>
          <cell r="D14093" t="str">
            <v>402200  Medical Aid Employer Contributions</v>
          </cell>
          <cell r="E14093" t="str">
            <v>District 6</v>
          </cell>
          <cell r="F14093" t="str">
            <v>Water</v>
          </cell>
        </row>
        <row r="14094">
          <cell r="B14094">
            <v>608672.15</v>
          </cell>
          <cell r="C14094">
            <v>2012</v>
          </cell>
          <cell r="D14094" t="str">
            <v>402200  Medical Aid Employer Contributions</v>
          </cell>
          <cell r="E14094" t="str">
            <v>District 6</v>
          </cell>
          <cell r="F14094" t="str">
            <v>Water</v>
          </cell>
        </row>
        <row r="14095">
          <cell r="B14095">
            <v>671190.17</v>
          </cell>
          <cell r="C14095">
            <v>2012</v>
          </cell>
          <cell r="D14095" t="str">
            <v>402200  Medical Aid Employer Contributions</v>
          </cell>
          <cell r="E14095" t="str">
            <v>District 6</v>
          </cell>
          <cell r="F14095" t="str">
            <v>Water</v>
          </cell>
        </row>
        <row r="14096">
          <cell r="B14096">
            <v>186169.60000000001</v>
          </cell>
          <cell r="C14096">
            <v>2012</v>
          </cell>
          <cell r="D14096" t="str">
            <v>402200  Medical Aid Employer Contributions</v>
          </cell>
          <cell r="E14096" t="str">
            <v>District 8</v>
          </cell>
          <cell r="F14096" t="str">
            <v>Water</v>
          </cell>
        </row>
        <row r="14097">
          <cell r="B14097">
            <v>1367306.98</v>
          </cell>
          <cell r="C14097">
            <v>2012</v>
          </cell>
          <cell r="D14097" t="str">
            <v>402200  Medical Aid Employer Contributions</v>
          </cell>
          <cell r="E14097" t="str">
            <v>District 8</v>
          </cell>
          <cell r="F14097" t="str">
            <v>Water</v>
          </cell>
        </row>
        <row r="14098">
          <cell r="B14098">
            <v>28476.35</v>
          </cell>
          <cell r="C14098">
            <v>2012</v>
          </cell>
          <cell r="D14098" t="str">
            <v>402200  Medical Aid Employer Contributions</v>
          </cell>
          <cell r="E14098" t="str">
            <v>District 8</v>
          </cell>
          <cell r="F14098" t="str">
            <v>Water</v>
          </cell>
        </row>
        <row r="14099">
          <cell r="B14099">
            <v>125849.64</v>
          </cell>
          <cell r="C14099">
            <v>2012</v>
          </cell>
          <cell r="D14099" t="str">
            <v>402200  Medical Aid Employer Contributions</v>
          </cell>
          <cell r="E14099" t="str">
            <v>District 8</v>
          </cell>
          <cell r="F14099" t="str">
            <v>Water</v>
          </cell>
        </row>
        <row r="14100">
          <cell r="B14100">
            <v>368457.65</v>
          </cell>
          <cell r="C14100">
            <v>2012</v>
          </cell>
          <cell r="D14100" t="str">
            <v>402200  Medical Aid Employer Contributions</v>
          </cell>
          <cell r="E14100" t="str">
            <v>District 8</v>
          </cell>
          <cell r="F14100" t="str">
            <v>Water</v>
          </cell>
        </row>
        <row r="14101">
          <cell r="B14101">
            <v>708918.62</v>
          </cell>
          <cell r="C14101">
            <v>2012</v>
          </cell>
          <cell r="D14101" t="str">
            <v>402200  Medical Aid Employer Contributions</v>
          </cell>
          <cell r="E14101" t="str">
            <v>District 8</v>
          </cell>
          <cell r="F14101" t="str">
            <v>Water</v>
          </cell>
        </row>
        <row r="14102">
          <cell r="B14102">
            <v>476914.55</v>
          </cell>
          <cell r="C14102">
            <v>2012</v>
          </cell>
          <cell r="D14102" t="str">
            <v>402200  Medical Aid Employer Contributions</v>
          </cell>
          <cell r="E14102" t="str">
            <v>District 8</v>
          </cell>
          <cell r="F14102" t="str">
            <v>Water</v>
          </cell>
        </row>
        <row r="14103">
          <cell r="B14103">
            <v>3946286.19</v>
          </cell>
          <cell r="C14103">
            <v>2012</v>
          </cell>
          <cell r="D14103" t="str">
            <v>402200  Medical Aid Employer Contributions</v>
          </cell>
          <cell r="E14103" t="str">
            <v>District 8</v>
          </cell>
          <cell r="F14103" t="str">
            <v>Water</v>
          </cell>
        </row>
        <row r="14104">
          <cell r="B14104">
            <v>0</v>
          </cell>
          <cell r="C14104">
            <v>2012</v>
          </cell>
          <cell r="D14104" t="str">
            <v>402200  Medical Aid Employer Contributions</v>
          </cell>
          <cell r="E14104" t="str">
            <v>Informal Settlements</v>
          </cell>
          <cell r="F14104" t="str">
            <v>Sewer</v>
          </cell>
        </row>
        <row r="14105">
          <cell r="B14105">
            <v>52912.800000000003</v>
          </cell>
          <cell r="C14105">
            <v>2012</v>
          </cell>
          <cell r="D14105" t="str">
            <v>402200  Medical Aid Employer Contributions</v>
          </cell>
          <cell r="E14105" t="str">
            <v>Informal Settlements</v>
          </cell>
          <cell r="F14105" t="str">
            <v>Sewer</v>
          </cell>
        </row>
        <row r="14106">
          <cell r="B14106">
            <v>968066.73</v>
          </cell>
          <cell r="C14106">
            <v>2012</v>
          </cell>
          <cell r="D14106" t="str">
            <v>402200  Medical Aid Employer Contributions</v>
          </cell>
          <cell r="E14106" t="str">
            <v>District 1</v>
          </cell>
          <cell r="F14106" t="str">
            <v>Sewer</v>
          </cell>
        </row>
        <row r="14107">
          <cell r="B14107">
            <v>545968.98</v>
          </cell>
          <cell r="C14107">
            <v>2012</v>
          </cell>
          <cell r="D14107" t="str">
            <v>402200  Medical Aid Employer Contributions</v>
          </cell>
          <cell r="E14107" t="str">
            <v>District 7</v>
          </cell>
          <cell r="F14107" t="str">
            <v>Sewer</v>
          </cell>
        </row>
        <row r="14108">
          <cell r="B14108">
            <v>161418.51999999999</v>
          </cell>
          <cell r="C14108">
            <v>2012</v>
          </cell>
          <cell r="D14108" t="str">
            <v>402200  Medical Aid Employer Contributions</v>
          </cell>
          <cell r="E14108" t="str">
            <v>District 6</v>
          </cell>
          <cell r="F14108" t="str">
            <v>Sewer</v>
          </cell>
        </row>
        <row r="14109">
          <cell r="B14109">
            <v>10426.969999999999</v>
          </cell>
          <cell r="C14109">
            <v>2012</v>
          </cell>
          <cell r="D14109" t="str">
            <v>402200  Medical Aid Employer Contributions</v>
          </cell>
          <cell r="E14109" t="str">
            <v>TOC</v>
          </cell>
          <cell r="F14109" t="str">
            <v>Sewer</v>
          </cell>
        </row>
        <row r="14110">
          <cell r="B14110">
            <v>399628.38</v>
          </cell>
          <cell r="C14110">
            <v>2012</v>
          </cell>
          <cell r="D14110" t="str">
            <v>402200  Medical Aid Employer Contributions</v>
          </cell>
          <cell r="E14110" t="str">
            <v>District 3</v>
          </cell>
          <cell r="F14110" t="str">
            <v>Sewer</v>
          </cell>
        </row>
        <row r="14111">
          <cell r="B14111">
            <v>517262.64</v>
          </cell>
          <cell r="C14111">
            <v>2012</v>
          </cell>
          <cell r="D14111" t="str">
            <v>402200  Medical Aid Employer Contributions</v>
          </cell>
          <cell r="E14111" t="str">
            <v>District 4</v>
          </cell>
          <cell r="F14111" t="str">
            <v>Sewer</v>
          </cell>
        </row>
        <row r="14112">
          <cell r="B14112">
            <v>751470.69</v>
          </cell>
          <cell r="C14112">
            <v>2012</v>
          </cell>
          <cell r="D14112" t="str">
            <v>402200  Medical Aid Employer Contributions</v>
          </cell>
          <cell r="E14112" t="str">
            <v>District 4</v>
          </cell>
          <cell r="F14112" t="str">
            <v>Sewer</v>
          </cell>
        </row>
        <row r="14113">
          <cell r="B14113">
            <v>263221.7</v>
          </cell>
          <cell r="C14113">
            <v>2012</v>
          </cell>
          <cell r="D14113" t="str">
            <v>402200  Medical Aid Employer Contributions</v>
          </cell>
          <cell r="E14113" t="str">
            <v>District 4</v>
          </cell>
          <cell r="F14113" t="str">
            <v>Sewer</v>
          </cell>
        </row>
        <row r="14114">
          <cell r="B14114">
            <v>176387.24</v>
          </cell>
          <cell r="C14114">
            <v>2012</v>
          </cell>
          <cell r="D14114" t="str">
            <v>402200  Medical Aid Employer Contributions</v>
          </cell>
          <cell r="E14114" t="str">
            <v>District 7</v>
          </cell>
          <cell r="F14114" t="str">
            <v>Sewer</v>
          </cell>
        </row>
        <row r="14115">
          <cell r="B14115">
            <v>113748.27</v>
          </cell>
          <cell r="C14115">
            <v>2012</v>
          </cell>
          <cell r="D14115" t="str">
            <v>402200  Medical Aid Employer Contributions</v>
          </cell>
          <cell r="E14115" t="str">
            <v>District 6</v>
          </cell>
          <cell r="F14115" t="str">
            <v>Sewer</v>
          </cell>
        </row>
        <row r="14116">
          <cell r="B14116">
            <v>155130.12</v>
          </cell>
          <cell r="C14116">
            <v>2012</v>
          </cell>
          <cell r="D14116" t="str">
            <v>402200  Medical Aid Employer Contributions</v>
          </cell>
          <cell r="E14116" t="str">
            <v>District 6</v>
          </cell>
          <cell r="F14116" t="str">
            <v>Sewer</v>
          </cell>
        </row>
        <row r="14117">
          <cell r="B14117">
            <v>400488.27</v>
          </cell>
          <cell r="C14117">
            <v>2012</v>
          </cell>
          <cell r="D14117" t="str">
            <v>402200  Medical Aid Employer Contributions</v>
          </cell>
          <cell r="E14117" t="str">
            <v>District 6</v>
          </cell>
          <cell r="F14117" t="str">
            <v>Sewer</v>
          </cell>
        </row>
        <row r="14118">
          <cell r="B14118">
            <v>68679.48</v>
          </cell>
          <cell r="C14118">
            <v>2012</v>
          </cell>
          <cell r="D14118" t="str">
            <v>402200  Medical Aid Employer Contributions</v>
          </cell>
          <cell r="E14118" t="str">
            <v>District 7</v>
          </cell>
          <cell r="F14118" t="str">
            <v>Sewer</v>
          </cell>
        </row>
        <row r="14119">
          <cell r="B14119">
            <v>111018.71</v>
          </cell>
          <cell r="C14119">
            <v>2012</v>
          </cell>
          <cell r="D14119" t="str">
            <v>402200  Medical Aid Employer Contributions</v>
          </cell>
          <cell r="E14119" t="str">
            <v>District 7</v>
          </cell>
          <cell r="F14119" t="str">
            <v>Sewer</v>
          </cell>
        </row>
        <row r="14120">
          <cell r="B14120">
            <v>212834.21</v>
          </cell>
          <cell r="C14120">
            <v>2012</v>
          </cell>
          <cell r="D14120" t="str">
            <v>402200  Medical Aid Employer Contributions</v>
          </cell>
          <cell r="E14120" t="str">
            <v>Logistics</v>
          </cell>
          <cell r="F14120" t="str">
            <v>Water</v>
          </cell>
        </row>
        <row r="14121">
          <cell r="B14121">
            <v>252559.24</v>
          </cell>
          <cell r="C14121">
            <v>2012</v>
          </cell>
          <cell r="D14121" t="str">
            <v>402200  Medical Aid Employer Contributions</v>
          </cell>
          <cell r="E14121" t="str">
            <v>Informal Settlements</v>
          </cell>
          <cell r="F14121" t="str">
            <v>Water</v>
          </cell>
        </row>
        <row r="14122">
          <cell r="B14122">
            <v>816029.16</v>
          </cell>
          <cell r="C14122">
            <v>2012</v>
          </cell>
          <cell r="D14122" t="str">
            <v>402200  Medical Aid Employer Contributions</v>
          </cell>
          <cell r="E14122" t="str">
            <v>TOC</v>
          </cell>
          <cell r="F14122" t="str">
            <v>Water</v>
          </cell>
        </row>
        <row r="14123">
          <cell r="B14123">
            <v>647311.91</v>
          </cell>
          <cell r="C14123">
            <v>2012</v>
          </cell>
          <cell r="D14123" t="str">
            <v>402200  Medical Aid Employer Contributions</v>
          </cell>
          <cell r="E14123" t="str">
            <v>Informal Settlements</v>
          </cell>
          <cell r="F14123" t="str">
            <v>Water</v>
          </cell>
        </row>
        <row r="14124">
          <cell r="B14124">
            <v>560329.9</v>
          </cell>
          <cell r="C14124">
            <v>2012</v>
          </cell>
          <cell r="D14124" t="str">
            <v>402200  Medical Aid Employer Contributions</v>
          </cell>
          <cell r="E14124" t="str">
            <v>TOC</v>
          </cell>
          <cell r="F14124" t="str">
            <v>Water</v>
          </cell>
        </row>
        <row r="14125">
          <cell r="B14125">
            <v>257379.29</v>
          </cell>
          <cell r="C14125">
            <v>2012</v>
          </cell>
          <cell r="D14125" t="str">
            <v>402200  Medical Aid Employer Contributions</v>
          </cell>
          <cell r="E14125" t="str">
            <v>Logistics</v>
          </cell>
          <cell r="F14125" t="str">
            <v>Water</v>
          </cell>
        </row>
        <row r="14126">
          <cell r="B14126">
            <v>446508.79999999999</v>
          </cell>
          <cell r="C14126">
            <v>2012</v>
          </cell>
          <cell r="D14126" t="str">
            <v>402200  Medical Aid Employer Contributions</v>
          </cell>
          <cell r="E14126" t="str">
            <v>Logistics</v>
          </cell>
          <cell r="F14126" t="str">
            <v>Water</v>
          </cell>
        </row>
        <row r="14127">
          <cell r="B14127">
            <v>657728.29</v>
          </cell>
          <cell r="C14127">
            <v>2012</v>
          </cell>
          <cell r="D14127" t="str">
            <v>402200  Medical Aid Employer Contributions</v>
          </cell>
          <cell r="E14127" t="str">
            <v>Logistics</v>
          </cell>
          <cell r="F14127" t="str">
            <v>Water</v>
          </cell>
        </row>
        <row r="14128">
          <cell r="B14128">
            <v>310013.52</v>
          </cell>
          <cell r="C14128">
            <v>2012</v>
          </cell>
          <cell r="D14128" t="str">
            <v>402200  Medical Aid Employer Contributions</v>
          </cell>
          <cell r="E14128" t="str">
            <v>Logistics</v>
          </cell>
          <cell r="F14128" t="str">
            <v>Water</v>
          </cell>
        </row>
        <row r="14129">
          <cell r="B14129">
            <v>613067.67000000004</v>
          </cell>
          <cell r="C14129">
            <v>2012</v>
          </cell>
          <cell r="D14129" t="str">
            <v>402200  Medical Aid Employer Contributions</v>
          </cell>
          <cell r="E14129" t="str">
            <v>Logistics</v>
          </cell>
          <cell r="F14129" t="str">
            <v>Water</v>
          </cell>
        </row>
        <row r="14130">
          <cell r="B14130">
            <v>132982.73000000001</v>
          </cell>
          <cell r="C14130">
            <v>2012</v>
          </cell>
          <cell r="D14130" t="str">
            <v>402200  Medical Aid Employer Contributions</v>
          </cell>
          <cell r="E14130" t="str">
            <v>District 1</v>
          </cell>
          <cell r="F14130" t="str">
            <v>Water</v>
          </cell>
        </row>
        <row r="14131">
          <cell r="B14131">
            <v>273266.14</v>
          </cell>
          <cell r="C14131">
            <v>2012</v>
          </cell>
          <cell r="D14131" t="str">
            <v>402200  Medical Aid Employer Contributions</v>
          </cell>
          <cell r="E14131" t="str">
            <v>District 1</v>
          </cell>
          <cell r="F14131" t="str">
            <v>Water</v>
          </cell>
        </row>
        <row r="14132">
          <cell r="B14132">
            <v>5687.97</v>
          </cell>
          <cell r="C14132">
            <v>2012</v>
          </cell>
          <cell r="D14132" t="str">
            <v>402200  Medical Aid Employer Contributions</v>
          </cell>
          <cell r="E14132" t="str">
            <v>District 1</v>
          </cell>
          <cell r="F14132" t="str">
            <v>Water</v>
          </cell>
        </row>
        <row r="14133">
          <cell r="B14133">
            <v>1081767.48</v>
          </cell>
          <cell r="C14133">
            <v>2012</v>
          </cell>
          <cell r="D14133" t="str">
            <v>402200  Medical Aid Employer Contributions</v>
          </cell>
          <cell r="E14133" t="str">
            <v>District 1</v>
          </cell>
          <cell r="F14133" t="str">
            <v>Water</v>
          </cell>
        </row>
        <row r="14134">
          <cell r="B14134">
            <v>145272.9</v>
          </cell>
          <cell r="C14134">
            <v>2012</v>
          </cell>
          <cell r="D14134" t="str">
            <v>402200  Medical Aid Employer Contributions</v>
          </cell>
          <cell r="E14134" t="str">
            <v>District 6</v>
          </cell>
          <cell r="F14134" t="str">
            <v>Water</v>
          </cell>
        </row>
        <row r="14135">
          <cell r="B14135">
            <v>429010.6</v>
          </cell>
          <cell r="C14135">
            <v>2012</v>
          </cell>
          <cell r="D14135" t="str">
            <v>402400  Pension Scheme Employer Contribution</v>
          </cell>
          <cell r="E14135" t="str">
            <v>District 8</v>
          </cell>
          <cell r="F14135" t="str">
            <v>Water</v>
          </cell>
        </row>
        <row r="14136">
          <cell r="B14136">
            <v>683617.09</v>
          </cell>
          <cell r="C14136">
            <v>2012</v>
          </cell>
          <cell r="D14136" t="str">
            <v>402400  Pension Scheme Employer Contribution</v>
          </cell>
          <cell r="E14136" t="str">
            <v>District 8</v>
          </cell>
          <cell r="F14136" t="str">
            <v>Water</v>
          </cell>
        </row>
        <row r="14137">
          <cell r="B14137">
            <v>302351.83</v>
          </cell>
          <cell r="C14137">
            <v>2012</v>
          </cell>
          <cell r="D14137" t="str">
            <v>402400  Pension Scheme Employer Contribution</v>
          </cell>
          <cell r="E14137" t="str">
            <v>District 6</v>
          </cell>
          <cell r="F14137" t="str">
            <v>Water</v>
          </cell>
        </row>
        <row r="14138">
          <cell r="B14138">
            <v>-98646.36</v>
          </cell>
          <cell r="C14138">
            <v>2012</v>
          </cell>
          <cell r="D14138" t="str">
            <v>402400  Pension Scheme Employer Contribution</v>
          </cell>
          <cell r="E14138" t="str">
            <v>District 3</v>
          </cell>
          <cell r="F14138" t="str">
            <v>Water</v>
          </cell>
        </row>
        <row r="14139">
          <cell r="B14139">
            <v>193720.2</v>
          </cell>
          <cell r="C14139">
            <v>2012</v>
          </cell>
          <cell r="D14139" t="str">
            <v>402400  Pension Scheme Employer Contribution</v>
          </cell>
          <cell r="E14139" t="str">
            <v>District 3</v>
          </cell>
          <cell r="F14139" t="str">
            <v>Water</v>
          </cell>
        </row>
        <row r="14140">
          <cell r="B14140">
            <v>12767.78</v>
          </cell>
          <cell r="C14140">
            <v>2012</v>
          </cell>
          <cell r="D14140" t="str">
            <v>402400  Pension Scheme Employer Contribution</v>
          </cell>
          <cell r="E14140" t="str">
            <v>District 3</v>
          </cell>
          <cell r="F14140" t="str">
            <v>Water</v>
          </cell>
        </row>
        <row r="14141">
          <cell r="B14141">
            <v>955777.84</v>
          </cell>
          <cell r="C14141">
            <v>2012</v>
          </cell>
          <cell r="D14141" t="str">
            <v>402400  Pension Scheme Employer Contribution</v>
          </cell>
          <cell r="E14141" t="str">
            <v>District 3</v>
          </cell>
          <cell r="F14141" t="str">
            <v>Water</v>
          </cell>
        </row>
        <row r="14142">
          <cell r="B14142">
            <v>71323.179999999993</v>
          </cell>
          <cell r="C14142">
            <v>2012</v>
          </cell>
          <cell r="D14142" t="str">
            <v>402400  Pension Scheme Employer Contribution</v>
          </cell>
          <cell r="E14142" t="str">
            <v>District 4</v>
          </cell>
          <cell r="F14142" t="str">
            <v>Water</v>
          </cell>
        </row>
        <row r="14143">
          <cell r="B14143">
            <v>486868.56</v>
          </cell>
          <cell r="C14143">
            <v>2012</v>
          </cell>
          <cell r="D14143" t="str">
            <v>402400  Pension Scheme Employer Contribution</v>
          </cell>
          <cell r="E14143" t="str">
            <v>District 4</v>
          </cell>
          <cell r="F14143" t="str">
            <v>Water</v>
          </cell>
        </row>
        <row r="14144">
          <cell r="B14144">
            <v>46.62</v>
          </cell>
          <cell r="C14144">
            <v>2012</v>
          </cell>
          <cell r="D14144" t="str">
            <v>402400  Pension Scheme Employer Contribution</v>
          </cell>
          <cell r="E14144" t="str">
            <v>District 4</v>
          </cell>
          <cell r="F14144" t="str">
            <v>Water</v>
          </cell>
        </row>
        <row r="14145">
          <cell r="B14145">
            <v>731829.51</v>
          </cell>
          <cell r="C14145">
            <v>2012</v>
          </cell>
          <cell r="D14145" t="str">
            <v>402400  Pension Scheme Employer Contribution</v>
          </cell>
          <cell r="E14145" t="str">
            <v>District 4</v>
          </cell>
          <cell r="F14145" t="str">
            <v>Water</v>
          </cell>
        </row>
        <row r="14146">
          <cell r="B14146">
            <v>720450.21</v>
          </cell>
          <cell r="C14146">
            <v>2012</v>
          </cell>
          <cell r="D14146" t="str">
            <v>402400  Pension Scheme Employer Contribution</v>
          </cell>
          <cell r="E14146" t="str">
            <v>District 4</v>
          </cell>
          <cell r="F14146" t="str">
            <v>Water</v>
          </cell>
        </row>
        <row r="14147">
          <cell r="B14147">
            <v>304250.90000000002</v>
          </cell>
          <cell r="C14147">
            <v>2012</v>
          </cell>
          <cell r="D14147" t="str">
            <v>402400  Pension Scheme Employer Contribution</v>
          </cell>
          <cell r="E14147" t="str">
            <v>District 4</v>
          </cell>
          <cell r="F14147" t="str">
            <v>Water</v>
          </cell>
        </row>
        <row r="14148">
          <cell r="B14148">
            <v>25999.200000000001</v>
          </cell>
          <cell r="C14148">
            <v>2012</v>
          </cell>
          <cell r="D14148" t="str">
            <v>402400  Pension Scheme Employer Contribution</v>
          </cell>
          <cell r="E14148" t="str">
            <v>District 8</v>
          </cell>
          <cell r="F14148" t="str">
            <v>Water</v>
          </cell>
        </row>
        <row r="14149">
          <cell r="B14149">
            <v>162675.10999999999</v>
          </cell>
          <cell r="C14149">
            <v>2012</v>
          </cell>
          <cell r="D14149" t="str">
            <v>402400  Pension Scheme Employer Contribution</v>
          </cell>
          <cell r="E14149" t="str">
            <v>District 8</v>
          </cell>
          <cell r="F14149" t="str">
            <v>Water</v>
          </cell>
        </row>
        <row r="14150">
          <cell r="B14150">
            <v>46641.27</v>
          </cell>
          <cell r="C14150">
            <v>2012</v>
          </cell>
          <cell r="D14150" t="str">
            <v>402400  Pension Scheme Employer Contribution</v>
          </cell>
          <cell r="E14150" t="str">
            <v>District 1</v>
          </cell>
          <cell r="F14150" t="str">
            <v>Water</v>
          </cell>
        </row>
        <row r="14151">
          <cell r="B14151">
            <v>148317.54999999999</v>
          </cell>
          <cell r="C14151">
            <v>2012</v>
          </cell>
          <cell r="D14151" t="str">
            <v>402400  Pension Scheme Employer Contribution</v>
          </cell>
          <cell r="E14151" t="str">
            <v>District 8</v>
          </cell>
          <cell r="F14151" t="str">
            <v>Water</v>
          </cell>
        </row>
        <row r="14152">
          <cell r="B14152">
            <v>131431.73000000001</v>
          </cell>
          <cell r="C14152">
            <v>2012</v>
          </cell>
          <cell r="D14152" t="str">
            <v>402400  Pension Scheme Employer Contribution</v>
          </cell>
          <cell r="E14152" t="str">
            <v>District 6</v>
          </cell>
          <cell r="F14152" t="str">
            <v>Water</v>
          </cell>
        </row>
        <row r="14153">
          <cell r="B14153">
            <v>1030012.96</v>
          </cell>
          <cell r="C14153">
            <v>2012</v>
          </cell>
          <cell r="D14153" t="str">
            <v>402400  Pension Scheme Employer Contribution</v>
          </cell>
          <cell r="E14153" t="str">
            <v>District 6</v>
          </cell>
          <cell r="F14153" t="str">
            <v>Water</v>
          </cell>
        </row>
        <row r="14154">
          <cell r="B14154">
            <v>16902.97</v>
          </cell>
          <cell r="C14154">
            <v>2012</v>
          </cell>
          <cell r="D14154" t="str">
            <v>402400  Pension Scheme Employer Contribution</v>
          </cell>
          <cell r="E14154" t="str">
            <v>District 6</v>
          </cell>
          <cell r="F14154" t="str">
            <v>Water</v>
          </cell>
        </row>
        <row r="14155">
          <cell r="B14155">
            <v>254240.22</v>
          </cell>
          <cell r="C14155">
            <v>2012</v>
          </cell>
          <cell r="D14155" t="str">
            <v>402400  Pension Scheme Employer Contribution</v>
          </cell>
          <cell r="E14155" t="str">
            <v>District 6</v>
          </cell>
          <cell r="F14155" t="str">
            <v>Water</v>
          </cell>
        </row>
        <row r="14156">
          <cell r="B14156">
            <v>605548.29</v>
          </cell>
          <cell r="C14156">
            <v>2012</v>
          </cell>
          <cell r="D14156" t="str">
            <v>402400  Pension Scheme Employer Contribution</v>
          </cell>
          <cell r="E14156" t="str">
            <v>District 6</v>
          </cell>
          <cell r="F14156" t="str">
            <v>Water</v>
          </cell>
        </row>
        <row r="14157">
          <cell r="B14157">
            <v>647687.32999999996</v>
          </cell>
          <cell r="C14157">
            <v>2012</v>
          </cell>
          <cell r="D14157" t="str">
            <v>402400  Pension Scheme Employer Contribution</v>
          </cell>
          <cell r="E14157" t="str">
            <v>District 6</v>
          </cell>
          <cell r="F14157" t="str">
            <v>Water</v>
          </cell>
        </row>
        <row r="14158">
          <cell r="B14158">
            <v>337251.7</v>
          </cell>
          <cell r="C14158">
            <v>2012</v>
          </cell>
          <cell r="D14158" t="str">
            <v>402400  Pension Scheme Employer Contribution</v>
          </cell>
          <cell r="E14158" t="str">
            <v>District 8</v>
          </cell>
          <cell r="F14158" t="str">
            <v>Water</v>
          </cell>
        </row>
        <row r="14159">
          <cell r="B14159">
            <v>1963627.45</v>
          </cell>
          <cell r="C14159">
            <v>2012</v>
          </cell>
          <cell r="D14159" t="str">
            <v>402400  Pension Scheme Employer Contribution</v>
          </cell>
          <cell r="E14159" t="str">
            <v>District 8</v>
          </cell>
          <cell r="F14159" t="str">
            <v>Water</v>
          </cell>
        </row>
        <row r="14160">
          <cell r="B14160">
            <v>35955.519999999997</v>
          </cell>
          <cell r="C14160">
            <v>2012</v>
          </cell>
          <cell r="D14160" t="str">
            <v>402400  Pension Scheme Employer Contribution</v>
          </cell>
          <cell r="E14160" t="str">
            <v>District 8</v>
          </cell>
          <cell r="F14160" t="str">
            <v>Water</v>
          </cell>
        </row>
        <row r="14161">
          <cell r="B14161">
            <v>152055.53</v>
          </cell>
          <cell r="C14161">
            <v>2012</v>
          </cell>
          <cell r="D14161" t="str">
            <v>402400  Pension Scheme Employer Contribution</v>
          </cell>
          <cell r="E14161" t="str">
            <v>District 8</v>
          </cell>
          <cell r="F14161" t="str">
            <v>Water</v>
          </cell>
        </row>
        <row r="14162">
          <cell r="B14162">
            <v>626524.02</v>
          </cell>
          <cell r="C14162">
            <v>2012</v>
          </cell>
          <cell r="D14162" t="str">
            <v>402400  Pension Scheme Employer Contribution</v>
          </cell>
          <cell r="E14162" t="str">
            <v>District 8</v>
          </cell>
          <cell r="F14162" t="str">
            <v>Water</v>
          </cell>
        </row>
        <row r="14163">
          <cell r="B14163">
            <v>925365.12</v>
          </cell>
          <cell r="C14163">
            <v>2012</v>
          </cell>
          <cell r="D14163" t="str">
            <v>402400  Pension Scheme Employer Contribution</v>
          </cell>
          <cell r="E14163" t="str">
            <v>District 8</v>
          </cell>
          <cell r="F14163" t="str">
            <v>Water</v>
          </cell>
        </row>
        <row r="14164">
          <cell r="B14164">
            <v>13714.5</v>
          </cell>
          <cell r="C14164">
            <v>2012</v>
          </cell>
          <cell r="D14164" t="str">
            <v>402400  Pension Scheme Employer Contribution</v>
          </cell>
          <cell r="E14164" t="str">
            <v>District 8</v>
          </cell>
          <cell r="F14164" t="str">
            <v>Water</v>
          </cell>
        </row>
        <row r="14165">
          <cell r="B14165">
            <v>507854.21</v>
          </cell>
          <cell r="C14165">
            <v>2012</v>
          </cell>
          <cell r="D14165" t="str">
            <v>402400  Pension Scheme Employer Contribution</v>
          </cell>
          <cell r="E14165" t="str">
            <v>District 8</v>
          </cell>
          <cell r="F14165" t="str">
            <v>Water</v>
          </cell>
        </row>
        <row r="14166">
          <cell r="B14166">
            <v>4654526.22</v>
          </cell>
          <cell r="C14166">
            <v>2012</v>
          </cell>
          <cell r="D14166" t="str">
            <v>402400  Pension Scheme Employer Contribution</v>
          </cell>
          <cell r="E14166" t="str">
            <v>District 8</v>
          </cell>
          <cell r="F14166" t="str">
            <v>Water</v>
          </cell>
        </row>
        <row r="14167">
          <cell r="B14167">
            <v>0</v>
          </cell>
          <cell r="C14167">
            <v>2012</v>
          </cell>
          <cell r="D14167" t="str">
            <v>402400  Pension Scheme Employer Contribution</v>
          </cell>
          <cell r="E14167" t="str">
            <v>Informal Settlements</v>
          </cell>
          <cell r="F14167" t="str">
            <v>Sewer</v>
          </cell>
        </row>
        <row r="14168">
          <cell r="B14168">
            <v>122522.55</v>
          </cell>
          <cell r="C14168">
            <v>2012</v>
          </cell>
          <cell r="D14168" t="str">
            <v>402400  Pension Scheme Employer Contribution</v>
          </cell>
          <cell r="E14168" t="str">
            <v>Informal Settlements</v>
          </cell>
          <cell r="F14168" t="str">
            <v>Sewer</v>
          </cell>
        </row>
        <row r="14169">
          <cell r="B14169">
            <v>1527867.07</v>
          </cell>
          <cell r="C14169">
            <v>2012</v>
          </cell>
          <cell r="D14169" t="str">
            <v>402400  Pension Scheme Employer Contribution</v>
          </cell>
          <cell r="E14169" t="str">
            <v>District 1</v>
          </cell>
          <cell r="F14169" t="str">
            <v>Sewer</v>
          </cell>
        </row>
        <row r="14170">
          <cell r="B14170">
            <v>656838.67000000004</v>
          </cell>
          <cell r="C14170">
            <v>2012</v>
          </cell>
          <cell r="D14170" t="str">
            <v>402400  Pension Scheme Employer Contribution</v>
          </cell>
          <cell r="E14170" t="str">
            <v>District 7</v>
          </cell>
          <cell r="F14170" t="str">
            <v>Sewer</v>
          </cell>
        </row>
        <row r="14171">
          <cell r="B14171">
            <v>240980</v>
          </cell>
          <cell r="C14171">
            <v>2012</v>
          </cell>
          <cell r="D14171" t="str">
            <v>402400  Pension Scheme Employer Contribution</v>
          </cell>
          <cell r="E14171" t="str">
            <v>District 6</v>
          </cell>
          <cell r="F14171" t="str">
            <v>Sewer</v>
          </cell>
        </row>
        <row r="14172">
          <cell r="B14172">
            <v>10944.77</v>
          </cell>
          <cell r="C14172">
            <v>2012</v>
          </cell>
          <cell r="D14172" t="str">
            <v>402400  Pension Scheme Employer Contribution</v>
          </cell>
          <cell r="E14172" t="str">
            <v>TOC</v>
          </cell>
          <cell r="F14172" t="str">
            <v>Sewer</v>
          </cell>
        </row>
        <row r="14173">
          <cell r="B14173">
            <v>496825.58</v>
          </cell>
          <cell r="C14173">
            <v>2012</v>
          </cell>
          <cell r="D14173" t="str">
            <v>402400  Pension Scheme Employer Contribution</v>
          </cell>
          <cell r="E14173" t="str">
            <v>District 3</v>
          </cell>
          <cell r="F14173" t="str">
            <v>Sewer</v>
          </cell>
        </row>
        <row r="14174">
          <cell r="B14174">
            <v>647152.42000000004</v>
          </cell>
          <cell r="C14174">
            <v>2012</v>
          </cell>
          <cell r="D14174" t="str">
            <v>402400  Pension Scheme Employer Contribution</v>
          </cell>
          <cell r="E14174" t="str">
            <v>District 4</v>
          </cell>
          <cell r="F14174" t="str">
            <v>Sewer</v>
          </cell>
        </row>
        <row r="14175">
          <cell r="B14175">
            <v>681864.73</v>
          </cell>
          <cell r="C14175">
            <v>2012</v>
          </cell>
          <cell r="D14175" t="str">
            <v>402400  Pension Scheme Employer Contribution</v>
          </cell>
          <cell r="E14175" t="str">
            <v>District 4</v>
          </cell>
          <cell r="F14175" t="str">
            <v>Sewer</v>
          </cell>
        </row>
        <row r="14176">
          <cell r="B14176">
            <v>293329.26</v>
          </cell>
          <cell r="C14176">
            <v>2012</v>
          </cell>
          <cell r="D14176" t="str">
            <v>402400  Pension Scheme Employer Contribution</v>
          </cell>
          <cell r="E14176" t="str">
            <v>District 4</v>
          </cell>
          <cell r="F14176" t="str">
            <v>Sewer</v>
          </cell>
        </row>
        <row r="14177">
          <cell r="B14177">
            <v>291756.96000000002</v>
          </cell>
          <cell r="C14177">
            <v>2012</v>
          </cell>
          <cell r="D14177" t="str">
            <v>402400  Pension Scheme Employer Contribution</v>
          </cell>
          <cell r="E14177" t="str">
            <v>District 7</v>
          </cell>
          <cell r="F14177" t="str">
            <v>Sewer</v>
          </cell>
        </row>
        <row r="14178">
          <cell r="B14178">
            <v>142505.85</v>
          </cell>
          <cell r="C14178">
            <v>2012</v>
          </cell>
          <cell r="D14178" t="str">
            <v>402400  Pension Scheme Employer Contribution</v>
          </cell>
          <cell r="E14178" t="str">
            <v>District 6</v>
          </cell>
          <cell r="F14178" t="str">
            <v>Sewer</v>
          </cell>
        </row>
        <row r="14179">
          <cell r="B14179">
            <v>153073.31</v>
          </cell>
          <cell r="C14179">
            <v>2012</v>
          </cell>
          <cell r="D14179" t="str">
            <v>402400  Pension Scheme Employer Contribution</v>
          </cell>
          <cell r="E14179" t="str">
            <v>District 6</v>
          </cell>
          <cell r="F14179" t="str">
            <v>Sewer</v>
          </cell>
        </row>
        <row r="14180">
          <cell r="B14180">
            <v>451754.7</v>
          </cell>
          <cell r="C14180">
            <v>2012</v>
          </cell>
          <cell r="D14180" t="str">
            <v>402400  Pension Scheme Employer Contribution</v>
          </cell>
          <cell r="E14180" t="str">
            <v>District 6</v>
          </cell>
          <cell r="F14180" t="str">
            <v>Sewer</v>
          </cell>
        </row>
        <row r="14181">
          <cell r="B14181">
            <v>79210.960000000006</v>
          </cell>
          <cell r="C14181">
            <v>2012</v>
          </cell>
          <cell r="D14181" t="str">
            <v>402400  Pension Scheme Employer Contribution</v>
          </cell>
          <cell r="E14181" t="str">
            <v>District 7</v>
          </cell>
          <cell r="F14181" t="str">
            <v>Sewer</v>
          </cell>
        </row>
        <row r="14182">
          <cell r="B14182">
            <v>141158.66</v>
          </cell>
          <cell r="C14182">
            <v>2012</v>
          </cell>
          <cell r="D14182" t="str">
            <v>402400  Pension Scheme Employer Contribution</v>
          </cell>
          <cell r="E14182" t="str">
            <v>District 7</v>
          </cell>
          <cell r="F14182" t="str">
            <v>Sewer</v>
          </cell>
        </row>
        <row r="14183">
          <cell r="B14183">
            <v>0</v>
          </cell>
          <cell r="C14183">
            <v>2012</v>
          </cell>
          <cell r="D14183" t="str">
            <v>402400  Pension Scheme Employer Contribution</v>
          </cell>
          <cell r="E14183" t="str">
            <v>District 7</v>
          </cell>
          <cell r="F14183" t="str">
            <v>Sewer</v>
          </cell>
        </row>
        <row r="14184">
          <cell r="B14184">
            <v>390368.4</v>
          </cell>
          <cell r="C14184">
            <v>2012</v>
          </cell>
          <cell r="D14184" t="str">
            <v>402400  Pension Scheme Employer Contribution</v>
          </cell>
          <cell r="E14184" t="str">
            <v>Logistics</v>
          </cell>
          <cell r="F14184" t="str">
            <v>Water</v>
          </cell>
        </row>
        <row r="14185">
          <cell r="B14185">
            <v>343355.23</v>
          </cell>
          <cell r="C14185">
            <v>2012</v>
          </cell>
          <cell r="D14185" t="str">
            <v>402400  Pension Scheme Employer Contribution</v>
          </cell>
          <cell r="E14185" t="str">
            <v>Informal Settlements</v>
          </cell>
          <cell r="F14185" t="str">
            <v>Water</v>
          </cell>
        </row>
        <row r="14186">
          <cell r="B14186">
            <v>1427321.78</v>
          </cell>
          <cell r="C14186">
            <v>2012</v>
          </cell>
          <cell r="D14186" t="str">
            <v>402400  Pension Scheme Employer Contribution</v>
          </cell>
          <cell r="E14186" t="str">
            <v>TOC</v>
          </cell>
          <cell r="F14186" t="str">
            <v>Water</v>
          </cell>
        </row>
        <row r="14187">
          <cell r="B14187">
            <v>1231638.78</v>
          </cell>
          <cell r="C14187">
            <v>2012</v>
          </cell>
          <cell r="D14187" t="str">
            <v>402400  Pension Scheme Employer Contribution</v>
          </cell>
          <cell r="E14187" t="str">
            <v>Informal Settlements</v>
          </cell>
          <cell r="F14187" t="str">
            <v>Water</v>
          </cell>
        </row>
        <row r="14188">
          <cell r="B14188">
            <v>1025274.77</v>
          </cell>
          <cell r="C14188">
            <v>2012</v>
          </cell>
          <cell r="D14188" t="str">
            <v>402400  Pension Scheme Employer Contribution</v>
          </cell>
          <cell r="E14188" t="str">
            <v>TOC</v>
          </cell>
          <cell r="F14188" t="str">
            <v>Water</v>
          </cell>
        </row>
        <row r="14189">
          <cell r="B14189">
            <v>560208.61</v>
          </cell>
          <cell r="C14189">
            <v>2012</v>
          </cell>
          <cell r="D14189" t="str">
            <v>402400  Pension Scheme Employer Contribution</v>
          </cell>
          <cell r="E14189" t="str">
            <v>Logistics</v>
          </cell>
          <cell r="F14189" t="str">
            <v>Water</v>
          </cell>
        </row>
        <row r="14190">
          <cell r="B14190">
            <v>510523.16</v>
          </cell>
          <cell r="C14190">
            <v>2012</v>
          </cell>
          <cell r="D14190" t="str">
            <v>402400  Pension Scheme Employer Contribution</v>
          </cell>
          <cell r="E14190" t="str">
            <v>Logistics</v>
          </cell>
          <cell r="F14190" t="str">
            <v>Water</v>
          </cell>
        </row>
        <row r="14191">
          <cell r="B14191">
            <v>866258.75</v>
          </cell>
          <cell r="C14191">
            <v>2012</v>
          </cell>
          <cell r="D14191" t="str">
            <v>402400  Pension Scheme Employer Contribution</v>
          </cell>
          <cell r="E14191" t="str">
            <v>Logistics</v>
          </cell>
          <cell r="F14191" t="str">
            <v>Water</v>
          </cell>
        </row>
        <row r="14192">
          <cell r="B14192">
            <v>344349.25</v>
          </cell>
          <cell r="C14192">
            <v>2012</v>
          </cell>
          <cell r="D14192" t="str">
            <v>402400  Pension Scheme Employer Contribution</v>
          </cell>
          <cell r="E14192" t="str">
            <v>Logistics</v>
          </cell>
          <cell r="F14192" t="str">
            <v>Water</v>
          </cell>
        </row>
        <row r="14193">
          <cell r="B14193">
            <v>768883.33</v>
          </cell>
          <cell r="C14193">
            <v>2012</v>
          </cell>
          <cell r="D14193" t="str">
            <v>402400  Pension Scheme Employer Contribution</v>
          </cell>
          <cell r="E14193" t="str">
            <v>Logistics</v>
          </cell>
          <cell r="F14193" t="str">
            <v>Water</v>
          </cell>
        </row>
        <row r="14194">
          <cell r="B14194">
            <v>232863.51</v>
          </cell>
          <cell r="C14194">
            <v>2012</v>
          </cell>
          <cell r="D14194" t="str">
            <v>402400  Pension Scheme Employer Contribution</v>
          </cell>
          <cell r="E14194" t="str">
            <v>District 1</v>
          </cell>
          <cell r="F14194" t="str">
            <v>Water</v>
          </cell>
        </row>
        <row r="14195">
          <cell r="B14195">
            <v>655332.4</v>
          </cell>
          <cell r="C14195">
            <v>2012</v>
          </cell>
          <cell r="D14195" t="str">
            <v>402400  Pension Scheme Employer Contribution</v>
          </cell>
          <cell r="E14195" t="str">
            <v>District 1</v>
          </cell>
          <cell r="F14195" t="str">
            <v>Water</v>
          </cell>
        </row>
        <row r="14196">
          <cell r="B14196">
            <v>12955.37</v>
          </cell>
          <cell r="C14196">
            <v>2012</v>
          </cell>
          <cell r="D14196" t="str">
            <v>402400  Pension Scheme Employer Contribution</v>
          </cell>
          <cell r="E14196" t="str">
            <v>District 1</v>
          </cell>
          <cell r="F14196" t="str">
            <v>Water</v>
          </cell>
        </row>
        <row r="14197">
          <cell r="B14197">
            <v>1413262.83</v>
          </cell>
          <cell r="C14197">
            <v>2012</v>
          </cell>
          <cell r="D14197" t="str">
            <v>402400  Pension Scheme Employer Contribution</v>
          </cell>
          <cell r="E14197" t="str">
            <v>District 1</v>
          </cell>
          <cell r="F14197" t="str">
            <v>Water</v>
          </cell>
        </row>
        <row r="14198">
          <cell r="B14198">
            <v>241220.62</v>
          </cell>
          <cell r="C14198">
            <v>2012</v>
          </cell>
          <cell r="D14198" t="str">
            <v>402400  Pension Scheme Employer Contribution</v>
          </cell>
          <cell r="E14198" t="str">
            <v>District 6</v>
          </cell>
          <cell r="F14198" t="str">
            <v>Water</v>
          </cell>
        </row>
        <row r="14199">
          <cell r="B14199">
            <v>59317.57</v>
          </cell>
          <cell r="C14199">
            <v>2012</v>
          </cell>
          <cell r="D14199" t="str">
            <v>402500  Unemployment Insurance Employer Contribu</v>
          </cell>
          <cell r="E14199" t="str">
            <v>District 8</v>
          </cell>
          <cell r="F14199" t="str">
            <v>Water</v>
          </cell>
        </row>
        <row r="14200">
          <cell r="B14200">
            <v>23536.63</v>
          </cell>
          <cell r="C14200">
            <v>2012</v>
          </cell>
          <cell r="D14200" t="str">
            <v>402500  Unemployment Insurance Employer Contribu</v>
          </cell>
          <cell r="E14200" t="str">
            <v>District 6</v>
          </cell>
          <cell r="F14200" t="str">
            <v>Water</v>
          </cell>
        </row>
        <row r="14201">
          <cell r="B14201">
            <v>-11477.73</v>
          </cell>
          <cell r="C14201">
            <v>2012</v>
          </cell>
          <cell r="D14201" t="str">
            <v>402500  Unemployment Insurance Employer Contribu</v>
          </cell>
          <cell r="E14201" t="str">
            <v>District 3</v>
          </cell>
          <cell r="F14201" t="str">
            <v>Water</v>
          </cell>
        </row>
        <row r="14202">
          <cell r="B14202">
            <v>6252.57</v>
          </cell>
          <cell r="C14202">
            <v>2012</v>
          </cell>
          <cell r="D14202" t="str">
            <v>402500  Unemployment Insurance Employer Contribu</v>
          </cell>
          <cell r="E14202" t="str">
            <v>District 3</v>
          </cell>
          <cell r="F14202" t="str">
            <v>Water</v>
          </cell>
        </row>
        <row r="14203">
          <cell r="B14203">
            <v>888</v>
          </cell>
          <cell r="C14203">
            <v>2012</v>
          </cell>
          <cell r="D14203" t="str">
            <v>402500  Unemployment Insurance Employer Contribu</v>
          </cell>
          <cell r="E14203" t="str">
            <v>District 3</v>
          </cell>
          <cell r="F14203" t="str">
            <v>Water</v>
          </cell>
        </row>
        <row r="14204">
          <cell r="B14204">
            <v>66282.880000000005</v>
          </cell>
          <cell r="C14204">
            <v>2012</v>
          </cell>
          <cell r="D14204" t="str">
            <v>402500  Unemployment Insurance Employer Contribu</v>
          </cell>
          <cell r="E14204" t="str">
            <v>District 3</v>
          </cell>
          <cell r="F14204" t="str">
            <v>Water</v>
          </cell>
        </row>
        <row r="14205">
          <cell r="B14205">
            <v>2715.75</v>
          </cell>
          <cell r="C14205">
            <v>2012</v>
          </cell>
          <cell r="D14205" t="str">
            <v>402500  Unemployment Insurance Employer Contribu</v>
          </cell>
          <cell r="E14205" t="str">
            <v>District 4</v>
          </cell>
          <cell r="F14205" t="str">
            <v>Water</v>
          </cell>
        </row>
        <row r="14206">
          <cell r="B14206">
            <v>18282.11</v>
          </cell>
          <cell r="C14206">
            <v>2012</v>
          </cell>
          <cell r="D14206" t="str">
            <v>402500  Unemployment Insurance Employer Contribu</v>
          </cell>
          <cell r="E14206" t="str">
            <v>District 4</v>
          </cell>
          <cell r="F14206" t="str">
            <v>Water</v>
          </cell>
        </row>
        <row r="14207">
          <cell r="B14207">
            <v>2.86</v>
          </cell>
          <cell r="C14207">
            <v>2012</v>
          </cell>
          <cell r="D14207" t="str">
            <v>402500  Unemployment Insurance Employer Contribu</v>
          </cell>
          <cell r="E14207" t="str">
            <v>District 4</v>
          </cell>
          <cell r="F14207" t="str">
            <v>Water</v>
          </cell>
        </row>
        <row r="14208">
          <cell r="B14208">
            <v>62376.13</v>
          </cell>
          <cell r="C14208">
            <v>2012</v>
          </cell>
          <cell r="D14208" t="str">
            <v>402500  Unemployment Insurance Employer Contribu</v>
          </cell>
          <cell r="E14208" t="str">
            <v>District 4</v>
          </cell>
          <cell r="F14208" t="str">
            <v>Water</v>
          </cell>
        </row>
        <row r="14209">
          <cell r="B14209">
            <v>53696.53</v>
          </cell>
          <cell r="C14209">
            <v>2012</v>
          </cell>
          <cell r="D14209" t="str">
            <v>402500  Unemployment Insurance Employer Contribu</v>
          </cell>
          <cell r="E14209" t="str">
            <v>District 4</v>
          </cell>
          <cell r="F14209" t="str">
            <v>Water</v>
          </cell>
        </row>
        <row r="14210">
          <cell r="B14210">
            <v>20444.59</v>
          </cell>
          <cell r="C14210">
            <v>2012</v>
          </cell>
          <cell r="D14210" t="str">
            <v>402500  Unemployment Insurance Employer Contribu</v>
          </cell>
          <cell r="E14210" t="str">
            <v>District 4</v>
          </cell>
          <cell r="F14210" t="str">
            <v>Water</v>
          </cell>
        </row>
        <row r="14211">
          <cell r="B14211">
            <v>1919.79</v>
          </cell>
          <cell r="C14211">
            <v>2012</v>
          </cell>
          <cell r="D14211" t="str">
            <v>402500  Unemployment Insurance Employer Contribu</v>
          </cell>
          <cell r="E14211" t="str">
            <v>District 8</v>
          </cell>
          <cell r="F14211" t="str">
            <v>Water</v>
          </cell>
        </row>
        <row r="14212">
          <cell r="B14212">
            <v>8231.91</v>
          </cell>
          <cell r="C14212">
            <v>2012</v>
          </cell>
          <cell r="D14212" t="str">
            <v>402500  Unemployment Insurance Employer Contribu</v>
          </cell>
          <cell r="E14212" t="str">
            <v>District 8</v>
          </cell>
          <cell r="F14212" t="str">
            <v>Water</v>
          </cell>
        </row>
        <row r="14213">
          <cell r="B14213">
            <v>3591.25</v>
          </cell>
          <cell r="C14213">
            <v>2012</v>
          </cell>
          <cell r="D14213" t="str">
            <v>402500  Unemployment Insurance Employer Contribu</v>
          </cell>
          <cell r="E14213" t="str">
            <v>District 1</v>
          </cell>
          <cell r="F14213" t="str">
            <v>Water</v>
          </cell>
        </row>
        <row r="14214">
          <cell r="B14214">
            <v>9979.2800000000007</v>
          </cell>
          <cell r="C14214">
            <v>2012</v>
          </cell>
          <cell r="D14214" t="str">
            <v>402500  Unemployment Insurance Employer Contribu</v>
          </cell>
          <cell r="E14214" t="str">
            <v>District 8</v>
          </cell>
          <cell r="F14214" t="str">
            <v>Water</v>
          </cell>
        </row>
        <row r="14215">
          <cell r="B14215">
            <v>6125.55</v>
          </cell>
          <cell r="C14215">
            <v>2012</v>
          </cell>
          <cell r="D14215" t="str">
            <v>402500  Unemployment Insurance Employer Contribu</v>
          </cell>
          <cell r="E14215" t="str">
            <v>District 6</v>
          </cell>
          <cell r="F14215" t="str">
            <v>Water</v>
          </cell>
        </row>
        <row r="14216">
          <cell r="B14216">
            <v>49362.18</v>
          </cell>
          <cell r="C14216">
            <v>2012</v>
          </cell>
          <cell r="D14216" t="str">
            <v>402500  Unemployment Insurance Employer Contribu</v>
          </cell>
          <cell r="E14216" t="str">
            <v>District 6</v>
          </cell>
          <cell r="F14216" t="str">
            <v>Water</v>
          </cell>
        </row>
        <row r="14217">
          <cell r="B14217">
            <v>1155.8800000000001</v>
          </cell>
          <cell r="C14217">
            <v>2012</v>
          </cell>
          <cell r="D14217" t="str">
            <v>402500  Unemployment Insurance Employer Contribu</v>
          </cell>
          <cell r="E14217" t="str">
            <v>District 6</v>
          </cell>
          <cell r="F14217" t="str">
            <v>Water</v>
          </cell>
        </row>
        <row r="14218">
          <cell r="B14218">
            <v>18633.43</v>
          </cell>
          <cell r="C14218">
            <v>2012</v>
          </cell>
          <cell r="D14218" t="str">
            <v>402500  Unemployment Insurance Employer Contribu</v>
          </cell>
          <cell r="E14218" t="str">
            <v>District 6</v>
          </cell>
          <cell r="F14218" t="str">
            <v>Water</v>
          </cell>
        </row>
        <row r="14219">
          <cell r="B14219">
            <v>50221.09</v>
          </cell>
          <cell r="C14219">
            <v>2012</v>
          </cell>
          <cell r="D14219" t="str">
            <v>402500  Unemployment Insurance Employer Contribu</v>
          </cell>
          <cell r="E14219" t="str">
            <v>District 6</v>
          </cell>
          <cell r="F14219" t="str">
            <v>Water</v>
          </cell>
        </row>
        <row r="14220">
          <cell r="B14220">
            <v>58582.29</v>
          </cell>
          <cell r="C14220">
            <v>2012</v>
          </cell>
          <cell r="D14220" t="str">
            <v>402500  Unemployment Insurance Employer Contribu</v>
          </cell>
          <cell r="E14220" t="str">
            <v>District 6</v>
          </cell>
          <cell r="F14220" t="str">
            <v>Water</v>
          </cell>
        </row>
        <row r="14221">
          <cell r="B14221">
            <v>16678.86</v>
          </cell>
          <cell r="C14221">
            <v>2012</v>
          </cell>
          <cell r="D14221" t="str">
            <v>402500  Unemployment Insurance Employer Contribu</v>
          </cell>
          <cell r="E14221" t="str">
            <v>District 8</v>
          </cell>
          <cell r="F14221" t="str">
            <v>Water</v>
          </cell>
        </row>
        <row r="14222">
          <cell r="B14222">
            <v>135336.76</v>
          </cell>
          <cell r="C14222">
            <v>2012</v>
          </cell>
          <cell r="D14222" t="str">
            <v>402500  Unemployment Insurance Employer Contribu</v>
          </cell>
          <cell r="E14222" t="str">
            <v>District 8</v>
          </cell>
          <cell r="F14222" t="str">
            <v>Water</v>
          </cell>
        </row>
        <row r="14223">
          <cell r="B14223">
            <v>3047.79</v>
          </cell>
          <cell r="C14223">
            <v>2012</v>
          </cell>
          <cell r="D14223" t="str">
            <v>402500  Unemployment Insurance Employer Contribu</v>
          </cell>
          <cell r="E14223" t="str">
            <v>District 8</v>
          </cell>
          <cell r="F14223" t="str">
            <v>Water</v>
          </cell>
        </row>
        <row r="14224">
          <cell r="B14224">
            <v>11555.04</v>
          </cell>
          <cell r="C14224">
            <v>2012</v>
          </cell>
          <cell r="D14224" t="str">
            <v>402500  Unemployment Insurance Employer Contribu</v>
          </cell>
          <cell r="E14224" t="str">
            <v>District 8</v>
          </cell>
          <cell r="F14224" t="str">
            <v>Water</v>
          </cell>
        </row>
        <row r="14225">
          <cell r="B14225">
            <v>43710.7</v>
          </cell>
          <cell r="C14225">
            <v>2012</v>
          </cell>
          <cell r="D14225" t="str">
            <v>402500  Unemployment Insurance Employer Contribu</v>
          </cell>
          <cell r="E14225" t="str">
            <v>District 8</v>
          </cell>
          <cell r="F14225" t="str">
            <v>Water</v>
          </cell>
        </row>
        <row r="14226">
          <cell r="B14226">
            <v>64648.99</v>
          </cell>
          <cell r="C14226">
            <v>2012</v>
          </cell>
          <cell r="D14226" t="str">
            <v>402500  Unemployment Insurance Employer Contribu</v>
          </cell>
          <cell r="E14226" t="str">
            <v>District 8</v>
          </cell>
          <cell r="F14226" t="str">
            <v>Water</v>
          </cell>
        </row>
        <row r="14227">
          <cell r="B14227">
            <v>748.68</v>
          </cell>
          <cell r="C14227">
            <v>2012</v>
          </cell>
          <cell r="D14227" t="str">
            <v>402500  Unemployment Insurance Employer Contribu</v>
          </cell>
          <cell r="E14227" t="str">
            <v>District 8</v>
          </cell>
          <cell r="F14227" t="str">
            <v>Water</v>
          </cell>
        </row>
        <row r="14228">
          <cell r="B14228">
            <v>43158.2</v>
          </cell>
          <cell r="C14228">
            <v>2012</v>
          </cell>
          <cell r="D14228" t="str">
            <v>402500  Unemployment Insurance Employer Contribu</v>
          </cell>
          <cell r="E14228" t="str">
            <v>District 8</v>
          </cell>
          <cell r="F14228" t="str">
            <v>Water</v>
          </cell>
        </row>
        <row r="14229">
          <cell r="B14229">
            <v>351492.81</v>
          </cell>
          <cell r="C14229">
            <v>2012</v>
          </cell>
          <cell r="D14229" t="str">
            <v>402500  Unemployment Insurance Employer Contribu</v>
          </cell>
          <cell r="E14229" t="str">
            <v>District 8</v>
          </cell>
          <cell r="F14229" t="str">
            <v>Water</v>
          </cell>
        </row>
        <row r="14230">
          <cell r="B14230">
            <v>17504.11</v>
          </cell>
          <cell r="C14230">
            <v>2012</v>
          </cell>
          <cell r="D14230" t="str">
            <v>402500  Unemployment Insurance Employer Contribu</v>
          </cell>
          <cell r="E14230" t="str">
            <v>District 8</v>
          </cell>
          <cell r="F14230" t="str">
            <v>Water</v>
          </cell>
        </row>
        <row r="14231">
          <cell r="B14231">
            <v>0</v>
          </cell>
          <cell r="C14231">
            <v>2012</v>
          </cell>
          <cell r="D14231" t="str">
            <v>402500  Unemployment Insurance Employer Contribu</v>
          </cell>
          <cell r="E14231" t="str">
            <v>Informal Settlements</v>
          </cell>
          <cell r="F14231" t="str">
            <v>Sewer</v>
          </cell>
        </row>
        <row r="14232">
          <cell r="B14232">
            <v>2994.72</v>
          </cell>
          <cell r="C14232">
            <v>2012</v>
          </cell>
          <cell r="D14232" t="str">
            <v>402500  Unemployment Insurance Employer Contribu</v>
          </cell>
          <cell r="E14232" t="str">
            <v>Informal Settlements</v>
          </cell>
          <cell r="F14232" t="str">
            <v>Sewer</v>
          </cell>
        </row>
        <row r="14233">
          <cell r="B14233">
            <v>103192.71</v>
          </cell>
          <cell r="C14233">
            <v>2012</v>
          </cell>
          <cell r="D14233" t="str">
            <v>402500  Unemployment Insurance Employer Contribu</v>
          </cell>
          <cell r="E14233" t="str">
            <v>District 1</v>
          </cell>
          <cell r="F14233" t="str">
            <v>Sewer</v>
          </cell>
        </row>
        <row r="14234">
          <cell r="B14234">
            <v>56431.71</v>
          </cell>
          <cell r="C14234">
            <v>2012</v>
          </cell>
          <cell r="D14234" t="str">
            <v>402500  Unemployment Insurance Employer Contribu</v>
          </cell>
          <cell r="E14234" t="str">
            <v>District 7</v>
          </cell>
          <cell r="F14234" t="str">
            <v>Sewer</v>
          </cell>
        </row>
        <row r="14235">
          <cell r="B14235">
            <v>20683.759999999998</v>
          </cell>
          <cell r="C14235">
            <v>2012</v>
          </cell>
          <cell r="D14235" t="str">
            <v>402500  Unemployment Insurance Employer Contribu</v>
          </cell>
          <cell r="E14235" t="str">
            <v>District 6</v>
          </cell>
          <cell r="F14235" t="str">
            <v>Sewer</v>
          </cell>
        </row>
        <row r="14236">
          <cell r="B14236">
            <v>1300.96</v>
          </cell>
          <cell r="C14236">
            <v>2012</v>
          </cell>
          <cell r="D14236" t="str">
            <v>402500  Unemployment Insurance Employer Contribu</v>
          </cell>
          <cell r="E14236" t="str">
            <v>TOC</v>
          </cell>
          <cell r="F14236" t="str">
            <v>Sewer</v>
          </cell>
        </row>
        <row r="14237">
          <cell r="B14237">
            <v>37746.160000000003</v>
          </cell>
          <cell r="C14237">
            <v>2012</v>
          </cell>
          <cell r="D14237" t="str">
            <v>402500  Unemployment Insurance Employer Contribu</v>
          </cell>
          <cell r="E14237" t="str">
            <v>District 3</v>
          </cell>
          <cell r="F14237" t="str">
            <v>Sewer</v>
          </cell>
        </row>
        <row r="14238">
          <cell r="B14238">
            <v>59663.25</v>
          </cell>
          <cell r="C14238">
            <v>2012</v>
          </cell>
          <cell r="D14238" t="str">
            <v>402500  Unemployment Insurance Employer Contribu</v>
          </cell>
          <cell r="E14238" t="str">
            <v>District 4</v>
          </cell>
          <cell r="F14238" t="str">
            <v>Sewer</v>
          </cell>
        </row>
        <row r="14239">
          <cell r="B14239">
            <v>56903.96</v>
          </cell>
          <cell r="C14239">
            <v>2012</v>
          </cell>
          <cell r="D14239" t="str">
            <v>402500  Unemployment Insurance Employer Contribu</v>
          </cell>
          <cell r="E14239" t="str">
            <v>District 4</v>
          </cell>
          <cell r="F14239" t="str">
            <v>Sewer</v>
          </cell>
        </row>
        <row r="14240">
          <cell r="B14240">
            <v>24698.28</v>
          </cell>
          <cell r="C14240">
            <v>2012</v>
          </cell>
          <cell r="D14240" t="str">
            <v>402500  Unemployment Insurance Employer Contribu</v>
          </cell>
          <cell r="E14240" t="str">
            <v>District 4</v>
          </cell>
          <cell r="F14240" t="str">
            <v>Sewer</v>
          </cell>
        </row>
        <row r="14241">
          <cell r="B14241">
            <v>22886.34</v>
          </cell>
          <cell r="C14241">
            <v>2012</v>
          </cell>
          <cell r="D14241" t="str">
            <v>402500  Unemployment Insurance Employer Contribu</v>
          </cell>
          <cell r="E14241" t="str">
            <v>District 7</v>
          </cell>
          <cell r="F14241" t="str">
            <v>Sewer</v>
          </cell>
        </row>
        <row r="14242">
          <cell r="B14242">
            <v>13614.22</v>
          </cell>
          <cell r="C14242">
            <v>2012</v>
          </cell>
          <cell r="D14242" t="str">
            <v>402500  Unemployment Insurance Employer Contribu</v>
          </cell>
          <cell r="E14242" t="str">
            <v>District 6</v>
          </cell>
          <cell r="F14242" t="str">
            <v>Sewer</v>
          </cell>
        </row>
        <row r="14243">
          <cell r="B14243">
            <v>13977.53</v>
          </cell>
          <cell r="C14243">
            <v>2012</v>
          </cell>
          <cell r="D14243" t="str">
            <v>402500  Unemployment Insurance Employer Contribu</v>
          </cell>
          <cell r="E14243" t="str">
            <v>District 6</v>
          </cell>
          <cell r="F14243" t="str">
            <v>Sewer</v>
          </cell>
        </row>
        <row r="14244">
          <cell r="B14244">
            <v>42135.24</v>
          </cell>
          <cell r="C14244">
            <v>2012</v>
          </cell>
          <cell r="D14244" t="str">
            <v>402500  Unemployment Insurance Employer Contribu</v>
          </cell>
          <cell r="E14244" t="str">
            <v>District 6</v>
          </cell>
          <cell r="F14244" t="str">
            <v>Sewer</v>
          </cell>
        </row>
        <row r="14245">
          <cell r="B14245">
            <v>6656.66</v>
          </cell>
          <cell r="C14245">
            <v>2012</v>
          </cell>
          <cell r="D14245" t="str">
            <v>402500  Unemployment Insurance Employer Contribu</v>
          </cell>
          <cell r="E14245" t="str">
            <v>District 7</v>
          </cell>
          <cell r="F14245" t="str">
            <v>Sewer</v>
          </cell>
        </row>
        <row r="14246">
          <cell r="B14246">
            <v>9895.0300000000007</v>
          </cell>
          <cell r="C14246">
            <v>2012</v>
          </cell>
          <cell r="D14246" t="str">
            <v>402500  Unemployment Insurance Employer Contribu</v>
          </cell>
          <cell r="E14246" t="str">
            <v>District 7</v>
          </cell>
          <cell r="F14246" t="str">
            <v>Sewer</v>
          </cell>
        </row>
        <row r="14247">
          <cell r="B14247">
            <v>12692.34</v>
          </cell>
          <cell r="C14247">
            <v>2012</v>
          </cell>
          <cell r="D14247" t="str">
            <v>402500  Unemployment Insurance Employer Contribu</v>
          </cell>
          <cell r="E14247" t="str">
            <v>Logistics</v>
          </cell>
          <cell r="F14247" t="str">
            <v>Water</v>
          </cell>
        </row>
        <row r="14248">
          <cell r="B14248">
            <v>23877.07</v>
          </cell>
          <cell r="C14248">
            <v>2012</v>
          </cell>
          <cell r="D14248" t="str">
            <v>402500  Unemployment Insurance Employer Contribu</v>
          </cell>
          <cell r="E14248" t="str">
            <v>Informal Settlements</v>
          </cell>
          <cell r="F14248" t="str">
            <v>Water</v>
          </cell>
        </row>
        <row r="14249">
          <cell r="B14249">
            <v>68571.62</v>
          </cell>
          <cell r="C14249">
            <v>2012</v>
          </cell>
          <cell r="D14249" t="str">
            <v>402500  Unemployment Insurance Employer Contribu</v>
          </cell>
          <cell r="E14249" t="str">
            <v>TOC</v>
          </cell>
          <cell r="F14249" t="str">
            <v>Water</v>
          </cell>
        </row>
        <row r="14250">
          <cell r="B14250">
            <v>70837.789999999994</v>
          </cell>
          <cell r="C14250">
            <v>2012</v>
          </cell>
          <cell r="D14250" t="str">
            <v>402500  Unemployment Insurance Employer Contribu</v>
          </cell>
          <cell r="E14250" t="str">
            <v>Informal Settlements</v>
          </cell>
          <cell r="F14250" t="str">
            <v>Water</v>
          </cell>
        </row>
        <row r="14251">
          <cell r="B14251">
            <v>48731.12</v>
          </cell>
          <cell r="C14251">
            <v>2012</v>
          </cell>
          <cell r="D14251" t="str">
            <v>402500  Unemployment Insurance Employer Contribu</v>
          </cell>
          <cell r="E14251" t="str">
            <v>TOC</v>
          </cell>
          <cell r="F14251" t="str">
            <v>Water</v>
          </cell>
        </row>
        <row r="14252">
          <cell r="B14252">
            <v>16632.439999999999</v>
          </cell>
          <cell r="C14252">
            <v>2012</v>
          </cell>
          <cell r="D14252" t="str">
            <v>402500  Unemployment Insurance Employer Contribu</v>
          </cell>
          <cell r="E14252" t="str">
            <v>Logistics</v>
          </cell>
          <cell r="F14252" t="str">
            <v>Water</v>
          </cell>
        </row>
        <row r="14253">
          <cell r="B14253">
            <v>35079.72</v>
          </cell>
          <cell r="C14253">
            <v>2012</v>
          </cell>
          <cell r="D14253" t="str">
            <v>402500  Unemployment Insurance Employer Contribu</v>
          </cell>
          <cell r="E14253" t="str">
            <v>Logistics</v>
          </cell>
          <cell r="F14253" t="str">
            <v>Water</v>
          </cell>
        </row>
        <row r="14254">
          <cell r="B14254">
            <v>57866.47</v>
          </cell>
          <cell r="C14254">
            <v>2012</v>
          </cell>
          <cell r="D14254" t="str">
            <v>402500  Unemployment Insurance Employer Contribu</v>
          </cell>
          <cell r="E14254" t="str">
            <v>Logistics</v>
          </cell>
          <cell r="F14254" t="str">
            <v>Water</v>
          </cell>
        </row>
        <row r="14255">
          <cell r="B14255">
            <v>23105.98</v>
          </cell>
          <cell r="C14255">
            <v>2012</v>
          </cell>
          <cell r="D14255" t="str">
            <v>402500  Unemployment Insurance Employer Contribu</v>
          </cell>
          <cell r="E14255" t="str">
            <v>Logistics</v>
          </cell>
          <cell r="F14255" t="str">
            <v>Water</v>
          </cell>
        </row>
        <row r="14256">
          <cell r="B14256">
            <v>47428.74</v>
          </cell>
          <cell r="C14256">
            <v>2012</v>
          </cell>
          <cell r="D14256" t="str">
            <v>402500  Unemployment Insurance Employer Contribu</v>
          </cell>
          <cell r="E14256" t="str">
            <v>Logistics</v>
          </cell>
          <cell r="F14256" t="str">
            <v>Water</v>
          </cell>
        </row>
        <row r="14257">
          <cell r="B14257">
            <v>11592.57</v>
          </cell>
          <cell r="C14257">
            <v>2012</v>
          </cell>
          <cell r="D14257" t="str">
            <v>402500  Unemployment Insurance Employer Contribu</v>
          </cell>
          <cell r="E14257" t="str">
            <v>District 1</v>
          </cell>
          <cell r="F14257" t="str">
            <v>Water</v>
          </cell>
        </row>
        <row r="14258">
          <cell r="B14258">
            <v>26423.72</v>
          </cell>
          <cell r="C14258">
            <v>2012</v>
          </cell>
          <cell r="D14258" t="str">
            <v>402500  Unemployment Insurance Employer Contribu</v>
          </cell>
          <cell r="E14258" t="str">
            <v>District 1</v>
          </cell>
          <cell r="F14258" t="str">
            <v>Water</v>
          </cell>
        </row>
        <row r="14259">
          <cell r="B14259">
            <v>1165.1300000000001</v>
          </cell>
          <cell r="C14259">
            <v>2012</v>
          </cell>
          <cell r="D14259" t="str">
            <v>402500  Unemployment Insurance Employer Contribu</v>
          </cell>
          <cell r="E14259" t="str">
            <v>District 1</v>
          </cell>
          <cell r="F14259" t="str">
            <v>Water</v>
          </cell>
        </row>
        <row r="14260">
          <cell r="B14260">
            <v>102141.59</v>
          </cell>
          <cell r="C14260">
            <v>2012</v>
          </cell>
          <cell r="D14260" t="str">
            <v>402500  Unemployment Insurance Employer Contribu</v>
          </cell>
          <cell r="E14260" t="str">
            <v>District 1</v>
          </cell>
          <cell r="F14260" t="str">
            <v>Water</v>
          </cell>
        </row>
        <row r="14261">
          <cell r="B14261">
            <v>12711.53</v>
          </cell>
          <cell r="C14261">
            <v>2012</v>
          </cell>
          <cell r="D14261" t="str">
            <v>402500  Unemployment Insurance Employer Contribu</v>
          </cell>
          <cell r="E14261" t="str">
            <v>District 6</v>
          </cell>
          <cell r="F14261" t="str">
            <v>Water</v>
          </cell>
        </row>
        <row r="14262">
          <cell r="B14262">
            <v>15781.12</v>
          </cell>
          <cell r="C14262">
            <v>2012</v>
          </cell>
          <cell r="D14262" t="str">
            <v>460100  DO NOT USE - Repairs &amp; Maintenance - Lan</v>
          </cell>
          <cell r="E14262" t="str">
            <v>District 8</v>
          </cell>
          <cell r="F14262" t="str">
            <v>Water</v>
          </cell>
        </row>
        <row r="14263">
          <cell r="B14263">
            <v>13243.88</v>
          </cell>
          <cell r="C14263">
            <v>2012</v>
          </cell>
          <cell r="D14263" t="str">
            <v>460100  DO NOT USE - Repairs &amp; Maintenance - Lan</v>
          </cell>
          <cell r="E14263" t="str">
            <v>District 6</v>
          </cell>
          <cell r="F14263" t="str">
            <v>Water</v>
          </cell>
        </row>
        <row r="14264">
          <cell r="B14264">
            <v>-3201.46</v>
          </cell>
          <cell r="C14264">
            <v>2012</v>
          </cell>
          <cell r="D14264" t="str">
            <v>460100  DO NOT USE - Repairs &amp; Maintenance - Lan</v>
          </cell>
          <cell r="E14264" t="str">
            <v>District 3</v>
          </cell>
          <cell r="F14264" t="str">
            <v>Water</v>
          </cell>
        </row>
        <row r="14265">
          <cell r="B14265">
            <v>7814</v>
          </cell>
          <cell r="C14265">
            <v>2012</v>
          </cell>
          <cell r="D14265" t="str">
            <v>460100  DO NOT USE - Repairs &amp; Maintenance - Lan</v>
          </cell>
          <cell r="E14265" t="str">
            <v>District 3</v>
          </cell>
          <cell r="F14265" t="str">
            <v>Water</v>
          </cell>
        </row>
        <row r="14266">
          <cell r="B14266">
            <v>561</v>
          </cell>
          <cell r="C14266">
            <v>2012</v>
          </cell>
          <cell r="D14266" t="str">
            <v>460100  DO NOT USE - Repairs &amp; Maintenance - Lan</v>
          </cell>
          <cell r="E14266" t="str">
            <v>District 3</v>
          </cell>
          <cell r="F14266" t="str">
            <v>Water</v>
          </cell>
        </row>
        <row r="14267">
          <cell r="B14267">
            <v>21257.71</v>
          </cell>
          <cell r="C14267">
            <v>2012</v>
          </cell>
          <cell r="D14267" t="str">
            <v>460100  DO NOT USE - Repairs &amp; Maintenance - Lan</v>
          </cell>
          <cell r="E14267" t="str">
            <v>District 3</v>
          </cell>
          <cell r="F14267" t="str">
            <v>Water</v>
          </cell>
        </row>
        <row r="14268">
          <cell r="B14268">
            <v>11723.25</v>
          </cell>
          <cell r="C14268">
            <v>2012</v>
          </cell>
          <cell r="D14268" t="str">
            <v>460100  DO NOT USE - Repairs &amp; Maintenance - Lan</v>
          </cell>
          <cell r="E14268" t="str">
            <v>District 4</v>
          </cell>
          <cell r="F14268" t="str">
            <v>Water</v>
          </cell>
        </row>
        <row r="14269">
          <cell r="B14269">
            <v>13569.64</v>
          </cell>
          <cell r="C14269">
            <v>2012</v>
          </cell>
          <cell r="D14269" t="str">
            <v>460100  DO NOT USE - Repairs &amp; Maintenance - Lan</v>
          </cell>
          <cell r="E14269" t="str">
            <v>District 4</v>
          </cell>
          <cell r="F14269" t="str">
            <v>Water</v>
          </cell>
        </row>
        <row r="14270">
          <cell r="B14270">
            <v>359.1</v>
          </cell>
          <cell r="C14270">
            <v>2012</v>
          </cell>
          <cell r="D14270" t="str">
            <v>460100  DO NOT USE - Repairs &amp; Maintenance - Lan</v>
          </cell>
          <cell r="E14270" t="str">
            <v>District 4</v>
          </cell>
          <cell r="F14270" t="str">
            <v>Water</v>
          </cell>
        </row>
        <row r="14271">
          <cell r="B14271">
            <v>19114.79</v>
          </cell>
          <cell r="C14271">
            <v>2012</v>
          </cell>
          <cell r="D14271" t="str">
            <v>460100  DO NOT USE - Repairs &amp; Maintenance - Lan</v>
          </cell>
          <cell r="E14271" t="str">
            <v>District 4</v>
          </cell>
          <cell r="F14271" t="str">
            <v>Water</v>
          </cell>
        </row>
        <row r="14272">
          <cell r="B14272">
            <v>11466.96</v>
          </cell>
          <cell r="C14272">
            <v>2012</v>
          </cell>
          <cell r="D14272" t="str">
            <v>460100  DO NOT USE - Repairs &amp; Maintenance - Lan</v>
          </cell>
          <cell r="E14272" t="str">
            <v>District 4</v>
          </cell>
          <cell r="F14272" t="str">
            <v>Water</v>
          </cell>
        </row>
        <row r="14273">
          <cell r="B14273">
            <v>7360.88</v>
          </cell>
          <cell r="C14273">
            <v>2012</v>
          </cell>
          <cell r="D14273" t="str">
            <v>460100  DO NOT USE - Repairs &amp; Maintenance - Lan</v>
          </cell>
          <cell r="E14273" t="str">
            <v>District 4</v>
          </cell>
          <cell r="F14273" t="str">
            <v>Water</v>
          </cell>
        </row>
        <row r="14274">
          <cell r="B14274">
            <v>1076.8599999999999</v>
          </cell>
          <cell r="C14274">
            <v>2012</v>
          </cell>
          <cell r="D14274" t="str">
            <v>460100  DO NOT USE - Repairs &amp; Maintenance - Lan</v>
          </cell>
          <cell r="E14274" t="str">
            <v>District 8</v>
          </cell>
          <cell r="F14274" t="str">
            <v>Water</v>
          </cell>
        </row>
        <row r="14275">
          <cell r="B14275">
            <v>9642.8799999999992</v>
          </cell>
          <cell r="C14275">
            <v>2012</v>
          </cell>
          <cell r="D14275" t="str">
            <v>460100  DO NOT USE - Repairs &amp; Maintenance - Lan</v>
          </cell>
          <cell r="E14275" t="str">
            <v>District 8</v>
          </cell>
          <cell r="F14275" t="str">
            <v>Water</v>
          </cell>
        </row>
        <row r="14276">
          <cell r="B14276">
            <v>4348.8900000000003</v>
          </cell>
          <cell r="C14276">
            <v>2012</v>
          </cell>
          <cell r="D14276" t="str">
            <v>460100  DO NOT USE - Repairs &amp; Maintenance - Lan</v>
          </cell>
          <cell r="E14276" t="str">
            <v>District 1</v>
          </cell>
          <cell r="F14276" t="str">
            <v>Water</v>
          </cell>
        </row>
        <row r="14277">
          <cell r="B14277">
            <v>6202.82</v>
          </cell>
          <cell r="C14277">
            <v>2012</v>
          </cell>
          <cell r="D14277" t="str">
            <v>460100  DO NOT USE - Repairs &amp; Maintenance - Lan</v>
          </cell>
          <cell r="E14277" t="str">
            <v>District 8</v>
          </cell>
          <cell r="F14277" t="str">
            <v>Water</v>
          </cell>
        </row>
        <row r="14278">
          <cell r="B14278">
            <v>3941.39</v>
          </cell>
          <cell r="C14278">
            <v>2012</v>
          </cell>
          <cell r="D14278" t="str">
            <v>460100  DO NOT USE - Repairs &amp; Maintenance - Lan</v>
          </cell>
          <cell r="E14278" t="str">
            <v>District 6</v>
          </cell>
          <cell r="F14278" t="str">
            <v>Water</v>
          </cell>
        </row>
        <row r="14279">
          <cell r="B14279">
            <v>21362.68</v>
          </cell>
          <cell r="C14279">
            <v>2012</v>
          </cell>
          <cell r="D14279" t="str">
            <v>460100  DO NOT USE - Repairs &amp; Maintenance - Lan</v>
          </cell>
          <cell r="E14279" t="str">
            <v>District 6</v>
          </cell>
          <cell r="F14279" t="str">
            <v>Water</v>
          </cell>
        </row>
        <row r="14280">
          <cell r="B14280">
            <v>348</v>
          </cell>
          <cell r="C14280">
            <v>2012</v>
          </cell>
          <cell r="D14280" t="str">
            <v>460100  DO NOT USE - Repairs &amp; Maintenance - Lan</v>
          </cell>
          <cell r="E14280" t="str">
            <v>District 6</v>
          </cell>
          <cell r="F14280" t="str">
            <v>Water</v>
          </cell>
        </row>
        <row r="14281">
          <cell r="B14281">
            <v>6371.83</v>
          </cell>
          <cell r="C14281">
            <v>2012</v>
          </cell>
          <cell r="D14281" t="str">
            <v>460100  DO NOT USE - Repairs &amp; Maintenance - Lan</v>
          </cell>
          <cell r="E14281" t="str">
            <v>District 6</v>
          </cell>
          <cell r="F14281" t="str">
            <v>Water</v>
          </cell>
        </row>
        <row r="14282">
          <cell r="B14282">
            <v>13673.46</v>
          </cell>
          <cell r="C14282">
            <v>2012</v>
          </cell>
          <cell r="D14282" t="str">
            <v>460100  DO NOT USE - Repairs &amp; Maintenance - Lan</v>
          </cell>
          <cell r="E14282" t="str">
            <v>District 6</v>
          </cell>
          <cell r="F14282" t="str">
            <v>Water</v>
          </cell>
        </row>
        <row r="14283">
          <cell r="B14283">
            <v>18053.84</v>
          </cell>
          <cell r="C14283">
            <v>2012</v>
          </cell>
          <cell r="D14283" t="str">
            <v>460100  DO NOT USE - Repairs &amp; Maintenance - Lan</v>
          </cell>
          <cell r="E14283" t="str">
            <v>District 6</v>
          </cell>
          <cell r="F14283" t="str">
            <v>Water</v>
          </cell>
        </row>
        <row r="14284">
          <cell r="B14284">
            <v>1611.21</v>
          </cell>
          <cell r="C14284">
            <v>2012</v>
          </cell>
          <cell r="D14284" t="str">
            <v>460100  DO NOT USE - Repairs &amp; Maintenance - Lan</v>
          </cell>
          <cell r="E14284" t="str">
            <v>District 8</v>
          </cell>
          <cell r="F14284" t="str">
            <v>Water</v>
          </cell>
        </row>
        <row r="14285">
          <cell r="B14285">
            <v>25406.14</v>
          </cell>
          <cell r="C14285">
            <v>2012</v>
          </cell>
          <cell r="D14285" t="str">
            <v>460100  DO NOT USE - Repairs &amp; Maintenance - Lan</v>
          </cell>
          <cell r="E14285" t="str">
            <v>District 8</v>
          </cell>
          <cell r="F14285" t="str">
            <v>Water</v>
          </cell>
        </row>
        <row r="14286">
          <cell r="B14286">
            <v>1585</v>
          </cell>
          <cell r="C14286">
            <v>2012</v>
          </cell>
          <cell r="D14286" t="str">
            <v>460100  DO NOT USE - Repairs &amp; Maintenance - Lan</v>
          </cell>
          <cell r="E14286" t="str">
            <v>District 8</v>
          </cell>
          <cell r="F14286" t="str">
            <v>Water</v>
          </cell>
        </row>
        <row r="14287">
          <cell r="B14287">
            <v>6887.6</v>
          </cell>
          <cell r="C14287">
            <v>2012</v>
          </cell>
          <cell r="D14287" t="str">
            <v>460100  DO NOT USE - Repairs &amp; Maintenance - Lan</v>
          </cell>
          <cell r="E14287" t="str">
            <v>District 8</v>
          </cell>
          <cell r="F14287" t="str">
            <v>Water</v>
          </cell>
        </row>
        <row r="14288">
          <cell r="B14288">
            <v>19521.78</v>
          </cell>
          <cell r="C14288">
            <v>2012</v>
          </cell>
          <cell r="D14288" t="str">
            <v>460100  DO NOT USE - Repairs &amp; Maintenance - Lan</v>
          </cell>
          <cell r="E14288" t="str">
            <v>District 8</v>
          </cell>
          <cell r="F14288" t="str">
            <v>Water</v>
          </cell>
        </row>
        <row r="14289">
          <cell r="B14289">
            <v>21300.560000000001</v>
          </cell>
          <cell r="C14289">
            <v>2012</v>
          </cell>
          <cell r="D14289" t="str">
            <v>460100  DO NOT USE - Repairs &amp; Maintenance - Lan</v>
          </cell>
          <cell r="E14289" t="str">
            <v>District 8</v>
          </cell>
          <cell r="F14289" t="str">
            <v>Water</v>
          </cell>
        </row>
        <row r="14290">
          <cell r="B14290">
            <v>541</v>
          </cell>
          <cell r="C14290">
            <v>2012</v>
          </cell>
          <cell r="D14290" t="str">
            <v>460100  DO NOT USE - Repairs &amp; Maintenance - Lan</v>
          </cell>
          <cell r="E14290" t="str">
            <v>District 8</v>
          </cell>
          <cell r="F14290" t="str">
            <v>Water</v>
          </cell>
        </row>
        <row r="14291">
          <cell r="B14291">
            <v>-17.399999999999999</v>
          </cell>
          <cell r="C14291">
            <v>2012</v>
          </cell>
          <cell r="D14291" t="str">
            <v>460100  DO NOT USE - Repairs &amp; Maintenance - Lan</v>
          </cell>
          <cell r="E14291" t="str">
            <v>District 8</v>
          </cell>
          <cell r="F14291" t="str">
            <v>Water</v>
          </cell>
        </row>
        <row r="14292">
          <cell r="B14292">
            <v>84760.68</v>
          </cell>
          <cell r="C14292">
            <v>2012</v>
          </cell>
          <cell r="D14292" t="str">
            <v>460100  DO NOT USE - Repairs &amp; Maintenance - Lan</v>
          </cell>
          <cell r="E14292" t="str">
            <v>District 8</v>
          </cell>
          <cell r="F14292" t="str">
            <v>Water</v>
          </cell>
        </row>
        <row r="14293">
          <cell r="B14293">
            <v>15175.21</v>
          </cell>
          <cell r="C14293">
            <v>2012</v>
          </cell>
          <cell r="D14293" t="str">
            <v>460100  DO NOT USE - Repairs &amp; Maintenance - Lan</v>
          </cell>
          <cell r="E14293" t="str">
            <v>District 8</v>
          </cell>
          <cell r="F14293" t="str">
            <v>Water</v>
          </cell>
        </row>
        <row r="14294">
          <cell r="B14294">
            <v>1407</v>
          </cell>
          <cell r="C14294">
            <v>2012</v>
          </cell>
          <cell r="D14294" t="str">
            <v>460100  DO NOT USE - Repairs &amp; Maintenance - Lan</v>
          </cell>
          <cell r="E14294" t="str">
            <v>Informal Settlements</v>
          </cell>
          <cell r="F14294" t="str">
            <v>Sewer</v>
          </cell>
        </row>
        <row r="14295">
          <cell r="B14295">
            <v>5269.21</v>
          </cell>
          <cell r="C14295">
            <v>2012</v>
          </cell>
          <cell r="D14295" t="str">
            <v>460100  DO NOT USE - Repairs &amp; Maintenance - Lan</v>
          </cell>
          <cell r="E14295" t="str">
            <v>Informal Settlements</v>
          </cell>
          <cell r="F14295" t="str">
            <v>Sewer</v>
          </cell>
        </row>
        <row r="14296">
          <cell r="B14296">
            <v>56978.080000000002</v>
          </cell>
          <cell r="C14296">
            <v>2012</v>
          </cell>
          <cell r="D14296" t="str">
            <v>460100  DO NOT USE - Repairs &amp; Maintenance - Lan</v>
          </cell>
          <cell r="E14296" t="str">
            <v>District 1</v>
          </cell>
          <cell r="F14296" t="str">
            <v>Sewer</v>
          </cell>
        </row>
        <row r="14297">
          <cell r="B14297">
            <v>13652.35</v>
          </cell>
          <cell r="C14297">
            <v>2012</v>
          </cell>
          <cell r="D14297" t="str">
            <v>460100  DO NOT USE - Repairs &amp; Maintenance - Lan</v>
          </cell>
          <cell r="E14297" t="str">
            <v>District 7</v>
          </cell>
          <cell r="F14297" t="str">
            <v>Sewer</v>
          </cell>
        </row>
        <row r="14298">
          <cell r="B14298">
            <v>5821.21</v>
          </cell>
          <cell r="C14298">
            <v>2012</v>
          </cell>
          <cell r="D14298" t="str">
            <v>460100  DO NOT USE - Repairs &amp; Maintenance - Lan</v>
          </cell>
          <cell r="E14298" t="str">
            <v>District 6</v>
          </cell>
          <cell r="F14298" t="str">
            <v>Sewer</v>
          </cell>
        </row>
        <row r="14299">
          <cell r="B14299">
            <v>1157.44</v>
          </cell>
          <cell r="C14299">
            <v>2012</v>
          </cell>
          <cell r="D14299" t="str">
            <v>460100  DO NOT USE - Repairs &amp; Maintenance - Lan</v>
          </cell>
          <cell r="E14299" t="str">
            <v>TOC</v>
          </cell>
          <cell r="F14299" t="str">
            <v>Sewer</v>
          </cell>
        </row>
        <row r="14300">
          <cell r="B14300">
            <v>8832.67</v>
          </cell>
          <cell r="C14300">
            <v>2012</v>
          </cell>
          <cell r="D14300" t="str">
            <v>460100  DO NOT USE - Repairs &amp; Maintenance - Lan</v>
          </cell>
          <cell r="E14300" t="str">
            <v>District 3</v>
          </cell>
          <cell r="F14300" t="str">
            <v>Sewer</v>
          </cell>
        </row>
        <row r="14301">
          <cell r="B14301">
            <v>17005.689999999999</v>
          </cell>
          <cell r="C14301">
            <v>2012</v>
          </cell>
          <cell r="D14301" t="str">
            <v>460100  DO NOT USE - Repairs &amp; Maintenance - Lan</v>
          </cell>
          <cell r="E14301" t="str">
            <v>District 4</v>
          </cell>
          <cell r="F14301" t="str">
            <v>Sewer</v>
          </cell>
        </row>
        <row r="14302">
          <cell r="B14302">
            <v>11409.96</v>
          </cell>
          <cell r="C14302">
            <v>2012</v>
          </cell>
          <cell r="D14302" t="str">
            <v>460100  DO NOT USE - Repairs &amp; Maintenance - Lan</v>
          </cell>
          <cell r="E14302" t="str">
            <v>District 4</v>
          </cell>
          <cell r="F14302" t="str">
            <v>Sewer</v>
          </cell>
        </row>
        <row r="14303">
          <cell r="B14303">
            <v>7928.8</v>
          </cell>
          <cell r="C14303">
            <v>2012</v>
          </cell>
          <cell r="D14303" t="str">
            <v>460100  DO NOT USE - Repairs &amp; Maintenance - Lan</v>
          </cell>
          <cell r="E14303" t="str">
            <v>District 4</v>
          </cell>
          <cell r="F14303" t="str">
            <v>Sewer</v>
          </cell>
        </row>
        <row r="14304">
          <cell r="B14304">
            <v>4271.9799999999996</v>
          </cell>
          <cell r="C14304">
            <v>2012</v>
          </cell>
          <cell r="D14304" t="str">
            <v>460100  DO NOT USE - Repairs &amp; Maintenance - Lan</v>
          </cell>
          <cell r="E14304" t="str">
            <v>District 7</v>
          </cell>
          <cell r="F14304" t="str">
            <v>Sewer</v>
          </cell>
        </row>
        <row r="14305">
          <cell r="B14305">
            <v>3643.19</v>
          </cell>
          <cell r="C14305">
            <v>2012</v>
          </cell>
          <cell r="D14305" t="str">
            <v>460100  DO NOT USE - Repairs &amp; Maintenance - Lan</v>
          </cell>
          <cell r="E14305" t="str">
            <v>District 6</v>
          </cell>
          <cell r="F14305" t="str">
            <v>Sewer</v>
          </cell>
        </row>
        <row r="14306">
          <cell r="B14306">
            <v>3642.46</v>
          </cell>
          <cell r="C14306">
            <v>2012</v>
          </cell>
          <cell r="D14306" t="str">
            <v>460100  DO NOT USE - Repairs &amp; Maintenance - Lan</v>
          </cell>
          <cell r="E14306" t="str">
            <v>District 6</v>
          </cell>
          <cell r="F14306" t="str">
            <v>Sewer</v>
          </cell>
        </row>
        <row r="14307">
          <cell r="B14307">
            <v>9965.7000000000007</v>
          </cell>
          <cell r="C14307">
            <v>2012</v>
          </cell>
          <cell r="D14307" t="str">
            <v>460100  DO NOT USE - Repairs &amp; Maintenance - Lan</v>
          </cell>
          <cell r="E14307" t="str">
            <v>District 6</v>
          </cell>
          <cell r="F14307" t="str">
            <v>Sewer</v>
          </cell>
        </row>
        <row r="14308">
          <cell r="B14308">
            <v>5543.13</v>
          </cell>
          <cell r="C14308">
            <v>2012</v>
          </cell>
          <cell r="D14308" t="str">
            <v>460100  DO NOT USE - Repairs &amp; Maintenance - Lan</v>
          </cell>
          <cell r="E14308" t="str">
            <v>District 7</v>
          </cell>
          <cell r="F14308" t="str">
            <v>Sewer</v>
          </cell>
        </row>
        <row r="14309">
          <cell r="B14309">
            <v>5702.69</v>
          </cell>
          <cell r="C14309">
            <v>2012</v>
          </cell>
          <cell r="D14309" t="str">
            <v>460100  DO NOT USE - Repairs &amp; Maintenance - Lan</v>
          </cell>
          <cell r="E14309" t="str">
            <v>District 7</v>
          </cell>
          <cell r="F14309" t="str">
            <v>Sewer</v>
          </cell>
        </row>
        <row r="14310">
          <cell r="B14310">
            <v>313</v>
          </cell>
          <cell r="C14310">
            <v>2012</v>
          </cell>
          <cell r="D14310" t="str">
            <v>460100  DO NOT USE - Repairs &amp; Maintenance - Lan</v>
          </cell>
          <cell r="E14310" t="str">
            <v>District 7</v>
          </cell>
          <cell r="F14310" t="str">
            <v>Sewer</v>
          </cell>
        </row>
        <row r="14311">
          <cell r="B14311">
            <v>9202</v>
          </cell>
          <cell r="C14311">
            <v>2012</v>
          </cell>
          <cell r="D14311" t="str">
            <v>460100  DO NOT USE - Repairs &amp; Maintenance - Lan</v>
          </cell>
          <cell r="E14311" t="str">
            <v>Logistics</v>
          </cell>
          <cell r="F14311" t="str">
            <v>Water</v>
          </cell>
        </row>
        <row r="14312">
          <cell r="B14312">
            <v>3148.11</v>
          </cell>
          <cell r="C14312">
            <v>2012</v>
          </cell>
          <cell r="D14312" t="str">
            <v>460100  DO NOT USE - Repairs &amp; Maintenance - Lan</v>
          </cell>
          <cell r="E14312" t="str">
            <v>Informal Settlements</v>
          </cell>
          <cell r="F14312" t="str">
            <v>Water</v>
          </cell>
        </row>
        <row r="14313">
          <cell r="B14313">
            <v>34073.22</v>
          </cell>
          <cell r="C14313">
            <v>2012</v>
          </cell>
          <cell r="D14313" t="str">
            <v>460100  DO NOT USE - Repairs &amp; Maintenance - Lan</v>
          </cell>
          <cell r="E14313" t="str">
            <v>TOC</v>
          </cell>
          <cell r="F14313" t="str">
            <v>Water</v>
          </cell>
        </row>
        <row r="14314">
          <cell r="B14314">
            <v>32109.3</v>
          </cell>
          <cell r="C14314">
            <v>2012</v>
          </cell>
          <cell r="D14314" t="str">
            <v>460100  DO NOT USE - Repairs &amp; Maintenance - Lan</v>
          </cell>
          <cell r="E14314" t="str">
            <v>Informal Settlements</v>
          </cell>
          <cell r="F14314" t="str">
            <v>Water</v>
          </cell>
        </row>
        <row r="14315">
          <cell r="B14315">
            <v>24457.11</v>
          </cell>
          <cell r="C14315">
            <v>2012</v>
          </cell>
          <cell r="D14315" t="str">
            <v>460100  DO NOT USE - Repairs &amp; Maintenance - Lan</v>
          </cell>
          <cell r="E14315" t="str">
            <v>TOC</v>
          </cell>
          <cell r="F14315" t="str">
            <v>Water</v>
          </cell>
        </row>
        <row r="14316">
          <cell r="B14316">
            <v>23040.41</v>
          </cell>
          <cell r="C14316">
            <v>2012</v>
          </cell>
          <cell r="D14316" t="str">
            <v>460100  DO NOT USE - Repairs &amp; Maintenance - Lan</v>
          </cell>
          <cell r="E14316" t="str">
            <v>Logistics</v>
          </cell>
          <cell r="F14316" t="str">
            <v>Water</v>
          </cell>
        </row>
        <row r="14317">
          <cell r="B14317">
            <v>12409.21</v>
          </cell>
          <cell r="C14317">
            <v>2012</v>
          </cell>
          <cell r="D14317" t="str">
            <v>460100  DO NOT USE - Repairs &amp; Maintenance - Lan</v>
          </cell>
          <cell r="E14317" t="str">
            <v>Logistics</v>
          </cell>
          <cell r="F14317" t="str">
            <v>Water</v>
          </cell>
        </row>
        <row r="14318">
          <cell r="B14318">
            <v>14855.05</v>
          </cell>
          <cell r="C14318">
            <v>2012</v>
          </cell>
          <cell r="D14318" t="str">
            <v>460100  DO NOT USE - Repairs &amp; Maintenance - Lan</v>
          </cell>
          <cell r="E14318" t="str">
            <v>Logistics</v>
          </cell>
          <cell r="F14318" t="str">
            <v>Water</v>
          </cell>
        </row>
        <row r="14319">
          <cell r="B14319">
            <v>12687.31</v>
          </cell>
          <cell r="C14319">
            <v>2012</v>
          </cell>
          <cell r="D14319" t="str">
            <v>460100  DO NOT USE - Repairs &amp; Maintenance - Lan</v>
          </cell>
          <cell r="E14319" t="str">
            <v>Logistics</v>
          </cell>
          <cell r="F14319" t="str">
            <v>Water</v>
          </cell>
        </row>
        <row r="14320">
          <cell r="B14320">
            <v>12915.26</v>
          </cell>
          <cell r="C14320">
            <v>2012</v>
          </cell>
          <cell r="D14320" t="str">
            <v>460100  DO NOT USE - Repairs &amp; Maintenance - Lan</v>
          </cell>
          <cell r="E14320" t="str">
            <v>Logistics</v>
          </cell>
          <cell r="F14320" t="str">
            <v>Water</v>
          </cell>
        </row>
        <row r="14321">
          <cell r="B14321">
            <v>5708</v>
          </cell>
          <cell r="C14321">
            <v>2012</v>
          </cell>
          <cell r="D14321" t="str">
            <v>460100  DO NOT USE - Repairs &amp; Maintenance - Lan</v>
          </cell>
          <cell r="E14321" t="str">
            <v>District 1</v>
          </cell>
          <cell r="F14321" t="str">
            <v>Water</v>
          </cell>
        </row>
        <row r="14322">
          <cell r="B14322">
            <v>16160.81</v>
          </cell>
          <cell r="C14322">
            <v>2012</v>
          </cell>
          <cell r="D14322" t="str">
            <v>460100  DO NOT USE - Repairs &amp; Maintenance - Lan</v>
          </cell>
          <cell r="E14322" t="str">
            <v>District 1</v>
          </cell>
          <cell r="F14322" t="str">
            <v>Water</v>
          </cell>
        </row>
        <row r="14323">
          <cell r="B14323">
            <v>35140.230000000003</v>
          </cell>
          <cell r="C14323">
            <v>2012</v>
          </cell>
          <cell r="D14323" t="str">
            <v>460100  DO NOT USE - Repairs &amp; Maintenance - Lan</v>
          </cell>
          <cell r="E14323" t="str">
            <v>District 1</v>
          </cell>
          <cell r="F14323" t="str">
            <v>Water</v>
          </cell>
        </row>
        <row r="14324">
          <cell r="B14324">
            <v>8185.44</v>
          </cell>
          <cell r="C14324">
            <v>2012</v>
          </cell>
          <cell r="D14324" t="str">
            <v>460100  DO NOT USE - Repairs &amp; Maintenance - Lan</v>
          </cell>
          <cell r="E14324" t="str">
            <v>District 6</v>
          </cell>
          <cell r="F14324" t="str">
            <v>Water</v>
          </cell>
        </row>
        <row r="14325">
          <cell r="B14325">
            <v>787481.32</v>
          </cell>
          <cell r="C14325">
            <v>2012</v>
          </cell>
          <cell r="D14325" t="str">
            <v>460100  DO NOT USE - Repairs &amp; Maintenance - Lan</v>
          </cell>
          <cell r="E14325" t="e">
            <v>#N/A</v>
          </cell>
          <cell r="F14325" t="e">
            <v>#VALUE!</v>
          </cell>
        </row>
        <row r="14326">
          <cell r="B14326">
            <v>9921.32</v>
          </cell>
          <cell r="C14326">
            <v>2012</v>
          </cell>
          <cell r="D14326" t="str">
            <v>460100  DO NOT USE - Repairs &amp; Maintenance - Lan</v>
          </cell>
          <cell r="E14326" t="str">
            <v>District 8</v>
          </cell>
          <cell r="F14326" t="str">
            <v>Water</v>
          </cell>
        </row>
        <row r="14327">
          <cell r="B14327">
            <v>8277.8799999999992</v>
          </cell>
          <cell r="C14327">
            <v>2012</v>
          </cell>
          <cell r="D14327" t="str">
            <v>460100  DO NOT USE - Repairs &amp; Maintenance - Lan</v>
          </cell>
          <cell r="E14327" t="str">
            <v>District 6</v>
          </cell>
          <cell r="F14327" t="str">
            <v>Water</v>
          </cell>
        </row>
        <row r="14328">
          <cell r="B14328">
            <v>-5753.93</v>
          </cell>
          <cell r="C14328">
            <v>2012</v>
          </cell>
          <cell r="D14328" t="str">
            <v>460100  DO NOT USE - Repairs &amp; Maintenance - Lan</v>
          </cell>
          <cell r="E14328" t="str">
            <v>District 3</v>
          </cell>
          <cell r="F14328" t="str">
            <v>Water</v>
          </cell>
        </row>
        <row r="14329">
          <cell r="B14329">
            <v>4882</v>
          </cell>
          <cell r="C14329">
            <v>2012</v>
          </cell>
          <cell r="D14329" t="str">
            <v>460100  DO NOT USE - Repairs &amp; Maintenance - Lan</v>
          </cell>
          <cell r="E14329" t="str">
            <v>District 3</v>
          </cell>
          <cell r="F14329" t="str">
            <v>Water</v>
          </cell>
        </row>
        <row r="14330">
          <cell r="B14330">
            <v>351</v>
          </cell>
          <cell r="C14330">
            <v>2012</v>
          </cell>
          <cell r="D14330" t="str">
            <v>460100  DO NOT USE - Repairs &amp; Maintenance - Lan</v>
          </cell>
          <cell r="E14330" t="str">
            <v>District 3</v>
          </cell>
          <cell r="F14330" t="str">
            <v>Water</v>
          </cell>
        </row>
        <row r="14331">
          <cell r="B14331">
            <v>17040.09</v>
          </cell>
          <cell r="C14331">
            <v>2012</v>
          </cell>
          <cell r="D14331" t="str">
            <v>460100  DO NOT USE - Repairs &amp; Maintenance - Lan</v>
          </cell>
          <cell r="E14331" t="str">
            <v>District 3</v>
          </cell>
          <cell r="F14331" t="str">
            <v>Water</v>
          </cell>
        </row>
        <row r="14332">
          <cell r="B14332">
            <v>7327.02</v>
          </cell>
          <cell r="C14332">
            <v>2012</v>
          </cell>
          <cell r="D14332" t="str">
            <v>460100  DO NOT USE - Repairs &amp; Maintenance - Lan</v>
          </cell>
          <cell r="E14332" t="str">
            <v>District 4</v>
          </cell>
          <cell r="F14332" t="str">
            <v>Water</v>
          </cell>
        </row>
        <row r="14333">
          <cell r="B14333">
            <v>8753.83</v>
          </cell>
          <cell r="C14333">
            <v>2012</v>
          </cell>
          <cell r="D14333" t="str">
            <v>460100  DO NOT USE - Repairs &amp; Maintenance - Lan</v>
          </cell>
          <cell r="E14333" t="str">
            <v>District 4</v>
          </cell>
          <cell r="F14333" t="str">
            <v>Water</v>
          </cell>
        </row>
        <row r="14334">
          <cell r="B14334">
            <v>225.1</v>
          </cell>
          <cell r="C14334">
            <v>2012</v>
          </cell>
          <cell r="D14334" t="str">
            <v>460100  DO NOT USE - Repairs &amp; Maintenance - Lan</v>
          </cell>
          <cell r="E14334" t="str">
            <v>District 4</v>
          </cell>
          <cell r="F14334" t="str">
            <v>Water</v>
          </cell>
        </row>
        <row r="14335">
          <cell r="B14335">
            <v>11952.79</v>
          </cell>
          <cell r="C14335">
            <v>2012</v>
          </cell>
          <cell r="D14335" t="str">
            <v>460100  DO NOT USE - Repairs &amp; Maintenance - Lan</v>
          </cell>
          <cell r="E14335" t="str">
            <v>District 4</v>
          </cell>
          <cell r="F14335" t="str">
            <v>Water</v>
          </cell>
        </row>
        <row r="14336">
          <cell r="B14336">
            <v>7122.96</v>
          </cell>
          <cell r="C14336">
            <v>2012</v>
          </cell>
          <cell r="D14336" t="str">
            <v>460100  DO NOT USE - Repairs &amp; Maintenance - Lan</v>
          </cell>
          <cell r="E14336" t="str">
            <v>District 4</v>
          </cell>
          <cell r="F14336" t="str">
            <v>Water</v>
          </cell>
        </row>
        <row r="14337">
          <cell r="B14337">
            <v>4610.88</v>
          </cell>
          <cell r="C14337">
            <v>2012</v>
          </cell>
          <cell r="D14337" t="str">
            <v>460100  DO NOT USE - Repairs &amp; Maintenance - Lan</v>
          </cell>
          <cell r="E14337" t="str">
            <v>District 4</v>
          </cell>
          <cell r="F14337" t="str">
            <v>Water</v>
          </cell>
        </row>
        <row r="14338">
          <cell r="B14338">
            <v>671.86</v>
          </cell>
          <cell r="C14338">
            <v>2012</v>
          </cell>
          <cell r="D14338" t="str">
            <v>460100  DO NOT USE - Repairs &amp; Maintenance - Lan</v>
          </cell>
          <cell r="E14338" t="str">
            <v>District 8</v>
          </cell>
          <cell r="F14338" t="str">
            <v>Water</v>
          </cell>
        </row>
        <row r="14339">
          <cell r="B14339">
            <v>6025.88</v>
          </cell>
          <cell r="C14339">
            <v>2012</v>
          </cell>
          <cell r="D14339" t="str">
            <v>460100  DO NOT USE - Repairs &amp; Maintenance - Lan</v>
          </cell>
          <cell r="E14339" t="str">
            <v>District 8</v>
          </cell>
          <cell r="F14339" t="str">
            <v>Water</v>
          </cell>
        </row>
        <row r="14340">
          <cell r="B14340">
            <v>2790.89</v>
          </cell>
          <cell r="C14340">
            <v>2012</v>
          </cell>
          <cell r="D14340" t="str">
            <v>460100  DO NOT USE - Repairs &amp; Maintenance - Lan</v>
          </cell>
          <cell r="E14340" t="str">
            <v>District 1</v>
          </cell>
          <cell r="F14340" t="str">
            <v>Water</v>
          </cell>
        </row>
        <row r="14341">
          <cell r="B14341">
            <v>3876.82</v>
          </cell>
          <cell r="C14341">
            <v>2012</v>
          </cell>
          <cell r="D14341" t="str">
            <v>460100  DO NOT USE - Repairs &amp; Maintenance - Lan</v>
          </cell>
          <cell r="E14341" t="str">
            <v>District 8</v>
          </cell>
          <cell r="F14341" t="str">
            <v>Water</v>
          </cell>
        </row>
        <row r="14342">
          <cell r="B14342">
            <v>2446.39</v>
          </cell>
          <cell r="C14342">
            <v>2012</v>
          </cell>
          <cell r="D14342" t="str">
            <v>460100  DO NOT USE - Repairs &amp; Maintenance - Lan</v>
          </cell>
          <cell r="E14342" t="str">
            <v>District 6</v>
          </cell>
          <cell r="F14342" t="str">
            <v>Water</v>
          </cell>
        </row>
        <row r="14343">
          <cell r="B14343">
            <v>13352.68</v>
          </cell>
          <cell r="C14343">
            <v>2012</v>
          </cell>
          <cell r="D14343" t="str">
            <v>460100  DO NOT USE - Repairs &amp; Maintenance - Lan</v>
          </cell>
          <cell r="E14343" t="str">
            <v>District 6</v>
          </cell>
          <cell r="F14343" t="str">
            <v>Water</v>
          </cell>
        </row>
        <row r="14344">
          <cell r="B14344">
            <v>217</v>
          </cell>
          <cell r="C14344">
            <v>2012</v>
          </cell>
          <cell r="D14344" t="str">
            <v>460100  DO NOT USE - Repairs &amp; Maintenance - Lan</v>
          </cell>
          <cell r="E14344" t="str">
            <v>District 6</v>
          </cell>
          <cell r="F14344" t="str">
            <v>Water</v>
          </cell>
        </row>
        <row r="14345">
          <cell r="B14345">
            <v>3984.83</v>
          </cell>
          <cell r="C14345">
            <v>2012</v>
          </cell>
          <cell r="D14345" t="str">
            <v>460100  DO NOT USE - Repairs &amp; Maintenance - Lan</v>
          </cell>
          <cell r="E14345" t="str">
            <v>District 6</v>
          </cell>
          <cell r="F14345" t="str">
            <v>Water</v>
          </cell>
        </row>
        <row r="14346">
          <cell r="B14346">
            <v>8507.4599999999991</v>
          </cell>
          <cell r="C14346">
            <v>2012</v>
          </cell>
          <cell r="D14346" t="str">
            <v>460100  DO NOT USE - Repairs &amp; Maintenance - Lan</v>
          </cell>
          <cell r="E14346" t="str">
            <v>District 6</v>
          </cell>
          <cell r="F14346" t="str">
            <v>Water</v>
          </cell>
        </row>
        <row r="14347">
          <cell r="B14347">
            <v>11295.84</v>
          </cell>
          <cell r="C14347">
            <v>2012</v>
          </cell>
          <cell r="D14347" t="str">
            <v>460100  DO NOT USE - Repairs &amp; Maintenance - Lan</v>
          </cell>
          <cell r="E14347" t="str">
            <v>District 6</v>
          </cell>
          <cell r="F14347" t="str">
            <v>Water</v>
          </cell>
        </row>
        <row r="14348">
          <cell r="B14348">
            <v>1006.21</v>
          </cell>
          <cell r="C14348">
            <v>2012</v>
          </cell>
          <cell r="D14348" t="str">
            <v>460100  DO NOT USE - Repairs &amp; Maintenance - Lan</v>
          </cell>
          <cell r="E14348" t="str">
            <v>District 8</v>
          </cell>
          <cell r="F14348" t="str">
            <v>Water</v>
          </cell>
        </row>
        <row r="14349">
          <cell r="B14349">
            <v>15888.11</v>
          </cell>
          <cell r="C14349">
            <v>2012</v>
          </cell>
          <cell r="D14349" t="str">
            <v>460100  DO NOT USE - Repairs &amp; Maintenance - Lan</v>
          </cell>
          <cell r="E14349" t="str">
            <v>District 8</v>
          </cell>
          <cell r="F14349" t="str">
            <v>Water</v>
          </cell>
        </row>
        <row r="14350">
          <cell r="B14350">
            <v>991</v>
          </cell>
          <cell r="C14350">
            <v>2012</v>
          </cell>
          <cell r="D14350" t="str">
            <v>460100  DO NOT USE - Repairs &amp; Maintenance - Lan</v>
          </cell>
          <cell r="E14350" t="str">
            <v>District 8</v>
          </cell>
          <cell r="F14350" t="str">
            <v>Water</v>
          </cell>
        </row>
        <row r="14351">
          <cell r="B14351">
            <v>4303.6000000000004</v>
          </cell>
          <cell r="C14351">
            <v>2012</v>
          </cell>
          <cell r="D14351" t="str">
            <v>460100  DO NOT USE - Repairs &amp; Maintenance - Lan</v>
          </cell>
          <cell r="E14351" t="str">
            <v>District 8</v>
          </cell>
          <cell r="F14351" t="str">
            <v>Water</v>
          </cell>
        </row>
        <row r="14352">
          <cell r="B14352">
            <v>12180.78</v>
          </cell>
          <cell r="C14352">
            <v>2012</v>
          </cell>
          <cell r="D14352" t="str">
            <v>460100  DO NOT USE - Repairs &amp; Maintenance - Lan</v>
          </cell>
          <cell r="E14352" t="str">
            <v>District 8</v>
          </cell>
          <cell r="F14352" t="str">
            <v>Water</v>
          </cell>
        </row>
        <row r="14353">
          <cell r="B14353">
            <v>13291.56</v>
          </cell>
          <cell r="C14353">
            <v>2012</v>
          </cell>
          <cell r="D14353" t="str">
            <v>460100  DO NOT USE - Repairs &amp; Maintenance - Lan</v>
          </cell>
          <cell r="E14353" t="str">
            <v>District 8</v>
          </cell>
          <cell r="F14353" t="str">
            <v>Water</v>
          </cell>
        </row>
        <row r="14354">
          <cell r="B14354">
            <v>338</v>
          </cell>
          <cell r="C14354">
            <v>2012</v>
          </cell>
          <cell r="D14354" t="str">
            <v>460100  DO NOT USE - Repairs &amp; Maintenance - Lan</v>
          </cell>
          <cell r="E14354" t="str">
            <v>District 8</v>
          </cell>
          <cell r="F14354" t="str">
            <v>Water</v>
          </cell>
        </row>
        <row r="14355">
          <cell r="B14355">
            <v>-17.399999999999999</v>
          </cell>
          <cell r="C14355">
            <v>2012</v>
          </cell>
          <cell r="D14355" t="str">
            <v>460100  DO NOT USE - Repairs &amp; Maintenance - Lan</v>
          </cell>
          <cell r="E14355" t="str">
            <v>District 8</v>
          </cell>
          <cell r="F14355" t="str">
            <v>Water</v>
          </cell>
        </row>
        <row r="14356">
          <cell r="B14356">
            <v>53031.02</v>
          </cell>
          <cell r="C14356">
            <v>2012</v>
          </cell>
          <cell r="D14356" t="str">
            <v>460100  DO NOT USE - Repairs &amp; Maintenance - Lan</v>
          </cell>
          <cell r="E14356" t="str">
            <v>District 8</v>
          </cell>
          <cell r="F14356" t="str">
            <v>Water</v>
          </cell>
        </row>
        <row r="14357">
          <cell r="B14357">
            <v>9500.2099999999991</v>
          </cell>
          <cell r="C14357">
            <v>2012</v>
          </cell>
          <cell r="D14357" t="str">
            <v>460100  DO NOT USE - Repairs &amp; Maintenance - Lan</v>
          </cell>
          <cell r="E14357" t="str">
            <v>District 8</v>
          </cell>
          <cell r="F14357" t="str">
            <v>Water</v>
          </cell>
        </row>
        <row r="14358">
          <cell r="B14358">
            <v>880</v>
          </cell>
          <cell r="C14358">
            <v>2012</v>
          </cell>
          <cell r="D14358" t="str">
            <v>460100  DO NOT USE - Repairs &amp; Maintenance - Lan</v>
          </cell>
          <cell r="E14358" t="str">
            <v>Informal Settlements</v>
          </cell>
          <cell r="F14358" t="str">
            <v>Sewer</v>
          </cell>
        </row>
        <row r="14359">
          <cell r="B14359">
            <v>3281.21</v>
          </cell>
          <cell r="C14359">
            <v>2012</v>
          </cell>
          <cell r="D14359" t="str">
            <v>460100  DO NOT USE - Repairs &amp; Maintenance - Lan</v>
          </cell>
          <cell r="E14359" t="str">
            <v>Informal Settlements</v>
          </cell>
          <cell r="F14359" t="str">
            <v>Sewer</v>
          </cell>
        </row>
        <row r="14360">
          <cell r="B14360">
            <v>35605.08</v>
          </cell>
          <cell r="C14360">
            <v>2012</v>
          </cell>
          <cell r="D14360" t="str">
            <v>460100  DO NOT USE - Repairs &amp; Maintenance - Lan</v>
          </cell>
          <cell r="E14360" t="str">
            <v>District 1</v>
          </cell>
          <cell r="F14360" t="str">
            <v>Sewer</v>
          </cell>
        </row>
        <row r="14361">
          <cell r="B14361">
            <v>8526.35</v>
          </cell>
          <cell r="C14361">
            <v>2012</v>
          </cell>
          <cell r="D14361" t="str">
            <v>460100  DO NOT USE - Repairs &amp; Maintenance - Lan</v>
          </cell>
          <cell r="E14361" t="str">
            <v>District 7</v>
          </cell>
          <cell r="F14361" t="str">
            <v>Sewer</v>
          </cell>
        </row>
        <row r="14362">
          <cell r="B14362">
            <v>3640.21</v>
          </cell>
          <cell r="C14362">
            <v>2012</v>
          </cell>
          <cell r="D14362" t="str">
            <v>460100  DO NOT USE - Repairs &amp; Maintenance - Lan</v>
          </cell>
          <cell r="E14362" t="str">
            <v>District 6</v>
          </cell>
          <cell r="F14362" t="str">
            <v>Sewer</v>
          </cell>
        </row>
        <row r="14363">
          <cell r="B14363">
            <v>719.44</v>
          </cell>
          <cell r="C14363">
            <v>2012</v>
          </cell>
          <cell r="D14363" t="str">
            <v>460100  DO NOT USE - Repairs &amp; Maintenance - Lan</v>
          </cell>
          <cell r="E14363" t="str">
            <v>TOC</v>
          </cell>
          <cell r="F14363" t="str">
            <v>Sewer</v>
          </cell>
        </row>
        <row r="14364">
          <cell r="B14364">
            <v>5102.49</v>
          </cell>
          <cell r="C14364">
            <v>2012</v>
          </cell>
          <cell r="D14364" t="str">
            <v>460100  DO NOT USE - Repairs &amp; Maintenance - Lan</v>
          </cell>
          <cell r="E14364" t="str">
            <v>District 3</v>
          </cell>
          <cell r="F14364" t="str">
            <v>Sewer</v>
          </cell>
        </row>
        <row r="14365">
          <cell r="B14365">
            <v>10627.72</v>
          </cell>
          <cell r="C14365">
            <v>2012</v>
          </cell>
          <cell r="D14365" t="str">
            <v>460100  DO NOT USE - Repairs &amp; Maintenance - Lan</v>
          </cell>
          <cell r="E14365" t="str">
            <v>District 4</v>
          </cell>
          <cell r="F14365" t="str">
            <v>Sewer</v>
          </cell>
        </row>
        <row r="14366">
          <cell r="B14366">
            <v>7133.01</v>
          </cell>
          <cell r="C14366">
            <v>2012</v>
          </cell>
          <cell r="D14366" t="str">
            <v>460100  DO NOT USE - Repairs &amp; Maintenance - Lan</v>
          </cell>
          <cell r="E14366" t="str">
            <v>District 4</v>
          </cell>
          <cell r="F14366" t="str">
            <v>Sewer</v>
          </cell>
        </row>
        <row r="14367">
          <cell r="B14367">
            <v>4982.8</v>
          </cell>
          <cell r="C14367">
            <v>2012</v>
          </cell>
          <cell r="D14367" t="str">
            <v>460100  DO NOT USE - Repairs &amp; Maintenance - Lan</v>
          </cell>
          <cell r="E14367" t="str">
            <v>District 4</v>
          </cell>
          <cell r="F14367" t="str">
            <v>Sewer</v>
          </cell>
        </row>
        <row r="14368">
          <cell r="B14368">
            <v>2669.98</v>
          </cell>
          <cell r="C14368">
            <v>2012</v>
          </cell>
          <cell r="D14368" t="str">
            <v>460100  DO NOT USE - Repairs &amp; Maintenance - Lan</v>
          </cell>
          <cell r="E14368" t="str">
            <v>District 7</v>
          </cell>
          <cell r="F14368" t="str">
            <v>Sewer</v>
          </cell>
        </row>
        <row r="14369">
          <cell r="B14369">
            <v>2275.19</v>
          </cell>
          <cell r="C14369">
            <v>2012</v>
          </cell>
          <cell r="D14369" t="str">
            <v>460100  DO NOT USE - Repairs &amp; Maintenance - Lan</v>
          </cell>
          <cell r="E14369" t="str">
            <v>District 6</v>
          </cell>
          <cell r="F14369" t="str">
            <v>Sewer</v>
          </cell>
        </row>
        <row r="14370">
          <cell r="B14370">
            <v>2275.46</v>
          </cell>
          <cell r="C14370">
            <v>2012</v>
          </cell>
          <cell r="D14370" t="str">
            <v>460100  DO NOT USE - Repairs &amp; Maintenance - Lan</v>
          </cell>
          <cell r="E14370" t="str">
            <v>District 6</v>
          </cell>
          <cell r="F14370" t="str">
            <v>Sewer</v>
          </cell>
        </row>
        <row r="14371">
          <cell r="B14371">
            <v>6258.7</v>
          </cell>
          <cell r="C14371">
            <v>2012</v>
          </cell>
          <cell r="D14371" t="str">
            <v>460100  DO NOT USE - Repairs &amp; Maintenance - Lan</v>
          </cell>
          <cell r="E14371" t="str">
            <v>District 6</v>
          </cell>
          <cell r="F14371" t="str">
            <v>Sewer</v>
          </cell>
        </row>
        <row r="14372">
          <cell r="B14372">
            <v>3482.13</v>
          </cell>
          <cell r="C14372">
            <v>2012</v>
          </cell>
          <cell r="D14372" t="str">
            <v>460100  DO NOT USE - Repairs &amp; Maintenance - Lan</v>
          </cell>
          <cell r="E14372" t="str">
            <v>District 7</v>
          </cell>
          <cell r="F14372" t="str">
            <v>Sewer</v>
          </cell>
        </row>
        <row r="14373">
          <cell r="B14373">
            <v>3569.69</v>
          </cell>
          <cell r="C14373">
            <v>2012</v>
          </cell>
          <cell r="D14373" t="str">
            <v>460100  DO NOT USE - Repairs &amp; Maintenance - Lan</v>
          </cell>
          <cell r="E14373" t="str">
            <v>District 7</v>
          </cell>
          <cell r="F14373" t="str">
            <v>Sewer</v>
          </cell>
        </row>
        <row r="14374">
          <cell r="B14374">
            <v>196</v>
          </cell>
          <cell r="C14374">
            <v>2012</v>
          </cell>
          <cell r="D14374" t="str">
            <v>460100  DO NOT USE - Repairs &amp; Maintenance - Lan</v>
          </cell>
          <cell r="E14374" t="str">
            <v>District 7</v>
          </cell>
          <cell r="F14374" t="str">
            <v>Sewer</v>
          </cell>
        </row>
        <row r="14375">
          <cell r="B14375">
            <v>5751</v>
          </cell>
          <cell r="C14375">
            <v>2012</v>
          </cell>
          <cell r="D14375" t="str">
            <v>460100  DO NOT USE - Repairs &amp; Maintenance - Lan</v>
          </cell>
          <cell r="E14375" t="str">
            <v>Logistics</v>
          </cell>
          <cell r="F14375" t="str">
            <v>Water</v>
          </cell>
        </row>
        <row r="14376">
          <cell r="B14376">
            <v>2380.29</v>
          </cell>
          <cell r="C14376">
            <v>2012</v>
          </cell>
          <cell r="D14376" t="str">
            <v>460100  DO NOT USE - Repairs &amp; Maintenance - Lan</v>
          </cell>
          <cell r="E14376" t="str">
            <v>Informal Settlements</v>
          </cell>
          <cell r="F14376" t="str">
            <v>Water</v>
          </cell>
        </row>
        <row r="14377">
          <cell r="B14377">
            <v>21297.22</v>
          </cell>
          <cell r="C14377">
            <v>2012</v>
          </cell>
          <cell r="D14377" t="str">
            <v>460100  DO NOT USE - Repairs &amp; Maintenance - Lan</v>
          </cell>
          <cell r="E14377" t="str">
            <v>TOC</v>
          </cell>
          <cell r="F14377" t="str">
            <v>Water</v>
          </cell>
        </row>
        <row r="14378">
          <cell r="B14378">
            <v>20090.66</v>
          </cell>
          <cell r="C14378">
            <v>2012</v>
          </cell>
          <cell r="D14378" t="str">
            <v>460100  DO NOT USE - Repairs &amp; Maintenance - Lan</v>
          </cell>
          <cell r="E14378" t="str">
            <v>Informal Settlements</v>
          </cell>
          <cell r="F14378" t="str">
            <v>Water</v>
          </cell>
        </row>
        <row r="14379">
          <cell r="B14379">
            <v>15279.11</v>
          </cell>
          <cell r="C14379">
            <v>2012</v>
          </cell>
          <cell r="D14379" t="str">
            <v>460100  DO NOT USE - Repairs &amp; Maintenance - Lan</v>
          </cell>
          <cell r="E14379" t="str">
            <v>TOC</v>
          </cell>
          <cell r="F14379" t="str">
            <v>Water</v>
          </cell>
        </row>
        <row r="14380">
          <cell r="B14380">
            <v>14399.95</v>
          </cell>
          <cell r="C14380">
            <v>2012</v>
          </cell>
          <cell r="D14380" t="str">
            <v>460100  DO NOT USE - Repairs &amp; Maintenance - Lan</v>
          </cell>
          <cell r="E14380" t="str">
            <v>Logistics</v>
          </cell>
          <cell r="F14380" t="str">
            <v>Water</v>
          </cell>
        </row>
        <row r="14381">
          <cell r="B14381">
            <v>7755.21</v>
          </cell>
          <cell r="C14381">
            <v>2012</v>
          </cell>
          <cell r="D14381" t="str">
            <v>460100  DO NOT USE - Repairs &amp; Maintenance - Lan</v>
          </cell>
          <cell r="E14381" t="str">
            <v>Logistics</v>
          </cell>
          <cell r="F14381" t="str">
            <v>Water</v>
          </cell>
        </row>
        <row r="14382">
          <cell r="B14382">
            <v>9286.0499999999993</v>
          </cell>
          <cell r="C14382">
            <v>2012</v>
          </cell>
          <cell r="D14382" t="str">
            <v>460100  DO NOT USE - Repairs &amp; Maintenance - Lan</v>
          </cell>
          <cell r="E14382" t="str">
            <v>Logistics</v>
          </cell>
          <cell r="F14382" t="str">
            <v>Water</v>
          </cell>
        </row>
        <row r="14383">
          <cell r="B14383">
            <v>7928.31</v>
          </cell>
          <cell r="C14383">
            <v>2012</v>
          </cell>
          <cell r="D14383" t="str">
            <v>460100  DO NOT USE - Repairs &amp; Maintenance - Lan</v>
          </cell>
          <cell r="E14383" t="str">
            <v>Logistics</v>
          </cell>
          <cell r="F14383" t="str">
            <v>Water</v>
          </cell>
        </row>
        <row r="14384">
          <cell r="B14384">
            <v>8059.26</v>
          </cell>
          <cell r="C14384">
            <v>2012</v>
          </cell>
          <cell r="D14384" t="str">
            <v>460100  DO NOT USE - Repairs &amp; Maintenance - Lan</v>
          </cell>
          <cell r="E14384" t="str">
            <v>Logistics</v>
          </cell>
          <cell r="F14384" t="str">
            <v>Water</v>
          </cell>
        </row>
        <row r="14385">
          <cell r="B14385">
            <v>3568</v>
          </cell>
          <cell r="C14385">
            <v>2012</v>
          </cell>
          <cell r="D14385" t="str">
            <v>460100  DO NOT USE - Repairs &amp; Maintenance - Lan</v>
          </cell>
          <cell r="E14385" t="str">
            <v>District 1</v>
          </cell>
          <cell r="F14385" t="str">
            <v>Water</v>
          </cell>
        </row>
        <row r="14386">
          <cell r="B14386">
            <v>10104.81</v>
          </cell>
          <cell r="C14386">
            <v>2012</v>
          </cell>
          <cell r="D14386" t="str">
            <v>460100  DO NOT USE - Repairs &amp; Maintenance - Lan</v>
          </cell>
          <cell r="E14386" t="str">
            <v>District 1</v>
          </cell>
          <cell r="F14386" t="str">
            <v>Water</v>
          </cell>
        </row>
        <row r="14387">
          <cell r="B14387">
            <v>21961.69</v>
          </cell>
          <cell r="C14387">
            <v>2012</v>
          </cell>
          <cell r="D14387" t="str">
            <v>460100  DO NOT USE - Repairs &amp; Maintenance - Lan</v>
          </cell>
          <cell r="E14387" t="str">
            <v>District 1</v>
          </cell>
          <cell r="F14387" t="str">
            <v>Water</v>
          </cell>
        </row>
        <row r="14388">
          <cell r="B14388">
            <v>5117.4399999999996</v>
          </cell>
          <cell r="C14388">
            <v>2012</v>
          </cell>
          <cell r="D14388" t="str">
            <v>460100  DO NOT USE - Repairs &amp; Maintenance - Lan</v>
          </cell>
          <cell r="E14388" t="str">
            <v>District 6</v>
          </cell>
          <cell r="F14388" t="str">
            <v>Water</v>
          </cell>
        </row>
        <row r="14389">
          <cell r="B14389">
            <v>492598.14</v>
          </cell>
          <cell r="C14389">
            <v>2012</v>
          </cell>
          <cell r="D14389" t="str">
            <v>460100  DO NOT USE - Repairs &amp; Maintenance - Lan</v>
          </cell>
          <cell r="E14389" t="e">
            <v>#N/A</v>
          </cell>
          <cell r="F14389" t="e">
            <v>#VALUE!</v>
          </cell>
        </row>
        <row r="14390">
          <cell r="B14390">
            <v>103.16</v>
          </cell>
          <cell r="C14390">
            <v>2012</v>
          </cell>
          <cell r="D14390" t="str">
            <v>460100  DO NOT USE - Repairs &amp; Maintenance - Lan</v>
          </cell>
          <cell r="E14390" t="str">
            <v>District 8</v>
          </cell>
          <cell r="F14390" t="str">
            <v>Water</v>
          </cell>
        </row>
        <row r="14391">
          <cell r="B14391">
            <v>326.72000000000003</v>
          </cell>
          <cell r="C14391">
            <v>2012</v>
          </cell>
          <cell r="D14391" t="str">
            <v>460100  DO NOT USE - Repairs &amp; Maintenance - Lan</v>
          </cell>
          <cell r="E14391" t="str">
            <v>District 8</v>
          </cell>
          <cell r="F14391" t="str">
            <v>Water</v>
          </cell>
        </row>
        <row r="14392">
          <cell r="B14392">
            <v>27.62</v>
          </cell>
          <cell r="C14392">
            <v>2012</v>
          </cell>
          <cell r="D14392" t="str">
            <v>460100  DO NOT USE - Repairs &amp; Maintenance - Lan</v>
          </cell>
          <cell r="E14392" t="str">
            <v>District 8</v>
          </cell>
          <cell r="F14392" t="str">
            <v>Water</v>
          </cell>
        </row>
        <row r="14393">
          <cell r="B14393">
            <v>44.17</v>
          </cell>
          <cell r="C14393">
            <v>2012</v>
          </cell>
          <cell r="D14393" t="str">
            <v>460100  DO NOT USE - Repairs &amp; Maintenance - Lan</v>
          </cell>
          <cell r="E14393" t="str">
            <v>District 8</v>
          </cell>
          <cell r="F14393" t="str">
            <v>Water</v>
          </cell>
        </row>
        <row r="14394">
          <cell r="B14394">
            <v>77.430000000000007</v>
          </cell>
          <cell r="C14394">
            <v>2012</v>
          </cell>
          <cell r="D14394" t="str">
            <v>460100  DO NOT USE - Repairs &amp; Maintenance - Lan</v>
          </cell>
          <cell r="E14394" t="str">
            <v>District 6</v>
          </cell>
          <cell r="F14394" t="str">
            <v>Water</v>
          </cell>
        </row>
        <row r="14395">
          <cell r="B14395">
            <v>15.34</v>
          </cell>
          <cell r="C14395">
            <v>2012</v>
          </cell>
          <cell r="D14395" t="str">
            <v>460100  DO NOT USE - Repairs &amp; Maintenance - Lan</v>
          </cell>
          <cell r="E14395" t="str">
            <v>District 8</v>
          </cell>
          <cell r="F14395" t="str">
            <v>Water</v>
          </cell>
        </row>
        <row r="14396">
          <cell r="B14396">
            <v>12.19</v>
          </cell>
          <cell r="C14396">
            <v>2012</v>
          </cell>
          <cell r="D14396" t="str">
            <v>460100  DO NOT USE - Repairs &amp; Maintenance - Lan</v>
          </cell>
          <cell r="E14396" t="str">
            <v>District 8</v>
          </cell>
          <cell r="F14396" t="str">
            <v>Water</v>
          </cell>
        </row>
        <row r="14397">
          <cell r="B14397">
            <v>25.07</v>
          </cell>
          <cell r="C14397">
            <v>2012</v>
          </cell>
          <cell r="D14397" t="str">
            <v>460100  DO NOT USE - Repairs &amp; Maintenance - Lan</v>
          </cell>
          <cell r="E14397" t="str">
            <v>District 4</v>
          </cell>
          <cell r="F14397" t="str">
            <v>Water</v>
          </cell>
        </row>
        <row r="14398">
          <cell r="B14398">
            <v>-0.04</v>
          </cell>
          <cell r="C14398">
            <v>2012</v>
          </cell>
          <cell r="D14398" t="str">
            <v>460100  DO NOT USE - Repairs &amp; Maintenance - Lan</v>
          </cell>
          <cell r="E14398" t="str">
            <v>District 4</v>
          </cell>
          <cell r="F14398" t="str">
            <v>Water</v>
          </cell>
        </row>
        <row r="14399">
          <cell r="B14399">
            <v>147.86000000000001</v>
          </cell>
          <cell r="C14399">
            <v>2012</v>
          </cell>
          <cell r="D14399" t="str">
            <v>460100  DO NOT USE - Repairs &amp; Maintenance - Lan</v>
          </cell>
          <cell r="E14399" t="str">
            <v>District 3</v>
          </cell>
          <cell r="F14399" t="str">
            <v>Water</v>
          </cell>
        </row>
        <row r="14400">
          <cell r="B14400">
            <v>-147.87</v>
          </cell>
          <cell r="C14400">
            <v>2012</v>
          </cell>
          <cell r="D14400" t="str">
            <v>460100  DO NOT USE - Repairs &amp; Maintenance - Lan</v>
          </cell>
          <cell r="E14400" t="str">
            <v>District 3</v>
          </cell>
          <cell r="F14400" t="str">
            <v>Water</v>
          </cell>
        </row>
        <row r="14401">
          <cell r="B14401">
            <v>69.48</v>
          </cell>
          <cell r="C14401">
            <v>2012</v>
          </cell>
          <cell r="D14401" t="str">
            <v>460100  DO NOT USE - Repairs &amp; Maintenance - Lan</v>
          </cell>
          <cell r="E14401" t="str">
            <v>District 6</v>
          </cell>
          <cell r="F14401" t="str">
            <v>Water</v>
          </cell>
        </row>
        <row r="14402">
          <cell r="B14402">
            <v>14.51</v>
          </cell>
          <cell r="C14402">
            <v>2012</v>
          </cell>
          <cell r="D14402" t="str">
            <v>460100  DO NOT USE - Repairs &amp; Maintenance - Lan</v>
          </cell>
          <cell r="E14402" t="str">
            <v>District 8</v>
          </cell>
          <cell r="F14402" t="str">
            <v>Water</v>
          </cell>
        </row>
        <row r="14403">
          <cell r="B14403">
            <v>24.1</v>
          </cell>
          <cell r="C14403">
            <v>2012</v>
          </cell>
          <cell r="D14403" t="str">
            <v>460100  DO NOT USE - Repairs &amp; Maintenance - Lan</v>
          </cell>
          <cell r="E14403" t="str">
            <v>District 1</v>
          </cell>
          <cell r="F14403" t="str">
            <v>Water</v>
          </cell>
        </row>
        <row r="14404">
          <cell r="B14404">
            <v>8.8000000000000007</v>
          </cell>
          <cell r="C14404">
            <v>2012</v>
          </cell>
          <cell r="D14404" t="str">
            <v>460100  DO NOT USE - Repairs &amp; Maintenance - Lan</v>
          </cell>
          <cell r="E14404" t="str">
            <v>Logistics</v>
          </cell>
          <cell r="F14404" t="str">
            <v>Water</v>
          </cell>
        </row>
        <row r="14405">
          <cell r="B14405">
            <v>-0.04</v>
          </cell>
          <cell r="C14405">
            <v>2012</v>
          </cell>
          <cell r="D14405" t="str">
            <v>460100  DO NOT USE - Repairs &amp; Maintenance - Lan</v>
          </cell>
          <cell r="E14405" t="str">
            <v>Logistics</v>
          </cell>
          <cell r="F14405" t="str">
            <v>Water</v>
          </cell>
        </row>
        <row r="14406">
          <cell r="B14406">
            <v>3.84</v>
          </cell>
          <cell r="C14406">
            <v>2012</v>
          </cell>
          <cell r="D14406" t="str">
            <v>460100  DO NOT USE - Repairs &amp; Maintenance - Lan</v>
          </cell>
          <cell r="E14406" t="str">
            <v>TOC</v>
          </cell>
          <cell r="F14406" t="str">
            <v>Water</v>
          </cell>
        </row>
        <row r="14407">
          <cell r="B14407">
            <v>8.0500000000000007</v>
          </cell>
          <cell r="C14407">
            <v>2012</v>
          </cell>
          <cell r="D14407" t="str">
            <v>460100  DO NOT USE - Repairs &amp; Maintenance - Lan</v>
          </cell>
          <cell r="E14407" t="str">
            <v>Informal Settlements</v>
          </cell>
          <cell r="F14407" t="str">
            <v>Water</v>
          </cell>
        </row>
        <row r="14408">
          <cell r="B14408">
            <v>37.4</v>
          </cell>
          <cell r="C14408">
            <v>2012</v>
          </cell>
          <cell r="D14408" t="str">
            <v>460100  DO NOT USE - Repairs &amp; Maintenance - Lan</v>
          </cell>
          <cell r="E14408" t="str">
            <v>TOC</v>
          </cell>
          <cell r="F14408" t="str">
            <v>Water</v>
          </cell>
        </row>
        <row r="14409">
          <cell r="B14409">
            <v>15.63</v>
          </cell>
          <cell r="C14409">
            <v>2012</v>
          </cell>
          <cell r="D14409" t="str">
            <v>460100  DO NOT USE - Repairs &amp; Maintenance - Lan</v>
          </cell>
          <cell r="E14409" t="str">
            <v>Informal Settlements</v>
          </cell>
          <cell r="F14409" t="str">
            <v>Water</v>
          </cell>
        </row>
        <row r="14410">
          <cell r="B14410">
            <v>3</v>
          </cell>
          <cell r="C14410">
            <v>2012</v>
          </cell>
          <cell r="D14410" t="str">
            <v>460100  DO NOT USE - Repairs &amp; Maintenance - Lan</v>
          </cell>
          <cell r="E14410" t="str">
            <v>Logistics</v>
          </cell>
          <cell r="F14410" t="str">
            <v>Water</v>
          </cell>
        </row>
        <row r="14411">
          <cell r="B14411">
            <v>18.059999999999999</v>
          </cell>
          <cell r="C14411">
            <v>2012</v>
          </cell>
          <cell r="D14411" t="str">
            <v>460100  DO NOT USE - Repairs &amp; Maintenance - Lan</v>
          </cell>
          <cell r="E14411" t="str">
            <v>District 4</v>
          </cell>
          <cell r="F14411" t="str">
            <v>Sewer</v>
          </cell>
        </row>
        <row r="14412">
          <cell r="B14412">
            <v>72.09</v>
          </cell>
          <cell r="C14412">
            <v>2012</v>
          </cell>
          <cell r="D14412" t="str">
            <v>460100  DO NOT USE - Repairs &amp; Maintenance - Lan</v>
          </cell>
          <cell r="E14412" t="str">
            <v>District 4</v>
          </cell>
          <cell r="F14412" t="str">
            <v>Sewer</v>
          </cell>
        </row>
        <row r="14413">
          <cell r="B14413">
            <v>56.67</v>
          </cell>
          <cell r="C14413">
            <v>2012</v>
          </cell>
          <cell r="D14413" t="str">
            <v>460100  DO NOT USE - Repairs &amp; Maintenance - Lan</v>
          </cell>
          <cell r="E14413" t="str">
            <v>District 3</v>
          </cell>
          <cell r="F14413" t="str">
            <v>Sewer</v>
          </cell>
        </row>
        <row r="14414">
          <cell r="B14414">
            <v>2.7</v>
          </cell>
          <cell r="C14414">
            <v>2012</v>
          </cell>
          <cell r="D14414" t="str">
            <v>460100  DO NOT USE - Repairs &amp; Maintenance - Lan</v>
          </cell>
          <cell r="E14414" t="str">
            <v>District 7</v>
          </cell>
          <cell r="F14414" t="str">
            <v>Sewer</v>
          </cell>
        </row>
        <row r="14415">
          <cell r="B14415">
            <v>3.52</v>
          </cell>
          <cell r="C14415">
            <v>2012</v>
          </cell>
          <cell r="D14415" t="str">
            <v>460100  DO NOT USE - Repairs &amp; Maintenance - Lan</v>
          </cell>
          <cell r="E14415" t="str">
            <v>District 1</v>
          </cell>
          <cell r="F14415" t="str">
            <v>Sewer</v>
          </cell>
        </row>
        <row r="14416">
          <cell r="B14416">
            <v>72.8</v>
          </cell>
          <cell r="C14416">
            <v>2012</v>
          </cell>
          <cell r="D14416" t="str">
            <v>460100  DO NOT USE - Repairs &amp; Maintenance - Lan</v>
          </cell>
          <cell r="E14416" t="str">
            <v>Informal Settlements</v>
          </cell>
          <cell r="F14416" t="str">
            <v>Sewer</v>
          </cell>
        </row>
        <row r="14417">
          <cell r="B14417">
            <v>1042.26</v>
          </cell>
          <cell r="C14417">
            <v>2012</v>
          </cell>
          <cell r="D14417" t="str">
            <v>460100  DO NOT USE - Repairs &amp; Maintenance - Lan</v>
          </cell>
          <cell r="E14417" t="e">
            <v>#N/A</v>
          </cell>
          <cell r="F14417" t="e">
            <v>#VALUE!</v>
          </cell>
        </row>
        <row r="14418">
          <cell r="B14418">
            <v>2961.3</v>
          </cell>
          <cell r="C14418">
            <v>2012</v>
          </cell>
          <cell r="D14418" t="str">
            <v>460100  DO NOT USE - Repairs &amp; Maintenance - Lan</v>
          </cell>
          <cell r="E14418" t="str">
            <v>District 8</v>
          </cell>
          <cell r="F14418" t="str">
            <v>Water</v>
          </cell>
        </row>
        <row r="14419">
          <cell r="B14419">
            <v>2482.9899999999998</v>
          </cell>
          <cell r="C14419">
            <v>2012</v>
          </cell>
          <cell r="D14419" t="str">
            <v>460100  DO NOT USE - Repairs &amp; Maintenance - Lan</v>
          </cell>
          <cell r="E14419" t="str">
            <v>District 6</v>
          </cell>
          <cell r="F14419" t="str">
            <v>Water</v>
          </cell>
        </row>
        <row r="14420">
          <cell r="B14420">
            <v>-4.45</v>
          </cell>
          <cell r="C14420">
            <v>2012</v>
          </cell>
          <cell r="D14420" t="str">
            <v>460100  DO NOT USE - Repairs &amp; Maintenance - Lan</v>
          </cell>
          <cell r="E14420" t="str">
            <v>District 3</v>
          </cell>
          <cell r="F14420" t="str">
            <v>Water</v>
          </cell>
        </row>
        <row r="14421">
          <cell r="B14421">
            <v>1465.94</v>
          </cell>
          <cell r="C14421">
            <v>2012</v>
          </cell>
          <cell r="D14421" t="str">
            <v>460100  DO NOT USE - Repairs &amp; Maintenance - Lan</v>
          </cell>
          <cell r="E14421" t="str">
            <v>District 3</v>
          </cell>
          <cell r="F14421" t="str">
            <v>Water</v>
          </cell>
        </row>
        <row r="14422">
          <cell r="B14422">
            <v>105</v>
          </cell>
          <cell r="C14422">
            <v>2012</v>
          </cell>
          <cell r="D14422" t="str">
            <v>460100  DO NOT USE - Repairs &amp; Maintenance - Lan</v>
          </cell>
          <cell r="E14422" t="str">
            <v>District 3</v>
          </cell>
          <cell r="F14422" t="str">
            <v>Water</v>
          </cell>
        </row>
        <row r="14423">
          <cell r="B14423">
            <v>3389.47</v>
          </cell>
          <cell r="C14423">
            <v>2012</v>
          </cell>
          <cell r="D14423" t="str">
            <v>460100  DO NOT USE - Repairs &amp; Maintenance - Lan</v>
          </cell>
          <cell r="E14423" t="str">
            <v>District 3</v>
          </cell>
          <cell r="F14423" t="str">
            <v>Water</v>
          </cell>
        </row>
        <row r="14424">
          <cell r="B14424">
            <v>2197.86</v>
          </cell>
          <cell r="C14424">
            <v>2012</v>
          </cell>
          <cell r="D14424" t="str">
            <v>460100  DO NOT USE - Repairs &amp; Maintenance - Lan</v>
          </cell>
          <cell r="E14424" t="str">
            <v>District 4</v>
          </cell>
          <cell r="F14424" t="str">
            <v>Water</v>
          </cell>
        </row>
        <row r="14425">
          <cell r="B14425">
            <v>2514.4499999999998</v>
          </cell>
          <cell r="C14425">
            <v>2012</v>
          </cell>
          <cell r="D14425" t="str">
            <v>460100  DO NOT USE - Repairs &amp; Maintenance - Lan</v>
          </cell>
          <cell r="E14425" t="str">
            <v>District 4</v>
          </cell>
          <cell r="F14425" t="str">
            <v>Water</v>
          </cell>
        </row>
        <row r="14426">
          <cell r="B14426">
            <v>67.040000000000006</v>
          </cell>
          <cell r="C14426">
            <v>2012</v>
          </cell>
          <cell r="D14426" t="str">
            <v>460100  DO NOT USE - Repairs &amp; Maintenance - Lan</v>
          </cell>
          <cell r="E14426" t="str">
            <v>District 4</v>
          </cell>
          <cell r="F14426" t="str">
            <v>Water</v>
          </cell>
        </row>
        <row r="14427">
          <cell r="B14427">
            <v>3581.26</v>
          </cell>
          <cell r="C14427">
            <v>2012</v>
          </cell>
          <cell r="D14427" t="str">
            <v>460100  DO NOT USE - Repairs &amp; Maintenance - Lan</v>
          </cell>
          <cell r="E14427" t="str">
            <v>District 4</v>
          </cell>
          <cell r="F14427" t="str">
            <v>Water</v>
          </cell>
        </row>
        <row r="14428">
          <cell r="B14428">
            <v>2169.84</v>
          </cell>
          <cell r="C14428">
            <v>2012</v>
          </cell>
          <cell r="D14428" t="str">
            <v>460100  DO NOT USE - Repairs &amp; Maintenance - Lan</v>
          </cell>
          <cell r="E14428" t="str">
            <v>District 4</v>
          </cell>
          <cell r="F14428" t="str">
            <v>Water</v>
          </cell>
        </row>
        <row r="14429">
          <cell r="B14429">
            <v>1375.51</v>
          </cell>
          <cell r="C14429">
            <v>2012</v>
          </cell>
          <cell r="D14429" t="str">
            <v>460100  DO NOT USE - Repairs &amp; Maintenance - Lan</v>
          </cell>
          <cell r="E14429" t="str">
            <v>District 4</v>
          </cell>
          <cell r="F14429" t="str">
            <v>Water</v>
          </cell>
        </row>
        <row r="14430">
          <cell r="B14430">
            <v>202.92</v>
          </cell>
          <cell r="C14430">
            <v>2012</v>
          </cell>
          <cell r="D14430" t="str">
            <v>460100  DO NOT USE - Repairs &amp; Maintenance - Lan</v>
          </cell>
          <cell r="E14430" t="str">
            <v>District 8</v>
          </cell>
          <cell r="F14430" t="str">
            <v>Water</v>
          </cell>
        </row>
        <row r="14431">
          <cell r="B14431">
            <v>1807.96</v>
          </cell>
          <cell r="C14431">
            <v>2012</v>
          </cell>
          <cell r="D14431" t="str">
            <v>460100  DO NOT USE - Repairs &amp; Maintenance - Lan</v>
          </cell>
          <cell r="E14431" t="str">
            <v>District 8</v>
          </cell>
          <cell r="F14431" t="str">
            <v>Water</v>
          </cell>
        </row>
        <row r="14432">
          <cell r="B14432">
            <v>782.63</v>
          </cell>
          <cell r="C14432">
            <v>2012</v>
          </cell>
          <cell r="D14432" t="str">
            <v>460100  DO NOT USE - Repairs &amp; Maintenance - Lan</v>
          </cell>
          <cell r="E14432" t="str">
            <v>District 1</v>
          </cell>
          <cell r="F14432" t="str">
            <v>Water</v>
          </cell>
        </row>
        <row r="14433">
          <cell r="B14433">
            <v>1162.98</v>
          </cell>
          <cell r="C14433">
            <v>2012</v>
          </cell>
          <cell r="D14433" t="str">
            <v>460100  DO NOT USE - Repairs &amp; Maintenance - Lan</v>
          </cell>
          <cell r="E14433" t="str">
            <v>District 8</v>
          </cell>
          <cell r="F14433" t="str">
            <v>Water</v>
          </cell>
        </row>
        <row r="14434">
          <cell r="B14434">
            <v>747.14</v>
          </cell>
          <cell r="C14434">
            <v>2012</v>
          </cell>
          <cell r="D14434" t="str">
            <v>460100  DO NOT USE - Repairs &amp; Maintenance - Lan</v>
          </cell>
          <cell r="E14434" t="str">
            <v>District 6</v>
          </cell>
          <cell r="F14434" t="str">
            <v>Water</v>
          </cell>
        </row>
        <row r="14435">
          <cell r="B14435">
            <v>4005.06</v>
          </cell>
          <cell r="C14435">
            <v>2012</v>
          </cell>
          <cell r="D14435" t="str">
            <v>460100  DO NOT USE - Repairs &amp; Maintenance - Lan</v>
          </cell>
          <cell r="E14435" t="str">
            <v>District 6</v>
          </cell>
          <cell r="F14435" t="str">
            <v>Water</v>
          </cell>
        </row>
        <row r="14436">
          <cell r="B14436">
            <v>65</v>
          </cell>
          <cell r="C14436">
            <v>2012</v>
          </cell>
          <cell r="D14436" t="str">
            <v>460100  DO NOT USE - Repairs &amp; Maintenance - Lan</v>
          </cell>
          <cell r="E14436" t="str">
            <v>District 6</v>
          </cell>
          <cell r="F14436" t="str">
            <v>Water</v>
          </cell>
        </row>
        <row r="14437">
          <cell r="B14437">
            <v>1193.1500000000001</v>
          </cell>
          <cell r="C14437">
            <v>2012</v>
          </cell>
          <cell r="D14437" t="str">
            <v>460100  DO NOT USE - Repairs &amp; Maintenance - Lan</v>
          </cell>
          <cell r="E14437" t="str">
            <v>District 6</v>
          </cell>
          <cell r="F14437" t="str">
            <v>Water</v>
          </cell>
        </row>
        <row r="14438">
          <cell r="B14438">
            <v>2581.0500000000002</v>
          </cell>
          <cell r="C14438">
            <v>2012</v>
          </cell>
          <cell r="D14438" t="str">
            <v>460100  DO NOT USE - Repairs &amp; Maintenance - Lan</v>
          </cell>
          <cell r="E14438" t="str">
            <v>District 6</v>
          </cell>
          <cell r="F14438" t="str">
            <v>Water</v>
          </cell>
        </row>
        <row r="14439">
          <cell r="B14439">
            <v>3379.61</v>
          </cell>
          <cell r="C14439">
            <v>2012</v>
          </cell>
          <cell r="D14439" t="str">
            <v>460100  DO NOT USE - Repairs &amp; Maintenance - Lan</v>
          </cell>
          <cell r="E14439" t="str">
            <v>District 6</v>
          </cell>
          <cell r="F14439" t="str">
            <v>Water</v>
          </cell>
        </row>
        <row r="14440">
          <cell r="B14440">
            <v>301.97000000000003</v>
          </cell>
          <cell r="C14440">
            <v>2012</v>
          </cell>
          <cell r="D14440" t="str">
            <v>460100  DO NOT USE - Repairs &amp; Maintenance - Lan</v>
          </cell>
          <cell r="E14440" t="str">
            <v>District 8</v>
          </cell>
          <cell r="F14440" t="str">
            <v>Water</v>
          </cell>
        </row>
        <row r="14441">
          <cell r="B14441">
            <v>4759.4399999999996</v>
          </cell>
          <cell r="C14441">
            <v>2012</v>
          </cell>
          <cell r="D14441" t="str">
            <v>460100  DO NOT USE - Repairs &amp; Maintenance - Lan</v>
          </cell>
          <cell r="E14441" t="str">
            <v>District 8</v>
          </cell>
          <cell r="F14441" t="str">
            <v>Water</v>
          </cell>
        </row>
        <row r="14442">
          <cell r="B14442">
            <v>297</v>
          </cell>
          <cell r="C14442">
            <v>2012</v>
          </cell>
          <cell r="D14442" t="str">
            <v>460100  DO NOT USE - Repairs &amp; Maintenance - Lan</v>
          </cell>
          <cell r="E14442" t="str">
            <v>District 8</v>
          </cell>
          <cell r="F14442" t="str">
            <v>Water</v>
          </cell>
        </row>
        <row r="14443">
          <cell r="B14443">
            <v>1291.95</v>
          </cell>
          <cell r="C14443">
            <v>2012</v>
          </cell>
          <cell r="D14443" t="str">
            <v>460100  DO NOT USE - Repairs &amp; Maintenance - Lan</v>
          </cell>
          <cell r="E14443" t="str">
            <v>District 8</v>
          </cell>
          <cell r="F14443" t="str">
            <v>Water</v>
          </cell>
        </row>
        <row r="14444">
          <cell r="B14444">
            <v>3668.97</v>
          </cell>
          <cell r="C14444">
            <v>2012</v>
          </cell>
          <cell r="D14444" t="str">
            <v>460100  DO NOT USE - Repairs &amp; Maintenance - Lan</v>
          </cell>
          <cell r="E14444" t="str">
            <v>District 8</v>
          </cell>
          <cell r="F14444" t="str">
            <v>Water</v>
          </cell>
        </row>
        <row r="14445">
          <cell r="B14445">
            <v>4003.91</v>
          </cell>
          <cell r="C14445">
            <v>2012</v>
          </cell>
          <cell r="D14445" t="str">
            <v>460100  DO NOT USE - Repairs &amp; Maintenance - Lan</v>
          </cell>
          <cell r="E14445" t="str">
            <v>District 8</v>
          </cell>
          <cell r="F14445" t="str">
            <v>Water</v>
          </cell>
        </row>
        <row r="14446">
          <cell r="B14446">
            <v>101</v>
          </cell>
          <cell r="C14446">
            <v>2012</v>
          </cell>
          <cell r="D14446" t="str">
            <v>460100  DO NOT USE - Repairs &amp; Maintenance - Lan</v>
          </cell>
          <cell r="E14446" t="str">
            <v>District 8</v>
          </cell>
          <cell r="F14446" t="str">
            <v>Water</v>
          </cell>
        </row>
        <row r="14447">
          <cell r="B14447">
            <v>-0.27</v>
          </cell>
          <cell r="C14447">
            <v>2012</v>
          </cell>
          <cell r="D14447" t="str">
            <v>460100  DO NOT USE - Repairs &amp; Maintenance - Lan</v>
          </cell>
          <cell r="E14447" t="str">
            <v>District 8</v>
          </cell>
          <cell r="F14447" t="str">
            <v>Water</v>
          </cell>
        </row>
        <row r="14448">
          <cell r="B14448">
            <v>15867.14</v>
          </cell>
          <cell r="C14448">
            <v>2012</v>
          </cell>
          <cell r="D14448" t="str">
            <v>460100  DO NOT USE - Repairs &amp; Maintenance - Lan</v>
          </cell>
          <cell r="E14448" t="str">
            <v>District 8</v>
          </cell>
          <cell r="F14448" t="str">
            <v>Water</v>
          </cell>
        </row>
        <row r="14449">
          <cell r="B14449">
            <v>2837.78</v>
          </cell>
          <cell r="C14449">
            <v>2012</v>
          </cell>
          <cell r="D14449" t="str">
            <v>460100  DO NOT USE - Repairs &amp; Maintenance - Lan</v>
          </cell>
          <cell r="E14449" t="str">
            <v>District 8</v>
          </cell>
          <cell r="F14449" t="str">
            <v>Water</v>
          </cell>
        </row>
        <row r="14450">
          <cell r="B14450">
            <v>264</v>
          </cell>
          <cell r="C14450">
            <v>2012</v>
          </cell>
          <cell r="D14450" t="str">
            <v>460100  DO NOT USE - Repairs &amp; Maintenance - Lan</v>
          </cell>
          <cell r="E14450" t="str">
            <v>Informal Settlements</v>
          </cell>
          <cell r="F14450" t="str">
            <v>Sewer</v>
          </cell>
        </row>
        <row r="14451">
          <cell r="B14451">
            <v>993.37</v>
          </cell>
          <cell r="C14451">
            <v>2012</v>
          </cell>
          <cell r="D14451" t="str">
            <v>460100  DO NOT USE - Repairs &amp; Maintenance - Lan</v>
          </cell>
          <cell r="E14451" t="str">
            <v>Informal Settlements</v>
          </cell>
          <cell r="F14451" t="str">
            <v>Sewer</v>
          </cell>
        </row>
        <row r="14452">
          <cell r="B14452">
            <v>10685.7</v>
          </cell>
          <cell r="C14452">
            <v>2012</v>
          </cell>
          <cell r="D14452" t="str">
            <v>460100  DO NOT USE - Repairs &amp; Maintenance - Lan</v>
          </cell>
          <cell r="E14452" t="str">
            <v>District 1</v>
          </cell>
          <cell r="F14452" t="str">
            <v>Sewer</v>
          </cell>
        </row>
        <row r="14453">
          <cell r="B14453">
            <v>2562.69</v>
          </cell>
          <cell r="C14453">
            <v>2012</v>
          </cell>
          <cell r="D14453" t="str">
            <v>460100  DO NOT USE - Repairs &amp; Maintenance - Lan</v>
          </cell>
          <cell r="E14453" t="str">
            <v>District 7</v>
          </cell>
          <cell r="F14453" t="str">
            <v>Sewer</v>
          </cell>
        </row>
        <row r="14454">
          <cell r="B14454">
            <v>1090.0999999999999</v>
          </cell>
          <cell r="C14454">
            <v>2012</v>
          </cell>
          <cell r="D14454" t="str">
            <v>460100  DO NOT USE - Repairs &amp; Maintenance - Lan</v>
          </cell>
          <cell r="E14454" t="str">
            <v>District 6</v>
          </cell>
          <cell r="F14454" t="str">
            <v>Sewer</v>
          </cell>
        </row>
        <row r="14455">
          <cell r="B14455">
            <v>218.82</v>
          </cell>
          <cell r="C14455">
            <v>2012</v>
          </cell>
          <cell r="D14455" t="str">
            <v>460100  DO NOT USE - Repairs &amp; Maintenance - Lan</v>
          </cell>
          <cell r="E14455" t="str">
            <v>TOC</v>
          </cell>
          <cell r="F14455" t="str">
            <v>Sewer</v>
          </cell>
        </row>
        <row r="14456">
          <cell r="B14456">
            <v>1728.49</v>
          </cell>
          <cell r="C14456">
            <v>2012</v>
          </cell>
          <cell r="D14456" t="str">
            <v>460100  DO NOT USE - Repairs &amp; Maintenance - Lan</v>
          </cell>
          <cell r="E14456" t="str">
            <v>District 3</v>
          </cell>
          <cell r="F14456" t="str">
            <v>Sewer</v>
          </cell>
        </row>
        <row r="14457">
          <cell r="B14457">
            <v>3188.84</v>
          </cell>
          <cell r="C14457">
            <v>2012</v>
          </cell>
          <cell r="D14457" t="str">
            <v>460100  DO NOT USE - Repairs &amp; Maintenance - Lan</v>
          </cell>
          <cell r="E14457" t="str">
            <v>District 4</v>
          </cell>
          <cell r="F14457" t="str">
            <v>Sewer</v>
          </cell>
        </row>
        <row r="14458">
          <cell r="B14458">
            <v>2138.16</v>
          </cell>
          <cell r="C14458">
            <v>2012</v>
          </cell>
          <cell r="D14458" t="str">
            <v>460100  DO NOT USE - Repairs &amp; Maintenance - Lan</v>
          </cell>
          <cell r="E14458" t="str">
            <v>District 4</v>
          </cell>
          <cell r="F14458" t="str">
            <v>Sewer</v>
          </cell>
        </row>
        <row r="14459">
          <cell r="B14459">
            <v>1474.38</v>
          </cell>
          <cell r="C14459">
            <v>2012</v>
          </cell>
          <cell r="D14459" t="str">
            <v>460100  DO NOT USE - Repairs &amp; Maintenance - Lan</v>
          </cell>
          <cell r="E14459" t="str">
            <v>District 4</v>
          </cell>
          <cell r="F14459" t="str">
            <v>Sewer</v>
          </cell>
        </row>
        <row r="14460">
          <cell r="B14460">
            <v>801</v>
          </cell>
          <cell r="C14460">
            <v>2012</v>
          </cell>
          <cell r="D14460" t="str">
            <v>460100  DO NOT USE - Repairs &amp; Maintenance - Lan</v>
          </cell>
          <cell r="E14460" t="str">
            <v>District 7</v>
          </cell>
          <cell r="F14460" t="str">
            <v>Sewer</v>
          </cell>
        </row>
        <row r="14461">
          <cell r="B14461">
            <v>683.93</v>
          </cell>
          <cell r="C14461">
            <v>2012</v>
          </cell>
          <cell r="D14461" t="str">
            <v>460100  DO NOT USE - Repairs &amp; Maintenance - Lan</v>
          </cell>
          <cell r="E14461" t="str">
            <v>District 6</v>
          </cell>
          <cell r="F14461" t="str">
            <v>Sewer</v>
          </cell>
        </row>
        <row r="14462">
          <cell r="B14462">
            <v>682.95</v>
          </cell>
          <cell r="C14462">
            <v>2012</v>
          </cell>
          <cell r="D14462" t="str">
            <v>460100  DO NOT USE - Repairs &amp; Maintenance - Lan</v>
          </cell>
          <cell r="E14462" t="str">
            <v>District 6</v>
          </cell>
          <cell r="F14462" t="str">
            <v>Sewer</v>
          </cell>
        </row>
        <row r="14463">
          <cell r="B14463">
            <v>1854.54</v>
          </cell>
          <cell r="C14463">
            <v>2012</v>
          </cell>
          <cell r="D14463" t="str">
            <v>460100  DO NOT USE - Repairs &amp; Maintenance - Lan</v>
          </cell>
          <cell r="E14463" t="str">
            <v>District 6</v>
          </cell>
          <cell r="F14463" t="str">
            <v>Sewer</v>
          </cell>
        </row>
        <row r="14464">
          <cell r="B14464">
            <v>1030.9000000000001</v>
          </cell>
          <cell r="C14464">
            <v>2012</v>
          </cell>
          <cell r="D14464" t="str">
            <v>460100  DO NOT USE - Repairs &amp; Maintenance - Lan</v>
          </cell>
          <cell r="E14464" t="str">
            <v>District 7</v>
          </cell>
          <cell r="F14464" t="str">
            <v>Sewer</v>
          </cell>
        </row>
        <row r="14465">
          <cell r="B14465">
            <v>1067.26</v>
          </cell>
          <cell r="C14465">
            <v>2012</v>
          </cell>
          <cell r="D14465" t="str">
            <v>460100  DO NOT USE - Repairs &amp; Maintenance - Lan</v>
          </cell>
          <cell r="E14465" t="str">
            <v>District 7</v>
          </cell>
          <cell r="F14465" t="str">
            <v>Sewer</v>
          </cell>
        </row>
        <row r="14466">
          <cell r="B14466">
            <v>59</v>
          </cell>
          <cell r="C14466">
            <v>2012</v>
          </cell>
          <cell r="D14466" t="str">
            <v>460100  DO NOT USE - Repairs &amp; Maintenance - Lan</v>
          </cell>
          <cell r="E14466" t="str">
            <v>District 7</v>
          </cell>
          <cell r="F14466" t="str">
            <v>Sewer</v>
          </cell>
        </row>
        <row r="14467">
          <cell r="B14467">
            <v>1725</v>
          </cell>
          <cell r="C14467">
            <v>2012</v>
          </cell>
          <cell r="D14467" t="str">
            <v>460100  DO NOT USE - Repairs &amp; Maintenance - Lan</v>
          </cell>
          <cell r="E14467" t="str">
            <v>Logistics</v>
          </cell>
          <cell r="F14467" t="str">
            <v>Water</v>
          </cell>
        </row>
        <row r="14468">
          <cell r="B14468">
            <v>520.27</v>
          </cell>
          <cell r="C14468">
            <v>2012</v>
          </cell>
          <cell r="D14468" t="str">
            <v>460100  DO NOT USE - Repairs &amp; Maintenance - Lan</v>
          </cell>
          <cell r="E14468" t="str">
            <v>Informal Settlements</v>
          </cell>
          <cell r="F14468" t="str">
            <v>Water</v>
          </cell>
        </row>
        <row r="14469">
          <cell r="B14469">
            <v>6388.11</v>
          </cell>
          <cell r="C14469">
            <v>2012</v>
          </cell>
          <cell r="D14469" t="str">
            <v>460100  DO NOT USE - Repairs &amp; Maintenance - Lan</v>
          </cell>
          <cell r="E14469" t="str">
            <v>TOC</v>
          </cell>
          <cell r="F14469" t="str">
            <v>Water</v>
          </cell>
        </row>
        <row r="14470">
          <cell r="B14470">
            <v>6009.68</v>
          </cell>
          <cell r="C14470">
            <v>2012</v>
          </cell>
          <cell r="D14470" t="str">
            <v>460100  DO NOT USE - Repairs &amp; Maintenance - Lan</v>
          </cell>
          <cell r="E14470" t="str">
            <v>Informal Settlements</v>
          </cell>
          <cell r="F14470" t="str">
            <v>Water</v>
          </cell>
        </row>
        <row r="14471">
          <cell r="B14471">
            <v>4588.6499999999996</v>
          </cell>
          <cell r="C14471">
            <v>2012</v>
          </cell>
          <cell r="D14471" t="str">
            <v>460100  DO NOT USE - Repairs &amp; Maintenance - Lan</v>
          </cell>
          <cell r="E14471" t="str">
            <v>TOC</v>
          </cell>
          <cell r="F14471" t="str">
            <v>Water</v>
          </cell>
        </row>
        <row r="14472">
          <cell r="B14472">
            <v>4319.75</v>
          </cell>
          <cell r="C14472">
            <v>2012</v>
          </cell>
          <cell r="D14472" t="str">
            <v>460100  DO NOT USE - Repairs &amp; Maintenance - Lan</v>
          </cell>
          <cell r="E14472" t="str">
            <v>Logistics</v>
          </cell>
          <cell r="F14472" t="str">
            <v>Water</v>
          </cell>
        </row>
        <row r="14473">
          <cell r="B14473">
            <v>2326.9699999999998</v>
          </cell>
          <cell r="C14473">
            <v>2012</v>
          </cell>
          <cell r="D14473" t="str">
            <v>460100  DO NOT USE - Repairs &amp; Maintenance - Lan</v>
          </cell>
          <cell r="E14473" t="str">
            <v>Logistics</v>
          </cell>
          <cell r="F14473" t="str">
            <v>Water</v>
          </cell>
        </row>
        <row r="14474">
          <cell r="B14474">
            <v>2785.04</v>
          </cell>
          <cell r="C14474">
            <v>2012</v>
          </cell>
          <cell r="D14474" t="str">
            <v>460100  DO NOT USE - Repairs &amp; Maintenance - Lan</v>
          </cell>
          <cell r="E14474" t="str">
            <v>Logistics</v>
          </cell>
          <cell r="F14474" t="str">
            <v>Water</v>
          </cell>
        </row>
        <row r="14475">
          <cell r="B14475">
            <v>2378.96</v>
          </cell>
          <cell r="C14475">
            <v>2012</v>
          </cell>
          <cell r="D14475" t="str">
            <v>460100  DO NOT USE - Repairs &amp; Maintenance - Lan</v>
          </cell>
          <cell r="E14475" t="str">
            <v>Logistics</v>
          </cell>
          <cell r="F14475" t="str">
            <v>Water</v>
          </cell>
        </row>
        <row r="14476">
          <cell r="B14476">
            <v>2427.36</v>
          </cell>
          <cell r="C14476">
            <v>2012</v>
          </cell>
          <cell r="D14476" t="str">
            <v>460100  DO NOT USE - Repairs &amp; Maintenance - Lan</v>
          </cell>
          <cell r="E14476" t="str">
            <v>Logistics</v>
          </cell>
          <cell r="F14476" t="str">
            <v>Water</v>
          </cell>
        </row>
        <row r="14477">
          <cell r="B14477">
            <v>1070</v>
          </cell>
          <cell r="C14477">
            <v>2012</v>
          </cell>
          <cell r="D14477" t="str">
            <v>460100  DO NOT USE - Repairs &amp; Maintenance - Lan</v>
          </cell>
          <cell r="E14477" t="str">
            <v>District 1</v>
          </cell>
          <cell r="F14477" t="str">
            <v>Water</v>
          </cell>
        </row>
        <row r="14478">
          <cell r="B14478">
            <v>3028.24</v>
          </cell>
          <cell r="C14478">
            <v>2012</v>
          </cell>
          <cell r="D14478" t="str">
            <v>460100  DO NOT USE - Repairs &amp; Maintenance - Lan</v>
          </cell>
          <cell r="E14478" t="str">
            <v>District 1</v>
          </cell>
          <cell r="F14478" t="str">
            <v>Water</v>
          </cell>
        </row>
        <row r="14479">
          <cell r="B14479">
            <v>6588.6</v>
          </cell>
          <cell r="C14479">
            <v>2012</v>
          </cell>
          <cell r="D14479" t="str">
            <v>460100  DO NOT USE - Repairs &amp; Maintenance - Lan</v>
          </cell>
          <cell r="E14479" t="str">
            <v>District 1</v>
          </cell>
          <cell r="F14479" t="str">
            <v>Water</v>
          </cell>
        </row>
        <row r="14480">
          <cell r="B14480">
            <v>1534.09</v>
          </cell>
          <cell r="C14480">
            <v>2012</v>
          </cell>
          <cell r="D14480" t="str">
            <v>460100  DO NOT USE - Repairs &amp; Maintenance - Lan</v>
          </cell>
          <cell r="E14480" t="str">
            <v>District 6</v>
          </cell>
          <cell r="F14480" t="str">
            <v>Water</v>
          </cell>
        </row>
        <row r="14481">
          <cell r="B14481">
            <v>147577.45000000001</v>
          </cell>
          <cell r="C14481">
            <v>2012</v>
          </cell>
          <cell r="D14481" t="str">
            <v>460100  DO NOT USE - Repairs &amp; Maintenance - Lan</v>
          </cell>
          <cell r="E14481" t="e">
            <v>#N/A</v>
          </cell>
          <cell r="F14481" t="e">
            <v>#VALUE!</v>
          </cell>
        </row>
        <row r="14482">
          <cell r="B14482">
            <v>-2226.42</v>
          </cell>
          <cell r="C14482">
            <v>2012</v>
          </cell>
          <cell r="D14482" t="str">
            <v>460100  DO NOT USE - Repairs &amp; Maintenance - Lan</v>
          </cell>
          <cell r="E14482" t="str">
            <v>District 1</v>
          </cell>
          <cell r="F14482" t="str">
            <v>Sewer</v>
          </cell>
        </row>
        <row r="14483">
          <cell r="B14483">
            <v>-8254.43</v>
          </cell>
          <cell r="C14483">
            <v>2012</v>
          </cell>
          <cell r="D14483" t="str">
            <v>460100  DO NOT USE - Repairs &amp; Maintenance - Lan</v>
          </cell>
          <cell r="E14483" t="str">
            <v>District 7</v>
          </cell>
          <cell r="F14483" t="str">
            <v>Sewer</v>
          </cell>
        </row>
        <row r="14484">
          <cell r="B14484">
            <v>-1244.79</v>
          </cell>
          <cell r="C14484">
            <v>2012</v>
          </cell>
          <cell r="D14484" t="str">
            <v>460100  DO NOT USE - Repairs &amp; Maintenance - Lan</v>
          </cell>
          <cell r="E14484" t="str">
            <v>District 3</v>
          </cell>
          <cell r="F14484" t="str">
            <v>Sewer</v>
          </cell>
        </row>
        <row r="14485">
          <cell r="B14485">
            <v>-7455.97</v>
          </cell>
          <cell r="C14485">
            <v>2012</v>
          </cell>
          <cell r="D14485" t="str">
            <v>460100  DO NOT USE - Repairs &amp; Maintenance - Lan</v>
          </cell>
          <cell r="E14485" t="str">
            <v>District 6</v>
          </cell>
          <cell r="F14485" t="str">
            <v>Sewer</v>
          </cell>
        </row>
        <row r="14486">
          <cell r="B14486">
            <v>-1300.47</v>
          </cell>
          <cell r="C14486">
            <v>2012</v>
          </cell>
          <cell r="D14486" t="str">
            <v>460100  DO NOT USE - Repairs &amp; Maintenance - Lan</v>
          </cell>
          <cell r="E14486" t="str">
            <v>Logistics</v>
          </cell>
          <cell r="F14486" t="str">
            <v>Water</v>
          </cell>
        </row>
        <row r="14487">
          <cell r="B14487">
            <v>-1959.71</v>
          </cell>
          <cell r="C14487">
            <v>2012</v>
          </cell>
          <cell r="D14487" t="str">
            <v>460100  DO NOT USE - Repairs &amp; Maintenance - Lan</v>
          </cell>
          <cell r="E14487" t="str">
            <v>Logistics</v>
          </cell>
          <cell r="F14487" t="str">
            <v>Water</v>
          </cell>
        </row>
        <row r="14488">
          <cell r="B14488">
            <v>-2512.8200000000002</v>
          </cell>
          <cell r="C14488">
            <v>2012</v>
          </cell>
          <cell r="D14488" t="str">
            <v>460100  DO NOT USE - Repairs &amp; Maintenance - Lan</v>
          </cell>
          <cell r="E14488" t="str">
            <v>District 1</v>
          </cell>
          <cell r="F14488" t="str">
            <v>Water</v>
          </cell>
        </row>
        <row r="14489">
          <cell r="B14489">
            <v>-1026.23</v>
          </cell>
          <cell r="C14489">
            <v>2012</v>
          </cell>
          <cell r="D14489" t="str">
            <v>460100  DO NOT USE - Repairs &amp; Maintenance - Lan</v>
          </cell>
          <cell r="E14489" t="str">
            <v>District 1</v>
          </cell>
          <cell r="F14489" t="str">
            <v>Water</v>
          </cell>
        </row>
        <row r="14490">
          <cell r="B14490">
            <v>-2676.56</v>
          </cell>
          <cell r="C14490">
            <v>2012</v>
          </cell>
          <cell r="D14490" t="str">
            <v>460100  DO NOT USE - Repairs &amp; Maintenance - Lan</v>
          </cell>
          <cell r="E14490" t="str">
            <v>District 6</v>
          </cell>
          <cell r="F14490" t="str">
            <v>Water</v>
          </cell>
        </row>
        <row r="14491">
          <cell r="B14491">
            <v>-564.64</v>
          </cell>
          <cell r="C14491">
            <v>2012</v>
          </cell>
          <cell r="D14491" t="str">
            <v>460100  DO NOT USE - Repairs &amp; Maintenance - Lan</v>
          </cell>
          <cell r="E14491" t="str">
            <v>District 4</v>
          </cell>
          <cell r="F14491" t="str">
            <v>Water</v>
          </cell>
        </row>
        <row r="14492">
          <cell r="B14492">
            <v>-5646.27</v>
          </cell>
          <cell r="C14492">
            <v>2012</v>
          </cell>
          <cell r="D14492" t="str">
            <v>460100  DO NOT USE - Repairs &amp; Maintenance - Lan</v>
          </cell>
          <cell r="E14492" t="str">
            <v>District 8</v>
          </cell>
          <cell r="F14492" t="str">
            <v>Water</v>
          </cell>
        </row>
        <row r="14493">
          <cell r="B14493">
            <v>-34868.31</v>
          </cell>
          <cell r="C14493">
            <v>2012</v>
          </cell>
          <cell r="D14493" t="str">
            <v>460100  DO NOT USE - Repairs &amp; Maintenance - Lan</v>
          </cell>
          <cell r="E14493" t="e">
            <v>#N/A</v>
          </cell>
          <cell r="F14493" t="e">
            <v>#VALUE!</v>
          </cell>
        </row>
        <row r="14494">
          <cell r="B14494">
            <v>420.3</v>
          </cell>
          <cell r="C14494">
            <v>2012</v>
          </cell>
          <cell r="D14494" t="str">
            <v>460100  DO NOT USE - Repairs &amp; Maintenance - Lan</v>
          </cell>
          <cell r="E14494" t="str">
            <v>District 3</v>
          </cell>
          <cell r="F14494" t="str">
            <v>Sewer</v>
          </cell>
        </row>
        <row r="14495">
          <cell r="B14495">
            <v>420.3</v>
          </cell>
          <cell r="C14495">
            <v>2012</v>
          </cell>
          <cell r="D14495" t="str">
            <v>460100  DO NOT USE - Repairs &amp; Maintenance - Lan</v>
          </cell>
          <cell r="E14495" t="e">
            <v>#N/A</v>
          </cell>
          <cell r="F14495" t="e">
            <v>#VALUE!</v>
          </cell>
        </row>
        <row r="14496">
          <cell r="B14496">
            <v>356.11</v>
          </cell>
          <cell r="C14496">
            <v>2012</v>
          </cell>
          <cell r="D14496" t="str">
            <v>460100  DO NOT USE - Repairs &amp; Maintenance - Lan</v>
          </cell>
          <cell r="E14496" t="str">
            <v>Logistics</v>
          </cell>
          <cell r="F14496" t="str">
            <v>Sewer</v>
          </cell>
        </row>
        <row r="14497">
          <cell r="B14497">
            <v>11009</v>
          </cell>
          <cell r="C14497">
            <v>2012</v>
          </cell>
          <cell r="D14497" t="str">
            <v>460900  DO NOT USE - Repairs &amp; Maintenance - Inf</v>
          </cell>
          <cell r="E14497" t="str">
            <v>District 1</v>
          </cell>
          <cell r="F14497" t="str">
            <v>Sewer</v>
          </cell>
        </row>
        <row r="14498">
          <cell r="B14498">
            <v>3000</v>
          </cell>
          <cell r="C14498">
            <v>2012</v>
          </cell>
          <cell r="D14498" t="str">
            <v>460900  DO NOT USE - Repairs &amp; Maintenance - Inf</v>
          </cell>
          <cell r="E14498" t="str">
            <v>District 6</v>
          </cell>
          <cell r="F14498" t="str">
            <v>Sewer</v>
          </cell>
        </row>
        <row r="14499">
          <cell r="B14499">
            <v>2950</v>
          </cell>
          <cell r="C14499">
            <v>2012</v>
          </cell>
          <cell r="D14499" t="str">
            <v>460900  DO NOT USE - Repairs &amp; Maintenance - Inf</v>
          </cell>
          <cell r="E14499" t="str">
            <v>District 1</v>
          </cell>
          <cell r="F14499" t="str">
            <v>Water</v>
          </cell>
        </row>
        <row r="14500">
          <cell r="B14500">
            <v>56700</v>
          </cell>
          <cell r="C14500">
            <v>2012</v>
          </cell>
          <cell r="D14500" t="str">
            <v>460900  DO NOT USE - Repairs &amp; Maintenance - Inf</v>
          </cell>
          <cell r="E14500" t="str">
            <v>District 3</v>
          </cell>
          <cell r="F14500" t="str">
            <v>Water</v>
          </cell>
        </row>
        <row r="14501">
          <cell r="B14501">
            <v>-735</v>
          </cell>
          <cell r="C14501">
            <v>2012</v>
          </cell>
          <cell r="D14501" t="str">
            <v>460900  DO NOT USE - Repairs &amp; Maintenance - Inf</v>
          </cell>
          <cell r="E14501" t="str">
            <v>District 6</v>
          </cell>
          <cell r="F14501" t="str">
            <v>Water</v>
          </cell>
        </row>
        <row r="14502">
          <cell r="B14502">
            <v>83015.460000000006</v>
          </cell>
          <cell r="C14502">
            <v>2012</v>
          </cell>
          <cell r="D14502" t="str">
            <v>461100  DO NOT USE - Repairs &amp; Maintenance - Veh</v>
          </cell>
          <cell r="E14502" t="str">
            <v>District 8</v>
          </cell>
          <cell r="F14502" t="str">
            <v>Water</v>
          </cell>
        </row>
        <row r="14503">
          <cell r="B14503">
            <v>2395.8000000000002</v>
          </cell>
          <cell r="C14503">
            <v>2012</v>
          </cell>
          <cell r="D14503" t="str">
            <v>461200  DO NOT USE - Repairs &amp; Maintenance - Ext</v>
          </cell>
          <cell r="E14503" t="str">
            <v>TOC</v>
          </cell>
          <cell r="F14503" t="str">
            <v>Water</v>
          </cell>
        </row>
        <row r="14504">
          <cell r="B14504">
            <v>0</v>
          </cell>
          <cell r="C14504">
            <v>2012</v>
          </cell>
          <cell r="D14504" t="str">
            <v>671350  411350 - R&amp;M Chemicals</v>
          </cell>
          <cell r="E14504" t="str">
            <v>Logistics</v>
          </cell>
          <cell r="F14504" t="str">
            <v>Sewer</v>
          </cell>
        </row>
        <row r="14505">
          <cell r="B14505">
            <v>392737.87</v>
          </cell>
          <cell r="C14505">
            <v>2012</v>
          </cell>
          <cell r="D14505" t="str">
            <v>671350  411350 - R&amp;M Chemicals</v>
          </cell>
          <cell r="E14505" t="str">
            <v>Logistics</v>
          </cell>
          <cell r="F14505" t="str">
            <v>Water</v>
          </cell>
        </row>
        <row r="14506">
          <cell r="B14506">
            <v>117.52</v>
          </cell>
          <cell r="C14506">
            <v>2012</v>
          </cell>
          <cell r="D14506" t="str">
            <v>671350  411350 - R&amp;M Chemicals</v>
          </cell>
          <cell r="E14506" t="str">
            <v>District 8</v>
          </cell>
          <cell r="F14506" t="str">
            <v>Water</v>
          </cell>
        </row>
        <row r="14507">
          <cell r="B14507">
            <v>24</v>
          </cell>
          <cell r="C14507">
            <v>2012</v>
          </cell>
          <cell r="D14507" t="str">
            <v>671550  411550 - R&amp;M Cleaning Costs</v>
          </cell>
          <cell r="E14507" t="str">
            <v>District 8</v>
          </cell>
          <cell r="F14507" t="str">
            <v>Water</v>
          </cell>
        </row>
        <row r="14508">
          <cell r="B14508">
            <v>46.73</v>
          </cell>
          <cell r="C14508">
            <v>2012</v>
          </cell>
          <cell r="D14508" t="str">
            <v>671550  411550 - R&amp;M Cleaning Costs</v>
          </cell>
          <cell r="E14508" t="str">
            <v>District 6</v>
          </cell>
          <cell r="F14508" t="str">
            <v>Water</v>
          </cell>
        </row>
        <row r="14509">
          <cell r="B14509">
            <v>789.66</v>
          </cell>
          <cell r="C14509">
            <v>2012</v>
          </cell>
          <cell r="D14509" t="str">
            <v>671550  411550 - R&amp;M Cleaning Costs</v>
          </cell>
          <cell r="E14509" t="str">
            <v>District 6</v>
          </cell>
          <cell r="F14509" t="str">
            <v>Water</v>
          </cell>
        </row>
        <row r="14510">
          <cell r="B14510">
            <v>313.61</v>
          </cell>
          <cell r="C14510">
            <v>2012</v>
          </cell>
          <cell r="D14510" t="str">
            <v>671550  411550 - R&amp;M Cleaning Costs</v>
          </cell>
          <cell r="E14510" t="str">
            <v>District 4</v>
          </cell>
          <cell r="F14510" t="str">
            <v>Water</v>
          </cell>
        </row>
        <row r="14511">
          <cell r="B14511">
            <v>454.69</v>
          </cell>
          <cell r="C14511">
            <v>2012</v>
          </cell>
          <cell r="D14511" t="str">
            <v>671550  411550 - R&amp;M Cleaning Costs</v>
          </cell>
          <cell r="E14511" t="str">
            <v>District 6</v>
          </cell>
          <cell r="F14511" t="str">
            <v>Water</v>
          </cell>
        </row>
        <row r="14512">
          <cell r="B14512">
            <v>266.86</v>
          </cell>
          <cell r="C14512">
            <v>2012</v>
          </cell>
          <cell r="D14512" t="str">
            <v>671550  411550 - R&amp;M Cleaning Costs</v>
          </cell>
          <cell r="E14512" t="str">
            <v>District 8</v>
          </cell>
          <cell r="F14512" t="str">
            <v>Water</v>
          </cell>
        </row>
        <row r="14513">
          <cell r="B14513">
            <v>49.95</v>
          </cell>
          <cell r="C14513">
            <v>2012</v>
          </cell>
          <cell r="D14513" t="str">
            <v>671550  411550 - R&amp;M Cleaning Costs</v>
          </cell>
          <cell r="E14513" t="str">
            <v>District 1</v>
          </cell>
          <cell r="F14513" t="str">
            <v>Water</v>
          </cell>
        </row>
        <row r="14514">
          <cell r="B14514">
            <v>96.77</v>
          </cell>
          <cell r="C14514">
            <v>2012</v>
          </cell>
          <cell r="D14514" t="str">
            <v>671550  411550 - R&amp;M Cleaning Costs</v>
          </cell>
          <cell r="E14514" t="str">
            <v>Logistics</v>
          </cell>
          <cell r="F14514" t="str">
            <v>Water</v>
          </cell>
        </row>
        <row r="14515">
          <cell r="B14515">
            <v>43872.55</v>
          </cell>
          <cell r="C14515">
            <v>2012</v>
          </cell>
          <cell r="D14515" t="str">
            <v>671550  411550 - R&amp;M Cleaning Costs</v>
          </cell>
          <cell r="E14515" t="str">
            <v>Logistics</v>
          </cell>
          <cell r="F14515" t="str">
            <v>Water</v>
          </cell>
        </row>
        <row r="14516">
          <cell r="B14516">
            <v>29.92</v>
          </cell>
          <cell r="C14516">
            <v>2012</v>
          </cell>
          <cell r="D14516" t="str">
            <v>671550  411550 - R&amp;M Cleaning Costs</v>
          </cell>
          <cell r="E14516" t="str">
            <v>Logistics</v>
          </cell>
          <cell r="F14516" t="str">
            <v>Water</v>
          </cell>
        </row>
        <row r="14517">
          <cell r="B14517">
            <v>28.76</v>
          </cell>
          <cell r="C14517">
            <v>2012</v>
          </cell>
          <cell r="D14517" t="str">
            <v>671550  411550 - R&amp;M Cleaning Costs</v>
          </cell>
          <cell r="E14517" t="str">
            <v>Logistics</v>
          </cell>
          <cell r="F14517" t="str">
            <v>Water</v>
          </cell>
        </row>
        <row r="14518">
          <cell r="B14518">
            <v>1996.63</v>
          </cell>
          <cell r="C14518">
            <v>2012</v>
          </cell>
          <cell r="D14518" t="str">
            <v>671550  411550 - R&amp;M Cleaning Costs</v>
          </cell>
          <cell r="E14518" t="str">
            <v>Informal Settlements</v>
          </cell>
          <cell r="F14518" t="str">
            <v>Water</v>
          </cell>
        </row>
        <row r="14519">
          <cell r="B14519">
            <v>146.4</v>
          </cell>
          <cell r="C14519">
            <v>2012</v>
          </cell>
          <cell r="D14519" t="str">
            <v>671550  411550 - R&amp;M Cleaning Costs</v>
          </cell>
          <cell r="E14519" t="str">
            <v>Informal Settlements</v>
          </cell>
          <cell r="F14519" t="str">
            <v>Water</v>
          </cell>
        </row>
        <row r="14520">
          <cell r="B14520">
            <v>285.55</v>
          </cell>
          <cell r="C14520">
            <v>2012</v>
          </cell>
          <cell r="D14520" t="str">
            <v>671550  411550 - R&amp;M Cleaning Costs</v>
          </cell>
          <cell r="E14520" t="str">
            <v>District 7</v>
          </cell>
          <cell r="F14520" t="str">
            <v>Sewer</v>
          </cell>
        </row>
        <row r="14521">
          <cell r="B14521">
            <v>153</v>
          </cell>
          <cell r="C14521">
            <v>2012</v>
          </cell>
          <cell r="D14521" t="str">
            <v>671550  411550 - R&amp;M Cleaning Costs</v>
          </cell>
          <cell r="E14521" t="str">
            <v>District 7</v>
          </cell>
          <cell r="F14521" t="str">
            <v>Sewer</v>
          </cell>
        </row>
        <row r="14522">
          <cell r="B14522">
            <v>28994.53</v>
          </cell>
          <cell r="C14522">
            <v>2012</v>
          </cell>
          <cell r="D14522" t="str">
            <v>671550  411550 - R&amp;M Cleaning Costs</v>
          </cell>
          <cell r="E14522" t="str">
            <v>District 6</v>
          </cell>
          <cell r="F14522" t="str">
            <v>Sewer</v>
          </cell>
        </row>
        <row r="14523">
          <cell r="B14523">
            <v>2588.36</v>
          </cell>
          <cell r="C14523">
            <v>2012</v>
          </cell>
          <cell r="D14523" t="str">
            <v>671550  411550 - R&amp;M Cleaning Costs</v>
          </cell>
          <cell r="E14523" t="str">
            <v>District 6</v>
          </cell>
          <cell r="F14523" t="str">
            <v>Sewer</v>
          </cell>
        </row>
        <row r="14524">
          <cell r="B14524">
            <v>571.11</v>
          </cell>
          <cell r="C14524">
            <v>2012</v>
          </cell>
          <cell r="D14524" t="str">
            <v>671550  411550 - R&amp;M Cleaning Costs</v>
          </cell>
          <cell r="E14524" t="str">
            <v>District 7</v>
          </cell>
          <cell r="F14524" t="str">
            <v>Sewer</v>
          </cell>
        </row>
        <row r="14525">
          <cell r="B14525">
            <v>864.25</v>
          </cell>
          <cell r="C14525">
            <v>2012</v>
          </cell>
          <cell r="D14525" t="str">
            <v>671550  411550 - R&amp;M Cleaning Costs</v>
          </cell>
          <cell r="E14525" t="str">
            <v>District 4</v>
          </cell>
          <cell r="F14525" t="str">
            <v>Sewer</v>
          </cell>
        </row>
        <row r="14526">
          <cell r="B14526">
            <v>80.650000000000006</v>
          </cell>
          <cell r="C14526">
            <v>2012</v>
          </cell>
          <cell r="D14526" t="str">
            <v>671550  411550 - R&amp;M Cleaning Costs</v>
          </cell>
          <cell r="E14526" t="str">
            <v>District 4</v>
          </cell>
          <cell r="F14526" t="str">
            <v>Sewer</v>
          </cell>
        </row>
        <row r="14527">
          <cell r="B14527">
            <v>3879.8</v>
          </cell>
          <cell r="C14527">
            <v>2012</v>
          </cell>
          <cell r="D14527" t="str">
            <v>671550  411550 - R&amp;M Cleaning Costs</v>
          </cell>
          <cell r="E14527" t="str">
            <v>District 7</v>
          </cell>
          <cell r="F14527" t="str">
            <v>Sewer</v>
          </cell>
        </row>
        <row r="14528">
          <cell r="B14528">
            <v>0</v>
          </cell>
          <cell r="C14528">
            <v>2012</v>
          </cell>
          <cell r="D14528" t="str">
            <v>671550  411550 - R&amp;M Cleaning Costs</v>
          </cell>
          <cell r="E14528" t="str">
            <v>District 1</v>
          </cell>
          <cell r="F14528" t="str">
            <v>Sewer</v>
          </cell>
        </row>
        <row r="14529">
          <cell r="B14529">
            <v>1934.73</v>
          </cell>
          <cell r="C14529">
            <v>2012</v>
          </cell>
          <cell r="D14529" t="str">
            <v>671550  411550 - R&amp;M Cleaning Costs</v>
          </cell>
          <cell r="E14529" t="str">
            <v>District 1</v>
          </cell>
          <cell r="F14529" t="str">
            <v>Sewer</v>
          </cell>
        </row>
        <row r="14530">
          <cell r="B14530">
            <v>67238.559999999998</v>
          </cell>
          <cell r="C14530">
            <v>2012</v>
          </cell>
          <cell r="D14530" t="str">
            <v>671550  411550 - R&amp;M Cleaning Costs</v>
          </cell>
          <cell r="E14530" t="str">
            <v>Logistics</v>
          </cell>
          <cell r="F14530" t="str">
            <v>Sewer</v>
          </cell>
        </row>
        <row r="14531">
          <cell r="B14531">
            <v>2764.43</v>
          </cell>
          <cell r="C14531">
            <v>2012</v>
          </cell>
          <cell r="D14531" t="str">
            <v>671550  411550 - R&amp;M Cleaning Costs</v>
          </cell>
          <cell r="E14531" t="str">
            <v>Informal Settlements</v>
          </cell>
          <cell r="F14531" t="str">
            <v>Sewer</v>
          </cell>
        </row>
        <row r="14532">
          <cell r="B14532">
            <v>280</v>
          </cell>
          <cell r="C14532">
            <v>2012</v>
          </cell>
          <cell r="D14532" t="str">
            <v>671550  411550 - R&amp;M Cleaning Costs</v>
          </cell>
          <cell r="E14532" t="str">
            <v>Planning &amp; Design</v>
          </cell>
          <cell r="F14532" t="str">
            <v>Sewer</v>
          </cell>
        </row>
        <row r="14533">
          <cell r="B14533">
            <v>1678.95</v>
          </cell>
          <cell r="C14533">
            <v>2012</v>
          </cell>
          <cell r="D14533" t="str">
            <v>671550  411550 - R&amp;M Cleaning Costs</v>
          </cell>
          <cell r="E14533" t="str">
            <v>Informal Settlements</v>
          </cell>
          <cell r="F14533" t="str">
            <v>Sewer</v>
          </cell>
        </row>
        <row r="14534">
          <cell r="B14534">
            <v>12385.9</v>
          </cell>
          <cell r="C14534">
            <v>2012</v>
          </cell>
          <cell r="D14534" t="str">
            <v>671800  411800 - R&amp;M Consultants</v>
          </cell>
          <cell r="E14534" t="str">
            <v>Logistics</v>
          </cell>
          <cell r="F14534" t="str">
            <v>Water</v>
          </cell>
        </row>
        <row r="14535">
          <cell r="B14535">
            <v>1114.1199999999999</v>
          </cell>
          <cell r="C14535">
            <v>2012</v>
          </cell>
          <cell r="D14535" t="str">
            <v>672250  412250 - R&amp;M Fuel (Ptrl Dsl &amp; Fuel Oil)</v>
          </cell>
          <cell r="E14535" t="str">
            <v>Logistics</v>
          </cell>
          <cell r="F14535" t="str">
            <v>Sewer</v>
          </cell>
        </row>
        <row r="14536">
          <cell r="B14536">
            <v>10600</v>
          </cell>
          <cell r="C14536">
            <v>2012</v>
          </cell>
          <cell r="D14536" t="str">
            <v>672350  412350 - R&amp;M Hire Charges</v>
          </cell>
          <cell r="E14536" t="str">
            <v>Logistics</v>
          </cell>
          <cell r="F14536" t="str">
            <v>Sewer</v>
          </cell>
        </row>
        <row r="14537">
          <cell r="B14537">
            <v>10000</v>
          </cell>
          <cell r="C14537">
            <v>2012</v>
          </cell>
          <cell r="D14537" t="str">
            <v>672350  412350 - R&amp;M Hire Charges</v>
          </cell>
          <cell r="E14537" t="str">
            <v>Logistics</v>
          </cell>
          <cell r="F14537" t="str">
            <v>Water</v>
          </cell>
        </row>
        <row r="14538">
          <cell r="B14538">
            <v>6134.68</v>
          </cell>
          <cell r="C14538">
            <v>2012</v>
          </cell>
          <cell r="D14538" t="str">
            <v>672970  412970 - R&amp;M Mat Atmtv (Flt + Non Fleet)</v>
          </cell>
          <cell r="E14538" t="str">
            <v>Logistics</v>
          </cell>
          <cell r="F14538" t="str">
            <v>Sewer</v>
          </cell>
        </row>
        <row r="14539">
          <cell r="B14539">
            <v>0</v>
          </cell>
          <cell r="C14539">
            <v>2012</v>
          </cell>
          <cell r="D14539" t="str">
            <v>672970  412970 - R&amp;M Mat Atmtv (Flt + Non Fleet)</v>
          </cell>
          <cell r="E14539" t="str">
            <v>District 6</v>
          </cell>
          <cell r="F14539" t="str">
            <v>Sewer</v>
          </cell>
        </row>
        <row r="14540">
          <cell r="B14540">
            <v>10931.56</v>
          </cell>
          <cell r="C14540">
            <v>2012</v>
          </cell>
          <cell r="D14540" t="str">
            <v>672970  412970 - R&amp;M Mat Atmtv (Flt + Non Fleet)</v>
          </cell>
          <cell r="E14540" t="str">
            <v>District 7</v>
          </cell>
          <cell r="F14540" t="str">
            <v>Sewer</v>
          </cell>
        </row>
        <row r="14541">
          <cell r="B14541">
            <v>3175.44</v>
          </cell>
          <cell r="C14541">
            <v>2012</v>
          </cell>
          <cell r="D14541" t="str">
            <v>672970  412970 - R&amp;M Mat Atmtv (Flt + Non Fleet)</v>
          </cell>
          <cell r="E14541" t="str">
            <v>Informal Settlements</v>
          </cell>
          <cell r="F14541" t="str">
            <v>Water</v>
          </cell>
        </row>
        <row r="14542">
          <cell r="B14542">
            <v>1710.52</v>
          </cell>
          <cell r="C14542">
            <v>2012</v>
          </cell>
          <cell r="D14542" t="str">
            <v>672970  412970 - R&amp;M Mat Atmtv (Flt + Non Fleet)</v>
          </cell>
          <cell r="E14542" t="str">
            <v>Logistics</v>
          </cell>
          <cell r="F14542" t="str">
            <v>Water</v>
          </cell>
        </row>
        <row r="14543">
          <cell r="B14543">
            <v>1710.52</v>
          </cell>
          <cell r="C14543">
            <v>2012</v>
          </cell>
          <cell r="D14543" t="str">
            <v>672970  412970 - R&amp;M Mat Atmtv (Flt + Non Fleet)</v>
          </cell>
          <cell r="E14543" t="str">
            <v>Logistics</v>
          </cell>
          <cell r="F14543" t="str">
            <v>Water</v>
          </cell>
        </row>
        <row r="14544">
          <cell r="B14544">
            <v>4175.4399999999996</v>
          </cell>
          <cell r="C14544">
            <v>2012</v>
          </cell>
          <cell r="D14544" t="str">
            <v>672970  412970 - R&amp;M Mat Atmtv (Flt + Non Fleet)</v>
          </cell>
          <cell r="E14544" t="str">
            <v>Logistics</v>
          </cell>
          <cell r="F14544" t="str">
            <v>Water</v>
          </cell>
        </row>
        <row r="14545">
          <cell r="B14545">
            <v>2736.84</v>
          </cell>
          <cell r="C14545">
            <v>2012</v>
          </cell>
          <cell r="D14545" t="str">
            <v>672970  412970 - R&amp;M Mat Atmtv (Flt + Non Fleet)</v>
          </cell>
          <cell r="E14545" t="str">
            <v>Logistics</v>
          </cell>
          <cell r="F14545" t="str">
            <v>Water</v>
          </cell>
        </row>
        <row r="14546">
          <cell r="B14546">
            <v>0</v>
          </cell>
          <cell r="C14546">
            <v>2012</v>
          </cell>
          <cell r="D14546" t="str">
            <v>672970  412970 - R&amp;M Mat Atmtv (Flt + Non Fleet)</v>
          </cell>
          <cell r="E14546" t="str">
            <v>District 4</v>
          </cell>
          <cell r="F14546" t="str">
            <v>Water</v>
          </cell>
        </row>
        <row r="14547">
          <cell r="B14547">
            <v>0</v>
          </cell>
          <cell r="C14547">
            <v>2012</v>
          </cell>
          <cell r="D14547" t="str">
            <v>672970  412970 - R&amp;M Mat Atmtv (Flt + Non Fleet)</v>
          </cell>
          <cell r="E14547" t="str">
            <v>District 6</v>
          </cell>
          <cell r="F14547" t="str">
            <v>Water</v>
          </cell>
        </row>
        <row r="14548">
          <cell r="B14548">
            <v>0</v>
          </cell>
          <cell r="C14548">
            <v>2012</v>
          </cell>
          <cell r="D14548" t="str">
            <v>672970  412970 - R&amp;M Mat Atmtv (Flt + Non Fleet)</v>
          </cell>
          <cell r="E14548" t="str">
            <v>District 8</v>
          </cell>
          <cell r="F14548" t="str">
            <v>Water</v>
          </cell>
        </row>
        <row r="14549">
          <cell r="B14549">
            <v>8313.36</v>
          </cell>
          <cell r="C14549">
            <v>2012</v>
          </cell>
          <cell r="D14549" t="str">
            <v>672980  412980 - R&amp;M Mat Bldng &amp; Infrastructure</v>
          </cell>
          <cell r="E14549" t="str">
            <v>Logistics</v>
          </cell>
          <cell r="F14549" t="str">
            <v>Water</v>
          </cell>
        </row>
        <row r="14550">
          <cell r="B14550">
            <v>821123.14</v>
          </cell>
          <cell r="C14550">
            <v>2012</v>
          </cell>
          <cell r="D14550" t="str">
            <v>672980  412980 - R&amp;M Mat Bldng &amp; Infrastructure</v>
          </cell>
          <cell r="E14550" t="str">
            <v>Logistics</v>
          </cell>
          <cell r="F14550" t="str">
            <v>Water</v>
          </cell>
        </row>
        <row r="14551">
          <cell r="B14551">
            <v>244547.6</v>
          </cell>
          <cell r="C14551">
            <v>2012</v>
          </cell>
          <cell r="D14551" t="str">
            <v>672980  412980 - R&amp;M Mat Bldng &amp; Infrastructure</v>
          </cell>
          <cell r="E14551" t="str">
            <v>Logistics</v>
          </cell>
          <cell r="F14551" t="str">
            <v>Water</v>
          </cell>
        </row>
        <row r="14552">
          <cell r="B14552">
            <v>1727</v>
          </cell>
          <cell r="C14552">
            <v>2012</v>
          </cell>
          <cell r="D14552" t="str">
            <v>672980  412980 - R&amp;M Mat Bldng &amp; Infrastructure</v>
          </cell>
          <cell r="E14552" t="str">
            <v>Logistics</v>
          </cell>
          <cell r="F14552" t="str">
            <v>Water</v>
          </cell>
        </row>
        <row r="14553">
          <cell r="B14553">
            <v>69022.179999999993</v>
          </cell>
          <cell r="C14553">
            <v>2012</v>
          </cell>
          <cell r="D14553" t="str">
            <v>672980  412980 - R&amp;M Mat Bldng &amp; Infrastructure</v>
          </cell>
          <cell r="E14553" t="str">
            <v>Logistics</v>
          </cell>
          <cell r="F14553" t="str">
            <v>Water</v>
          </cell>
        </row>
        <row r="14554">
          <cell r="B14554">
            <v>1339923.57</v>
          </cell>
          <cell r="C14554">
            <v>2012</v>
          </cell>
          <cell r="D14554" t="str">
            <v>672980  412980 - R&amp;M Mat Bldng &amp; Infrastructure</v>
          </cell>
          <cell r="E14554" t="str">
            <v>District 1</v>
          </cell>
          <cell r="F14554" t="str">
            <v>Water</v>
          </cell>
        </row>
        <row r="14555">
          <cell r="B14555">
            <v>13092.16</v>
          </cell>
          <cell r="C14555">
            <v>2012</v>
          </cell>
          <cell r="D14555" t="str">
            <v>672980  412980 - R&amp;M Mat Bldng &amp; Infrastructure</v>
          </cell>
          <cell r="E14555" t="str">
            <v>District 1</v>
          </cell>
          <cell r="F14555" t="str">
            <v>Water</v>
          </cell>
        </row>
        <row r="14556">
          <cell r="B14556">
            <v>63.19</v>
          </cell>
          <cell r="C14556">
            <v>2012</v>
          </cell>
          <cell r="D14556" t="str">
            <v>672980  412980 - R&amp;M Mat Bldng &amp; Infrastructure</v>
          </cell>
          <cell r="E14556" t="str">
            <v>District 1</v>
          </cell>
          <cell r="F14556" t="str">
            <v>Water</v>
          </cell>
        </row>
        <row r="14557">
          <cell r="B14557">
            <v>130.09</v>
          </cell>
          <cell r="C14557">
            <v>2012</v>
          </cell>
          <cell r="D14557" t="str">
            <v>672980  412980 - R&amp;M Mat Bldng &amp; Infrastructure</v>
          </cell>
          <cell r="E14557" t="str">
            <v>District 6</v>
          </cell>
          <cell r="F14557" t="str">
            <v>Water</v>
          </cell>
        </row>
        <row r="14558">
          <cell r="B14558">
            <v>1056927.8899999999</v>
          </cell>
          <cell r="C14558">
            <v>2012</v>
          </cell>
          <cell r="D14558" t="str">
            <v>672980  412980 - R&amp;M Mat Bldng &amp; Infrastructure</v>
          </cell>
          <cell r="E14558" t="str">
            <v>District 8</v>
          </cell>
          <cell r="F14558" t="str">
            <v>Water</v>
          </cell>
        </row>
        <row r="14559">
          <cell r="B14559">
            <v>252192.35</v>
          </cell>
          <cell r="C14559">
            <v>2012</v>
          </cell>
          <cell r="D14559" t="str">
            <v>672980  412980 - R&amp;M Mat Bldng &amp; Infrastructure</v>
          </cell>
          <cell r="E14559" t="str">
            <v>District 6</v>
          </cell>
          <cell r="F14559" t="str">
            <v>Water</v>
          </cell>
        </row>
        <row r="14560">
          <cell r="B14560">
            <v>92.31</v>
          </cell>
          <cell r="C14560">
            <v>2012</v>
          </cell>
          <cell r="D14560" t="str">
            <v>672980  412980 - R&amp;M Mat Bldng &amp; Infrastructure</v>
          </cell>
          <cell r="E14560" t="str">
            <v>District 3</v>
          </cell>
          <cell r="F14560" t="str">
            <v>Water</v>
          </cell>
        </row>
        <row r="14561">
          <cell r="B14561">
            <v>1640.34</v>
          </cell>
          <cell r="C14561">
            <v>2012</v>
          </cell>
          <cell r="D14561" t="str">
            <v>672980  412980 - R&amp;M Mat Bldng &amp; Infrastructure</v>
          </cell>
          <cell r="E14561" t="str">
            <v>District 3</v>
          </cell>
          <cell r="F14561" t="str">
            <v>Water</v>
          </cell>
        </row>
        <row r="14562">
          <cell r="B14562">
            <v>520371.28</v>
          </cell>
          <cell r="C14562">
            <v>2012</v>
          </cell>
          <cell r="D14562" t="str">
            <v>672980  412980 - R&amp;M Mat Bldng &amp; Infrastructure</v>
          </cell>
          <cell r="E14562" t="str">
            <v>District 4</v>
          </cell>
          <cell r="F14562" t="str">
            <v>Water</v>
          </cell>
        </row>
        <row r="14563">
          <cell r="B14563">
            <v>285203.42</v>
          </cell>
          <cell r="C14563">
            <v>2012</v>
          </cell>
          <cell r="D14563" t="str">
            <v>672980  412980 - R&amp;M Mat Bldng &amp; Infrastructure</v>
          </cell>
          <cell r="E14563" t="str">
            <v>District 4</v>
          </cell>
          <cell r="F14563" t="str">
            <v>Water</v>
          </cell>
        </row>
        <row r="14564">
          <cell r="B14564">
            <v>214817.12</v>
          </cell>
          <cell r="C14564">
            <v>2012</v>
          </cell>
          <cell r="D14564" t="str">
            <v>672980  412980 - R&amp;M Mat Bldng &amp; Infrastructure</v>
          </cell>
          <cell r="E14564" t="str">
            <v>District 4</v>
          </cell>
          <cell r="F14564" t="str">
            <v>Water</v>
          </cell>
        </row>
        <row r="14565">
          <cell r="B14565">
            <v>470460.09</v>
          </cell>
          <cell r="C14565">
            <v>2012</v>
          </cell>
          <cell r="D14565" t="str">
            <v>672980  412980 - R&amp;M Mat Bldng &amp; Infrastructure</v>
          </cell>
          <cell r="E14565" t="str">
            <v>District 8</v>
          </cell>
          <cell r="F14565" t="str">
            <v>Water</v>
          </cell>
        </row>
        <row r="14566">
          <cell r="B14566">
            <v>521.49</v>
          </cell>
          <cell r="C14566">
            <v>2012</v>
          </cell>
          <cell r="D14566" t="str">
            <v>672980  412980 - R&amp;M Mat Bldng &amp; Infrastructure</v>
          </cell>
          <cell r="E14566" t="str">
            <v>District 8</v>
          </cell>
          <cell r="F14566" t="str">
            <v>Water</v>
          </cell>
        </row>
        <row r="14567">
          <cell r="B14567">
            <v>3234.89</v>
          </cell>
          <cell r="C14567">
            <v>2012</v>
          </cell>
          <cell r="D14567" t="str">
            <v>672980  412980 - R&amp;M Mat Bldng &amp; Infrastructure</v>
          </cell>
          <cell r="E14567" t="str">
            <v>District 6</v>
          </cell>
          <cell r="F14567" t="str">
            <v>Water</v>
          </cell>
        </row>
        <row r="14568">
          <cell r="B14568">
            <v>160806.07999999999</v>
          </cell>
          <cell r="C14568">
            <v>2012</v>
          </cell>
          <cell r="D14568" t="str">
            <v>672980  412980 - R&amp;M Mat Bldng &amp; Infrastructure</v>
          </cell>
          <cell r="E14568" t="str">
            <v>District 6</v>
          </cell>
          <cell r="F14568" t="str">
            <v>Water</v>
          </cell>
        </row>
        <row r="14569">
          <cell r="B14569">
            <v>240080.47</v>
          </cell>
          <cell r="C14569">
            <v>2012</v>
          </cell>
          <cell r="D14569" t="str">
            <v>672980  412980 - R&amp;M Mat Bldng &amp; Infrastructure</v>
          </cell>
          <cell r="E14569" t="str">
            <v>District 6</v>
          </cell>
          <cell r="F14569" t="str">
            <v>Water</v>
          </cell>
        </row>
        <row r="14570">
          <cell r="B14570">
            <v>342565.09</v>
          </cell>
          <cell r="C14570">
            <v>2012</v>
          </cell>
          <cell r="D14570" t="str">
            <v>672980  412980 - R&amp;M Mat Bldng &amp; Infrastructure</v>
          </cell>
          <cell r="E14570" t="str">
            <v>District 6</v>
          </cell>
          <cell r="F14570" t="str">
            <v>Water</v>
          </cell>
        </row>
        <row r="14571">
          <cell r="B14571">
            <v>180473.33</v>
          </cell>
          <cell r="C14571">
            <v>2012</v>
          </cell>
          <cell r="D14571" t="str">
            <v>672980  412980 - R&amp;M Mat Bldng &amp; Infrastructure</v>
          </cell>
          <cell r="E14571" t="str">
            <v>District 6</v>
          </cell>
          <cell r="F14571" t="str">
            <v>Water</v>
          </cell>
        </row>
        <row r="14572">
          <cell r="B14572">
            <v>857838.09</v>
          </cell>
          <cell r="C14572">
            <v>2012</v>
          </cell>
          <cell r="D14572" t="str">
            <v>672980  412980 - R&amp;M Mat Bldng &amp; Infrastructure</v>
          </cell>
          <cell r="E14572" t="str">
            <v>District 8</v>
          </cell>
          <cell r="F14572" t="str">
            <v>Water</v>
          </cell>
        </row>
        <row r="14573">
          <cell r="B14573">
            <v>0</v>
          </cell>
          <cell r="C14573">
            <v>2012</v>
          </cell>
          <cell r="D14573" t="str">
            <v>672980  412980 - R&amp;M Mat Bldng &amp; Infrastructure</v>
          </cell>
          <cell r="E14573" t="str">
            <v>District 8</v>
          </cell>
          <cell r="F14573" t="str">
            <v>Water</v>
          </cell>
        </row>
        <row r="14574">
          <cell r="B14574">
            <v>1802788.63</v>
          </cell>
          <cell r="C14574">
            <v>2012</v>
          </cell>
          <cell r="D14574" t="str">
            <v>672980  412980 - R&amp;M Mat Bldng &amp; Infrastructure</v>
          </cell>
          <cell r="E14574" t="str">
            <v>District 8</v>
          </cell>
          <cell r="F14574" t="str">
            <v>Water</v>
          </cell>
        </row>
        <row r="14575">
          <cell r="B14575">
            <v>397808.61</v>
          </cell>
          <cell r="C14575">
            <v>2012</v>
          </cell>
          <cell r="D14575" t="str">
            <v>672980  412980 - R&amp;M Mat Bldng &amp; Infrastructure</v>
          </cell>
          <cell r="E14575" t="str">
            <v>Informal Settlements</v>
          </cell>
          <cell r="F14575" t="str">
            <v>Sewer</v>
          </cell>
        </row>
        <row r="14576">
          <cell r="B14576">
            <v>3734.24</v>
          </cell>
          <cell r="C14576">
            <v>2012</v>
          </cell>
          <cell r="D14576" t="str">
            <v>672980  412980 - R&amp;M Mat Bldng &amp; Infrastructure</v>
          </cell>
          <cell r="E14576" t="str">
            <v>Planning &amp; Design</v>
          </cell>
          <cell r="F14576" t="str">
            <v>Sewer</v>
          </cell>
        </row>
        <row r="14577">
          <cell r="B14577">
            <v>62873.87</v>
          </cell>
          <cell r="C14577">
            <v>2012</v>
          </cell>
          <cell r="D14577" t="str">
            <v>672980  412980 - R&amp;M Mat Bldng &amp; Infrastructure</v>
          </cell>
          <cell r="E14577" t="str">
            <v>Informal Settlements</v>
          </cell>
          <cell r="F14577" t="str">
            <v>Sewer</v>
          </cell>
        </row>
        <row r="14578">
          <cell r="B14578">
            <v>2635297.69</v>
          </cell>
          <cell r="C14578">
            <v>2012</v>
          </cell>
          <cell r="D14578" t="str">
            <v>672980  412980 - R&amp;M Mat Bldng &amp; Infrastructure</v>
          </cell>
          <cell r="E14578" t="str">
            <v>Logistics</v>
          </cell>
          <cell r="F14578" t="str">
            <v>Sewer</v>
          </cell>
        </row>
        <row r="14579">
          <cell r="B14579">
            <v>86076.78</v>
          </cell>
          <cell r="C14579">
            <v>2012</v>
          </cell>
          <cell r="D14579" t="str">
            <v>672980  412980 - R&amp;M Mat Bldng &amp; Infrastructure</v>
          </cell>
          <cell r="E14579" t="str">
            <v>District 1</v>
          </cell>
          <cell r="F14579" t="str">
            <v>Sewer</v>
          </cell>
        </row>
        <row r="14580">
          <cell r="B14580">
            <v>0</v>
          </cell>
          <cell r="C14580">
            <v>2012</v>
          </cell>
          <cell r="D14580" t="str">
            <v>672980  412980 - R&amp;M Mat Bldng &amp; Infrastructure</v>
          </cell>
          <cell r="E14580" t="str">
            <v>District 1</v>
          </cell>
          <cell r="F14580" t="str">
            <v>Sewer</v>
          </cell>
        </row>
        <row r="14581">
          <cell r="B14581">
            <v>101445.37</v>
          </cell>
          <cell r="C14581">
            <v>2012</v>
          </cell>
          <cell r="D14581" t="str">
            <v>672980  412980 - R&amp;M Mat Bldng &amp; Infrastructure</v>
          </cell>
          <cell r="E14581" t="str">
            <v>District 7</v>
          </cell>
          <cell r="F14581" t="str">
            <v>Sewer</v>
          </cell>
        </row>
        <row r="14582">
          <cell r="B14582">
            <v>14754.74</v>
          </cell>
          <cell r="C14582">
            <v>2012</v>
          </cell>
          <cell r="D14582" t="str">
            <v>672980  412980 - R&amp;M Mat Bldng &amp; Infrastructure</v>
          </cell>
          <cell r="E14582" t="str">
            <v>District 6</v>
          </cell>
          <cell r="F14582" t="str">
            <v>Sewer</v>
          </cell>
        </row>
        <row r="14583">
          <cell r="B14583">
            <v>2125.62</v>
          </cell>
          <cell r="C14583">
            <v>2012</v>
          </cell>
          <cell r="D14583" t="str">
            <v>672980  412980 - R&amp;M Mat Bldng &amp; Infrastructure</v>
          </cell>
          <cell r="E14583" t="str">
            <v>District 3</v>
          </cell>
          <cell r="F14583" t="str">
            <v>Sewer</v>
          </cell>
        </row>
        <row r="14584">
          <cell r="B14584">
            <v>44568.39</v>
          </cell>
          <cell r="C14584">
            <v>2012</v>
          </cell>
          <cell r="D14584" t="str">
            <v>672980  412980 - R&amp;M Mat Bldng &amp; Infrastructure</v>
          </cell>
          <cell r="E14584" t="str">
            <v>District 4</v>
          </cell>
          <cell r="F14584" t="str">
            <v>Sewer</v>
          </cell>
        </row>
        <row r="14585">
          <cell r="B14585">
            <v>39230.61</v>
          </cell>
          <cell r="C14585">
            <v>2012</v>
          </cell>
          <cell r="D14585" t="str">
            <v>672980  412980 - R&amp;M Mat Bldng &amp; Infrastructure</v>
          </cell>
          <cell r="E14585" t="str">
            <v>District 4</v>
          </cell>
          <cell r="F14585" t="str">
            <v>Sewer</v>
          </cell>
        </row>
        <row r="14586">
          <cell r="B14586">
            <v>85522.54</v>
          </cell>
          <cell r="C14586">
            <v>2012</v>
          </cell>
          <cell r="D14586" t="str">
            <v>672980  412980 - R&amp;M Mat Bldng &amp; Infrastructure</v>
          </cell>
          <cell r="E14586" t="str">
            <v>District 4</v>
          </cell>
          <cell r="F14586" t="str">
            <v>Sewer</v>
          </cell>
        </row>
        <row r="14587">
          <cell r="B14587">
            <v>18308.23</v>
          </cell>
          <cell r="C14587">
            <v>2012</v>
          </cell>
          <cell r="D14587" t="str">
            <v>672980  412980 - R&amp;M Mat Bldng &amp; Infrastructure</v>
          </cell>
          <cell r="E14587" t="str">
            <v>District 7</v>
          </cell>
          <cell r="F14587" t="str">
            <v>Sewer</v>
          </cell>
        </row>
        <row r="14588">
          <cell r="B14588">
            <v>17389.05</v>
          </cell>
          <cell r="C14588">
            <v>2012</v>
          </cell>
          <cell r="D14588" t="str">
            <v>672980  412980 - R&amp;M Mat Bldng &amp; Infrastructure</v>
          </cell>
          <cell r="E14588" t="str">
            <v>District 6</v>
          </cell>
          <cell r="F14588" t="str">
            <v>Sewer</v>
          </cell>
        </row>
        <row r="14589">
          <cell r="B14589">
            <v>23735.63</v>
          </cell>
          <cell r="C14589">
            <v>2012</v>
          </cell>
          <cell r="D14589" t="str">
            <v>672980  412980 - R&amp;M Mat Bldng &amp; Infrastructure</v>
          </cell>
          <cell r="E14589" t="str">
            <v>District 6</v>
          </cell>
          <cell r="F14589" t="str">
            <v>Sewer</v>
          </cell>
        </row>
        <row r="14590">
          <cell r="B14590">
            <v>73751.94</v>
          </cell>
          <cell r="C14590">
            <v>2012</v>
          </cell>
          <cell r="D14590" t="str">
            <v>672980  412980 - R&amp;M Mat Bldng &amp; Infrastructure</v>
          </cell>
          <cell r="E14590" t="str">
            <v>District 6</v>
          </cell>
          <cell r="F14590" t="str">
            <v>Sewer</v>
          </cell>
        </row>
        <row r="14591">
          <cell r="B14591">
            <v>24868.77</v>
          </cell>
          <cell r="C14591">
            <v>2012</v>
          </cell>
          <cell r="D14591" t="str">
            <v>672980  412980 - R&amp;M Mat Bldng &amp; Infrastructure</v>
          </cell>
          <cell r="E14591" t="str">
            <v>District 6</v>
          </cell>
          <cell r="F14591" t="str">
            <v>Sewer</v>
          </cell>
        </row>
        <row r="14592">
          <cell r="B14592">
            <v>571.91</v>
          </cell>
          <cell r="C14592">
            <v>2012</v>
          </cell>
          <cell r="D14592" t="str">
            <v>672980  412980 - R&amp;M Mat Bldng &amp; Infrastructure</v>
          </cell>
          <cell r="E14592" t="str">
            <v>District 7</v>
          </cell>
          <cell r="F14592" t="str">
            <v>Sewer</v>
          </cell>
        </row>
        <row r="14593">
          <cell r="B14593">
            <v>540486.27</v>
          </cell>
          <cell r="C14593">
            <v>2012</v>
          </cell>
          <cell r="D14593" t="str">
            <v>672980  412980 - R&amp;M Mat Bldng &amp; Infrastructure</v>
          </cell>
          <cell r="E14593" t="str">
            <v>District 7</v>
          </cell>
          <cell r="F14593" t="str">
            <v>Sewer</v>
          </cell>
        </row>
        <row r="14594">
          <cell r="B14594">
            <v>10565.85</v>
          </cell>
          <cell r="C14594">
            <v>2012</v>
          </cell>
          <cell r="D14594" t="str">
            <v>672980  412980 - R&amp;M Mat Bldng &amp; Infrastructure</v>
          </cell>
          <cell r="E14594" t="str">
            <v>Logistics</v>
          </cell>
          <cell r="F14594" t="str">
            <v>Water</v>
          </cell>
        </row>
        <row r="14595">
          <cell r="B14595">
            <v>64461.09</v>
          </cell>
          <cell r="C14595">
            <v>2012</v>
          </cell>
          <cell r="D14595" t="str">
            <v>672980  412980 - R&amp;M Mat Bldng &amp; Infrastructure</v>
          </cell>
          <cell r="E14595" t="str">
            <v>Informal Settlements</v>
          </cell>
          <cell r="F14595" t="str">
            <v>Water</v>
          </cell>
        </row>
        <row r="14596">
          <cell r="B14596">
            <v>211.26</v>
          </cell>
          <cell r="C14596">
            <v>2012</v>
          </cell>
          <cell r="D14596" t="str">
            <v>672980  412980 - R&amp;M Mat Bldng &amp; Infrastructure</v>
          </cell>
          <cell r="E14596" t="str">
            <v>Planning &amp; Design</v>
          </cell>
          <cell r="F14596" t="str">
            <v>Water</v>
          </cell>
        </row>
        <row r="14597">
          <cell r="B14597">
            <v>2142.9899999999998</v>
          </cell>
          <cell r="C14597">
            <v>2012</v>
          </cell>
          <cell r="D14597" t="str">
            <v>672980  412980 - R&amp;M Mat Bldng &amp; Infrastructure</v>
          </cell>
          <cell r="E14597" t="str">
            <v>TOC</v>
          </cell>
          <cell r="F14597" t="str">
            <v>Water</v>
          </cell>
        </row>
        <row r="14598">
          <cell r="B14598">
            <v>31191.89</v>
          </cell>
          <cell r="C14598">
            <v>2012</v>
          </cell>
          <cell r="D14598" t="str">
            <v>672980  412980 - R&amp;M Mat Bldng &amp; Infrastructure</v>
          </cell>
          <cell r="E14598" t="str">
            <v>Informal Settlements</v>
          </cell>
          <cell r="F14598" t="str">
            <v>Water</v>
          </cell>
        </row>
        <row r="14599">
          <cell r="B14599">
            <v>129510.68</v>
          </cell>
          <cell r="C14599">
            <v>2012</v>
          </cell>
          <cell r="D14599" t="str">
            <v>672980  412980 - R&amp;M Mat Bldng &amp; Infrastructure</v>
          </cell>
          <cell r="E14599" t="str">
            <v>Logistics</v>
          </cell>
          <cell r="F14599" t="str">
            <v>Water</v>
          </cell>
        </row>
        <row r="14600">
          <cell r="B14600">
            <v>1895.56</v>
          </cell>
          <cell r="C14600">
            <v>2012</v>
          </cell>
          <cell r="D14600" t="str">
            <v>672980  412980 - R&amp;M Mat Bldng &amp; Infrastructure</v>
          </cell>
          <cell r="E14600" t="str">
            <v>Logistics</v>
          </cell>
          <cell r="F14600" t="str">
            <v>Water</v>
          </cell>
        </row>
        <row r="14601">
          <cell r="B14601">
            <v>15053.91</v>
          </cell>
          <cell r="C14601">
            <v>2012</v>
          </cell>
          <cell r="D14601" t="str">
            <v>672990  412990 - R&amp;M Mat Elctrcl &amp; Electronic</v>
          </cell>
          <cell r="E14601" t="str">
            <v>District 8</v>
          </cell>
          <cell r="F14601" t="str">
            <v>Water</v>
          </cell>
        </row>
        <row r="14602">
          <cell r="B14602">
            <v>32.46</v>
          </cell>
          <cell r="C14602">
            <v>2012</v>
          </cell>
          <cell r="D14602" t="str">
            <v>672990  412990 - R&amp;M Mat Elctrcl &amp; Electronic</v>
          </cell>
          <cell r="E14602" t="str">
            <v>District 8</v>
          </cell>
          <cell r="F14602" t="str">
            <v>Water</v>
          </cell>
        </row>
        <row r="14603">
          <cell r="B14603">
            <v>169.34</v>
          </cell>
          <cell r="C14603">
            <v>2012</v>
          </cell>
          <cell r="D14603" t="str">
            <v>672990  412990 - R&amp;M Mat Elctrcl &amp; Electronic</v>
          </cell>
          <cell r="E14603" t="str">
            <v>District 8</v>
          </cell>
          <cell r="F14603" t="str">
            <v>Water</v>
          </cell>
        </row>
        <row r="14604">
          <cell r="B14604">
            <v>5473.64</v>
          </cell>
          <cell r="C14604">
            <v>2012</v>
          </cell>
          <cell r="D14604" t="str">
            <v>672990  412990 - R&amp;M Mat Elctrcl &amp; Electronic</v>
          </cell>
          <cell r="E14604" t="str">
            <v>District 6</v>
          </cell>
          <cell r="F14604" t="str">
            <v>Water</v>
          </cell>
        </row>
        <row r="14605">
          <cell r="B14605">
            <v>25.87</v>
          </cell>
          <cell r="C14605">
            <v>2012</v>
          </cell>
          <cell r="D14605" t="str">
            <v>672990  412990 - R&amp;M Mat Elctrcl &amp; Electronic</v>
          </cell>
          <cell r="E14605" t="str">
            <v>District 6</v>
          </cell>
          <cell r="F14605" t="str">
            <v>Water</v>
          </cell>
        </row>
        <row r="14606">
          <cell r="B14606">
            <v>38.630000000000003</v>
          </cell>
          <cell r="C14606">
            <v>2012</v>
          </cell>
          <cell r="D14606" t="str">
            <v>672990  412990 - R&amp;M Mat Elctrcl &amp; Electronic</v>
          </cell>
          <cell r="E14606" t="str">
            <v>District 6</v>
          </cell>
          <cell r="F14606" t="str">
            <v>Water</v>
          </cell>
        </row>
        <row r="14607">
          <cell r="B14607">
            <v>151.68</v>
          </cell>
          <cell r="C14607">
            <v>2012</v>
          </cell>
          <cell r="D14607" t="str">
            <v>672990  412990 - R&amp;M Mat Elctrcl &amp; Electronic</v>
          </cell>
          <cell r="E14607" t="str">
            <v>District 6</v>
          </cell>
          <cell r="F14607" t="str">
            <v>Water</v>
          </cell>
        </row>
        <row r="14608">
          <cell r="B14608">
            <v>338.4</v>
          </cell>
          <cell r="C14608">
            <v>2012</v>
          </cell>
          <cell r="D14608" t="str">
            <v>672990  412990 - R&amp;M Mat Elctrcl &amp; Electronic</v>
          </cell>
          <cell r="E14608" t="str">
            <v>District 6</v>
          </cell>
          <cell r="F14608" t="str">
            <v>Water</v>
          </cell>
        </row>
        <row r="14609">
          <cell r="B14609">
            <v>0</v>
          </cell>
          <cell r="C14609">
            <v>2012</v>
          </cell>
          <cell r="D14609" t="str">
            <v>672990  412990 - R&amp;M Mat Elctrcl &amp; Electronic</v>
          </cell>
          <cell r="E14609" t="str">
            <v>District 8</v>
          </cell>
          <cell r="F14609" t="str">
            <v>Water</v>
          </cell>
        </row>
        <row r="14610">
          <cell r="B14610">
            <v>0</v>
          </cell>
          <cell r="C14610">
            <v>2012</v>
          </cell>
          <cell r="D14610" t="str">
            <v>672990  412990 - R&amp;M Mat Elctrcl &amp; Electronic</v>
          </cell>
          <cell r="E14610" t="str">
            <v>District 4</v>
          </cell>
          <cell r="F14610" t="str">
            <v>Water</v>
          </cell>
        </row>
        <row r="14611">
          <cell r="B14611">
            <v>7333.6</v>
          </cell>
          <cell r="C14611">
            <v>2012</v>
          </cell>
          <cell r="D14611" t="str">
            <v>672990  412990 - R&amp;M Mat Elctrcl &amp; Electronic</v>
          </cell>
          <cell r="E14611" t="str">
            <v>District 4</v>
          </cell>
          <cell r="F14611" t="str">
            <v>Water</v>
          </cell>
        </row>
        <row r="14612">
          <cell r="B14612">
            <v>0</v>
          </cell>
          <cell r="C14612">
            <v>2012</v>
          </cell>
          <cell r="D14612" t="str">
            <v>672990  412990 - R&amp;M Mat Elctrcl &amp; Electronic</v>
          </cell>
          <cell r="E14612" t="str">
            <v>District 4</v>
          </cell>
          <cell r="F14612" t="str">
            <v>Water</v>
          </cell>
        </row>
        <row r="14613">
          <cell r="B14613">
            <v>0</v>
          </cell>
          <cell r="C14613">
            <v>2012</v>
          </cell>
          <cell r="D14613" t="str">
            <v>672990  412990 - R&amp;M Mat Elctrcl &amp; Electronic</v>
          </cell>
          <cell r="E14613" t="str">
            <v>District 3</v>
          </cell>
          <cell r="F14613" t="str">
            <v>Water</v>
          </cell>
        </row>
        <row r="14614">
          <cell r="B14614">
            <v>117.13</v>
          </cell>
          <cell r="C14614">
            <v>2012</v>
          </cell>
          <cell r="D14614" t="str">
            <v>672990  412990 - R&amp;M Mat Elctrcl &amp; Electronic</v>
          </cell>
          <cell r="E14614" t="str">
            <v>District 6</v>
          </cell>
          <cell r="F14614" t="str">
            <v>Water</v>
          </cell>
        </row>
        <row r="14615">
          <cell r="B14615">
            <v>0.01</v>
          </cell>
          <cell r="C14615">
            <v>2012</v>
          </cell>
          <cell r="D14615" t="str">
            <v>672990  412990 - R&amp;M Mat Elctrcl &amp; Electronic</v>
          </cell>
          <cell r="E14615" t="str">
            <v>District 8</v>
          </cell>
          <cell r="F14615" t="str">
            <v>Water</v>
          </cell>
        </row>
        <row r="14616">
          <cell r="B14616">
            <v>14</v>
          </cell>
          <cell r="C14616">
            <v>2012</v>
          </cell>
          <cell r="D14616" t="str">
            <v>672990  412990 - R&amp;M Mat Elctrcl &amp; Electronic</v>
          </cell>
          <cell r="E14616" t="str">
            <v>District 1</v>
          </cell>
          <cell r="F14616" t="str">
            <v>Water</v>
          </cell>
        </row>
        <row r="14617">
          <cell r="B14617">
            <v>97839.08</v>
          </cell>
          <cell r="C14617">
            <v>2012</v>
          </cell>
          <cell r="D14617" t="str">
            <v>672990  412990 - R&amp;M Mat Elctrcl &amp; Electronic</v>
          </cell>
          <cell r="E14617" t="str">
            <v>Logistics</v>
          </cell>
          <cell r="F14617" t="str">
            <v>Water</v>
          </cell>
        </row>
        <row r="14618">
          <cell r="B14618">
            <v>66669.95</v>
          </cell>
          <cell r="C14618">
            <v>2012</v>
          </cell>
          <cell r="D14618" t="str">
            <v>672990  412990 - R&amp;M Mat Elctrcl &amp; Electronic</v>
          </cell>
          <cell r="E14618" t="str">
            <v>Logistics</v>
          </cell>
          <cell r="F14618" t="str">
            <v>Water</v>
          </cell>
        </row>
        <row r="14619">
          <cell r="B14619">
            <v>332577</v>
          </cell>
          <cell r="C14619">
            <v>2012</v>
          </cell>
          <cell r="D14619" t="str">
            <v>672990  412990 - R&amp;M Mat Elctrcl &amp; Electronic</v>
          </cell>
          <cell r="E14619" t="str">
            <v>Logistics</v>
          </cell>
          <cell r="F14619" t="str">
            <v>Water</v>
          </cell>
        </row>
        <row r="14620">
          <cell r="B14620">
            <v>1762.32</v>
          </cell>
          <cell r="C14620">
            <v>2012</v>
          </cell>
          <cell r="D14620" t="str">
            <v>672990  412990 - R&amp;M Mat Elctrcl &amp; Electronic</v>
          </cell>
          <cell r="E14620" t="str">
            <v>Logistics</v>
          </cell>
          <cell r="F14620" t="str">
            <v>Water</v>
          </cell>
        </row>
        <row r="14621">
          <cell r="B14621">
            <v>73490.34</v>
          </cell>
          <cell r="C14621">
            <v>2012</v>
          </cell>
          <cell r="D14621" t="str">
            <v>672990  412990 - R&amp;M Mat Elctrcl &amp; Electronic</v>
          </cell>
          <cell r="E14621" t="str">
            <v>Logistics</v>
          </cell>
          <cell r="F14621" t="str">
            <v>Water</v>
          </cell>
        </row>
        <row r="14622">
          <cell r="B14622">
            <v>4984.72</v>
          </cell>
          <cell r="C14622">
            <v>2012</v>
          </cell>
          <cell r="D14622" t="str">
            <v>672990  412990 - R&amp;M Mat Elctrcl &amp; Electronic</v>
          </cell>
          <cell r="E14622" t="str">
            <v>Logistics</v>
          </cell>
          <cell r="F14622" t="str">
            <v>Water</v>
          </cell>
        </row>
        <row r="14623">
          <cell r="B14623">
            <v>1077.6300000000001</v>
          </cell>
          <cell r="C14623">
            <v>2012</v>
          </cell>
          <cell r="D14623" t="str">
            <v>672990  412990 - R&amp;M Mat Elctrcl &amp; Electronic</v>
          </cell>
          <cell r="E14623" t="str">
            <v>Informal Settlements</v>
          </cell>
          <cell r="F14623" t="str">
            <v>Water</v>
          </cell>
        </row>
        <row r="14624">
          <cell r="B14624">
            <v>7668.8</v>
          </cell>
          <cell r="C14624">
            <v>2012</v>
          </cell>
          <cell r="D14624" t="str">
            <v>672990  412990 - R&amp;M Mat Elctrcl &amp; Electronic</v>
          </cell>
          <cell r="E14624" t="str">
            <v>TOC</v>
          </cell>
          <cell r="F14624" t="str">
            <v>Water</v>
          </cell>
        </row>
        <row r="14625">
          <cell r="B14625">
            <v>38260.519999999997</v>
          </cell>
          <cell r="C14625">
            <v>2012</v>
          </cell>
          <cell r="D14625" t="str">
            <v>672990  412990 - R&amp;M Mat Elctrcl &amp; Electronic</v>
          </cell>
          <cell r="E14625" t="str">
            <v>Informal Settlements</v>
          </cell>
          <cell r="F14625" t="str">
            <v>Water</v>
          </cell>
        </row>
        <row r="14626">
          <cell r="B14626">
            <v>13292.72</v>
          </cell>
          <cell r="C14626">
            <v>2012</v>
          </cell>
          <cell r="D14626" t="str">
            <v>672990  412990 - R&amp;M Mat Elctrcl &amp; Electronic</v>
          </cell>
          <cell r="E14626" t="str">
            <v>District 7</v>
          </cell>
          <cell r="F14626" t="str">
            <v>Sewer</v>
          </cell>
        </row>
        <row r="14627">
          <cell r="B14627">
            <v>46.08</v>
          </cell>
          <cell r="C14627">
            <v>2012</v>
          </cell>
          <cell r="D14627" t="str">
            <v>672990  412990 - R&amp;M Mat Elctrcl &amp; Electronic</v>
          </cell>
          <cell r="E14627" t="str">
            <v>District 6</v>
          </cell>
          <cell r="F14627" t="str">
            <v>Sewer</v>
          </cell>
        </row>
        <row r="14628">
          <cell r="B14628">
            <v>2514.5</v>
          </cell>
          <cell r="C14628">
            <v>2012</v>
          </cell>
          <cell r="D14628" t="str">
            <v>672990  412990 - R&amp;M Mat Elctrcl &amp; Electronic</v>
          </cell>
          <cell r="E14628" t="str">
            <v>District 4</v>
          </cell>
          <cell r="F14628" t="str">
            <v>Sewer</v>
          </cell>
        </row>
        <row r="14629">
          <cell r="B14629">
            <v>1341.08</v>
          </cell>
          <cell r="C14629">
            <v>2012</v>
          </cell>
          <cell r="D14629" t="str">
            <v>672990  412990 - R&amp;M Mat Elctrcl &amp; Electronic</v>
          </cell>
          <cell r="E14629" t="str">
            <v>District 4</v>
          </cell>
          <cell r="F14629" t="str">
            <v>Sewer</v>
          </cell>
        </row>
        <row r="14630">
          <cell r="B14630">
            <v>545.94000000000005</v>
          </cell>
          <cell r="C14630">
            <v>2012</v>
          </cell>
          <cell r="D14630" t="str">
            <v>672990  412990 - R&amp;M Mat Elctrcl &amp; Electronic</v>
          </cell>
          <cell r="E14630" t="str">
            <v>Logistics</v>
          </cell>
          <cell r="F14630" t="str">
            <v>Sewer</v>
          </cell>
        </row>
        <row r="14631">
          <cell r="B14631">
            <v>471.96</v>
          </cell>
          <cell r="C14631">
            <v>2012</v>
          </cell>
          <cell r="D14631" t="str">
            <v>672990  412990 - R&amp;M Mat Elctrcl &amp; Electronic</v>
          </cell>
          <cell r="E14631" t="str">
            <v>Logistics</v>
          </cell>
          <cell r="F14631" t="str">
            <v>Sewer</v>
          </cell>
        </row>
        <row r="14632">
          <cell r="B14632">
            <v>1182920.8600000001</v>
          </cell>
          <cell r="C14632">
            <v>2012</v>
          </cell>
          <cell r="D14632" t="str">
            <v>672990  412990 - R&amp;M Mat Elctrcl &amp; Electronic</v>
          </cell>
          <cell r="E14632" t="str">
            <v>Logistics</v>
          </cell>
          <cell r="F14632" t="str">
            <v>Sewer</v>
          </cell>
        </row>
        <row r="14633">
          <cell r="B14633">
            <v>10.199999999999999</v>
          </cell>
          <cell r="C14633">
            <v>2012</v>
          </cell>
          <cell r="D14633" t="str">
            <v>672990  412990 - R&amp;M Mat Elctrcl &amp; Electronic</v>
          </cell>
          <cell r="E14633" t="str">
            <v>Informal Settlements</v>
          </cell>
          <cell r="F14633" t="str">
            <v>Sewer</v>
          </cell>
        </row>
        <row r="14634">
          <cell r="B14634">
            <v>79862.53</v>
          </cell>
          <cell r="C14634">
            <v>2012</v>
          </cell>
          <cell r="D14634" t="str">
            <v>672990  412990 - R&amp;M Mat Elctrcl &amp; Electronic</v>
          </cell>
          <cell r="E14634" t="str">
            <v>Informal Settlements</v>
          </cell>
          <cell r="F14634" t="str">
            <v>Sewer</v>
          </cell>
        </row>
        <row r="14635">
          <cell r="B14635">
            <v>42.69</v>
          </cell>
          <cell r="C14635">
            <v>2012</v>
          </cell>
          <cell r="D14635" t="str">
            <v>673000  413000 - R&amp;M Mat General &amp; Consumables</v>
          </cell>
          <cell r="E14635" t="str">
            <v>Logistics</v>
          </cell>
          <cell r="F14635" t="str">
            <v>Water</v>
          </cell>
        </row>
        <row r="14636">
          <cell r="B14636">
            <v>1084</v>
          </cell>
          <cell r="C14636">
            <v>2012</v>
          </cell>
          <cell r="D14636" t="str">
            <v>673000  413000 - R&amp;M Mat General &amp; Consumables</v>
          </cell>
          <cell r="E14636" t="str">
            <v>Logistics</v>
          </cell>
          <cell r="F14636" t="str">
            <v>Water</v>
          </cell>
        </row>
        <row r="14637">
          <cell r="B14637">
            <v>2440225.34</v>
          </cell>
          <cell r="C14637">
            <v>2012</v>
          </cell>
          <cell r="D14637" t="str">
            <v>673000  413000 - R&amp;M Mat General &amp; Consumables</v>
          </cell>
          <cell r="E14637" t="str">
            <v>District 1</v>
          </cell>
          <cell r="F14637" t="str">
            <v>Water</v>
          </cell>
        </row>
        <row r="14638">
          <cell r="B14638">
            <v>1207.99</v>
          </cell>
          <cell r="C14638">
            <v>2012</v>
          </cell>
          <cell r="D14638" t="str">
            <v>673000  413000 - R&amp;M Mat General &amp; Consumables</v>
          </cell>
          <cell r="E14638" t="str">
            <v>District 1</v>
          </cell>
          <cell r="F14638" t="str">
            <v>Water</v>
          </cell>
        </row>
        <row r="14639">
          <cell r="B14639">
            <v>81</v>
          </cell>
          <cell r="C14639">
            <v>2012</v>
          </cell>
          <cell r="D14639" t="str">
            <v>673000  413000 - R&amp;M Mat General &amp; Consumables</v>
          </cell>
          <cell r="E14639" t="str">
            <v>District 1</v>
          </cell>
          <cell r="F14639" t="str">
            <v>Water</v>
          </cell>
        </row>
        <row r="14640">
          <cell r="B14640">
            <v>92.12</v>
          </cell>
          <cell r="C14640">
            <v>2012</v>
          </cell>
          <cell r="D14640" t="str">
            <v>673000  413000 - R&amp;M Mat General &amp; Consumables</v>
          </cell>
          <cell r="E14640" t="str">
            <v>District 6</v>
          </cell>
          <cell r="F14640" t="str">
            <v>Water</v>
          </cell>
        </row>
        <row r="14641">
          <cell r="B14641">
            <v>311780.96000000002</v>
          </cell>
          <cell r="C14641">
            <v>2012</v>
          </cell>
          <cell r="D14641" t="str">
            <v>673000  413000 - R&amp;M Mat General &amp; Consumables</v>
          </cell>
          <cell r="E14641" t="str">
            <v>District 8</v>
          </cell>
          <cell r="F14641" t="str">
            <v>Water</v>
          </cell>
        </row>
        <row r="14642">
          <cell r="B14642">
            <v>316887.27</v>
          </cell>
          <cell r="C14642">
            <v>2012</v>
          </cell>
          <cell r="D14642" t="str">
            <v>673000  413000 - R&amp;M Mat General &amp; Consumables</v>
          </cell>
          <cell r="E14642" t="str">
            <v>District 6</v>
          </cell>
          <cell r="F14642" t="str">
            <v>Water</v>
          </cell>
        </row>
        <row r="14643">
          <cell r="B14643">
            <v>1493.8</v>
          </cell>
          <cell r="C14643">
            <v>2012</v>
          </cell>
          <cell r="D14643" t="str">
            <v>673000  413000 - R&amp;M Mat General &amp; Consumables</v>
          </cell>
          <cell r="E14643" t="str">
            <v>District 3</v>
          </cell>
          <cell r="F14643" t="str">
            <v>Water</v>
          </cell>
        </row>
        <row r="14644">
          <cell r="B14644">
            <v>0</v>
          </cell>
          <cell r="C14644">
            <v>2012</v>
          </cell>
          <cell r="D14644" t="str">
            <v>673000  413000 - R&amp;M Mat General &amp; Consumables</v>
          </cell>
          <cell r="E14644" t="str">
            <v>District 4</v>
          </cell>
          <cell r="F14644" t="str">
            <v>Water</v>
          </cell>
        </row>
        <row r="14645">
          <cell r="B14645">
            <v>461110.85</v>
          </cell>
          <cell r="C14645">
            <v>2012</v>
          </cell>
          <cell r="D14645" t="str">
            <v>673000  413000 - R&amp;M Mat General &amp; Consumables</v>
          </cell>
          <cell r="E14645" t="str">
            <v>District 4</v>
          </cell>
          <cell r="F14645" t="str">
            <v>Water</v>
          </cell>
        </row>
        <row r="14646">
          <cell r="B14646">
            <v>114535.9</v>
          </cell>
          <cell r="C14646">
            <v>2012</v>
          </cell>
          <cell r="D14646" t="str">
            <v>673000  413000 - R&amp;M Mat General &amp; Consumables</v>
          </cell>
          <cell r="E14646" t="str">
            <v>District 4</v>
          </cell>
          <cell r="F14646" t="str">
            <v>Water</v>
          </cell>
        </row>
        <row r="14647">
          <cell r="B14647">
            <v>51438.48</v>
          </cell>
          <cell r="C14647">
            <v>2012</v>
          </cell>
          <cell r="D14647" t="str">
            <v>673000  413000 - R&amp;M Mat General &amp; Consumables</v>
          </cell>
          <cell r="E14647" t="str">
            <v>District 4</v>
          </cell>
          <cell r="F14647" t="str">
            <v>Water</v>
          </cell>
        </row>
        <row r="14648">
          <cell r="B14648">
            <v>462412.48</v>
          </cell>
          <cell r="C14648">
            <v>2012</v>
          </cell>
          <cell r="D14648" t="str">
            <v>673000  413000 - R&amp;M Mat General &amp; Consumables</v>
          </cell>
          <cell r="E14648" t="str">
            <v>District 8</v>
          </cell>
          <cell r="F14648" t="str">
            <v>Water</v>
          </cell>
        </row>
        <row r="14649">
          <cell r="B14649">
            <v>61.59</v>
          </cell>
          <cell r="C14649">
            <v>2012</v>
          </cell>
          <cell r="D14649" t="str">
            <v>673000  413000 - R&amp;M Mat General &amp; Consumables</v>
          </cell>
          <cell r="E14649" t="str">
            <v>District 8</v>
          </cell>
          <cell r="F14649" t="str">
            <v>Water</v>
          </cell>
        </row>
        <row r="14650">
          <cell r="B14650">
            <v>17702.46</v>
          </cell>
          <cell r="C14650">
            <v>2012</v>
          </cell>
          <cell r="D14650" t="str">
            <v>673000  413000 - R&amp;M Mat General &amp; Consumables</v>
          </cell>
          <cell r="E14650" t="str">
            <v>District 6</v>
          </cell>
          <cell r="F14650" t="str">
            <v>Water</v>
          </cell>
        </row>
        <row r="14651">
          <cell r="B14651">
            <v>92833.14</v>
          </cell>
          <cell r="C14651">
            <v>2012</v>
          </cell>
          <cell r="D14651" t="str">
            <v>673000  413000 - R&amp;M Mat General &amp; Consumables</v>
          </cell>
          <cell r="E14651" t="str">
            <v>District 6</v>
          </cell>
          <cell r="F14651" t="str">
            <v>Water</v>
          </cell>
        </row>
        <row r="14652">
          <cell r="B14652">
            <v>122194.02</v>
          </cell>
          <cell r="C14652">
            <v>2012</v>
          </cell>
          <cell r="D14652" t="str">
            <v>673000  413000 - R&amp;M Mat General &amp; Consumables</v>
          </cell>
          <cell r="E14652" t="str">
            <v>District 6</v>
          </cell>
          <cell r="F14652" t="str">
            <v>Water</v>
          </cell>
        </row>
        <row r="14653">
          <cell r="B14653">
            <v>390716.47</v>
          </cell>
          <cell r="C14653">
            <v>2012</v>
          </cell>
          <cell r="D14653" t="str">
            <v>673000  413000 - R&amp;M Mat General &amp; Consumables</v>
          </cell>
          <cell r="E14653" t="str">
            <v>District 6</v>
          </cell>
          <cell r="F14653" t="str">
            <v>Water</v>
          </cell>
        </row>
        <row r="14654">
          <cell r="B14654">
            <v>59059.05</v>
          </cell>
          <cell r="C14654">
            <v>2012</v>
          </cell>
          <cell r="D14654" t="str">
            <v>673000  413000 - R&amp;M Mat General &amp; Consumables</v>
          </cell>
          <cell r="E14654" t="str">
            <v>District 6</v>
          </cell>
          <cell r="F14654" t="str">
            <v>Water</v>
          </cell>
        </row>
        <row r="14655">
          <cell r="B14655">
            <v>0</v>
          </cell>
          <cell r="C14655">
            <v>2012</v>
          </cell>
          <cell r="D14655" t="str">
            <v>673000  413000 - R&amp;M Mat General &amp; Consumables</v>
          </cell>
          <cell r="E14655" t="str">
            <v>District 8</v>
          </cell>
          <cell r="F14655" t="str">
            <v>Water</v>
          </cell>
        </row>
        <row r="14656">
          <cell r="B14656">
            <v>456918.12</v>
          </cell>
          <cell r="C14656">
            <v>2012</v>
          </cell>
          <cell r="D14656" t="str">
            <v>673000  413000 - R&amp;M Mat General &amp; Consumables</v>
          </cell>
          <cell r="E14656" t="str">
            <v>District 8</v>
          </cell>
          <cell r="F14656" t="str">
            <v>Water</v>
          </cell>
        </row>
        <row r="14657">
          <cell r="B14657">
            <v>0</v>
          </cell>
          <cell r="C14657">
            <v>2012</v>
          </cell>
          <cell r="D14657" t="str">
            <v>673000  413000 - R&amp;M Mat General &amp; Consumables</v>
          </cell>
          <cell r="E14657" t="str">
            <v>District 8</v>
          </cell>
          <cell r="F14657" t="str">
            <v>Water</v>
          </cell>
        </row>
        <row r="14658">
          <cell r="B14658">
            <v>1641219.16</v>
          </cell>
          <cell r="C14658">
            <v>2012</v>
          </cell>
          <cell r="D14658" t="str">
            <v>673000  413000 - R&amp;M Mat General &amp; Consumables</v>
          </cell>
          <cell r="E14658" t="str">
            <v>District 8</v>
          </cell>
          <cell r="F14658" t="str">
            <v>Water</v>
          </cell>
        </row>
        <row r="14659">
          <cell r="B14659">
            <v>24307.97</v>
          </cell>
          <cell r="C14659">
            <v>2012</v>
          </cell>
          <cell r="D14659" t="str">
            <v>673000  413000 - R&amp;M Mat General &amp; Consumables</v>
          </cell>
          <cell r="E14659" t="str">
            <v>Logistics</v>
          </cell>
          <cell r="F14659" t="str">
            <v>Water</v>
          </cell>
        </row>
        <row r="14660">
          <cell r="B14660">
            <v>101137.98</v>
          </cell>
          <cell r="C14660">
            <v>2012</v>
          </cell>
          <cell r="D14660" t="str">
            <v>673000  413000 - R&amp;M Mat General &amp; Consumables</v>
          </cell>
          <cell r="E14660" t="str">
            <v>Informal Settlements</v>
          </cell>
          <cell r="F14660" t="str">
            <v>Sewer</v>
          </cell>
        </row>
        <row r="14661">
          <cell r="B14661">
            <v>999.4</v>
          </cell>
          <cell r="C14661">
            <v>2012</v>
          </cell>
          <cell r="D14661" t="str">
            <v>673000  413000 - R&amp;M Mat General &amp; Consumables</v>
          </cell>
          <cell r="E14661" t="str">
            <v>Planning &amp; Design</v>
          </cell>
          <cell r="F14661" t="str">
            <v>Sewer</v>
          </cell>
        </row>
        <row r="14662">
          <cell r="B14662">
            <v>35637</v>
          </cell>
          <cell r="C14662">
            <v>2012</v>
          </cell>
          <cell r="D14662" t="str">
            <v>673000  413000 - R&amp;M Mat General &amp; Consumables</v>
          </cell>
          <cell r="E14662" t="str">
            <v>Informal Settlements</v>
          </cell>
          <cell r="F14662" t="str">
            <v>Sewer</v>
          </cell>
        </row>
        <row r="14663">
          <cell r="B14663">
            <v>45296.28</v>
          </cell>
          <cell r="C14663">
            <v>2012</v>
          </cell>
          <cell r="D14663" t="str">
            <v>673000  413000 - R&amp;M Mat General &amp; Consumables</v>
          </cell>
          <cell r="E14663" t="str">
            <v>Logistics</v>
          </cell>
          <cell r="F14663" t="str">
            <v>Sewer</v>
          </cell>
        </row>
        <row r="14664">
          <cell r="B14664">
            <v>96967.07</v>
          </cell>
          <cell r="C14664">
            <v>2012</v>
          </cell>
          <cell r="D14664" t="str">
            <v>673000  413000 - R&amp;M Mat General &amp; Consumables</v>
          </cell>
          <cell r="E14664" t="str">
            <v>District 1</v>
          </cell>
          <cell r="F14664" t="str">
            <v>Sewer</v>
          </cell>
        </row>
        <row r="14665">
          <cell r="B14665">
            <v>0</v>
          </cell>
          <cell r="C14665">
            <v>2012</v>
          </cell>
          <cell r="D14665" t="str">
            <v>673000  413000 - R&amp;M Mat General &amp; Consumables</v>
          </cell>
          <cell r="E14665" t="str">
            <v>District 1</v>
          </cell>
          <cell r="F14665" t="str">
            <v>Sewer</v>
          </cell>
        </row>
        <row r="14666">
          <cell r="B14666">
            <v>87991.65</v>
          </cell>
          <cell r="C14666">
            <v>2012</v>
          </cell>
          <cell r="D14666" t="str">
            <v>673000  413000 - R&amp;M Mat General &amp; Consumables</v>
          </cell>
          <cell r="E14666" t="str">
            <v>District 7</v>
          </cell>
          <cell r="F14666" t="str">
            <v>Sewer</v>
          </cell>
        </row>
        <row r="14667">
          <cell r="B14667">
            <v>5657.21</v>
          </cell>
          <cell r="C14667">
            <v>2012</v>
          </cell>
          <cell r="D14667" t="str">
            <v>673000  413000 - R&amp;M Mat General &amp; Consumables</v>
          </cell>
          <cell r="E14667" t="str">
            <v>District 6</v>
          </cell>
          <cell r="F14667" t="str">
            <v>Sewer</v>
          </cell>
        </row>
        <row r="14668">
          <cell r="B14668">
            <v>61452.76</v>
          </cell>
          <cell r="C14668">
            <v>2012</v>
          </cell>
          <cell r="D14668" t="str">
            <v>673000  413000 - R&amp;M Mat General &amp; Consumables</v>
          </cell>
          <cell r="E14668" t="str">
            <v>District 4</v>
          </cell>
          <cell r="F14668" t="str">
            <v>Sewer</v>
          </cell>
        </row>
        <row r="14669">
          <cell r="B14669">
            <v>48357.55</v>
          </cell>
          <cell r="C14669">
            <v>2012</v>
          </cell>
          <cell r="D14669" t="str">
            <v>673000  413000 - R&amp;M Mat General &amp; Consumables</v>
          </cell>
          <cell r="E14669" t="str">
            <v>District 4</v>
          </cell>
          <cell r="F14669" t="str">
            <v>Sewer</v>
          </cell>
        </row>
        <row r="14670">
          <cell r="B14670">
            <v>60471.21</v>
          </cell>
          <cell r="C14670">
            <v>2012</v>
          </cell>
          <cell r="D14670" t="str">
            <v>673000  413000 - R&amp;M Mat General &amp; Consumables</v>
          </cell>
          <cell r="E14670" t="str">
            <v>District 4</v>
          </cell>
          <cell r="F14670" t="str">
            <v>Sewer</v>
          </cell>
        </row>
        <row r="14671">
          <cell r="B14671">
            <v>161771.22</v>
          </cell>
          <cell r="C14671">
            <v>2012</v>
          </cell>
          <cell r="D14671" t="str">
            <v>673000  413000 - R&amp;M Mat General &amp; Consumables</v>
          </cell>
          <cell r="E14671" t="str">
            <v>District 7</v>
          </cell>
          <cell r="F14671" t="str">
            <v>Sewer</v>
          </cell>
        </row>
        <row r="14672">
          <cell r="B14672">
            <v>22695.53</v>
          </cell>
          <cell r="C14672">
            <v>2012</v>
          </cell>
          <cell r="D14672" t="str">
            <v>673000  413000 - R&amp;M Mat General &amp; Consumables</v>
          </cell>
          <cell r="E14672" t="str">
            <v>District 6</v>
          </cell>
          <cell r="F14672" t="str">
            <v>Sewer</v>
          </cell>
        </row>
        <row r="14673">
          <cell r="B14673">
            <v>18935.03</v>
          </cell>
          <cell r="C14673">
            <v>2012</v>
          </cell>
          <cell r="D14673" t="str">
            <v>673000  413000 - R&amp;M Mat General &amp; Consumables</v>
          </cell>
          <cell r="E14673" t="str">
            <v>District 6</v>
          </cell>
          <cell r="F14673" t="str">
            <v>Sewer</v>
          </cell>
        </row>
        <row r="14674">
          <cell r="B14674">
            <v>75566.34</v>
          </cell>
          <cell r="C14674">
            <v>2012</v>
          </cell>
          <cell r="D14674" t="str">
            <v>673000  413000 - R&amp;M Mat General &amp; Consumables</v>
          </cell>
          <cell r="E14674" t="str">
            <v>District 6</v>
          </cell>
          <cell r="F14674" t="str">
            <v>Sewer</v>
          </cell>
        </row>
        <row r="14675">
          <cell r="B14675">
            <v>11301.97</v>
          </cell>
          <cell r="C14675">
            <v>2012</v>
          </cell>
          <cell r="D14675" t="str">
            <v>673000  413000 - R&amp;M Mat General &amp; Consumables</v>
          </cell>
          <cell r="E14675" t="str">
            <v>District 6</v>
          </cell>
          <cell r="F14675" t="str">
            <v>Sewer</v>
          </cell>
        </row>
        <row r="14676">
          <cell r="B14676">
            <v>1268.8599999999999</v>
          </cell>
          <cell r="C14676">
            <v>2012</v>
          </cell>
          <cell r="D14676" t="str">
            <v>673000  413000 - R&amp;M Mat General &amp; Consumables</v>
          </cell>
          <cell r="E14676" t="str">
            <v>District 7</v>
          </cell>
          <cell r="F14676" t="str">
            <v>Sewer</v>
          </cell>
        </row>
        <row r="14677">
          <cell r="B14677">
            <v>132374.71</v>
          </cell>
          <cell r="C14677">
            <v>2012</v>
          </cell>
          <cell r="D14677" t="str">
            <v>673000  413000 - R&amp;M Mat General &amp; Consumables</v>
          </cell>
          <cell r="E14677" t="str">
            <v>District 7</v>
          </cell>
          <cell r="F14677" t="str">
            <v>Sewer</v>
          </cell>
        </row>
        <row r="14678">
          <cell r="B14678">
            <v>4680.8999999999996</v>
          </cell>
          <cell r="C14678">
            <v>2012</v>
          </cell>
          <cell r="D14678" t="str">
            <v>673000  413000 - R&amp;M Mat General &amp; Consumables</v>
          </cell>
          <cell r="E14678" t="str">
            <v>Logistics</v>
          </cell>
          <cell r="F14678" t="str">
            <v>Water</v>
          </cell>
        </row>
        <row r="14679">
          <cell r="B14679">
            <v>95697.76</v>
          </cell>
          <cell r="C14679">
            <v>2012</v>
          </cell>
          <cell r="D14679" t="str">
            <v>673000  413000 - R&amp;M Mat General &amp; Consumables</v>
          </cell>
          <cell r="E14679" t="str">
            <v>Informal Settlements</v>
          </cell>
          <cell r="F14679" t="str">
            <v>Water</v>
          </cell>
        </row>
        <row r="14680">
          <cell r="B14680">
            <v>15744.97</v>
          </cell>
          <cell r="C14680">
            <v>2012</v>
          </cell>
          <cell r="D14680" t="str">
            <v>673000  413000 - R&amp;M Mat General &amp; Consumables</v>
          </cell>
          <cell r="E14680" t="str">
            <v>Informal Settlements</v>
          </cell>
          <cell r="F14680" t="str">
            <v>Water</v>
          </cell>
        </row>
        <row r="14681">
          <cell r="B14681">
            <v>89.16</v>
          </cell>
          <cell r="C14681">
            <v>2012</v>
          </cell>
          <cell r="D14681" t="str">
            <v>673000  413000 - R&amp;M Mat General &amp; Consumables</v>
          </cell>
          <cell r="E14681" t="str">
            <v>Logistics</v>
          </cell>
          <cell r="F14681" t="str">
            <v>Water</v>
          </cell>
        </row>
        <row r="14682">
          <cell r="B14682">
            <v>714.56</v>
          </cell>
          <cell r="C14682">
            <v>2012</v>
          </cell>
          <cell r="D14682" t="str">
            <v>673000  413000 - R&amp;M Mat General &amp; Consumables</v>
          </cell>
          <cell r="E14682" t="str">
            <v>Logistics</v>
          </cell>
          <cell r="F14682" t="str">
            <v>Water</v>
          </cell>
        </row>
        <row r="14683">
          <cell r="B14683">
            <v>2257.41</v>
          </cell>
          <cell r="C14683">
            <v>2012</v>
          </cell>
          <cell r="D14683" t="str">
            <v>673000  413000 - R&amp;M Mat General &amp; Consumables</v>
          </cell>
          <cell r="E14683" t="str">
            <v>Logistics</v>
          </cell>
          <cell r="F14683" t="str">
            <v>Water</v>
          </cell>
        </row>
        <row r="14684">
          <cell r="B14684">
            <v>16427.02</v>
          </cell>
          <cell r="C14684">
            <v>2012</v>
          </cell>
          <cell r="D14684" t="str">
            <v>673150  413150 - R&amp;M Minor Tools , Equip &amp; Other</v>
          </cell>
          <cell r="E14684" t="str">
            <v>District 8</v>
          </cell>
          <cell r="F14684" t="str">
            <v>Water</v>
          </cell>
        </row>
        <row r="14685">
          <cell r="B14685">
            <v>2973.62</v>
          </cell>
          <cell r="C14685">
            <v>2012</v>
          </cell>
          <cell r="D14685" t="str">
            <v>673150  413150 - R&amp;M Minor Tools , Equip &amp; Other</v>
          </cell>
          <cell r="E14685" t="str">
            <v>District 8</v>
          </cell>
          <cell r="F14685" t="str">
            <v>Water</v>
          </cell>
        </row>
        <row r="14686">
          <cell r="B14686">
            <v>2681.84</v>
          </cell>
          <cell r="C14686">
            <v>2012</v>
          </cell>
          <cell r="D14686" t="str">
            <v>673150  413150 - R&amp;M Minor Tools , Equip &amp; Other</v>
          </cell>
          <cell r="E14686" t="str">
            <v>District 8</v>
          </cell>
          <cell r="F14686" t="str">
            <v>Water</v>
          </cell>
        </row>
        <row r="14687">
          <cell r="B14687">
            <v>2447.44</v>
          </cell>
          <cell r="C14687">
            <v>2012</v>
          </cell>
          <cell r="D14687" t="str">
            <v>673150  413150 - R&amp;M Minor Tools , Equip &amp; Other</v>
          </cell>
          <cell r="E14687" t="str">
            <v>District 6</v>
          </cell>
          <cell r="F14687" t="str">
            <v>Water</v>
          </cell>
        </row>
        <row r="14688">
          <cell r="B14688">
            <v>235.86</v>
          </cell>
          <cell r="C14688">
            <v>2012</v>
          </cell>
          <cell r="D14688" t="str">
            <v>673150  413150 - R&amp;M Minor Tools , Equip &amp; Other</v>
          </cell>
          <cell r="E14688" t="str">
            <v>District 6</v>
          </cell>
          <cell r="F14688" t="str">
            <v>Water</v>
          </cell>
        </row>
        <row r="14689">
          <cell r="B14689">
            <v>1010.66</v>
          </cell>
          <cell r="C14689">
            <v>2012</v>
          </cell>
          <cell r="D14689" t="str">
            <v>673150  413150 - R&amp;M Minor Tools , Equip &amp; Other</v>
          </cell>
          <cell r="E14689" t="str">
            <v>District 6</v>
          </cell>
          <cell r="F14689" t="str">
            <v>Water</v>
          </cell>
        </row>
        <row r="14690">
          <cell r="B14690">
            <v>650.88</v>
          </cell>
          <cell r="C14690">
            <v>2012</v>
          </cell>
          <cell r="D14690" t="str">
            <v>673150  413150 - R&amp;M Minor Tools , Equip &amp; Other</v>
          </cell>
          <cell r="E14690" t="str">
            <v>District 6</v>
          </cell>
          <cell r="F14690" t="str">
            <v>Water</v>
          </cell>
        </row>
        <row r="14691">
          <cell r="B14691">
            <v>11.9</v>
          </cell>
          <cell r="C14691">
            <v>2012</v>
          </cell>
          <cell r="D14691" t="str">
            <v>673150  413150 - R&amp;M Minor Tools , Equip &amp; Other</v>
          </cell>
          <cell r="E14691" t="str">
            <v>District 8</v>
          </cell>
          <cell r="F14691" t="str">
            <v>Water</v>
          </cell>
        </row>
        <row r="14692">
          <cell r="B14692">
            <v>2365.56</v>
          </cell>
          <cell r="C14692">
            <v>2012</v>
          </cell>
          <cell r="D14692" t="str">
            <v>673150  413150 - R&amp;M Minor Tools , Equip &amp; Other</v>
          </cell>
          <cell r="E14692" t="str">
            <v>District 4</v>
          </cell>
          <cell r="F14692" t="str">
            <v>Water</v>
          </cell>
        </row>
        <row r="14693">
          <cell r="B14693">
            <v>1875.6</v>
          </cell>
          <cell r="C14693">
            <v>2012</v>
          </cell>
          <cell r="D14693" t="str">
            <v>673150  413150 - R&amp;M Minor Tools , Equip &amp; Other</v>
          </cell>
          <cell r="E14693" t="str">
            <v>District 4</v>
          </cell>
          <cell r="F14693" t="str">
            <v>Water</v>
          </cell>
        </row>
        <row r="14694">
          <cell r="B14694">
            <v>3170.85</v>
          </cell>
          <cell r="C14694">
            <v>2012</v>
          </cell>
          <cell r="D14694" t="str">
            <v>673150  413150 - R&amp;M Minor Tools , Equip &amp; Other</v>
          </cell>
          <cell r="E14694" t="str">
            <v>District 4</v>
          </cell>
          <cell r="F14694" t="str">
            <v>Water</v>
          </cell>
        </row>
        <row r="14695">
          <cell r="B14695">
            <v>1402.78</v>
          </cell>
          <cell r="C14695">
            <v>2012</v>
          </cell>
          <cell r="D14695" t="str">
            <v>673150  413150 - R&amp;M Minor Tools , Equip &amp; Other</v>
          </cell>
          <cell r="E14695" t="str">
            <v>District 4</v>
          </cell>
          <cell r="F14695" t="str">
            <v>Water</v>
          </cell>
        </row>
        <row r="14696">
          <cell r="B14696">
            <v>2446.21</v>
          </cell>
          <cell r="C14696">
            <v>2012</v>
          </cell>
          <cell r="D14696" t="str">
            <v>673150  413150 - R&amp;M Minor Tools , Equip &amp; Other</v>
          </cell>
          <cell r="E14696" t="str">
            <v>District 6</v>
          </cell>
          <cell r="F14696" t="str">
            <v>Water</v>
          </cell>
        </row>
        <row r="14697">
          <cell r="B14697">
            <v>12207.95</v>
          </cell>
          <cell r="C14697">
            <v>2012</v>
          </cell>
          <cell r="D14697" t="str">
            <v>673150  413150 - R&amp;M Minor Tools , Equip &amp; Other</v>
          </cell>
          <cell r="E14697" t="str">
            <v>District 8</v>
          </cell>
          <cell r="F14697" t="str">
            <v>Water</v>
          </cell>
        </row>
        <row r="14698">
          <cell r="B14698">
            <v>11200.27</v>
          </cell>
          <cell r="C14698">
            <v>2012</v>
          </cell>
          <cell r="D14698" t="str">
            <v>673150  413150 - R&amp;M Minor Tools , Equip &amp; Other</v>
          </cell>
          <cell r="E14698" t="str">
            <v>District 1</v>
          </cell>
          <cell r="F14698" t="str">
            <v>Water</v>
          </cell>
        </row>
        <row r="14699">
          <cell r="B14699">
            <v>32126.68</v>
          </cell>
          <cell r="C14699">
            <v>2012</v>
          </cell>
          <cell r="D14699" t="str">
            <v>673150  413150 - R&amp;M Minor Tools , Equip &amp; Other</v>
          </cell>
          <cell r="E14699" t="str">
            <v>Logistics</v>
          </cell>
          <cell r="F14699" t="str">
            <v>Water</v>
          </cell>
        </row>
        <row r="14700">
          <cell r="B14700">
            <v>8852.2199999999993</v>
          </cell>
          <cell r="C14700">
            <v>2012</v>
          </cell>
          <cell r="D14700" t="str">
            <v>673150  413150 - R&amp;M Minor Tools , Equip &amp; Other</v>
          </cell>
          <cell r="E14700" t="str">
            <v>Logistics</v>
          </cell>
          <cell r="F14700" t="str">
            <v>Water</v>
          </cell>
        </row>
        <row r="14701">
          <cell r="B14701">
            <v>22337.51</v>
          </cell>
          <cell r="C14701">
            <v>2012</v>
          </cell>
          <cell r="D14701" t="str">
            <v>673150  413150 - R&amp;M Minor Tools , Equip &amp; Other</v>
          </cell>
          <cell r="E14701" t="str">
            <v>Logistics</v>
          </cell>
          <cell r="F14701" t="str">
            <v>Water</v>
          </cell>
        </row>
        <row r="14702">
          <cell r="B14702">
            <v>21.63</v>
          </cell>
          <cell r="C14702">
            <v>2012</v>
          </cell>
          <cell r="D14702" t="str">
            <v>673150  413150 - R&amp;M Minor Tools , Equip &amp; Other</v>
          </cell>
          <cell r="E14702" t="str">
            <v>Logistics</v>
          </cell>
          <cell r="F14702" t="str">
            <v>Water</v>
          </cell>
        </row>
        <row r="14703">
          <cell r="B14703">
            <v>3420</v>
          </cell>
          <cell r="C14703">
            <v>2012</v>
          </cell>
          <cell r="D14703" t="str">
            <v>673150  413150 - R&amp;M Minor Tools , Equip &amp; Other</v>
          </cell>
          <cell r="E14703" t="str">
            <v>Logistics</v>
          </cell>
          <cell r="F14703" t="str">
            <v>Water</v>
          </cell>
        </row>
        <row r="14704">
          <cell r="B14704">
            <v>2266.9699999999998</v>
          </cell>
          <cell r="C14704">
            <v>2012</v>
          </cell>
          <cell r="D14704" t="str">
            <v>673150  413150 - R&amp;M Minor Tools , Equip &amp; Other</v>
          </cell>
          <cell r="E14704" t="str">
            <v>Logistics</v>
          </cell>
          <cell r="F14704" t="str">
            <v>Water</v>
          </cell>
        </row>
        <row r="14705">
          <cell r="B14705">
            <v>159.41999999999999</v>
          </cell>
          <cell r="C14705">
            <v>2012</v>
          </cell>
          <cell r="D14705" t="str">
            <v>673150  413150 - R&amp;M Minor Tools , Equip &amp; Other</v>
          </cell>
          <cell r="E14705" t="str">
            <v>Informal Settlements</v>
          </cell>
          <cell r="F14705" t="str">
            <v>Water</v>
          </cell>
        </row>
        <row r="14706">
          <cell r="B14706">
            <v>7620</v>
          </cell>
          <cell r="C14706">
            <v>2012</v>
          </cell>
          <cell r="D14706" t="str">
            <v>673150  413150 - R&amp;M Minor Tools , Equip &amp; Other</v>
          </cell>
          <cell r="E14706" t="str">
            <v>Informal Settlements</v>
          </cell>
          <cell r="F14706" t="str">
            <v>Water</v>
          </cell>
        </row>
        <row r="14707">
          <cell r="B14707">
            <v>5.75</v>
          </cell>
          <cell r="C14707">
            <v>2012</v>
          </cell>
          <cell r="D14707" t="str">
            <v>673150  413150 - R&amp;M Minor Tools , Equip &amp; Other</v>
          </cell>
          <cell r="E14707" t="str">
            <v>Logistics</v>
          </cell>
          <cell r="F14707" t="str">
            <v>Water</v>
          </cell>
        </row>
        <row r="14708">
          <cell r="B14708">
            <v>3999.93</v>
          </cell>
          <cell r="C14708">
            <v>2012</v>
          </cell>
          <cell r="D14708" t="str">
            <v>673150  413150 - R&amp;M Minor Tools , Equip &amp; Other</v>
          </cell>
          <cell r="E14708" t="str">
            <v>District 7</v>
          </cell>
          <cell r="F14708" t="str">
            <v>Sewer</v>
          </cell>
        </row>
        <row r="14709">
          <cell r="B14709">
            <v>247.12</v>
          </cell>
          <cell r="C14709">
            <v>2012</v>
          </cell>
          <cell r="D14709" t="str">
            <v>673150  413150 - R&amp;M Minor Tools , Equip &amp; Other</v>
          </cell>
          <cell r="E14709" t="str">
            <v>District 6</v>
          </cell>
          <cell r="F14709" t="str">
            <v>Sewer</v>
          </cell>
        </row>
        <row r="14710">
          <cell r="B14710">
            <v>56.42</v>
          </cell>
          <cell r="C14710">
            <v>2012</v>
          </cell>
          <cell r="D14710" t="str">
            <v>673150  413150 - R&amp;M Minor Tools , Equip &amp; Other</v>
          </cell>
          <cell r="E14710" t="str">
            <v>District 6</v>
          </cell>
          <cell r="F14710" t="str">
            <v>Sewer</v>
          </cell>
        </row>
        <row r="14711">
          <cell r="B14711">
            <v>507.38</v>
          </cell>
          <cell r="C14711">
            <v>2012</v>
          </cell>
          <cell r="D14711" t="str">
            <v>673150  413150 - R&amp;M Minor Tools , Equip &amp; Other</v>
          </cell>
          <cell r="E14711" t="str">
            <v>District 6</v>
          </cell>
          <cell r="F14711" t="str">
            <v>Sewer</v>
          </cell>
        </row>
        <row r="14712">
          <cell r="B14712">
            <v>1982.9</v>
          </cell>
          <cell r="C14712">
            <v>2012</v>
          </cell>
          <cell r="D14712" t="str">
            <v>673150  413150 - R&amp;M Minor Tools , Equip &amp; Other</v>
          </cell>
          <cell r="E14712" t="str">
            <v>District 4</v>
          </cell>
          <cell r="F14712" t="str">
            <v>Sewer</v>
          </cell>
        </row>
        <row r="14713">
          <cell r="B14713">
            <v>207.62</v>
          </cell>
          <cell r="C14713">
            <v>2012</v>
          </cell>
          <cell r="D14713" t="str">
            <v>673150  413150 - R&amp;M Minor Tools , Equip &amp; Other</v>
          </cell>
          <cell r="E14713" t="str">
            <v>District 4</v>
          </cell>
          <cell r="F14713" t="str">
            <v>Sewer</v>
          </cell>
        </row>
        <row r="14714">
          <cell r="B14714">
            <v>2149.23</v>
          </cell>
          <cell r="C14714">
            <v>2012</v>
          </cell>
          <cell r="D14714" t="str">
            <v>673150  413150 - R&amp;M Minor Tools , Equip &amp; Other</v>
          </cell>
          <cell r="E14714" t="str">
            <v>District 4</v>
          </cell>
          <cell r="F14714" t="str">
            <v>Sewer</v>
          </cell>
        </row>
        <row r="14715">
          <cell r="B14715">
            <v>7427.79</v>
          </cell>
          <cell r="C14715">
            <v>2012</v>
          </cell>
          <cell r="D14715" t="str">
            <v>673150  413150 - R&amp;M Minor Tools , Equip &amp; Other</v>
          </cell>
          <cell r="E14715" t="str">
            <v>District 7</v>
          </cell>
          <cell r="F14715" t="str">
            <v>Sewer</v>
          </cell>
        </row>
        <row r="14716">
          <cell r="B14716">
            <v>0</v>
          </cell>
          <cell r="C14716">
            <v>2012</v>
          </cell>
          <cell r="D14716" t="str">
            <v>673150  413150 - R&amp;M Minor Tools , Equip &amp; Other</v>
          </cell>
          <cell r="E14716" t="str">
            <v>District 1</v>
          </cell>
          <cell r="F14716" t="str">
            <v>Sewer</v>
          </cell>
        </row>
        <row r="14717">
          <cell r="B14717">
            <v>3738.92</v>
          </cell>
          <cell r="C14717">
            <v>2012</v>
          </cell>
          <cell r="D14717" t="str">
            <v>673150  413150 - R&amp;M Minor Tools , Equip &amp; Other</v>
          </cell>
          <cell r="E14717" t="str">
            <v>District 1</v>
          </cell>
          <cell r="F14717" t="str">
            <v>Sewer</v>
          </cell>
        </row>
        <row r="14718">
          <cell r="B14718">
            <v>292678.90000000002</v>
          </cell>
          <cell r="C14718">
            <v>2012</v>
          </cell>
          <cell r="D14718" t="str">
            <v>673150  413150 - R&amp;M Minor Tools , Equip &amp; Other</v>
          </cell>
          <cell r="E14718" t="str">
            <v>Logistics</v>
          </cell>
          <cell r="F14718" t="str">
            <v>Sewer</v>
          </cell>
        </row>
        <row r="14719">
          <cell r="B14719">
            <v>110.8</v>
          </cell>
          <cell r="C14719">
            <v>2012</v>
          </cell>
          <cell r="D14719" t="str">
            <v>673150  413150 - R&amp;M Minor Tools , Equip &amp; Other</v>
          </cell>
          <cell r="E14719" t="str">
            <v>Informal Settlements</v>
          </cell>
          <cell r="F14719" t="str">
            <v>Sewer</v>
          </cell>
        </row>
        <row r="14720">
          <cell r="B14720">
            <v>701.38</v>
          </cell>
          <cell r="C14720">
            <v>2012</v>
          </cell>
          <cell r="D14720" t="str">
            <v>673150  413150 - R&amp;M Minor Tools , Equip &amp; Other</v>
          </cell>
          <cell r="E14720" t="str">
            <v>Planning &amp; Design</v>
          </cell>
          <cell r="F14720" t="str">
            <v>Sewer</v>
          </cell>
        </row>
        <row r="14721">
          <cell r="B14721">
            <v>30.72</v>
          </cell>
          <cell r="C14721">
            <v>2012</v>
          </cell>
          <cell r="D14721" t="str">
            <v>673150  413150 - R&amp;M Minor Tools , Equip &amp; Other</v>
          </cell>
          <cell r="E14721" t="str">
            <v>Informal Settlements</v>
          </cell>
          <cell r="F14721" t="str">
            <v>Sewer</v>
          </cell>
        </row>
        <row r="14722">
          <cell r="B14722">
            <v>153.57</v>
          </cell>
          <cell r="C14722">
            <v>2012</v>
          </cell>
          <cell r="D14722" t="str">
            <v>673220  413220 - R&amp;M Oil, Gas, Lubricants &amp; Coal</v>
          </cell>
          <cell r="E14722" t="str">
            <v>Informal Settlements</v>
          </cell>
          <cell r="F14722" t="str">
            <v>Sewer</v>
          </cell>
        </row>
        <row r="14723">
          <cell r="B14723">
            <v>0</v>
          </cell>
          <cell r="C14723">
            <v>2012</v>
          </cell>
          <cell r="D14723" t="str">
            <v>673220  413220 - R&amp;M Oil, Gas, Lubricants &amp; Coal</v>
          </cell>
          <cell r="E14723" t="str">
            <v>Informal Settlements</v>
          </cell>
          <cell r="F14723" t="str">
            <v>Sewer</v>
          </cell>
        </row>
        <row r="14724">
          <cell r="B14724">
            <v>14651.22</v>
          </cell>
          <cell r="C14724">
            <v>2012</v>
          </cell>
          <cell r="D14724" t="str">
            <v>673220  413220 - R&amp;M Oil, Gas, Lubricants &amp; Coal</v>
          </cell>
          <cell r="E14724" t="str">
            <v>Logistics</v>
          </cell>
          <cell r="F14724" t="str">
            <v>Sewer</v>
          </cell>
        </row>
        <row r="14725">
          <cell r="B14725">
            <v>186</v>
          </cell>
          <cell r="C14725">
            <v>2012</v>
          </cell>
          <cell r="D14725" t="str">
            <v>673220  413220 - R&amp;M Oil, Gas, Lubricants &amp; Coal</v>
          </cell>
          <cell r="E14725" t="str">
            <v>District 1</v>
          </cell>
          <cell r="F14725" t="str">
            <v>Sewer</v>
          </cell>
        </row>
        <row r="14726">
          <cell r="B14726">
            <v>2335.83</v>
          </cell>
          <cell r="C14726">
            <v>2012</v>
          </cell>
          <cell r="D14726" t="str">
            <v>673220  413220 - R&amp;M Oil, Gas, Lubricants &amp; Coal</v>
          </cell>
          <cell r="E14726" t="str">
            <v>District 7</v>
          </cell>
          <cell r="F14726" t="str">
            <v>Sewer</v>
          </cell>
        </row>
        <row r="14727">
          <cell r="B14727">
            <v>146.94</v>
          </cell>
          <cell r="C14727">
            <v>2012</v>
          </cell>
          <cell r="D14727" t="str">
            <v>673220  413220 - R&amp;M Oil, Gas, Lubricants &amp; Coal</v>
          </cell>
          <cell r="E14727" t="str">
            <v>District 4</v>
          </cell>
          <cell r="F14727" t="str">
            <v>Sewer</v>
          </cell>
        </row>
        <row r="14728">
          <cell r="B14728">
            <v>104.03</v>
          </cell>
          <cell r="C14728">
            <v>2012</v>
          </cell>
          <cell r="D14728" t="str">
            <v>673220  413220 - R&amp;M Oil, Gas, Lubricants &amp; Coal</v>
          </cell>
          <cell r="E14728" t="str">
            <v>District 4</v>
          </cell>
          <cell r="F14728" t="str">
            <v>Sewer</v>
          </cell>
        </row>
        <row r="14729">
          <cell r="B14729">
            <v>0</v>
          </cell>
          <cell r="C14729">
            <v>2012</v>
          </cell>
          <cell r="D14729" t="str">
            <v>673220  413220 - R&amp;M Oil, Gas, Lubricants &amp; Coal</v>
          </cell>
          <cell r="E14729" t="str">
            <v>District 4</v>
          </cell>
          <cell r="F14729" t="str">
            <v>Sewer</v>
          </cell>
        </row>
        <row r="14730">
          <cell r="B14730">
            <v>103597.59</v>
          </cell>
          <cell r="C14730">
            <v>2012</v>
          </cell>
          <cell r="D14730" t="str">
            <v>673220  413220 - R&amp;M Oil, Gas, Lubricants &amp; Coal</v>
          </cell>
          <cell r="E14730" t="str">
            <v>District 6</v>
          </cell>
          <cell r="F14730" t="str">
            <v>Sewer</v>
          </cell>
        </row>
        <row r="14731">
          <cell r="B14731">
            <v>44453.03</v>
          </cell>
          <cell r="C14731">
            <v>2012</v>
          </cell>
          <cell r="D14731" t="str">
            <v>673220  413220 - R&amp;M Oil, Gas, Lubricants &amp; Coal</v>
          </cell>
          <cell r="E14731" t="str">
            <v>District 6</v>
          </cell>
          <cell r="F14731" t="str">
            <v>Sewer</v>
          </cell>
        </row>
        <row r="14732">
          <cell r="B14732">
            <v>97.9</v>
          </cell>
          <cell r="C14732">
            <v>2012</v>
          </cell>
          <cell r="D14732" t="str">
            <v>673220  413220 - R&amp;M Oil, Gas, Lubricants &amp; Coal</v>
          </cell>
          <cell r="E14732" t="str">
            <v>Informal Settlements</v>
          </cell>
          <cell r="F14732" t="str">
            <v>Water</v>
          </cell>
        </row>
        <row r="14733">
          <cell r="B14733">
            <v>9939.11</v>
          </cell>
          <cell r="C14733">
            <v>2012</v>
          </cell>
          <cell r="D14733" t="str">
            <v>673220  413220 - R&amp;M Oil, Gas, Lubricants &amp; Coal</v>
          </cell>
          <cell r="E14733" t="str">
            <v>Logistics</v>
          </cell>
          <cell r="F14733" t="str">
            <v>Water</v>
          </cell>
        </row>
        <row r="14734">
          <cell r="B14734">
            <v>451.38</v>
          </cell>
          <cell r="C14734">
            <v>2012</v>
          </cell>
          <cell r="D14734" t="str">
            <v>673220  413220 - R&amp;M Oil, Gas, Lubricants &amp; Coal</v>
          </cell>
          <cell r="E14734" t="str">
            <v>District 1</v>
          </cell>
          <cell r="F14734" t="str">
            <v>Water</v>
          </cell>
        </row>
        <row r="14735">
          <cell r="B14735">
            <v>85.35</v>
          </cell>
          <cell r="C14735">
            <v>2012</v>
          </cell>
          <cell r="D14735" t="str">
            <v>673220  413220 - R&amp;M Oil, Gas, Lubricants &amp; Coal</v>
          </cell>
          <cell r="E14735" t="str">
            <v>District 8</v>
          </cell>
          <cell r="F14735" t="str">
            <v>Water</v>
          </cell>
        </row>
        <row r="14736">
          <cell r="B14736">
            <v>1369.88</v>
          </cell>
          <cell r="C14736">
            <v>2012</v>
          </cell>
          <cell r="D14736" t="str">
            <v>673220  413220 - R&amp;M Oil, Gas, Lubricants &amp; Coal</v>
          </cell>
          <cell r="E14736" t="str">
            <v>District 6</v>
          </cell>
          <cell r="F14736" t="str">
            <v>Water</v>
          </cell>
        </row>
        <row r="14737">
          <cell r="B14737">
            <v>2675.26</v>
          </cell>
          <cell r="C14737">
            <v>2012</v>
          </cell>
          <cell r="D14737" t="str">
            <v>673220  413220 - R&amp;M Oil, Gas, Lubricants &amp; Coal</v>
          </cell>
          <cell r="E14737" t="str">
            <v>District 4</v>
          </cell>
          <cell r="F14737" t="str">
            <v>Water</v>
          </cell>
        </row>
        <row r="14738">
          <cell r="B14738">
            <v>322.8</v>
          </cell>
          <cell r="C14738">
            <v>2012</v>
          </cell>
          <cell r="D14738" t="str">
            <v>673220  413220 - R&amp;M Oil, Gas, Lubricants &amp; Coal</v>
          </cell>
          <cell r="E14738" t="str">
            <v>District 4</v>
          </cell>
          <cell r="F14738" t="str">
            <v>Water</v>
          </cell>
        </row>
        <row r="14739">
          <cell r="B14739">
            <v>740.48</v>
          </cell>
          <cell r="C14739">
            <v>2012</v>
          </cell>
          <cell r="D14739" t="str">
            <v>673220  413220 - R&amp;M Oil, Gas, Lubricants &amp; Coal</v>
          </cell>
          <cell r="E14739" t="str">
            <v>District 8</v>
          </cell>
          <cell r="F14739" t="str">
            <v>Water</v>
          </cell>
        </row>
        <row r="14740">
          <cell r="B14740">
            <v>73.02</v>
          </cell>
          <cell r="C14740">
            <v>2012</v>
          </cell>
          <cell r="D14740" t="str">
            <v>673220  413220 - R&amp;M Oil, Gas, Lubricants &amp; Coal</v>
          </cell>
          <cell r="E14740" t="str">
            <v>District 6</v>
          </cell>
          <cell r="F14740" t="str">
            <v>Water</v>
          </cell>
        </row>
        <row r="14741">
          <cell r="B14741">
            <v>1967.5</v>
          </cell>
          <cell r="C14741">
            <v>2012</v>
          </cell>
          <cell r="D14741" t="str">
            <v>673220  413220 - R&amp;M Oil, Gas, Lubricants &amp; Coal</v>
          </cell>
          <cell r="E14741" t="str">
            <v>District 6</v>
          </cell>
          <cell r="F14741" t="str">
            <v>Water</v>
          </cell>
        </row>
        <row r="14742">
          <cell r="B14742">
            <v>3536.95</v>
          </cell>
          <cell r="C14742">
            <v>2012</v>
          </cell>
          <cell r="D14742" t="str">
            <v>673220  413220 - R&amp;M Oil, Gas, Lubricants &amp; Coal</v>
          </cell>
          <cell r="E14742" t="str">
            <v>District 8</v>
          </cell>
          <cell r="F14742" t="str">
            <v>Water</v>
          </cell>
        </row>
        <row r="14743">
          <cell r="B14743">
            <v>2649.13</v>
          </cell>
          <cell r="C14743">
            <v>2012</v>
          </cell>
          <cell r="D14743" t="str">
            <v>673300  413300 - R&amp;M Pest Control</v>
          </cell>
          <cell r="E14743" t="str">
            <v>Logistics</v>
          </cell>
          <cell r="F14743" t="str">
            <v>Sewer</v>
          </cell>
        </row>
        <row r="14744">
          <cell r="B14744">
            <v>4354.97</v>
          </cell>
          <cell r="C14744">
            <v>2012</v>
          </cell>
          <cell r="D14744" t="str">
            <v>673300  413300 - R&amp;M Pest Control</v>
          </cell>
          <cell r="E14744" t="str">
            <v>District 1</v>
          </cell>
          <cell r="F14744" t="str">
            <v>Sewer</v>
          </cell>
        </row>
        <row r="14745">
          <cell r="B14745">
            <v>521</v>
          </cell>
          <cell r="C14745">
            <v>2012</v>
          </cell>
          <cell r="D14745" t="str">
            <v>673300  413300 - R&amp;M Pest Control</v>
          </cell>
          <cell r="E14745" t="str">
            <v>District 7</v>
          </cell>
          <cell r="F14745" t="str">
            <v>Sewer</v>
          </cell>
        </row>
        <row r="14746">
          <cell r="B14746">
            <v>0</v>
          </cell>
          <cell r="C14746">
            <v>2012</v>
          </cell>
          <cell r="D14746" t="str">
            <v>673300  413300 - R&amp;M Pest Control</v>
          </cell>
          <cell r="E14746" t="str">
            <v>District 4</v>
          </cell>
          <cell r="F14746" t="str">
            <v>Sewer</v>
          </cell>
        </row>
        <row r="14747">
          <cell r="B14747">
            <v>15164.27</v>
          </cell>
          <cell r="C14747">
            <v>2012</v>
          </cell>
          <cell r="D14747" t="str">
            <v>673300  413300 - R&amp;M Pest Control</v>
          </cell>
          <cell r="E14747" t="str">
            <v>District 6</v>
          </cell>
          <cell r="F14747" t="str">
            <v>Sewer</v>
          </cell>
        </row>
        <row r="14748">
          <cell r="B14748">
            <v>641.97</v>
          </cell>
          <cell r="C14748">
            <v>2012</v>
          </cell>
          <cell r="D14748" t="str">
            <v>673300  413300 - R&amp;M Pest Control</v>
          </cell>
          <cell r="E14748" t="str">
            <v>District 6</v>
          </cell>
          <cell r="F14748" t="str">
            <v>Sewer</v>
          </cell>
        </row>
        <row r="14749">
          <cell r="B14749">
            <v>0</v>
          </cell>
          <cell r="C14749">
            <v>2012</v>
          </cell>
          <cell r="D14749" t="str">
            <v>673300  413300 - R&amp;M Pest Control</v>
          </cell>
          <cell r="E14749" t="str">
            <v>Logistics</v>
          </cell>
          <cell r="F14749" t="str">
            <v>Water</v>
          </cell>
        </row>
        <row r="14750">
          <cell r="B14750">
            <v>580</v>
          </cell>
          <cell r="C14750">
            <v>2012</v>
          </cell>
          <cell r="D14750" t="str">
            <v>673300  413300 - R&amp;M Pest Control</v>
          </cell>
          <cell r="E14750" t="str">
            <v>District 8</v>
          </cell>
          <cell r="F14750" t="str">
            <v>Water</v>
          </cell>
        </row>
        <row r="14751">
          <cell r="B14751">
            <v>700</v>
          </cell>
          <cell r="C14751">
            <v>2012</v>
          </cell>
          <cell r="D14751" t="str">
            <v>673300  413300 - R&amp;M Pest Control</v>
          </cell>
          <cell r="E14751" t="str">
            <v>District 4</v>
          </cell>
          <cell r="F14751" t="str">
            <v>Water</v>
          </cell>
        </row>
        <row r="14752">
          <cell r="B14752">
            <v>1400</v>
          </cell>
          <cell r="C14752">
            <v>2012</v>
          </cell>
          <cell r="D14752" t="str">
            <v>673300  413300 - R&amp;M Pest Control</v>
          </cell>
          <cell r="E14752" t="str">
            <v>District 6</v>
          </cell>
          <cell r="F14752" t="str">
            <v>Water</v>
          </cell>
        </row>
        <row r="14753">
          <cell r="B14753">
            <v>2800</v>
          </cell>
          <cell r="C14753">
            <v>2012</v>
          </cell>
          <cell r="D14753" t="str">
            <v>673300  413300 - R&amp;M Pest Control</v>
          </cell>
          <cell r="E14753" t="str">
            <v>District 6</v>
          </cell>
          <cell r="F14753" t="str">
            <v>Water</v>
          </cell>
        </row>
        <row r="14754">
          <cell r="B14754">
            <v>495</v>
          </cell>
          <cell r="C14754">
            <v>2012</v>
          </cell>
          <cell r="D14754" t="str">
            <v>673350  413350 - R&amp;M Plnts Greenery &amp; Vegetation</v>
          </cell>
          <cell r="E14754" t="str">
            <v>Logistics</v>
          </cell>
          <cell r="F14754" t="str">
            <v>Water</v>
          </cell>
        </row>
        <row r="14755">
          <cell r="B14755">
            <v>95961.2</v>
          </cell>
          <cell r="C14755">
            <v>2012</v>
          </cell>
          <cell r="D14755" t="str">
            <v>673350  413350 - R&amp;M Plnts Greenery &amp; Vegetation</v>
          </cell>
          <cell r="E14755" t="str">
            <v>District 1</v>
          </cell>
          <cell r="F14755" t="str">
            <v>Water</v>
          </cell>
        </row>
        <row r="14756">
          <cell r="B14756">
            <v>17600</v>
          </cell>
          <cell r="C14756">
            <v>2012</v>
          </cell>
          <cell r="D14756" t="str">
            <v>673350  413350 - R&amp;M Plnts Greenery &amp; Vegetation</v>
          </cell>
          <cell r="E14756" t="str">
            <v>District 8</v>
          </cell>
          <cell r="F14756" t="str">
            <v>Water</v>
          </cell>
        </row>
        <row r="14757">
          <cell r="B14757">
            <v>2050</v>
          </cell>
          <cell r="C14757">
            <v>2012</v>
          </cell>
          <cell r="D14757" t="str">
            <v>673350  413350 - R&amp;M Plnts Greenery &amp; Vegetation</v>
          </cell>
          <cell r="E14757" t="str">
            <v>District 6</v>
          </cell>
          <cell r="F14757" t="str">
            <v>Water</v>
          </cell>
        </row>
        <row r="14758">
          <cell r="B14758">
            <v>0</v>
          </cell>
          <cell r="C14758">
            <v>2012</v>
          </cell>
          <cell r="D14758" t="str">
            <v>673350  413350 - R&amp;M Plnts Greenery &amp; Vegetation</v>
          </cell>
          <cell r="E14758" t="str">
            <v>District 4</v>
          </cell>
          <cell r="F14758" t="str">
            <v>Water</v>
          </cell>
        </row>
        <row r="14759">
          <cell r="B14759">
            <v>10806.24</v>
          </cell>
          <cell r="C14759">
            <v>2012</v>
          </cell>
          <cell r="D14759" t="str">
            <v>673350  413350 - R&amp;M Plnts Greenery &amp; Vegetation</v>
          </cell>
          <cell r="E14759" t="str">
            <v>District 6</v>
          </cell>
          <cell r="F14759" t="str">
            <v>Water</v>
          </cell>
        </row>
        <row r="14760">
          <cell r="B14760">
            <v>477895.49</v>
          </cell>
          <cell r="C14760">
            <v>2012</v>
          </cell>
          <cell r="D14760" t="str">
            <v>673850  413850 - R&amp;M Service Connections</v>
          </cell>
          <cell r="E14760" t="str">
            <v>District 8</v>
          </cell>
          <cell r="F14760" t="str">
            <v>Water</v>
          </cell>
        </row>
        <row r="14761">
          <cell r="B14761">
            <v>383287.9</v>
          </cell>
          <cell r="C14761">
            <v>2012</v>
          </cell>
          <cell r="D14761" t="str">
            <v>673850  413850 - R&amp;M Service Connections</v>
          </cell>
          <cell r="E14761" t="str">
            <v>District 8</v>
          </cell>
          <cell r="F14761" t="str">
            <v>Water</v>
          </cell>
        </row>
        <row r="14762">
          <cell r="B14762">
            <v>47497.03</v>
          </cell>
          <cell r="C14762">
            <v>2012</v>
          </cell>
          <cell r="D14762" t="str">
            <v>673850  413850 - R&amp;M Service Connections</v>
          </cell>
          <cell r="E14762" t="str">
            <v>District 6</v>
          </cell>
          <cell r="F14762" t="str">
            <v>Water</v>
          </cell>
        </row>
        <row r="14763">
          <cell r="B14763">
            <v>323392.61</v>
          </cell>
          <cell r="C14763">
            <v>2012</v>
          </cell>
          <cell r="D14763" t="str">
            <v>673850  413850 - R&amp;M Service Connections</v>
          </cell>
          <cell r="E14763" t="str">
            <v>District 6</v>
          </cell>
          <cell r="F14763" t="str">
            <v>Water</v>
          </cell>
        </row>
        <row r="14764">
          <cell r="B14764">
            <v>470876.54</v>
          </cell>
          <cell r="C14764">
            <v>2012</v>
          </cell>
          <cell r="D14764" t="str">
            <v>673850  413850 - R&amp;M Service Connections</v>
          </cell>
          <cell r="E14764" t="str">
            <v>District 6</v>
          </cell>
          <cell r="F14764" t="str">
            <v>Water</v>
          </cell>
        </row>
        <row r="14765">
          <cell r="B14765">
            <v>117094.57</v>
          </cell>
          <cell r="C14765">
            <v>2012</v>
          </cell>
          <cell r="D14765" t="str">
            <v>673850  413850 - R&amp;M Service Connections</v>
          </cell>
          <cell r="E14765" t="str">
            <v>District 6</v>
          </cell>
          <cell r="F14765" t="str">
            <v>Water</v>
          </cell>
        </row>
        <row r="14766">
          <cell r="B14766">
            <v>567</v>
          </cell>
          <cell r="C14766">
            <v>2012</v>
          </cell>
          <cell r="D14766" t="str">
            <v>673850  413850 - R&amp;M Service Connections</v>
          </cell>
          <cell r="E14766" t="str">
            <v>District 8</v>
          </cell>
          <cell r="F14766" t="str">
            <v>Water</v>
          </cell>
        </row>
        <row r="14767">
          <cell r="B14767">
            <v>187297.9</v>
          </cell>
          <cell r="C14767">
            <v>2012</v>
          </cell>
          <cell r="D14767" t="str">
            <v>673850  413850 - R&amp;M Service Connections</v>
          </cell>
          <cell r="E14767" t="str">
            <v>District 8</v>
          </cell>
          <cell r="F14767" t="str">
            <v>Water</v>
          </cell>
        </row>
        <row r="14768">
          <cell r="B14768">
            <v>346172</v>
          </cell>
          <cell r="C14768">
            <v>2012</v>
          </cell>
          <cell r="D14768" t="str">
            <v>673850  413850 - R&amp;M Service Connections</v>
          </cell>
          <cell r="E14768" t="str">
            <v>District 4</v>
          </cell>
          <cell r="F14768" t="str">
            <v>Water</v>
          </cell>
        </row>
        <row r="14769">
          <cell r="B14769">
            <v>620464.65</v>
          </cell>
          <cell r="C14769">
            <v>2012</v>
          </cell>
          <cell r="D14769" t="str">
            <v>673850  413850 - R&amp;M Service Connections</v>
          </cell>
          <cell r="E14769" t="str">
            <v>District 4</v>
          </cell>
          <cell r="F14769" t="str">
            <v>Water</v>
          </cell>
        </row>
        <row r="14770">
          <cell r="B14770">
            <v>262264.36</v>
          </cell>
          <cell r="C14770">
            <v>2012</v>
          </cell>
          <cell r="D14770" t="str">
            <v>673850  413850 - R&amp;M Service Connections</v>
          </cell>
          <cell r="E14770" t="str">
            <v>District 4</v>
          </cell>
          <cell r="F14770" t="str">
            <v>Water</v>
          </cell>
        </row>
        <row r="14771">
          <cell r="B14771">
            <v>11385.81</v>
          </cell>
          <cell r="C14771">
            <v>2012</v>
          </cell>
          <cell r="D14771" t="str">
            <v>673850  413850 - R&amp;M Service Connections</v>
          </cell>
          <cell r="E14771" t="str">
            <v>District 3</v>
          </cell>
          <cell r="F14771" t="str">
            <v>Water</v>
          </cell>
        </row>
        <row r="14772">
          <cell r="B14772">
            <v>3620.51</v>
          </cell>
          <cell r="C14772">
            <v>2012</v>
          </cell>
          <cell r="D14772" t="str">
            <v>673850  413850 - R&amp;M Service Connections</v>
          </cell>
          <cell r="E14772" t="str">
            <v>District 3</v>
          </cell>
          <cell r="F14772" t="str">
            <v>Water</v>
          </cell>
        </row>
        <row r="14773">
          <cell r="B14773">
            <v>346869.96</v>
          </cell>
          <cell r="C14773">
            <v>2012</v>
          </cell>
          <cell r="D14773" t="str">
            <v>673850  413850 - R&amp;M Service Connections</v>
          </cell>
          <cell r="E14773" t="str">
            <v>District 6</v>
          </cell>
          <cell r="F14773" t="str">
            <v>Water</v>
          </cell>
        </row>
        <row r="14774">
          <cell r="B14774">
            <v>911050.09</v>
          </cell>
          <cell r="C14774">
            <v>2012</v>
          </cell>
          <cell r="D14774" t="str">
            <v>673850  413850 - R&amp;M Service Connections</v>
          </cell>
          <cell r="E14774" t="str">
            <v>District 8</v>
          </cell>
          <cell r="F14774" t="str">
            <v>Water</v>
          </cell>
        </row>
        <row r="14775">
          <cell r="B14775">
            <v>990</v>
          </cell>
          <cell r="C14775">
            <v>2012</v>
          </cell>
          <cell r="D14775" t="str">
            <v>673850  413850 - R&amp;M Service Connections</v>
          </cell>
          <cell r="E14775" t="str">
            <v>District 1</v>
          </cell>
          <cell r="F14775" t="str">
            <v>Water</v>
          </cell>
        </row>
        <row r="14776">
          <cell r="B14776">
            <v>1314</v>
          </cell>
          <cell r="C14776">
            <v>2012</v>
          </cell>
          <cell r="D14776" t="str">
            <v>673850  413850 - R&amp;M Service Connections</v>
          </cell>
          <cell r="E14776" t="str">
            <v>District 1</v>
          </cell>
          <cell r="F14776" t="str">
            <v>Water</v>
          </cell>
        </row>
        <row r="14777">
          <cell r="B14777">
            <v>1391221.42</v>
          </cell>
          <cell r="C14777">
            <v>2012</v>
          </cell>
          <cell r="D14777" t="str">
            <v>673850  413850 - R&amp;M Service Connections</v>
          </cell>
          <cell r="E14777" t="str">
            <v>District 1</v>
          </cell>
          <cell r="F14777" t="str">
            <v>Water</v>
          </cell>
        </row>
        <row r="14778">
          <cell r="B14778">
            <v>567</v>
          </cell>
          <cell r="C14778">
            <v>2012</v>
          </cell>
          <cell r="D14778" t="str">
            <v>673850  413850 - R&amp;M Service Connections</v>
          </cell>
          <cell r="E14778" t="str">
            <v>Planning &amp; Design</v>
          </cell>
          <cell r="F14778" t="str">
            <v>Water</v>
          </cell>
        </row>
        <row r="14779">
          <cell r="B14779">
            <v>350</v>
          </cell>
          <cell r="C14779">
            <v>2012</v>
          </cell>
          <cell r="D14779" t="str">
            <v>673850  413850 - R&amp;M Service Connections</v>
          </cell>
          <cell r="E14779" t="str">
            <v>District 7</v>
          </cell>
          <cell r="F14779" t="str">
            <v>Sewer</v>
          </cell>
        </row>
        <row r="14780">
          <cell r="B14780">
            <v>2661.38</v>
          </cell>
          <cell r="C14780">
            <v>2012</v>
          </cell>
          <cell r="D14780" t="str">
            <v>673850  413850 - R&amp;M Service Connections</v>
          </cell>
          <cell r="E14780" t="str">
            <v>District 6</v>
          </cell>
          <cell r="F14780" t="str">
            <v>Sewer</v>
          </cell>
        </row>
        <row r="14781">
          <cell r="B14781">
            <v>990</v>
          </cell>
          <cell r="C14781">
            <v>2012</v>
          </cell>
          <cell r="D14781" t="str">
            <v>673850  413850 - R&amp;M Service Connections</v>
          </cell>
          <cell r="E14781" t="str">
            <v>District 4</v>
          </cell>
          <cell r="F14781" t="str">
            <v>Sewer</v>
          </cell>
        </row>
        <row r="14782">
          <cell r="B14782">
            <v>1158.68</v>
          </cell>
          <cell r="C14782">
            <v>2012</v>
          </cell>
          <cell r="D14782" t="str">
            <v>673850  413850 - R&amp;M Service Connections</v>
          </cell>
          <cell r="E14782" t="str">
            <v>District 4</v>
          </cell>
          <cell r="F14782" t="str">
            <v>Sewer</v>
          </cell>
        </row>
        <row r="14783">
          <cell r="B14783">
            <v>1701</v>
          </cell>
          <cell r="C14783">
            <v>2012</v>
          </cell>
          <cell r="D14783" t="str">
            <v>673850  413850 - R&amp;M Service Connections</v>
          </cell>
          <cell r="E14783" t="str">
            <v>District 7</v>
          </cell>
          <cell r="F14783" t="str">
            <v>Sewer</v>
          </cell>
        </row>
        <row r="14784">
          <cell r="B14784">
            <v>1500</v>
          </cell>
          <cell r="C14784">
            <v>2012</v>
          </cell>
          <cell r="D14784" t="str">
            <v>673950  413950 - R&amp;M Signage</v>
          </cell>
          <cell r="E14784" t="str">
            <v>Logistics</v>
          </cell>
          <cell r="F14784" t="str">
            <v>Sewer</v>
          </cell>
        </row>
        <row r="14785">
          <cell r="B14785">
            <v>977.24</v>
          </cell>
          <cell r="C14785">
            <v>2012</v>
          </cell>
          <cell r="D14785" t="str">
            <v>673950  413950 - R&amp;M Signage</v>
          </cell>
          <cell r="E14785" t="str">
            <v>Logistics</v>
          </cell>
          <cell r="F14785" t="str">
            <v>Water</v>
          </cell>
        </row>
        <row r="14786">
          <cell r="B14786">
            <v>19544.8</v>
          </cell>
          <cell r="C14786">
            <v>2012</v>
          </cell>
          <cell r="D14786" t="str">
            <v>673950  413950 - R&amp;M Signage</v>
          </cell>
          <cell r="E14786" t="str">
            <v>Logistics</v>
          </cell>
          <cell r="F14786" t="str">
            <v>Water</v>
          </cell>
        </row>
        <row r="14787">
          <cell r="B14787">
            <v>2700</v>
          </cell>
          <cell r="C14787">
            <v>2012</v>
          </cell>
          <cell r="D14787" t="str">
            <v>673950  413950 - R&amp;M Signage</v>
          </cell>
          <cell r="E14787" t="str">
            <v>Logistics</v>
          </cell>
          <cell r="F14787" t="str">
            <v>Water</v>
          </cell>
        </row>
        <row r="14788">
          <cell r="B14788">
            <v>746.14</v>
          </cell>
          <cell r="C14788">
            <v>2012</v>
          </cell>
          <cell r="D14788" t="str">
            <v>673950  413950 - R&amp;M Signage</v>
          </cell>
          <cell r="E14788" t="str">
            <v>District 8</v>
          </cell>
          <cell r="F14788" t="str">
            <v>Water</v>
          </cell>
        </row>
        <row r="14789">
          <cell r="B14789">
            <v>10914.23</v>
          </cell>
          <cell r="C14789">
            <v>2012</v>
          </cell>
          <cell r="D14789" t="str">
            <v>675110  455110 - R&amp;M Contracted Srvcs: Repairs</v>
          </cell>
          <cell r="E14789" t="str">
            <v>Logistics</v>
          </cell>
          <cell r="F14789" t="str">
            <v>Water</v>
          </cell>
        </row>
        <row r="14790">
          <cell r="B14790">
            <v>891449.54</v>
          </cell>
          <cell r="C14790">
            <v>2012</v>
          </cell>
          <cell r="D14790" t="str">
            <v>675110  455110 - R&amp;M Contracted Srvcs: Repairs</v>
          </cell>
          <cell r="E14790" t="str">
            <v>District 1</v>
          </cell>
          <cell r="F14790" t="str">
            <v>Water</v>
          </cell>
        </row>
        <row r="14791">
          <cell r="B14791">
            <v>2235</v>
          </cell>
          <cell r="C14791">
            <v>2012</v>
          </cell>
          <cell r="D14791" t="str">
            <v>675110  455110 - R&amp;M Contracted Srvcs: Repairs</v>
          </cell>
          <cell r="E14791" t="str">
            <v>District 1</v>
          </cell>
          <cell r="F14791" t="str">
            <v>Water</v>
          </cell>
        </row>
        <row r="14792">
          <cell r="B14792">
            <v>20879.41</v>
          </cell>
          <cell r="C14792">
            <v>2012</v>
          </cell>
          <cell r="D14792" t="str">
            <v>675110  455110 - R&amp;M Contracted Srvcs: Repairs</v>
          </cell>
          <cell r="E14792" t="str">
            <v>District 1</v>
          </cell>
          <cell r="F14792" t="str">
            <v>Water</v>
          </cell>
        </row>
        <row r="14793">
          <cell r="B14793">
            <v>2591.33</v>
          </cell>
          <cell r="C14793">
            <v>2012</v>
          </cell>
          <cell r="D14793" t="str">
            <v>675110  455110 - R&amp;M Contracted Srvcs: Repairs</v>
          </cell>
          <cell r="E14793" t="str">
            <v>TOC</v>
          </cell>
          <cell r="F14793" t="str">
            <v>Water</v>
          </cell>
        </row>
        <row r="14794">
          <cell r="B14794">
            <v>34612</v>
          </cell>
          <cell r="C14794">
            <v>2012</v>
          </cell>
          <cell r="D14794" t="str">
            <v>675110  455110 - R&amp;M Contracted Srvcs: Repairs</v>
          </cell>
          <cell r="E14794" t="str">
            <v>District 6</v>
          </cell>
          <cell r="F14794" t="str">
            <v>Water</v>
          </cell>
        </row>
        <row r="14795">
          <cell r="B14795">
            <v>1665</v>
          </cell>
          <cell r="C14795">
            <v>2012</v>
          </cell>
          <cell r="D14795" t="str">
            <v>675110  455110 - R&amp;M Contracted Srvcs: Repairs</v>
          </cell>
          <cell r="E14795" t="str">
            <v>District 8</v>
          </cell>
          <cell r="F14795" t="str">
            <v>Water</v>
          </cell>
        </row>
        <row r="14796">
          <cell r="B14796">
            <v>15785668.869999999</v>
          </cell>
          <cell r="C14796">
            <v>2012</v>
          </cell>
          <cell r="D14796" t="str">
            <v>675110  455110 - R&amp;M Contracted Srvcs: Repairs</v>
          </cell>
          <cell r="E14796" t="str">
            <v>District 8</v>
          </cell>
          <cell r="F14796" t="str">
            <v>Water</v>
          </cell>
        </row>
        <row r="14797">
          <cell r="B14797">
            <v>1399551.77</v>
          </cell>
          <cell r="C14797">
            <v>2012</v>
          </cell>
          <cell r="D14797" t="str">
            <v>675110  455110 - R&amp;M Contracted Srvcs: Repairs</v>
          </cell>
          <cell r="E14797" t="str">
            <v>District 6</v>
          </cell>
          <cell r="F14797" t="str">
            <v>Water</v>
          </cell>
        </row>
        <row r="14798">
          <cell r="B14798">
            <v>11960</v>
          </cell>
          <cell r="C14798">
            <v>2012</v>
          </cell>
          <cell r="D14798" t="str">
            <v>675110  455110 - R&amp;M Contracted Srvcs: Repairs</v>
          </cell>
          <cell r="E14798" t="str">
            <v>District 3</v>
          </cell>
          <cell r="F14798" t="str">
            <v>Water</v>
          </cell>
        </row>
        <row r="14799">
          <cell r="B14799">
            <v>0</v>
          </cell>
          <cell r="C14799">
            <v>2012</v>
          </cell>
          <cell r="D14799" t="str">
            <v>675110  455110 - R&amp;M Contracted Srvcs: Repairs</v>
          </cell>
          <cell r="E14799" t="str">
            <v>District 3</v>
          </cell>
          <cell r="F14799" t="str">
            <v>Water</v>
          </cell>
        </row>
        <row r="14800">
          <cell r="B14800">
            <v>2763436</v>
          </cell>
          <cell r="C14800">
            <v>2012</v>
          </cell>
          <cell r="D14800" t="str">
            <v>675110  455110 - R&amp;M Contracted Srvcs: Repairs</v>
          </cell>
          <cell r="E14800" t="str">
            <v>District 3</v>
          </cell>
          <cell r="F14800" t="str">
            <v>Water</v>
          </cell>
        </row>
        <row r="14801">
          <cell r="B14801">
            <v>416.1</v>
          </cell>
          <cell r="C14801">
            <v>2012</v>
          </cell>
          <cell r="D14801" t="str">
            <v>675110  455110 - R&amp;M Contracted Srvcs: Repairs</v>
          </cell>
          <cell r="E14801" t="str">
            <v>District 4</v>
          </cell>
          <cell r="F14801" t="str">
            <v>Water</v>
          </cell>
        </row>
        <row r="14802">
          <cell r="B14802">
            <v>74.239999999999995</v>
          </cell>
          <cell r="C14802">
            <v>2012</v>
          </cell>
          <cell r="D14802" t="str">
            <v>675110  455110 - R&amp;M Contracted Srvcs: Repairs</v>
          </cell>
          <cell r="E14802" t="str">
            <v>District 4</v>
          </cell>
          <cell r="F14802" t="str">
            <v>Water</v>
          </cell>
        </row>
        <row r="14803">
          <cell r="B14803">
            <v>13593907.640000001</v>
          </cell>
          <cell r="C14803">
            <v>2012</v>
          </cell>
          <cell r="D14803" t="str">
            <v>675110  455110 - R&amp;M Contracted Srvcs: Repairs</v>
          </cell>
          <cell r="E14803" t="str">
            <v>District 4</v>
          </cell>
          <cell r="F14803" t="str">
            <v>Water</v>
          </cell>
        </row>
        <row r="14804">
          <cell r="B14804">
            <v>1555096.56</v>
          </cell>
          <cell r="C14804">
            <v>2012</v>
          </cell>
          <cell r="D14804" t="str">
            <v>675110  455110 - R&amp;M Contracted Srvcs: Repairs</v>
          </cell>
          <cell r="E14804" t="str">
            <v>District 4</v>
          </cell>
          <cell r="F14804" t="str">
            <v>Water</v>
          </cell>
        </row>
        <row r="14805">
          <cell r="B14805">
            <v>1381612.95</v>
          </cell>
          <cell r="C14805">
            <v>2012</v>
          </cell>
          <cell r="D14805" t="str">
            <v>675110  455110 - R&amp;M Contracted Srvcs: Repairs</v>
          </cell>
          <cell r="E14805" t="str">
            <v>District 4</v>
          </cell>
          <cell r="F14805" t="str">
            <v>Water</v>
          </cell>
        </row>
        <row r="14806">
          <cell r="B14806">
            <v>0</v>
          </cell>
          <cell r="C14806">
            <v>2012</v>
          </cell>
          <cell r="D14806" t="str">
            <v>675110  455110 - R&amp;M Contracted Srvcs: Repairs</v>
          </cell>
          <cell r="E14806" t="str">
            <v>District 8</v>
          </cell>
          <cell r="F14806" t="str">
            <v>Water</v>
          </cell>
        </row>
        <row r="14807">
          <cell r="B14807">
            <v>0</v>
          </cell>
          <cell r="C14807">
            <v>2012</v>
          </cell>
          <cell r="D14807" t="str">
            <v>675110  455110 - R&amp;M Contracted Srvcs: Repairs</v>
          </cell>
          <cell r="E14807" t="str">
            <v>District 8</v>
          </cell>
          <cell r="F14807" t="str">
            <v>Water</v>
          </cell>
        </row>
        <row r="14808">
          <cell r="B14808">
            <v>10245</v>
          </cell>
          <cell r="C14808">
            <v>2012</v>
          </cell>
          <cell r="D14808" t="str">
            <v>675110  455110 - R&amp;M Contracted Srvcs: Repairs</v>
          </cell>
          <cell r="E14808" t="str">
            <v>District 6</v>
          </cell>
          <cell r="F14808" t="str">
            <v>Water</v>
          </cell>
        </row>
        <row r="14809">
          <cell r="B14809">
            <v>0</v>
          </cell>
          <cell r="C14809">
            <v>2012</v>
          </cell>
          <cell r="D14809" t="str">
            <v>675110  455110 - R&amp;M Contracted Srvcs: Repairs</v>
          </cell>
          <cell r="E14809" t="str">
            <v>District 6</v>
          </cell>
          <cell r="F14809" t="str">
            <v>Water</v>
          </cell>
        </row>
        <row r="14810">
          <cell r="B14810">
            <v>4568922.8600000003</v>
          </cell>
          <cell r="C14810">
            <v>2012</v>
          </cell>
          <cell r="D14810" t="str">
            <v>675110  455110 - R&amp;M Contracted Srvcs: Repairs</v>
          </cell>
          <cell r="E14810" t="str">
            <v>District 6</v>
          </cell>
          <cell r="F14810" t="str">
            <v>Water</v>
          </cell>
        </row>
        <row r="14811">
          <cell r="B14811">
            <v>2577432.2200000002</v>
          </cell>
          <cell r="C14811">
            <v>2012</v>
          </cell>
          <cell r="D14811" t="str">
            <v>675110  455110 - R&amp;M Contracted Srvcs: Repairs</v>
          </cell>
          <cell r="E14811" t="str">
            <v>District 6</v>
          </cell>
          <cell r="F14811" t="str">
            <v>Water</v>
          </cell>
        </row>
        <row r="14812">
          <cell r="B14812">
            <v>801954.18</v>
          </cell>
          <cell r="C14812">
            <v>2012</v>
          </cell>
          <cell r="D14812" t="str">
            <v>675110  455110 - R&amp;M Contracted Srvcs: Repairs</v>
          </cell>
          <cell r="E14812" t="str">
            <v>District 6</v>
          </cell>
          <cell r="F14812" t="str">
            <v>Water</v>
          </cell>
        </row>
        <row r="14813">
          <cell r="B14813">
            <v>1095585.8400000001</v>
          </cell>
          <cell r="C14813">
            <v>2012</v>
          </cell>
          <cell r="D14813" t="str">
            <v>675110  455110 - R&amp;M Contracted Srvcs: Repairs</v>
          </cell>
          <cell r="E14813" t="str">
            <v>District 6</v>
          </cell>
          <cell r="F14813" t="str">
            <v>Water</v>
          </cell>
        </row>
        <row r="14814">
          <cell r="B14814">
            <v>0</v>
          </cell>
          <cell r="C14814">
            <v>2012</v>
          </cell>
          <cell r="D14814" t="str">
            <v>675110  455110 - R&amp;M Contracted Srvcs: Repairs</v>
          </cell>
          <cell r="E14814" t="str">
            <v>District 8</v>
          </cell>
          <cell r="F14814" t="str">
            <v>Water</v>
          </cell>
        </row>
        <row r="14815">
          <cell r="B14815">
            <v>0</v>
          </cell>
          <cell r="C14815">
            <v>2012</v>
          </cell>
          <cell r="D14815" t="str">
            <v>675110  455110 - R&amp;M Contracted Srvcs: Repairs</v>
          </cell>
          <cell r="E14815" t="str">
            <v>District 8</v>
          </cell>
          <cell r="F14815" t="str">
            <v>Water</v>
          </cell>
        </row>
        <row r="14816">
          <cell r="B14816">
            <v>71091</v>
          </cell>
          <cell r="C14816">
            <v>2012</v>
          </cell>
          <cell r="D14816" t="str">
            <v>675110  455110 - R&amp;M Contracted Srvcs: Repairs</v>
          </cell>
          <cell r="E14816" t="str">
            <v>District 8</v>
          </cell>
          <cell r="F14816" t="str">
            <v>Water</v>
          </cell>
        </row>
        <row r="14817">
          <cell r="B14817">
            <v>218406.42</v>
          </cell>
          <cell r="C14817">
            <v>2012</v>
          </cell>
          <cell r="D14817" t="str">
            <v>675110  455110 - R&amp;M Contracted Srvcs: Repairs</v>
          </cell>
          <cell r="E14817" t="str">
            <v>District 8</v>
          </cell>
          <cell r="F14817" t="str">
            <v>Water</v>
          </cell>
        </row>
        <row r="14818">
          <cell r="B14818">
            <v>35542</v>
          </cell>
          <cell r="C14818">
            <v>2012</v>
          </cell>
          <cell r="D14818" t="str">
            <v>675110  455110 - R&amp;M Contracted Srvcs: Repairs</v>
          </cell>
          <cell r="E14818" t="str">
            <v>District 8</v>
          </cell>
          <cell r="F14818" t="str">
            <v>Water</v>
          </cell>
        </row>
        <row r="14819">
          <cell r="B14819">
            <v>438753.62</v>
          </cell>
          <cell r="C14819">
            <v>2012</v>
          </cell>
          <cell r="D14819" t="str">
            <v>675110  455110 - R&amp;M Contracted Srvcs: Repairs</v>
          </cell>
          <cell r="E14819" t="str">
            <v>District 8</v>
          </cell>
          <cell r="F14819" t="str">
            <v>Water</v>
          </cell>
        </row>
        <row r="14820">
          <cell r="B14820">
            <v>823201.28000000003</v>
          </cell>
          <cell r="C14820">
            <v>2012</v>
          </cell>
          <cell r="D14820" t="str">
            <v>675110  455110 - R&amp;M Contracted Srvcs: Repairs</v>
          </cell>
          <cell r="E14820" t="str">
            <v>Informal Settlements</v>
          </cell>
          <cell r="F14820" t="str">
            <v>Sewer</v>
          </cell>
        </row>
        <row r="14821">
          <cell r="B14821">
            <v>2869.75</v>
          </cell>
          <cell r="C14821">
            <v>2012</v>
          </cell>
          <cell r="D14821" t="str">
            <v>675110  455110 - R&amp;M Contracted Srvcs: Repairs</v>
          </cell>
          <cell r="E14821" t="str">
            <v>TOC</v>
          </cell>
          <cell r="F14821" t="str">
            <v>Sewer</v>
          </cell>
        </row>
        <row r="14822">
          <cell r="B14822">
            <v>674320</v>
          </cell>
          <cell r="C14822">
            <v>2012</v>
          </cell>
          <cell r="D14822" t="str">
            <v>675110  455110 - R&amp;M Contracted Srvcs: Repairs</v>
          </cell>
          <cell r="E14822" t="str">
            <v>Informal Settlements</v>
          </cell>
          <cell r="F14822" t="str">
            <v>Sewer</v>
          </cell>
        </row>
        <row r="14823">
          <cell r="B14823">
            <v>9524499.3100000005</v>
          </cell>
          <cell r="C14823">
            <v>2012</v>
          </cell>
          <cell r="D14823" t="str">
            <v>675110  455110 - R&amp;M Contracted Srvcs: Repairs</v>
          </cell>
          <cell r="E14823" t="str">
            <v>Logistics</v>
          </cell>
          <cell r="F14823" t="str">
            <v>Sewer</v>
          </cell>
        </row>
        <row r="14824">
          <cell r="B14824">
            <v>4400</v>
          </cell>
          <cell r="C14824">
            <v>2012</v>
          </cell>
          <cell r="D14824" t="str">
            <v>675110  455110 - R&amp;M Contracted Srvcs: Repairs</v>
          </cell>
          <cell r="E14824" t="str">
            <v>Logistics</v>
          </cell>
          <cell r="F14824" t="str">
            <v>Sewer</v>
          </cell>
        </row>
        <row r="14825">
          <cell r="B14825">
            <v>4189766.59</v>
          </cell>
          <cell r="C14825">
            <v>2012</v>
          </cell>
          <cell r="D14825" t="str">
            <v>675110  455110 - R&amp;M Contracted Srvcs: Repairs</v>
          </cell>
          <cell r="E14825" t="str">
            <v>District 1</v>
          </cell>
          <cell r="F14825" t="str">
            <v>Sewer</v>
          </cell>
        </row>
        <row r="14826">
          <cell r="B14826">
            <v>0</v>
          </cell>
          <cell r="C14826">
            <v>2012</v>
          </cell>
          <cell r="D14826" t="str">
            <v>675110  455110 - R&amp;M Contracted Srvcs: Repairs</v>
          </cell>
          <cell r="E14826" t="str">
            <v>District 1</v>
          </cell>
          <cell r="F14826" t="str">
            <v>Sewer</v>
          </cell>
        </row>
        <row r="14827">
          <cell r="B14827">
            <v>8151076.6900000004</v>
          </cell>
          <cell r="C14827">
            <v>2012</v>
          </cell>
          <cell r="D14827" t="str">
            <v>675110  455110 - R&amp;M Contracted Srvcs: Repairs</v>
          </cell>
          <cell r="E14827" t="str">
            <v>District 7</v>
          </cell>
          <cell r="F14827" t="str">
            <v>Sewer</v>
          </cell>
        </row>
        <row r="14828">
          <cell r="B14828">
            <v>675956.46</v>
          </cell>
          <cell r="C14828">
            <v>2012</v>
          </cell>
          <cell r="D14828" t="str">
            <v>675110  455110 - R&amp;M Contracted Srvcs: Repairs</v>
          </cell>
          <cell r="E14828" t="str">
            <v>District 6</v>
          </cell>
          <cell r="F14828" t="str">
            <v>Sewer</v>
          </cell>
        </row>
        <row r="14829">
          <cell r="B14829">
            <v>2493.5</v>
          </cell>
          <cell r="C14829">
            <v>2012</v>
          </cell>
          <cell r="D14829" t="str">
            <v>675110  455110 - R&amp;M Contracted Srvcs: Repairs</v>
          </cell>
          <cell r="E14829" t="str">
            <v>District 7</v>
          </cell>
          <cell r="F14829" t="str">
            <v>Sewer</v>
          </cell>
        </row>
        <row r="14830">
          <cell r="B14830">
            <v>1768.79</v>
          </cell>
          <cell r="C14830">
            <v>2012</v>
          </cell>
          <cell r="D14830" t="str">
            <v>675110  455110 - R&amp;M Contracted Srvcs: Repairs</v>
          </cell>
          <cell r="E14830" t="str">
            <v>TOC</v>
          </cell>
          <cell r="F14830" t="str">
            <v>Sewer</v>
          </cell>
        </row>
        <row r="14831">
          <cell r="B14831">
            <v>3570431.51</v>
          </cell>
          <cell r="C14831">
            <v>2012</v>
          </cell>
          <cell r="D14831" t="str">
            <v>675110  455110 - R&amp;M Contracted Srvcs: Repairs</v>
          </cell>
          <cell r="E14831" t="str">
            <v>District 3</v>
          </cell>
          <cell r="F14831" t="str">
            <v>Sewer</v>
          </cell>
        </row>
        <row r="14832">
          <cell r="B14832">
            <v>9998160.1400000006</v>
          </cell>
          <cell r="C14832">
            <v>2012</v>
          </cell>
          <cell r="D14832" t="str">
            <v>675110  455110 - R&amp;M Contracted Srvcs: Repairs</v>
          </cell>
          <cell r="E14832" t="str">
            <v>District 4</v>
          </cell>
          <cell r="F14832" t="str">
            <v>Sewer</v>
          </cell>
        </row>
        <row r="14833">
          <cell r="B14833">
            <v>10434951.220000001</v>
          </cell>
          <cell r="C14833">
            <v>2012</v>
          </cell>
          <cell r="D14833" t="str">
            <v>675110  455110 - R&amp;M Contracted Srvcs: Repairs</v>
          </cell>
          <cell r="E14833" t="str">
            <v>District 4</v>
          </cell>
          <cell r="F14833" t="str">
            <v>Sewer</v>
          </cell>
        </row>
        <row r="14834">
          <cell r="B14834">
            <v>1128857.74</v>
          </cell>
          <cell r="C14834">
            <v>2012</v>
          </cell>
          <cell r="D14834" t="str">
            <v>675110  455110 - R&amp;M Contracted Srvcs: Repairs</v>
          </cell>
          <cell r="E14834" t="str">
            <v>District 4</v>
          </cell>
          <cell r="F14834" t="str">
            <v>Sewer</v>
          </cell>
        </row>
        <row r="14835">
          <cell r="B14835">
            <v>1844923.47</v>
          </cell>
          <cell r="C14835">
            <v>2012</v>
          </cell>
          <cell r="D14835" t="str">
            <v>675110  455110 - R&amp;M Contracted Srvcs: Repairs</v>
          </cell>
          <cell r="E14835" t="str">
            <v>District 6</v>
          </cell>
          <cell r="F14835" t="str">
            <v>Sewer</v>
          </cell>
        </row>
        <row r="14836">
          <cell r="B14836">
            <v>639632.38</v>
          </cell>
          <cell r="C14836">
            <v>2012</v>
          </cell>
          <cell r="D14836" t="str">
            <v>675110  455110 - R&amp;M Contracted Srvcs: Repairs</v>
          </cell>
          <cell r="E14836" t="str">
            <v>District 6</v>
          </cell>
          <cell r="F14836" t="str">
            <v>Sewer</v>
          </cell>
        </row>
        <row r="14837">
          <cell r="B14837">
            <v>3267765.57</v>
          </cell>
          <cell r="C14837">
            <v>2012</v>
          </cell>
          <cell r="D14837" t="str">
            <v>675110  455110 - R&amp;M Contracted Srvcs: Repairs</v>
          </cell>
          <cell r="E14837" t="str">
            <v>District 6</v>
          </cell>
          <cell r="F14837" t="str">
            <v>Sewer</v>
          </cell>
        </row>
        <row r="14838">
          <cell r="B14838">
            <v>1202895.57</v>
          </cell>
          <cell r="C14838">
            <v>2012</v>
          </cell>
          <cell r="D14838" t="str">
            <v>675110  455110 - R&amp;M Contracted Srvcs: Repairs</v>
          </cell>
          <cell r="E14838" t="str">
            <v>District 6</v>
          </cell>
          <cell r="F14838" t="str">
            <v>Sewer</v>
          </cell>
        </row>
        <row r="14839">
          <cell r="B14839">
            <v>15597184.82</v>
          </cell>
          <cell r="C14839">
            <v>2012</v>
          </cell>
          <cell r="D14839" t="str">
            <v>675110  455110 - R&amp;M Contracted Srvcs: Repairs</v>
          </cell>
          <cell r="E14839" t="str">
            <v>District 7</v>
          </cell>
          <cell r="F14839" t="str">
            <v>Sewer</v>
          </cell>
        </row>
        <row r="14840">
          <cell r="B14840">
            <v>2100</v>
          </cell>
          <cell r="C14840">
            <v>2012</v>
          </cell>
          <cell r="D14840" t="str">
            <v>675110  455110 - R&amp;M Contracted Srvcs: Repairs</v>
          </cell>
          <cell r="E14840" t="str">
            <v>Logistics</v>
          </cell>
          <cell r="F14840" t="str">
            <v>Water</v>
          </cell>
        </row>
        <row r="14841">
          <cell r="B14841">
            <v>40182.93</v>
          </cell>
          <cell r="C14841">
            <v>2012</v>
          </cell>
          <cell r="D14841" t="str">
            <v>675110  455110 - R&amp;M Contracted Srvcs: Repairs</v>
          </cell>
          <cell r="E14841" t="str">
            <v>Informal Settlements</v>
          </cell>
          <cell r="F14841" t="str">
            <v>Water</v>
          </cell>
        </row>
        <row r="14842">
          <cell r="B14842">
            <v>341871.97</v>
          </cell>
          <cell r="C14842">
            <v>2012</v>
          </cell>
          <cell r="D14842" t="str">
            <v>675110  455110 - R&amp;M Contracted Srvcs: Repairs</v>
          </cell>
          <cell r="E14842" t="str">
            <v>TOC</v>
          </cell>
          <cell r="F14842" t="str">
            <v>Water</v>
          </cell>
        </row>
        <row r="14843">
          <cell r="B14843">
            <v>16536.16</v>
          </cell>
          <cell r="C14843">
            <v>2012</v>
          </cell>
          <cell r="D14843" t="str">
            <v>675110  455110 - R&amp;M Contracted Srvcs: Repairs</v>
          </cell>
          <cell r="E14843" t="str">
            <v>Informal Settlements</v>
          </cell>
          <cell r="F14843" t="str">
            <v>Water</v>
          </cell>
        </row>
        <row r="14844">
          <cell r="B14844">
            <v>463260.71</v>
          </cell>
          <cell r="C14844">
            <v>2012</v>
          </cell>
          <cell r="D14844" t="str">
            <v>675110  455110 - R&amp;M Contracted Srvcs: Repairs</v>
          </cell>
          <cell r="E14844" t="str">
            <v>Logistics</v>
          </cell>
          <cell r="F14844" t="str">
            <v>Water</v>
          </cell>
        </row>
        <row r="14845">
          <cell r="B14845">
            <v>104916.84</v>
          </cell>
          <cell r="C14845">
            <v>2012</v>
          </cell>
          <cell r="D14845" t="str">
            <v>675110  455110 - R&amp;M Contracted Srvcs: Repairs</v>
          </cell>
          <cell r="E14845" t="str">
            <v>Logistics</v>
          </cell>
          <cell r="F14845" t="str">
            <v>Water</v>
          </cell>
        </row>
        <row r="14846">
          <cell r="B14846">
            <v>5985</v>
          </cell>
          <cell r="C14846">
            <v>2012</v>
          </cell>
          <cell r="D14846" t="str">
            <v>675110  455110 - R&amp;M Contracted Srvcs: Repairs</v>
          </cell>
          <cell r="E14846" t="str">
            <v>Logistics</v>
          </cell>
          <cell r="F14846" t="str">
            <v>Water</v>
          </cell>
        </row>
        <row r="14847">
          <cell r="B14847">
            <v>3130210.59</v>
          </cell>
          <cell r="C14847">
            <v>2012</v>
          </cell>
          <cell r="D14847" t="str">
            <v>675110  455110 - R&amp;M Contracted Srvcs: Repairs</v>
          </cell>
          <cell r="E14847" t="str">
            <v>Logistics</v>
          </cell>
          <cell r="F14847" t="str">
            <v>Water</v>
          </cell>
        </row>
        <row r="14848">
          <cell r="B14848">
            <v>642710.5</v>
          </cell>
          <cell r="C14848">
            <v>2012</v>
          </cell>
          <cell r="D14848" t="str">
            <v>675110  455110 - R&amp;M Contracted Srvcs: Repairs</v>
          </cell>
          <cell r="E14848" t="str">
            <v>Logistics</v>
          </cell>
          <cell r="F14848" t="str">
            <v>Water</v>
          </cell>
        </row>
        <row r="14849">
          <cell r="B14849">
            <v>24268.080000000002</v>
          </cell>
          <cell r="C14849">
            <v>2012</v>
          </cell>
          <cell r="D14849" t="str">
            <v>675110  455110 - R&amp;M Contracted Srvcs: Repairs</v>
          </cell>
          <cell r="E14849" t="str">
            <v>Logistics</v>
          </cell>
          <cell r="F14849" t="str">
            <v>Water</v>
          </cell>
        </row>
        <row r="14850">
          <cell r="B14850">
            <v>239103.74</v>
          </cell>
          <cell r="C14850">
            <v>2012</v>
          </cell>
          <cell r="D14850" t="str">
            <v>675110  455110 - R&amp;M Contracted Srvcs: Repairs</v>
          </cell>
          <cell r="E14850" t="str">
            <v>Logistics</v>
          </cell>
          <cell r="F14850" t="str">
            <v>Water</v>
          </cell>
        </row>
        <row r="14851">
          <cell r="B14851">
            <v>1858807.26</v>
          </cell>
          <cell r="C14851">
            <v>2012</v>
          </cell>
          <cell r="D14851" t="str">
            <v>679110  600110 - R&amp;M Labour to Operating</v>
          </cell>
          <cell r="E14851" t="str">
            <v>Logistics</v>
          </cell>
          <cell r="F14851" t="str">
            <v>Water</v>
          </cell>
        </row>
        <row r="14852">
          <cell r="B14852">
            <v>406867.59</v>
          </cell>
          <cell r="C14852">
            <v>2012</v>
          </cell>
          <cell r="D14852" t="str">
            <v>679110  600110 - R&amp;M Labour to Operating</v>
          </cell>
          <cell r="E14852" t="str">
            <v>Logistics</v>
          </cell>
          <cell r="F14852" t="str">
            <v>Water</v>
          </cell>
        </row>
        <row r="14853">
          <cell r="B14853">
            <v>4309.68</v>
          </cell>
          <cell r="C14853">
            <v>2012</v>
          </cell>
          <cell r="D14853" t="str">
            <v>679110  600110 - R&amp;M Labour to Operating</v>
          </cell>
          <cell r="E14853" t="str">
            <v>Logistics</v>
          </cell>
          <cell r="F14853" t="str">
            <v>Water</v>
          </cell>
        </row>
        <row r="14854">
          <cell r="B14854">
            <v>444209.04</v>
          </cell>
          <cell r="C14854">
            <v>2012</v>
          </cell>
          <cell r="D14854" t="str">
            <v>679110  600110 - R&amp;M Labour to Operating</v>
          </cell>
          <cell r="E14854" t="str">
            <v>Logistics</v>
          </cell>
          <cell r="F14854" t="str">
            <v>Water</v>
          </cell>
        </row>
        <row r="14855">
          <cell r="B14855">
            <v>29480.99</v>
          </cell>
          <cell r="C14855">
            <v>2012</v>
          </cell>
          <cell r="D14855" t="str">
            <v>679110  600110 - R&amp;M Labour to Operating</v>
          </cell>
          <cell r="E14855" t="str">
            <v>Logistics</v>
          </cell>
          <cell r="F14855" t="str">
            <v>Water</v>
          </cell>
        </row>
        <row r="14856">
          <cell r="B14856">
            <v>14815542.939999999</v>
          </cell>
          <cell r="C14856">
            <v>2012</v>
          </cell>
          <cell r="D14856" t="str">
            <v>679110  600110 - R&amp;M Labour to Operating</v>
          </cell>
          <cell r="E14856" t="str">
            <v>District 1</v>
          </cell>
          <cell r="F14856" t="str">
            <v>Water</v>
          </cell>
        </row>
        <row r="14857">
          <cell r="B14857">
            <v>200230.5</v>
          </cell>
          <cell r="C14857">
            <v>2012</v>
          </cell>
          <cell r="D14857" t="str">
            <v>679110  600110 - R&amp;M Labour to Operating</v>
          </cell>
          <cell r="E14857" t="str">
            <v>District 1</v>
          </cell>
          <cell r="F14857" t="str">
            <v>Water</v>
          </cell>
        </row>
        <row r="14858">
          <cell r="B14858">
            <v>3094.8</v>
          </cell>
          <cell r="C14858">
            <v>2012</v>
          </cell>
          <cell r="D14858" t="str">
            <v>679110  600110 - R&amp;M Labour to Operating</v>
          </cell>
          <cell r="E14858" t="str">
            <v>TOC</v>
          </cell>
          <cell r="F14858" t="str">
            <v>Water</v>
          </cell>
        </row>
        <row r="14859">
          <cell r="B14859">
            <v>12378.29</v>
          </cell>
          <cell r="C14859">
            <v>2012</v>
          </cell>
          <cell r="D14859" t="str">
            <v>679110  600110 - R&amp;M Labour to Operating</v>
          </cell>
          <cell r="E14859" t="str">
            <v>District 6</v>
          </cell>
          <cell r="F14859" t="str">
            <v>Water</v>
          </cell>
        </row>
        <row r="14860">
          <cell r="B14860">
            <v>3660721.68</v>
          </cell>
          <cell r="C14860">
            <v>2012</v>
          </cell>
          <cell r="D14860" t="str">
            <v>679110  600110 - R&amp;M Labour to Operating</v>
          </cell>
          <cell r="E14860" t="str">
            <v>District 8</v>
          </cell>
          <cell r="F14860" t="str">
            <v>Water</v>
          </cell>
        </row>
        <row r="14861">
          <cell r="B14861">
            <v>2197182.9900000002</v>
          </cell>
          <cell r="C14861">
            <v>2012</v>
          </cell>
          <cell r="D14861" t="str">
            <v>679110  600110 - R&amp;M Labour to Operating</v>
          </cell>
          <cell r="E14861" t="str">
            <v>District 6</v>
          </cell>
          <cell r="F14861" t="str">
            <v>Water</v>
          </cell>
        </row>
        <row r="14862">
          <cell r="B14862">
            <v>15590.63</v>
          </cell>
          <cell r="C14862">
            <v>2012</v>
          </cell>
          <cell r="D14862" t="str">
            <v>679110  600110 - R&amp;M Labour to Operating</v>
          </cell>
          <cell r="E14862" t="str">
            <v>District 3</v>
          </cell>
          <cell r="F14862" t="str">
            <v>Water</v>
          </cell>
        </row>
        <row r="14863">
          <cell r="B14863">
            <v>80442.84</v>
          </cell>
          <cell r="C14863">
            <v>2012</v>
          </cell>
          <cell r="D14863" t="str">
            <v>679110  600110 - R&amp;M Labour to Operating</v>
          </cell>
          <cell r="E14863" t="str">
            <v>District 3</v>
          </cell>
          <cell r="F14863" t="str">
            <v>Water</v>
          </cell>
        </row>
        <row r="14864">
          <cell r="B14864">
            <v>2985378.35</v>
          </cell>
          <cell r="C14864">
            <v>2012</v>
          </cell>
          <cell r="D14864" t="str">
            <v>679110  600110 - R&amp;M Labour to Operating</v>
          </cell>
          <cell r="E14864" t="str">
            <v>District 4</v>
          </cell>
          <cell r="F14864" t="str">
            <v>Water</v>
          </cell>
        </row>
        <row r="14865">
          <cell r="B14865">
            <v>2644906.31</v>
          </cell>
          <cell r="C14865">
            <v>2012</v>
          </cell>
          <cell r="D14865" t="str">
            <v>679110  600110 - R&amp;M Labour to Operating</v>
          </cell>
          <cell r="E14865" t="str">
            <v>District 4</v>
          </cell>
          <cell r="F14865" t="str">
            <v>Water</v>
          </cell>
        </row>
        <row r="14866">
          <cell r="B14866">
            <v>1475327.35</v>
          </cell>
          <cell r="C14866">
            <v>2012</v>
          </cell>
          <cell r="D14866" t="str">
            <v>679110  600110 - R&amp;M Labour to Operating</v>
          </cell>
          <cell r="E14866" t="str">
            <v>District 4</v>
          </cell>
          <cell r="F14866" t="str">
            <v>Water</v>
          </cell>
        </row>
        <row r="14867">
          <cell r="B14867">
            <v>3876288.85</v>
          </cell>
          <cell r="C14867">
            <v>2012</v>
          </cell>
          <cell r="D14867" t="str">
            <v>679110  600110 - R&amp;M Labour to Operating</v>
          </cell>
          <cell r="E14867" t="str">
            <v>District 8</v>
          </cell>
          <cell r="F14867" t="str">
            <v>Water</v>
          </cell>
        </row>
        <row r="14868">
          <cell r="B14868">
            <v>1035.4000000000001</v>
          </cell>
          <cell r="C14868">
            <v>2012</v>
          </cell>
          <cell r="D14868" t="str">
            <v>679110  600110 - R&amp;M Labour to Operating</v>
          </cell>
          <cell r="E14868" t="str">
            <v>District 8</v>
          </cell>
          <cell r="F14868" t="str">
            <v>Water</v>
          </cell>
        </row>
        <row r="14869">
          <cell r="B14869">
            <v>129933.98</v>
          </cell>
          <cell r="C14869">
            <v>2012</v>
          </cell>
          <cell r="D14869" t="str">
            <v>679110  600110 - R&amp;M Labour to Operating</v>
          </cell>
          <cell r="E14869" t="str">
            <v>District 6</v>
          </cell>
          <cell r="F14869" t="str">
            <v>Water</v>
          </cell>
        </row>
        <row r="14870">
          <cell r="B14870">
            <v>533.61</v>
          </cell>
          <cell r="C14870">
            <v>2012</v>
          </cell>
          <cell r="D14870" t="str">
            <v>679110  600110 - R&amp;M Labour to Operating</v>
          </cell>
          <cell r="E14870" t="str">
            <v>District 6</v>
          </cell>
          <cell r="F14870" t="str">
            <v>Water</v>
          </cell>
        </row>
        <row r="14871">
          <cell r="B14871">
            <v>1781477.93</v>
          </cell>
          <cell r="C14871">
            <v>2012</v>
          </cell>
          <cell r="D14871" t="str">
            <v>679110  600110 - R&amp;M Labour to Operating</v>
          </cell>
          <cell r="E14871" t="str">
            <v>District 6</v>
          </cell>
          <cell r="F14871" t="str">
            <v>Water</v>
          </cell>
        </row>
        <row r="14872">
          <cell r="B14872">
            <v>1965942.46</v>
          </cell>
          <cell r="C14872">
            <v>2012</v>
          </cell>
          <cell r="D14872" t="str">
            <v>679110  600110 - R&amp;M Labour to Operating</v>
          </cell>
          <cell r="E14872" t="str">
            <v>District 6</v>
          </cell>
          <cell r="F14872" t="str">
            <v>Water</v>
          </cell>
        </row>
        <row r="14873">
          <cell r="B14873">
            <v>3988660.55</v>
          </cell>
          <cell r="C14873">
            <v>2012</v>
          </cell>
          <cell r="D14873" t="str">
            <v>679110  600110 - R&amp;M Labour to Operating</v>
          </cell>
          <cell r="E14873" t="str">
            <v>District 6</v>
          </cell>
          <cell r="F14873" t="str">
            <v>Water</v>
          </cell>
        </row>
        <row r="14874">
          <cell r="B14874">
            <v>1695015.17</v>
          </cell>
          <cell r="C14874">
            <v>2012</v>
          </cell>
          <cell r="D14874" t="str">
            <v>679110  600110 - R&amp;M Labour to Operating</v>
          </cell>
          <cell r="E14874" t="str">
            <v>District 6</v>
          </cell>
          <cell r="F14874" t="str">
            <v>Water</v>
          </cell>
        </row>
        <row r="14875">
          <cell r="B14875">
            <v>6374.73</v>
          </cell>
          <cell r="C14875">
            <v>2012</v>
          </cell>
          <cell r="D14875" t="str">
            <v>679110  600110 - R&amp;M Labour to Operating</v>
          </cell>
          <cell r="E14875" t="str">
            <v>District 8</v>
          </cell>
          <cell r="F14875" t="str">
            <v>Water</v>
          </cell>
        </row>
        <row r="14876">
          <cell r="B14876">
            <v>3848657.77</v>
          </cell>
          <cell r="C14876">
            <v>2012</v>
          </cell>
          <cell r="D14876" t="str">
            <v>679110  600110 - R&amp;M Labour to Operating</v>
          </cell>
          <cell r="E14876" t="str">
            <v>District 8</v>
          </cell>
          <cell r="F14876" t="str">
            <v>Water</v>
          </cell>
        </row>
        <row r="14877">
          <cell r="B14877">
            <v>31187.14</v>
          </cell>
          <cell r="C14877">
            <v>2012</v>
          </cell>
          <cell r="D14877" t="str">
            <v>679110  600110 - R&amp;M Labour to Operating</v>
          </cell>
          <cell r="E14877" t="str">
            <v>District 8</v>
          </cell>
          <cell r="F14877" t="str">
            <v>Water</v>
          </cell>
        </row>
        <row r="14878">
          <cell r="B14878">
            <v>786.68</v>
          </cell>
          <cell r="C14878">
            <v>2012</v>
          </cell>
          <cell r="D14878" t="str">
            <v>679110  600110 - R&amp;M Labour to Operating</v>
          </cell>
          <cell r="E14878" t="str">
            <v>District 8</v>
          </cell>
          <cell r="F14878" t="str">
            <v>Water</v>
          </cell>
        </row>
        <row r="14879">
          <cell r="B14879">
            <v>10864107.42</v>
          </cell>
          <cell r="C14879">
            <v>2012</v>
          </cell>
          <cell r="D14879" t="str">
            <v>679110  600110 - R&amp;M Labour to Operating</v>
          </cell>
          <cell r="E14879" t="str">
            <v>District 8</v>
          </cell>
          <cell r="F14879" t="str">
            <v>Water</v>
          </cell>
        </row>
        <row r="14880">
          <cell r="B14880">
            <v>25674.11</v>
          </cell>
          <cell r="C14880">
            <v>2012</v>
          </cell>
          <cell r="D14880" t="str">
            <v>679110  600110 - R&amp;M Labour to Operating</v>
          </cell>
          <cell r="E14880" t="str">
            <v>Logistics</v>
          </cell>
          <cell r="F14880" t="str">
            <v>Water</v>
          </cell>
        </row>
        <row r="14881">
          <cell r="B14881">
            <v>1353450.32</v>
          </cell>
          <cell r="C14881">
            <v>2012</v>
          </cell>
          <cell r="D14881" t="str">
            <v>679110  600110 - R&amp;M Labour to Operating</v>
          </cell>
          <cell r="E14881" t="str">
            <v>Informal Settlements</v>
          </cell>
          <cell r="F14881" t="str">
            <v>Sewer</v>
          </cell>
        </row>
        <row r="14882">
          <cell r="B14882">
            <v>28308.6</v>
          </cell>
          <cell r="C14882">
            <v>2012</v>
          </cell>
          <cell r="D14882" t="str">
            <v>679110  600110 - R&amp;M Labour to Operating</v>
          </cell>
          <cell r="E14882" t="str">
            <v>Planning &amp; Design</v>
          </cell>
          <cell r="F14882" t="str">
            <v>Sewer</v>
          </cell>
        </row>
        <row r="14883">
          <cell r="B14883">
            <v>1324362.1499999999</v>
          </cell>
          <cell r="C14883">
            <v>2012</v>
          </cell>
          <cell r="D14883" t="str">
            <v>679110  600110 - R&amp;M Labour to Operating</v>
          </cell>
          <cell r="E14883" t="str">
            <v>Informal Settlements</v>
          </cell>
          <cell r="F14883" t="str">
            <v>Sewer</v>
          </cell>
        </row>
        <row r="14884">
          <cell r="B14884">
            <v>19543203.920000002</v>
          </cell>
          <cell r="C14884">
            <v>2012</v>
          </cell>
          <cell r="D14884" t="str">
            <v>679110  600110 - R&amp;M Labour to Operating</v>
          </cell>
          <cell r="E14884" t="str">
            <v>Logistics</v>
          </cell>
          <cell r="F14884" t="str">
            <v>Sewer</v>
          </cell>
        </row>
        <row r="14885">
          <cell r="B14885">
            <v>11861.51</v>
          </cell>
          <cell r="C14885">
            <v>2012</v>
          </cell>
          <cell r="D14885" t="str">
            <v>679110  600110 - R&amp;M Labour to Operating</v>
          </cell>
          <cell r="E14885" t="str">
            <v>Logistics</v>
          </cell>
          <cell r="F14885" t="str">
            <v>Sewer</v>
          </cell>
        </row>
        <row r="14886">
          <cell r="B14886">
            <v>5947.01</v>
          </cell>
          <cell r="C14886">
            <v>2012</v>
          </cell>
          <cell r="D14886" t="str">
            <v>679110  600110 - R&amp;M Labour to Operating</v>
          </cell>
          <cell r="E14886" t="str">
            <v>Logistics</v>
          </cell>
          <cell r="F14886" t="str">
            <v>Sewer</v>
          </cell>
        </row>
        <row r="14887">
          <cell r="B14887">
            <v>5068672.6100000003</v>
          </cell>
          <cell r="C14887">
            <v>2012</v>
          </cell>
          <cell r="D14887" t="str">
            <v>679110  600110 - R&amp;M Labour to Operating</v>
          </cell>
          <cell r="E14887" t="str">
            <v>District 1</v>
          </cell>
          <cell r="F14887" t="str">
            <v>Sewer</v>
          </cell>
        </row>
        <row r="14888">
          <cell r="B14888">
            <v>376</v>
          </cell>
          <cell r="C14888">
            <v>2012</v>
          </cell>
          <cell r="D14888" t="str">
            <v>679110  600110 - R&amp;M Labour to Operating</v>
          </cell>
          <cell r="E14888" t="str">
            <v>District 1</v>
          </cell>
          <cell r="F14888" t="str">
            <v>Sewer</v>
          </cell>
        </row>
        <row r="14889">
          <cell r="B14889">
            <v>2430845.91</v>
          </cell>
          <cell r="C14889">
            <v>2012</v>
          </cell>
          <cell r="D14889" t="str">
            <v>679110  600110 - R&amp;M Labour to Operating</v>
          </cell>
          <cell r="E14889" t="str">
            <v>District 7</v>
          </cell>
          <cell r="F14889" t="str">
            <v>Sewer</v>
          </cell>
        </row>
        <row r="14890">
          <cell r="B14890">
            <v>1302234.8999999999</v>
          </cell>
          <cell r="C14890">
            <v>2012</v>
          </cell>
          <cell r="D14890" t="str">
            <v>679110  600110 - R&amp;M Labour to Operating</v>
          </cell>
          <cell r="E14890" t="str">
            <v>District 6</v>
          </cell>
          <cell r="F14890" t="str">
            <v>Sewer</v>
          </cell>
        </row>
        <row r="14891">
          <cell r="B14891">
            <v>174.21</v>
          </cell>
          <cell r="C14891">
            <v>2012</v>
          </cell>
          <cell r="D14891" t="str">
            <v>679110  600110 - R&amp;M Labour to Operating</v>
          </cell>
          <cell r="E14891" t="str">
            <v>TOC</v>
          </cell>
          <cell r="F14891" t="str">
            <v>Sewer</v>
          </cell>
        </row>
        <row r="14892">
          <cell r="B14892">
            <v>155677.07999999999</v>
          </cell>
          <cell r="C14892">
            <v>2012</v>
          </cell>
          <cell r="D14892" t="str">
            <v>679110  600110 - R&amp;M Labour to Operating</v>
          </cell>
          <cell r="E14892" t="str">
            <v>District 3</v>
          </cell>
          <cell r="F14892" t="str">
            <v>Sewer</v>
          </cell>
        </row>
        <row r="14893">
          <cell r="B14893">
            <v>3296745.1</v>
          </cell>
          <cell r="C14893">
            <v>2012</v>
          </cell>
          <cell r="D14893" t="str">
            <v>679110  600110 - R&amp;M Labour to Operating</v>
          </cell>
          <cell r="E14893" t="str">
            <v>District 4</v>
          </cell>
          <cell r="F14893" t="str">
            <v>Sewer</v>
          </cell>
        </row>
        <row r="14894">
          <cell r="B14894">
            <v>3928103.41</v>
          </cell>
          <cell r="C14894">
            <v>2012</v>
          </cell>
          <cell r="D14894" t="str">
            <v>679110  600110 - R&amp;M Labour to Operating</v>
          </cell>
          <cell r="E14894" t="str">
            <v>District 4</v>
          </cell>
          <cell r="F14894" t="str">
            <v>Sewer</v>
          </cell>
        </row>
        <row r="14895">
          <cell r="B14895">
            <v>2322332.29</v>
          </cell>
          <cell r="C14895">
            <v>2012</v>
          </cell>
          <cell r="D14895" t="str">
            <v>679110  600110 - R&amp;M Labour to Operating</v>
          </cell>
          <cell r="E14895" t="str">
            <v>District 4</v>
          </cell>
          <cell r="F14895" t="str">
            <v>Sewer</v>
          </cell>
        </row>
        <row r="14896">
          <cell r="B14896">
            <v>1781562.77</v>
          </cell>
          <cell r="C14896">
            <v>2012</v>
          </cell>
          <cell r="D14896" t="str">
            <v>679110  600110 - R&amp;M Labour to Operating</v>
          </cell>
          <cell r="E14896" t="str">
            <v>District 7</v>
          </cell>
          <cell r="F14896" t="str">
            <v>Sewer</v>
          </cell>
        </row>
        <row r="14897">
          <cell r="B14897">
            <v>0</v>
          </cell>
          <cell r="C14897">
            <v>2012</v>
          </cell>
          <cell r="D14897" t="str">
            <v>679110  600110 - R&amp;M Labour to Operating</v>
          </cell>
          <cell r="E14897" t="str">
            <v>District 7</v>
          </cell>
          <cell r="F14897" t="str">
            <v>Sewer</v>
          </cell>
        </row>
        <row r="14898">
          <cell r="B14898">
            <v>1827638.42</v>
          </cell>
          <cell r="C14898">
            <v>2012</v>
          </cell>
          <cell r="D14898" t="str">
            <v>679110  600110 - R&amp;M Labour to Operating</v>
          </cell>
          <cell r="E14898" t="str">
            <v>District 6</v>
          </cell>
          <cell r="F14898" t="str">
            <v>Sewer</v>
          </cell>
        </row>
        <row r="14899">
          <cell r="B14899">
            <v>2081766.82</v>
          </cell>
          <cell r="C14899">
            <v>2012</v>
          </cell>
          <cell r="D14899" t="str">
            <v>679110  600110 - R&amp;M Labour to Operating</v>
          </cell>
          <cell r="E14899" t="str">
            <v>District 6</v>
          </cell>
          <cell r="F14899" t="str">
            <v>Sewer</v>
          </cell>
        </row>
        <row r="14900">
          <cell r="B14900">
            <v>1968732.35</v>
          </cell>
          <cell r="C14900">
            <v>2012</v>
          </cell>
          <cell r="D14900" t="str">
            <v>679110  600110 - R&amp;M Labour to Operating</v>
          </cell>
          <cell r="E14900" t="str">
            <v>District 6</v>
          </cell>
          <cell r="F14900" t="str">
            <v>Sewer</v>
          </cell>
        </row>
        <row r="14901">
          <cell r="B14901">
            <v>966296.7</v>
          </cell>
          <cell r="C14901">
            <v>2012</v>
          </cell>
          <cell r="D14901" t="str">
            <v>679110  600110 - R&amp;M Labour to Operating</v>
          </cell>
          <cell r="E14901" t="str">
            <v>District 6</v>
          </cell>
          <cell r="F14901" t="str">
            <v>Sewer</v>
          </cell>
        </row>
        <row r="14902">
          <cell r="B14902">
            <v>9085.48</v>
          </cell>
          <cell r="C14902">
            <v>2012</v>
          </cell>
          <cell r="D14902" t="str">
            <v>679110  600110 - R&amp;M Labour to Operating</v>
          </cell>
          <cell r="E14902" t="str">
            <v>District 7</v>
          </cell>
          <cell r="F14902" t="str">
            <v>Sewer</v>
          </cell>
        </row>
        <row r="14903">
          <cell r="B14903">
            <v>6417588.1200000001</v>
          </cell>
          <cell r="C14903">
            <v>2012</v>
          </cell>
          <cell r="D14903" t="str">
            <v>679110  600110 - R&amp;M Labour to Operating</v>
          </cell>
          <cell r="E14903" t="str">
            <v>District 7</v>
          </cell>
          <cell r="F14903" t="str">
            <v>Sewer</v>
          </cell>
        </row>
        <row r="14904">
          <cell r="B14904">
            <v>43717.15</v>
          </cell>
          <cell r="C14904">
            <v>2012</v>
          </cell>
          <cell r="D14904" t="str">
            <v>679110  600110 - R&amp;M Labour to Operating</v>
          </cell>
          <cell r="E14904" t="str">
            <v>Logistics</v>
          </cell>
          <cell r="F14904" t="str">
            <v>Water</v>
          </cell>
        </row>
        <row r="14905">
          <cell r="B14905">
            <v>1038616.31</v>
          </cell>
          <cell r="C14905">
            <v>2012</v>
          </cell>
          <cell r="D14905" t="str">
            <v>679110  600110 - R&amp;M Labour to Operating</v>
          </cell>
          <cell r="E14905" t="str">
            <v>Informal Settlements</v>
          </cell>
          <cell r="F14905" t="str">
            <v>Water</v>
          </cell>
        </row>
        <row r="14906">
          <cell r="B14906">
            <v>17675.91</v>
          </cell>
          <cell r="C14906">
            <v>2012</v>
          </cell>
          <cell r="D14906" t="str">
            <v>679110  600110 - R&amp;M Labour to Operating</v>
          </cell>
          <cell r="E14906" t="str">
            <v>TOC</v>
          </cell>
          <cell r="F14906" t="str">
            <v>Water</v>
          </cell>
        </row>
        <row r="14907">
          <cell r="B14907">
            <v>1157041.26</v>
          </cell>
          <cell r="C14907">
            <v>2012</v>
          </cell>
          <cell r="D14907" t="str">
            <v>679110  600110 - R&amp;M Labour to Operating</v>
          </cell>
          <cell r="E14907" t="str">
            <v>Informal Settlements</v>
          </cell>
          <cell r="F14907" t="str">
            <v>Water</v>
          </cell>
        </row>
        <row r="14908">
          <cell r="B14908">
            <v>93657.4</v>
          </cell>
          <cell r="C14908">
            <v>2012</v>
          </cell>
          <cell r="D14908" t="str">
            <v>679110  600110 - R&amp;M Labour to Operating</v>
          </cell>
          <cell r="E14908" t="str">
            <v>Logistics</v>
          </cell>
          <cell r="F14908" t="str">
            <v>Water</v>
          </cell>
        </row>
        <row r="14909">
          <cell r="B14909">
            <v>183201.59</v>
          </cell>
          <cell r="C14909">
            <v>2012</v>
          </cell>
          <cell r="D14909" t="str">
            <v>679110  600110 - R&amp;M Labour to Operating</v>
          </cell>
          <cell r="E14909" t="str">
            <v>Logistics</v>
          </cell>
          <cell r="F14909" t="str">
            <v>Water</v>
          </cell>
        </row>
        <row r="14910">
          <cell r="B14910">
            <v>349463.98</v>
          </cell>
          <cell r="C14910">
            <v>2012</v>
          </cell>
          <cell r="D14910" t="str">
            <v>679140  600140 - R&amp;M Plant &amp; Equip to Operating</v>
          </cell>
          <cell r="E14910" t="str">
            <v>District 8</v>
          </cell>
          <cell r="F14910" t="str">
            <v>Water</v>
          </cell>
        </row>
        <row r="14911">
          <cell r="B14911">
            <v>77941.600000000006</v>
          </cell>
          <cell r="C14911">
            <v>2012</v>
          </cell>
          <cell r="D14911" t="str">
            <v>679140  600140 - R&amp;M Plant &amp; Equip to Operating</v>
          </cell>
          <cell r="E14911" t="str">
            <v>District 8</v>
          </cell>
          <cell r="F14911" t="str">
            <v>Water</v>
          </cell>
        </row>
        <row r="14912">
          <cell r="B14912">
            <v>363.2</v>
          </cell>
          <cell r="C14912">
            <v>2012</v>
          </cell>
          <cell r="D14912" t="str">
            <v>679140  600140 - R&amp;M Plant &amp; Equip to Operating</v>
          </cell>
          <cell r="E14912" t="str">
            <v>District 6</v>
          </cell>
          <cell r="F14912" t="str">
            <v>Water</v>
          </cell>
        </row>
        <row r="14913">
          <cell r="B14913">
            <v>46734.49</v>
          </cell>
          <cell r="C14913">
            <v>2012</v>
          </cell>
          <cell r="D14913" t="str">
            <v>679140  600140 - R&amp;M Plant &amp; Equip to Operating</v>
          </cell>
          <cell r="E14913" t="str">
            <v>District 6</v>
          </cell>
          <cell r="F14913" t="str">
            <v>Water</v>
          </cell>
        </row>
        <row r="14914">
          <cell r="B14914">
            <v>11388.6</v>
          </cell>
          <cell r="C14914">
            <v>2012</v>
          </cell>
          <cell r="D14914" t="str">
            <v>679140  600140 - R&amp;M Plant &amp; Equip to Operating</v>
          </cell>
          <cell r="E14914" t="str">
            <v>District 6</v>
          </cell>
          <cell r="F14914" t="str">
            <v>Water</v>
          </cell>
        </row>
        <row r="14915">
          <cell r="B14915">
            <v>0</v>
          </cell>
          <cell r="C14915">
            <v>2012</v>
          </cell>
          <cell r="D14915" t="str">
            <v>679140  600140 - R&amp;M Plant &amp; Equip to Operating</v>
          </cell>
          <cell r="E14915" t="str">
            <v>District 6</v>
          </cell>
          <cell r="F14915" t="str">
            <v>Water</v>
          </cell>
        </row>
        <row r="14916">
          <cell r="B14916">
            <v>4840.17</v>
          </cell>
          <cell r="C14916">
            <v>2012</v>
          </cell>
          <cell r="D14916" t="str">
            <v>679140  600140 - R&amp;M Plant &amp; Equip to Operating</v>
          </cell>
          <cell r="E14916" t="str">
            <v>District 6</v>
          </cell>
          <cell r="F14916" t="str">
            <v>Water</v>
          </cell>
        </row>
        <row r="14917">
          <cell r="B14917">
            <v>127268.75</v>
          </cell>
          <cell r="C14917">
            <v>2012</v>
          </cell>
          <cell r="D14917" t="str">
            <v>679140  600140 - R&amp;M Plant &amp; Equip to Operating</v>
          </cell>
          <cell r="E14917" t="str">
            <v>District 8</v>
          </cell>
          <cell r="F14917" t="str">
            <v>Water</v>
          </cell>
        </row>
        <row r="14918">
          <cell r="B14918">
            <v>0</v>
          </cell>
          <cell r="C14918">
            <v>2012</v>
          </cell>
          <cell r="D14918" t="str">
            <v>679140  600140 - R&amp;M Plant &amp; Equip to Operating</v>
          </cell>
          <cell r="E14918" t="str">
            <v>District 4</v>
          </cell>
          <cell r="F14918" t="str">
            <v>Water</v>
          </cell>
        </row>
        <row r="14919">
          <cell r="B14919">
            <v>11589.04</v>
          </cell>
          <cell r="C14919">
            <v>2012</v>
          </cell>
          <cell r="D14919" t="str">
            <v>679140  600140 - R&amp;M Plant &amp; Equip to Operating</v>
          </cell>
          <cell r="E14919" t="str">
            <v>District 4</v>
          </cell>
          <cell r="F14919" t="str">
            <v>Water</v>
          </cell>
        </row>
        <row r="14920">
          <cell r="B14920">
            <v>51263.65</v>
          </cell>
          <cell r="C14920">
            <v>2012</v>
          </cell>
          <cell r="D14920" t="str">
            <v>679140  600140 - R&amp;M Plant &amp; Equip to Operating</v>
          </cell>
          <cell r="E14920" t="str">
            <v>District 4</v>
          </cell>
          <cell r="F14920" t="str">
            <v>Water</v>
          </cell>
        </row>
        <row r="14921">
          <cell r="B14921">
            <v>0</v>
          </cell>
          <cell r="C14921">
            <v>2012</v>
          </cell>
          <cell r="D14921" t="str">
            <v>679140  600140 - R&amp;M Plant &amp; Equip to Operating</v>
          </cell>
          <cell r="E14921" t="str">
            <v>District 3</v>
          </cell>
          <cell r="F14921" t="str">
            <v>Water</v>
          </cell>
        </row>
        <row r="14922">
          <cell r="B14922">
            <v>64808.2</v>
          </cell>
          <cell r="C14922">
            <v>2012</v>
          </cell>
          <cell r="D14922" t="str">
            <v>679140  600140 - R&amp;M Plant &amp; Equip to Operating</v>
          </cell>
          <cell r="E14922" t="str">
            <v>District 6</v>
          </cell>
          <cell r="F14922" t="str">
            <v>Water</v>
          </cell>
        </row>
        <row r="14923">
          <cell r="B14923">
            <v>3298.53</v>
          </cell>
          <cell r="C14923">
            <v>2012</v>
          </cell>
          <cell r="D14923" t="str">
            <v>679140  600140 - R&amp;M Plant &amp; Equip to Operating</v>
          </cell>
          <cell r="E14923" t="str">
            <v>District 8</v>
          </cell>
          <cell r="F14923" t="str">
            <v>Water</v>
          </cell>
        </row>
        <row r="14924">
          <cell r="B14924">
            <v>491005.55</v>
          </cell>
          <cell r="C14924">
            <v>2012</v>
          </cell>
          <cell r="D14924" t="str">
            <v>679140  600140 - R&amp;M Plant &amp; Equip to Operating</v>
          </cell>
          <cell r="E14924" t="str">
            <v>District 1</v>
          </cell>
          <cell r="F14924" t="str">
            <v>Water</v>
          </cell>
        </row>
        <row r="14925">
          <cell r="B14925">
            <v>17000.07</v>
          </cell>
          <cell r="C14925">
            <v>2012</v>
          </cell>
          <cell r="D14925" t="str">
            <v>679140  600140 - R&amp;M Plant &amp; Equip to Operating</v>
          </cell>
          <cell r="E14925" t="str">
            <v>Logistics</v>
          </cell>
          <cell r="F14925" t="str">
            <v>Water</v>
          </cell>
        </row>
        <row r="14926">
          <cell r="B14926">
            <v>39.200000000000003</v>
          </cell>
          <cell r="C14926">
            <v>2012</v>
          </cell>
          <cell r="D14926" t="str">
            <v>679140  600140 - R&amp;M Plant &amp; Equip to Operating</v>
          </cell>
          <cell r="E14926" t="str">
            <v>Logistics</v>
          </cell>
          <cell r="F14926" t="str">
            <v>Water</v>
          </cell>
        </row>
        <row r="14927">
          <cell r="B14927">
            <v>26785.57</v>
          </cell>
          <cell r="C14927">
            <v>2012</v>
          </cell>
          <cell r="D14927" t="str">
            <v>679140  600140 - R&amp;M Plant &amp; Equip to Operating</v>
          </cell>
          <cell r="E14927" t="str">
            <v>District 7</v>
          </cell>
          <cell r="F14927" t="str">
            <v>Sewer</v>
          </cell>
        </row>
        <row r="14928">
          <cell r="B14928">
            <v>108.27</v>
          </cell>
          <cell r="C14928">
            <v>2012</v>
          </cell>
          <cell r="D14928" t="str">
            <v>679140  600140 - R&amp;M Plant &amp; Equip to Operating</v>
          </cell>
          <cell r="E14928" t="str">
            <v>District 7</v>
          </cell>
          <cell r="F14928" t="str">
            <v>Sewer</v>
          </cell>
        </row>
        <row r="14929">
          <cell r="B14929">
            <v>129666.35</v>
          </cell>
          <cell r="C14929">
            <v>2012</v>
          </cell>
          <cell r="D14929" t="str">
            <v>679140  600140 - R&amp;M Plant &amp; Equip to Operating</v>
          </cell>
          <cell r="E14929" t="str">
            <v>District 6</v>
          </cell>
          <cell r="F14929" t="str">
            <v>Sewer</v>
          </cell>
        </row>
        <row r="14930">
          <cell r="B14930">
            <v>403434.51</v>
          </cell>
          <cell r="C14930">
            <v>2012</v>
          </cell>
          <cell r="D14930" t="str">
            <v>679140  600140 - R&amp;M Plant &amp; Equip to Operating</v>
          </cell>
          <cell r="E14930" t="str">
            <v>District 6</v>
          </cell>
          <cell r="F14930" t="str">
            <v>Sewer</v>
          </cell>
        </row>
        <row r="14931">
          <cell r="B14931">
            <v>162544.28</v>
          </cell>
          <cell r="C14931">
            <v>2012</v>
          </cell>
          <cell r="D14931" t="str">
            <v>679140  600140 - R&amp;M Plant &amp; Equip to Operating</v>
          </cell>
          <cell r="E14931" t="str">
            <v>District 6</v>
          </cell>
          <cell r="F14931" t="str">
            <v>Sewer</v>
          </cell>
        </row>
        <row r="14932">
          <cell r="B14932">
            <v>101027.38</v>
          </cell>
          <cell r="C14932">
            <v>2012</v>
          </cell>
          <cell r="D14932" t="str">
            <v>679140  600140 - R&amp;M Plant &amp; Equip to Operating</v>
          </cell>
          <cell r="E14932" t="str">
            <v>District 6</v>
          </cell>
          <cell r="F14932" t="str">
            <v>Sewer</v>
          </cell>
        </row>
        <row r="14933">
          <cell r="B14933">
            <v>0</v>
          </cell>
          <cell r="C14933">
            <v>2012</v>
          </cell>
          <cell r="D14933" t="str">
            <v>679140  600140 - R&amp;M Plant &amp; Equip to Operating</v>
          </cell>
          <cell r="E14933" t="str">
            <v>District 7</v>
          </cell>
          <cell r="F14933" t="str">
            <v>Sewer</v>
          </cell>
        </row>
        <row r="14934">
          <cell r="B14934">
            <v>493172.25</v>
          </cell>
          <cell r="C14934">
            <v>2012</v>
          </cell>
          <cell r="D14934" t="str">
            <v>679140  600140 - R&amp;M Plant &amp; Equip to Operating</v>
          </cell>
          <cell r="E14934" t="str">
            <v>District 7</v>
          </cell>
          <cell r="F14934" t="str">
            <v>Sewer</v>
          </cell>
        </row>
        <row r="14935">
          <cell r="B14935">
            <v>314245.93</v>
          </cell>
          <cell r="C14935">
            <v>2012</v>
          </cell>
          <cell r="D14935" t="str">
            <v>679140  600140 - R&amp;M Plant &amp; Equip to Operating</v>
          </cell>
          <cell r="E14935" t="str">
            <v>District 4</v>
          </cell>
          <cell r="F14935" t="str">
            <v>Sewer</v>
          </cell>
        </row>
        <row r="14936">
          <cell r="B14936">
            <v>1212159.21</v>
          </cell>
          <cell r="C14936">
            <v>2012</v>
          </cell>
          <cell r="D14936" t="str">
            <v>679140  600140 - R&amp;M Plant &amp; Equip to Operating</v>
          </cell>
          <cell r="E14936" t="str">
            <v>District 4</v>
          </cell>
          <cell r="F14936" t="str">
            <v>Sewer</v>
          </cell>
        </row>
        <row r="14937">
          <cell r="B14937">
            <v>2157.9299999999998</v>
          </cell>
          <cell r="C14937">
            <v>2012</v>
          </cell>
          <cell r="D14937" t="str">
            <v>679140  600140 - R&amp;M Plant &amp; Equip to Operating</v>
          </cell>
          <cell r="E14937" t="str">
            <v>District 4</v>
          </cell>
          <cell r="F14937" t="str">
            <v>Sewer</v>
          </cell>
        </row>
        <row r="14938">
          <cell r="B14938">
            <v>71204.28</v>
          </cell>
          <cell r="C14938">
            <v>2012</v>
          </cell>
          <cell r="D14938" t="str">
            <v>679140  600140 - R&amp;M Plant &amp; Equip to Operating</v>
          </cell>
          <cell r="E14938" t="str">
            <v>District 3</v>
          </cell>
          <cell r="F14938" t="str">
            <v>Sewer</v>
          </cell>
        </row>
        <row r="14939">
          <cell r="B14939">
            <v>535923.22</v>
          </cell>
          <cell r="C14939">
            <v>2012</v>
          </cell>
          <cell r="D14939" t="str">
            <v>679140  600140 - R&amp;M Plant &amp; Equip to Operating</v>
          </cell>
          <cell r="E14939" t="str">
            <v>District 6</v>
          </cell>
          <cell r="F14939" t="str">
            <v>Sewer</v>
          </cell>
        </row>
        <row r="14940">
          <cell r="B14940">
            <v>67125.820000000007</v>
          </cell>
          <cell r="C14940">
            <v>2012</v>
          </cell>
          <cell r="D14940" t="str">
            <v>679140  600140 - R&amp;M Plant &amp; Equip to Operating</v>
          </cell>
          <cell r="E14940" t="str">
            <v>District 7</v>
          </cell>
          <cell r="F14940" t="str">
            <v>Sewer</v>
          </cell>
        </row>
        <row r="14941">
          <cell r="B14941">
            <v>9636.58</v>
          </cell>
          <cell r="C14941">
            <v>2012</v>
          </cell>
          <cell r="D14941" t="str">
            <v>679140  600140 - R&amp;M Plant &amp; Equip to Operating</v>
          </cell>
          <cell r="E14941" t="str">
            <v>District 1</v>
          </cell>
          <cell r="F14941" t="str">
            <v>Sewer</v>
          </cell>
        </row>
        <row r="14942">
          <cell r="B14942">
            <v>1680.7</v>
          </cell>
          <cell r="C14942">
            <v>2012</v>
          </cell>
          <cell r="D14942" t="str">
            <v>679140  600140 - R&amp;M Plant &amp; Equip to Operating</v>
          </cell>
          <cell r="E14942" t="str">
            <v>Logistics</v>
          </cell>
          <cell r="F14942" t="str">
            <v>Sewer</v>
          </cell>
        </row>
        <row r="14943">
          <cell r="B14943">
            <v>3968</v>
          </cell>
          <cell r="C14943">
            <v>2012</v>
          </cell>
          <cell r="D14943" t="str">
            <v>679240  600240 - R&amp;M Vehicles to Operating</v>
          </cell>
          <cell r="E14943" t="str">
            <v>Logistics</v>
          </cell>
          <cell r="F14943" t="str">
            <v>Water</v>
          </cell>
        </row>
        <row r="14944">
          <cell r="B14944">
            <v>180211.92</v>
          </cell>
          <cell r="C14944">
            <v>2012</v>
          </cell>
          <cell r="D14944" t="str">
            <v>679240  600240 - R&amp;M Vehicles to Operating</v>
          </cell>
          <cell r="E14944" t="str">
            <v>Logistics</v>
          </cell>
          <cell r="F14944" t="str">
            <v>Water</v>
          </cell>
        </row>
        <row r="14945">
          <cell r="B14945">
            <v>34388.92</v>
          </cell>
          <cell r="C14945">
            <v>2012</v>
          </cell>
          <cell r="D14945" t="str">
            <v>679240  600240 - R&amp;M Vehicles to Operating</v>
          </cell>
          <cell r="E14945" t="str">
            <v>Logistics</v>
          </cell>
          <cell r="F14945" t="str">
            <v>Water</v>
          </cell>
        </row>
        <row r="14946">
          <cell r="B14946">
            <v>245.44</v>
          </cell>
          <cell r="C14946">
            <v>2012</v>
          </cell>
          <cell r="D14946" t="str">
            <v>679240  600240 - R&amp;M Vehicles to Operating</v>
          </cell>
          <cell r="E14946" t="str">
            <v>Logistics</v>
          </cell>
          <cell r="F14946" t="str">
            <v>Water</v>
          </cell>
        </row>
        <row r="14947">
          <cell r="B14947">
            <v>45551.01</v>
          </cell>
          <cell r="C14947">
            <v>2012</v>
          </cell>
          <cell r="D14947" t="str">
            <v>679240  600240 - R&amp;M Vehicles to Operating</v>
          </cell>
          <cell r="E14947" t="str">
            <v>Logistics</v>
          </cell>
          <cell r="F14947" t="str">
            <v>Water</v>
          </cell>
        </row>
        <row r="14948">
          <cell r="B14948">
            <v>4433.95</v>
          </cell>
          <cell r="C14948">
            <v>2012</v>
          </cell>
          <cell r="D14948" t="str">
            <v>679240  600240 - R&amp;M Vehicles to Operating</v>
          </cell>
          <cell r="E14948" t="str">
            <v>Logistics</v>
          </cell>
          <cell r="F14948" t="str">
            <v>Water</v>
          </cell>
        </row>
        <row r="14949">
          <cell r="B14949">
            <v>1522908.1599999999</v>
          </cell>
          <cell r="C14949">
            <v>2012</v>
          </cell>
          <cell r="D14949" t="str">
            <v>679240  600240 - R&amp;M Vehicles to Operating</v>
          </cell>
          <cell r="E14949" t="str">
            <v>District 1</v>
          </cell>
          <cell r="F14949" t="str">
            <v>Water</v>
          </cell>
        </row>
        <row r="14950">
          <cell r="B14950">
            <v>6545.72</v>
          </cell>
          <cell r="C14950">
            <v>2012</v>
          </cell>
          <cell r="D14950" t="str">
            <v>679240  600240 - R&amp;M Vehicles to Operating</v>
          </cell>
          <cell r="E14950" t="str">
            <v>District 1</v>
          </cell>
          <cell r="F14950" t="str">
            <v>Water</v>
          </cell>
        </row>
        <row r="14951">
          <cell r="B14951">
            <v>522.88</v>
          </cell>
          <cell r="C14951">
            <v>2012</v>
          </cell>
          <cell r="D14951" t="str">
            <v>679240  600240 - R&amp;M Vehicles to Operating</v>
          </cell>
          <cell r="E14951" t="str">
            <v>District 6</v>
          </cell>
          <cell r="F14951" t="str">
            <v>Water</v>
          </cell>
        </row>
        <row r="14952">
          <cell r="B14952">
            <v>226598.39999999999</v>
          </cell>
          <cell r="C14952">
            <v>2012</v>
          </cell>
          <cell r="D14952" t="str">
            <v>679240  600240 - R&amp;M Vehicles to Operating</v>
          </cell>
          <cell r="E14952" t="str">
            <v>District 8</v>
          </cell>
          <cell r="F14952" t="str">
            <v>Water</v>
          </cell>
        </row>
        <row r="14953">
          <cell r="B14953">
            <v>187795.14</v>
          </cell>
          <cell r="C14953">
            <v>2012</v>
          </cell>
          <cell r="D14953" t="str">
            <v>679240  600240 - R&amp;M Vehicles to Operating</v>
          </cell>
          <cell r="E14953" t="str">
            <v>District 6</v>
          </cell>
          <cell r="F14953" t="str">
            <v>Water</v>
          </cell>
        </row>
        <row r="14954">
          <cell r="B14954">
            <v>1018.01</v>
          </cell>
          <cell r="C14954">
            <v>2012</v>
          </cell>
          <cell r="D14954" t="str">
            <v>679240  600240 - R&amp;M Vehicles to Operating</v>
          </cell>
          <cell r="E14954" t="str">
            <v>District 3</v>
          </cell>
          <cell r="F14954" t="str">
            <v>Water</v>
          </cell>
        </row>
        <row r="14955">
          <cell r="B14955">
            <v>6234.26</v>
          </cell>
          <cell r="C14955">
            <v>2012</v>
          </cell>
          <cell r="D14955" t="str">
            <v>679240  600240 - R&amp;M Vehicles to Operating</v>
          </cell>
          <cell r="E14955" t="str">
            <v>District 3</v>
          </cell>
          <cell r="F14955" t="str">
            <v>Water</v>
          </cell>
        </row>
        <row r="14956">
          <cell r="B14956">
            <v>378585.11</v>
          </cell>
          <cell r="C14956">
            <v>2012</v>
          </cell>
          <cell r="D14956" t="str">
            <v>679240  600240 - R&amp;M Vehicles to Operating</v>
          </cell>
          <cell r="E14956" t="str">
            <v>District 4</v>
          </cell>
          <cell r="F14956" t="str">
            <v>Water</v>
          </cell>
        </row>
        <row r="14957">
          <cell r="B14957">
            <v>240866.83</v>
          </cell>
          <cell r="C14957">
            <v>2012</v>
          </cell>
          <cell r="D14957" t="str">
            <v>679240  600240 - R&amp;M Vehicles to Operating</v>
          </cell>
          <cell r="E14957" t="str">
            <v>District 4</v>
          </cell>
          <cell r="F14957" t="str">
            <v>Water</v>
          </cell>
        </row>
        <row r="14958">
          <cell r="B14958">
            <v>95433.23</v>
          </cell>
          <cell r="C14958">
            <v>2012</v>
          </cell>
          <cell r="D14958" t="str">
            <v>679240  600240 - R&amp;M Vehicles to Operating</v>
          </cell>
          <cell r="E14958" t="str">
            <v>District 4</v>
          </cell>
          <cell r="F14958" t="str">
            <v>Water</v>
          </cell>
        </row>
        <row r="14959">
          <cell r="B14959">
            <v>694639.89</v>
          </cell>
          <cell r="C14959">
            <v>2012</v>
          </cell>
          <cell r="D14959" t="str">
            <v>679240  600240 - R&amp;M Vehicles to Operating</v>
          </cell>
          <cell r="E14959" t="str">
            <v>District 8</v>
          </cell>
          <cell r="F14959" t="str">
            <v>Water</v>
          </cell>
        </row>
        <row r="14960">
          <cell r="B14960">
            <v>39.86</v>
          </cell>
          <cell r="C14960">
            <v>2012</v>
          </cell>
          <cell r="D14960" t="str">
            <v>679240  600240 - R&amp;M Vehicles to Operating</v>
          </cell>
          <cell r="E14960" t="str">
            <v>District 8</v>
          </cell>
          <cell r="F14960" t="str">
            <v>Water</v>
          </cell>
        </row>
        <row r="14961">
          <cell r="B14961">
            <v>20739.439999999999</v>
          </cell>
          <cell r="C14961">
            <v>2012</v>
          </cell>
          <cell r="D14961" t="str">
            <v>679240  600240 - R&amp;M Vehicles to Operating</v>
          </cell>
          <cell r="E14961" t="str">
            <v>District 6</v>
          </cell>
          <cell r="F14961" t="str">
            <v>Water</v>
          </cell>
        </row>
        <row r="14962">
          <cell r="B14962">
            <v>2264.64</v>
          </cell>
          <cell r="C14962">
            <v>2012</v>
          </cell>
          <cell r="D14962" t="str">
            <v>679240  600240 - R&amp;M Vehicles to Operating</v>
          </cell>
          <cell r="E14962" t="str">
            <v>District 6</v>
          </cell>
          <cell r="F14962" t="str">
            <v>Water</v>
          </cell>
        </row>
        <row r="14963">
          <cell r="B14963">
            <v>150827.9</v>
          </cell>
          <cell r="C14963">
            <v>2012</v>
          </cell>
          <cell r="D14963" t="str">
            <v>679240  600240 - R&amp;M Vehicles to Operating</v>
          </cell>
          <cell r="E14963" t="str">
            <v>District 6</v>
          </cell>
          <cell r="F14963" t="str">
            <v>Water</v>
          </cell>
        </row>
        <row r="14964">
          <cell r="B14964">
            <v>360200.82</v>
          </cell>
          <cell r="C14964">
            <v>2012</v>
          </cell>
          <cell r="D14964" t="str">
            <v>679240  600240 - R&amp;M Vehicles to Operating</v>
          </cell>
          <cell r="E14964" t="str">
            <v>District 6</v>
          </cell>
          <cell r="F14964" t="str">
            <v>Water</v>
          </cell>
        </row>
        <row r="14965">
          <cell r="B14965">
            <v>360809.92</v>
          </cell>
          <cell r="C14965">
            <v>2012</v>
          </cell>
          <cell r="D14965" t="str">
            <v>679240  600240 - R&amp;M Vehicles to Operating</v>
          </cell>
          <cell r="E14965" t="str">
            <v>District 6</v>
          </cell>
          <cell r="F14965" t="str">
            <v>Water</v>
          </cell>
        </row>
        <row r="14966">
          <cell r="B14966">
            <v>99499.9</v>
          </cell>
          <cell r="C14966">
            <v>2012</v>
          </cell>
          <cell r="D14966" t="str">
            <v>679240  600240 - R&amp;M Vehicles to Operating</v>
          </cell>
          <cell r="E14966" t="str">
            <v>District 6</v>
          </cell>
          <cell r="F14966" t="str">
            <v>Water</v>
          </cell>
        </row>
        <row r="14967">
          <cell r="B14967">
            <v>1002.56</v>
          </cell>
          <cell r="C14967">
            <v>2012</v>
          </cell>
          <cell r="D14967" t="str">
            <v>679240  600240 - R&amp;M Vehicles to Operating</v>
          </cell>
          <cell r="E14967" t="str">
            <v>District 8</v>
          </cell>
          <cell r="F14967" t="str">
            <v>Water</v>
          </cell>
        </row>
        <row r="14968">
          <cell r="B14968">
            <v>1332654.74</v>
          </cell>
          <cell r="C14968">
            <v>2012</v>
          </cell>
          <cell r="D14968" t="str">
            <v>679240  600240 - R&amp;M Vehicles to Operating</v>
          </cell>
          <cell r="E14968" t="str">
            <v>District 8</v>
          </cell>
          <cell r="F14968" t="str">
            <v>Water</v>
          </cell>
        </row>
        <row r="14969">
          <cell r="B14969">
            <v>134.88</v>
          </cell>
          <cell r="C14969">
            <v>2012</v>
          </cell>
          <cell r="D14969" t="str">
            <v>679240  600240 - R&amp;M Vehicles to Operating</v>
          </cell>
          <cell r="E14969" t="str">
            <v>District 8</v>
          </cell>
          <cell r="F14969" t="str">
            <v>Water</v>
          </cell>
        </row>
        <row r="14970">
          <cell r="B14970">
            <v>1951928.54</v>
          </cell>
          <cell r="C14970">
            <v>2012</v>
          </cell>
          <cell r="D14970" t="str">
            <v>679240  600240 - R&amp;M Vehicles to Operating</v>
          </cell>
          <cell r="E14970" t="str">
            <v>District 8</v>
          </cell>
          <cell r="F14970" t="str">
            <v>Water</v>
          </cell>
        </row>
        <row r="14971">
          <cell r="B14971">
            <v>162462.89000000001</v>
          </cell>
          <cell r="C14971">
            <v>2012</v>
          </cell>
          <cell r="D14971" t="str">
            <v>679240  600240 - R&amp;M Vehicles to Operating</v>
          </cell>
          <cell r="E14971" t="str">
            <v>Informal Settlements</v>
          </cell>
          <cell r="F14971" t="str">
            <v>Sewer</v>
          </cell>
        </row>
        <row r="14972">
          <cell r="B14972">
            <v>528</v>
          </cell>
          <cell r="C14972">
            <v>2012</v>
          </cell>
          <cell r="D14972" t="str">
            <v>679240  600240 - R&amp;M Vehicles to Operating</v>
          </cell>
          <cell r="E14972" t="str">
            <v>Planning &amp; Design</v>
          </cell>
          <cell r="F14972" t="str">
            <v>Sewer</v>
          </cell>
        </row>
        <row r="14973">
          <cell r="B14973">
            <v>173899.02</v>
          </cell>
          <cell r="C14973">
            <v>2012</v>
          </cell>
          <cell r="D14973" t="str">
            <v>679240  600240 - R&amp;M Vehicles to Operating</v>
          </cell>
          <cell r="E14973" t="str">
            <v>Informal Settlements</v>
          </cell>
          <cell r="F14973" t="str">
            <v>Sewer</v>
          </cell>
        </row>
        <row r="14974">
          <cell r="B14974">
            <v>1914812.72</v>
          </cell>
          <cell r="C14974">
            <v>2012</v>
          </cell>
          <cell r="D14974" t="str">
            <v>679240  600240 - R&amp;M Vehicles to Operating</v>
          </cell>
          <cell r="E14974" t="str">
            <v>Logistics</v>
          </cell>
          <cell r="F14974" t="str">
            <v>Sewer</v>
          </cell>
        </row>
        <row r="14975">
          <cell r="B14975">
            <v>681.44</v>
          </cell>
          <cell r="C14975">
            <v>2012</v>
          </cell>
          <cell r="D14975" t="str">
            <v>679240  600240 - R&amp;M Vehicles to Operating</v>
          </cell>
          <cell r="E14975" t="str">
            <v>Logistics</v>
          </cell>
          <cell r="F14975" t="str">
            <v>Sewer</v>
          </cell>
        </row>
        <row r="14976">
          <cell r="B14976">
            <v>373.12</v>
          </cell>
          <cell r="C14976">
            <v>2012</v>
          </cell>
          <cell r="D14976" t="str">
            <v>679240  600240 - R&amp;M Vehicles to Operating</v>
          </cell>
          <cell r="E14976" t="str">
            <v>Logistics</v>
          </cell>
          <cell r="F14976" t="str">
            <v>Sewer</v>
          </cell>
        </row>
        <row r="14977">
          <cell r="B14977">
            <v>486626.52</v>
          </cell>
          <cell r="C14977">
            <v>2012</v>
          </cell>
          <cell r="D14977" t="str">
            <v>679240  600240 - R&amp;M Vehicles to Operating</v>
          </cell>
          <cell r="E14977" t="str">
            <v>District 1</v>
          </cell>
          <cell r="F14977" t="str">
            <v>Sewer</v>
          </cell>
        </row>
        <row r="14978">
          <cell r="B14978">
            <v>42.24</v>
          </cell>
          <cell r="C14978">
            <v>2012</v>
          </cell>
          <cell r="D14978" t="str">
            <v>679240  600240 - R&amp;M Vehicles to Operating</v>
          </cell>
          <cell r="E14978" t="str">
            <v>District 1</v>
          </cell>
          <cell r="F14978" t="str">
            <v>Sewer</v>
          </cell>
        </row>
        <row r="14979">
          <cell r="B14979">
            <v>141061.68</v>
          </cell>
          <cell r="C14979">
            <v>2012</v>
          </cell>
          <cell r="D14979" t="str">
            <v>679240  600240 - R&amp;M Vehicles to Operating</v>
          </cell>
          <cell r="E14979" t="str">
            <v>District 7</v>
          </cell>
          <cell r="F14979" t="str">
            <v>Sewer</v>
          </cell>
        </row>
        <row r="14980">
          <cell r="B14980">
            <v>162685.68</v>
          </cell>
          <cell r="C14980">
            <v>2012</v>
          </cell>
          <cell r="D14980" t="str">
            <v>679240  600240 - R&amp;M Vehicles to Operating</v>
          </cell>
          <cell r="E14980" t="str">
            <v>District 6</v>
          </cell>
          <cell r="F14980" t="str">
            <v>Sewer</v>
          </cell>
        </row>
        <row r="14981">
          <cell r="B14981">
            <v>8863.6200000000008</v>
          </cell>
          <cell r="C14981">
            <v>2012</v>
          </cell>
          <cell r="D14981" t="str">
            <v>679240  600240 - R&amp;M Vehicles to Operating</v>
          </cell>
          <cell r="E14981" t="str">
            <v>District 3</v>
          </cell>
          <cell r="F14981" t="str">
            <v>Sewer</v>
          </cell>
        </row>
        <row r="14982">
          <cell r="B14982">
            <v>2266437.2400000002</v>
          </cell>
          <cell r="C14982">
            <v>2012</v>
          </cell>
          <cell r="D14982" t="str">
            <v>679240  600240 - R&amp;M Vehicles to Operating</v>
          </cell>
          <cell r="E14982" t="str">
            <v>District 4</v>
          </cell>
          <cell r="F14982" t="str">
            <v>Sewer</v>
          </cell>
        </row>
        <row r="14983">
          <cell r="B14983">
            <v>833506.39</v>
          </cell>
          <cell r="C14983">
            <v>2012</v>
          </cell>
          <cell r="D14983" t="str">
            <v>679240  600240 - R&amp;M Vehicles to Operating</v>
          </cell>
          <cell r="E14983" t="str">
            <v>District 4</v>
          </cell>
          <cell r="F14983" t="str">
            <v>Sewer</v>
          </cell>
        </row>
        <row r="14984">
          <cell r="B14984">
            <v>238129.09</v>
          </cell>
          <cell r="C14984">
            <v>2012</v>
          </cell>
          <cell r="D14984" t="str">
            <v>679240  600240 - R&amp;M Vehicles to Operating</v>
          </cell>
          <cell r="E14984" t="str">
            <v>District 4</v>
          </cell>
          <cell r="F14984" t="str">
            <v>Sewer</v>
          </cell>
        </row>
        <row r="14985">
          <cell r="B14985">
            <v>197998.31</v>
          </cell>
          <cell r="C14985">
            <v>2012</v>
          </cell>
          <cell r="D14985" t="str">
            <v>679240  600240 - R&amp;M Vehicles to Operating</v>
          </cell>
          <cell r="E14985" t="str">
            <v>District 7</v>
          </cell>
          <cell r="F14985" t="str">
            <v>Sewer</v>
          </cell>
        </row>
        <row r="14986">
          <cell r="B14986">
            <v>0</v>
          </cell>
          <cell r="C14986">
            <v>2012</v>
          </cell>
          <cell r="D14986" t="str">
            <v>679240  600240 - R&amp;M Vehicles to Operating</v>
          </cell>
          <cell r="E14986" t="str">
            <v>District 7</v>
          </cell>
          <cell r="F14986" t="str">
            <v>Sewer</v>
          </cell>
        </row>
        <row r="14987">
          <cell r="B14987">
            <v>339592.02</v>
          </cell>
          <cell r="C14987">
            <v>2012</v>
          </cell>
          <cell r="D14987" t="str">
            <v>679240  600240 - R&amp;M Vehicles to Operating</v>
          </cell>
          <cell r="E14987" t="str">
            <v>District 6</v>
          </cell>
          <cell r="F14987" t="str">
            <v>Sewer</v>
          </cell>
        </row>
        <row r="14988">
          <cell r="B14988">
            <v>655338.29</v>
          </cell>
          <cell r="C14988">
            <v>2012</v>
          </cell>
          <cell r="D14988" t="str">
            <v>679240  600240 - R&amp;M Vehicles to Operating</v>
          </cell>
          <cell r="E14988" t="str">
            <v>District 6</v>
          </cell>
          <cell r="F14988" t="str">
            <v>Sewer</v>
          </cell>
        </row>
        <row r="14989">
          <cell r="B14989">
            <v>184464.98</v>
          </cell>
          <cell r="C14989">
            <v>2012</v>
          </cell>
          <cell r="D14989" t="str">
            <v>679240  600240 - R&amp;M Vehicles to Operating</v>
          </cell>
          <cell r="E14989" t="str">
            <v>District 6</v>
          </cell>
          <cell r="F14989" t="str">
            <v>Sewer</v>
          </cell>
        </row>
        <row r="14990">
          <cell r="B14990">
            <v>90067.1</v>
          </cell>
          <cell r="C14990">
            <v>2012</v>
          </cell>
          <cell r="D14990" t="str">
            <v>679240  600240 - R&amp;M Vehicles to Operating</v>
          </cell>
          <cell r="E14990" t="str">
            <v>District 6</v>
          </cell>
          <cell r="F14990" t="str">
            <v>Sewer</v>
          </cell>
        </row>
        <row r="14991">
          <cell r="B14991">
            <v>1406.72</v>
          </cell>
          <cell r="C14991">
            <v>2012</v>
          </cell>
          <cell r="D14991" t="str">
            <v>679240  600240 - R&amp;M Vehicles to Operating</v>
          </cell>
          <cell r="E14991" t="str">
            <v>District 7</v>
          </cell>
          <cell r="F14991" t="str">
            <v>Sewer</v>
          </cell>
        </row>
        <row r="14992">
          <cell r="B14992">
            <v>1014857.24</v>
          </cell>
          <cell r="C14992">
            <v>2012</v>
          </cell>
          <cell r="D14992" t="str">
            <v>679240  600240 - R&amp;M Vehicles to Operating</v>
          </cell>
          <cell r="E14992" t="str">
            <v>District 7</v>
          </cell>
          <cell r="F14992" t="str">
            <v>Sewer</v>
          </cell>
        </row>
        <row r="14993">
          <cell r="B14993">
            <v>3680.05</v>
          </cell>
          <cell r="C14993">
            <v>2012</v>
          </cell>
          <cell r="D14993" t="str">
            <v>679240  600240 - R&amp;M Vehicles to Operating</v>
          </cell>
          <cell r="E14993" t="str">
            <v>Logistics</v>
          </cell>
          <cell r="F14993" t="str">
            <v>Water</v>
          </cell>
        </row>
        <row r="14994">
          <cell r="B14994">
            <v>170951.04000000001</v>
          </cell>
          <cell r="C14994">
            <v>2012</v>
          </cell>
          <cell r="D14994" t="str">
            <v>679240  600240 - R&amp;M Vehicles to Operating</v>
          </cell>
          <cell r="E14994" t="str">
            <v>Informal Settlements</v>
          </cell>
          <cell r="F14994" t="str">
            <v>Water</v>
          </cell>
        </row>
        <row r="14995">
          <cell r="B14995">
            <v>3188.35</v>
          </cell>
          <cell r="C14995">
            <v>2012</v>
          </cell>
          <cell r="D14995" t="str">
            <v>679240  600240 - R&amp;M Vehicles to Operating</v>
          </cell>
          <cell r="E14995" t="str">
            <v>TOC</v>
          </cell>
          <cell r="F14995" t="str">
            <v>Water</v>
          </cell>
        </row>
        <row r="14996">
          <cell r="B14996">
            <v>209934.67</v>
          </cell>
          <cell r="C14996">
            <v>2012</v>
          </cell>
          <cell r="D14996" t="str">
            <v>679240  600240 - R&amp;M Vehicles to Operating</v>
          </cell>
          <cell r="E14996" t="str">
            <v>Informal Settlements</v>
          </cell>
          <cell r="F14996" t="str">
            <v>Water</v>
          </cell>
        </row>
        <row r="14997">
          <cell r="B14997">
            <v>11846.92</v>
          </cell>
          <cell r="C14997">
            <v>2012</v>
          </cell>
          <cell r="D14997" t="str">
            <v>679240  600240 - R&amp;M Vehicles to Operating</v>
          </cell>
          <cell r="E14997" t="str">
            <v>Logistics</v>
          </cell>
          <cell r="F14997" t="str">
            <v>Water</v>
          </cell>
        </row>
        <row r="14998">
          <cell r="B14998">
            <v>24236.48</v>
          </cell>
          <cell r="C14998">
            <v>2012</v>
          </cell>
          <cell r="D14998" t="str">
            <v>679240  600240 - R&amp;M Vehicles to Operating</v>
          </cell>
          <cell r="E14998" t="str">
            <v>Logistics</v>
          </cell>
          <cell r="F14998" t="str">
            <v>Water</v>
          </cell>
        </row>
        <row r="14999">
          <cell r="B14999">
            <v>10609.12</v>
          </cell>
          <cell r="C14999">
            <v>2012</v>
          </cell>
          <cell r="D14999" t="str">
            <v>700065  Communication</v>
          </cell>
          <cell r="E14999" t="str">
            <v>District 4</v>
          </cell>
          <cell r="F14999" t="str">
            <v>Water</v>
          </cell>
        </row>
        <row r="15000">
          <cell r="B15000">
            <v>13460.13</v>
          </cell>
          <cell r="C15000">
            <v>2012</v>
          </cell>
          <cell r="D15000" t="str">
            <v>700065  Communication</v>
          </cell>
          <cell r="E15000" t="str">
            <v>District 4</v>
          </cell>
          <cell r="F15000" t="str">
            <v>Water</v>
          </cell>
        </row>
        <row r="15001">
          <cell r="B15001">
            <v>14935.11</v>
          </cell>
          <cell r="C15001">
            <v>2012</v>
          </cell>
          <cell r="D15001" t="str">
            <v>700065  Communication</v>
          </cell>
          <cell r="E15001" t="str">
            <v>District 4</v>
          </cell>
          <cell r="F15001" t="str">
            <v>Water</v>
          </cell>
        </row>
        <row r="15002">
          <cell r="B15002">
            <v>7407.27</v>
          </cell>
          <cell r="C15002">
            <v>2012</v>
          </cell>
          <cell r="D15002" t="str">
            <v>700065  Communication</v>
          </cell>
          <cell r="E15002" t="str">
            <v>District 4</v>
          </cell>
          <cell r="F15002" t="str">
            <v>Water</v>
          </cell>
        </row>
        <row r="15003">
          <cell r="B15003">
            <v>9943.39</v>
          </cell>
          <cell r="C15003">
            <v>2012</v>
          </cell>
          <cell r="D15003" t="str">
            <v>700065  Communication</v>
          </cell>
          <cell r="E15003" t="str">
            <v>District 4</v>
          </cell>
          <cell r="F15003" t="str">
            <v>Water</v>
          </cell>
        </row>
        <row r="15004">
          <cell r="B15004">
            <v>12173.82</v>
          </cell>
          <cell r="C15004">
            <v>2012</v>
          </cell>
          <cell r="D15004" t="str">
            <v>700065  Communication</v>
          </cell>
          <cell r="E15004" t="str">
            <v>District 4</v>
          </cell>
          <cell r="F15004" t="str">
            <v>Water</v>
          </cell>
        </row>
        <row r="15005">
          <cell r="B15005">
            <v>11530.99</v>
          </cell>
          <cell r="C15005">
            <v>2012</v>
          </cell>
          <cell r="D15005" t="str">
            <v>700065  Communication</v>
          </cell>
          <cell r="E15005" t="str">
            <v>District 3</v>
          </cell>
          <cell r="F15005" t="str">
            <v>Water</v>
          </cell>
        </row>
        <row r="15006">
          <cell r="B15006">
            <v>7524.22</v>
          </cell>
          <cell r="C15006">
            <v>2012</v>
          </cell>
          <cell r="D15006" t="str">
            <v>700065  Communication</v>
          </cell>
          <cell r="E15006" t="str">
            <v>District 3</v>
          </cell>
          <cell r="F15006" t="str">
            <v>Water</v>
          </cell>
        </row>
        <row r="15007">
          <cell r="B15007">
            <v>9219.51</v>
          </cell>
          <cell r="C15007">
            <v>2012</v>
          </cell>
          <cell r="D15007" t="str">
            <v>700065  Communication</v>
          </cell>
          <cell r="E15007" t="str">
            <v>District 3</v>
          </cell>
          <cell r="F15007" t="str">
            <v>Water</v>
          </cell>
        </row>
        <row r="15008">
          <cell r="B15008">
            <v>10325.77</v>
          </cell>
          <cell r="C15008">
            <v>2012</v>
          </cell>
          <cell r="D15008" t="str">
            <v>700065  Communication</v>
          </cell>
          <cell r="E15008" t="str">
            <v>District 3</v>
          </cell>
          <cell r="F15008" t="str">
            <v>Water</v>
          </cell>
        </row>
        <row r="15009">
          <cell r="B15009">
            <v>13140.84</v>
          </cell>
          <cell r="C15009">
            <v>2012</v>
          </cell>
          <cell r="D15009" t="str">
            <v>700065  Communication</v>
          </cell>
          <cell r="E15009" t="str">
            <v>District 6</v>
          </cell>
          <cell r="F15009" t="str">
            <v>Water</v>
          </cell>
        </row>
        <row r="15010">
          <cell r="B15010">
            <v>15303.86</v>
          </cell>
          <cell r="C15010">
            <v>2012</v>
          </cell>
          <cell r="D15010" t="str">
            <v>700065  Communication</v>
          </cell>
          <cell r="E15010" t="str">
            <v>District 8</v>
          </cell>
          <cell r="F15010" t="str">
            <v>Water</v>
          </cell>
        </row>
        <row r="15011">
          <cell r="B15011">
            <v>10411.120000000001</v>
          </cell>
          <cell r="C15011">
            <v>2012</v>
          </cell>
          <cell r="D15011" t="str">
            <v>700065  Communication</v>
          </cell>
          <cell r="E15011" t="str">
            <v>District 8</v>
          </cell>
          <cell r="F15011" t="str">
            <v>Water</v>
          </cell>
        </row>
        <row r="15012">
          <cell r="B15012">
            <v>9723.1299999999992</v>
          </cell>
          <cell r="C15012">
            <v>2012</v>
          </cell>
          <cell r="D15012" t="str">
            <v>700065  Communication</v>
          </cell>
          <cell r="E15012" t="str">
            <v>District 6</v>
          </cell>
          <cell r="F15012" t="str">
            <v>Water</v>
          </cell>
        </row>
        <row r="15013">
          <cell r="B15013">
            <v>7155.46</v>
          </cell>
          <cell r="C15013">
            <v>2012</v>
          </cell>
          <cell r="D15013" t="str">
            <v>700065  Communication</v>
          </cell>
          <cell r="E15013" t="str">
            <v>TOC</v>
          </cell>
          <cell r="F15013" t="str">
            <v>Water</v>
          </cell>
        </row>
        <row r="15014">
          <cell r="B15014">
            <v>7155.46</v>
          </cell>
          <cell r="C15014">
            <v>2012</v>
          </cell>
          <cell r="D15014" t="str">
            <v>700065  Communication</v>
          </cell>
          <cell r="E15014" t="str">
            <v>District 1</v>
          </cell>
          <cell r="F15014" t="str">
            <v>Water</v>
          </cell>
        </row>
        <row r="15015">
          <cell r="B15015">
            <v>22413.43</v>
          </cell>
          <cell r="C15015">
            <v>2012</v>
          </cell>
          <cell r="D15015" t="str">
            <v>700065  Communication</v>
          </cell>
          <cell r="E15015" t="str">
            <v>District 1</v>
          </cell>
          <cell r="F15015" t="str">
            <v>Water</v>
          </cell>
        </row>
        <row r="15016">
          <cell r="B15016">
            <v>7524.22</v>
          </cell>
          <cell r="C15016">
            <v>2012</v>
          </cell>
          <cell r="D15016" t="str">
            <v>700065  Communication</v>
          </cell>
          <cell r="E15016" t="str">
            <v>District 1</v>
          </cell>
          <cell r="F15016" t="str">
            <v>Water</v>
          </cell>
        </row>
        <row r="15017">
          <cell r="B15017">
            <v>11251.94</v>
          </cell>
          <cell r="C15017">
            <v>2012</v>
          </cell>
          <cell r="D15017" t="str">
            <v>700065  Communication</v>
          </cell>
          <cell r="E15017" t="str">
            <v>District 1</v>
          </cell>
          <cell r="F15017" t="str">
            <v>Water</v>
          </cell>
        </row>
        <row r="15018">
          <cell r="B15018">
            <v>9538.76</v>
          </cell>
          <cell r="C15018">
            <v>2012</v>
          </cell>
          <cell r="D15018" t="str">
            <v>700065  Communication</v>
          </cell>
          <cell r="E15018" t="str">
            <v>District 1</v>
          </cell>
          <cell r="F15018" t="str">
            <v>Water</v>
          </cell>
        </row>
        <row r="15019">
          <cell r="B15019">
            <v>10375.19</v>
          </cell>
          <cell r="C15019">
            <v>2012</v>
          </cell>
          <cell r="D15019" t="str">
            <v>700065  Communication</v>
          </cell>
          <cell r="E15019" t="str">
            <v>Logistics</v>
          </cell>
          <cell r="F15019" t="str">
            <v>Water</v>
          </cell>
        </row>
        <row r="15020">
          <cell r="B15020">
            <v>7155.46</v>
          </cell>
          <cell r="C15020">
            <v>2012</v>
          </cell>
          <cell r="D15020" t="str">
            <v>700065  Communication</v>
          </cell>
          <cell r="E15020" t="str">
            <v>Logistics</v>
          </cell>
          <cell r="F15020" t="str">
            <v>Water</v>
          </cell>
        </row>
        <row r="15021">
          <cell r="B15021">
            <v>12520.26</v>
          </cell>
          <cell r="C15021">
            <v>2012</v>
          </cell>
          <cell r="D15021" t="str">
            <v>700065  Communication</v>
          </cell>
          <cell r="E15021" t="str">
            <v>Logistics</v>
          </cell>
          <cell r="F15021" t="str">
            <v>Water</v>
          </cell>
        </row>
        <row r="15022">
          <cell r="B15022">
            <v>7155.46</v>
          </cell>
          <cell r="C15022">
            <v>2012</v>
          </cell>
          <cell r="D15022" t="str">
            <v>700065  Communication</v>
          </cell>
          <cell r="E15022" t="str">
            <v>Logistics</v>
          </cell>
          <cell r="F15022" t="str">
            <v>Water</v>
          </cell>
        </row>
        <row r="15023">
          <cell r="B15023">
            <v>13293.66</v>
          </cell>
          <cell r="C15023">
            <v>2012</v>
          </cell>
          <cell r="D15023" t="str">
            <v>700065  Communication</v>
          </cell>
          <cell r="E15023" t="str">
            <v>Logistics</v>
          </cell>
          <cell r="F15023" t="str">
            <v>Water</v>
          </cell>
        </row>
        <row r="15024">
          <cell r="B15024">
            <v>7155.46</v>
          </cell>
          <cell r="C15024">
            <v>2012</v>
          </cell>
          <cell r="D15024" t="str">
            <v>700065  Communication</v>
          </cell>
          <cell r="E15024" t="str">
            <v>Logistics</v>
          </cell>
          <cell r="F15024" t="str">
            <v>Water</v>
          </cell>
        </row>
        <row r="15025">
          <cell r="B15025">
            <v>7843.51</v>
          </cell>
          <cell r="C15025">
            <v>2012</v>
          </cell>
          <cell r="D15025" t="str">
            <v>700065  Communication</v>
          </cell>
          <cell r="E15025" t="str">
            <v>District 8</v>
          </cell>
          <cell r="F15025" t="str">
            <v>Water</v>
          </cell>
        </row>
        <row r="15026">
          <cell r="B15026">
            <v>7155.46</v>
          </cell>
          <cell r="C15026">
            <v>2012</v>
          </cell>
          <cell r="D15026" t="str">
            <v>700065  Communication</v>
          </cell>
          <cell r="E15026" t="e">
            <v>#N/A</v>
          </cell>
          <cell r="F15026" t="str">
            <v>Sewer</v>
          </cell>
        </row>
        <row r="15027">
          <cell r="B15027">
            <v>7155.46</v>
          </cell>
          <cell r="C15027">
            <v>2012</v>
          </cell>
          <cell r="D15027" t="str">
            <v>700065  Communication</v>
          </cell>
          <cell r="E15027" t="e">
            <v>#N/A</v>
          </cell>
          <cell r="F15027" t="str">
            <v>Sewer</v>
          </cell>
        </row>
        <row r="15028">
          <cell r="B15028">
            <v>7155.46</v>
          </cell>
          <cell r="C15028">
            <v>2012</v>
          </cell>
          <cell r="D15028" t="str">
            <v>700065  Communication</v>
          </cell>
          <cell r="E15028" t="str">
            <v>District 8</v>
          </cell>
          <cell r="F15028" t="str">
            <v>Water</v>
          </cell>
        </row>
        <row r="15029">
          <cell r="B15029">
            <v>7155.46</v>
          </cell>
          <cell r="C15029">
            <v>2012</v>
          </cell>
          <cell r="D15029" t="str">
            <v>700065  Communication</v>
          </cell>
          <cell r="E15029" t="str">
            <v>District 8</v>
          </cell>
          <cell r="F15029" t="str">
            <v>Water</v>
          </cell>
        </row>
        <row r="15030">
          <cell r="B15030">
            <v>55429.57</v>
          </cell>
          <cell r="C15030">
            <v>2012</v>
          </cell>
          <cell r="D15030" t="str">
            <v>700065  Communication</v>
          </cell>
          <cell r="E15030" t="str">
            <v>District 8</v>
          </cell>
          <cell r="F15030" t="str">
            <v>Water</v>
          </cell>
        </row>
        <row r="15031">
          <cell r="B15031">
            <v>7155.46</v>
          </cell>
          <cell r="C15031">
            <v>2012</v>
          </cell>
          <cell r="D15031" t="str">
            <v>700065  Communication</v>
          </cell>
          <cell r="E15031" t="str">
            <v>District 8</v>
          </cell>
          <cell r="F15031" t="str">
            <v>Water</v>
          </cell>
        </row>
        <row r="15032">
          <cell r="B15032">
            <v>7407.27</v>
          </cell>
          <cell r="C15032">
            <v>2012</v>
          </cell>
          <cell r="D15032" t="str">
            <v>700065  Communication</v>
          </cell>
          <cell r="E15032" t="str">
            <v>District 8</v>
          </cell>
          <cell r="F15032" t="str">
            <v>Water</v>
          </cell>
        </row>
        <row r="15033">
          <cell r="B15033">
            <v>16801.12</v>
          </cell>
          <cell r="C15033">
            <v>2012</v>
          </cell>
          <cell r="D15033" t="str">
            <v>700065  Communication</v>
          </cell>
          <cell r="E15033" t="str">
            <v>District 8</v>
          </cell>
          <cell r="F15033" t="str">
            <v>Water</v>
          </cell>
        </row>
        <row r="15034">
          <cell r="B15034">
            <v>15524.09</v>
          </cell>
          <cell r="C15034">
            <v>2012</v>
          </cell>
          <cell r="D15034" t="str">
            <v>700065  Communication</v>
          </cell>
          <cell r="E15034" t="str">
            <v>District 8</v>
          </cell>
          <cell r="F15034" t="str">
            <v>Water</v>
          </cell>
        </row>
        <row r="15035">
          <cell r="B15035">
            <v>10743.95</v>
          </cell>
          <cell r="C15035">
            <v>2012</v>
          </cell>
          <cell r="D15035" t="str">
            <v>700065  Communication</v>
          </cell>
          <cell r="E15035" t="str">
            <v>District 8</v>
          </cell>
          <cell r="F15035" t="str">
            <v>Water</v>
          </cell>
        </row>
        <row r="15036">
          <cell r="B15036">
            <v>8027.86</v>
          </cell>
          <cell r="C15036">
            <v>2012</v>
          </cell>
          <cell r="D15036" t="str">
            <v>700065  Communication</v>
          </cell>
          <cell r="E15036" t="str">
            <v>District 8</v>
          </cell>
          <cell r="F15036" t="str">
            <v>Water</v>
          </cell>
        </row>
        <row r="15037">
          <cell r="B15037">
            <v>13882.71</v>
          </cell>
          <cell r="C15037">
            <v>2012</v>
          </cell>
          <cell r="D15037" t="str">
            <v>700065  Communication</v>
          </cell>
          <cell r="E15037" t="str">
            <v>District 8</v>
          </cell>
          <cell r="F15037" t="str">
            <v>Water</v>
          </cell>
        </row>
        <row r="15038">
          <cell r="B15038">
            <v>7776.03</v>
          </cell>
          <cell r="C15038">
            <v>2012</v>
          </cell>
          <cell r="D15038" t="str">
            <v>700065  Communication</v>
          </cell>
          <cell r="E15038" t="str">
            <v>District 8</v>
          </cell>
          <cell r="F15038" t="str">
            <v>Water</v>
          </cell>
        </row>
        <row r="15039">
          <cell r="B15039">
            <v>15168.93</v>
          </cell>
          <cell r="C15039">
            <v>2012</v>
          </cell>
          <cell r="D15039" t="str">
            <v>700065  Communication</v>
          </cell>
          <cell r="E15039" t="str">
            <v>District 6</v>
          </cell>
          <cell r="F15039" t="str">
            <v>Water</v>
          </cell>
        </row>
        <row r="15040">
          <cell r="B15040">
            <v>13257.75</v>
          </cell>
          <cell r="C15040">
            <v>2012</v>
          </cell>
          <cell r="D15040" t="str">
            <v>700065  Communication</v>
          </cell>
          <cell r="E15040" t="str">
            <v>District 6</v>
          </cell>
          <cell r="F15040" t="str">
            <v>Water</v>
          </cell>
        </row>
        <row r="15041">
          <cell r="B15041">
            <v>10190.84</v>
          </cell>
          <cell r="C15041">
            <v>2012</v>
          </cell>
          <cell r="D15041" t="str">
            <v>700065  Communication</v>
          </cell>
          <cell r="E15041" t="str">
            <v>District 6</v>
          </cell>
          <cell r="F15041" t="str">
            <v>Water</v>
          </cell>
        </row>
        <row r="15042">
          <cell r="B15042">
            <v>7155.46</v>
          </cell>
          <cell r="C15042">
            <v>2012</v>
          </cell>
          <cell r="D15042" t="str">
            <v>700065  Communication</v>
          </cell>
          <cell r="E15042" t="str">
            <v>District 6</v>
          </cell>
          <cell r="F15042" t="str">
            <v>Water</v>
          </cell>
        </row>
        <row r="15043">
          <cell r="B15043">
            <v>7155.46</v>
          </cell>
          <cell r="C15043">
            <v>2012</v>
          </cell>
          <cell r="D15043" t="str">
            <v>700065  Communication</v>
          </cell>
          <cell r="E15043" t="str">
            <v>District 6</v>
          </cell>
          <cell r="F15043" t="str">
            <v>Water</v>
          </cell>
        </row>
        <row r="15044">
          <cell r="B15044">
            <v>13567.8</v>
          </cell>
          <cell r="C15044">
            <v>2012</v>
          </cell>
          <cell r="D15044" t="str">
            <v>700065  Communication</v>
          </cell>
          <cell r="E15044" t="str">
            <v>District 6</v>
          </cell>
          <cell r="F15044" t="str">
            <v>Water</v>
          </cell>
        </row>
        <row r="15045">
          <cell r="B15045">
            <v>8162.69</v>
          </cell>
          <cell r="C15045">
            <v>2012</v>
          </cell>
          <cell r="D15045" t="str">
            <v>700065  Communication</v>
          </cell>
          <cell r="E15045" t="str">
            <v>District 6</v>
          </cell>
          <cell r="F15045" t="str">
            <v>Water</v>
          </cell>
        </row>
        <row r="15046">
          <cell r="B15046">
            <v>7155.46</v>
          </cell>
          <cell r="C15046">
            <v>2012</v>
          </cell>
          <cell r="D15046" t="str">
            <v>700065  Communication</v>
          </cell>
          <cell r="E15046" t="str">
            <v>District 8</v>
          </cell>
          <cell r="F15046" t="str">
            <v>Water</v>
          </cell>
        </row>
        <row r="15047">
          <cell r="B15047">
            <v>7155.46</v>
          </cell>
          <cell r="C15047">
            <v>2012</v>
          </cell>
          <cell r="D15047" t="str">
            <v>700065  Communication</v>
          </cell>
          <cell r="E15047" t="str">
            <v>District 8</v>
          </cell>
          <cell r="F15047" t="str">
            <v>Water</v>
          </cell>
        </row>
        <row r="15048">
          <cell r="B15048">
            <v>7155.46</v>
          </cell>
          <cell r="C15048">
            <v>2012</v>
          </cell>
          <cell r="D15048" t="str">
            <v>700065  Communication</v>
          </cell>
          <cell r="E15048" t="str">
            <v>District 8</v>
          </cell>
          <cell r="F15048" t="str">
            <v>Water</v>
          </cell>
        </row>
        <row r="15049">
          <cell r="B15049">
            <v>10190.84</v>
          </cell>
          <cell r="C15049">
            <v>2012</v>
          </cell>
          <cell r="D15049" t="str">
            <v>700065  Communication</v>
          </cell>
          <cell r="E15049" t="str">
            <v>District 8</v>
          </cell>
          <cell r="F15049" t="str">
            <v>Water</v>
          </cell>
        </row>
        <row r="15050">
          <cell r="B15050">
            <v>8279.6299999999992</v>
          </cell>
          <cell r="C15050">
            <v>2012</v>
          </cell>
          <cell r="D15050" t="str">
            <v>700065  Communication</v>
          </cell>
          <cell r="E15050" t="str">
            <v>District 1</v>
          </cell>
          <cell r="F15050" t="str">
            <v>Water</v>
          </cell>
        </row>
        <row r="15051">
          <cell r="B15051">
            <v>10091.879999999999</v>
          </cell>
          <cell r="C15051">
            <v>2012</v>
          </cell>
          <cell r="D15051" t="str">
            <v>700065  Communication</v>
          </cell>
          <cell r="E15051" t="str">
            <v>District 8</v>
          </cell>
          <cell r="F15051" t="str">
            <v>Water</v>
          </cell>
        </row>
        <row r="15052">
          <cell r="B15052">
            <v>13693.95</v>
          </cell>
          <cell r="C15052">
            <v>2012</v>
          </cell>
          <cell r="D15052" t="str">
            <v>700065  Communication</v>
          </cell>
          <cell r="E15052" t="str">
            <v>Logistics</v>
          </cell>
          <cell r="F15052" t="str">
            <v>Water</v>
          </cell>
        </row>
        <row r="15053">
          <cell r="B15053">
            <v>7155.46</v>
          </cell>
          <cell r="C15053">
            <v>2012</v>
          </cell>
          <cell r="D15053" t="str">
            <v>700065  Communication</v>
          </cell>
          <cell r="E15053" t="str">
            <v>District 4</v>
          </cell>
          <cell r="F15053" t="str">
            <v>Sewer</v>
          </cell>
        </row>
        <row r="15054">
          <cell r="B15054">
            <v>12403.34</v>
          </cell>
          <cell r="C15054">
            <v>2012</v>
          </cell>
          <cell r="D15054" t="str">
            <v>700065  Communication</v>
          </cell>
          <cell r="E15054" t="str">
            <v>District 4</v>
          </cell>
          <cell r="F15054" t="str">
            <v>Sewer</v>
          </cell>
        </row>
        <row r="15055">
          <cell r="B15055">
            <v>16544.98</v>
          </cell>
          <cell r="C15055">
            <v>2012</v>
          </cell>
          <cell r="D15055" t="str">
            <v>700065  Communication</v>
          </cell>
          <cell r="E15055" t="str">
            <v>District 4</v>
          </cell>
          <cell r="F15055" t="str">
            <v>Sewer</v>
          </cell>
        </row>
        <row r="15056">
          <cell r="B15056">
            <v>7155.46</v>
          </cell>
          <cell r="C15056">
            <v>2012</v>
          </cell>
          <cell r="D15056" t="str">
            <v>700065  Communication</v>
          </cell>
          <cell r="E15056" t="str">
            <v>District 3</v>
          </cell>
          <cell r="F15056" t="str">
            <v>Sewer</v>
          </cell>
        </row>
        <row r="15057">
          <cell r="B15057">
            <v>7155.46</v>
          </cell>
          <cell r="C15057">
            <v>2012</v>
          </cell>
          <cell r="D15057" t="str">
            <v>700065  Communication</v>
          </cell>
          <cell r="E15057" t="str">
            <v>District 3</v>
          </cell>
          <cell r="F15057" t="str">
            <v>Sewer</v>
          </cell>
        </row>
        <row r="15058">
          <cell r="B15058">
            <v>12385.4</v>
          </cell>
          <cell r="C15058">
            <v>2012</v>
          </cell>
          <cell r="D15058" t="str">
            <v>700065  Communication</v>
          </cell>
          <cell r="E15058" t="str">
            <v>District 3</v>
          </cell>
          <cell r="F15058" t="str">
            <v>Sewer</v>
          </cell>
        </row>
        <row r="15059">
          <cell r="B15059">
            <v>7708.6</v>
          </cell>
          <cell r="C15059">
            <v>2012</v>
          </cell>
          <cell r="D15059" t="str">
            <v>700065  Communication</v>
          </cell>
          <cell r="E15059" t="str">
            <v>TOC</v>
          </cell>
          <cell r="F15059" t="str">
            <v>Sewer</v>
          </cell>
        </row>
        <row r="15060">
          <cell r="B15060">
            <v>7155.46</v>
          </cell>
          <cell r="C15060">
            <v>2012</v>
          </cell>
          <cell r="D15060" t="str">
            <v>700065  Communication</v>
          </cell>
          <cell r="E15060" t="str">
            <v>District 7</v>
          </cell>
          <cell r="F15060" t="str">
            <v>Sewer</v>
          </cell>
        </row>
        <row r="15061">
          <cell r="B15061">
            <v>7155.46</v>
          </cell>
          <cell r="C15061">
            <v>2012</v>
          </cell>
          <cell r="D15061" t="str">
            <v>700065  Communication</v>
          </cell>
          <cell r="E15061" t="str">
            <v>District 7</v>
          </cell>
          <cell r="F15061" t="str">
            <v>Sewer</v>
          </cell>
        </row>
        <row r="15062">
          <cell r="B15062">
            <v>10240.36</v>
          </cell>
          <cell r="C15062">
            <v>2012</v>
          </cell>
          <cell r="D15062" t="str">
            <v>700065  Communication</v>
          </cell>
          <cell r="E15062" t="str">
            <v>District 6</v>
          </cell>
          <cell r="F15062" t="str">
            <v>Sewer</v>
          </cell>
        </row>
        <row r="15063">
          <cell r="B15063">
            <v>14597.87</v>
          </cell>
          <cell r="C15063">
            <v>2012</v>
          </cell>
          <cell r="D15063" t="str">
            <v>700065  Communication</v>
          </cell>
          <cell r="E15063" t="str">
            <v>District 7</v>
          </cell>
          <cell r="F15063" t="str">
            <v>Sewer</v>
          </cell>
        </row>
        <row r="15064">
          <cell r="B15064">
            <v>7155.46</v>
          </cell>
          <cell r="C15064">
            <v>2012</v>
          </cell>
          <cell r="D15064" t="str">
            <v>700065  Communication</v>
          </cell>
          <cell r="E15064" t="str">
            <v>District 1</v>
          </cell>
          <cell r="F15064" t="str">
            <v>Sewer</v>
          </cell>
        </row>
        <row r="15065">
          <cell r="B15065">
            <v>7155.46</v>
          </cell>
          <cell r="C15065">
            <v>2012</v>
          </cell>
          <cell r="D15065" t="str">
            <v>700065  Communication</v>
          </cell>
          <cell r="E15065" t="str">
            <v>District 1</v>
          </cell>
          <cell r="F15065" t="str">
            <v>Sewer</v>
          </cell>
        </row>
        <row r="15066">
          <cell r="B15066">
            <v>26370.7</v>
          </cell>
          <cell r="C15066">
            <v>2012</v>
          </cell>
          <cell r="D15066" t="str">
            <v>700065  Communication</v>
          </cell>
          <cell r="E15066" t="str">
            <v>District 1</v>
          </cell>
          <cell r="F15066" t="str">
            <v>Sewer</v>
          </cell>
        </row>
        <row r="15067">
          <cell r="B15067">
            <v>7155.46</v>
          </cell>
          <cell r="C15067">
            <v>2012</v>
          </cell>
          <cell r="D15067" t="str">
            <v>700065  Communication</v>
          </cell>
          <cell r="E15067" t="str">
            <v>Logistics</v>
          </cell>
          <cell r="F15067" t="str">
            <v>Sewer</v>
          </cell>
        </row>
        <row r="15068">
          <cell r="B15068">
            <v>7155.46</v>
          </cell>
          <cell r="C15068">
            <v>2012</v>
          </cell>
          <cell r="D15068" t="str">
            <v>700065  Communication</v>
          </cell>
          <cell r="E15068" t="str">
            <v>Logistics</v>
          </cell>
          <cell r="F15068" t="str">
            <v>Sewer</v>
          </cell>
        </row>
        <row r="15069">
          <cell r="B15069">
            <v>7155.46</v>
          </cell>
          <cell r="C15069">
            <v>2012</v>
          </cell>
          <cell r="D15069" t="str">
            <v>700065  Communication</v>
          </cell>
          <cell r="E15069" t="str">
            <v>Logistics</v>
          </cell>
          <cell r="F15069" t="str">
            <v>Sewer</v>
          </cell>
        </row>
        <row r="15070">
          <cell r="B15070">
            <v>7155.46</v>
          </cell>
          <cell r="C15070">
            <v>2012</v>
          </cell>
          <cell r="D15070" t="str">
            <v>700065  Communication</v>
          </cell>
          <cell r="E15070" t="str">
            <v>Logistics</v>
          </cell>
          <cell r="F15070" t="str">
            <v>Sewer</v>
          </cell>
        </row>
        <row r="15071">
          <cell r="B15071">
            <v>7155.46</v>
          </cell>
          <cell r="C15071">
            <v>2012</v>
          </cell>
          <cell r="D15071" t="str">
            <v>700065  Communication</v>
          </cell>
          <cell r="E15071" t="str">
            <v>Logistics</v>
          </cell>
          <cell r="F15071" t="str">
            <v>Sewer</v>
          </cell>
        </row>
        <row r="15072">
          <cell r="B15072">
            <v>7155.46</v>
          </cell>
          <cell r="C15072">
            <v>2012</v>
          </cell>
          <cell r="D15072" t="str">
            <v>700065  Communication</v>
          </cell>
          <cell r="E15072" t="str">
            <v>Logistics</v>
          </cell>
          <cell r="F15072" t="str">
            <v>Sewer</v>
          </cell>
        </row>
        <row r="15073">
          <cell r="B15073">
            <v>7155.46</v>
          </cell>
          <cell r="C15073">
            <v>2012</v>
          </cell>
          <cell r="D15073" t="str">
            <v>700065  Communication</v>
          </cell>
          <cell r="E15073" t="str">
            <v>Logistics</v>
          </cell>
          <cell r="F15073" t="str">
            <v>Sewer</v>
          </cell>
        </row>
        <row r="15074">
          <cell r="B15074">
            <v>7910.89</v>
          </cell>
          <cell r="C15074">
            <v>2012</v>
          </cell>
          <cell r="D15074" t="str">
            <v>700065  Communication</v>
          </cell>
          <cell r="E15074" t="str">
            <v>Informal Settlements</v>
          </cell>
          <cell r="F15074" t="str">
            <v>Sewer</v>
          </cell>
        </row>
        <row r="15075">
          <cell r="B15075">
            <v>7155.46</v>
          </cell>
          <cell r="C15075">
            <v>2012</v>
          </cell>
          <cell r="D15075" t="str">
            <v>700065  Communication</v>
          </cell>
          <cell r="E15075" t="str">
            <v>TOC</v>
          </cell>
          <cell r="F15075" t="str">
            <v>Sewer</v>
          </cell>
        </row>
        <row r="15076">
          <cell r="B15076">
            <v>7155.46</v>
          </cell>
          <cell r="C15076">
            <v>2012</v>
          </cell>
          <cell r="D15076" t="str">
            <v>700065  Communication</v>
          </cell>
          <cell r="E15076" t="str">
            <v>Planning &amp; Design</v>
          </cell>
          <cell r="F15076" t="str">
            <v>Sewer</v>
          </cell>
        </row>
        <row r="15077">
          <cell r="B15077">
            <v>7155.46</v>
          </cell>
          <cell r="C15077">
            <v>2012</v>
          </cell>
          <cell r="D15077" t="str">
            <v>700065  Communication</v>
          </cell>
          <cell r="E15077" t="str">
            <v>Planning &amp; Design</v>
          </cell>
          <cell r="F15077" t="str">
            <v>Sewer</v>
          </cell>
        </row>
        <row r="15078">
          <cell r="B15078">
            <v>7776.03</v>
          </cell>
          <cell r="C15078">
            <v>2012</v>
          </cell>
          <cell r="D15078" t="str">
            <v>700065  Communication</v>
          </cell>
          <cell r="E15078" t="str">
            <v>Informal Settlements</v>
          </cell>
          <cell r="F15078" t="str">
            <v>Sewer</v>
          </cell>
        </row>
        <row r="15079">
          <cell r="B15079">
            <v>7155.46</v>
          </cell>
          <cell r="C15079">
            <v>2012</v>
          </cell>
          <cell r="D15079" t="str">
            <v>700065  Communication</v>
          </cell>
          <cell r="E15079" t="str">
            <v>District 4</v>
          </cell>
          <cell r="F15079" t="str">
            <v>Sewer</v>
          </cell>
        </row>
        <row r="15080">
          <cell r="B15080">
            <v>7155.46</v>
          </cell>
          <cell r="C15080">
            <v>2012</v>
          </cell>
          <cell r="D15080" t="str">
            <v>700065  Communication</v>
          </cell>
          <cell r="E15080" t="str">
            <v>Logistics</v>
          </cell>
          <cell r="F15080" t="str">
            <v>Water</v>
          </cell>
        </row>
        <row r="15081">
          <cell r="B15081">
            <v>13729.87</v>
          </cell>
          <cell r="C15081">
            <v>2012</v>
          </cell>
          <cell r="D15081" t="str">
            <v>700065  Communication</v>
          </cell>
          <cell r="E15081" t="str">
            <v>Logistics</v>
          </cell>
          <cell r="F15081" t="str">
            <v>Water</v>
          </cell>
        </row>
        <row r="15082">
          <cell r="B15082">
            <v>17241.66</v>
          </cell>
          <cell r="C15082">
            <v>2012</v>
          </cell>
          <cell r="D15082" t="str">
            <v>700065  Communication</v>
          </cell>
          <cell r="E15082" t="str">
            <v>TOC</v>
          </cell>
          <cell r="F15082" t="str">
            <v>Water</v>
          </cell>
        </row>
        <row r="15083">
          <cell r="B15083">
            <v>18370.169999999998</v>
          </cell>
          <cell r="C15083">
            <v>2012</v>
          </cell>
          <cell r="D15083" t="str">
            <v>700065  Communication</v>
          </cell>
          <cell r="E15083" t="str">
            <v>Informal Settlements</v>
          </cell>
          <cell r="F15083" t="str">
            <v>Water</v>
          </cell>
        </row>
        <row r="15084">
          <cell r="B15084">
            <v>17749.62</v>
          </cell>
          <cell r="C15084">
            <v>2012</v>
          </cell>
          <cell r="D15084" t="str">
            <v>700065  Communication</v>
          </cell>
          <cell r="E15084" t="str">
            <v>TOC</v>
          </cell>
          <cell r="F15084" t="str">
            <v>Water</v>
          </cell>
        </row>
        <row r="15085">
          <cell r="B15085">
            <v>7155.46</v>
          </cell>
          <cell r="C15085">
            <v>2012</v>
          </cell>
          <cell r="D15085" t="str">
            <v>700065  Communication</v>
          </cell>
          <cell r="E15085" t="str">
            <v>Planning &amp; Design</v>
          </cell>
          <cell r="F15085" t="str">
            <v>Water</v>
          </cell>
        </row>
        <row r="15086">
          <cell r="B15086">
            <v>8144.77</v>
          </cell>
          <cell r="C15086">
            <v>2012</v>
          </cell>
          <cell r="D15086" t="str">
            <v>700065  Communication</v>
          </cell>
          <cell r="E15086" t="str">
            <v>Informal Settlements</v>
          </cell>
          <cell r="F15086" t="str">
            <v>Water</v>
          </cell>
        </row>
        <row r="15087">
          <cell r="B15087">
            <v>8666.39</v>
          </cell>
          <cell r="C15087">
            <v>2012</v>
          </cell>
          <cell r="D15087" t="str">
            <v>700065  Communication</v>
          </cell>
          <cell r="E15087" t="str">
            <v>Logistics</v>
          </cell>
          <cell r="F15087" t="str">
            <v>Water</v>
          </cell>
        </row>
        <row r="15088">
          <cell r="B15088">
            <v>7155.46</v>
          </cell>
          <cell r="C15088">
            <v>2012</v>
          </cell>
          <cell r="D15088" t="str">
            <v>700065  Communication</v>
          </cell>
          <cell r="E15088" t="str">
            <v>District 7</v>
          </cell>
          <cell r="F15088" t="str">
            <v>Sewer</v>
          </cell>
        </row>
        <row r="15089">
          <cell r="B15089">
            <v>7155.46</v>
          </cell>
          <cell r="C15089">
            <v>2012</v>
          </cell>
          <cell r="D15089" t="str">
            <v>700065  Communication</v>
          </cell>
          <cell r="E15089" t="str">
            <v>District 7</v>
          </cell>
          <cell r="F15089" t="str">
            <v>Sewer</v>
          </cell>
        </row>
        <row r="15090">
          <cell r="B15090">
            <v>7290.37</v>
          </cell>
          <cell r="C15090">
            <v>2012</v>
          </cell>
          <cell r="D15090" t="str">
            <v>700065  Communication</v>
          </cell>
          <cell r="E15090" t="str">
            <v>District 7</v>
          </cell>
          <cell r="F15090" t="str">
            <v>Sewer</v>
          </cell>
        </row>
        <row r="15091">
          <cell r="B15091">
            <v>7155.46</v>
          </cell>
          <cell r="C15091">
            <v>2012</v>
          </cell>
          <cell r="D15091" t="str">
            <v>700065  Communication</v>
          </cell>
          <cell r="E15091" t="str">
            <v>District 7</v>
          </cell>
          <cell r="F15091" t="str">
            <v>Sewer</v>
          </cell>
        </row>
        <row r="15092">
          <cell r="B15092">
            <v>7155.46</v>
          </cell>
          <cell r="C15092">
            <v>2012</v>
          </cell>
          <cell r="D15092" t="str">
            <v>700065  Communication</v>
          </cell>
          <cell r="E15092" t="str">
            <v>District 7</v>
          </cell>
          <cell r="F15092" t="str">
            <v>Sewer</v>
          </cell>
        </row>
        <row r="15093">
          <cell r="B15093">
            <v>8279.6299999999992</v>
          </cell>
          <cell r="C15093">
            <v>2012</v>
          </cell>
          <cell r="D15093" t="str">
            <v>700065  Communication</v>
          </cell>
          <cell r="E15093" t="str">
            <v>District 7</v>
          </cell>
          <cell r="F15093" t="str">
            <v>Sewer</v>
          </cell>
        </row>
        <row r="15094">
          <cell r="B15094">
            <v>12317.97</v>
          </cell>
          <cell r="C15094">
            <v>2012</v>
          </cell>
          <cell r="D15094" t="str">
            <v>700065  Communication</v>
          </cell>
          <cell r="E15094" t="str">
            <v>District 6</v>
          </cell>
          <cell r="F15094" t="str">
            <v>Sewer</v>
          </cell>
        </row>
        <row r="15095">
          <cell r="B15095">
            <v>7155.46</v>
          </cell>
          <cell r="C15095">
            <v>2012</v>
          </cell>
          <cell r="D15095" t="str">
            <v>700065  Communication</v>
          </cell>
          <cell r="E15095" t="str">
            <v>District 6</v>
          </cell>
          <cell r="F15095" t="str">
            <v>Sewer</v>
          </cell>
        </row>
        <row r="15096">
          <cell r="B15096">
            <v>7155.46</v>
          </cell>
          <cell r="C15096">
            <v>2012</v>
          </cell>
          <cell r="D15096" t="str">
            <v>700065  Communication</v>
          </cell>
          <cell r="E15096" t="str">
            <v>District 6</v>
          </cell>
          <cell r="F15096" t="str">
            <v>Sewer</v>
          </cell>
        </row>
        <row r="15097">
          <cell r="B15097">
            <v>9367.9599999999991</v>
          </cell>
          <cell r="C15097">
            <v>2012</v>
          </cell>
          <cell r="D15097" t="str">
            <v>700065  Communication</v>
          </cell>
          <cell r="E15097" t="str">
            <v>District 6</v>
          </cell>
          <cell r="F15097" t="str">
            <v>Sewer</v>
          </cell>
        </row>
        <row r="15098">
          <cell r="B15098">
            <v>9066.65</v>
          </cell>
          <cell r="C15098">
            <v>2012</v>
          </cell>
          <cell r="D15098" t="str">
            <v>700065  Communication</v>
          </cell>
          <cell r="E15098" t="str">
            <v>District 6</v>
          </cell>
          <cell r="F15098" t="str">
            <v>Sewer</v>
          </cell>
        </row>
        <row r="15099">
          <cell r="B15099">
            <v>7155.46</v>
          </cell>
          <cell r="C15099">
            <v>2012</v>
          </cell>
          <cell r="D15099" t="str">
            <v>700065  Communication</v>
          </cell>
          <cell r="E15099" t="str">
            <v>District 6</v>
          </cell>
          <cell r="F15099" t="str">
            <v>Sewer</v>
          </cell>
        </row>
        <row r="15100">
          <cell r="B15100">
            <v>7155.46</v>
          </cell>
          <cell r="C15100">
            <v>2012</v>
          </cell>
          <cell r="D15100" t="str">
            <v>700065  Communication</v>
          </cell>
          <cell r="E15100" t="str">
            <v>District 7</v>
          </cell>
          <cell r="F15100" t="str">
            <v>Sewer</v>
          </cell>
        </row>
        <row r="15101">
          <cell r="B15101">
            <v>7155.46</v>
          </cell>
          <cell r="C15101">
            <v>2012</v>
          </cell>
          <cell r="D15101" t="str">
            <v>700065  Communication</v>
          </cell>
          <cell r="E15101" t="str">
            <v>District 7</v>
          </cell>
          <cell r="F15101" t="str">
            <v>Sewer</v>
          </cell>
        </row>
        <row r="15102">
          <cell r="B15102">
            <v>7155.46</v>
          </cell>
          <cell r="C15102">
            <v>2012</v>
          </cell>
          <cell r="D15102" t="str">
            <v>700065  Communication</v>
          </cell>
          <cell r="E15102" t="str">
            <v>District 7</v>
          </cell>
          <cell r="F15102" t="str">
            <v>Sewer</v>
          </cell>
        </row>
        <row r="15103">
          <cell r="B15103">
            <v>7155.46</v>
          </cell>
          <cell r="C15103">
            <v>2012</v>
          </cell>
          <cell r="D15103" t="str">
            <v>700065  Communication</v>
          </cell>
          <cell r="E15103" t="str">
            <v>District 7</v>
          </cell>
          <cell r="F15103" t="str">
            <v>Sewer</v>
          </cell>
        </row>
        <row r="15104">
          <cell r="B15104">
            <v>9871.6200000000008</v>
          </cell>
          <cell r="C15104">
            <v>2012</v>
          </cell>
          <cell r="D15104" t="str">
            <v>700065  Communication</v>
          </cell>
          <cell r="E15104" t="str">
            <v>District 7</v>
          </cell>
          <cell r="F15104" t="str">
            <v>Sewer</v>
          </cell>
        </row>
        <row r="15105">
          <cell r="B15105">
            <v>10793.5</v>
          </cell>
          <cell r="C15105">
            <v>2012</v>
          </cell>
          <cell r="D15105" t="str">
            <v>700065  Communication</v>
          </cell>
          <cell r="E15105" t="str">
            <v>District 4</v>
          </cell>
          <cell r="F15105" t="str">
            <v>Sewer</v>
          </cell>
        </row>
        <row r="15106">
          <cell r="B15106">
            <v>20994.51</v>
          </cell>
          <cell r="C15106">
            <v>2012</v>
          </cell>
          <cell r="D15106" t="str">
            <v>700395  Mayoral Administration</v>
          </cell>
          <cell r="E15106" t="str">
            <v>District 4</v>
          </cell>
          <cell r="F15106" t="str">
            <v>Water</v>
          </cell>
        </row>
        <row r="15107">
          <cell r="B15107">
            <v>20994.51</v>
          </cell>
          <cell r="C15107">
            <v>2012</v>
          </cell>
          <cell r="D15107" t="str">
            <v>700395  Mayoral Administration</v>
          </cell>
          <cell r="E15107" t="str">
            <v>District 4</v>
          </cell>
          <cell r="F15107" t="str">
            <v>Water</v>
          </cell>
        </row>
        <row r="15108">
          <cell r="B15108">
            <v>20994.51</v>
          </cell>
          <cell r="C15108">
            <v>2012</v>
          </cell>
          <cell r="D15108" t="str">
            <v>700395  Mayoral Administration</v>
          </cell>
          <cell r="E15108" t="str">
            <v>District 4</v>
          </cell>
          <cell r="F15108" t="str">
            <v>Water</v>
          </cell>
        </row>
        <row r="15109">
          <cell r="B15109">
            <v>20994.51</v>
          </cell>
          <cell r="C15109">
            <v>2012</v>
          </cell>
          <cell r="D15109" t="str">
            <v>700395  Mayoral Administration</v>
          </cell>
          <cell r="E15109" t="str">
            <v>District 4</v>
          </cell>
          <cell r="F15109" t="str">
            <v>Water</v>
          </cell>
        </row>
        <row r="15110">
          <cell r="B15110">
            <v>20994.51</v>
          </cell>
          <cell r="C15110">
            <v>2012</v>
          </cell>
          <cell r="D15110" t="str">
            <v>700395  Mayoral Administration</v>
          </cell>
          <cell r="E15110" t="str">
            <v>District 4</v>
          </cell>
          <cell r="F15110" t="str">
            <v>Water</v>
          </cell>
        </row>
        <row r="15111">
          <cell r="B15111">
            <v>20994.51</v>
          </cell>
          <cell r="C15111">
            <v>2012</v>
          </cell>
          <cell r="D15111" t="str">
            <v>700395  Mayoral Administration</v>
          </cell>
          <cell r="E15111" t="str">
            <v>District 4</v>
          </cell>
          <cell r="F15111" t="str">
            <v>Water</v>
          </cell>
        </row>
        <row r="15112">
          <cell r="B15112">
            <v>20994.51</v>
          </cell>
          <cell r="C15112">
            <v>2012</v>
          </cell>
          <cell r="D15112" t="str">
            <v>700395  Mayoral Administration</v>
          </cell>
          <cell r="E15112" t="str">
            <v>District 3</v>
          </cell>
          <cell r="F15112" t="str">
            <v>Water</v>
          </cell>
        </row>
        <row r="15113">
          <cell r="B15113">
            <v>20994.51</v>
          </cell>
          <cell r="C15113">
            <v>2012</v>
          </cell>
          <cell r="D15113" t="str">
            <v>700395  Mayoral Administration</v>
          </cell>
          <cell r="E15113" t="str">
            <v>District 3</v>
          </cell>
          <cell r="F15113" t="str">
            <v>Water</v>
          </cell>
        </row>
        <row r="15114">
          <cell r="B15114">
            <v>20994.51</v>
          </cell>
          <cell r="C15114">
            <v>2012</v>
          </cell>
          <cell r="D15114" t="str">
            <v>700395  Mayoral Administration</v>
          </cell>
          <cell r="E15114" t="str">
            <v>District 3</v>
          </cell>
          <cell r="F15114" t="str">
            <v>Water</v>
          </cell>
        </row>
        <row r="15115">
          <cell r="B15115">
            <v>20994.51</v>
          </cell>
          <cell r="C15115">
            <v>2012</v>
          </cell>
          <cell r="D15115" t="str">
            <v>700395  Mayoral Administration</v>
          </cell>
          <cell r="E15115" t="str">
            <v>District 3</v>
          </cell>
          <cell r="F15115" t="str">
            <v>Water</v>
          </cell>
        </row>
        <row r="15116">
          <cell r="B15116">
            <v>20994.51</v>
          </cell>
          <cell r="C15116">
            <v>2012</v>
          </cell>
          <cell r="D15116" t="str">
            <v>700395  Mayoral Administration</v>
          </cell>
          <cell r="E15116" t="str">
            <v>District 6</v>
          </cell>
          <cell r="F15116" t="str">
            <v>Water</v>
          </cell>
        </row>
        <row r="15117">
          <cell r="B15117">
            <v>20994.51</v>
          </cell>
          <cell r="C15117">
            <v>2012</v>
          </cell>
          <cell r="D15117" t="str">
            <v>700395  Mayoral Administration</v>
          </cell>
          <cell r="E15117" t="str">
            <v>District 8</v>
          </cell>
          <cell r="F15117" t="str">
            <v>Water</v>
          </cell>
        </row>
        <row r="15118">
          <cell r="B15118">
            <v>20994.51</v>
          </cell>
          <cell r="C15118">
            <v>2012</v>
          </cell>
          <cell r="D15118" t="str">
            <v>700395  Mayoral Administration</v>
          </cell>
          <cell r="E15118" t="str">
            <v>District 8</v>
          </cell>
          <cell r="F15118" t="str">
            <v>Water</v>
          </cell>
        </row>
        <row r="15119">
          <cell r="B15119">
            <v>20994.51</v>
          </cell>
          <cell r="C15119">
            <v>2012</v>
          </cell>
          <cell r="D15119" t="str">
            <v>700395  Mayoral Administration</v>
          </cell>
          <cell r="E15119" t="str">
            <v>District 6</v>
          </cell>
          <cell r="F15119" t="str">
            <v>Water</v>
          </cell>
        </row>
        <row r="15120">
          <cell r="B15120">
            <v>20994.51</v>
          </cell>
          <cell r="C15120">
            <v>2012</v>
          </cell>
          <cell r="D15120" t="str">
            <v>700395  Mayoral Administration</v>
          </cell>
          <cell r="E15120" t="str">
            <v>TOC</v>
          </cell>
          <cell r="F15120" t="str">
            <v>Water</v>
          </cell>
        </row>
        <row r="15121">
          <cell r="B15121">
            <v>20994.51</v>
          </cell>
          <cell r="C15121">
            <v>2012</v>
          </cell>
          <cell r="D15121" t="str">
            <v>700395  Mayoral Administration</v>
          </cell>
          <cell r="E15121" t="str">
            <v>District 1</v>
          </cell>
          <cell r="F15121" t="str">
            <v>Water</v>
          </cell>
        </row>
        <row r="15122">
          <cell r="B15122">
            <v>20994.51</v>
          </cell>
          <cell r="C15122">
            <v>2012</v>
          </cell>
          <cell r="D15122" t="str">
            <v>700395  Mayoral Administration</v>
          </cell>
          <cell r="E15122" t="str">
            <v>District 1</v>
          </cell>
          <cell r="F15122" t="str">
            <v>Water</v>
          </cell>
        </row>
        <row r="15123">
          <cell r="B15123">
            <v>20994.51</v>
          </cell>
          <cell r="C15123">
            <v>2012</v>
          </cell>
          <cell r="D15123" t="str">
            <v>700395  Mayoral Administration</v>
          </cell>
          <cell r="E15123" t="str">
            <v>District 1</v>
          </cell>
          <cell r="F15123" t="str">
            <v>Water</v>
          </cell>
        </row>
        <row r="15124">
          <cell r="B15124">
            <v>20994.51</v>
          </cell>
          <cell r="C15124">
            <v>2012</v>
          </cell>
          <cell r="D15124" t="str">
            <v>700395  Mayoral Administration</v>
          </cell>
          <cell r="E15124" t="str">
            <v>District 1</v>
          </cell>
          <cell r="F15124" t="str">
            <v>Water</v>
          </cell>
        </row>
        <row r="15125">
          <cell r="B15125">
            <v>20994.51</v>
          </cell>
          <cell r="C15125">
            <v>2012</v>
          </cell>
          <cell r="D15125" t="str">
            <v>700395  Mayoral Administration</v>
          </cell>
          <cell r="E15125" t="str">
            <v>District 1</v>
          </cell>
          <cell r="F15125" t="str">
            <v>Water</v>
          </cell>
        </row>
        <row r="15126">
          <cell r="B15126">
            <v>20994.51</v>
          </cell>
          <cell r="C15126">
            <v>2012</v>
          </cell>
          <cell r="D15126" t="str">
            <v>700395  Mayoral Administration</v>
          </cell>
          <cell r="E15126" t="str">
            <v>Logistics</v>
          </cell>
          <cell r="F15126" t="str">
            <v>Water</v>
          </cell>
        </row>
        <row r="15127">
          <cell r="B15127">
            <v>20994.51</v>
          </cell>
          <cell r="C15127">
            <v>2012</v>
          </cell>
          <cell r="D15127" t="str">
            <v>700395  Mayoral Administration</v>
          </cell>
          <cell r="E15127" t="str">
            <v>Logistics</v>
          </cell>
          <cell r="F15127" t="str">
            <v>Water</v>
          </cell>
        </row>
        <row r="15128">
          <cell r="B15128">
            <v>20994.51</v>
          </cell>
          <cell r="C15128">
            <v>2012</v>
          </cell>
          <cell r="D15128" t="str">
            <v>700395  Mayoral Administration</v>
          </cell>
          <cell r="E15128" t="str">
            <v>Logistics</v>
          </cell>
          <cell r="F15128" t="str">
            <v>Water</v>
          </cell>
        </row>
        <row r="15129">
          <cell r="B15129">
            <v>20994.51</v>
          </cell>
          <cell r="C15129">
            <v>2012</v>
          </cell>
          <cell r="D15129" t="str">
            <v>700395  Mayoral Administration</v>
          </cell>
          <cell r="E15129" t="str">
            <v>Logistics</v>
          </cell>
          <cell r="F15129" t="str">
            <v>Water</v>
          </cell>
        </row>
        <row r="15130">
          <cell r="B15130">
            <v>20994.51</v>
          </cell>
          <cell r="C15130">
            <v>2012</v>
          </cell>
          <cell r="D15130" t="str">
            <v>700395  Mayoral Administration</v>
          </cell>
          <cell r="E15130" t="str">
            <v>Logistics</v>
          </cell>
          <cell r="F15130" t="str">
            <v>Water</v>
          </cell>
        </row>
        <row r="15131">
          <cell r="B15131">
            <v>20994.51</v>
          </cell>
          <cell r="C15131">
            <v>2012</v>
          </cell>
          <cell r="D15131" t="str">
            <v>700395  Mayoral Administration</v>
          </cell>
          <cell r="E15131" t="str">
            <v>Logistics</v>
          </cell>
          <cell r="F15131" t="str">
            <v>Water</v>
          </cell>
        </row>
        <row r="15132">
          <cell r="B15132">
            <v>20994.51</v>
          </cell>
          <cell r="C15132">
            <v>2012</v>
          </cell>
          <cell r="D15132" t="str">
            <v>700395  Mayoral Administration</v>
          </cell>
          <cell r="E15132" t="str">
            <v>District 8</v>
          </cell>
          <cell r="F15132" t="str">
            <v>Water</v>
          </cell>
        </row>
        <row r="15133">
          <cell r="B15133">
            <v>20994.51</v>
          </cell>
          <cell r="C15133">
            <v>2012</v>
          </cell>
          <cell r="D15133" t="str">
            <v>700395  Mayoral Administration</v>
          </cell>
          <cell r="E15133" t="e">
            <v>#N/A</v>
          </cell>
          <cell r="F15133" t="str">
            <v>Sewer</v>
          </cell>
        </row>
        <row r="15134">
          <cell r="B15134">
            <v>20994.51</v>
          </cell>
          <cell r="C15134">
            <v>2012</v>
          </cell>
          <cell r="D15134" t="str">
            <v>700395  Mayoral Administration</v>
          </cell>
          <cell r="E15134" t="e">
            <v>#N/A</v>
          </cell>
          <cell r="F15134" t="str">
            <v>Sewer</v>
          </cell>
        </row>
        <row r="15135">
          <cell r="B15135">
            <v>20994.51</v>
          </cell>
          <cell r="C15135">
            <v>2012</v>
          </cell>
          <cell r="D15135" t="str">
            <v>700395  Mayoral Administration</v>
          </cell>
          <cell r="E15135" t="str">
            <v>District 8</v>
          </cell>
          <cell r="F15135" t="str">
            <v>Water</v>
          </cell>
        </row>
        <row r="15136">
          <cell r="B15136">
            <v>20994.51</v>
          </cell>
          <cell r="C15136">
            <v>2012</v>
          </cell>
          <cell r="D15136" t="str">
            <v>700395  Mayoral Administration</v>
          </cell>
          <cell r="E15136" t="str">
            <v>District 8</v>
          </cell>
          <cell r="F15136" t="str">
            <v>Water</v>
          </cell>
        </row>
        <row r="15137">
          <cell r="B15137">
            <v>20994.51</v>
          </cell>
          <cell r="C15137">
            <v>2012</v>
          </cell>
          <cell r="D15137" t="str">
            <v>700395  Mayoral Administration</v>
          </cell>
          <cell r="E15137" t="str">
            <v>District 8</v>
          </cell>
          <cell r="F15137" t="str">
            <v>Water</v>
          </cell>
        </row>
        <row r="15138">
          <cell r="B15138">
            <v>20994.51</v>
          </cell>
          <cell r="C15138">
            <v>2012</v>
          </cell>
          <cell r="D15138" t="str">
            <v>700395  Mayoral Administration</v>
          </cell>
          <cell r="E15138" t="str">
            <v>District 8</v>
          </cell>
          <cell r="F15138" t="str">
            <v>Water</v>
          </cell>
        </row>
        <row r="15139">
          <cell r="B15139">
            <v>20994.51</v>
          </cell>
          <cell r="C15139">
            <v>2012</v>
          </cell>
          <cell r="D15139" t="str">
            <v>700395  Mayoral Administration</v>
          </cell>
          <cell r="E15139" t="str">
            <v>District 8</v>
          </cell>
          <cell r="F15139" t="str">
            <v>Water</v>
          </cell>
        </row>
        <row r="15140">
          <cell r="B15140">
            <v>20994.51</v>
          </cell>
          <cell r="C15140">
            <v>2012</v>
          </cell>
          <cell r="D15140" t="str">
            <v>700395  Mayoral Administration</v>
          </cell>
          <cell r="E15140" t="str">
            <v>District 8</v>
          </cell>
          <cell r="F15140" t="str">
            <v>Water</v>
          </cell>
        </row>
        <row r="15141">
          <cell r="B15141">
            <v>20994.51</v>
          </cell>
          <cell r="C15141">
            <v>2012</v>
          </cell>
          <cell r="D15141" t="str">
            <v>700395  Mayoral Administration</v>
          </cell>
          <cell r="E15141" t="str">
            <v>District 8</v>
          </cell>
          <cell r="F15141" t="str">
            <v>Water</v>
          </cell>
        </row>
        <row r="15142">
          <cell r="B15142">
            <v>20994.51</v>
          </cell>
          <cell r="C15142">
            <v>2012</v>
          </cell>
          <cell r="D15142" t="str">
            <v>700395  Mayoral Administration</v>
          </cell>
          <cell r="E15142" t="str">
            <v>District 8</v>
          </cell>
          <cell r="F15142" t="str">
            <v>Water</v>
          </cell>
        </row>
        <row r="15143">
          <cell r="B15143">
            <v>20994.51</v>
          </cell>
          <cell r="C15143">
            <v>2012</v>
          </cell>
          <cell r="D15143" t="str">
            <v>700395  Mayoral Administration</v>
          </cell>
          <cell r="E15143" t="str">
            <v>District 8</v>
          </cell>
          <cell r="F15143" t="str">
            <v>Water</v>
          </cell>
        </row>
        <row r="15144">
          <cell r="B15144">
            <v>20994.51</v>
          </cell>
          <cell r="C15144">
            <v>2012</v>
          </cell>
          <cell r="D15144" t="str">
            <v>700395  Mayoral Administration</v>
          </cell>
          <cell r="E15144" t="str">
            <v>District 8</v>
          </cell>
          <cell r="F15144" t="str">
            <v>Water</v>
          </cell>
        </row>
        <row r="15145">
          <cell r="B15145">
            <v>20994.51</v>
          </cell>
          <cell r="C15145">
            <v>2012</v>
          </cell>
          <cell r="D15145" t="str">
            <v>700395  Mayoral Administration</v>
          </cell>
          <cell r="E15145" t="str">
            <v>District 8</v>
          </cell>
          <cell r="F15145" t="str">
            <v>Water</v>
          </cell>
        </row>
        <row r="15146">
          <cell r="B15146">
            <v>20994.51</v>
          </cell>
          <cell r="C15146">
            <v>2012</v>
          </cell>
          <cell r="D15146" t="str">
            <v>700395  Mayoral Administration</v>
          </cell>
          <cell r="E15146" t="str">
            <v>District 6</v>
          </cell>
          <cell r="F15146" t="str">
            <v>Water</v>
          </cell>
        </row>
        <row r="15147">
          <cell r="B15147">
            <v>20994.51</v>
          </cell>
          <cell r="C15147">
            <v>2012</v>
          </cell>
          <cell r="D15147" t="str">
            <v>700395  Mayoral Administration</v>
          </cell>
          <cell r="E15147" t="str">
            <v>District 6</v>
          </cell>
          <cell r="F15147" t="str">
            <v>Water</v>
          </cell>
        </row>
        <row r="15148">
          <cell r="B15148">
            <v>20994.51</v>
          </cell>
          <cell r="C15148">
            <v>2012</v>
          </cell>
          <cell r="D15148" t="str">
            <v>700395  Mayoral Administration</v>
          </cell>
          <cell r="E15148" t="str">
            <v>District 6</v>
          </cell>
          <cell r="F15148" t="str">
            <v>Water</v>
          </cell>
        </row>
        <row r="15149">
          <cell r="B15149">
            <v>20994.51</v>
          </cell>
          <cell r="C15149">
            <v>2012</v>
          </cell>
          <cell r="D15149" t="str">
            <v>700395  Mayoral Administration</v>
          </cell>
          <cell r="E15149" t="str">
            <v>District 6</v>
          </cell>
          <cell r="F15149" t="str">
            <v>Water</v>
          </cell>
        </row>
        <row r="15150">
          <cell r="B15150">
            <v>20994.51</v>
          </cell>
          <cell r="C15150">
            <v>2012</v>
          </cell>
          <cell r="D15150" t="str">
            <v>700395  Mayoral Administration</v>
          </cell>
          <cell r="E15150" t="str">
            <v>District 6</v>
          </cell>
          <cell r="F15150" t="str">
            <v>Water</v>
          </cell>
        </row>
        <row r="15151">
          <cell r="B15151">
            <v>20994.51</v>
          </cell>
          <cell r="C15151">
            <v>2012</v>
          </cell>
          <cell r="D15151" t="str">
            <v>700395  Mayoral Administration</v>
          </cell>
          <cell r="E15151" t="str">
            <v>District 6</v>
          </cell>
          <cell r="F15151" t="str">
            <v>Water</v>
          </cell>
        </row>
        <row r="15152">
          <cell r="B15152">
            <v>20994.51</v>
          </cell>
          <cell r="C15152">
            <v>2012</v>
          </cell>
          <cell r="D15152" t="str">
            <v>700395  Mayoral Administration</v>
          </cell>
          <cell r="E15152" t="str">
            <v>District 6</v>
          </cell>
          <cell r="F15152" t="str">
            <v>Water</v>
          </cell>
        </row>
        <row r="15153">
          <cell r="B15153">
            <v>20994.51</v>
          </cell>
          <cell r="C15153">
            <v>2012</v>
          </cell>
          <cell r="D15153" t="str">
            <v>700395  Mayoral Administration</v>
          </cell>
          <cell r="E15153" t="str">
            <v>District 8</v>
          </cell>
          <cell r="F15153" t="str">
            <v>Water</v>
          </cell>
        </row>
        <row r="15154">
          <cell r="B15154">
            <v>20994.51</v>
          </cell>
          <cell r="C15154">
            <v>2012</v>
          </cell>
          <cell r="D15154" t="str">
            <v>700395  Mayoral Administration</v>
          </cell>
          <cell r="E15154" t="str">
            <v>District 8</v>
          </cell>
          <cell r="F15154" t="str">
            <v>Water</v>
          </cell>
        </row>
        <row r="15155">
          <cell r="B15155">
            <v>20994.51</v>
          </cell>
          <cell r="C15155">
            <v>2012</v>
          </cell>
          <cell r="D15155" t="str">
            <v>700395  Mayoral Administration</v>
          </cell>
          <cell r="E15155" t="str">
            <v>District 8</v>
          </cell>
          <cell r="F15155" t="str">
            <v>Water</v>
          </cell>
        </row>
        <row r="15156">
          <cell r="B15156">
            <v>20994.51</v>
          </cell>
          <cell r="C15156">
            <v>2012</v>
          </cell>
          <cell r="D15156" t="str">
            <v>700395  Mayoral Administration</v>
          </cell>
          <cell r="E15156" t="str">
            <v>District 8</v>
          </cell>
          <cell r="F15156" t="str">
            <v>Water</v>
          </cell>
        </row>
        <row r="15157">
          <cell r="B15157">
            <v>20994.51</v>
          </cell>
          <cell r="C15157">
            <v>2012</v>
          </cell>
          <cell r="D15157" t="str">
            <v>700395  Mayoral Administration</v>
          </cell>
          <cell r="E15157" t="str">
            <v>District 1</v>
          </cell>
          <cell r="F15157" t="str">
            <v>Water</v>
          </cell>
        </row>
        <row r="15158">
          <cell r="B15158">
            <v>20994.51</v>
          </cell>
          <cell r="C15158">
            <v>2012</v>
          </cell>
          <cell r="D15158" t="str">
            <v>700395  Mayoral Administration</v>
          </cell>
          <cell r="E15158" t="str">
            <v>District 8</v>
          </cell>
          <cell r="F15158" t="str">
            <v>Water</v>
          </cell>
        </row>
        <row r="15159">
          <cell r="B15159">
            <v>20994.51</v>
          </cell>
          <cell r="C15159">
            <v>2012</v>
          </cell>
          <cell r="D15159" t="str">
            <v>700395  Mayoral Administration</v>
          </cell>
          <cell r="E15159" t="str">
            <v>Logistics</v>
          </cell>
          <cell r="F15159" t="str">
            <v>Water</v>
          </cell>
        </row>
        <row r="15160">
          <cell r="B15160">
            <v>20994.51</v>
          </cell>
          <cell r="C15160">
            <v>2012</v>
          </cell>
          <cell r="D15160" t="str">
            <v>700395  Mayoral Administration</v>
          </cell>
          <cell r="E15160" t="str">
            <v>District 4</v>
          </cell>
          <cell r="F15160" t="str">
            <v>Sewer</v>
          </cell>
        </row>
        <row r="15161">
          <cell r="B15161">
            <v>20994.51</v>
          </cell>
          <cell r="C15161">
            <v>2012</v>
          </cell>
          <cell r="D15161" t="str">
            <v>700395  Mayoral Administration</v>
          </cell>
          <cell r="E15161" t="str">
            <v>District 4</v>
          </cell>
          <cell r="F15161" t="str">
            <v>Sewer</v>
          </cell>
        </row>
        <row r="15162">
          <cell r="B15162">
            <v>20994.51</v>
          </cell>
          <cell r="C15162">
            <v>2012</v>
          </cell>
          <cell r="D15162" t="str">
            <v>700395  Mayoral Administration</v>
          </cell>
          <cell r="E15162" t="str">
            <v>District 4</v>
          </cell>
          <cell r="F15162" t="str">
            <v>Sewer</v>
          </cell>
        </row>
        <row r="15163">
          <cell r="B15163">
            <v>20994.51</v>
          </cell>
          <cell r="C15163">
            <v>2012</v>
          </cell>
          <cell r="D15163" t="str">
            <v>700395  Mayoral Administration</v>
          </cell>
          <cell r="E15163" t="str">
            <v>District 3</v>
          </cell>
          <cell r="F15163" t="str">
            <v>Sewer</v>
          </cell>
        </row>
        <row r="15164">
          <cell r="B15164">
            <v>20994.51</v>
          </cell>
          <cell r="C15164">
            <v>2012</v>
          </cell>
          <cell r="D15164" t="str">
            <v>700395  Mayoral Administration</v>
          </cell>
          <cell r="E15164" t="str">
            <v>District 3</v>
          </cell>
          <cell r="F15164" t="str">
            <v>Sewer</v>
          </cell>
        </row>
        <row r="15165">
          <cell r="B15165">
            <v>20994.51</v>
          </cell>
          <cell r="C15165">
            <v>2012</v>
          </cell>
          <cell r="D15165" t="str">
            <v>700395  Mayoral Administration</v>
          </cell>
          <cell r="E15165" t="str">
            <v>District 3</v>
          </cell>
          <cell r="F15165" t="str">
            <v>Sewer</v>
          </cell>
        </row>
        <row r="15166">
          <cell r="B15166">
            <v>20994.51</v>
          </cell>
          <cell r="C15166">
            <v>2012</v>
          </cell>
          <cell r="D15166" t="str">
            <v>700395  Mayoral Administration</v>
          </cell>
          <cell r="E15166" t="str">
            <v>TOC</v>
          </cell>
          <cell r="F15166" t="str">
            <v>Sewer</v>
          </cell>
        </row>
        <row r="15167">
          <cell r="B15167">
            <v>20994.51</v>
          </cell>
          <cell r="C15167">
            <v>2012</v>
          </cell>
          <cell r="D15167" t="str">
            <v>700395  Mayoral Administration</v>
          </cell>
          <cell r="E15167" t="str">
            <v>District 7</v>
          </cell>
          <cell r="F15167" t="str">
            <v>Sewer</v>
          </cell>
        </row>
        <row r="15168">
          <cell r="B15168">
            <v>20994.51</v>
          </cell>
          <cell r="C15168">
            <v>2012</v>
          </cell>
          <cell r="D15168" t="str">
            <v>700395  Mayoral Administration</v>
          </cell>
          <cell r="E15168" t="str">
            <v>District 7</v>
          </cell>
          <cell r="F15168" t="str">
            <v>Sewer</v>
          </cell>
        </row>
        <row r="15169">
          <cell r="B15169">
            <v>20994.51</v>
          </cell>
          <cell r="C15169">
            <v>2012</v>
          </cell>
          <cell r="D15169" t="str">
            <v>700395  Mayoral Administration</v>
          </cell>
          <cell r="E15169" t="str">
            <v>District 6</v>
          </cell>
          <cell r="F15169" t="str">
            <v>Sewer</v>
          </cell>
        </row>
        <row r="15170">
          <cell r="B15170">
            <v>20994.51</v>
          </cell>
          <cell r="C15170">
            <v>2012</v>
          </cell>
          <cell r="D15170" t="str">
            <v>700395  Mayoral Administration</v>
          </cell>
          <cell r="E15170" t="str">
            <v>District 7</v>
          </cell>
          <cell r="F15170" t="str">
            <v>Sewer</v>
          </cell>
        </row>
        <row r="15171">
          <cell r="B15171">
            <v>20994.51</v>
          </cell>
          <cell r="C15171">
            <v>2012</v>
          </cell>
          <cell r="D15171" t="str">
            <v>700395  Mayoral Administration</v>
          </cell>
          <cell r="E15171" t="str">
            <v>District 1</v>
          </cell>
          <cell r="F15171" t="str">
            <v>Sewer</v>
          </cell>
        </row>
        <row r="15172">
          <cell r="B15172">
            <v>20994.51</v>
          </cell>
          <cell r="C15172">
            <v>2012</v>
          </cell>
          <cell r="D15172" t="str">
            <v>700395  Mayoral Administration</v>
          </cell>
          <cell r="E15172" t="str">
            <v>District 1</v>
          </cell>
          <cell r="F15172" t="str">
            <v>Sewer</v>
          </cell>
        </row>
        <row r="15173">
          <cell r="B15173">
            <v>20994.51</v>
          </cell>
          <cell r="C15173">
            <v>2012</v>
          </cell>
          <cell r="D15173" t="str">
            <v>700395  Mayoral Administration</v>
          </cell>
          <cell r="E15173" t="str">
            <v>District 1</v>
          </cell>
          <cell r="F15173" t="str">
            <v>Sewer</v>
          </cell>
        </row>
        <row r="15174">
          <cell r="B15174">
            <v>20994.51</v>
          </cell>
          <cell r="C15174">
            <v>2012</v>
          </cell>
          <cell r="D15174" t="str">
            <v>700395  Mayoral Administration</v>
          </cell>
          <cell r="E15174" t="str">
            <v>Logistics</v>
          </cell>
          <cell r="F15174" t="str">
            <v>Sewer</v>
          </cell>
        </row>
        <row r="15175">
          <cell r="B15175">
            <v>20994.51</v>
          </cell>
          <cell r="C15175">
            <v>2012</v>
          </cell>
          <cell r="D15175" t="str">
            <v>700395  Mayoral Administration</v>
          </cell>
          <cell r="E15175" t="str">
            <v>Logistics</v>
          </cell>
          <cell r="F15175" t="str">
            <v>Sewer</v>
          </cell>
        </row>
        <row r="15176">
          <cell r="B15176">
            <v>20994.51</v>
          </cell>
          <cell r="C15176">
            <v>2012</v>
          </cell>
          <cell r="D15176" t="str">
            <v>700395  Mayoral Administration</v>
          </cell>
          <cell r="E15176" t="str">
            <v>Logistics</v>
          </cell>
          <cell r="F15176" t="str">
            <v>Sewer</v>
          </cell>
        </row>
        <row r="15177">
          <cell r="B15177">
            <v>20994.51</v>
          </cell>
          <cell r="C15177">
            <v>2012</v>
          </cell>
          <cell r="D15177" t="str">
            <v>700395  Mayoral Administration</v>
          </cell>
          <cell r="E15177" t="str">
            <v>Logistics</v>
          </cell>
          <cell r="F15177" t="str">
            <v>Sewer</v>
          </cell>
        </row>
        <row r="15178">
          <cell r="B15178">
            <v>20994.51</v>
          </cell>
          <cell r="C15178">
            <v>2012</v>
          </cell>
          <cell r="D15178" t="str">
            <v>700395  Mayoral Administration</v>
          </cell>
          <cell r="E15178" t="str">
            <v>Logistics</v>
          </cell>
          <cell r="F15178" t="str">
            <v>Sewer</v>
          </cell>
        </row>
        <row r="15179">
          <cell r="B15179">
            <v>20994.51</v>
          </cell>
          <cell r="C15179">
            <v>2012</v>
          </cell>
          <cell r="D15179" t="str">
            <v>700395  Mayoral Administration</v>
          </cell>
          <cell r="E15179" t="str">
            <v>Logistics</v>
          </cell>
          <cell r="F15179" t="str">
            <v>Sewer</v>
          </cell>
        </row>
        <row r="15180">
          <cell r="B15180">
            <v>20994.51</v>
          </cell>
          <cell r="C15180">
            <v>2012</v>
          </cell>
          <cell r="D15180" t="str">
            <v>700395  Mayoral Administration</v>
          </cell>
          <cell r="E15180" t="str">
            <v>Logistics</v>
          </cell>
          <cell r="F15180" t="str">
            <v>Sewer</v>
          </cell>
        </row>
        <row r="15181">
          <cell r="B15181">
            <v>20994.51</v>
          </cell>
          <cell r="C15181">
            <v>2012</v>
          </cell>
          <cell r="D15181" t="str">
            <v>700395  Mayoral Administration</v>
          </cell>
          <cell r="E15181" t="str">
            <v>Informal Settlements</v>
          </cell>
          <cell r="F15181" t="str">
            <v>Sewer</v>
          </cell>
        </row>
        <row r="15182">
          <cell r="B15182">
            <v>20994.51</v>
          </cell>
          <cell r="C15182">
            <v>2012</v>
          </cell>
          <cell r="D15182" t="str">
            <v>700395  Mayoral Administration</v>
          </cell>
          <cell r="E15182" t="str">
            <v>TOC</v>
          </cell>
          <cell r="F15182" t="str">
            <v>Sewer</v>
          </cell>
        </row>
        <row r="15183">
          <cell r="B15183">
            <v>20994.51</v>
          </cell>
          <cell r="C15183">
            <v>2012</v>
          </cell>
          <cell r="D15183" t="str">
            <v>700395  Mayoral Administration</v>
          </cell>
          <cell r="E15183" t="str">
            <v>Planning &amp; Design</v>
          </cell>
          <cell r="F15183" t="str">
            <v>Sewer</v>
          </cell>
        </row>
        <row r="15184">
          <cell r="B15184">
            <v>20994.51</v>
          </cell>
          <cell r="C15184">
            <v>2012</v>
          </cell>
          <cell r="D15184" t="str">
            <v>700395  Mayoral Administration</v>
          </cell>
          <cell r="E15184" t="str">
            <v>Planning &amp; Design</v>
          </cell>
          <cell r="F15184" t="str">
            <v>Sewer</v>
          </cell>
        </row>
        <row r="15185">
          <cell r="B15185">
            <v>20994.51</v>
          </cell>
          <cell r="C15185">
            <v>2012</v>
          </cell>
          <cell r="D15185" t="str">
            <v>700395  Mayoral Administration</v>
          </cell>
          <cell r="E15185" t="str">
            <v>Informal Settlements</v>
          </cell>
          <cell r="F15185" t="str">
            <v>Sewer</v>
          </cell>
        </row>
        <row r="15186">
          <cell r="B15186">
            <v>20994.51</v>
          </cell>
          <cell r="C15186">
            <v>2012</v>
          </cell>
          <cell r="D15186" t="str">
            <v>700395  Mayoral Administration</v>
          </cell>
          <cell r="E15186" t="str">
            <v>District 4</v>
          </cell>
          <cell r="F15186" t="str">
            <v>Sewer</v>
          </cell>
        </row>
        <row r="15187">
          <cell r="B15187">
            <v>20994.51</v>
          </cell>
          <cell r="C15187">
            <v>2012</v>
          </cell>
          <cell r="D15187" t="str">
            <v>700395  Mayoral Administration</v>
          </cell>
          <cell r="E15187" t="str">
            <v>Logistics</v>
          </cell>
          <cell r="F15187" t="str">
            <v>Water</v>
          </cell>
        </row>
        <row r="15188">
          <cell r="B15188">
            <v>20994.51</v>
          </cell>
          <cell r="C15188">
            <v>2012</v>
          </cell>
          <cell r="D15188" t="str">
            <v>700395  Mayoral Administration</v>
          </cell>
          <cell r="E15188" t="str">
            <v>Logistics</v>
          </cell>
          <cell r="F15188" t="str">
            <v>Water</v>
          </cell>
        </row>
        <row r="15189">
          <cell r="B15189">
            <v>20994.51</v>
          </cell>
          <cell r="C15189">
            <v>2012</v>
          </cell>
          <cell r="D15189" t="str">
            <v>700395  Mayoral Administration</v>
          </cell>
          <cell r="E15189" t="str">
            <v>TOC</v>
          </cell>
          <cell r="F15189" t="str">
            <v>Water</v>
          </cell>
        </row>
        <row r="15190">
          <cell r="B15190">
            <v>20994.51</v>
          </cell>
          <cell r="C15190">
            <v>2012</v>
          </cell>
          <cell r="D15190" t="str">
            <v>700395  Mayoral Administration</v>
          </cell>
          <cell r="E15190" t="str">
            <v>Informal Settlements</v>
          </cell>
          <cell r="F15190" t="str">
            <v>Water</v>
          </cell>
        </row>
        <row r="15191">
          <cell r="B15191">
            <v>20994.51</v>
          </cell>
          <cell r="C15191">
            <v>2012</v>
          </cell>
          <cell r="D15191" t="str">
            <v>700395  Mayoral Administration</v>
          </cell>
          <cell r="E15191" t="str">
            <v>TOC</v>
          </cell>
          <cell r="F15191" t="str">
            <v>Water</v>
          </cell>
        </row>
        <row r="15192">
          <cell r="B15192">
            <v>20994.51</v>
          </cell>
          <cell r="C15192">
            <v>2012</v>
          </cell>
          <cell r="D15192" t="str">
            <v>700395  Mayoral Administration</v>
          </cell>
          <cell r="E15192" t="str">
            <v>Planning &amp; Design</v>
          </cell>
          <cell r="F15192" t="str">
            <v>Water</v>
          </cell>
        </row>
        <row r="15193">
          <cell r="B15193">
            <v>20994.51</v>
          </cell>
          <cell r="C15193">
            <v>2012</v>
          </cell>
          <cell r="D15193" t="str">
            <v>700395  Mayoral Administration</v>
          </cell>
          <cell r="E15193" t="str">
            <v>Informal Settlements</v>
          </cell>
          <cell r="F15193" t="str">
            <v>Water</v>
          </cell>
        </row>
        <row r="15194">
          <cell r="B15194">
            <v>20994.51</v>
          </cell>
          <cell r="C15194">
            <v>2012</v>
          </cell>
          <cell r="D15194" t="str">
            <v>700395  Mayoral Administration</v>
          </cell>
          <cell r="E15194" t="str">
            <v>Logistics</v>
          </cell>
          <cell r="F15194" t="str">
            <v>Water</v>
          </cell>
        </row>
        <row r="15195">
          <cell r="B15195">
            <v>20994.51</v>
          </cell>
          <cell r="C15195">
            <v>2012</v>
          </cell>
          <cell r="D15195" t="str">
            <v>700395  Mayoral Administration</v>
          </cell>
          <cell r="E15195" t="str">
            <v>District 7</v>
          </cell>
          <cell r="F15195" t="str">
            <v>Sewer</v>
          </cell>
        </row>
        <row r="15196">
          <cell r="B15196">
            <v>20994.51</v>
          </cell>
          <cell r="C15196">
            <v>2012</v>
          </cell>
          <cell r="D15196" t="str">
            <v>700395  Mayoral Administration</v>
          </cell>
          <cell r="E15196" t="str">
            <v>District 7</v>
          </cell>
          <cell r="F15196" t="str">
            <v>Sewer</v>
          </cell>
        </row>
        <row r="15197">
          <cell r="B15197">
            <v>20994.51</v>
          </cell>
          <cell r="C15197">
            <v>2012</v>
          </cell>
          <cell r="D15197" t="str">
            <v>700395  Mayoral Administration</v>
          </cell>
          <cell r="E15197" t="str">
            <v>District 7</v>
          </cell>
          <cell r="F15197" t="str">
            <v>Sewer</v>
          </cell>
        </row>
        <row r="15198">
          <cell r="B15198">
            <v>20994.51</v>
          </cell>
          <cell r="C15198">
            <v>2012</v>
          </cell>
          <cell r="D15198" t="str">
            <v>700395  Mayoral Administration</v>
          </cell>
          <cell r="E15198" t="str">
            <v>District 7</v>
          </cell>
          <cell r="F15198" t="str">
            <v>Sewer</v>
          </cell>
        </row>
        <row r="15199">
          <cell r="B15199">
            <v>20994.51</v>
          </cell>
          <cell r="C15199">
            <v>2012</v>
          </cell>
          <cell r="D15199" t="str">
            <v>700395  Mayoral Administration</v>
          </cell>
          <cell r="E15199" t="str">
            <v>District 7</v>
          </cell>
          <cell r="F15199" t="str">
            <v>Sewer</v>
          </cell>
        </row>
        <row r="15200">
          <cell r="B15200">
            <v>20994.51</v>
          </cell>
          <cell r="C15200">
            <v>2012</v>
          </cell>
          <cell r="D15200" t="str">
            <v>700395  Mayoral Administration</v>
          </cell>
          <cell r="E15200" t="str">
            <v>District 7</v>
          </cell>
          <cell r="F15200" t="str">
            <v>Sewer</v>
          </cell>
        </row>
        <row r="15201">
          <cell r="B15201">
            <v>20994.51</v>
          </cell>
          <cell r="C15201">
            <v>2012</v>
          </cell>
          <cell r="D15201" t="str">
            <v>700395  Mayoral Administration</v>
          </cell>
          <cell r="E15201" t="str">
            <v>District 6</v>
          </cell>
          <cell r="F15201" t="str">
            <v>Sewer</v>
          </cell>
        </row>
        <row r="15202">
          <cell r="B15202">
            <v>20994.51</v>
          </cell>
          <cell r="C15202">
            <v>2012</v>
          </cell>
          <cell r="D15202" t="str">
            <v>700395  Mayoral Administration</v>
          </cell>
          <cell r="E15202" t="str">
            <v>District 6</v>
          </cell>
          <cell r="F15202" t="str">
            <v>Sewer</v>
          </cell>
        </row>
        <row r="15203">
          <cell r="B15203">
            <v>20994.51</v>
          </cell>
          <cell r="C15203">
            <v>2012</v>
          </cell>
          <cell r="D15203" t="str">
            <v>700395  Mayoral Administration</v>
          </cell>
          <cell r="E15203" t="str">
            <v>District 6</v>
          </cell>
          <cell r="F15203" t="str">
            <v>Sewer</v>
          </cell>
        </row>
        <row r="15204">
          <cell r="B15204">
            <v>20994.51</v>
          </cell>
          <cell r="C15204">
            <v>2012</v>
          </cell>
          <cell r="D15204" t="str">
            <v>700395  Mayoral Administration</v>
          </cell>
          <cell r="E15204" t="str">
            <v>District 6</v>
          </cell>
          <cell r="F15204" t="str">
            <v>Sewer</v>
          </cell>
        </row>
        <row r="15205">
          <cell r="B15205">
            <v>20994.51</v>
          </cell>
          <cell r="C15205">
            <v>2012</v>
          </cell>
          <cell r="D15205" t="str">
            <v>700395  Mayoral Administration</v>
          </cell>
          <cell r="E15205" t="str">
            <v>District 6</v>
          </cell>
          <cell r="F15205" t="str">
            <v>Sewer</v>
          </cell>
        </row>
        <row r="15206">
          <cell r="B15206">
            <v>20994.51</v>
          </cell>
          <cell r="C15206">
            <v>2012</v>
          </cell>
          <cell r="D15206" t="str">
            <v>700395  Mayoral Administration</v>
          </cell>
          <cell r="E15206" t="str">
            <v>District 6</v>
          </cell>
          <cell r="F15206" t="str">
            <v>Sewer</v>
          </cell>
        </row>
        <row r="15207">
          <cell r="B15207">
            <v>20994.51</v>
          </cell>
          <cell r="C15207">
            <v>2012</v>
          </cell>
          <cell r="D15207" t="str">
            <v>700395  Mayoral Administration</v>
          </cell>
          <cell r="E15207" t="str">
            <v>District 7</v>
          </cell>
          <cell r="F15207" t="str">
            <v>Sewer</v>
          </cell>
        </row>
        <row r="15208">
          <cell r="B15208">
            <v>20994.51</v>
          </cell>
          <cell r="C15208">
            <v>2012</v>
          </cell>
          <cell r="D15208" t="str">
            <v>700395  Mayoral Administration</v>
          </cell>
          <cell r="E15208" t="str">
            <v>District 7</v>
          </cell>
          <cell r="F15208" t="str">
            <v>Sewer</v>
          </cell>
        </row>
        <row r="15209">
          <cell r="B15209">
            <v>20994.51</v>
          </cell>
          <cell r="C15209">
            <v>2012</v>
          </cell>
          <cell r="D15209" t="str">
            <v>700395  Mayoral Administration</v>
          </cell>
          <cell r="E15209" t="str">
            <v>District 7</v>
          </cell>
          <cell r="F15209" t="str">
            <v>Sewer</v>
          </cell>
        </row>
        <row r="15210">
          <cell r="B15210">
            <v>20994.51</v>
          </cell>
          <cell r="C15210">
            <v>2012</v>
          </cell>
          <cell r="D15210" t="str">
            <v>700395  Mayoral Administration</v>
          </cell>
          <cell r="E15210" t="str">
            <v>District 7</v>
          </cell>
          <cell r="F15210" t="str">
            <v>Sewer</v>
          </cell>
        </row>
        <row r="15211">
          <cell r="B15211">
            <v>20994.51</v>
          </cell>
          <cell r="C15211">
            <v>2012</v>
          </cell>
          <cell r="D15211" t="str">
            <v>700395  Mayoral Administration</v>
          </cell>
          <cell r="E15211" t="str">
            <v>District 7</v>
          </cell>
          <cell r="F15211" t="str">
            <v>Sewer</v>
          </cell>
        </row>
        <row r="15212">
          <cell r="B15212">
            <v>20994.51</v>
          </cell>
          <cell r="C15212">
            <v>2012</v>
          </cell>
          <cell r="D15212" t="str">
            <v>700395  Mayoral Administration</v>
          </cell>
          <cell r="E15212" t="str">
            <v>District 4</v>
          </cell>
          <cell r="F15212" t="str">
            <v>Sewer</v>
          </cell>
        </row>
        <row r="15213">
          <cell r="B15213">
            <v>4625.12</v>
          </cell>
          <cell r="C15213">
            <v>2012</v>
          </cell>
          <cell r="D15213" t="str">
            <v>700215  Governance Support</v>
          </cell>
          <cell r="E15213" t="str">
            <v>District 4</v>
          </cell>
          <cell r="F15213" t="str">
            <v>Water</v>
          </cell>
        </row>
        <row r="15214">
          <cell r="B15214">
            <v>4625.12</v>
          </cell>
          <cell r="C15214">
            <v>2012</v>
          </cell>
          <cell r="D15214" t="str">
            <v>700215  Governance Support</v>
          </cell>
          <cell r="E15214" t="str">
            <v>District 4</v>
          </cell>
          <cell r="F15214" t="str">
            <v>Water</v>
          </cell>
        </row>
        <row r="15215">
          <cell r="B15215">
            <v>4625.12</v>
          </cell>
          <cell r="C15215">
            <v>2012</v>
          </cell>
          <cell r="D15215" t="str">
            <v>700215  Governance Support</v>
          </cell>
          <cell r="E15215" t="str">
            <v>District 4</v>
          </cell>
          <cell r="F15215" t="str">
            <v>Water</v>
          </cell>
        </row>
        <row r="15216">
          <cell r="B15216">
            <v>4625.12</v>
          </cell>
          <cell r="C15216">
            <v>2012</v>
          </cell>
          <cell r="D15216" t="str">
            <v>700215  Governance Support</v>
          </cell>
          <cell r="E15216" t="str">
            <v>District 4</v>
          </cell>
          <cell r="F15216" t="str">
            <v>Water</v>
          </cell>
        </row>
        <row r="15217">
          <cell r="B15217">
            <v>4625.12</v>
          </cell>
          <cell r="C15217">
            <v>2012</v>
          </cell>
          <cell r="D15217" t="str">
            <v>700215  Governance Support</v>
          </cell>
          <cell r="E15217" t="str">
            <v>District 4</v>
          </cell>
          <cell r="F15217" t="str">
            <v>Water</v>
          </cell>
        </row>
        <row r="15218">
          <cell r="B15218">
            <v>4625.12</v>
          </cell>
          <cell r="C15218">
            <v>2012</v>
          </cell>
          <cell r="D15218" t="str">
            <v>700215  Governance Support</v>
          </cell>
          <cell r="E15218" t="str">
            <v>District 4</v>
          </cell>
          <cell r="F15218" t="str">
            <v>Water</v>
          </cell>
        </row>
        <row r="15219">
          <cell r="B15219">
            <v>4625.12</v>
          </cell>
          <cell r="C15219">
            <v>2012</v>
          </cell>
          <cell r="D15219" t="str">
            <v>700215  Governance Support</v>
          </cell>
          <cell r="E15219" t="str">
            <v>District 3</v>
          </cell>
          <cell r="F15219" t="str">
            <v>Water</v>
          </cell>
        </row>
        <row r="15220">
          <cell r="B15220">
            <v>4625.12</v>
          </cell>
          <cell r="C15220">
            <v>2012</v>
          </cell>
          <cell r="D15220" t="str">
            <v>700215  Governance Support</v>
          </cell>
          <cell r="E15220" t="str">
            <v>District 3</v>
          </cell>
          <cell r="F15220" t="str">
            <v>Water</v>
          </cell>
        </row>
        <row r="15221">
          <cell r="B15221">
            <v>4625.12</v>
          </cell>
          <cell r="C15221">
            <v>2012</v>
          </cell>
          <cell r="D15221" t="str">
            <v>700215  Governance Support</v>
          </cell>
          <cell r="E15221" t="str">
            <v>District 3</v>
          </cell>
          <cell r="F15221" t="str">
            <v>Water</v>
          </cell>
        </row>
        <row r="15222">
          <cell r="B15222">
            <v>4625.12</v>
          </cell>
          <cell r="C15222">
            <v>2012</v>
          </cell>
          <cell r="D15222" t="str">
            <v>700215  Governance Support</v>
          </cell>
          <cell r="E15222" t="str">
            <v>District 3</v>
          </cell>
          <cell r="F15222" t="str">
            <v>Water</v>
          </cell>
        </row>
        <row r="15223">
          <cell r="B15223">
            <v>4625.12</v>
          </cell>
          <cell r="C15223">
            <v>2012</v>
          </cell>
          <cell r="D15223" t="str">
            <v>700215  Governance Support</v>
          </cell>
          <cell r="E15223" t="str">
            <v>District 6</v>
          </cell>
          <cell r="F15223" t="str">
            <v>Water</v>
          </cell>
        </row>
        <row r="15224">
          <cell r="B15224">
            <v>4625.12</v>
          </cell>
          <cell r="C15224">
            <v>2012</v>
          </cell>
          <cell r="D15224" t="str">
            <v>700215  Governance Support</v>
          </cell>
          <cell r="E15224" t="str">
            <v>District 8</v>
          </cell>
          <cell r="F15224" t="str">
            <v>Water</v>
          </cell>
        </row>
        <row r="15225">
          <cell r="B15225">
            <v>4625.12</v>
          </cell>
          <cell r="C15225">
            <v>2012</v>
          </cell>
          <cell r="D15225" t="str">
            <v>700215  Governance Support</v>
          </cell>
          <cell r="E15225" t="str">
            <v>District 8</v>
          </cell>
          <cell r="F15225" t="str">
            <v>Water</v>
          </cell>
        </row>
        <row r="15226">
          <cell r="B15226">
            <v>4625.12</v>
          </cell>
          <cell r="C15226">
            <v>2012</v>
          </cell>
          <cell r="D15226" t="str">
            <v>700215  Governance Support</v>
          </cell>
          <cell r="E15226" t="str">
            <v>District 6</v>
          </cell>
          <cell r="F15226" t="str">
            <v>Water</v>
          </cell>
        </row>
        <row r="15227">
          <cell r="B15227">
            <v>4625.12</v>
          </cell>
          <cell r="C15227">
            <v>2012</v>
          </cell>
          <cell r="D15227" t="str">
            <v>700215  Governance Support</v>
          </cell>
          <cell r="E15227" t="str">
            <v>TOC</v>
          </cell>
          <cell r="F15227" t="str">
            <v>Water</v>
          </cell>
        </row>
        <row r="15228">
          <cell r="B15228">
            <v>4625.12</v>
          </cell>
          <cell r="C15228">
            <v>2012</v>
          </cell>
          <cell r="D15228" t="str">
            <v>700215  Governance Support</v>
          </cell>
          <cell r="E15228" t="str">
            <v>District 1</v>
          </cell>
          <cell r="F15228" t="str">
            <v>Water</v>
          </cell>
        </row>
        <row r="15229">
          <cell r="B15229">
            <v>4625.12</v>
          </cell>
          <cell r="C15229">
            <v>2012</v>
          </cell>
          <cell r="D15229" t="str">
            <v>700215  Governance Support</v>
          </cell>
          <cell r="E15229" t="str">
            <v>District 1</v>
          </cell>
          <cell r="F15229" t="str">
            <v>Water</v>
          </cell>
        </row>
        <row r="15230">
          <cell r="B15230">
            <v>4625.12</v>
          </cell>
          <cell r="C15230">
            <v>2012</v>
          </cell>
          <cell r="D15230" t="str">
            <v>700215  Governance Support</v>
          </cell>
          <cell r="E15230" t="str">
            <v>District 1</v>
          </cell>
          <cell r="F15230" t="str">
            <v>Water</v>
          </cell>
        </row>
        <row r="15231">
          <cell r="B15231">
            <v>4625.12</v>
          </cell>
          <cell r="C15231">
            <v>2012</v>
          </cell>
          <cell r="D15231" t="str">
            <v>700215  Governance Support</v>
          </cell>
          <cell r="E15231" t="str">
            <v>District 1</v>
          </cell>
          <cell r="F15231" t="str">
            <v>Water</v>
          </cell>
        </row>
        <row r="15232">
          <cell r="B15232">
            <v>4625.12</v>
          </cell>
          <cell r="C15232">
            <v>2012</v>
          </cell>
          <cell r="D15232" t="str">
            <v>700215  Governance Support</v>
          </cell>
          <cell r="E15232" t="str">
            <v>District 1</v>
          </cell>
          <cell r="F15232" t="str">
            <v>Water</v>
          </cell>
        </row>
        <row r="15233">
          <cell r="B15233">
            <v>4625.12</v>
          </cell>
          <cell r="C15233">
            <v>2012</v>
          </cell>
          <cell r="D15233" t="str">
            <v>700215  Governance Support</v>
          </cell>
          <cell r="E15233" t="str">
            <v>Logistics</v>
          </cell>
          <cell r="F15233" t="str">
            <v>Water</v>
          </cell>
        </row>
        <row r="15234">
          <cell r="B15234">
            <v>4625.12</v>
          </cell>
          <cell r="C15234">
            <v>2012</v>
          </cell>
          <cell r="D15234" t="str">
            <v>700215  Governance Support</v>
          </cell>
          <cell r="E15234" t="str">
            <v>Logistics</v>
          </cell>
          <cell r="F15234" t="str">
            <v>Water</v>
          </cell>
        </row>
        <row r="15235">
          <cell r="B15235">
            <v>4625.12</v>
          </cell>
          <cell r="C15235">
            <v>2012</v>
          </cell>
          <cell r="D15235" t="str">
            <v>700215  Governance Support</v>
          </cell>
          <cell r="E15235" t="str">
            <v>Logistics</v>
          </cell>
          <cell r="F15235" t="str">
            <v>Water</v>
          </cell>
        </row>
        <row r="15236">
          <cell r="B15236">
            <v>4625.12</v>
          </cell>
          <cell r="C15236">
            <v>2012</v>
          </cell>
          <cell r="D15236" t="str">
            <v>700215  Governance Support</v>
          </cell>
          <cell r="E15236" t="str">
            <v>Logistics</v>
          </cell>
          <cell r="F15236" t="str">
            <v>Water</v>
          </cell>
        </row>
        <row r="15237">
          <cell r="B15237">
            <v>4625.12</v>
          </cell>
          <cell r="C15237">
            <v>2012</v>
          </cell>
          <cell r="D15237" t="str">
            <v>700215  Governance Support</v>
          </cell>
          <cell r="E15237" t="str">
            <v>Logistics</v>
          </cell>
          <cell r="F15237" t="str">
            <v>Water</v>
          </cell>
        </row>
        <row r="15238">
          <cell r="B15238">
            <v>4625.12</v>
          </cell>
          <cell r="C15238">
            <v>2012</v>
          </cell>
          <cell r="D15238" t="str">
            <v>700215  Governance Support</v>
          </cell>
          <cell r="E15238" t="str">
            <v>Logistics</v>
          </cell>
          <cell r="F15238" t="str">
            <v>Water</v>
          </cell>
        </row>
        <row r="15239">
          <cell r="B15239">
            <v>4625.12</v>
          </cell>
          <cell r="C15239">
            <v>2012</v>
          </cell>
          <cell r="D15239" t="str">
            <v>700215  Governance Support</v>
          </cell>
          <cell r="E15239" t="str">
            <v>District 8</v>
          </cell>
          <cell r="F15239" t="str">
            <v>Water</v>
          </cell>
        </row>
        <row r="15240">
          <cell r="B15240">
            <v>4625.12</v>
          </cell>
          <cell r="C15240">
            <v>2012</v>
          </cell>
          <cell r="D15240" t="str">
            <v>700215  Governance Support</v>
          </cell>
          <cell r="E15240" t="e">
            <v>#N/A</v>
          </cell>
          <cell r="F15240" t="str">
            <v>Sewer</v>
          </cell>
        </row>
        <row r="15241">
          <cell r="B15241">
            <v>4625.12</v>
          </cell>
          <cell r="C15241">
            <v>2012</v>
          </cell>
          <cell r="D15241" t="str">
            <v>700215  Governance Support</v>
          </cell>
          <cell r="E15241" t="e">
            <v>#N/A</v>
          </cell>
          <cell r="F15241" t="str">
            <v>Sewer</v>
          </cell>
        </row>
        <row r="15242">
          <cell r="B15242">
            <v>4625.12</v>
          </cell>
          <cell r="C15242">
            <v>2012</v>
          </cell>
          <cell r="D15242" t="str">
            <v>700215  Governance Support</v>
          </cell>
          <cell r="E15242" t="str">
            <v>District 8</v>
          </cell>
          <cell r="F15242" t="str">
            <v>Water</v>
          </cell>
        </row>
        <row r="15243">
          <cell r="B15243">
            <v>4625.12</v>
          </cell>
          <cell r="C15243">
            <v>2012</v>
          </cell>
          <cell r="D15243" t="str">
            <v>700215  Governance Support</v>
          </cell>
          <cell r="E15243" t="str">
            <v>District 8</v>
          </cell>
          <cell r="F15243" t="str">
            <v>Water</v>
          </cell>
        </row>
        <row r="15244">
          <cell r="B15244">
            <v>4625.12</v>
          </cell>
          <cell r="C15244">
            <v>2012</v>
          </cell>
          <cell r="D15244" t="str">
            <v>700215  Governance Support</v>
          </cell>
          <cell r="E15244" t="str">
            <v>District 8</v>
          </cell>
          <cell r="F15244" t="str">
            <v>Water</v>
          </cell>
        </row>
        <row r="15245">
          <cell r="B15245">
            <v>4625.12</v>
          </cell>
          <cell r="C15245">
            <v>2012</v>
          </cell>
          <cell r="D15245" t="str">
            <v>700215  Governance Support</v>
          </cell>
          <cell r="E15245" t="str">
            <v>District 8</v>
          </cell>
          <cell r="F15245" t="str">
            <v>Water</v>
          </cell>
        </row>
        <row r="15246">
          <cell r="B15246">
            <v>4625.12</v>
          </cell>
          <cell r="C15246">
            <v>2012</v>
          </cell>
          <cell r="D15246" t="str">
            <v>700215  Governance Support</v>
          </cell>
          <cell r="E15246" t="str">
            <v>District 8</v>
          </cell>
          <cell r="F15246" t="str">
            <v>Water</v>
          </cell>
        </row>
        <row r="15247">
          <cell r="B15247">
            <v>4625.12</v>
          </cell>
          <cell r="C15247">
            <v>2012</v>
          </cell>
          <cell r="D15247" t="str">
            <v>700215  Governance Support</v>
          </cell>
          <cell r="E15247" t="str">
            <v>District 8</v>
          </cell>
          <cell r="F15247" t="str">
            <v>Water</v>
          </cell>
        </row>
        <row r="15248">
          <cell r="B15248">
            <v>4625.12</v>
          </cell>
          <cell r="C15248">
            <v>2012</v>
          </cell>
          <cell r="D15248" t="str">
            <v>700215  Governance Support</v>
          </cell>
          <cell r="E15248" t="str">
            <v>District 8</v>
          </cell>
          <cell r="F15248" t="str">
            <v>Water</v>
          </cell>
        </row>
        <row r="15249">
          <cell r="B15249">
            <v>4625.12</v>
          </cell>
          <cell r="C15249">
            <v>2012</v>
          </cell>
          <cell r="D15249" t="str">
            <v>700215  Governance Support</v>
          </cell>
          <cell r="E15249" t="str">
            <v>District 8</v>
          </cell>
          <cell r="F15249" t="str">
            <v>Water</v>
          </cell>
        </row>
        <row r="15250">
          <cell r="B15250">
            <v>4625.12</v>
          </cell>
          <cell r="C15250">
            <v>2012</v>
          </cell>
          <cell r="D15250" t="str">
            <v>700215  Governance Support</v>
          </cell>
          <cell r="E15250" t="str">
            <v>District 8</v>
          </cell>
          <cell r="F15250" t="str">
            <v>Water</v>
          </cell>
        </row>
        <row r="15251">
          <cell r="B15251">
            <v>4625.12</v>
          </cell>
          <cell r="C15251">
            <v>2012</v>
          </cell>
          <cell r="D15251" t="str">
            <v>700215  Governance Support</v>
          </cell>
          <cell r="E15251" t="str">
            <v>District 8</v>
          </cell>
          <cell r="F15251" t="str">
            <v>Water</v>
          </cell>
        </row>
        <row r="15252">
          <cell r="B15252">
            <v>4625.12</v>
          </cell>
          <cell r="C15252">
            <v>2012</v>
          </cell>
          <cell r="D15252" t="str">
            <v>700215  Governance Support</v>
          </cell>
          <cell r="E15252" t="str">
            <v>District 8</v>
          </cell>
          <cell r="F15252" t="str">
            <v>Water</v>
          </cell>
        </row>
        <row r="15253">
          <cell r="B15253">
            <v>4625.12</v>
          </cell>
          <cell r="C15253">
            <v>2012</v>
          </cell>
          <cell r="D15253" t="str">
            <v>700215  Governance Support</v>
          </cell>
          <cell r="E15253" t="str">
            <v>District 6</v>
          </cell>
          <cell r="F15253" t="str">
            <v>Water</v>
          </cell>
        </row>
        <row r="15254">
          <cell r="B15254">
            <v>4625.12</v>
          </cell>
          <cell r="C15254">
            <v>2012</v>
          </cell>
          <cell r="D15254" t="str">
            <v>700215  Governance Support</v>
          </cell>
          <cell r="E15254" t="str">
            <v>District 6</v>
          </cell>
          <cell r="F15254" t="str">
            <v>Water</v>
          </cell>
        </row>
        <row r="15255">
          <cell r="B15255">
            <v>4625.12</v>
          </cell>
          <cell r="C15255">
            <v>2012</v>
          </cell>
          <cell r="D15255" t="str">
            <v>700215  Governance Support</v>
          </cell>
          <cell r="E15255" t="str">
            <v>District 6</v>
          </cell>
          <cell r="F15255" t="str">
            <v>Water</v>
          </cell>
        </row>
        <row r="15256">
          <cell r="B15256">
            <v>4625.12</v>
          </cell>
          <cell r="C15256">
            <v>2012</v>
          </cell>
          <cell r="D15256" t="str">
            <v>700215  Governance Support</v>
          </cell>
          <cell r="E15256" t="str">
            <v>District 6</v>
          </cell>
          <cell r="F15256" t="str">
            <v>Water</v>
          </cell>
        </row>
        <row r="15257">
          <cell r="B15257">
            <v>4625.12</v>
          </cell>
          <cell r="C15257">
            <v>2012</v>
          </cell>
          <cell r="D15257" t="str">
            <v>700215  Governance Support</v>
          </cell>
          <cell r="E15257" t="str">
            <v>District 6</v>
          </cell>
          <cell r="F15257" t="str">
            <v>Water</v>
          </cell>
        </row>
        <row r="15258">
          <cell r="B15258">
            <v>4625.12</v>
          </cell>
          <cell r="C15258">
            <v>2012</v>
          </cell>
          <cell r="D15258" t="str">
            <v>700215  Governance Support</v>
          </cell>
          <cell r="E15258" t="str">
            <v>District 6</v>
          </cell>
          <cell r="F15258" t="str">
            <v>Water</v>
          </cell>
        </row>
        <row r="15259">
          <cell r="B15259">
            <v>4625.12</v>
          </cell>
          <cell r="C15259">
            <v>2012</v>
          </cell>
          <cell r="D15259" t="str">
            <v>700215  Governance Support</v>
          </cell>
          <cell r="E15259" t="str">
            <v>District 6</v>
          </cell>
          <cell r="F15259" t="str">
            <v>Water</v>
          </cell>
        </row>
        <row r="15260">
          <cell r="B15260">
            <v>4625.12</v>
          </cell>
          <cell r="C15260">
            <v>2012</v>
          </cell>
          <cell r="D15260" t="str">
            <v>700215  Governance Support</v>
          </cell>
          <cell r="E15260" t="str">
            <v>District 8</v>
          </cell>
          <cell r="F15260" t="str">
            <v>Water</v>
          </cell>
        </row>
        <row r="15261">
          <cell r="B15261">
            <v>4625.12</v>
          </cell>
          <cell r="C15261">
            <v>2012</v>
          </cell>
          <cell r="D15261" t="str">
            <v>700215  Governance Support</v>
          </cell>
          <cell r="E15261" t="str">
            <v>District 8</v>
          </cell>
          <cell r="F15261" t="str">
            <v>Water</v>
          </cell>
        </row>
        <row r="15262">
          <cell r="B15262">
            <v>4625.12</v>
          </cell>
          <cell r="C15262">
            <v>2012</v>
          </cell>
          <cell r="D15262" t="str">
            <v>700215  Governance Support</v>
          </cell>
          <cell r="E15262" t="str">
            <v>District 8</v>
          </cell>
          <cell r="F15262" t="str">
            <v>Water</v>
          </cell>
        </row>
        <row r="15263">
          <cell r="B15263">
            <v>4625.12</v>
          </cell>
          <cell r="C15263">
            <v>2012</v>
          </cell>
          <cell r="D15263" t="str">
            <v>700215  Governance Support</v>
          </cell>
          <cell r="E15263" t="str">
            <v>District 8</v>
          </cell>
          <cell r="F15263" t="str">
            <v>Water</v>
          </cell>
        </row>
        <row r="15264">
          <cell r="B15264">
            <v>4625.12</v>
          </cell>
          <cell r="C15264">
            <v>2012</v>
          </cell>
          <cell r="D15264" t="str">
            <v>700215  Governance Support</v>
          </cell>
          <cell r="E15264" t="str">
            <v>District 1</v>
          </cell>
          <cell r="F15264" t="str">
            <v>Water</v>
          </cell>
        </row>
        <row r="15265">
          <cell r="B15265">
            <v>4625.12</v>
          </cell>
          <cell r="C15265">
            <v>2012</v>
          </cell>
          <cell r="D15265" t="str">
            <v>700215  Governance Support</v>
          </cell>
          <cell r="E15265" t="str">
            <v>District 8</v>
          </cell>
          <cell r="F15265" t="str">
            <v>Water</v>
          </cell>
        </row>
        <row r="15266">
          <cell r="B15266">
            <v>4625.12</v>
          </cell>
          <cell r="C15266">
            <v>2012</v>
          </cell>
          <cell r="D15266" t="str">
            <v>700215  Governance Support</v>
          </cell>
          <cell r="E15266" t="str">
            <v>Logistics</v>
          </cell>
          <cell r="F15266" t="str">
            <v>Water</v>
          </cell>
        </row>
        <row r="15267">
          <cell r="B15267">
            <v>4625.12</v>
          </cell>
          <cell r="C15267">
            <v>2012</v>
          </cell>
          <cell r="D15267" t="str">
            <v>700215  Governance Support</v>
          </cell>
          <cell r="E15267" t="str">
            <v>District 4</v>
          </cell>
          <cell r="F15267" t="str">
            <v>Sewer</v>
          </cell>
        </row>
        <row r="15268">
          <cell r="B15268">
            <v>4625.12</v>
          </cell>
          <cell r="C15268">
            <v>2012</v>
          </cell>
          <cell r="D15268" t="str">
            <v>700215  Governance Support</v>
          </cell>
          <cell r="E15268" t="str">
            <v>District 4</v>
          </cell>
          <cell r="F15268" t="str">
            <v>Sewer</v>
          </cell>
        </row>
        <row r="15269">
          <cell r="B15269">
            <v>4625.12</v>
          </cell>
          <cell r="C15269">
            <v>2012</v>
          </cell>
          <cell r="D15269" t="str">
            <v>700215  Governance Support</v>
          </cell>
          <cell r="E15269" t="str">
            <v>District 4</v>
          </cell>
          <cell r="F15269" t="str">
            <v>Sewer</v>
          </cell>
        </row>
        <row r="15270">
          <cell r="B15270">
            <v>4625.12</v>
          </cell>
          <cell r="C15270">
            <v>2012</v>
          </cell>
          <cell r="D15270" t="str">
            <v>700215  Governance Support</v>
          </cell>
          <cell r="E15270" t="str">
            <v>District 3</v>
          </cell>
          <cell r="F15270" t="str">
            <v>Sewer</v>
          </cell>
        </row>
        <row r="15271">
          <cell r="B15271">
            <v>4625.12</v>
          </cell>
          <cell r="C15271">
            <v>2012</v>
          </cell>
          <cell r="D15271" t="str">
            <v>700215  Governance Support</v>
          </cell>
          <cell r="E15271" t="str">
            <v>District 3</v>
          </cell>
          <cell r="F15271" t="str">
            <v>Sewer</v>
          </cell>
        </row>
        <row r="15272">
          <cell r="B15272">
            <v>4625.12</v>
          </cell>
          <cell r="C15272">
            <v>2012</v>
          </cell>
          <cell r="D15272" t="str">
            <v>700215  Governance Support</v>
          </cell>
          <cell r="E15272" t="str">
            <v>District 3</v>
          </cell>
          <cell r="F15272" t="str">
            <v>Sewer</v>
          </cell>
        </row>
        <row r="15273">
          <cell r="B15273">
            <v>4625.12</v>
          </cell>
          <cell r="C15273">
            <v>2012</v>
          </cell>
          <cell r="D15273" t="str">
            <v>700215  Governance Support</v>
          </cell>
          <cell r="E15273" t="str">
            <v>TOC</v>
          </cell>
          <cell r="F15273" t="str">
            <v>Sewer</v>
          </cell>
        </row>
        <row r="15274">
          <cell r="B15274">
            <v>4625.12</v>
          </cell>
          <cell r="C15274">
            <v>2012</v>
          </cell>
          <cell r="D15274" t="str">
            <v>700215  Governance Support</v>
          </cell>
          <cell r="E15274" t="str">
            <v>District 7</v>
          </cell>
          <cell r="F15274" t="str">
            <v>Sewer</v>
          </cell>
        </row>
        <row r="15275">
          <cell r="B15275">
            <v>4625.12</v>
          </cell>
          <cell r="C15275">
            <v>2012</v>
          </cell>
          <cell r="D15275" t="str">
            <v>700215  Governance Support</v>
          </cell>
          <cell r="E15275" t="str">
            <v>District 7</v>
          </cell>
          <cell r="F15275" t="str">
            <v>Sewer</v>
          </cell>
        </row>
        <row r="15276">
          <cell r="B15276">
            <v>4625.12</v>
          </cell>
          <cell r="C15276">
            <v>2012</v>
          </cell>
          <cell r="D15276" t="str">
            <v>700215  Governance Support</v>
          </cell>
          <cell r="E15276" t="str">
            <v>District 6</v>
          </cell>
          <cell r="F15276" t="str">
            <v>Sewer</v>
          </cell>
        </row>
        <row r="15277">
          <cell r="B15277">
            <v>4625.12</v>
          </cell>
          <cell r="C15277">
            <v>2012</v>
          </cell>
          <cell r="D15277" t="str">
            <v>700215  Governance Support</v>
          </cell>
          <cell r="E15277" t="str">
            <v>District 7</v>
          </cell>
          <cell r="F15277" t="str">
            <v>Sewer</v>
          </cell>
        </row>
        <row r="15278">
          <cell r="B15278">
            <v>4625.12</v>
          </cell>
          <cell r="C15278">
            <v>2012</v>
          </cell>
          <cell r="D15278" t="str">
            <v>700215  Governance Support</v>
          </cell>
          <cell r="E15278" t="str">
            <v>District 1</v>
          </cell>
          <cell r="F15278" t="str">
            <v>Sewer</v>
          </cell>
        </row>
        <row r="15279">
          <cell r="B15279">
            <v>4625.12</v>
          </cell>
          <cell r="C15279">
            <v>2012</v>
          </cell>
          <cell r="D15279" t="str">
            <v>700215  Governance Support</v>
          </cell>
          <cell r="E15279" t="str">
            <v>District 1</v>
          </cell>
          <cell r="F15279" t="str">
            <v>Sewer</v>
          </cell>
        </row>
        <row r="15280">
          <cell r="B15280">
            <v>4625.12</v>
          </cell>
          <cell r="C15280">
            <v>2012</v>
          </cell>
          <cell r="D15280" t="str">
            <v>700215  Governance Support</v>
          </cell>
          <cell r="E15280" t="str">
            <v>District 1</v>
          </cell>
          <cell r="F15280" t="str">
            <v>Sewer</v>
          </cell>
        </row>
        <row r="15281">
          <cell r="B15281">
            <v>4625.12</v>
          </cell>
          <cell r="C15281">
            <v>2012</v>
          </cell>
          <cell r="D15281" t="str">
            <v>700215  Governance Support</v>
          </cell>
          <cell r="E15281" t="str">
            <v>Logistics</v>
          </cell>
          <cell r="F15281" t="str">
            <v>Sewer</v>
          </cell>
        </row>
        <row r="15282">
          <cell r="B15282">
            <v>4625.12</v>
          </cell>
          <cell r="C15282">
            <v>2012</v>
          </cell>
          <cell r="D15282" t="str">
            <v>700215  Governance Support</v>
          </cell>
          <cell r="E15282" t="str">
            <v>Logistics</v>
          </cell>
          <cell r="F15282" t="str">
            <v>Sewer</v>
          </cell>
        </row>
        <row r="15283">
          <cell r="B15283">
            <v>4625.12</v>
          </cell>
          <cell r="C15283">
            <v>2012</v>
          </cell>
          <cell r="D15283" t="str">
            <v>700215  Governance Support</v>
          </cell>
          <cell r="E15283" t="str">
            <v>Logistics</v>
          </cell>
          <cell r="F15283" t="str">
            <v>Sewer</v>
          </cell>
        </row>
        <row r="15284">
          <cell r="B15284">
            <v>4625.12</v>
          </cell>
          <cell r="C15284">
            <v>2012</v>
          </cell>
          <cell r="D15284" t="str">
            <v>700215  Governance Support</v>
          </cell>
          <cell r="E15284" t="str">
            <v>Logistics</v>
          </cell>
          <cell r="F15284" t="str">
            <v>Sewer</v>
          </cell>
        </row>
        <row r="15285">
          <cell r="B15285">
            <v>4625.12</v>
          </cell>
          <cell r="C15285">
            <v>2012</v>
          </cell>
          <cell r="D15285" t="str">
            <v>700215  Governance Support</v>
          </cell>
          <cell r="E15285" t="str">
            <v>Logistics</v>
          </cell>
          <cell r="F15285" t="str">
            <v>Sewer</v>
          </cell>
        </row>
        <row r="15286">
          <cell r="B15286">
            <v>4625.12</v>
          </cell>
          <cell r="C15286">
            <v>2012</v>
          </cell>
          <cell r="D15286" t="str">
            <v>700215  Governance Support</v>
          </cell>
          <cell r="E15286" t="str">
            <v>Logistics</v>
          </cell>
          <cell r="F15286" t="str">
            <v>Sewer</v>
          </cell>
        </row>
        <row r="15287">
          <cell r="B15287">
            <v>4625.12</v>
          </cell>
          <cell r="C15287">
            <v>2012</v>
          </cell>
          <cell r="D15287" t="str">
            <v>700215  Governance Support</v>
          </cell>
          <cell r="E15287" t="str">
            <v>Logistics</v>
          </cell>
          <cell r="F15287" t="str">
            <v>Sewer</v>
          </cell>
        </row>
        <row r="15288">
          <cell r="B15288">
            <v>4625.12</v>
          </cell>
          <cell r="C15288">
            <v>2012</v>
          </cell>
          <cell r="D15288" t="str">
            <v>700215  Governance Support</v>
          </cell>
          <cell r="E15288" t="str">
            <v>Informal Settlements</v>
          </cell>
          <cell r="F15288" t="str">
            <v>Sewer</v>
          </cell>
        </row>
        <row r="15289">
          <cell r="B15289">
            <v>4625.12</v>
          </cell>
          <cell r="C15289">
            <v>2012</v>
          </cell>
          <cell r="D15289" t="str">
            <v>700215  Governance Support</v>
          </cell>
          <cell r="E15289" t="str">
            <v>TOC</v>
          </cell>
          <cell r="F15289" t="str">
            <v>Sewer</v>
          </cell>
        </row>
        <row r="15290">
          <cell r="B15290">
            <v>4625.12</v>
          </cell>
          <cell r="C15290">
            <v>2012</v>
          </cell>
          <cell r="D15290" t="str">
            <v>700215  Governance Support</v>
          </cell>
          <cell r="E15290" t="str">
            <v>Planning &amp; Design</v>
          </cell>
          <cell r="F15290" t="str">
            <v>Sewer</v>
          </cell>
        </row>
        <row r="15291">
          <cell r="B15291">
            <v>4625.12</v>
          </cell>
          <cell r="C15291">
            <v>2012</v>
          </cell>
          <cell r="D15291" t="str">
            <v>700215  Governance Support</v>
          </cell>
          <cell r="E15291" t="str">
            <v>Planning &amp; Design</v>
          </cell>
          <cell r="F15291" t="str">
            <v>Sewer</v>
          </cell>
        </row>
        <row r="15292">
          <cell r="B15292">
            <v>4625.12</v>
          </cell>
          <cell r="C15292">
            <v>2012</v>
          </cell>
          <cell r="D15292" t="str">
            <v>700215  Governance Support</v>
          </cell>
          <cell r="E15292" t="str">
            <v>Informal Settlements</v>
          </cell>
          <cell r="F15292" t="str">
            <v>Sewer</v>
          </cell>
        </row>
        <row r="15293">
          <cell r="B15293">
            <v>4625.12</v>
          </cell>
          <cell r="C15293">
            <v>2012</v>
          </cell>
          <cell r="D15293" t="str">
            <v>700215  Governance Support</v>
          </cell>
          <cell r="E15293" t="str">
            <v>District 4</v>
          </cell>
          <cell r="F15293" t="str">
            <v>Sewer</v>
          </cell>
        </row>
        <row r="15294">
          <cell r="B15294">
            <v>4625.12</v>
          </cell>
          <cell r="C15294">
            <v>2012</v>
          </cell>
          <cell r="D15294" t="str">
            <v>700215  Governance Support</v>
          </cell>
          <cell r="E15294" t="str">
            <v>Logistics</v>
          </cell>
          <cell r="F15294" t="str">
            <v>Water</v>
          </cell>
        </row>
        <row r="15295">
          <cell r="B15295">
            <v>4625.12</v>
          </cell>
          <cell r="C15295">
            <v>2012</v>
          </cell>
          <cell r="D15295" t="str">
            <v>700215  Governance Support</v>
          </cell>
          <cell r="E15295" t="str">
            <v>Logistics</v>
          </cell>
          <cell r="F15295" t="str">
            <v>Water</v>
          </cell>
        </row>
        <row r="15296">
          <cell r="B15296">
            <v>4625.12</v>
          </cell>
          <cell r="C15296">
            <v>2012</v>
          </cell>
          <cell r="D15296" t="str">
            <v>700215  Governance Support</v>
          </cell>
          <cell r="E15296" t="str">
            <v>TOC</v>
          </cell>
          <cell r="F15296" t="str">
            <v>Water</v>
          </cell>
        </row>
        <row r="15297">
          <cell r="B15297">
            <v>4625.12</v>
          </cell>
          <cell r="C15297">
            <v>2012</v>
          </cell>
          <cell r="D15297" t="str">
            <v>700215  Governance Support</v>
          </cell>
          <cell r="E15297" t="str">
            <v>Informal Settlements</v>
          </cell>
          <cell r="F15297" t="str">
            <v>Water</v>
          </cell>
        </row>
        <row r="15298">
          <cell r="B15298">
            <v>4625.12</v>
          </cell>
          <cell r="C15298">
            <v>2012</v>
          </cell>
          <cell r="D15298" t="str">
            <v>700215  Governance Support</v>
          </cell>
          <cell r="E15298" t="str">
            <v>TOC</v>
          </cell>
          <cell r="F15298" t="str">
            <v>Water</v>
          </cell>
        </row>
        <row r="15299">
          <cell r="B15299">
            <v>4625.12</v>
          </cell>
          <cell r="C15299">
            <v>2012</v>
          </cell>
          <cell r="D15299" t="str">
            <v>700215  Governance Support</v>
          </cell>
          <cell r="E15299" t="str">
            <v>Planning &amp; Design</v>
          </cell>
          <cell r="F15299" t="str">
            <v>Water</v>
          </cell>
        </row>
        <row r="15300">
          <cell r="B15300">
            <v>4625.12</v>
          </cell>
          <cell r="C15300">
            <v>2012</v>
          </cell>
          <cell r="D15300" t="str">
            <v>700215  Governance Support</v>
          </cell>
          <cell r="E15300" t="str">
            <v>Informal Settlements</v>
          </cell>
          <cell r="F15300" t="str">
            <v>Water</v>
          </cell>
        </row>
        <row r="15301">
          <cell r="B15301">
            <v>4625.12</v>
          </cell>
          <cell r="C15301">
            <v>2012</v>
          </cell>
          <cell r="D15301" t="str">
            <v>700215  Governance Support</v>
          </cell>
          <cell r="E15301" t="str">
            <v>Logistics</v>
          </cell>
          <cell r="F15301" t="str">
            <v>Water</v>
          </cell>
        </row>
        <row r="15302">
          <cell r="B15302">
            <v>4625.12</v>
          </cell>
          <cell r="C15302">
            <v>2012</v>
          </cell>
          <cell r="D15302" t="str">
            <v>700215  Governance Support</v>
          </cell>
          <cell r="E15302" t="str">
            <v>District 7</v>
          </cell>
          <cell r="F15302" t="str">
            <v>Sewer</v>
          </cell>
        </row>
        <row r="15303">
          <cell r="B15303">
            <v>4625.12</v>
          </cell>
          <cell r="C15303">
            <v>2012</v>
          </cell>
          <cell r="D15303" t="str">
            <v>700215  Governance Support</v>
          </cell>
          <cell r="E15303" t="str">
            <v>District 7</v>
          </cell>
          <cell r="F15303" t="str">
            <v>Sewer</v>
          </cell>
        </row>
        <row r="15304">
          <cell r="B15304">
            <v>4625.12</v>
          </cell>
          <cell r="C15304">
            <v>2012</v>
          </cell>
          <cell r="D15304" t="str">
            <v>700215  Governance Support</v>
          </cell>
          <cell r="E15304" t="str">
            <v>District 7</v>
          </cell>
          <cell r="F15304" t="str">
            <v>Sewer</v>
          </cell>
        </row>
        <row r="15305">
          <cell r="B15305">
            <v>4625.12</v>
          </cell>
          <cell r="C15305">
            <v>2012</v>
          </cell>
          <cell r="D15305" t="str">
            <v>700215  Governance Support</v>
          </cell>
          <cell r="E15305" t="str">
            <v>District 7</v>
          </cell>
          <cell r="F15305" t="str">
            <v>Sewer</v>
          </cell>
        </row>
        <row r="15306">
          <cell r="B15306">
            <v>4625.12</v>
          </cell>
          <cell r="C15306">
            <v>2012</v>
          </cell>
          <cell r="D15306" t="str">
            <v>700215  Governance Support</v>
          </cell>
          <cell r="E15306" t="str">
            <v>District 7</v>
          </cell>
          <cell r="F15306" t="str">
            <v>Sewer</v>
          </cell>
        </row>
        <row r="15307">
          <cell r="B15307">
            <v>4625.12</v>
          </cell>
          <cell r="C15307">
            <v>2012</v>
          </cell>
          <cell r="D15307" t="str">
            <v>700215  Governance Support</v>
          </cell>
          <cell r="E15307" t="str">
            <v>District 7</v>
          </cell>
          <cell r="F15307" t="str">
            <v>Sewer</v>
          </cell>
        </row>
        <row r="15308">
          <cell r="B15308">
            <v>4625.12</v>
          </cell>
          <cell r="C15308">
            <v>2012</v>
          </cell>
          <cell r="D15308" t="str">
            <v>700215  Governance Support</v>
          </cell>
          <cell r="E15308" t="str">
            <v>District 6</v>
          </cell>
          <cell r="F15308" t="str">
            <v>Sewer</v>
          </cell>
        </row>
        <row r="15309">
          <cell r="B15309">
            <v>4625.12</v>
          </cell>
          <cell r="C15309">
            <v>2012</v>
          </cell>
          <cell r="D15309" t="str">
            <v>700215  Governance Support</v>
          </cell>
          <cell r="E15309" t="str">
            <v>District 6</v>
          </cell>
          <cell r="F15309" t="str">
            <v>Sewer</v>
          </cell>
        </row>
        <row r="15310">
          <cell r="B15310">
            <v>4625.12</v>
          </cell>
          <cell r="C15310">
            <v>2012</v>
          </cell>
          <cell r="D15310" t="str">
            <v>700215  Governance Support</v>
          </cell>
          <cell r="E15310" t="str">
            <v>District 6</v>
          </cell>
          <cell r="F15310" t="str">
            <v>Sewer</v>
          </cell>
        </row>
        <row r="15311">
          <cell r="B15311">
            <v>4625.12</v>
          </cell>
          <cell r="C15311">
            <v>2012</v>
          </cell>
          <cell r="D15311" t="str">
            <v>700215  Governance Support</v>
          </cell>
          <cell r="E15311" t="str">
            <v>District 6</v>
          </cell>
          <cell r="F15311" t="str">
            <v>Sewer</v>
          </cell>
        </row>
        <row r="15312">
          <cell r="B15312">
            <v>4625.12</v>
          </cell>
          <cell r="C15312">
            <v>2012</v>
          </cell>
          <cell r="D15312" t="str">
            <v>700215  Governance Support</v>
          </cell>
          <cell r="E15312" t="str">
            <v>District 6</v>
          </cell>
          <cell r="F15312" t="str">
            <v>Sewer</v>
          </cell>
        </row>
        <row r="15313">
          <cell r="B15313">
            <v>4625.12</v>
          </cell>
          <cell r="C15313">
            <v>2012</v>
          </cell>
          <cell r="D15313" t="str">
            <v>700215  Governance Support</v>
          </cell>
          <cell r="E15313" t="str">
            <v>District 6</v>
          </cell>
          <cell r="F15313" t="str">
            <v>Sewer</v>
          </cell>
        </row>
        <row r="15314">
          <cell r="B15314">
            <v>4625.12</v>
          </cell>
          <cell r="C15314">
            <v>2012</v>
          </cell>
          <cell r="D15314" t="str">
            <v>700215  Governance Support</v>
          </cell>
          <cell r="E15314" t="str">
            <v>District 7</v>
          </cell>
          <cell r="F15314" t="str">
            <v>Sewer</v>
          </cell>
        </row>
        <row r="15315">
          <cell r="B15315">
            <v>4625.12</v>
          </cell>
          <cell r="C15315">
            <v>2012</v>
          </cell>
          <cell r="D15315" t="str">
            <v>700215  Governance Support</v>
          </cell>
          <cell r="E15315" t="str">
            <v>District 7</v>
          </cell>
          <cell r="F15315" t="str">
            <v>Sewer</v>
          </cell>
        </row>
        <row r="15316">
          <cell r="B15316">
            <v>4625.12</v>
          </cell>
          <cell r="C15316">
            <v>2012</v>
          </cell>
          <cell r="D15316" t="str">
            <v>700215  Governance Support</v>
          </cell>
          <cell r="E15316" t="str">
            <v>District 7</v>
          </cell>
          <cell r="F15316" t="str">
            <v>Sewer</v>
          </cell>
        </row>
        <row r="15317">
          <cell r="B15317">
            <v>4625.12</v>
          </cell>
          <cell r="C15317">
            <v>2012</v>
          </cell>
          <cell r="D15317" t="str">
            <v>700215  Governance Support</v>
          </cell>
          <cell r="E15317" t="str">
            <v>District 7</v>
          </cell>
          <cell r="F15317" t="str">
            <v>Sewer</v>
          </cell>
        </row>
        <row r="15318">
          <cell r="B15318">
            <v>4625.12</v>
          </cell>
          <cell r="C15318">
            <v>2012</v>
          </cell>
          <cell r="D15318" t="str">
            <v>700215  Governance Support</v>
          </cell>
          <cell r="E15318" t="str">
            <v>District 7</v>
          </cell>
          <cell r="F15318" t="str">
            <v>Sewer</v>
          </cell>
        </row>
        <row r="15319">
          <cell r="B15319">
            <v>4625.12</v>
          </cell>
          <cell r="C15319">
            <v>2012</v>
          </cell>
          <cell r="D15319" t="str">
            <v>700215  Governance Support</v>
          </cell>
          <cell r="E15319" t="str">
            <v>District 4</v>
          </cell>
          <cell r="F15319" t="str">
            <v>Sewer</v>
          </cell>
        </row>
        <row r="15320">
          <cell r="B15320">
            <v>7410.17</v>
          </cell>
          <cell r="C15320">
            <v>2012</v>
          </cell>
          <cell r="D15320" t="str">
            <v>700360  Legal Services</v>
          </cell>
          <cell r="E15320" t="str">
            <v>District 4</v>
          </cell>
          <cell r="F15320" t="str">
            <v>Water</v>
          </cell>
        </row>
        <row r="15321">
          <cell r="B15321">
            <v>7410.17</v>
          </cell>
          <cell r="C15321">
            <v>2012</v>
          </cell>
          <cell r="D15321" t="str">
            <v>700360  Legal Services</v>
          </cell>
          <cell r="E15321" t="str">
            <v>District 4</v>
          </cell>
          <cell r="F15321" t="str">
            <v>Water</v>
          </cell>
        </row>
        <row r="15322">
          <cell r="B15322">
            <v>7410.17</v>
          </cell>
          <cell r="C15322">
            <v>2012</v>
          </cell>
          <cell r="D15322" t="str">
            <v>700360  Legal Services</v>
          </cell>
          <cell r="E15322" t="str">
            <v>District 4</v>
          </cell>
          <cell r="F15322" t="str">
            <v>Water</v>
          </cell>
        </row>
        <row r="15323">
          <cell r="B15323">
            <v>7410.17</v>
          </cell>
          <cell r="C15323">
            <v>2012</v>
          </cell>
          <cell r="D15323" t="str">
            <v>700360  Legal Services</v>
          </cell>
          <cell r="E15323" t="str">
            <v>District 4</v>
          </cell>
          <cell r="F15323" t="str">
            <v>Water</v>
          </cell>
        </row>
        <row r="15324">
          <cell r="B15324">
            <v>7410.17</v>
          </cell>
          <cell r="C15324">
            <v>2012</v>
          </cell>
          <cell r="D15324" t="str">
            <v>700360  Legal Services</v>
          </cell>
          <cell r="E15324" t="str">
            <v>District 4</v>
          </cell>
          <cell r="F15324" t="str">
            <v>Water</v>
          </cell>
        </row>
        <row r="15325">
          <cell r="B15325">
            <v>7410.17</v>
          </cell>
          <cell r="C15325">
            <v>2012</v>
          </cell>
          <cell r="D15325" t="str">
            <v>700360  Legal Services</v>
          </cell>
          <cell r="E15325" t="str">
            <v>District 4</v>
          </cell>
          <cell r="F15325" t="str">
            <v>Water</v>
          </cell>
        </row>
        <row r="15326">
          <cell r="B15326">
            <v>7410.17</v>
          </cell>
          <cell r="C15326">
            <v>2012</v>
          </cell>
          <cell r="D15326" t="str">
            <v>700360  Legal Services</v>
          </cell>
          <cell r="E15326" t="str">
            <v>District 3</v>
          </cell>
          <cell r="F15326" t="str">
            <v>Water</v>
          </cell>
        </row>
        <row r="15327">
          <cell r="B15327">
            <v>7410.17</v>
          </cell>
          <cell r="C15327">
            <v>2012</v>
          </cell>
          <cell r="D15327" t="str">
            <v>700360  Legal Services</v>
          </cell>
          <cell r="E15327" t="str">
            <v>District 3</v>
          </cell>
          <cell r="F15327" t="str">
            <v>Water</v>
          </cell>
        </row>
        <row r="15328">
          <cell r="B15328">
            <v>7410.17</v>
          </cell>
          <cell r="C15328">
            <v>2012</v>
          </cell>
          <cell r="D15328" t="str">
            <v>700360  Legal Services</v>
          </cell>
          <cell r="E15328" t="str">
            <v>District 3</v>
          </cell>
          <cell r="F15328" t="str">
            <v>Water</v>
          </cell>
        </row>
        <row r="15329">
          <cell r="B15329">
            <v>7410.17</v>
          </cell>
          <cell r="C15329">
            <v>2012</v>
          </cell>
          <cell r="D15329" t="str">
            <v>700360  Legal Services</v>
          </cell>
          <cell r="E15329" t="str">
            <v>District 3</v>
          </cell>
          <cell r="F15329" t="str">
            <v>Water</v>
          </cell>
        </row>
        <row r="15330">
          <cell r="B15330">
            <v>7410.17</v>
          </cell>
          <cell r="C15330">
            <v>2012</v>
          </cell>
          <cell r="D15330" t="str">
            <v>700360  Legal Services</v>
          </cell>
          <cell r="E15330" t="str">
            <v>District 6</v>
          </cell>
          <cell r="F15330" t="str">
            <v>Water</v>
          </cell>
        </row>
        <row r="15331">
          <cell r="B15331">
            <v>7410.17</v>
          </cell>
          <cell r="C15331">
            <v>2012</v>
          </cell>
          <cell r="D15331" t="str">
            <v>700360  Legal Services</v>
          </cell>
          <cell r="E15331" t="str">
            <v>District 8</v>
          </cell>
          <cell r="F15331" t="str">
            <v>Water</v>
          </cell>
        </row>
        <row r="15332">
          <cell r="B15332">
            <v>7410.17</v>
          </cell>
          <cell r="C15332">
            <v>2012</v>
          </cell>
          <cell r="D15332" t="str">
            <v>700360  Legal Services</v>
          </cell>
          <cell r="E15332" t="str">
            <v>District 8</v>
          </cell>
          <cell r="F15332" t="str">
            <v>Water</v>
          </cell>
        </row>
        <row r="15333">
          <cell r="B15333">
            <v>7410.17</v>
          </cell>
          <cell r="C15333">
            <v>2012</v>
          </cell>
          <cell r="D15333" t="str">
            <v>700360  Legal Services</v>
          </cell>
          <cell r="E15333" t="str">
            <v>District 6</v>
          </cell>
          <cell r="F15333" t="str">
            <v>Water</v>
          </cell>
        </row>
        <row r="15334">
          <cell r="B15334">
            <v>7410.17</v>
          </cell>
          <cell r="C15334">
            <v>2012</v>
          </cell>
          <cell r="D15334" t="str">
            <v>700360  Legal Services</v>
          </cell>
          <cell r="E15334" t="str">
            <v>TOC</v>
          </cell>
          <cell r="F15334" t="str">
            <v>Water</v>
          </cell>
        </row>
        <row r="15335">
          <cell r="B15335">
            <v>7410.17</v>
          </cell>
          <cell r="C15335">
            <v>2012</v>
          </cell>
          <cell r="D15335" t="str">
            <v>700360  Legal Services</v>
          </cell>
          <cell r="E15335" t="str">
            <v>District 1</v>
          </cell>
          <cell r="F15335" t="str">
            <v>Water</v>
          </cell>
        </row>
        <row r="15336">
          <cell r="B15336">
            <v>7410.17</v>
          </cell>
          <cell r="C15336">
            <v>2012</v>
          </cell>
          <cell r="D15336" t="str">
            <v>700360  Legal Services</v>
          </cell>
          <cell r="E15336" t="str">
            <v>District 1</v>
          </cell>
          <cell r="F15336" t="str">
            <v>Water</v>
          </cell>
        </row>
        <row r="15337">
          <cell r="B15337">
            <v>7410.17</v>
          </cell>
          <cell r="C15337">
            <v>2012</v>
          </cell>
          <cell r="D15337" t="str">
            <v>700360  Legal Services</v>
          </cell>
          <cell r="E15337" t="str">
            <v>District 1</v>
          </cell>
          <cell r="F15337" t="str">
            <v>Water</v>
          </cell>
        </row>
        <row r="15338">
          <cell r="B15338">
            <v>7410.17</v>
          </cell>
          <cell r="C15338">
            <v>2012</v>
          </cell>
          <cell r="D15338" t="str">
            <v>700360  Legal Services</v>
          </cell>
          <cell r="E15338" t="str">
            <v>District 1</v>
          </cell>
          <cell r="F15338" t="str">
            <v>Water</v>
          </cell>
        </row>
        <row r="15339">
          <cell r="B15339">
            <v>7410.17</v>
          </cell>
          <cell r="C15339">
            <v>2012</v>
          </cell>
          <cell r="D15339" t="str">
            <v>700360  Legal Services</v>
          </cell>
          <cell r="E15339" t="str">
            <v>District 1</v>
          </cell>
          <cell r="F15339" t="str">
            <v>Water</v>
          </cell>
        </row>
        <row r="15340">
          <cell r="B15340">
            <v>7410.17</v>
          </cell>
          <cell r="C15340">
            <v>2012</v>
          </cell>
          <cell r="D15340" t="str">
            <v>700360  Legal Services</v>
          </cell>
          <cell r="E15340" t="str">
            <v>Logistics</v>
          </cell>
          <cell r="F15340" t="str">
            <v>Water</v>
          </cell>
        </row>
        <row r="15341">
          <cell r="B15341">
            <v>7410.17</v>
          </cell>
          <cell r="C15341">
            <v>2012</v>
          </cell>
          <cell r="D15341" t="str">
            <v>700360  Legal Services</v>
          </cell>
          <cell r="E15341" t="str">
            <v>Logistics</v>
          </cell>
          <cell r="F15341" t="str">
            <v>Water</v>
          </cell>
        </row>
        <row r="15342">
          <cell r="B15342">
            <v>7410.17</v>
          </cell>
          <cell r="C15342">
            <v>2012</v>
          </cell>
          <cell r="D15342" t="str">
            <v>700360  Legal Services</v>
          </cell>
          <cell r="E15342" t="str">
            <v>Logistics</v>
          </cell>
          <cell r="F15342" t="str">
            <v>Water</v>
          </cell>
        </row>
        <row r="15343">
          <cell r="B15343">
            <v>7410.17</v>
          </cell>
          <cell r="C15343">
            <v>2012</v>
          </cell>
          <cell r="D15343" t="str">
            <v>700360  Legal Services</v>
          </cell>
          <cell r="E15343" t="str">
            <v>Logistics</v>
          </cell>
          <cell r="F15343" t="str">
            <v>Water</v>
          </cell>
        </row>
        <row r="15344">
          <cell r="B15344">
            <v>7410.17</v>
          </cell>
          <cell r="C15344">
            <v>2012</v>
          </cell>
          <cell r="D15344" t="str">
            <v>700360  Legal Services</v>
          </cell>
          <cell r="E15344" t="str">
            <v>Logistics</v>
          </cell>
          <cell r="F15344" t="str">
            <v>Water</v>
          </cell>
        </row>
        <row r="15345">
          <cell r="B15345">
            <v>7410.17</v>
          </cell>
          <cell r="C15345">
            <v>2012</v>
          </cell>
          <cell r="D15345" t="str">
            <v>700360  Legal Services</v>
          </cell>
          <cell r="E15345" t="str">
            <v>Logistics</v>
          </cell>
          <cell r="F15345" t="str">
            <v>Water</v>
          </cell>
        </row>
        <row r="15346">
          <cell r="B15346">
            <v>7410.17</v>
          </cell>
          <cell r="C15346">
            <v>2012</v>
          </cell>
          <cell r="D15346" t="str">
            <v>700360  Legal Services</v>
          </cell>
          <cell r="E15346" t="str">
            <v>District 8</v>
          </cell>
          <cell r="F15346" t="str">
            <v>Water</v>
          </cell>
        </row>
        <row r="15347">
          <cell r="B15347">
            <v>7410.17</v>
          </cell>
          <cell r="C15347">
            <v>2012</v>
          </cell>
          <cell r="D15347" t="str">
            <v>700360  Legal Services</v>
          </cell>
          <cell r="E15347" t="e">
            <v>#N/A</v>
          </cell>
          <cell r="F15347" t="str">
            <v>Sewer</v>
          </cell>
        </row>
        <row r="15348">
          <cell r="B15348">
            <v>7410.17</v>
          </cell>
          <cell r="C15348">
            <v>2012</v>
          </cell>
          <cell r="D15348" t="str">
            <v>700360  Legal Services</v>
          </cell>
          <cell r="E15348" t="e">
            <v>#N/A</v>
          </cell>
          <cell r="F15348" t="str">
            <v>Sewer</v>
          </cell>
        </row>
        <row r="15349">
          <cell r="B15349">
            <v>7410.17</v>
          </cell>
          <cell r="C15349">
            <v>2012</v>
          </cell>
          <cell r="D15349" t="str">
            <v>700360  Legal Services</v>
          </cell>
          <cell r="E15349" t="str">
            <v>District 8</v>
          </cell>
          <cell r="F15349" t="str">
            <v>Water</v>
          </cell>
        </row>
        <row r="15350">
          <cell r="B15350">
            <v>7410.17</v>
          </cell>
          <cell r="C15350">
            <v>2012</v>
          </cell>
          <cell r="D15350" t="str">
            <v>700360  Legal Services</v>
          </cell>
          <cell r="E15350" t="str">
            <v>District 8</v>
          </cell>
          <cell r="F15350" t="str">
            <v>Water</v>
          </cell>
        </row>
        <row r="15351">
          <cell r="B15351">
            <v>7410.17</v>
          </cell>
          <cell r="C15351">
            <v>2012</v>
          </cell>
          <cell r="D15351" t="str">
            <v>700360  Legal Services</v>
          </cell>
          <cell r="E15351" t="str">
            <v>District 8</v>
          </cell>
          <cell r="F15351" t="str">
            <v>Water</v>
          </cell>
        </row>
        <row r="15352">
          <cell r="B15352">
            <v>7410.17</v>
          </cell>
          <cell r="C15352">
            <v>2012</v>
          </cell>
          <cell r="D15352" t="str">
            <v>700360  Legal Services</v>
          </cell>
          <cell r="E15352" t="str">
            <v>District 8</v>
          </cell>
          <cell r="F15352" t="str">
            <v>Water</v>
          </cell>
        </row>
        <row r="15353">
          <cell r="B15353">
            <v>7410.17</v>
          </cell>
          <cell r="C15353">
            <v>2012</v>
          </cell>
          <cell r="D15353" t="str">
            <v>700360  Legal Services</v>
          </cell>
          <cell r="E15353" t="str">
            <v>District 8</v>
          </cell>
          <cell r="F15353" t="str">
            <v>Water</v>
          </cell>
        </row>
        <row r="15354">
          <cell r="B15354">
            <v>7410.17</v>
          </cell>
          <cell r="C15354">
            <v>2012</v>
          </cell>
          <cell r="D15354" t="str">
            <v>700360  Legal Services</v>
          </cell>
          <cell r="E15354" t="str">
            <v>District 8</v>
          </cell>
          <cell r="F15354" t="str">
            <v>Water</v>
          </cell>
        </row>
        <row r="15355">
          <cell r="B15355">
            <v>7410.17</v>
          </cell>
          <cell r="C15355">
            <v>2012</v>
          </cell>
          <cell r="D15355" t="str">
            <v>700360  Legal Services</v>
          </cell>
          <cell r="E15355" t="str">
            <v>District 8</v>
          </cell>
          <cell r="F15355" t="str">
            <v>Water</v>
          </cell>
        </row>
        <row r="15356">
          <cell r="B15356">
            <v>7410.17</v>
          </cell>
          <cell r="C15356">
            <v>2012</v>
          </cell>
          <cell r="D15356" t="str">
            <v>700360  Legal Services</v>
          </cell>
          <cell r="E15356" t="str">
            <v>District 8</v>
          </cell>
          <cell r="F15356" t="str">
            <v>Water</v>
          </cell>
        </row>
        <row r="15357">
          <cell r="B15357">
            <v>7410.17</v>
          </cell>
          <cell r="C15357">
            <v>2012</v>
          </cell>
          <cell r="D15357" t="str">
            <v>700360  Legal Services</v>
          </cell>
          <cell r="E15357" t="str">
            <v>District 8</v>
          </cell>
          <cell r="F15357" t="str">
            <v>Water</v>
          </cell>
        </row>
        <row r="15358">
          <cell r="B15358">
            <v>7410.17</v>
          </cell>
          <cell r="C15358">
            <v>2012</v>
          </cell>
          <cell r="D15358" t="str">
            <v>700360  Legal Services</v>
          </cell>
          <cell r="E15358" t="str">
            <v>District 8</v>
          </cell>
          <cell r="F15358" t="str">
            <v>Water</v>
          </cell>
        </row>
        <row r="15359">
          <cell r="B15359">
            <v>7410.17</v>
          </cell>
          <cell r="C15359">
            <v>2012</v>
          </cell>
          <cell r="D15359" t="str">
            <v>700360  Legal Services</v>
          </cell>
          <cell r="E15359" t="str">
            <v>District 8</v>
          </cell>
          <cell r="F15359" t="str">
            <v>Water</v>
          </cell>
        </row>
        <row r="15360">
          <cell r="B15360">
            <v>7410.17</v>
          </cell>
          <cell r="C15360">
            <v>2012</v>
          </cell>
          <cell r="D15360" t="str">
            <v>700360  Legal Services</v>
          </cell>
          <cell r="E15360" t="str">
            <v>District 6</v>
          </cell>
          <cell r="F15360" t="str">
            <v>Water</v>
          </cell>
        </row>
        <row r="15361">
          <cell r="B15361">
            <v>7410.17</v>
          </cell>
          <cell r="C15361">
            <v>2012</v>
          </cell>
          <cell r="D15361" t="str">
            <v>700360  Legal Services</v>
          </cell>
          <cell r="E15361" t="str">
            <v>District 6</v>
          </cell>
          <cell r="F15361" t="str">
            <v>Water</v>
          </cell>
        </row>
        <row r="15362">
          <cell r="B15362">
            <v>7410.17</v>
          </cell>
          <cell r="C15362">
            <v>2012</v>
          </cell>
          <cell r="D15362" t="str">
            <v>700360  Legal Services</v>
          </cell>
          <cell r="E15362" t="str">
            <v>District 6</v>
          </cell>
          <cell r="F15362" t="str">
            <v>Water</v>
          </cell>
        </row>
        <row r="15363">
          <cell r="B15363">
            <v>7410.17</v>
          </cell>
          <cell r="C15363">
            <v>2012</v>
          </cell>
          <cell r="D15363" t="str">
            <v>700360  Legal Services</v>
          </cell>
          <cell r="E15363" t="str">
            <v>District 6</v>
          </cell>
          <cell r="F15363" t="str">
            <v>Water</v>
          </cell>
        </row>
        <row r="15364">
          <cell r="B15364">
            <v>7410.17</v>
          </cell>
          <cell r="C15364">
            <v>2012</v>
          </cell>
          <cell r="D15364" t="str">
            <v>700360  Legal Services</v>
          </cell>
          <cell r="E15364" t="str">
            <v>District 6</v>
          </cell>
          <cell r="F15364" t="str">
            <v>Water</v>
          </cell>
        </row>
        <row r="15365">
          <cell r="B15365">
            <v>7410.17</v>
          </cell>
          <cell r="C15365">
            <v>2012</v>
          </cell>
          <cell r="D15365" t="str">
            <v>700360  Legal Services</v>
          </cell>
          <cell r="E15365" t="str">
            <v>District 6</v>
          </cell>
          <cell r="F15365" t="str">
            <v>Water</v>
          </cell>
        </row>
        <row r="15366">
          <cell r="B15366">
            <v>7410.17</v>
          </cell>
          <cell r="C15366">
            <v>2012</v>
          </cell>
          <cell r="D15366" t="str">
            <v>700360  Legal Services</v>
          </cell>
          <cell r="E15366" t="str">
            <v>District 6</v>
          </cell>
          <cell r="F15366" t="str">
            <v>Water</v>
          </cell>
        </row>
        <row r="15367">
          <cell r="B15367">
            <v>7410.17</v>
          </cell>
          <cell r="C15367">
            <v>2012</v>
          </cell>
          <cell r="D15367" t="str">
            <v>700360  Legal Services</v>
          </cell>
          <cell r="E15367" t="str">
            <v>District 8</v>
          </cell>
          <cell r="F15367" t="str">
            <v>Water</v>
          </cell>
        </row>
        <row r="15368">
          <cell r="B15368">
            <v>7410.17</v>
          </cell>
          <cell r="C15368">
            <v>2012</v>
          </cell>
          <cell r="D15368" t="str">
            <v>700360  Legal Services</v>
          </cell>
          <cell r="E15368" t="str">
            <v>District 8</v>
          </cell>
          <cell r="F15368" t="str">
            <v>Water</v>
          </cell>
        </row>
        <row r="15369">
          <cell r="B15369">
            <v>7410.17</v>
          </cell>
          <cell r="C15369">
            <v>2012</v>
          </cell>
          <cell r="D15369" t="str">
            <v>700360  Legal Services</v>
          </cell>
          <cell r="E15369" t="str">
            <v>District 8</v>
          </cell>
          <cell r="F15369" t="str">
            <v>Water</v>
          </cell>
        </row>
        <row r="15370">
          <cell r="B15370">
            <v>7410.17</v>
          </cell>
          <cell r="C15370">
            <v>2012</v>
          </cell>
          <cell r="D15370" t="str">
            <v>700360  Legal Services</v>
          </cell>
          <cell r="E15370" t="str">
            <v>District 8</v>
          </cell>
          <cell r="F15370" t="str">
            <v>Water</v>
          </cell>
        </row>
        <row r="15371">
          <cell r="B15371">
            <v>7410.17</v>
          </cell>
          <cell r="C15371">
            <v>2012</v>
          </cell>
          <cell r="D15371" t="str">
            <v>700360  Legal Services</v>
          </cell>
          <cell r="E15371" t="str">
            <v>District 1</v>
          </cell>
          <cell r="F15371" t="str">
            <v>Water</v>
          </cell>
        </row>
        <row r="15372">
          <cell r="B15372">
            <v>7410.17</v>
          </cell>
          <cell r="C15372">
            <v>2012</v>
          </cell>
          <cell r="D15372" t="str">
            <v>700360  Legal Services</v>
          </cell>
          <cell r="E15372" t="str">
            <v>District 8</v>
          </cell>
          <cell r="F15372" t="str">
            <v>Water</v>
          </cell>
        </row>
        <row r="15373">
          <cell r="B15373">
            <v>7410.17</v>
          </cell>
          <cell r="C15373">
            <v>2012</v>
          </cell>
          <cell r="D15373" t="str">
            <v>700360  Legal Services</v>
          </cell>
          <cell r="E15373" t="str">
            <v>Logistics</v>
          </cell>
          <cell r="F15373" t="str">
            <v>Water</v>
          </cell>
        </row>
        <row r="15374">
          <cell r="B15374">
            <v>7410.17</v>
          </cell>
          <cell r="C15374">
            <v>2012</v>
          </cell>
          <cell r="D15374" t="str">
            <v>700360  Legal Services</v>
          </cell>
          <cell r="E15374" t="str">
            <v>District 4</v>
          </cell>
          <cell r="F15374" t="str">
            <v>Sewer</v>
          </cell>
        </row>
        <row r="15375">
          <cell r="B15375">
            <v>7410.17</v>
          </cell>
          <cell r="C15375">
            <v>2012</v>
          </cell>
          <cell r="D15375" t="str">
            <v>700360  Legal Services</v>
          </cell>
          <cell r="E15375" t="str">
            <v>District 4</v>
          </cell>
          <cell r="F15375" t="str">
            <v>Sewer</v>
          </cell>
        </row>
        <row r="15376">
          <cell r="B15376">
            <v>7410.17</v>
          </cell>
          <cell r="C15376">
            <v>2012</v>
          </cell>
          <cell r="D15376" t="str">
            <v>700360  Legal Services</v>
          </cell>
          <cell r="E15376" t="str">
            <v>District 4</v>
          </cell>
          <cell r="F15376" t="str">
            <v>Sewer</v>
          </cell>
        </row>
        <row r="15377">
          <cell r="B15377">
            <v>7410.17</v>
          </cell>
          <cell r="C15377">
            <v>2012</v>
          </cell>
          <cell r="D15377" t="str">
            <v>700360  Legal Services</v>
          </cell>
          <cell r="E15377" t="str">
            <v>District 3</v>
          </cell>
          <cell r="F15377" t="str">
            <v>Sewer</v>
          </cell>
        </row>
        <row r="15378">
          <cell r="B15378">
            <v>7410.17</v>
          </cell>
          <cell r="C15378">
            <v>2012</v>
          </cell>
          <cell r="D15378" t="str">
            <v>700360  Legal Services</v>
          </cell>
          <cell r="E15378" t="str">
            <v>District 3</v>
          </cell>
          <cell r="F15378" t="str">
            <v>Sewer</v>
          </cell>
        </row>
        <row r="15379">
          <cell r="B15379">
            <v>7410.17</v>
          </cell>
          <cell r="C15379">
            <v>2012</v>
          </cell>
          <cell r="D15379" t="str">
            <v>700360  Legal Services</v>
          </cell>
          <cell r="E15379" t="str">
            <v>District 3</v>
          </cell>
          <cell r="F15379" t="str">
            <v>Sewer</v>
          </cell>
        </row>
        <row r="15380">
          <cell r="B15380">
            <v>7410.17</v>
          </cell>
          <cell r="C15380">
            <v>2012</v>
          </cell>
          <cell r="D15380" t="str">
            <v>700360  Legal Services</v>
          </cell>
          <cell r="E15380" t="str">
            <v>TOC</v>
          </cell>
          <cell r="F15380" t="str">
            <v>Sewer</v>
          </cell>
        </row>
        <row r="15381">
          <cell r="B15381">
            <v>7410.17</v>
          </cell>
          <cell r="C15381">
            <v>2012</v>
          </cell>
          <cell r="D15381" t="str">
            <v>700360  Legal Services</v>
          </cell>
          <cell r="E15381" t="str">
            <v>District 7</v>
          </cell>
          <cell r="F15381" t="str">
            <v>Sewer</v>
          </cell>
        </row>
        <row r="15382">
          <cell r="B15382">
            <v>7410.17</v>
          </cell>
          <cell r="C15382">
            <v>2012</v>
          </cell>
          <cell r="D15382" t="str">
            <v>700360  Legal Services</v>
          </cell>
          <cell r="E15382" t="str">
            <v>District 7</v>
          </cell>
          <cell r="F15382" t="str">
            <v>Sewer</v>
          </cell>
        </row>
        <row r="15383">
          <cell r="B15383">
            <v>7410.17</v>
          </cell>
          <cell r="C15383">
            <v>2012</v>
          </cell>
          <cell r="D15383" t="str">
            <v>700360  Legal Services</v>
          </cell>
          <cell r="E15383" t="str">
            <v>District 6</v>
          </cell>
          <cell r="F15383" t="str">
            <v>Sewer</v>
          </cell>
        </row>
        <row r="15384">
          <cell r="B15384">
            <v>7410.17</v>
          </cell>
          <cell r="C15384">
            <v>2012</v>
          </cell>
          <cell r="D15384" t="str">
            <v>700360  Legal Services</v>
          </cell>
          <cell r="E15384" t="str">
            <v>District 7</v>
          </cell>
          <cell r="F15384" t="str">
            <v>Sewer</v>
          </cell>
        </row>
        <row r="15385">
          <cell r="B15385">
            <v>7410.17</v>
          </cell>
          <cell r="C15385">
            <v>2012</v>
          </cell>
          <cell r="D15385" t="str">
            <v>700360  Legal Services</v>
          </cell>
          <cell r="E15385" t="str">
            <v>District 1</v>
          </cell>
          <cell r="F15385" t="str">
            <v>Sewer</v>
          </cell>
        </row>
        <row r="15386">
          <cell r="B15386">
            <v>7410.17</v>
          </cell>
          <cell r="C15386">
            <v>2012</v>
          </cell>
          <cell r="D15386" t="str">
            <v>700360  Legal Services</v>
          </cell>
          <cell r="E15386" t="str">
            <v>District 1</v>
          </cell>
          <cell r="F15386" t="str">
            <v>Sewer</v>
          </cell>
        </row>
        <row r="15387">
          <cell r="B15387">
            <v>7410.17</v>
          </cell>
          <cell r="C15387">
            <v>2012</v>
          </cell>
          <cell r="D15387" t="str">
            <v>700360  Legal Services</v>
          </cell>
          <cell r="E15387" t="str">
            <v>District 1</v>
          </cell>
          <cell r="F15387" t="str">
            <v>Sewer</v>
          </cell>
        </row>
        <row r="15388">
          <cell r="B15388">
            <v>7410.17</v>
          </cell>
          <cell r="C15388">
            <v>2012</v>
          </cell>
          <cell r="D15388" t="str">
            <v>700360  Legal Services</v>
          </cell>
          <cell r="E15388" t="str">
            <v>Logistics</v>
          </cell>
          <cell r="F15388" t="str">
            <v>Sewer</v>
          </cell>
        </row>
        <row r="15389">
          <cell r="B15389">
            <v>7410.17</v>
          </cell>
          <cell r="C15389">
            <v>2012</v>
          </cell>
          <cell r="D15389" t="str">
            <v>700360  Legal Services</v>
          </cell>
          <cell r="E15389" t="str">
            <v>Logistics</v>
          </cell>
          <cell r="F15389" t="str">
            <v>Sewer</v>
          </cell>
        </row>
        <row r="15390">
          <cell r="B15390">
            <v>7410.17</v>
          </cell>
          <cell r="C15390">
            <v>2012</v>
          </cell>
          <cell r="D15390" t="str">
            <v>700360  Legal Services</v>
          </cell>
          <cell r="E15390" t="str">
            <v>Logistics</v>
          </cell>
          <cell r="F15390" t="str">
            <v>Sewer</v>
          </cell>
        </row>
        <row r="15391">
          <cell r="B15391">
            <v>7410.17</v>
          </cell>
          <cell r="C15391">
            <v>2012</v>
          </cell>
          <cell r="D15391" t="str">
            <v>700360  Legal Services</v>
          </cell>
          <cell r="E15391" t="str">
            <v>Logistics</v>
          </cell>
          <cell r="F15391" t="str">
            <v>Sewer</v>
          </cell>
        </row>
        <row r="15392">
          <cell r="B15392">
            <v>7410.17</v>
          </cell>
          <cell r="C15392">
            <v>2012</v>
          </cell>
          <cell r="D15392" t="str">
            <v>700360  Legal Services</v>
          </cell>
          <cell r="E15392" t="str">
            <v>Logistics</v>
          </cell>
          <cell r="F15392" t="str">
            <v>Sewer</v>
          </cell>
        </row>
        <row r="15393">
          <cell r="B15393">
            <v>7410.17</v>
          </cell>
          <cell r="C15393">
            <v>2012</v>
          </cell>
          <cell r="D15393" t="str">
            <v>700360  Legal Services</v>
          </cell>
          <cell r="E15393" t="str">
            <v>Logistics</v>
          </cell>
          <cell r="F15393" t="str">
            <v>Sewer</v>
          </cell>
        </row>
        <row r="15394">
          <cell r="B15394">
            <v>7410.17</v>
          </cell>
          <cell r="C15394">
            <v>2012</v>
          </cell>
          <cell r="D15394" t="str">
            <v>700360  Legal Services</v>
          </cell>
          <cell r="E15394" t="str">
            <v>Logistics</v>
          </cell>
          <cell r="F15394" t="str">
            <v>Sewer</v>
          </cell>
        </row>
        <row r="15395">
          <cell r="B15395">
            <v>7410.17</v>
          </cell>
          <cell r="C15395">
            <v>2012</v>
          </cell>
          <cell r="D15395" t="str">
            <v>700360  Legal Services</v>
          </cell>
          <cell r="E15395" t="str">
            <v>Informal Settlements</v>
          </cell>
          <cell r="F15395" t="str">
            <v>Sewer</v>
          </cell>
        </row>
        <row r="15396">
          <cell r="B15396">
            <v>7410.17</v>
          </cell>
          <cell r="C15396">
            <v>2012</v>
          </cell>
          <cell r="D15396" t="str">
            <v>700360  Legal Services</v>
          </cell>
          <cell r="E15396" t="str">
            <v>TOC</v>
          </cell>
          <cell r="F15396" t="str">
            <v>Sewer</v>
          </cell>
        </row>
        <row r="15397">
          <cell r="B15397">
            <v>7410.17</v>
          </cell>
          <cell r="C15397">
            <v>2012</v>
          </cell>
          <cell r="D15397" t="str">
            <v>700360  Legal Services</v>
          </cell>
          <cell r="E15397" t="str">
            <v>Planning &amp; Design</v>
          </cell>
          <cell r="F15397" t="str">
            <v>Sewer</v>
          </cell>
        </row>
        <row r="15398">
          <cell r="B15398">
            <v>7410.17</v>
          </cell>
          <cell r="C15398">
            <v>2012</v>
          </cell>
          <cell r="D15398" t="str">
            <v>700360  Legal Services</v>
          </cell>
          <cell r="E15398" t="str">
            <v>Planning &amp; Design</v>
          </cell>
          <cell r="F15398" t="str">
            <v>Sewer</v>
          </cell>
        </row>
        <row r="15399">
          <cell r="B15399">
            <v>7410.17</v>
          </cell>
          <cell r="C15399">
            <v>2012</v>
          </cell>
          <cell r="D15399" t="str">
            <v>700360  Legal Services</v>
          </cell>
          <cell r="E15399" t="str">
            <v>Informal Settlements</v>
          </cell>
          <cell r="F15399" t="str">
            <v>Sewer</v>
          </cell>
        </row>
        <row r="15400">
          <cell r="B15400">
            <v>7410.17</v>
          </cell>
          <cell r="C15400">
            <v>2012</v>
          </cell>
          <cell r="D15400" t="str">
            <v>700360  Legal Services</v>
          </cell>
          <cell r="E15400" t="str">
            <v>District 4</v>
          </cell>
          <cell r="F15400" t="str">
            <v>Sewer</v>
          </cell>
        </row>
        <row r="15401">
          <cell r="B15401">
            <v>7410.17</v>
          </cell>
          <cell r="C15401">
            <v>2012</v>
          </cell>
          <cell r="D15401" t="str">
            <v>700360  Legal Services</v>
          </cell>
          <cell r="E15401" t="str">
            <v>Logistics</v>
          </cell>
          <cell r="F15401" t="str">
            <v>Water</v>
          </cell>
        </row>
        <row r="15402">
          <cell r="B15402">
            <v>7410.17</v>
          </cell>
          <cell r="C15402">
            <v>2012</v>
          </cell>
          <cell r="D15402" t="str">
            <v>700360  Legal Services</v>
          </cell>
          <cell r="E15402" t="str">
            <v>Logistics</v>
          </cell>
          <cell r="F15402" t="str">
            <v>Water</v>
          </cell>
        </row>
        <row r="15403">
          <cell r="B15403">
            <v>7410.17</v>
          </cell>
          <cell r="C15403">
            <v>2012</v>
          </cell>
          <cell r="D15403" t="str">
            <v>700360  Legal Services</v>
          </cell>
          <cell r="E15403" t="str">
            <v>TOC</v>
          </cell>
          <cell r="F15403" t="str">
            <v>Water</v>
          </cell>
        </row>
        <row r="15404">
          <cell r="B15404">
            <v>7410.17</v>
          </cell>
          <cell r="C15404">
            <v>2012</v>
          </cell>
          <cell r="D15404" t="str">
            <v>700360  Legal Services</v>
          </cell>
          <cell r="E15404" t="str">
            <v>Informal Settlements</v>
          </cell>
          <cell r="F15404" t="str">
            <v>Water</v>
          </cell>
        </row>
        <row r="15405">
          <cell r="B15405">
            <v>7410.17</v>
          </cell>
          <cell r="C15405">
            <v>2012</v>
          </cell>
          <cell r="D15405" t="str">
            <v>700360  Legal Services</v>
          </cell>
          <cell r="E15405" t="str">
            <v>TOC</v>
          </cell>
          <cell r="F15405" t="str">
            <v>Water</v>
          </cell>
        </row>
        <row r="15406">
          <cell r="B15406">
            <v>7410.17</v>
          </cell>
          <cell r="C15406">
            <v>2012</v>
          </cell>
          <cell r="D15406" t="str">
            <v>700360  Legal Services</v>
          </cell>
          <cell r="E15406" t="str">
            <v>Planning &amp; Design</v>
          </cell>
          <cell r="F15406" t="str">
            <v>Water</v>
          </cell>
        </row>
        <row r="15407">
          <cell r="B15407">
            <v>7410.17</v>
          </cell>
          <cell r="C15407">
            <v>2012</v>
          </cell>
          <cell r="D15407" t="str">
            <v>700360  Legal Services</v>
          </cell>
          <cell r="E15407" t="str">
            <v>Informal Settlements</v>
          </cell>
          <cell r="F15407" t="str">
            <v>Water</v>
          </cell>
        </row>
        <row r="15408">
          <cell r="B15408">
            <v>7410.17</v>
          </cell>
          <cell r="C15408">
            <v>2012</v>
          </cell>
          <cell r="D15408" t="str">
            <v>700360  Legal Services</v>
          </cell>
          <cell r="E15408" t="str">
            <v>Logistics</v>
          </cell>
          <cell r="F15408" t="str">
            <v>Water</v>
          </cell>
        </row>
        <row r="15409">
          <cell r="B15409">
            <v>7410.17</v>
          </cell>
          <cell r="C15409">
            <v>2012</v>
          </cell>
          <cell r="D15409" t="str">
            <v>700360  Legal Services</v>
          </cell>
          <cell r="E15409" t="str">
            <v>District 7</v>
          </cell>
          <cell r="F15409" t="str">
            <v>Sewer</v>
          </cell>
        </row>
        <row r="15410">
          <cell r="B15410">
            <v>7410.17</v>
          </cell>
          <cell r="C15410">
            <v>2012</v>
          </cell>
          <cell r="D15410" t="str">
            <v>700360  Legal Services</v>
          </cell>
          <cell r="E15410" t="str">
            <v>District 7</v>
          </cell>
          <cell r="F15410" t="str">
            <v>Sewer</v>
          </cell>
        </row>
        <row r="15411">
          <cell r="B15411">
            <v>7410.17</v>
          </cell>
          <cell r="C15411">
            <v>2012</v>
          </cell>
          <cell r="D15411" t="str">
            <v>700360  Legal Services</v>
          </cell>
          <cell r="E15411" t="str">
            <v>District 7</v>
          </cell>
          <cell r="F15411" t="str">
            <v>Sewer</v>
          </cell>
        </row>
        <row r="15412">
          <cell r="B15412">
            <v>7410.17</v>
          </cell>
          <cell r="C15412">
            <v>2012</v>
          </cell>
          <cell r="D15412" t="str">
            <v>700360  Legal Services</v>
          </cell>
          <cell r="E15412" t="str">
            <v>District 7</v>
          </cell>
          <cell r="F15412" t="str">
            <v>Sewer</v>
          </cell>
        </row>
        <row r="15413">
          <cell r="B15413">
            <v>7410.17</v>
          </cell>
          <cell r="C15413">
            <v>2012</v>
          </cell>
          <cell r="D15413" t="str">
            <v>700360  Legal Services</v>
          </cell>
          <cell r="E15413" t="str">
            <v>District 7</v>
          </cell>
          <cell r="F15413" t="str">
            <v>Sewer</v>
          </cell>
        </row>
        <row r="15414">
          <cell r="B15414">
            <v>7410.17</v>
          </cell>
          <cell r="C15414">
            <v>2012</v>
          </cell>
          <cell r="D15414" t="str">
            <v>700360  Legal Services</v>
          </cell>
          <cell r="E15414" t="str">
            <v>District 7</v>
          </cell>
          <cell r="F15414" t="str">
            <v>Sewer</v>
          </cell>
        </row>
        <row r="15415">
          <cell r="B15415">
            <v>7410.17</v>
          </cell>
          <cell r="C15415">
            <v>2012</v>
          </cell>
          <cell r="D15415" t="str">
            <v>700360  Legal Services</v>
          </cell>
          <cell r="E15415" t="str">
            <v>District 6</v>
          </cell>
          <cell r="F15415" t="str">
            <v>Sewer</v>
          </cell>
        </row>
        <row r="15416">
          <cell r="B15416">
            <v>7410.17</v>
          </cell>
          <cell r="C15416">
            <v>2012</v>
          </cell>
          <cell r="D15416" t="str">
            <v>700360  Legal Services</v>
          </cell>
          <cell r="E15416" t="str">
            <v>District 6</v>
          </cell>
          <cell r="F15416" t="str">
            <v>Sewer</v>
          </cell>
        </row>
        <row r="15417">
          <cell r="B15417">
            <v>7410.17</v>
          </cell>
          <cell r="C15417">
            <v>2012</v>
          </cell>
          <cell r="D15417" t="str">
            <v>700360  Legal Services</v>
          </cell>
          <cell r="E15417" t="str">
            <v>District 6</v>
          </cell>
          <cell r="F15417" t="str">
            <v>Sewer</v>
          </cell>
        </row>
        <row r="15418">
          <cell r="B15418">
            <v>7410.17</v>
          </cell>
          <cell r="C15418">
            <v>2012</v>
          </cell>
          <cell r="D15418" t="str">
            <v>700360  Legal Services</v>
          </cell>
          <cell r="E15418" t="str">
            <v>District 6</v>
          </cell>
          <cell r="F15418" t="str">
            <v>Sewer</v>
          </cell>
        </row>
        <row r="15419">
          <cell r="B15419">
            <v>7410.17</v>
          </cell>
          <cell r="C15419">
            <v>2012</v>
          </cell>
          <cell r="D15419" t="str">
            <v>700360  Legal Services</v>
          </cell>
          <cell r="E15419" t="str">
            <v>District 6</v>
          </cell>
          <cell r="F15419" t="str">
            <v>Sewer</v>
          </cell>
        </row>
        <row r="15420">
          <cell r="B15420">
            <v>7410.17</v>
          </cell>
          <cell r="C15420">
            <v>2012</v>
          </cell>
          <cell r="D15420" t="str">
            <v>700360  Legal Services</v>
          </cell>
          <cell r="E15420" t="str">
            <v>District 6</v>
          </cell>
          <cell r="F15420" t="str">
            <v>Sewer</v>
          </cell>
        </row>
        <row r="15421">
          <cell r="B15421">
            <v>7410.17</v>
          </cell>
          <cell r="C15421">
            <v>2012</v>
          </cell>
          <cell r="D15421" t="str">
            <v>700360  Legal Services</v>
          </cell>
          <cell r="E15421" t="str">
            <v>District 7</v>
          </cell>
          <cell r="F15421" t="str">
            <v>Sewer</v>
          </cell>
        </row>
        <row r="15422">
          <cell r="B15422">
            <v>7410.17</v>
          </cell>
          <cell r="C15422">
            <v>2012</v>
          </cell>
          <cell r="D15422" t="str">
            <v>700360  Legal Services</v>
          </cell>
          <cell r="E15422" t="str">
            <v>District 7</v>
          </cell>
          <cell r="F15422" t="str">
            <v>Sewer</v>
          </cell>
        </row>
        <row r="15423">
          <cell r="B15423">
            <v>7410.17</v>
          </cell>
          <cell r="C15423">
            <v>2012</v>
          </cell>
          <cell r="D15423" t="str">
            <v>700360  Legal Services</v>
          </cell>
          <cell r="E15423" t="str">
            <v>District 7</v>
          </cell>
          <cell r="F15423" t="str">
            <v>Sewer</v>
          </cell>
        </row>
        <row r="15424">
          <cell r="B15424">
            <v>7410.17</v>
          </cell>
          <cell r="C15424">
            <v>2012</v>
          </cell>
          <cell r="D15424" t="str">
            <v>700360  Legal Services</v>
          </cell>
          <cell r="E15424" t="str">
            <v>District 7</v>
          </cell>
          <cell r="F15424" t="str">
            <v>Sewer</v>
          </cell>
        </row>
        <row r="15425">
          <cell r="B15425">
            <v>7410.17</v>
          </cell>
          <cell r="C15425">
            <v>2012</v>
          </cell>
          <cell r="D15425" t="str">
            <v>700360  Legal Services</v>
          </cell>
          <cell r="E15425" t="str">
            <v>District 7</v>
          </cell>
          <cell r="F15425" t="str">
            <v>Sewer</v>
          </cell>
        </row>
        <row r="15426">
          <cell r="B15426">
            <v>7410.17</v>
          </cell>
          <cell r="C15426">
            <v>2012</v>
          </cell>
          <cell r="D15426" t="str">
            <v>700360  Legal Services</v>
          </cell>
          <cell r="E15426" t="str">
            <v>District 4</v>
          </cell>
          <cell r="F15426" t="str">
            <v>Sewer</v>
          </cell>
        </row>
        <row r="15427">
          <cell r="B15427">
            <v>30949.72</v>
          </cell>
          <cell r="C15427">
            <v>2012</v>
          </cell>
          <cell r="D15427" t="str">
            <v>700400  Mayoral Committee</v>
          </cell>
          <cell r="E15427" t="str">
            <v>District 4</v>
          </cell>
          <cell r="F15427" t="str">
            <v>Water</v>
          </cell>
        </row>
        <row r="15428">
          <cell r="B15428">
            <v>30949.72</v>
          </cell>
          <cell r="C15428">
            <v>2012</v>
          </cell>
          <cell r="D15428" t="str">
            <v>700400  Mayoral Committee</v>
          </cell>
          <cell r="E15428" t="str">
            <v>District 4</v>
          </cell>
          <cell r="F15428" t="str">
            <v>Water</v>
          </cell>
        </row>
        <row r="15429">
          <cell r="B15429">
            <v>30949.72</v>
          </cell>
          <cell r="C15429">
            <v>2012</v>
          </cell>
          <cell r="D15429" t="str">
            <v>700400  Mayoral Committee</v>
          </cell>
          <cell r="E15429" t="str">
            <v>District 4</v>
          </cell>
          <cell r="F15429" t="str">
            <v>Water</v>
          </cell>
        </row>
        <row r="15430">
          <cell r="B15430">
            <v>30949.72</v>
          </cell>
          <cell r="C15430">
            <v>2012</v>
          </cell>
          <cell r="D15430" t="str">
            <v>700400  Mayoral Committee</v>
          </cell>
          <cell r="E15430" t="str">
            <v>District 4</v>
          </cell>
          <cell r="F15430" t="str">
            <v>Water</v>
          </cell>
        </row>
        <row r="15431">
          <cell r="B15431">
            <v>30949.72</v>
          </cell>
          <cell r="C15431">
            <v>2012</v>
          </cell>
          <cell r="D15431" t="str">
            <v>700400  Mayoral Committee</v>
          </cell>
          <cell r="E15431" t="str">
            <v>District 4</v>
          </cell>
          <cell r="F15431" t="str">
            <v>Water</v>
          </cell>
        </row>
        <row r="15432">
          <cell r="B15432">
            <v>30949.72</v>
          </cell>
          <cell r="C15432">
            <v>2012</v>
          </cell>
          <cell r="D15432" t="str">
            <v>700400  Mayoral Committee</v>
          </cell>
          <cell r="E15432" t="str">
            <v>District 4</v>
          </cell>
          <cell r="F15432" t="str">
            <v>Water</v>
          </cell>
        </row>
        <row r="15433">
          <cell r="B15433">
            <v>30949.72</v>
          </cell>
          <cell r="C15433">
            <v>2012</v>
          </cell>
          <cell r="D15433" t="str">
            <v>700400  Mayoral Committee</v>
          </cell>
          <cell r="E15433" t="str">
            <v>District 3</v>
          </cell>
          <cell r="F15433" t="str">
            <v>Water</v>
          </cell>
        </row>
        <row r="15434">
          <cell r="B15434">
            <v>30949.72</v>
          </cell>
          <cell r="C15434">
            <v>2012</v>
          </cell>
          <cell r="D15434" t="str">
            <v>700400  Mayoral Committee</v>
          </cell>
          <cell r="E15434" t="str">
            <v>District 3</v>
          </cell>
          <cell r="F15434" t="str">
            <v>Water</v>
          </cell>
        </row>
        <row r="15435">
          <cell r="B15435">
            <v>30949.72</v>
          </cell>
          <cell r="C15435">
            <v>2012</v>
          </cell>
          <cell r="D15435" t="str">
            <v>700400  Mayoral Committee</v>
          </cell>
          <cell r="E15435" t="str">
            <v>District 3</v>
          </cell>
          <cell r="F15435" t="str">
            <v>Water</v>
          </cell>
        </row>
        <row r="15436">
          <cell r="B15436">
            <v>30949.72</v>
          </cell>
          <cell r="C15436">
            <v>2012</v>
          </cell>
          <cell r="D15436" t="str">
            <v>700400  Mayoral Committee</v>
          </cell>
          <cell r="E15436" t="str">
            <v>District 3</v>
          </cell>
          <cell r="F15436" t="str">
            <v>Water</v>
          </cell>
        </row>
        <row r="15437">
          <cell r="B15437">
            <v>30949.72</v>
          </cell>
          <cell r="C15437">
            <v>2012</v>
          </cell>
          <cell r="D15437" t="str">
            <v>700400  Mayoral Committee</v>
          </cell>
          <cell r="E15437" t="str">
            <v>District 6</v>
          </cell>
          <cell r="F15437" t="str">
            <v>Water</v>
          </cell>
        </row>
        <row r="15438">
          <cell r="B15438">
            <v>30949.72</v>
          </cell>
          <cell r="C15438">
            <v>2012</v>
          </cell>
          <cell r="D15438" t="str">
            <v>700400  Mayoral Committee</v>
          </cell>
          <cell r="E15438" t="str">
            <v>District 8</v>
          </cell>
          <cell r="F15438" t="str">
            <v>Water</v>
          </cell>
        </row>
        <row r="15439">
          <cell r="B15439">
            <v>30949.72</v>
          </cell>
          <cell r="C15439">
            <v>2012</v>
          </cell>
          <cell r="D15439" t="str">
            <v>700400  Mayoral Committee</v>
          </cell>
          <cell r="E15439" t="str">
            <v>District 8</v>
          </cell>
          <cell r="F15439" t="str">
            <v>Water</v>
          </cell>
        </row>
        <row r="15440">
          <cell r="B15440">
            <v>30949.72</v>
          </cell>
          <cell r="C15440">
            <v>2012</v>
          </cell>
          <cell r="D15440" t="str">
            <v>700400  Mayoral Committee</v>
          </cell>
          <cell r="E15440" t="str">
            <v>District 6</v>
          </cell>
          <cell r="F15440" t="str">
            <v>Water</v>
          </cell>
        </row>
        <row r="15441">
          <cell r="B15441">
            <v>30949.72</v>
          </cell>
          <cell r="C15441">
            <v>2012</v>
          </cell>
          <cell r="D15441" t="str">
            <v>700400  Mayoral Committee</v>
          </cell>
          <cell r="E15441" t="str">
            <v>TOC</v>
          </cell>
          <cell r="F15441" t="str">
            <v>Water</v>
          </cell>
        </row>
        <row r="15442">
          <cell r="B15442">
            <v>30949.72</v>
          </cell>
          <cell r="C15442">
            <v>2012</v>
          </cell>
          <cell r="D15442" t="str">
            <v>700400  Mayoral Committee</v>
          </cell>
          <cell r="E15442" t="str">
            <v>District 1</v>
          </cell>
          <cell r="F15442" t="str">
            <v>Water</v>
          </cell>
        </row>
        <row r="15443">
          <cell r="B15443">
            <v>30949.72</v>
          </cell>
          <cell r="C15443">
            <v>2012</v>
          </cell>
          <cell r="D15443" t="str">
            <v>700400  Mayoral Committee</v>
          </cell>
          <cell r="E15443" t="str">
            <v>District 1</v>
          </cell>
          <cell r="F15443" t="str">
            <v>Water</v>
          </cell>
        </row>
        <row r="15444">
          <cell r="B15444">
            <v>30949.72</v>
          </cell>
          <cell r="C15444">
            <v>2012</v>
          </cell>
          <cell r="D15444" t="str">
            <v>700400  Mayoral Committee</v>
          </cell>
          <cell r="E15444" t="str">
            <v>District 1</v>
          </cell>
          <cell r="F15444" t="str">
            <v>Water</v>
          </cell>
        </row>
        <row r="15445">
          <cell r="B15445">
            <v>30949.72</v>
          </cell>
          <cell r="C15445">
            <v>2012</v>
          </cell>
          <cell r="D15445" t="str">
            <v>700400  Mayoral Committee</v>
          </cell>
          <cell r="E15445" t="str">
            <v>District 1</v>
          </cell>
          <cell r="F15445" t="str">
            <v>Water</v>
          </cell>
        </row>
        <row r="15446">
          <cell r="B15446">
            <v>30949.72</v>
          </cell>
          <cell r="C15446">
            <v>2012</v>
          </cell>
          <cell r="D15446" t="str">
            <v>700400  Mayoral Committee</v>
          </cell>
          <cell r="E15446" t="str">
            <v>District 1</v>
          </cell>
          <cell r="F15446" t="str">
            <v>Water</v>
          </cell>
        </row>
        <row r="15447">
          <cell r="B15447">
            <v>30949.72</v>
          </cell>
          <cell r="C15447">
            <v>2012</v>
          </cell>
          <cell r="D15447" t="str">
            <v>700400  Mayoral Committee</v>
          </cell>
          <cell r="E15447" t="str">
            <v>Logistics</v>
          </cell>
          <cell r="F15447" t="str">
            <v>Water</v>
          </cell>
        </row>
        <row r="15448">
          <cell r="B15448">
            <v>30949.72</v>
          </cell>
          <cell r="C15448">
            <v>2012</v>
          </cell>
          <cell r="D15448" t="str">
            <v>700400  Mayoral Committee</v>
          </cell>
          <cell r="E15448" t="str">
            <v>Logistics</v>
          </cell>
          <cell r="F15448" t="str">
            <v>Water</v>
          </cell>
        </row>
        <row r="15449">
          <cell r="B15449">
            <v>30949.72</v>
          </cell>
          <cell r="C15449">
            <v>2012</v>
          </cell>
          <cell r="D15449" t="str">
            <v>700400  Mayoral Committee</v>
          </cell>
          <cell r="E15449" t="str">
            <v>Logistics</v>
          </cell>
          <cell r="F15449" t="str">
            <v>Water</v>
          </cell>
        </row>
        <row r="15450">
          <cell r="B15450">
            <v>30949.72</v>
          </cell>
          <cell r="C15450">
            <v>2012</v>
          </cell>
          <cell r="D15450" t="str">
            <v>700400  Mayoral Committee</v>
          </cell>
          <cell r="E15450" t="str">
            <v>Logistics</v>
          </cell>
          <cell r="F15450" t="str">
            <v>Water</v>
          </cell>
        </row>
        <row r="15451">
          <cell r="B15451">
            <v>30949.72</v>
          </cell>
          <cell r="C15451">
            <v>2012</v>
          </cell>
          <cell r="D15451" t="str">
            <v>700400  Mayoral Committee</v>
          </cell>
          <cell r="E15451" t="str">
            <v>Logistics</v>
          </cell>
          <cell r="F15451" t="str">
            <v>Water</v>
          </cell>
        </row>
        <row r="15452">
          <cell r="B15452">
            <v>30949.72</v>
          </cell>
          <cell r="C15452">
            <v>2012</v>
          </cell>
          <cell r="D15452" t="str">
            <v>700400  Mayoral Committee</v>
          </cell>
          <cell r="E15452" t="str">
            <v>Logistics</v>
          </cell>
          <cell r="F15452" t="str">
            <v>Water</v>
          </cell>
        </row>
        <row r="15453">
          <cell r="B15453">
            <v>30949.72</v>
          </cell>
          <cell r="C15453">
            <v>2012</v>
          </cell>
          <cell r="D15453" t="str">
            <v>700400  Mayoral Committee</v>
          </cell>
          <cell r="E15453" t="str">
            <v>District 8</v>
          </cell>
          <cell r="F15453" t="str">
            <v>Water</v>
          </cell>
        </row>
        <row r="15454">
          <cell r="B15454">
            <v>30949.72</v>
          </cell>
          <cell r="C15454">
            <v>2012</v>
          </cell>
          <cell r="D15454" t="str">
            <v>700400  Mayoral Committee</v>
          </cell>
          <cell r="E15454" t="e">
            <v>#N/A</v>
          </cell>
          <cell r="F15454" t="str">
            <v>Sewer</v>
          </cell>
        </row>
        <row r="15455">
          <cell r="B15455">
            <v>30949.72</v>
          </cell>
          <cell r="C15455">
            <v>2012</v>
          </cell>
          <cell r="D15455" t="str">
            <v>700400  Mayoral Committee</v>
          </cell>
          <cell r="E15455" t="e">
            <v>#N/A</v>
          </cell>
          <cell r="F15455" t="str">
            <v>Sewer</v>
          </cell>
        </row>
        <row r="15456">
          <cell r="B15456">
            <v>30949.72</v>
          </cell>
          <cell r="C15456">
            <v>2012</v>
          </cell>
          <cell r="D15456" t="str">
            <v>700400  Mayoral Committee</v>
          </cell>
          <cell r="E15456" t="str">
            <v>District 8</v>
          </cell>
          <cell r="F15456" t="str">
            <v>Water</v>
          </cell>
        </row>
        <row r="15457">
          <cell r="B15457">
            <v>30949.72</v>
          </cell>
          <cell r="C15457">
            <v>2012</v>
          </cell>
          <cell r="D15457" t="str">
            <v>700400  Mayoral Committee</v>
          </cell>
          <cell r="E15457" t="str">
            <v>District 8</v>
          </cell>
          <cell r="F15457" t="str">
            <v>Water</v>
          </cell>
        </row>
        <row r="15458">
          <cell r="B15458">
            <v>30949.72</v>
          </cell>
          <cell r="C15458">
            <v>2012</v>
          </cell>
          <cell r="D15458" t="str">
            <v>700400  Mayoral Committee</v>
          </cell>
          <cell r="E15458" t="str">
            <v>District 8</v>
          </cell>
          <cell r="F15458" t="str">
            <v>Water</v>
          </cell>
        </row>
        <row r="15459">
          <cell r="B15459">
            <v>30949.72</v>
          </cell>
          <cell r="C15459">
            <v>2012</v>
          </cell>
          <cell r="D15459" t="str">
            <v>700400  Mayoral Committee</v>
          </cell>
          <cell r="E15459" t="str">
            <v>District 8</v>
          </cell>
          <cell r="F15459" t="str">
            <v>Water</v>
          </cell>
        </row>
        <row r="15460">
          <cell r="B15460">
            <v>30949.72</v>
          </cell>
          <cell r="C15460">
            <v>2012</v>
          </cell>
          <cell r="D15460" t="str">
            <v>700400  Mayoral Committee</v>
          </cell>
          <cell r="E15460" t="str">
            <v>District 8</v>
          </cell>
          <cell r="F15460" t="str">
            <v>Water</v>
          </cell>
        </row>
        <row r="15461">
          <cell r="B15461">
            <v>30949.72</v>
          </cell>
          <cell r="C15461">
            <v>2012</v>
          </cell>
          <cell r="D15461" t="str">
            <v>700400  Mayoral Committee</v>
          </cell>
          <cell r="E15461" t="str">
            <v>District 8</v>
          </cell>
          <cell r="F15461" t="str">
            <v>Water</v>
          </cell>
        </row>
        <row r="15462">
          <cell r="B15462">
            <v>30949.72</v>
          </cell>
          <cell r="C15462">
            <v>2012</v>
          </cell>
          <cell r="D15462" t="str">
            <v>700400  Mayoral Committee</v>
          </cell>
          <cell r="E15462" t="str">
            <v>District 8</v>
          </cell>
          <cell r="F15462" t="str">
            <v>Water</v>
          </cell>
        </row>
        <row r="15463">
          <cell r="B15463">
            <v>30949.72</v>
          </cell>
          <cell r="C15463">
            <v>2012</v>
          </cell>
          <cell r="D15463" t="str">
            <v>700400  Mayoral Committee</v>
          </cell>
          <cell r="E15463" t="str">
            <v>District 8</v>
          </cell>
          <cell r="F15463" t="str">
            <v>Water</v>
          </cell>
        </row>
        <row r="15464">
          <cell r="B15464">
            <v>30949.72</v>
          </cell>
          <cell r="C15464">
            <v>2012</v>
          </cell>
          <cell r="D15464" t="str">
            <v>700400  Mayoral Committee</v>
          </cell>
          <cell r="E15464" t="str">
            <v>District 8</v>
          </cell>
          <cell r="F15464" t="str">
            <v>Water</v>
          </cell>
        </row>
        <row r="15465">
          <cell r="B15465">
            <v>30949.72</v>
          </cell>
          <cell r="C15465">
            <v>2012</v>
          </cell>
          <cell r="D15465" t="str">
            <v>700400  Mayoral Committee</v>
          </cell>
          <cell r="E15465" t="str">
            <v>District 8</v>
          </cell>
          <cell r="F15465" t="str">
            <v>Water</v>
          </cell>
        </row>
        <row r="15466">
          <cell r="B15466">
            <v>30949.72</v>
          </cell>
          <cell r="C15466">
            <v>2012</v>
          </cell>
          <cell r="D15466" t="str">
            <v>700400  Mayoral Committee</v>
          </cell>
          <cell r="E15466" t="str">
            <v>District 8</v>
          </cell>
          <cell r="F15466" t="str">
            <v>Water</v>
          </cell>
        </row>
        <row r="15467">
          <cell r="B15467">
            <v>30949.72</v>
          </cell>
          <cell r="C15467">
            <v>2012</v>
          </cell>
          <cell r="D15467" t="str">
            <v>700400  Mayoral Committee</v>
          </cell>
          <cell r="E15467" t="str">
            <v>District 6</v>
          </cell>
          <cell r="F15467" t="str">
            <v>Water</v>
          </cell>
        </row>
        <row r="15468">
          <cell r="B15468">
            <v>30949.72</v>
          </cell>
          <cell r="C15468">
            <v>2012</v>
          </cell>
          <cell r="D15468" t="str">
            <v>700400  Mayoral Committee</v>
          </cell>
          <cell r="E15468" t="str">
            <v>District 6</v>
          </cell>
          <cell r="F15468" t="str">
            <v>Water</v>
          </cell>
        </row>
        <row r="15469">
          <cell r="B15469">
            <v>30949.72</v>
          </cell>
          <cell r="C15469">
            <v>2012</v>
          </cell>
          <cell r="D15469" t="str">
            <v>700400  Mayoral Committee</v>
          </cell>
          <cell r="E15469" t="str">
            <v>District 6</v>
          </cell>
          <cell r="F15469" t="str">
            <v>Water</v>
          </cell>
        </row>
        <row r="15470">
          <cell r="B15470">
            <v>30949.72</v>
          </cell>
          <cell r="C15470">
            <v>2012</v>
          </cell>
          <cell r="D15470" t="str">
            <v>700400  Mayoral Committee</v>
          </cell>
          <cell r="E15470" t="str">
            <v>District 6</v>
          </cell>
          <cell r="F15470" t="str">
            <v>Water</v>
          </cell>
        </row>
        <row r="15471">
          <cell r="B15471">
            <v>30949.72</v>
          </cell>
          <cell r="C15471">
            <v>2012</v>
          </cell>
          <cell r="D15471" t="str">
            <v>700400  Mayoral Committee</v>
          </cell>
          <cell r="E15471" t="str">
            <v>District 6</v>
          </cell>
          <cell r="F15471" t="str">
            <v>Water</v>
          </cell>
        </row>
        <row r="15472">
          <cell r="B15472">
            <v>30949.72</v>
          </cell>
          <cell r="C15472">
            <v>2012</v>
          </cell>
          <cell r="D15472" t="str">
            <v>700400  Mayoral Committee</v>
          </cell>
          <cell r="E15472" t="str">
            <v>District 6</v>
          </cell>
          <cell r="F15472" t="str">
            <v>Water</v>
          </cell>
        </row>
        <row r="15473">
          <cell r="B15473">
            <v>30949.72</v>
          </cell>
          <cell r="C15473">
            <v>2012</v>
          </cell>
          <cell r="D15473" t="str">
            <v>700400  Mayoral Committee</v>
          </cell>
          <cell r="E15473" t="str">
            <v>District 6</v>
          </cell>
          <cell r="F15473" t="str">
            <v>Water</v>
          </cell>
        </row>
        <row r="15474">
          <cell r="B15474">
            <v>30949.72</v>
          </cell>
          <cell r="C15474">
            <v>2012</v>
          </cell>
          <cell r="D15474" t="str">
            <v>700400  Mayoral Committee</v>
          </cell>
          <cell r="E15474" t="str">
            <v>District 8</v>
          </cell>
          <cell r="F15474" t="str">
            <v>Water</v>
          </cell>
        </row>
        <row r="15475">
          <cell r="B15475">
            <v>30949.72</v>
          </cell>
          <cell r="C15475">
            <v>2012</v>
          </cell>
          <cell r="D15475" t="str">
            <v>700400  Mayoral Committee</v>
          </cell>
          <cell r="E15475" t="str">
            <v>District 8</v>
          </cell>
          <cell r="F15475" t="str">
            <v>Water</v>
          </cell>
        </row>
        <row r="15476">
          <cell r="B15476">
            <v>30949.72</v>
          </cell>
          <cell r="C15476">
            <v>2012</v>
          </cell>
          <cell r="D15476" t="str">
            <v>700400  Mayoral Committee</v>
          </cell>
          <cell r="E15476" t="str">
            <v>District 8</v>
          </cell>
          <cell r="F15476" t="str">
            <v>Water</v>
          </cell>
        </row>
        <row r="15477">
          <cell r="B15477">
            <v>30949.72</v>
          </cell>
          <cell r="C15477">
            <v>2012</v>
          </cell>
          <cell r="D15477" t="str">
            <v>700400  Mayoral Committee</v>
          </cell>
          <cell r="E15477" t="str">
            <v>District 8</v>
          </cell>
          <cell r="F15477" t="str">
            <v>Water</v>
          </cell>
        </row>
        <row r="15478">
          <cell r="B15478">
            <v>30949.72</v>
          </cell>
          <cell r="C15478">
            <v>2012</v>
          </cell>
          <cell r="D15478" t="str">
            <v>700400  Mayoral Committee</v>
          </cell>
          <cell r="E15478" t="str">
            <v>District 1</v>
          </cell>
          <cell r="F15478" t="str">
            <v>Water</v>
          </cell>
        </row>
        <row r="15479">
          <cell r="B15479">
            <v>30949.72</v>
          </cell>
          <cell r="C15479">
            <v>2012</v>
          </cell>
          <cell r="D15479" t="str">
            <v>700400  Mayoral Committee</v>
          </cell>
          <cell r="E15479" t="str">
            <v>District 8</v>
          </cell>
          <cell r="F15479" t="str">
            <v>Water</v>
          </cell>
        </row>
        <row r="15480">
          <cell r="B15480">
            <v>30949.72</v>
          </cell>
          <cell r="C15480">
            <v>2012</v>
          </cell>
          <cell r="D15480" t="str">
            <v>700400  Mayoral Committee</v>
          </cell>
          <cell r="E15480" t="str">
            <v>Logistics</v>
          </cell>
          <cell r="F15480" t="str">
            <v>Water</v>
          </cell>
        </row>
        <row r="15481">
          <cell r="B15481">
            <v>30949.72</v>
          </cell>
          <cell r="C15481">
            <v>2012</v>
          </cell>
          <cell r="D15481" t="str">
            <v>700400  Mayoral Committee</v>
          </cell>
          <cell r="E15481" t="str">
            <v>District 4</v>
          </cell>
          <cell r="F15481" t="str">
            <v>Sewer</v>
          </cell>
        </row>
        <row r="15482">
          <cell r="B15482">
            <v>30949.72</v>
          </cell>
          <cell r="C15482">
            <v>2012</v>
          </cell>
          <cell r="D15482" t="str">
            <v>700400  Mayoral Committee</v>
          </cell>
          <cell r="E15482" t="str">
            <v>District 4</v>
          </cell>
          <cell r="F15482" t="str">
            <v>Sewer</v>
          </cell>
        </row>
        <row r="15483">
          <cell r="B15483">
            <v>30949.72</v>
          </cell>
          <cell r="C15483">
            <v>2012</v>
          </cell>
          <cell r="D15483" t="str">
            <v>700400  Mayoral Committee</v>
          </cell>
          <cell r="E15483" t="str">
            <v>District 4</v>
          </cell>
          <cell r="F15483" t="str">
            <v>Sewer</v>
          </cell>
        </row>
        <row r="15484">
          <cell r="B15484">
            <v>30949.72</v>
          </cell>
          <cell r="C15484">
            <v>2012</v>
          </cell>
          <cell r="D15484" t="str">
            <v>700400  Mayoral Committee</v>
          </cell>
          <cell r="E15484" t="str">
            <v>District 3</v>
          </cell>
          <cell r="F15484" t="str">
            <v>Sewer</v>
          </cell>
        </row>
        <row r="15485">
          <cell r="B15485">
            <v>30949.72</v>
          </cell>
          <cell r="C15485">
            <v>2012</v>
          </cell>
          <cell r="D15485" t="str">
            <v>700400  Mayoral Committee</v>
          </cell>
          <cell r="E15485" t="str">
            <v>District 3</v>
          </cell>
          <cell r="F15485" t="str">
            <v>Sewer</v>
          </cell>
        </row>
        <row r="15486">
          <cell r="B15486">
            <v>30949.72</v>
          </cell>
          <cell r="C15486">
            <v>2012</v>
          </cell>
          <cell r="D15486" t="str">
            <v>700400  Mayoral Committee</v>
          </cell>
          <cell r="E15486" t="str">
            <v>District 3</v>
          </cell>
          <cell r="F15486" t="str">
            <v>Sewer</v>
          </cell>
        </row>
        <row r="15487">
          <cell r="B15487">
            <v>30949.72</v>
          </cell>
          <cell r="C15487">
            <v>2012</v>
          </cell>
          <cell r="D15487" t="str">
            <v>700400  Mayoral Committee</v>
          </cell>
          <cell r="E15487" t="str">
            <v>TOC</v>
          </cell>
          <cell r="F15487" t="str">
            <v>Sewer</v>
          </cell>
        </row>
        <row r="15488">
          <cell r="B15488">
            <v>30949.72</v>
          </cell>
          <cell r="C15488">
            <v>2012</v>
          </cell>
          <cell r="D15488" t="str">
            <v>700400  Mayoral Committee</v>
          </cell>
          <cell r="E15488" t="str">
            <v>District 7</v>
          </cell>
          <cell r="F15488" t="str">
            <v>Sewer</v>
          </cell>
        </row>
        <row r="15489">
          <cell r="B15489">
            <v>30949.72</v>
          </cell>
          <cell r="C15489">
            <v>2012</v>
          </cell>
          <cell r="D15489" t="str">
            <v>700400  Mayoral Committee</v>
          </cell>
          <cell r="E15489" t="str">
            <v>District 7</v>
          </cell>
          <cell r="F15489" t="str">
            <v>Sewer</v>
          </cell>
        </row>
        <row r="15490">
          <cell r="B15490">
            <v>30949.72</v>
          </cell>
          <cell r="C15490">
            <v>2012</v>
          </cell>
          <cell r="D15490" t="str">
            <v>700400  Mayoral Committee</v>
          </cell>
          <cell r="E15490" t="str">
            <v>District 6</v>
          </cell>
          <cell r="F15490" t="str">
            <v>Sewer</v>
          </cell>
        </row>
        <row r="15491">
          <cell r="B15491">
            <v>30949.72</v>
          </cell>
          <cell r="C15491">
            <v>2012</v>
          </cell>
          <cell r="D15491" t="str">
            <v>700400  Mayoral Committee</v>
          </cell>
          <cell r="E15491" t="str">
            <v>District 7</v>
          </cell>
          <cell r="F15491" t="str">
            <v>Sewer</v>
          </cell>
        </row>
        <row r="15492">
          <cell r="B15492">
            <v>30949.72</v>
          </cell>
          <cell r="C15492">
            <v>2012</v>
          </cell>
          <cell r="D15492" t="str">
            <v>700400  Mayoral Committee</v>
          </cell>
          <cell r="E15492" t="str">
            <v>District 1</v>
          </cell>
          <cell r="F15492" t="str">
            <v>Sewer</v>
          </cell>
        </row>
        <row r="15493">
          <cell r="B15493">
            <v>30949.72</v>
          </cell>
          <cell r="C15493">
            <v>2012</v>
          </cell>
          <cell r="D15493" t="str">
            <v>700400  Mayoral Committee</v>
          </cell>
          <cell r="E15493" t="str">
            <v>District 1</v>
          </cell>
          <cell r="F15493" t="str">
            <v>Sewer</v>
          </cell>
        </row>
        <row r="15494">
          <cell r="B15494">
            <v>30949.72</v>
          </cell>
          <cell r="C15494">
            <v>2012</v>
          </cell>
          <cell r="D15494" t="str">
            <v>700400  Mayoral Committee</v>
          </cell>
          <cell r="E15494" t="str">
            <v>District 1</v>
          </cell>
          <cell r="F15494" t="str">
            <v>Sewer</v>
          </cell>
        </row>
        <row r="15495">
          <cell r="B15495">
            <v>30949.72</v>
          </cell>
          <cell r="C15495">
            <v>2012</v>
          </cell>
          <cell r="D15495" t="str">
            <v>700400  Mayoral Committee</v>
          </cell>
          <cell r="E15495" t="str">
            <v>Logistics</v>
          </cell>
          <cell r="F15495" t="str">
            <v>Sewer</v>
          </cell>
        </row>
        <row r="15496">
          <cell r="B15496">
            <v>30949.72</v>
          </cell>
          <cell r="C15496">
            <v>2012</v>
          </cell>
          <cell r="D15496" t="str">
            <v>700400  Mayoral Committee</v>
          </cell>
          <cell r="E15496" t="str">
            <v>Logistics</v>
          </cell>
          <cell r="F15496" t="str">
            <v>Sewer</v>
          </cell>
        </row>
        <row r="15497">
          <cell r="B15497">
            <v>30949.72</v>
          </cell>
          <cell r="C15497">
            <v>2012</v>
          </cell>
          <cell r="D15497" t="str">
            <v>700400  Mayoral Committee</v>
          </cell>
          <cell r="E15497" t="str">
            <v>Logistics</v>
          </cell>
          <cell r="F15497" t="str">
            <v>Sewer</v>
          </cell>
        </row>
        <row r="15498">
          <cell r="B15498">
            <v>30949.72</v>
          </cell>
          <cell r="C15498">
            <v>2012</v>
          </cell>
          <cell r="D15498" t="str">
            <v>700400  Mayoral Committee</v>
          </cell>
          <cell r="E15498" t="str">
            <v>Logistics</v>
          </cell>
          <cell r="F15498" t="str">
            <v>Sewer</v>
          </cell>
        </row>
        <row r="15499">
          <cell r="B15499">
            <v>30949.72</v>
          </cell>
          <cell r="C15499">
            <v>2012</v>
          </cell>
          <cell r="D15499" t="str">
            <v>700400  Mayoral Committee</v>
          </cell>
          <cell r="E15499" t="str">
            <v>Logistics</v>
          </cell>
          <cell r="F15499" t="str">
            <v>Sewer</v>
          </cell>
        </row>
        <row r="15500">
          <cell r="B15500">
            <v>30949.72</v>
          </cell>
          <cell r="C15500">
            <v>2012</v>
          </cell>
          <cell r="D15500" t="str">
            <v>700400  Mayoral Committee</v>
          </cell>
          <cell r="E15500" t="str">
            <v>Logistics</v>
          </cell>
          <cell r="F15500" t="str">
            <v>Sewer</v>
          </cell>
        </row>
        <row r="15501">
          <cell r="B15501">
            <v>30949.72</v>
          </cell>
          <cell r="C15501">
            <v>2012</v>
          </cell>
          <cell r="D15501" t="str">
            <v>700400  Mayoral Committee</v>
          </cell>
          <cell r="E15501" t="str">
            <v>Logistics</v>
          </cell>
          <cell r="F15501" t="str">
            <v>Sewer</v>
          </cell>
        </row>
        <row r="15502">
          <cell r="B15502">
            <v>30949.72</v>
          </cell>
          <cell r="C15502">
            <v>2012</v>
          </cell>
          <cell r="D15502" t="str">
            <v>700400  Mayoral Committee</v>
          </cell>
          <cell r="E15502" t="str">
            <v>Informal Settlements</v>
          </cell>
          <cell r="F15502" t="str">
            <v>Sewer</v>
          </cell>
        </row>
        <row r="15503">
          <cell r="B15503">
            <v>30949.72</v>
          </cell>
          <cell r="C15503">
            <v>2012</v>
          </cell>
          <cell r="D15503" t="str">
            <v>700400  Mayoral Committee</v>
          </cell>
          <cell r="E15503" t="str">
            <v>TOC</v>
          </cell>
          <cell r="F15503" t="str">
            <v>Sewer</v>
          </cell>
        </row>
        <row r="15504">
          <cell r="B15504">
            <v>30949.72</v>
          </cell>
          <cell r="C15504">
            <v>2012</v>
          </cell>
          <cell r="D15504" t="str">
            <v>700400  Mayoral Committee</v>
          </cell>
          <cell r="E15504" t="str">
            <v>Planning &amp; Design</v>
          </cell>
          <cell r="F15504" t="str">
            <v>Sewer</v>
          </cell>
        </row>
        <row r="15505">
          <cell r="B15505">
            <v>30949.72</v>
          </cell>
          <cell r="C15505">
            <v>2012</v>
          </cell>
          <cell r="D15505" t="str">
            <v>700400  Mayoral Committee</v>
          </cell>
          <cell r="E15505" t="str">
            <v>Planning &amp; Design</v>
          </cell>
          <cell r="F15505" t="str">
            <v>Sewer</v>
          </cell>
        </row>
        <row r="15506">
          <cell r="B15506">
            <v>30949.72</v>
          </cell>
          <cell r="C15506">
            <v>2012</v>
          </cell>
          <cell r="D15506" t="str">
            <v>700400  Mayoral Committee</v>
          </cell>
          <cell r="E15506" t="str">
            <v>Informal Settlements</v>
          </cell>
          <cell r="F15506" t="str">
            <v>Sewer</v>
          </cell>
        </row>
        <row r="15507">
          <cell r="B15507">
            <v>30949.72</v>
          </cell>
          <cell r="C15507">
            <v>2012</v>
          </cell>
          <cell r="D15507" t="str">
            <v>700400  Mayoral Committee</v>
          </cell>
          <cell r="E15507" t="str">
            <v>District 4</v>
          </cell>
          <cell r="F15507" t="str">
            <v>Sewer</v>
          </cell>
        </row>
        <row r="15508">
          <cell r="B15508">
            <v>30949.72</v>
          </cell>
          <cell r="C15508">
            <v>2012</v>
          </cell>
          <cell r="D15508" t="str">
            <v>700400  Mayoral Committee</v>
          </cell>
          <cell r="E15508" t="str">
            <v>Logistics</v>
          </cell>
          <cell r="F15508" t="str">
            <v>Water</v>
          </cell>
        </row>
        <row r="15509">
          <cell r="B15509">
            <v>30949.72</v>
          </cell>
          <cell r="C15509">
            <v>2012</v>
          </cell>
          <cell r="D15509" t="str">
            <v>700400  Mayoral Committee</v>
          </cell>
          <cell r="E15509" t="str">
            <v>Logistics</v>
          </cell>
          <cell r="F15509" t="str">
            <v>Water</v>
          </cell>
        </row>
        <row r="15510">
          <cell r="B15510">
            <v>30949.72</v>
          </cell>
          <cell r="C15510">
            <v>2012</v>
          </cell>
          <cell r="D15510" t="str">
            <v>700400  Mayoral Committee</v>
          </cell>
          <cell r="E15510" t="str">
            <v>TOC</v>
          </cell>
          <cell r="F15510" t="str">
            <v>Water</v>
          </cell>
        </row>
        <row r="15511">
          <cell r="B15511">
            <v>30949.72</v>
          </cell>
          <cell r="C15511">
            <v>2012</v>
          </cell>
          <cell r="D15511" t="str">
            <v>700400  Mayoral Committee</v>
          </cell>
          <cell r="E15511" t="str">
            <v>Informal Settlements</v>
          </cell>
          <cell r="F15511" t="str">
            <v>Water</v>
          </cell>
        </row>
        <row r="15512">
          <cell r="B15512">
            <v>30949.72</v>
          </cell>
          <cell r="C15512">
            <v>2012</v>
          </cell>
          <cell r="D15512" t="str">
            <v>700400  Mayoral Committee</v>
          </cell>
          <cell r="E15512" t="str">
            <v>TOC</v>
          </cell>
          <cell r="F15512" t="str">
            <v>Water</v>
          </cell>
        </row>
        <row r="15513">
          <cell r="B15513">
            <v>30949.72</v>
          </cell>
          <cell r="C15513">
            <v>2012</v>
          </cell>
          <cell r="D15513" t="str">
            <v>700400  Mayoral Committee</v>
          </cell>
          <cell r="E15513" t="str">
            <v>Planning &amp; Design</v>
          </cell>
          <cell r="F15513" t="str">
            <v>Water</v>
          </cell>
        </row>
        <row r="15514">
          <cell r="B15514">
            <v>30949.72</v>
          </cell>
          <cell r="C15514">
            <v>2012</v>
          </cell>
          <cell r="D15514" t="str">
            <v>700400  Mayoral Committee</v>
          </cell>
          <cell r="E15514" t="str">
            <v>Informal Settlements</v>
          </cell>
          <cell r="F15514" t="str">
            <v>Water</v>
          </cell>
        </row>
        <row r="15515">
          <cell r="B15515">
            <v>30949.72</v>
          </cell>
          <cell r="C15515">
            <v>2012</v>
          </cell>
          <cell r="D15515" t="str">
            <v>700400  Mayoral Committee</v>
          </cell>
          <cell r="E15515" t="str">
            <v>Logistics</v>
          </cell>
          <cell r="F15515" t="str">
            <v>Water</v>
          </cell>
        </row>
        <row r="15516">
          <cell r="B15516">
            <v>30949.72</v>
          </cell>
          <cell r="C15516">
            <v>2012</v>
          </cell>
          <cell r="D15516" t="str">
            <v>700400  Mayoral Committee</v>
          </cell>
          <cell r="E15516" t="str">
            <v>District 7</v>
          </cell>
          <cell r="F15516" t="str">
            <v>Sewer</v>
          </cell>
        </row>
        <row r="15517">
          <cell r="B15517">
            <v>30949.72</v>
          </cell>
          <cell r="C15517">
            <v>2012</v>
          </cell>
          <cell r="D15517" t="str">
            <v>700400  Mayoral Committee</v>
          </cell>
          <cell r="E15517" t="str">
            <v>District 7</v>
          </cell>
          <cell r="F15517" t="str">
            <v>Sewer</v>
          </cell>
        </row>
        <row r="15518">
          <cell r="B15518">
            <v>30949.72</v>
          </cell>
          <cell r="C15518">
            <v>2012</v>
          </cell>
          <cell r="D15518" t="str">
            <v>700400  Mayoral Committee</v>
          </cell>
          <cell r="E15518" t="str">
            <v>District 7</v>
          </cell>
          <cell r="F15518" t="str">
            <v>Sewer</v>
          </cell>
        </row>
        <row r="15519">
          <cell r="B15519">
            <v>30949.72</v>
          </cell>
          <cell r="C15519">
            <v>2012</v>
          </cell>
          <cell r="D15519" t="str">
            <v>700400  Mayoral Committee</v>
          </cell>
          <cell r="E15519" t="str">
            <v>District 7</v>
          </cell>
          <cell r="F15519" t="str">
            <v>Sewer</v>
          </cell>
        </row>
        <row r="15520">
          <cell r="B15520">
            <v>30949.72</v>
          </cell>
          <cell r="C15520">
            <v>2012</v>
          </cell>
          <cell r="D15520" t="str">
            <v>700400  Mayoral Committee</v>
          </cell>
          <cell r="E15520" t="str">
            <v>District 7</v>
          </cell>
          <cell r="F15520" t="str">
            <v>Sewer</v>
          </cell>
        </row>
        <row r="15521">
          <cell r="B15521">
            <v>30949.72</v>
          </cell>
          <cell r="C15521">
            <v>2012</v>
          </cell>
          <cell r="D15521" t="str">
            <v>700400  Mayoral Committee</v>
          </cell>
          <cell r="E15521" t="str">
            <v>District 7</v>
          </cell>
          <cell r="F15521" t="str">
            <v>Sewer</v>
          </cell>
        </row>
        <row r="15522">
          <cell r="B15522">
            <v>30949.72</v>
          </cell>
          <cell r="C15522">
            <v>2012</v>
          </cell>
          <cell r="D15522" t="str">
            <v>700400  Mayoral Committee</v>
          </cell>
          <cell r="E15522" t="str">
            <v>District 6</v>
          </cell>
          <cell r="F15522" t="str">
            <v>Sewer</v>
          </cell>
        </row>
        <row r="15523">
          <cell r="B15523">
            <v>30949.72</v>
          </cell>
          <cell r="C15523">
            <v>2012</v>
          </cell>
          <cell r="D15523" t="str">
            <v>700400  Mayoral Committee</v>
          </cell>
          <cell r="E15523" t="str">
            <v>District 6</v>
          </cell>
          <cell r="F15523" t="str">
            <v>Sewer</v>
          </cell>
        </row>
        <row r="15524">
          <cell r="B15524">
            <v>30949.72</v>
          </cell>
          <cell r="C15524">
            <v>2012</v>
          </cell>
          <cell r="D15524" t="str">
            <v>700400  Mayoral Committee</v>
          </cell>
          <cell r="E15524" t="str">
            <v>District 6</v>
          </cell>
          <cell r="F15524" t="str">
            <v>Sewer</v>
          </cell>
        </row>
        <row r="15525">
          <cell r="B15525">
            <v>30949.72</v>
          </cell>
          <cell r="C15525">
            <v>2012</v>
          </cell>
          <cell r="D15525" t="str">
            <v>700400  Mayoral Committee</v>
          </cell>
          <cell r="E15525" t="str">
            <v>District 6</v>
          </cell>
          <cell r="F15525" t="str">
            <v>Sewer</v>
          </cell>
        </row>
        <row r="15526">
          <cell r="B15526">
            <v>30949.72</v>
          </cell>
          <cell r="C15526">
            <v>2012</v>
          </cell>
          <cell r="D15526" t="str">
            <v>700400  Mayoral Committee</v>
          </cell>
          <cell r="E15526" t="str">
            <v>District 6</v>
          </cell>
          <cell r="F15526" t="str">
            <v>Sewer</v>
          </cell>
        </row>
        <row r="15527">
          <cell r="B15527">
            <v>30949.72</v>
          </cell>
          <cell r="C15527">
            <v>2012</v>
          </cell>
          <cell r="D15527" t="str">
            <v>700400  Mayoral Committee</v>
          </cell>
          <cell r="E15527" t="str">
            <v>District 6</v>
          </cell>
          <cell r="F15527" t="str">
            <v>Sewer</v>
          </cell>
        </row>
        <row r="15528">
          <cell r="B15528">
            <v>30949.72</v>
          </cell>
          <cell r="C15528">
            <v>2012</v>
          </cell>
          <cell r="D15528" t="str">
            <v>700400  Mayoral Committee</v>
          </cell>
          <cell r="E15528" t="str">
            <v>District 7</v>
          </cell>
          <cell r="F15528" t="str">
            <v>Sewer</v>
          </cell>
        </row>
        <row r="15529">
          <cell r="B15529">
            <v>30949.72</v>
          </cell>
          <cell r="C15529">
            <v>2012</v>
          </cell>
          <cell r="D15529" t="str">
            <v>700400  Mayoral Committee</v>
          </cell>
          <cell r="E15529" t="str">
            <v>District 7</v>
          </cell>
          <cell r="F15529" t="str">
            <v>Sewer</v>
          </cell>
        </row>
        <row r="15530">
          <cell r="B15530">
            <v>30949.72</v>
          </cell>
          <cell r="C15530">
            <v>2012</v>
          </cell>
          <cell r="D15530" t="str">
            <v>700400  Mayoral Committee</v>
          </cell>
          <cell r="E15530" t="str">
            <v>District 7</v>
          </cell>
          <cell r="F15530" t="str">
            <v>Sewer</v>
          </cell>
        </row>
        <row r="15531">
          <cell r="B15531">
            <v>30949.72</v>
          </cell>
          <cell r="C15531">
            <v>2012</v>
          </cell>
          <cell r="D15531" t="str">
            <v>700400  Mayoral Committee</v>
          </cell>
          <cell r="E15531" t="str">
            <v>District 7</v>
          </cell>
          <cell r="F15531" t="str">
            <v>Sewer</v>
          </cell>
        </row>
        <row r="15532">
          <cell r="B15532">
            <v>30949.72</v>
          </cell>
          <cell r="C15532">
            <v>2012</v>
          </cell>
          <cell r="D15532" t="str">
            <v>700400  Mayoral Committee</v>
          </cell>
          <cell r="E15532" t="str">
            <v>District 7</v>
          </cell>
          <cell r="F15532" t="str">
            <v>Sewer</v>
          </cell>
        </row>
        <row r="15533">
          <cell r="B15533">
            <v>30949.72</v>
          </cell>
          <cell r="C15533">
            <v>2012</v>
          </cell>
          <cell r="D15533" t="str">
            <v>700400  Mayoral Committee</v>
          </cell>
          <cell r="E15533" t="str">
            <v>District 4</v>
          </cell>
          <cell r="F15533" t="str">
            <v>Sewer</v>
          </cell>
        </row>
        <row r="15534">
          <cell r="B15534">
            <v>25566.07</v>
          </cell>
          <cell r="C15534">
            <v>2012</v>
          </cell>
          <cell r="D15534" t="str">
            <v>700580  Subcouncils and Ward Committees</v>
          </cell>
          <cell r="E15534" t="str">
            <v>District 4</v>
          </cell>
          <cell r="F15534" t="str">
            <v>Water</v>
          </cell>
        </row>
        <row r="15535">
          <cell r="B15535">
            <v>25566.07</v>
          </cell>
          <cell r="C15535">
            <v>2012</v>
          </cell>
          <cell r="D15535" t="str">
            <v>700580  Subcouncils and Ward Committees</v>
          </cell>
          <cell r="E15535" t="str">
            <v>District 4</v>
          </cell>
          <cell r="F15535" t="str">
            <v>Water</v>
          </cell>
        </row>
        <row r="15536">
          <cell r="B15536">
            <v>25566.07</v>
          </cell>
          <cell r="C15536">
            <v>2012</v>
          </cell>
          <cell r="D15536" t="str">
            <v>700580  Subcouncils and Ward Committees</v>
          </cell>
          <cell r="E15536" t="str">
            <v>District 4</v>
          </cell>
          <cell r="F15536" t="str">
            <v>Water</v>
          </cell>
        </row>
        <row r="15537">
          <cell r="B15537">
            <v>25566.07</v>
          </cell>
          <cell r="C15537">
            <v>2012</v>
          </cell>
          <cell r="D15537" t="str">
            <v>700580  Subcouncils and Ward Committees</v>
          </cell>
          <cell r="E15537" t="str">
            <v>District 4</v>
          </cell>
          <cell r="F15537" t="str">
            <v>Water</v>
          </cell>
        </row>
        <row r="15538">
          <cell r="B15538">
            <v>25566.07</v>
          </cell>
          <cell r="C15538">
            <v>2012</v>
          </cell>
          <cell r="D15538" t="str">
            <v>700580  Subcouncils and Ward Committees</v>
          </cell>
          <cell r="E15538" t="str">
            <v>District 4</v>
          </cell>
          <cell r="F15538" t="str">
            <v>Water</v>
          </cell>
        </row>
        <row r="15539">
          <cell r="B15539">
            <v>25566.07</v>
          </cell>
          <cell r="C15539">
            <v>2012</v>
          </cell>
          <cell r="D15539" t="str">
            <v>700580  Subcouncils and Ward Committees</v>
          </cell>
          <cell r="E15539" t="str">
            <v>District 4</v>
          </cell>
          <cell r="F15539" t="str">
            <v>Water</v>
          </cell>
        </row>
        <row r="15540">
          <cell r="B15540">
            <v>25566.07</v>
          </cell>
          <cell r="C15540">
            <v>2012</v>
          </cell>
          <cell r="D15540" t="str">
            <v>700580  Subcouncils and Ward Committees</v>
          </cell>
          <cell r="E15540" t="str">
            <v>District 3</v>
          </cell>
          <cell r="F15540" t="str">
            <v>Water</v>
          </cell>
        </row>
        <row r="15541">
          <cell r="B15541">
            <v>25566.07</v>
          </cell>
          <cell r="C15541">
            <v>2012</v>
          </cell>
          <cell r="D15541" t="str">
            <v>700580  Subcouncils and Ward Committees</v>
          </cell>
          <cell r="E15541" t="str">
            <v>District 3</v>
          </cell>
          <cell r="F15541" t="str">
            <v>Water</v>
          </cell>
        </row>
        <row r="15542">
          <cell r="B15542">
            <v>25566.07</v>
          </cell>
          <cell r="C15542">
            <v>2012</v>
          </cell>
          <cell r="D15542" t="str">
            <v>700580  Subcouncils and Ward Committees</v>
          </cell>
          <cell r="E15542" t="str">
            <v>District 3</v>
          </cell>
          <cell r="F15542" t="str">
            <v>Water</v>
          </cell>
        </row>
        <row r="15543">
          <cell r="B15543">
            <v>25566.07</v>
          </cell>
          <cell r="C15543">
            <v>2012</v>
          </cell>
          <cell r="D15543" t="str">
            <v>700580  Subcouncils and Ward Committees</v>
          </cell>
          <cell r="E15543" t="str">
            <v>District 3</v>
          </cell>
          <cell r="F15543" t="str">
            <v>Water</v>
          </cell>
        </row>
        <row r="15544">
          <cell r="B15544">
            <v>25566.07</v>
          </cell>
          <cell r="C15544">
            <v>2012</v>
          </cell>
          <cell r="D15544" t="str">
            <v>700580  Subcouncils and Ward Committees</v>
          </cell>
          <cell r="E15544" t="str">
            <v>District 6</v>
          </cell>
          <cell r="F15544" t="str">
            <v>Water</v>
          </cell>
        </row>
        <row r="15545">
          <cell r="B15545">
            <v>25566.07</v>
          </cell>
          <cell r="C15545">
            <v>2012</v>
          </cell>
          <cell r="D15545" t="str">
            <v>700580  Subcouncils and Ward Committees</v>
          </cell>
          <cell r="E15545" t="str">
            <v>District 8</v>
          </cell>
          <cell r="F15545" t="str">
            <v>Water</v>
          </cell>
        </row>
        <row r="15546">
          <cell r="B15546">
            <v>25566.07</v>
          </cell>
          <cell r="C15546">
            <v>2012</v>
          </cell>
          <cell r="D15546" t="str">
            <v>700580  Subcouncils and Ward Committees</v>
          </cell>
          <cell r="E15546" t="str">
            <v>District 8</v>
          </cell>
          <cell r="F15546" t="str">
            <v>Water</v>
          </cell>
        </row>
        <row r="15547">
          <cell r="B15547">
            <v>25566.07</v>
          </cell>
          <cell r="C15547">
            <v>2012</v>
          </cell>
          <cell r="D15547" t="str">
            <v>700580  Subcouncils and Ward Committees</v>
          </cell>
          <cell r="E15547" t="str">
            <v>District 6</v>
          </cell>
          <cell r="F15547" t="str">
            <v>Water</v>
          </cell>
        </row>
        <row r="15548">
          <cell r="B15548">
            <v>25566.07</v>
          </cell>
          <cell r="C15548">
            <v>2012</v>
          </cell>
          <cell r="D15548" t="str">
            <v>700580  Subcouncils and Ward Committees</v>
          </cell>
          <cell r="E15548" t="str">
            <v>TOC</v>
          </cell>
          <cell r="F15548" t="str">
            <v>Water</v>
          </cell>
        </row>
        <row r="15549">
          <cell r="B15549">
            <v>25566.07</v>
          </cell>
          <cell r="C15549">
            <v>2012</v>
          </cell>
          <cell r="D15549" t="str">
            <v>700580  Subcouncils and Ward Committees</v>
          </cell>
          <cell r="E15549" t="str">
            <v>District 1</v>
          </cell>
          <cell r="F15549" t="str">
            <v>Water</v>
          </cell>
        </row>
        <row r="15550">
          <cell r="B15550">
            <v>25566.07</v>
          </cell>
          <cell r="C15550">
            <v>2012</v>
          </cell>
          <cell r="D15550" t="str">
            <v>700580  Subcouncils and Ward Committees</v>
          </cell>
          <cell r="E15550" t="str">
            <v>District 1</v>
          </cell>
          <cell r="F15550" t="str">
            <v>Water</v>
          </cell>
        </row>
        <row r="15551">
          <cell r="B15551">
            <v>25566.07</v>
          </cell>
          <cell r="C15551">
            <v>2012</v>
          </cell>
          <cell r="D15551" t="str">
            <v>700580  Subcouncils and Ward Committees</v>
          </cell>
          <cell r="E15551" t="str">
            <v>District 1</v>
          </cell>
          <cell r="F15551" t="str">
            <v>Water</v>
          </cell>
        </row>
        <row r="15552">
          <cell r="B15552">
            <v>25566.07</v>
          </cell>
          <cell r="C15552">
            <v>2012</v>
          </cell>
          <cell r="D15552" t="str">
            <v>700580  Subcouncils and Ward Committees</v>
          </cell>
          <cell r="E15552" t="str">
            <v>District 1</v>
          </cell>
          <cell r="F15552" t="str">
            <v>Water</v>
          </cell>
        </row>
        <row r="15553">
          <cell r="B15553">
            <v>25566.07</v>
          </cell>
          <cell r="C15553">
            <v>2012</v>
          </cell>
          <cell r="D15553" t="str">
            <v>700580  Subcouncils and Ward Committees</v>
          </cell>
          <cell r="E15553" t="str">
            <v>District 1</v>
          </cell>
          <cell r="F15553" t="str">
            <v>Water</v>
          </cell>
        </row>
        <row r="15554">
          <cell r="B15554">
            <v>25566.07</v>
          </cell>
          <cell r="C15554">
            <v>2012</v>
          </cell>
          <cell r="D15554" t="str">
            <v>700580  Subcouncils and Ward Committees</v>
          </cell>
          <cell r="E15554" t="str">
            <v>Logistics</v>
          </cell>
          <cell r="F15554" t="str">
            <v>Water</v>
          </cell>
        </row>
        <row r="15555">
          <cell r="B15555">
            <v>25566.07</v>
          </cell>
          <cell r="C15555">
            <v>2012</v>
          </cell>
          <cell r="D15555" t="str">
            <v>700580  Subcouncils and Ward Committees</v>
          </cell>
          <cell r="E15555" t="str">
            <v>Logistics</v>
          </cell>
          <cell r="F15555" t="str">
            <v>Water</v>
          </cell>
        </row>
        <row r="15556">
          <cell r="B15556">
            <v>25566.07</v>
          </cell>
          <cell r="C15556">
            <v>2012</v>
          </cell>
          <cell r="D15556" t="str">
            <v>700580  Subcouncils and Ward Committees</v>
          </cell>
          <cell r="E15556" t="str">
            <v>Logistics</v>
          </cell>
          <cell r="F15556" t="str">
            <v>Water</v>
          </cell>
        </row>
        <row r="15557">
          <cell r="B15557">
            <v>25566.07</v>
          </cell>
          <cell r="C15557">
            <v>2012</v>
          </cell>
          <cell r="D15557" t="str">
            <v>700580  Subcouncils and Ward Committees</v>
          </cell>
          <cell r="E15557" t="str">
            <v>Logistics</v>
          </cell>
          <cell r="F15557" t="str">
            <v>Water</v>
          </cell>
        </row>
        <row r="15558">
          <cell r="B15558">
            <v>25566.07</v>
          </cell>
          <cell r="C15558">
            <v>2012</v>
          </cell>
          <cell r="D15558" t="str">
            <v>700580  Subcouncils and Ward Committees</v>
          </cell>
          <cell r="E15558" t="str">
            <v>Logistics</v>
          </cell>
          <cell r="F15558" t="str">
            <v>Water</v>
          </cell>
        </row>
        <row r="15559">
          <cell r="B15559">
            <v>25566.07</v>
          </cell>
          <cell r="C15559">
            <v>2012</v>
          </cell>
          <cell r="D15559" t="str">
            <v>700580  Subcouncils and Ward Committees</v>
          </cell>
          <cell r="E15559" t="str">
            <v>Logistics</v>
          </cell>
          <cell r="F15559" t="str">
            <v>Water</v>
          </cell>
        </row>
        <row r="15560">
          <cell r="B15560">
            <v>25566.07</v>
          </cell>
          <cell r="C15560">
            <v>2012</v>
          </cell>
          <cell r="D15560" t="str">
            <v>700580  Subcouncils and Ward Committees</v>
          </cell>
          <cell r="E15560" t="str">
            <v>District 8</v>
          </cell>
          <cell r="F15560" t="str">
            <v>Water</v>
          </cell>
        </row>
        <row r="15561">
          <cell r="B15561">
            <v>25566.07</v>
          </cell>
          <cell r="C15561">
            <v>2012</v>
          </cell>
          <cell r="D15561" t="str">
            <v>700580  Subcouncils and Ward Committees</v>
          </cell>
          <cell r="E15561" t="e">
            <v>#N/A</v>
          </cell>
          <cell r="F15561" t="str">
            <v>Sewer</v>
          </cell>
        </row>
        <row r="15562">
          <cell r="B15562">
            <v>25566.07</v>
          </cell>
          <cell r="C15562">
            <v>2012</v>
          </cell>
          <cell r="D15562" t="str">
            <v>700580  Subcouncils and Ward Committees</v>
          </cell>
          <cell r="E15562" t="e">
            <v>#N/A</v>
          </cell>
          <cell r="F15562" t="str">
            <v>Sewer</v>
          </cell>
        </row>
        <row r="15563">
          <cell r="B15563">
            <v>25566.07</v>
          </cell>
          <cell r="C15563">
            <v>2012</v>
          </cell>
          <cell r="D15563" t="str">
            <v>700580  Subcouncils and Ward Committees</v>
          </cell>
          <cell r="E15563" t="str">
            <v>District 8</v>
          </cell>
          <cell r="F15563" t="str">
            <v>Water</v>
          </cell>
        </row>
        <row r="15564">
          <cell r="B15564">
            <v>25566.07</v>
          </cell>
          <cell r="C15564">
            <v>2012</v>
          </cell>
          <cell r="D15564" t="str">
            <v>700580  Subcouncils and Ward Committees</v>
          </cell>
          <cell r="E15564" t="str">
            <v>District 8</v>
          </cell>
          <cell r="F15564" t="str">
            <v>Water</v>
          </cell>
        </row>
        <row r="15565">
          <cell r="B15565">
            <v>25566.07</v>
          </cell>
          <cell r="C15565">
            <v>2012</v>
          </cell>
          <cell r="D15565" t="str">
            <v>700580  Subcouncils and Ward Committees</v>
          </cell>
          <cell r="E15565" t="str">
            <v>District 8</v>
          </cell>
          <cell r="F15565" t="str">
            <v>Water</v>
          </cell>
        </row>
        <row r="15566">
          <cell r="B15566">
            <v>25566.07</v>
          </cell>
          <cell r="C15566">
            <v>2012</v>
          </cell>
          <cell r="D15566" t="str">
            <v>700580  Subcouncils and Ward Committees</v>
          </cell>
          <cell r="E15566" t="str">
            <v>District 8</v>
          </cell>
          <cell r="F15566" t="str">
            <v>Water</v>
          </cell>
        </row>
        <row r="15567">
          <cell r="B15567">
            <v>25566.07</v>
          </cell>
          <cell r="C15567">
            <v>2012</v>
          </cell>
          <cell r="D15567" t="str">
            <v>700580  Subcouncils and Ward Committees</v>
          </cell>
          <cell r="E15567" t="str">
            <v>District 8</v>
          </cell>
          <cell r="F15567" t="str">
            <v>Water</v>
          </cell>
        </row>
        <row r="15568">
          <cell r="B15568">
            <v>25566.07</v>
          </cell>
          <cell r="C15568">
            <v>2012</v>
          </cell>
          <cell r="D15568" t="str">
            <v>700580  Subcouncils and Ward Committees</v>
          </cell>
          <cell r="E15568" t="str">
            <v>District 8</v>
          </cell>
          <cell r="F15568" t="str">
            <v>Water</v>
          </cell>
        </row>
        <row r="15569">
          <cell r="B15569">
            <v>25566.07</v>
          </cell>
          <cell r="C15569">
            <v>2012</v>
          </cell>
          <cell r="D15569" t="str">
            <v>700580  Subcouncils and Ward Committees</v>
          </cell>
          <cell r="E15569" t="str">
            <v>District 8</v>
          </cell>
          <cell r="F15569" t="str">
            <v>Water</v>
          </cell>
        </row>
        <row r="15570">
          <cell r="B15570">
            <v>25566.07</v>
          </cell>
          <cell r="C15570">
            <v>2012</v>
          </cell>
          <cell r="D15570" t="str">
            <v>700580  Subcouncils and Ward Committees</v>
          </cell>
          <cell r="E15570" t="str">
            <v>District 8</v>
          </cell>
          <cell r="F15570" t="str">
            <v>Water</v>
          </cell>
        </row>
        <row r="15571">
          <cell r="B15571">
            <v>25566.07</v>
          </cell>
          <cell r="C15571">
            <v>2012</v>
          </cell>
          <cell r="D15571" t="str">
            <v>700580  Subcouncils and Ward Committees</v>
          </cell>
          <cell r="E15571" t="str">
            <v>District 8</v>
          </cell>
          <cell r="F15571" t="str">
            <v>Water</v>
          </cell>
        </row>
        <row r="15572">
          <cell r="B15572">
            <v>25566.07</v>
          </cell>
          <cell r="C15572">
            <v>2012</v>
          </cell>
          <cell r="D15572" t="str">
            <v>700580  Subcouncils and Ward Committees</v>
          </cell>
          <cell r="E15572" t="str">
            <v>District 8</v>
          </cell>
          <cell r="F15572" t="str">
            <v>Water</v>
          </cell>
        </row>
        <row r="15573">
          <cell r="B15573">
            <v>25566.07</v>
          </cell>
          <cell r="C15573">
            <v>2012</v>
          </cell>
          <cell r="D15573" t="str">
            <v>700580  Subcouncils and Ward Committees</v>
          </cell>
          <cell r="E15573" t="str">
            <v>District 8</v>
          </cell>
          <cell r="F15573" t="str">
            <v>Water</v>
          </cell>
        </row>
        <row r="15574">
          <cell r="B15574">
            <v>25566.07</v>
          </cell>
          <cell r="C15574">
            <v>2012</v>
          </cell>
          <cell r="D15574" t="str">
            <v>700580  Subcouncils and Ward Committees</v>
          </cell>
          <cell r="E15574" t="str">
            <v>District 6</v>
          </cell>
          <cell r="F15574" t="str">
            <v>Water</v>
          </cell>
        </row>
        <row r="15575">
          <cell r="B15575">
            <v>25566.07</v>
          </cell>
          <cell r="C15575">
            <v>2012</v>
          </cell>
          <cell r="D15575" t="str">
            <v>700580  Subcouncils and Ward Committees</v>
          </cell>
          <cell r="E15575" t="str">
            <v>District 6</v>
          </cell>
          <cell r="F15575" t="str">
            <v>Water</v>
          </cell>
        </row>
        <row r="15576">
          <cell r="B15576">
            <v>25566.07</v>
          </cell>
          <cell r="C15576">
            <v>2012</v>
          </cell>
          <cell r="D15576" t="str">
            <v>700580  Subcouncils and Ward Committees</v>
          </cell>
          <cell r="E15576" t="str">
            <v>District 6</v>
          </cell>
          <cell r="F15576" t="str">
            <v>Water</v>
          </cell>
        </row>
        <row r="15577">
          <cell r="B15577">
            <v>25566.07</v>
          </cell>
          <cell r="C15577">
            <v>2012</v>
          </cell>
          <cell r="D15577" t="str">
            <v>700580  Subcouncils and Ward Committees</v>
          </cell>
          <cell r="E15577" t="str">
            <v>District 6</v>
          </cell>
          <cell r="F15577" t="str">
            <v>Water</v>
          </cell>
        </row>
        <row r="15578">
          <cell r="B15578">
            <v>25566.07</v>
          </cell>
          <cell r="C15578">
            <v>2012</v>
          </cell>
          <cell r="D15578" t="str">
            <v>700580  Subcouncils and Ward Committees</v>
          </cell>
          <cell r="E15578" t="str">
            <v>District 6</v>
          </cell>
          <cell r="F15578" t="str">
            <v>Water</v>
          </cell>
        </row>
        <row r="15579">
          <cell r="B15579">
            <v>25566.07</v>
          </cell>
          <cell r="C15579">
            <v>2012</v>
          </cell>
          <cell r="D15579" t="str">
            <v>700580  Subcouncils and Ward Committees</v>
          </cell>
          <cell r="E15579" t="str">
            <v>District 6</v>
          </cell>
          <cell r="F15579" t="str">
            <v>Water</v>
          </cell>
        </row>
        <row r="15580">
          <cell r="B15580">
            <v>25566.07</v>
          </cell>
          <cell r="C15580">
            <v>2012</v>
          </cell>
          <cell r="D15580" t="str">
            <v>700580  Subcouncils and Ward Committees</v>
          </cell>
          <cell r="E15580" t="str">
            <v>District 6</v>
          </cell>
          <cell r="F15580" t="str">
            <v>Water</v>
          </cell>
        </row>
        <row r="15581">
          <cell r="B15581">
            <v>25566.07</v>
          </cell>
          <cell r="C15581">
            <v>2012</v>
          </cell>
          <cell r="D15581" t="str">
            <v>700580  Subcouncils and Ward Committees</v>
          </cell>
          <cell r="E15581" t="str">
            <v>District 8</v>
          </cell>
          <cell r="F15581" t="str">
            <v>Water</v>
          </cell>
        </row>
        <row r="15582">
          <cell r="B15582">
            <v>25566.07</v>
          </cell>
          <cell r="C15582">
            <v>2012</v>
          </cell>
          <cell r="D15582" t="str">
            <v>700580  Subcouncils and Ward Committees</v>
          </cell>
          <cell r="E15582" t="str">
            <v>District 8</v>
          </cell>
          <cell r="F15582" t="str">
            <v>Water</v>
          </cell>
        </row>
        <row r="15583">
          <cell r="B15583">
            <v>25566.07</v>
          </cell>
          <cell r="C15583">
            <v>2012</v>
          </cell>
          <cell r="D15583" t="str">
            <v>700580  Subcouncils and Ward Committees</v>
          </cell>
          <cell r="E15583" t="str">
            <v>District 8</v>
          </cell>
          <cell r="F15583" t="str">
            <v>Water</v>
          </cell>
        </row>
        <row r="15584">
          <cell r="B15584">
            <v>25566.07</v>
          </cell>
          <cell r="C15584">
            <v>2012</v>
          </cell>
          <cell r="D15584" t="str">
            <v>700580  Subcouncils and Ward Committees</v>
          </cell>
          <cell r="E15584" t="str">
            <v>District 8</v>
          </cell>
          <cell r="F15584" t="str">
            <v>Water</v>
          </cell>
        </row>
        <row r="15585">
          <cell r="B15585">
            <v>25566.07</v>
          </cell>
          <cell r="C15585">
            <v>2012</v>
          </cell>
          <cell r="D15585" t="str">
            <v>700580  Subcouncils and Ward Committees</v>
          </cell>
          <cell r="E15585" t="str">
            <v>District 1</v>
          </cell>
          <cell r="F15585" t="str">
            <v>Water</v>
          </cell>
        </row>
        <row r="15586">
          <cell r="B15586">
            <v>25566.07</v>
          </cell>
          <cell r="C15586">
            <v>2012</v>
          </cell>
          <cell r="D15586" t="str">
            <v>700580  Subcouncils and Ward Committees</v>
          </cell>
          <cell r="E15586" t="str">
            <v>District 8</v>
          </cell>
          <cell r="F15586" t="str">
            <v>Water</v>
          </cell>
        </row>
        <row r="15587">
          <cell r="B15587">
            <v>25566.07</v>
          </cell>
          <cell r="C15587">
            <v>2012</v>
          </cell>
          <cell r="D15587" t="str">
            <v>700580  Subcouncils and Ward Committees</v>
          </cell>
          <cell r="E15587" t="str">
            <v>Logistics</v>
          </cell>
          <cell r="F15587" t="str">
            <v>Water</v>
          </cell>
        </row>
        <row r="15588">
          <cell r="B15588">
            <v>25566.07</v>
          </cell>
          <cell r="C15588">
            <v>2012</v>
          </cell>
          <cell r="D15588" t="str">
            <v>700580  Subcouncils and Ward Committees</v>
          </cell>
          <cell r="E15588" t="str">
            <v>District 4</v>
          </cell>
          <cell r="F15588" t="str">
            <v>Sewer</v>
          </cell>
        </row>
        <row r="15589">
          <cell r="B15589">
            <v>25566.07</v>
          </cell>
          <cell r="C15589">
            <v>2012</v>
          </cell>
          <cell r="D15589" t="str">
            <v>700580  Subcouncils and Ward Committees</v>
          </cell>
          <cell r="E15589" t="str">
            <v>District 4</v>
          </cell>
          <cell r="F15589" t="str">
            <v>Sewer</v>
          </cell>
        </row>
        <row r="15590">
          <cell r="B15590">
            <v>25566.07</v>
          </cell>
          <cell r="C15590">
            <v>2012</v>
          </cell>
          <cell r="D15590" t="str">
            <v>700580  Subcouncils and Ward Committees</v>
          </cell>
          <cell r="E15590" t="str">
            <v>District 4</v>
          </cell>
          <cell r="F15590" t="str">
            <v>Sewer</v>
          </cell>
        </row>
        <row r="15591">
          <cell r="B15591">
            <v>25566.07</v>
          </cell>
          <cell r="C15591">
            <v>2012</v>
          </cell>
          <cell r="D15591" t="str">
            <v>700580  Subcouncils and Ward Committees</v>
          </cell>
          <cell r="E15591" t="str">
            <v>District 3</v>
          </cell>
          <cell r="F15591" t="str">
            <v>Sewer</v>
          </cell>
        </row>
        <row r="15592">
          <cell r="B15592">
            <v>25566.07</v>
          </cell>
          <cell r="C15592">
            <v>2012</v>
          </cell>
          <cell r="D15592" t="str">
            <v>700580  Subcouncils and Ward Committees</v>
          </cell>
          <cell r="E15592" t="str">
            <v>District 3</v>
          </cell>
          <cell r="F15592" t="str">
            <v>Sewer</v>
          </cell>
        </row>
        <row r="15593">
          <cell r="B15593">
            <v>25566.07</v>
          </cell>
          <cell r="C15593">
            <v>2012</v>
          </cell>
          <cell r="D15593" t="str">
            <v>700580  Subcouncils and Ward Committees</v>
          </cell>
          <cell r="E15593" t="str">
            <v>District 3</v>
          </cell>
          <cell r="F15593" t="str">
            <v>Sewer</v>
          </cell>
        </row>
        <row r="15594">
          <cell r="B15594">
            <v>25566.07</v>
          </cell>
          <cell r="C15594">
            <v>2012</v>
          </cell>
          <cell r="D15594" t="str">
            <v>700580  Subcouncils and Ward Committees</v>
          </cell>
          <cell r="E15594" t="str">
            <v>TOC</v>
          </cell>
          <cell r="F15594" t="str">
            <v>Sewer</v>
          </cell>
        </row>
        <row r="15595">
          <cell r="B15595">
            <v>25566.07</v>
          </cell>
          <cell r="C15595">
            <v>2012</v>
          </cell>
          <cell r="D15595" t="str">
            <v>700580  Subcouncils and Ward Committees</v>
          </cell>
          <cell r="E15595" t="str">
            <v>District 7</v>
          </cell>
          <cell r="F15595" t="str">
            <v>Sewer</v>
          </cell>
        </row>
        <row r="15596">
          <cell r="B15596">
            <v>25566.07</v>
          </cell>
          <cell r="C15596">
            <v>2012</v>
          </cell>
          <cell r="D15596" t="str">
            <v>700580  Subcouncils and Ward Committees</v>
          </cell>
          <cell r="E15596" t="str">
            <v>District 7</v>
          </cell>
          <cell r="F15596" t="str">
            <v>Sewer</v>
          </cell>
        </row>
        <row r="15597">
          <cell r="B15597">
            <v>25566.07</v>
          </cell>
          <cell r="C15597">
            <v>2012</v>
          </cell>
          <cell r="D15597" t="str">
            <v>700580  Subcouncils and Ward Committees</v>
          </cell>
          <cell r="E15597" t="str">
            <v>District 6</v>
          </cell>
          <cell r="F15597" t="str">
            <v>Sewer</v>
          </cell>
        </row>
        <row r="15598">
          <cell r="B15598">
            <v>25566.07</v>
          </cell>
          <cell r="C15598">
            <v>2012</v>
          </cell>
          <cell r="D15598" t="str">
            <v>700580  Subcouncils and Ward Committees</v>
          </cell>
          <cell r="E15598" t="str">
            <v>District 7</v>
          </cell>
          <cell r="F15598" t="str">
            <v>Sewer</v>
          </cell>
        </row>
        <row r="15599">
          <cell r="B15599">
            <v>25566.07</v>
          </cell>
          <cell r="C15599">
            <v>2012</v>
          </cell>
          <cell r="D15599" t="str">
            <v>700580  Subcouncils and Ward Committees</v>
          </cell>
          <cell r="E15599" t="str">
            <v>District 1</v>
          </cell>
          <cell r="F15599" t="str">
            <v>Sewer</v>
          </cell>
        </row>
        <row r="15600">
          <cell r="B15600">
            <v>25566.07</v>
          </cell>
          <cell r="C15600">
            <v>2012</v>
          </cell>
          <cell r="D15600" t="str">
            <v>700580  Subcouncils and Ward Committees</v>
          </cell>
          <cell r="E15600" t="str">
            <v>District 1</v>
          </cell>
          <cell r="F15600" t="str">
            <v>Sewer</v>
          </cell>
        </row>
        <row r="15601">
          <cell r="B15601">
            <v>25566.07</v>
          </cell>
          <cell r="C15601">
            <v>2012</v>
          </cell>
          <cell r="D15601" t="str">
            <v>700580  Subcouncils and Ward Committees</v>
          </cell>
          <cell r="E15601" t="str">
            <v>District 1</v>
          </cell>
          <cell r="F15601" t="str">
            <v>Sewer</v>
          </cell>
        </row>
        <row r="15602">
          <cell r="B15602">
            <v>25566.07</v>
          </cell>
          <cell r="C15602">
            <v>2012</v>
          </cell>
          <cell r="D15602" t="str">
            <v>700580  Subcouncils and Ward Committees</v>
          </cell>
          <cell r="E15602" t="str">
            <v>Logistics</v>
          </cell>
          <cell r="F15602" t="str">
            <v>Sewer</v>
          </cell>
        </row>
        <row r="15603">
          <cell r="B15603">
            <v>25566.07</v>
          </cell>
          <cell r="C15603">
            <v>2012</v>
          </cell>
          <cell r="D15603" t="str">
            <v>700580  Subcouncils and Ward Committees</v>
          </cell>
          <cell r="E15603" t="str">
            <v>Logistics</v>
          </cell>
          <cell r="F15603" t="str">
            <v>Sewer</v>
          </cell>
        </row>
        <row r="15604">
          <cell r="B15604">
            <v>25566.07</v>
          </cell>
          <cell r="C15604">
            <v>2012</v>
          </cell>
          <cell r="D15604" t="str">
            <v>700580  Subcouncils and Ward Committees</v>
          </cell>
          <cell r="E15604" t="str">
            <v>Logistics</v>
          </cell>
          <cell r="F15604" t="str">
            <v>Sewer</v>
          </cell>
        </row>
        <row r="15605">
          <cell r="B15605">
            <v>25566.07</v>
          </cell>
          <cell r="C15605">
            <v>2012</v>
          </cell>
          <cell r="D15605" t="str">
            <v>700580  Subcouncils and Ward Committees</v>
          </cell>
          <cell r="E15605" t="str">
            <v>Logistics</v>
          </cell>
          <cell r="F15605" t="str">
            <v>Sewer</v>
          </cell>
        </row>
        <row r="15606">
          <cell r="B15606">
            <v>25566.07</v>
          </cell>
          <cell r="C15606">
            <v>2012</v>
          </cell>
          <cell r="D15606" t="str">
            <v>700580  Subcouncils and Ward Committees</v>
          </cell>
          <cell r="E15606" t="str">
            <v>Logistics</v>
          </cell>
          <cell r="F15606" t="str">
            <v>Sewer</v>
          </cell>
        </row>
        <row r="15607">
          <cell r="B15607">
            <v>25566.07</v>
          </cell>
          <cell r="C15607">
            <v>2012</v>
          </cell>
          <cell r="D15607" t="str">
            <v>700580  Subcouncils and Ward Committees</v>
          </cell>
          <cell r="E15607" t="str">
            <v>Logistics</v>
          </cell>
          <cell r="F15607" t="str">
            <v>Sewer</v>
          </cell>
        </row>
        <row r="15608">
          <cell r="B15608">
            <v>25566.07</v>
          </cell>
          <cell r="C15608">
            <v>2012</v>
          </cell>
          <cell r="D15608" t="str">
            <v>700580  Subcouncils and Ward Committees</v>
          </cell>
          <cell r="E15608" t="str">
            <v>Logistics</v>
          </cell>
          <cell r="F15608" t="str">
            <v>Sewer</v>
          </cell>
        </row>
        <row r="15609">
          <cell r="B15609">
            <v>25566.07</v>
          </cell>
          <cell r="C15609">
            <v>2012</v>
          </cell>
          <cell r="D15609" t="str">
            <v>700580  Subcouncils and Ward Committees</v>
          </cell>
          <cell r="E15609" t="str">
            <v>Informal Settlements</v>
          </cell>
          <cell r="F15609" t="str">
            <v>Sewer</v>
          </cell>
        </row>
        <row r="15610">
          <cell r="B15610">
            <v>25566.07</v>
          </cell>
          <cell r="C15610">
            <v>2012</v>
          </cell>
          <cell r="D15610" t="str">
            <v>700580  Subcouncils and Ward Committees</v>
          </cell>
          <cell r="E15610" t="str">
            <v>TOC</v>
          </cell>
          <cell r="F15610" t="str">
            <v>Sewer</v>
          </cell>
        </row>
        <row r="15611">
          <cell r="B15611">
            <v>25566.07</v>
          </cell>
          <cell r="C15611">
            <v>2012</v>
          </cell>
          <cell r="D15611" t="str">
            <v>700580  Subcouncils and Ward Committees</v>
          </cell>
          <cell r="E15611" t="str">
            <v>Planning &amp; Design</v>
          </cell>
          <cell r="F15611" t="str">
            <v>Sewer</v>
          </cell>
        </row>
        <row r="15612">
          <cell r="B15612">
            <v>25566.07</v>
          </cell>
          <cell r="C15612">
            <v>2012</v>
          </cell>
          <cell r="D15612" t="str">
            <v>700580  Subcouncils and Ward Committees</v>
          </cell>
          <cell r="E15612" t="str">
            <v>Planning &amp; Design</v>
          </cell>
          <cell r="F15612" t="str">
            <v>Sewer</v>
          </cell>
        </row>
        <row r="15613">
          <cell r="B15613">
            <v>25566.07</v>
          </cell>
          <cell r="C15613">
            <v>2012</v>
          </cell>
          <cell r="D15613" t="str">
            <v>700580  Subcouncils and Ward Committees</v>
          </cell>
          <cell r="E15613" t="str">
            <v>Informal Settlements</v>
          </cell>
          <cell r="F15613" t="str">
            <v>Sewer</v>
          </cell>
        </row>
        <row r="15614">
          <cell r="B15614">
            <v>25566.07</v>
          </cell>
          <cell r="C15614">
            <v>2012</v>
          </cell>
          <cell r="D15614" t="str">
            <v>700580  Subcouncils and Ward Committees</v>
          </cell>
          <cell r="E15614" t="str">
            <v>District 4</v>
          </cell>
          <cell r="F15614" t="str">
            <v>Sewer</v>
          </cell>
        </row>
        <row r="15615">
          <cell r="B15615">
            <v>25566.07</v>
          </cell>
          <cell r="C15615">
            <v>2012</v>
          </cell>
          <cell r="D15615" t="str">
            <v>700580  Subcouncils and Ward Committees</v>
          </cell>
          <cell r="E15615" t="str">
            <v>Logistics</v>
          </cell>
          <cell r="F15615" t="str">
            <v>Water</v>
          </cell>
        </row>
        <row r="15616">
          <cell r="B15616">
            <v>25566.07</v>
          </cell>
          <cell r="C15616">
            <v>2012</v>
          </cell>
          <cell r="D15616" t="str">
            <v>700580  Subcouncils and Ward Committees</v>
          </cell>
          <cell r="E15616" t="str">
            <v>Logistics</v>
          </cell>
          <cell r="F15616" t="str">
            <v>Water</v>
          </cell>
        </row>
        <row r="15617">
          <cell r="B15617">
            <v>25566.07</v>
          </cell>
          <cell r="C15617">
            <v>2012</v>
          </cell>
          <cell r="D15617" t="str">
            <v>700580  Subcouncils and Ward Committees</v>
          </cell>
          <cell r="E15617" t="str">
            <v>TOC</v>
          </cell>
          <cell r="F15617" t="str">
            <v>Water</v>
          </cell>
        </row>
        <row r="15618">
          <cell r="B15618">
            <v>25566.07</v>
          </cell>
          <cell r="C15618">
            <v>2012</v>
          </cell>
          <cell r="D15618" t="str">
            <v>700580  Subcouncils and Ward Committees</v>
          </cell>
          <cell r="E15618" t="str">
            <v>Informal Settlements</v>
          </cell>
          <cell r="F15618" t="str">
            <v>Water</v>
          </cell>
        </row>
        <row r="15619">
          <cell r="B15619">
            <v>25566.07</v>
          </cell>
          <cell r="C15619">
            <v>2012</v>
          </cell>
          <cell r="D15619" t="str">
            <v>700580  Subcouncils and Ward Committees</v>
          </cell>
          <cell r="E15619" t="str">
            <v>TOC</v>
          </cell>
          <cell r="F15619" t="str">
            <v>Water</v>
          </cell>
        </row>
        <row r="15620">
          <cell r="B15620">
            <v>25566.07</v>
          </cell>
          <cell r="C15620">
            <v>2012</v>
          </cell>
          <cell r="D15620" t="str">
            <v>700580  Subcouncils and Ward Committees</v>
          </cell>
          <cell r="E15620" t="str">
            <v>Planning &amp; Design</v>
          </cell>
          <cell r="F15620" t="str">
            <v>Water</v>
          </cell>
        </row>
        <row r="15621">
          <cell r="B15621">
            <v>25566.07</v>
          </cell>
          <cell r="C15621">
            <v>2012</v>
          </cell>
          <cell r="D15621" t="str">
            <v>700580  Subcouncils and Ward Committees</v>
          </cell>
          <cell r="E15621" t="str">
            <v>Informal Settlements</v>
          </cell>
          <cell r="F15621" t="str">
            <v>Water</v>
          </cell>
        </row>
        <row r="15622">
          <cell r="B15622">
            <v>25566.07</v>
          </cell>
          <cell r="C15622">
            <v>2012</v>
          </cell>
          <cell r="D15622" t="str">
            <v>700580  Subcouncils and Ward Committees</v>
          </cell>
          <cell r="E15622" t="str">
            <v>Logistics</v>
          </cell>
          <cell r="F15622" t="str">
            <v>Water</v>
          </cell>
        </row>
        <row r="15623">
          <cell r="B15623">
            <v>25566.07</v>
          </cell>
          <cell r="C15623">
            <v>2012</v>
          </cell>
          <cell r="D15623" t="str">
            <v>700580  Subcouncils and Ward Committees</v>
          </cell>
          <cell r="E15623" t="str">
            <v>District 7</v>
          </cell>
          <cell r="F15623" t="str">
            <v>Sewer</v>
          </cell>
        </row>
        <row r="15624">
          <cell r="B15624">
            <v>25566.07</v>
          </cell>
          <cell r="C15624">
            <v>2012</v>
          </cell>
          <cell r="D15624" t="str">
            <v>700580  Subcouncils and Ward Committees</v>
          </cell>
          <cell r="E15624" t="str">
            <v>District 7</v>
          </cell>
          <cell r="F15624" t="str">
            <v>Sewer</v>
          </cell>
        </row>
        <row r="15625">
          <cell r="B15625">
            <v>25566.07</v>
          </cell>
          <cell r="C15625">
            <v>2012</v>
          </cell>
          <cell r="D15625" t="str">
            <v>700580  Subcouncils and Ward Committees</v>
          </cell>
          <cell r="E15625" t="str">
            <v>District 7</v>
          </cell>
          <cell r="F15625" t="str">
            <v>Sewer</v>
          </cell>
        </row>
        <row r="15626">
          <cell r="B15626">
            <v>25566.07</v>
          </cell>
          <cell r="C15626">
            <v>2012</v>
          </cell>
          <cell r="D15626" t="str">
            <v>700580  Subcouncils and Ward Committees</v>
          </cell>
          <cell r="E15626" t="str">
            <v>District 7</v>
          </cell>
          <cell r="F15626" t="str">
            <v>Sewer</v>
          </cell>
        </row>
        <row r="15627">
          <cell r="B15627">
            <v>25566.07</v>
          </cell>
          <cell r="C15627">
            <v>2012</v>
          </cell>
          <cell r="D15627" t="str">
            <v>700580  Subcouncils and Ward Committees</v>
          </cell>
          <cell r="E15627" t="str">
            <v>District 7</v>
          </cell>
          <cell r="F15627" t="str">
            <v>Sewer</v>
          </cell>
        </row>
        <row r="15628">
          <cell r="B15628">
            <v>25566.07</v>
          </cell>
          <cell r="C15628">
            <v>2012</v>
          </cell>
          <cell r="D15628" t="str">
            <v>700580  Subcouncils and Ward Committees</v>
          </cell>
          <cell r="E15628" t="str">
            <v>District 7</v>
          </cell>
          <cell r="F15628" t="str">
            <v>Sewer</v>
          </cell>
        </row>
        <row r="15629">
          <cell r="B15629">
            <v>25566.07</v>
          </cell>
          <cell r="C15629">
            <v>2012</v>
          </cell>
          <cell r="D15629" t="str">
            <v>700580  Subcouncils and Ward Committees</v>
          </cell>
          <cell r="E15629" t="str">
            <v>District 6</v>
          </cell>
          <cell r="F15629" t="str">
            <v>Sewer</v>
          </cell>
        </row>
        <row r="15630">
          <cell r="B15630">
            <v>25566.07</v>
          </cell>
          <cell r="C15630">
            <v>2012</v>
          </cell>
          <cell r="D15630" t="str">
            <v>700580  Subcouncils and Ward Committees</v>
          </cell>
          <cell r="E15630" t="str">
            <v>District 6</v>
          </cell>
          <cell r="F15630" t="str">
            <v>Sewer</v>
          </cell>
        </row>
        <row r="15631">
          <cell r="B15631">
            <v>25566.07</v>
          </cell>
          <cell r="C15631">
            <v>2012</v>
          </cell>
          <cell r="D15631" t="str">
            <v>700580  Subcouncils and Ward Committees</v>
          </cell>
          <cell r="E15631" t="str">
            <v>District 6</v>
          </cell>
          <cell r="F15631" t="str">
            <v>Sewer</v>
          </cell>
        </row>
        <row r="15632">
          <cell r="B15632">
            <v>25566.07</v>
          </cell>
          <cell r="C15632">
            <v>2012</v>
          </cell>
          <cell r="D15632" t="str">
            <v>700580  Subcouncils and Ward Committees</v>
          </cell>
          <cell r="E15632" t="str">
            <v>District 6</v>
          </cell>
          <cell r="F15632" t="str">
            <v>Sewer</v>
          </cell>
        </row>
        <row r="15633">
          <cell r="B15633">
            <v>25566.07</v>
          </cell>
          <cell r="C15633">
            <v>2012</v>
          </cell>
          <cell r="D15633" t="str">
            <v>700580  Subcouncils and Ward Committees</v>
          </cell>
          <cell r="E15633" t="str">
            <v>District 6</v>
          </cell>
          <cell r="F15633" t="str">
            <v>Sewer</v>
          </cell>
        </row>
        <row r="15634">
          <cell r="B15634">
            <v>25566.07</v>
          </cell>
          <cell r="C15634">
            <v>2012</v>
          </cell>
          <cell r="D15634" t="str">
            <v>700580  Subcouncils and Ward Committees</v>
          </cell>
          <cell r="E15634" t="str">
            <v>District 6</v>
          </cell>
          <cell r="F15634" t="str">
            <v>Sewer</v>
          </cell>
        </row>
        <row r="15635">
          <cell r="B15635">
            <v>25566.07</v>
          </cell>
          <cell r="C15635">
            <v>2012</v>
          </cell>
          <cell r="D15635" t="str">
            <v>700580  Subcouncils and Ward Committees</v>
          </cell>
          <cell r="E15635" t="str">
            <v>District 7</v>
          </cell>
          <cell r="F15635" t="str">
            <v>Sewer</v>
          </cell>
        </row>
        <row r="15636">
          <cell r="B15636">
            <v>25566.07</v>
          </cell>
          <cell r="C15636">
            <v>2012</v>
          </cell>
          <cell r="D15636" t="str">
            <v>700580  Subcouncils and Ward Committees</v>
          </cell>
          <cell r="E15636" t="str">
            <v>District 7</v>
          </cell>
          <cell r="F15636" t="str">
            <v>Sewer</v>
          </cell>
        </row>
        <row r="15637">
          <cell r="B15637">
            <v>25566.07</v>
          </cell>
          <cell r="C15637">
            <v>2012</v>
          </cell>
          <cell r="D15637" t="str">
            <v>700580  Subcouncils and Ward Committees</v>
          </cell>
          <cell r="E15637" t="str">
            <v>District 7</v>
          </cell>
          <cell r="F15637" t="str">
            <v>Sewer</v>
          </cell>
        </row>
        <row r="15638">
          <cell r="B15638">
            <v>25566.07</v>
          </cell>
          <cell r="C15638">
            <v>2012</v>
          </cell>
          <cell r="D15638" t="str">
            <v>700580  Subcouncils and Ward Committees</v>
          </cell>
          <cell r="E15638" t="str">
            <v>District 7</v>
          </cell>
          <cell r="F15638" t="str">
            <v>Sewer</v>
          </cell>
        </row>
        <row r="15639">
          <cell r="B15639">
            <v>25566.07</v>
          </cell>
          <cell r="C15639">
            <v>2012</v>
          </cell>
          <cell r="D15639" t="str">
            <v>700580  Subcouncils and Ward Committees</v>
          </cell>
          <cell r="E15639" t="str">
            <v>District 7</v>
          </cell>
          <cell r="F15639" t="str">
            <v>Sewer</v>
          </cell>
        </row>
        <row r="15640">
          <cell r="B15640">
            <v>25566.07</v>
          </cell>
          <cell r="C15640">
            <v>2012</v>
          </cell>
          <cell r="D15640" t="str">
            <v>700580  Subcouncils and Ward Committees</v>
          </cell>
          <cell r="E15640" t="str">
            <v>District 4</v>
          </cell>
          <cell r="F15640" t="str">
            <v>Sewer</v>
          </cell>
        </row>
        <row r="15641">
          <cell r="B15641">
            <v>622825.63</v>
          </cell>
          <cell r="C15641">
            <v>2012</v>
          </cell>
          <cell r="D15641" t="str">
            <v>700080  Customer Relationship Management</v>
          </cell>
          <cell r="E15641" t="str">
            <v>Planning &amp; Design</v>
          </cell>
          <cell r="F15641" t="str">
            <v>Sewer</v>
          </cell>
        </row>
        <row r="15642">
          <cell r="B15642">
            <v>1335814.67</v>
          </cell>
          <cell r="C15642">
            <v>2012</v>
          </cell>
          <cell r="D15642" t="str">
            <v>700080  Customer Relationship Management</v>
          </cell>
          <cell r="E15642" t="str">
            <v>Logistics</v>
          </cell>
          <cell r="F15642" t="str">
            <v>Water</v>
          </cell>
        </row>
        <row r="15643">
          <cell r="B15643">
            <v>3395.22</v>
          </cell>
          <cell r="C15643">
            <v>2012</v>
          </cell>
          <cell r="D15643" t="str">
            <v>700150  Employment Equity</v>
          </cell>
          <cell r="E15643" t="str">
            <v>District 8</v>
          </cell>
          <cell r="F15643" t="str">
            <v>Water</v>
          </cell>
        </row>
        <row r="15644">
          <cell r="B15644">
            <v>10185.719999999999</v>
          </cell>
          <cell r="C15644">
            <v>2012</v>
          </cell>
          <cell r="D15644" t="str">
            <v>700150  Employment Equity</v>
          </cell>
          <cell r="E15644" t="str">
            <v>District 8</v>
          </cell>
          <cell r="F15644" t="str">
            <v>Water</v>
          </cell>
        </row>
        <row r="15645">
          <cell r="B15645">
            <v>7518</v>
          </cell>
          <cell r="C15645">
            <v>2012</v>
          </cell>
          <cell r="D15645" t="str">
            <v>700150  Employment Equity</v>
          </cell>
          <cell r="E15645" t="str">
            <v>District 6</v>
          </cell>
          <cell r="F15645" t="str">
            <v>Water</v>
          </cell>
        </row>
        <row r="15646">
          <cell r="B15646">
            <v>3637.82</v>
          </cell>
          <cell r="C15646">
            <v>2012</v>
          </cell>
          <cell r="D15646" t="str">
            <v>700150  Employment Equity</v>
          </cell>
          <cell r="E15646" t="str">
            <v>District 3</v>
          </cell>
          <cell r="F15646" t="str">
            <v>Water</v>
          </cell>
        </row>
        <row r="15647">
          <cell r="B15647">
            <v>2182.66</v>
          </cell>
          <cell r="C15647">
            <v>2012</v>
          </cell>
          <cell r="D15647" t="str">
            <v>700150  Employment Equity</v>
          </cell>
          <cell r="E15647" t="str">
            <v>District 3</v>
          </cell>
          <cell r="F15647" t="str">
            <v>Water</v>
          </cell>
        </row>
        <row r="15648">
          <cell r="B15648">
            <v>485.02</v>
          </cell>
          <cell r="C15648">
            <v>2012</v>
          </cell>
          <cell r="D15648" t="str">
            <v>700150  Employment Equity</v>
          </cell>
          <cell r="E15648" t="str">
            <v>District 3</v>
          </cell>
          <cell r="F15648" t="str">
            <v>Water</v>
          </cell>
        </row>
        <row r="15649">
          <cell r="B15649">
            <v>5577.9</v>
          </cell>
          <cell r="C15649">
            <v>2012</v>
          </cell>
          <cell r="D15649" t="str">
            <v>700150  Employment Equity</v>
          </cell>
          <cell r="E15649" t="str">
            <v>District 3</v>
          </cell>
          <cell r="F15649" t="str">
            <v>Water</v>
          </cell>
        </row>
        <row r="15650">
          <cell r="B15650">
            <v>5092.88</v>
          </cell>
          <cell r="C15650">
            <v>2012</v>
          </cell>
          <cell r="D15650" t="str">
            <v>700150  Employment Equity</v>
          </cell>
          <cell r="E15650" t="str">
            <v>District 4</v>
          </cell>
          <cell r="F15650" t="str">
            <v>Water</v>
          </cell>
        </row>
        <row r="15651">
          <cell r="B15651">
            <v>2425.2199999999998</v>
          </cell>
          <cell r="C15651">
            <v>2012</v>
          </cell>
          <cell r="D15651" t="str">
            <v>700150  Employment Equity</v>
          </cell>
          <cell r="E15651" t="str">
            <v>District 4</v>
          </cell>
          <cell r="F15651" t="str">
            <v>Water</v>
          </cell>
        </row>
        <row r="15652">
          <cell r="B15652">
            <v>242.5</v>
          </cell>
          <cell r="C15652">
            <v>2012</v>
          </cell>
          <cell r="D15652" t="str">
            <v>700150  Employment Equity</v>
          </cell>
          <cell r="E15652" t="str">
            <v>District 4</v>
          </cell>
          <cell r="F15652" t="str">
            <v>Water</v>
          </cell>
        </row>
        <row r="15653">
          <cell r="B15653">
            <v>9700.76</v>
          </cell>
          <cell r="C15653">
            <v>2012</v>
          </cell>
          <cell r="D15653" t="str">
            <v>700150  Employment Equity</v>
          </cell>
          <cell r="E15653" t="str">
            <v>District 4</v>
          </cell>
          <cell r="F15653" t="str">
            <v>Water</v>
          </cell>
        </row>
        <row r="15654">
          <cell r="B15654">
            <v>7760.44</v>
          </cell>
          <cell r="C15654">
            <v>2012</v>
          </cell>
          <cell r="D15654" t="str">
            <v>700150  Employment Equity</v>
          </cell>
          <cell r="E15654" t="str">
            <v>District 4</v>
          </cell>
          <cell r="F15654" t="str">
            <v>Water</v>
          </cell>
        </row>
        <row r="15655">
          <cell r="B15655">
            <v>4365.24</v>
          </cell>
          <cell r="C15655">
            <v>2012</v>
          </cell>
          <cell r="D15655" t="str">
            <v>700150  Employment Equity</v>
          </cell>
          <cell r="E15655" t="str">
            <v>District 4</v>
          </cell>
          <cell r="F15655" t="str">
            <v>Water</v>
          </cell>
        </row>
        <row r="15656">
          <cell r="B15656">
            <v>727.5</v>
          </cell>
          <cell r="C15656">
            <v>2012</v>
          </cell>
          <cell r="D15656" t="str">
            <v>700150  Employment Equity</v>
          </cell>
          <cell r="E15656" t="str">
            <v>District 8</v>
          </cell>
          <cell r="F15656" t="str">
            <v>Water</v>
          </cell>
        </row>
        <row r="15657">
          <cell r="B15657">
            <v>3152.72</v>
          </cell>
          <cell r="C15657">
            <v>2012</v>
          </cell>
          <cell r="D15657" t="str">
            <v>700150  Employment Equity</v>
          </cell>
          <cell r="E15657" t="str">
            <v>District 8</v>
          </cell>
          <cell r="F15657" t="str">
            <v>Water</v>
          </cell>
        </row>
        <row r="15658">
          <cell r="B15658">
            <v>1212.6199999999999</v>
          </cell>
          <cell r="C15658">
            <v>2012</v>
          </cell>
          <cell r="D15658" t="str">
            <v>700150  Employment Equity</v>
          </cell>
          <cell r="E15658" t="str">
            <v>District 1</v>
          </cell>
          <cell r="F15658" t="str">
            <v>Water</v>
          </cell>
        </row>
        <row r="15659">
          <cell r="B15659">
            <v>3637.82</v>
          </cell>
          <cell r="C15659">
            <v>2012</v>
          </cell>
          <cell r="D15659" t="str">
            <v>700150  Employment Equity</v>
          </cell>
          <cell r="E15659" t="str">
            <v>District 8</v>
          </cell>
          <cell r="F15659" t="str">
            <v>Water</v>
          </cell>
        </row>
        <row r="15660">
          <cell r="B15660">
            <v>970.1</v>
          </cell>
          <cell r="C15660">
            <v>2012</v>
          </cell>
          <cell r="D15660" t="str">
            <v>700150  Employment Equity</v>
          </cell>
          <cell r="E15660" t="str">
            <v>District 6</v>
          </cell>
          <cell r="F15660" t="str">
            <v>Water</v>
          </cell>
        </row>
        <row r="15661">
          <cell r="B15661">
            <v>6305.5</v>
          </cell>
          <cell r="C15661">
            <v>2012</v>
          </cell>
          <cell r="D15661" t="str">
            <v>700150  Employment Equity</v>
          </cell>
          <cell r="E15661" t="str">
            <v>District 6</v>
          </cell>
          <cell r="F15661" t="str">
            <v>Water</v>
          </cell>
        </row>
        <row r="15662">
          <cell r="B15662">
            <v>3637.82</v>
          </cell>
          <cell r="C15662">
            <v>2012</v>
          </cell>
          <cell r="D15662" t="str">
            <v>700150  Employment Equity</v>
          </cell>
          <cell r="E15662" t="str">
            <v>District 6</v>
          </cell>
          <cell r="F15662" t="str">
            <v>Water</v>
          </cell>
        </row>
        <row r="15663">
          <cell r="B15663">
            <v>7760.44</v>
          </cell>
          <cell r="C15663">
            <v>2012</v>
          </cell>
          <cell r="D15663" t="str">
            <v>700150  Employment Equity</v>
          </cell>
          <cell r="E15663" t="str">
            <v>District 6</v>
          </cell>
          <cell r="F15663" t="str">
            <v>Water</v>
          </cell>
        </row>
        <row r="15664">
          <cell r="B15664">
            <v>10185.719999999999</v>
          </cell>
          <cell r="C15664">
            <v>2012</v>
          </cell>
          <cell r="D15664" t="str">
            <v>700150  Employment Equity</v>
          </cell>
          <cell r="E15664" t="str">
            <v>District 6</v>
          </cell>
          <cell r="F15664" t="str">
            <v>Water</v>
          </cell>
        </row>
        <row r="15665">
          <cell r="B15665">
            <v>727.5</v>
          </cell>
          <cell r="C15665">
            <v>2012</v>
          </cell>
          <cell r="D15665" t="str">
            <v>700150  Employment Equity</v>
          </cell>
          <cell r="E15665" t="str">
            <v>District 8</v>
          </cell>
          <cell r="F15665" t="str">
            <v>Water</v>
          </cell>
        </row>
        <row r="15666">
          <cell r="B15666">
            <v>7518</v>
          </cell>
          <cell r="C15666">
            <v>2012</v>
          </cell>
          <cell r="D15666" t="str">
            <v>700150  Employment Equity</v>
          </cell>
          <cell r="E15666" t="str">
            <v>District 8</v>
          </cell>
          <cell r="F15666" t="str">
            <v>Water</v>
          </cell>
        </row>
        <row r="15667">
          <cell r="B15667">
            <v>970.1</v>
          </cell>
          <cell r="C15667">
            <v>2012</v>
          </cell>
          <cell r="D15667" t="str">
            <v>700150  Employment Equity</v>
          </cell>
          <cell r="E15667" t="str">
            <v>District 8</v>
          </cell>
          <cell r="F15667" t="str">
            <v>Water</v>
          </cell>
        </row>
        <row r="15668">
          <cell r="B15668">
            <v>4365.24</v>
          </cell>
          <cell r="C15668">
            <v>2012</v>
          </cell>
          <cell r="D15668" t="str">
            <v>700150  Employment Equity</v>
          </cell>
          <cell r="E15668" t="str">
            <v>District 8</v>
          </cell>
          <cell r="F15668" t="str">
            <v>Water</v>
          </cell>
        </row>
        <row r="15669">
          <cell r="B15669">
            <v>9943.18</v>
          </cell>
          <cell r="C15669">
            <v>2012</v>
          </cell>
          <cell r="D15669" t="str">
            <v>700150  Employment Equity</v>
          </cell>
          <cell r="E15669" t="str">
            <v>District 8</v>
          </cell>
          <cell r="F15669" t="str">
            <v>Water</v>
          </cell>
        </row>
        <row r="15670">
          <cell r="B15670">
            <v>10913.24</v>
          </cell>
          <cell r="C15670">
            <v>2012</v>
          </cell>
          <cell r="D15670" t="str">
            <v>700150  Employment Equity</v>
          </cell>
          <cell r="E15670" t="str">
            <v>District 8</v>
          </cell>
          <cell r="F15670" t="str">
            <v>Water</v>
          </cell>
        </row>
        <row r="15671">
          <cell r="B15671">
            <v>242.5</v>
          </cell>
          <cell r="C15671">
            <v>2012</v>
          </cell>
          <cell r="D15671" t="str">
            <v>700150  Employment Equity</v>
          </cell>
          <cell r="E15671" t="str">
            <v>District 8</v>
          </cell>
          <cell r="F15671" t="str">
            <v>Water</v>
          </cell>
        </row>
        <row r="15672">
          <cell r="B15672">
            <v>59416.54</v>
          </cell>
          <cell r="C15672">
            <v>2012</v>
          </cell>
          <cell r="D15672" t="str">
            <v>700150  Employment Equity</v>
          </cell>
          <cell r="E15672" t="str">
            <v>District 8</v>
          </cell>
          <cell r="F15672" t="str">
            <v>Water</v>
          </cell>
        </row>
        <row r="15673">
          <cell r="B15673">
            <v>727.5</v>
          </cell>
          <cell r="C15673">
            <v>2012</v>
          </cell>
          <cell r="D15673" t="str">
            <v>700150  Employment Equity</v>
          </cell>
          <cell r="E15673" t="str">
            <v>Informal Settlements</v>
          </cell>
          <cell r="F15673" t="str">
            <v>Sewer</v>
          </cell>
        </row>
        <row r="15674">
          <cell r="B15674">
            <v>727.5</v>
          </cell>
          <cell r="C15674">
            <v>2012</v>
          </cell>
          <cell r="D15674" t="str">
            <v>700150  Employment Equity</v>
          </cell>
          <cell r="E15674" t="str">
            <v>Informal Settlements</v>
          </cell>
          <cell r="F15674" t="str">
            <v>Sewer</v>
          </cell>
        </row>
        <row r="15675">
          <cell r="B15675">
            <v>23766.639999999999</v>
          </cell>
          <cell r="C15675">
            <v>2012</v>
          </cell>
          <cell r="D15675" t="str">
            <v>700150  Employment Equity</v>
          </cell>
          <cell r="E15675" t="str">
            <v>District 1</v>
          </cell>
          <cell r="F15675" t="str">
            <v>Sewer</v>
          </cell>
        </row>
        <row r="15676">
          <cell r="B15676">
            <v>9700.76</v>
          </cell>
          <cell r="C15676">
            <v>2012</v>
          </cell>
          <cell r="D15676" t="str">
            <v>700150  Employment Equity</v>
          </cell>
          <cell r="E15676" t="str">
            <v>District 7</v>
          </cell>
          <cell r="F15676" t="str">
            <v>Sewer</v>
          </cell>
        </row>
        <row r="15677">
          <cell r="B15677">
            <v>3880.26</v>
          </cell>
          <cell r="C15677">
            <v>2012</v>
          </cell>
          <cell r="D15677" t="str">
            <v>700150  Employment Equity</v>
          </cell>
          <cell r="E15677" t="str">
            <v>District 6</v>
          </cell>
          <cell r="F15677" t="str">
            <v>Sewer</v>
          </cell>
        </row>
        <row r="15678">
          <cell r="B15678">
            <v>727.5</v>
          </cell>
          <cell r="C15678">
            <v>2012</v>
          </cell>
          <cell r="D15678" t="str">
            <v>700150  Employment Equity</v>
          </cell>
          <cell r="E15678" t="str">
            <v>TOC</v>
          </cell>
          <cell r="F15678" t="str">
            <v>Sewer</v>
          </cell>
        </row>
        <row r="15679">
          <cell r="B15679">
            <v>6790.48</v>
          </cell>
          <cell r="C15679">
            <v>2012</v>
          </cell>
          <cell r="D15679" t="str">
            <v>700150  Employment Equity</v>
          </cell>
          <cell r="E15679" t="str">
            <v>District 3</v>
          </cell>
          <cell r="F15679" t="str">
            <v>Sewer</v>
          </cell>
        </row>
        <row r="15680">
          <cell r="B15680">
            <v>11640.82</v>
          </cell>
          <cell r="C15680">
            <v>2012</v>
          </cell>
          <cell r="D15680" t="str">
            <v>700150  Employment Equity</v>
          </cell>
          <cell r="E15680" t="str">
            <v>District 4</v>
          </cell>
          <cell r="F15680" t="str">
            <v>Sewer</v>
          </cell>
        </row>
        <row r="15681">
          <cell r="B15681">
            <v>6547.98</v>
          </cell>
          <cell r="C15681">
            <v>2012</v>
          </cell>
          <cell r="D15681" t="str">
            <v>700150  Employment Equity</v>
          </cell>
          <cell r="E15681" t="str">
            <v>District 4</v>
          </cell>
          <cell r="F15681" t="str">
            <v>Sewer</v>
          </cell>
        </row>
        <row r="15682">
          <cell r="B15682">
            <v>4607.76</v>
          </cell>
          <cell r="C15682">
            <v>2012</v>
          </cell>
          <cell r="D15682" t="str">
            <v>700150  Employment Equity</v>
          </cell>
          <cell r="E15682" t="str">
            <v>District 4</v>
          </cell>
          <cell r="F15682" t="str">
            <v>Sewer</v>
          </cell>
        </row>
        <row r="15683">
          <cell r="B15683">
            <v>3395.22</v>
          </cell>
          <cell r="C15683">
            <v>2012</v>
          </cell>
          <cell r="D15683" t="str">
            <v>700150  Employment Equity</v>
          </cell>
          <cell r="E15683" t="str">
            <v>District 7</v>
          </cell>
          <cell r="F15683" t="str">
            <v>Sewer</v>
          </cell>
        </row>
        <row r="15684">
          <cell r="B15684">
            <v>2425.2199999999998</v>
          </cell>
          <cell r="C15684">
            <v>2012</v>
          </cell>
          <cell r="D15684" t="str">
            <v>700150  Employment Equity</v>
          </cell>
          <cell r="E15684" t="str">
            <v>District 6</v>
          </cell>
          <cell r="F15684" t="str">
            <v>Sewer</v>
          </cell>
        </row>
        <row r="15685">
          <cell r="B15685">
            <v>2910.22</v>
          </cell>
          <cell r="C15685">
            <v>2012</v>
          </cell>
          <cell r="D15685" t="str">
            <v>700150  Employment Equity</v>
          </cell>
          <cell r="E15685" t="str">
            <v>District 6</v>
          </cell>
          <cell r="F15685" t="str">
            <v>Sewer</v>
          </cell>
        </row>
        <row r="15686">
          <cell r="B15686">
            <v>6790.48</v>
          </cell>
          <cell r="C15686">
            <v>2012</v>
          </cell>
          <cell r="D15686" t="str">
            <v>700150  Employment Equity</v>
          </cell>
          <cell r="E15686" t="str">
            <v>District 6</v>
          </cell>
          <cell r="F15686" t="str">
            <v>Sewer</v>
          </cell>
        </row>
        <row r="15687">
          <cell r="B15687">
            <v>1212.6199999999999</v>
          </cell>
          <cell r="C15687">
            <v>2012</v>
          </cell>
          <cell r="D15687" t="str">
            <v>700150  Employment Equity</v>
          </cell>
          <cell r="E15687" t="str">
            <v>District 7</v>
          </cell>
          <cell r="F15687" t="str">
            <v>Sewer</v>
          </cell>
        </row>
        <row r="15688">
          <cell r="B15688">
            <v>1455.04</v>
          </cell>
          <cell r="C15688">
            <v>2012</v>
          </cell>
          <cell r="D15688" t="str">
            <v>700150  Employment Equity</v>
          </cell>
          <cell r="E15688" t="str">
            <v>Logistics</v>
          </cell>
          <cell r="F15688" t="str">
            <v>Water</v>
          </cell>
        </row>
        <row r="15689">
          <cell r="B15689">
            <v>1212.6199999999999</v>
          </cell>
          <cell r="C15689">
            <v>2012</v>
          </cell>
          <cell r="D15689" t="str">
            <v>700150  Employment Equity</v>
          </cell>
          <cell r="E15689" t="str">
            <v>Informal Settlements</v>
          </cell>
          <cell r="F15689" t="str">
            <v>Water</v>
          </cell>
        </row>
        <row r="15690">
          <cell r="B15690">
            <v>9943.18</v>
          </cell>
          <cell r="C15690">
            <v>2012</v>
          </cell>
          <cell r="D15690" t="str">
            <v>700150  Employment Equity</v>
          </cell>
          <cell r="E15690" t="str">
            <v>TOC</v>
          </cell>
          <cell r="F15690" t="str">
            <v>Water</v>
          </cell>
        </row>
        <row r="15691">
          <cell r="B15691">
            <v>10670.58</v>
          </cell>
          <cell r="C15691">
            <v>2012</v>
          </cell>
          <cell r="D15691" t="str">
            <v>700150  Employment Equity</v>
          </cell>
          <cell r="E15691" t="str">
            <v>Informal Settlements</v>
          </cell>
          <cell r="F15691" t="str">
            <v>Water</v>
          </cell>
        </row>
        <row r="15692">
          <cell r="B15692">
            <v>10428.200000000001</v>
          </cell>
          <cell r="C15692">
            <v>2012</v>
          </cell>
          <cell r="D15692" t="str">
            <v>700150  Employment Equity</v>
          </cell>
          <cell r="E15692" t="str">
            <v>TOC</v>
          </cell>
          <cell r="F15692" t="str">
            <v>Water</v>
          </cell>
        </row>
        <row r="15693">
          <cell r="B15693">
            <v>7760.44</v>
          </cell>
          <cell r="C15693">
            <v>2012</v>
          </cell>
          <cell r="D15693" t="str">
            <v>700150  Employment Equity</v>
          </cell>
          <cell r="E15693" t="str">
            <v>Logistics</v>
          </cell>
          <cell r="F15693" t="str">
            <v>Water</v>
          </cell>
        </row>
        <row r="15694">
          <cell r="B15694">
            <v>8245.58</v>
          </cell>
          <cell r="C15694">
            <v>2012</v>
          </cell>
          <cell r="D15694" t="str">
            <v>700150  Employment Equity</v>
          </cell>
          <cell r="E15694" t="str">
            <v>Logistics</v>
          </cell>
          <cell r="F15694" t="str">
            <v>Water</v>
          </cell>
        </row>
        <row r="15695">
          <cell r="B15695">
            <v>7275.42</v>
          </cell>
          <cell r="C15695">
            <v>2012</v>
          </cell>
          <cell r="D15695" t="str">
            <v>700150  Employment Equity</v>
          </cell>
          <cell r="E15695" t="str">
            <v>Logistics</v>
          </cell>
          <cell r="F15695" t="str">
            <v>Water</v>
          </cell>
        </row>
        <row r="15696">
          <cell r="B15696">
            <v>6790.48</v>
          </cell>
          <cell r="C15696">
            <v>2012</v>
          </cell>
          <cell r="D15696" t="str">
            <v>700150  Employment Equity</v>
          </cell>
          <cell r="E15696" t="str">
            <v>Logistics</v>
          </cell>
          <cell r="F15696" t="str">
            <v>Water</v>
          </cell>
        </row>
        <row r="15697">
          <cell r="B15697">
            <v>3880.26</v>
          </cell>
          <cell r="C15697">
            <v>2012</v>
          </cell>
          <cell r="D15697" t="str">
            <v>700150  Employment Equity</v>
          </cell>
          <cell r="E15697" t="str">
            <v>Logistics</v>
          </cell>
          <cell r="F15697" t="str">
            <v>Water</v>
          </cell>
        </row>
        <row r="15698">
          <cell r="B15698">
            <v>2425.2199999999998</v>
          </cell>
          <cell r="C15698">
            <v>2012</v>
          </cell>
          <cell r="D15698" t="str">
            <v>700150  Employment Equity</v>
          </cell>
          <cell r="E15698" t="str">
            <v>District 1</v>
          </cell>
          <cell r="F15698" t="str">
            <v>Water</v>
          </cell>
        </row>
        <row r="15699">
          <cell r="B15699">
            <v>3880.26</v>
          </cell>
          <cell r="C15699">
            <v>2012</v>
          </cell>
          <cell r="D15699" t="str">
            <v>700150  Employment Equity</v>
          </cell>
          <cell r="E15699" t="str">
            <v>District 1</v>
          </cell>
          <cell r="F15699" t="str">
            <v>Water</v>
          </cell>
        </row>
        <row r="15700">
          <cell r="B15700">
            <v>485.02</v>
          </cell>
          <cell r="C15700">
            <v>2012</v>
          </cell>
          <cell r="D15700" t="str">
            <v>700150  Employment Equity</v>
          </cell>
          <cell r="E15700" t="str">
            <v>District 1</v>
          </cell>
          <cell r="F15700" t="str">
            <v>Water</v>
          </cell>
        </row>
        <row r="15701">
          <cell r="B15701">
            <v>18916.3</v>
          </cell>
          <cell r="C15701">
            <v>2012</v>
          </cell>
          <cell r="D15701" t="str">
            <v>700150  Employment Equity</v>
          </cell>
          <cell r="E15701" t="str">
            <v>District 1</v>
          </cell>
          <cell r="F15701" t="str">
            <v>Water</v>
          </cell>
        </row>
        <row r="15702">
          <cell r="B15702">
            <v>2667.74</v>
          </cell>
          <cell r="C15702">
            <v>2012</v>
          </cell>
          <cell r="D15702" t="str">
            <v>700150  Employment Equity</v>
          </cell>
          <cell r="E15702" t="str">
            <v>District 6</v>
          </cell>
          <cell r="F15702" t="str">
            <v>Water</v>
          </cell>
        </row>
        <row r="15703">
          <cell r="B15703">
            <v>80306.52</v>
          </cell>
          <cell r="C15703">
            <v>2012</v>
          </cell>
          <cell r="D15703" t="str">
            <v>700155  Enterprise Resource Planning</v>
          </cell>
          <cell r="E15703" t="str">
            <v>District 8</v>
          </cell>
          <cell r="F15703" t="str">
            <v>Water</v>
          </cell>
        </row>
        <row r="15704">
          <cell r="B15704">
            <v>53537.760000000002</v>
          </cell>
          <cell r="C15704">
            <v>2012</v>
          </cell>
          <cell r="D15704" t="str">
            <v>700155  Enterprise Resource Planning</v>
          </cell>
          <cell r="E15704" t="str">
            <v>District 6</v>
          </cell>
          <cell r="F15704" t="str">
            <v>Water</v>
          </cell>
        </row>
        <row r="15705">
          <cell r="B15705">
            <v>80306.52</v>
          </cell>
          <cell r="C15705">
            <v>2012</v>
          </cell>
          <cell r="D15705" t="str">
            <v>700155  Enterprise Resource Planning</v>
          </cell>
          <cell r="E15705" t="str">
            <v>District 3</v>
          </cell>
          <cell r="F15705" t="str">
            <v>Water</v>
          </cell>
        </row>
        <row r="15706">
          <cell r="B15706">
            <v>27745.31</v>
          </cell>
          <cell r="C15706">
            <v>2012</v>
          </cell>
          <cell r="D15706" t="str">
            <v>700155  Enterprise Resource Planning</v>
          </cell>
          <cell r="E15706" t="str">
            <v>District 3</v>
          </cell>
          <cell r="F15706" t="str">
            <v>Water</v>
          </cell>
        </row>
        <row r="15707">
          <cell r="B15707">
            <v>13872.7</v>
          </cell>
          <cell r="C15707">
            <v>2012</v>
          </cell>
          <cell r="D15707" t="str">
            <v>700155  Enterprise Resource Planning</v>
          </cell>
          <cell r="E15707" t="str">
            <v>District 3</v>
          </cell>
          <cell r="F15707" t="str">
            <v>Water</v>
          </cell>
        </row>
        <row r="15708">
          <cell r="B15708">
            <v>240919.71</v>
          </cell>
          <cell r="C15708">
            <v>2012</v>
          </cell>
          <cell r="D15708" t="str">
            <v>700155  Enterprise Resource Planning</v>
          </cell>
          <cell r="E15708" t="str">
            <v>District 4</v>
          </cell>
          <cell r="F15708" t="str">
            <v>Water</v>
          </cell>
        </row>
        <row r="15709">
          <cell r="B15709">
            <v>135309.07999999999</v>
          </cell>
          <cell r="C15709">
            <v>2012</v>
          </cell>
          <cell r="D15709" t="str">
            <v>700155  Enterprise Resource Planning</v>
          </cell>
          <cell r="E15709" t="str">
            <v>District 4</v>
          </cell>
          <cell r="F15709" t="str">
            <v>Water</v>
          </cell>
        </row>
        <row r="15710">
          <cell r="B15710">
            <v>13384.42</v>
          </cell>
          <cell r="C15710">
            <v>2012</v>
          </cell>
          <cell r="D15710" t="str">
            <v>700155  Enterprise Resource Planning</v>
          </cell>
          <cell r="E15710" t="str">
            <v>District 4</v>
          </cell>
          <cell r="F15710" t="str">
            <v>Water</v>
          </cell>
        </row>
        <row r="15711">
          <cell r="B15711">
            <v>41618.1</v>
          </cell>
          <cell r="C15711">
            <v>2012</v>
          </cell>
          <cell r="D15711" t="str">
            <v>700155  Enterprise Resource Planning</v>
          </cell>
          <cell r="E15711" t="str">
            <v>District 4</v>
          </cell>
          <cell r="F15711" t="str">
            <v>Water</v>
          </cell>
        </row>
        <row r="15712">
          <cell r="B15712">
            <v>54514.29</v>
          </cell>
          <cell r="C15712">
            <v>2012</v>
          </cell>
          <cell r="D15712" t="str">
            <v>700155  Enterprise Resource Planning</v>
          </cell>
          <cell r="E15712" t="str">
            <v>District 4</v>
          </cell>
          <cell r="F15712" t="str">
            <v>Water</v>
          </cell>
        </row>
        <row r="15713">
          <cell r="B15713">
            <v>26768.799999999999</v>
          </cell>
          <cell r="C15713">
            <v>2012</v>
          </cell>
          <cell r="D15713" t="str">
            <v>700155  Enterprise Resource Planning</v>
          </cell>
          <cell r="E15713" t="str">
            <v>District 4</v>
          </cell>
          <cell r="F15713" t="str">
            <v>Water</v>
          </cell>
        </row>
        <row r="15714">
          <cell r="B15714">
            <v>13872.7</v>
          </cell>
          <cell r="C15714">
            <v>2012</v>
          </cell>
          <cell r="D15714" t="str">
            <v>700155  Enterprise Resource Planning</v>
          </cell>
          <cell r="E15714" t="str">
            <v>District 8</v>
          </cell>
          <cell r="F15714" t="str">
            <v>Water</v>
          </cell>
        </row>
        <row r="15715">
          <cell r="B15715">
            <v>94179.21</v>
          </cell>
          <cell r="C15715">
            <v>2012</v>
          </cell>
          <cell r="D15715" t="str">
            <v>700155  Enterprise Resource Planning</v>
          </cell>
          <cell r="E15715" t="str">
            <v>District 8</v>
          </cell>
          <cell r="F15715" t="str">
            <v>Water</v>
          </cell>
        </row>
        <row r="15716">
          <cell r="B15716">
            <v>40153.300000000003</v>
          </cell>
          <cell r="C15716">
            <v>2012</v>
          </cell>
          <cell r="D15716" t="str">
            <v>700155  Enterprise Resource Planning</v>
          </cell>
          <cell r="E15716" t="str">
            <v>District 1</v>
          </cell>
          <cell r="F15716" t="str">
            <v>Water</v>
          </cell>
        </row>
        <row r="15717">
          <cell r="B15717">
            <v>53537.760000000002</v>
          </cell>
          <cell r="C15717">
            <v>2012</v>
          </cell>
          <cell r="D15717" t="str">
            <v>700155  Enterprise Resource Planning</v>
          </cell>
          <cell r="E15717" t="str">
            <v>District 8</v>
          </cell>
          <cell r="F15717" t="str">
            <v>Water</v>
          </cell>
        </row>
        <row r="15718">
          <cell r="B15718">
            <v>53537.760000000002</v>
          </cell>
          <cell r="C15718">
            <v>2012</v>
          </cell>
          <cell r="D15718" t="str">
            <v>700155  Enterprise Resource Planning</v>
          </cell>
          <cell r="E15718" t="str">
            <v>District 6</v>
          </cell>
          <cell r="F15718" t="str">
            <v>Water</v>
          </cell>
        </row>
        <row r="15719">
          <cell r="B15719">
            <v>242872.76</v>
          </cell>
          <cell r="C15719">
            <v>2012</v>
          </cell>
          <cell r="D15719" t="str">
            <v>700155  Enterprise Resource Planning</v>
          </cell>
          <cell r="E15719" t="str">
            <v>District 6</v>
          </cell>
          <cell r="F15719" t="str">
            <v>Water</v>
          </cell>
        </row>
        <row r="15720">
          <cell r="B15720">
            <v>53537.760000000002</v>
          </cell>
          <cell r="C15720">
            <v>2012</v>
          </cell>
          <cell r="D15720" t="str">
            <v>700155  Enterprise Resource Planning</v>
          </cell>
          <cell r="E15720" t="str">
            <v>District 6</v>
          </cell>
          <cell r="F15720" t="str">
            <v>Water</v>
          </cell>
        </row>
        <row r="15721">
          <cell r="B15721">
            <v>53537.760000000002</v>
          </cell>
          <cell r="C15721">
            <v>2012</v>
          </cell>
          <cell r="D15721" t="str">
            <v>700155  Enterprise Resource Planning</v>
          </cell>
          <cell r="E15721" t="str">
            <v>District 6</v>
          </cell>
          <cell r="F15721" t="str">
            <v>Water</v>
          </cell>
        </row>
        <row r="15722">
          <cell r="B15722">
            <v>40641.57</v>
          </cell>
          <cell r="C15722">
            <v>2012</v>
          </cell>
          <cell r="D15722" t="str">
            <v>700155  Enterprise Resource Planning</v>
          </cell>
          <cell r="E15722" t="str">
            <v>District 6</v>
          </cell>
          <cell r="F15722" t="str">
            <v>Water</v>
          </cell>
        </row>
        <row r="15723">
          <cell r="B15723">
            <v>488.25</v>
          </cell>
          <cell r="C15723">
            <v>2012</v>
          </cell>
          <cell r="D15723" t="str">
            <v>700155  Enterprise Resource Planning</v>
          </cell>
          <cell r="E15723" t="str">
            <v>District 8</v>
          </cell>
          <cell r="F15723" t="str">
            <v>Water</v>
          </cell>
        </row>
        <row r="15724">
          <cell r="B15724">
            <v>149181.73000000001</v>
          </cell>
          <cell r="C15724">
            <v>2012</v>
          </cell>
          <cell r="D15724" t="str">
            <v>700155  Enterprise Resource Planning</v>
          </cell>
          <cell r="E15724" t="str">
            <v>District 8</v>
          </cell>
          <cell r="F15724" t="str">
            <v>Water</v>
          </cell>
        </row>
        <row r="15725">
          <cell r="B15725">
            <v>14360.94</v>
          </cell>
          <cell r="C15725">
            <v>2012</v>
          </cell>
          <cell r="D15725" t="str">
            <v>700155  Enterprise Resource Planning</v>
          </cell>
          <cell r="E15725" t="str">
            <v>District 8</v>
          </cell>
          <cell r="F15725" t="str">
            <v>Water</v>
          </cell>
        </row>
        <row r="15726">
          <cell r="B15726">
            <v>66922.12</v>
          </cell>
          <cell r="C15726">
            <v>2012</v>
          </cell>
          <cell r="D15726" t="str">
            <v>700155  Enterprise Resource Planning</v>
          </cell>
          <cell r="E15726" t="str">
            <v>District 8</v>
          </cell>
          <cell r="F15726" t="str">
            <v>Water</v>
          </cell>
        </row>
        <row r="15727">
          <cell r="B15727">
            <v>161101.35999999999</v>
          </cell>
          <cell r="C15727">
            <v>2012</v>
          </cell>
          <cell r="D15727" t="str">
            <v>700155  Enterprise Resource Planning</v>
          </cell>
          <cell r="E15727" t="str">
            <v>District 8</v>
          </cell>
          <cell r="F15727" t="str">
            <v>Water</v>
          </cell>
        </row>
        <row r="15728">
          <cell r="B15728">
            <v>242872.76</v>
          </cell>
          <cell r="C15728">
            <v>2012</v>
          </cell>
          <cell r="D15728" t="str">
            <v>700155  Enterprise Resource Planning</v>
          </cell>
          <cell r="E15728" t="str">
            <v>District 8</v>
          </cell>
          <cell r="F15728" t="str">
            <v>Water</v>
          </cell>
        </row>
        <row r="15729">
          <cell r="B15729">
            <v>13384.42</v>
          </cell>
          <cell r="C15729">
            <v>2012</v>
          </cell>
          <cell r="D15729" t="str">
            <v>700155  Enterprise Resource Planning</v>
          </cell>
          <cell r="E15729" t="str">
            <v>District 8</v>
          </cell>
          <cell r="F15729" t="str">
            <v>Water</v>
          </cell>
        </row>
        <row r="15730">
          <cell r="B15730">
            <v>436113.85</v>
          </cell>
          <cell r="C15730">
            <v>2012</v>
          </cell>
          <cell r="D15730" t="str">
            <v>700155  Enterprise Resource Planning</v>
          </cell>
          <cell r="E15730" t="str">
            <v>District 8</v>
          </cell>
          <cell r="F15730" t="str">
            <v>Water</v>
          </cell>
        </row>
        <row r="15731">
          <cell r="B15731">
            <v>40153.300000000003</v>
          </cell>
          <cell r="C15731">
            <v>2012</v>
          </cell>
          <cell r="D15731" t="str">
            <v>700155  Enterprise Resource Planning</v>
          </cell>
          <cell r="E15731" t="str">
            <v>Informal Settlements</v>
          </cell>
          <cell r="F15731" t="str">
            <v>Sewer</v>
          </cell>
        </row>
        <row r="15732">
          <cell r="B15732">
            <v>230464.8</v>
          </cell>
          <cell r="C15732">
            <v>2012</v>
          </cell>
          <cell r="D15732" t="str">
            <v>700155  Enterprise Resource Planning</v>
          </cell>
          <cell r="E15732" t="str">
            <v>District 1</v>
          </cell>
          <cell r="F15732" t="str">
            <v>Sewer</v>
          </cell>
        </row>
        <row r="15733">
          <cell r="B15733">
            <v>13384.42</v>
          </cell>
          <cell r="C15733">
            <v>2012</v>
          </cell>
          <cell r="D15733" t="str">
            <v>700155  Enterprise Resource Planning</v>
          </cell>
          <cell r="E15733" t="str">
            <v>District 7</v>
          </cell>
          <cell r="F15733" t="str">
            <v>Sewer</v>
          </cell>
        </row>
        <row r="15734">
          <cell r="B15734">
            <v>26768.799999999999</v>
          </cell>
          <cell r="C15734">
            <v>2012</v>
          </cell>
          <cell r="D15734" t="str">
            <v>700155  Enterprise Resource Planning</v>
          </cell>
          <cell r="E15734" t="str">
            <v>District 6</v>
          </cell>
          <cell r="F15734" t="str">
            <v>Sewer</v>
          </cell>
        </row>
        <row r="15735">
          <cell r="B15735">
            <v>13384.42</v>
          </cell>
          <cell r="C15735">
            <v>2012</v>
          </cell>
          <cell r="D15735" t="str">
            <v>700155  Enterprise Resource Planning</v>
          </cell>
          <cell r="E15735" t="str">
            <v>District 3</v>
          </cell>
          <cell r="F15735" t="str">
            <v>Sewer</v>
          </cell>
        </row>
        <row r="15736">
          <cell r="B15736">
            <v>42594.6</v>
          </cell>
          <cell r="C15736">
            <v>2012</v>
          </cell>
          <cell r="D15736" t="str">
            <v>700155  Enterprise Resource Planning</v>
          </cell>
          <cell r="E15736" t="str">
            <v>District 4</v>
          </cell>
          <cell r="F15736" t="str">
            <v>Sewer</v>
          </cell>
        </row>
        <row r="15737">
          <cell r="B15737">
            <v>27745.31</v>
          </cell>
          <cell r="C15737">
            <v>2012</v>
          </cell>
          <cell r="D15737" t="str">
            <v>700155  Enterprise Resource Planning</v>
          </cell>
          <cell r="E15737" t="str">
            <v>District 4</v>
          </cell>
          <cell r="F15737" t="str">
            <v>Sewer</v>
          </cell>
        </row>
        <row r="15738">
          <cell r="B15738">
            <v>26768.799999999999</v>
          </cell>
          <cell r="C15738">
            <v>2012</v>
          </cell>
          <cell r="D15738" t="str">
            <v>700155  Enterprise Resource Planning</v>
          </cell>
          <cell r="E15738" t="str">
            <v>District 4</v>
          </cell>
          <cell r="F15738" t="str">
            <v>Sewer</v>
          </cell>
        </row>
        <row r="15739">
          <cell r="B15739">
            <v>27257.040000000001</v>
          </cell>
          <cell r="C15739">
            <v>2012</v>
          </cell>
          <cell r="D15739" t="str">
            <v>700155  Enterprise Resource Planning</v>
          </cell>
          <cell r="E15739" t="str">
            <v>District 7</v>
          </cell>
          <cell r="F15739" t="str">
            <v>Sewer</v>
          </cell>
        </row>
        <row r="15740">
          <cell r="B15740">
            <v>13384.42</v>
          </cell>
          <cell r="C15740">
            <v>2012</v>
          </cell>
          <cell r="D15740" t="str">
            <v>700155  Enterprise Resource Planning</v>
          </cell>
          <cell r="E15740" t="str">
            <v>District 6</v>
          </cell>
          <cell r="F15740" t="str">
            <v>Sewer</v>
          </cell>
        </row>
        <row r="15741">
          <cell r="B15741">
            <v>26768.799999999999</v>
          </cell>
          <cell r="C15741">
            <v>2012</v>
          </cell>
          <cell r="D15741" t="str">
            <v>700155  Enterprise Resource Planning</v>
          </cell>
          <cell r="E15741" t="str">
            <v>District 6</v>
          </cell>
          <cell r="F15741" t="str">
            <v>Sewer</v>
          </cell>
        </row>
        <row r="15742">
          <cell r="B15742">
            <v>107075.42</v>
          </cell>
          <cell r="C15742">
            <v>2012</v>
          </cell>
          <cell r="D15742" t="str">
            <v>700155  Enterprise Resource Planning</v>
          </cell>
          <cell r="E15742" t="str">
            <v>District 7</v>
          </cell>
          <cell r="F15742" t="str">
            <v>Sewer</v>
          </cell>
        </row>
        <row r="15743">
          <cell r="B15743">
            <v>13872.7</v>
          </cell>
          <cell r="C15743">
            <v>2012</v>
          </cell>
          <cell r="D15743" t="str">
            <v>700155  Enterprise Resource Planning</v>
          </cell>
          <cell r="E15743" t="str">
            <v>District 7</v>
          </cell>
          <cell r="F15743" t="str">
            <v>Sewer</v>
          </cell>
        </row>
        <row r="15744">
          <cell r="B15744">
            <v>67410.38</v>
          </cell>
          <cell r="C15744">
            <v>2012</v>
          </cell>
          <cell r="D15744" t="str">
            <v>700155  Enterprise Resource Planning</v>
          </cell>
          <cell r="E15744" t="str">
            <v>Logistics</v>
          </cell>
          <cell r="F15744" t="str">
            <v>Water</v>
          </cell>
        </row>
        <row r="15745">
          <cell r="B15745">
            <v>13384.42</v>
          </cell>
          <cell r="C15745">
            <v>2012</v>
          </cell>
          <cell r="D15745" t="str">
            <v>700155  Enterprise Resource Planning</v>
          </cell>
          <cell r="E15745" t="str">
            <v>Informal Settlements</v>
          </cell>
          <cell r="F15745" t="str">
            <v>Water</v>
          </cell>
        </row>
        <row r="15746">
          <cell r="B15746">
            <v>603275.79</v>
          </cell>
          <cell r="C15746">
            <v>2012</v>
          </cell>
          <cell r="D15746" t="str">
            <v>700155  Enterprise Resource Planning</v>
          </cell>
          <cell r="E15746" t="str">
            <v>TOC</v>
          </cell>
          <cell r="F15746" t="str">
            <v>Water</v>
          </cell>
        </row>
        <row r="15747">
          <cell r="B15747">
            <v>447545.16</v>
          </cell>
          <cell r="C15747">
            <v>2012</v>
          </cell>
          <cell r="D15747" t="str">
            <v>700155  Enterprise Resource Planning</v>
          </cell>
          <cell r="E15747" t="str">
            <v>Informal Settlements</v>
          </cell>
          <cell r="F15747" t="str">
            <v>Water</v>
          </cell>
        </row>
        <row r="15748">
          <cell r="B15748">
            <v>402997.7</v>
          </cell>
          <cell r="C15748">
            <v>2012</v>
          </cell>
          <cell r="D15748" t="str">
            <v>700155  Enterprise Resource Planning</v>
          </cell>
          <cell r="E15748" t="str">
            <v>TOC</v>
          </cell>
          <cell r="F15748" t="str">
            <v>Water</v>
          </cell>
        </row>
        <row r="15749">
          <cell r="B15749">
            <v>108051.95</v>
          </cell>
          <cell r="C15749">
            <v>2012</v>
          </cell>
          <cell r="D15749" t="str">
            <v>700155  Enterprise Resource Planning</v>
          </cell>
          <cell r="E15749" t="str">
            <v>Logistics</v>
          </cell>
          <cell r="F15749" t="str">
            <v>Water</v>
          </cell>
        </row>
        <row r="15750">
          <cell r="B15750">
            <v>14849.21</v>
          </cell>
          <cell r="C15750">
            <v>2012</v>
          </cell>
          <cell r="D15750" t="str">
            <v>700155  Enterprise Resource Planning</v>
          </cell>
          <cell r="E15750" t="str">
            <v>Logistics</v>
          </cell>
          <cell r="F15750" t="str">
            <v>Water</v>
          </cell>
        </row>
        <row r="15751">
          <cell r="B15751">
            <v>94667.46</v>
          </cell>
          <cell r="C15751">
            <v>2012</v>
          </cell>
          <cell r="D15751" t="str">
            <v>700155  Enterprise Resource Planning</v>
          </cell>
          <cell r="E15751" t="str">
            <v>Logistics</v>
          </cell>
          <cell r="F15751" t="str">
            <v>Water</v>
          </cell>
        </row>
        <row r="15752">
          <cell r="B15752">
            <v>40153.300000000003</v>
          </cell>
          <cell r="C15752">
            <v>2012</v>
          </cell>
          <cell r="D15752" t="str">
            <v>700155  Enterprise Resource Planning</v>
          </cell>
          <cell r="E15752" t="str">
            <v>Logistics</v>
          </cell>
          <cell r="F15752" t="str">
            <v>Water</v>
          </cell>
        </row>
        <row r="15753">
          <cell r="B15753">
            <v>40641.57</v>
          </cell>
          <cell r="C15753">
            <v>2012</v>
          </cell>
          <cell r="D15753" t="str">
            <v>700155  Enterprise Resource Planning</v>
          </cell>
          <cell r="E15753" t="str">
            <v>Logistics</v>
          </cell>
          <cell r="F15753" t="str">
            <v>Water</v>
          </cell>
        </row>
        <row r="15754">
          <cell r="B15754">
            <v>94179.21</v>
          </cell>
          <cell r="C15754">
            <v>2012</v>
          </cell>
          <cell r="D15754" t="str">
            <v>700155  Enterprise Resource Planning</v>
          </cell>
          <cell r="E15754" t="str">
            <v>District 1</v>
          </cell>
          <cell r="F15754" t="str">
            <v>Water</v>
          </cell>
        </row>
        <row r="15755">
          <cell r="B15755">
            <v>188358.53</v>
          </cell>
          <cell r="C15755">
            <v>2012</v>
          </cell>
          <cell r="D15755" t="str">
            <v>700155  Enterprise Resource Planning</v>
          </cell>
          <cell r="E15755" t="str">
            <v>District 1</v>
          </cell>
          <cell r="F15755" t="str">
            <v>Water</v>
          </cell>
        </row>
        <row r="15756">
          <cell r="B15756">
            <v>70828.179999999993</v>
          </cell>
          <cell r="C15756">
            <v>2012</v>
          </cell>
          <cell r="D15756" t="str">
            <v>700155  Enterprise Resource Planning</v>
          </cell>
          <cell r="E15756" t="str">
            <v>District 1</v>
          </cell>
          <cell r="F15756" t="str">
            <v>Water</v>
          </cell>
        </row>
        <row r="15757">
          <cell r="B15757">
            <v>133844.31</v>
          </cell>
          <cell r="C15757">
            <v>2012</v>
          </cell>
          <cell r="D15757" t="str">
            <v>700155  Enterprise Resource Planning</v>
          </cell>
          <cell r="E15757" t="str">
            <v>District 6</v>
          </cell>
          <cell r="F15757" t="str">
            <v>Water</v>
          </cell>
        </row>
        <row r="15758">
          <cell r="B15758">
            <v>82259.55</v>
          </cell>
          <cell r="C15758">
            <v>2012</v>
          </cell>
          <cell r="D15758" t="str">
            <v>700155  Enterprise Resource Planning</v>
          </cell>
          <cell r="E15758" t="str">
            <v>District 8</v>
          </cell>
          <cell r="F15758" t="str">
            <v>Water</v>
          </cell>
        </row>
        <row r="15759">
          <cell r="B15759">
            <v>3714.58</v>
          </cell>
          <cell r="C15759">
            <v>2012</v>
          </cell>
          <cell r="D15759" t="str">
            <v>700210  General Administration</v>
          </cell>
          <cell r="E15759" t="str">
            <v>District 6</v>
          </cell>
          <cell r="F15759" t="str">
            <v>Water</v>
          </cell>
        </row>
        <row r="15760">
          <cell r="B15760">
            <v>239.77</v>
          </cell>
          <cell r="C15760">
            <v>2012</v>
          </cell>
          <cell r="D15760" t="str">
            <v>700210  General Administration</v>
          </cell>
          <cell r="E15760" t="str">
            <v>District 8</v>
          </cell>
          <cell r="F15760" t="str">
            <v>Water</v>
          </cell>
        </row>
        <row r="15761">
          <cell r="B15761">
            <v>239.77</v>
          </cell>
          <cell r="C15761">
            <v>2012</v>
          </cell>
          <cell r="D15761" t="str">
            <v>700210  General Administration</v>
          </cell>
          <cell r="E15761" t="str">
            <v>District 8</v>
          </cell>
          <cell r="F15761" t="str">
            <v>Water</v>
          </cell>
        </row>
        <row r="15762">
          <cell r="B15762">
            <v>3954.35</v>
          </cell>
          <cell r="C15762">
            <v>2012</v>
          </cell>
          <cell r="D15762" t="str">
            <v>700210  General Administration</v>
          </cell>
          <cell r="E15762" t="str">
            <v>District 6</v>
          </cell>
          <cell r="F15762" t="str">
            <v>Water</v>
          </cell>
        </row>
        <row r="15763">
          <cell r="B15763">
            <v>239.77</v>
          </cell>
          <cell r="C15763">
            <v>2012</v>
          </cell>
          <cell r="D15763" t="str">
            <v>700210  General Administration</v>
          </cell>
          <cell r="E15763" t="str">
            <v>District 3</v>
          </cell>
          <cell r="F15763" t="str">
            <v>Water</v>
          </cell>
        </row>
        <row r="15764">
          <cell r="B15764">
            <v>479.5</v>
          </cell>
          <cell r="C15764">
            <v>2012</v>
          </cell>
          <cell r="D15764" t="str">
            <v>700210  General Administration</v>
          </cell>
          <cell r="E15764" t="str">
            <v>District 3</v>
          </cell>
          <cell r="F15764" t="str">
            <v>Water</v>
          </cell>
        </row>
        <row r="15765">
          <cell r="B15765">
            <v>239.77</v>
          </cell>
          <cell r="C15765">
            <v>2012</v>
          </cell>
          <cell r="D15765" t="str">
            <v>700210  General Administration</v>
          </cell>
          <cell r="E15765" t="str">
            <v>District 4</v>
          </cell>
          <cell r="F15765" t="str">
            <v>Water</v>
          </cell>
        </row>
        <row r="15766">
          <cell r="B15766">
            <v>4194.1099999999997</v>
          </cell>
          <cell r="C15766">
            <v>2012</v>
          </cell>
          <cell r="D15766" t="str">
            <v>700210  General Administration</v>
          </cell>
          <cell r="E15766" t="str">
            <v>District 4</v>
          </cell>
          <cell r="F15766" t="str">
            <v>Water</v>
          </cell>
        </row>
        <row r="15767">
          <cell r="B15767">
            <v>1198.78</v>
          </cell>
          <cell r="C15767">
            <v>2012</v>
          </cell>
          <cell r="D15767" t="str">
            <v>700210  General Administration</v>
          </cell>
          <cell r="E15767" t="str">
            <v>District 4</v>
          </cell>
          <cell r="F15767" t="str">
            <v>Water</v>
          </cell>
        </row>
        <row r="15768">
          <cell r="B15768">
            <v>719.27</v>
          </cell>
          <cell r="C15768">
            <v>2012</v>
          </cell>
          <cell r="D15768" t="str">
            <v>700210  General Administration</v>
          </cell>
          <cell r="E15768" t="str">
            <v>District 4</v>
          </cell>
          <cell r="F15768" t="str">
            <v>Water</v>
          </cell>
        </row>
        <row r="15769">
          <cell r="B15769">
            <v>239.77</v>
          </cell>
          <cell r="C15769">
            <v>2012</v>
          </cell>
          <cell r="D15769" t="str">
            <v>700210  General Administration</v>
          </cell>
          <cell r="E15769" t="str">
            <v>District 4</v>
          </cell>
          <cell r="F15769" t="str">
            <v>Water</v>
          </cell>
        </row>
        <row r="15770">
          <cell r="B15770">
            <v>959.03</v>
          </cell>
          <cell r="C15770">
            <v>2012</v>
          </cell>
          <cell r="D15770" t="str">
            <v>700210  General Administration</v>
          </cell>
          <cell r="E15770" t="str">
            <v>District 8</v>
          </cell>
          <cell r="F15770" t="str">
            <v>Water</v>
          </cell>
        </row>
        <row r="15771">
          <cell r="B15771">
            <v>479.5</v>
          </cell>
          <cell r="C15771">
            <v>2012</v>
          </cell>
          <cell r="D15771" t="str">
            <v>700210  General Administration</v>
          </cell>
          <cell r="E15771" t="str">
            <v>District 1</v>
          </cell>
          <cell r="F15771" t="str">
            <v>Water</v>
          </cell>
        </row>
        <row r="15772">
          <cell r="B15772">
            <v>239.77</v>
          </cell>
          <cell r="C15772">
            <v>2012</v>
          </cell>
          <cell r="D15772" t="str">
            <v>700210  General Administration</v>
          </cell>
          <cell r="E15772" t="str">
            <v>District 6</v>
          </cell>
          <cell r="F15772" t="str">
            <v>Water</v>
          </cell>
        </row>
        <row r="15773">
          <cell r="B15773">
            <v>1918.02</v>
          </cell>
          <cell r="C15773">
            <v>2012</v>
          </cell>
          <cell r="D15773" t="str">
            <v>700210  General Administration</v>
          </cell>
          <cell r="E15773" t="str">
            <v>District 6</v>
          </cell>
          <cell r="F15773" t="str">
            <v>Water</v>
          </cell>
        </row>
        <row r="15774">
          <cell r="B15774">
            <v>3235.08</v>
          </cell>
          <cell r="C15774">
            <v>2012</v>
          </cell>
          <cell r="D15774" t="str">
            <v>700210  General Administration</v>
          </cell>
          <cell r="E15774" t="str">
            <v>District 6</v>
          </cell>
          <cell r="F15774" t="str">
            <v>Water</v>
          </cell>
        </row>
        <row r="15775">
          <cell r="B15775">
            <v>479.5</v>
          </cell>
          <cell r="C15775">
            <v>2012</v>
          </cell>
          <cell r="D15775" t="str">
            <v>700210  General Administration</v>
          </cell>
          <cell r="E15775" t="str">
            <v>District 6</v>
          </cell>
          <cell r="F15775" t="str">
            <v>Water</v>
          </cell>
        </row>
        <row r="15776">
          <cell r="B15776">
            <v>479.5</v>
          </cell>
          <cell r="C15776">
            <v>2012</v>
          </cell>
          <cell r="D15776" t="str">
            <v>700210  General Administration</v>
          </cell>
          <cell r="E15776" t="str">
            <v>District 6</v>
          </cell>
          <cell r="F15776" t="str">
            <v>Water</v>
          </cell>
        </row>
        <row r="15777">
          <cell r="B15777">
            <v>959.03</v>
          </cell>
          <cell r="C15777">
            <v>2012</v>
          </cell>
          <cell r="D15777" t="str">
            <v>700210  General Administration</v>
          </cell>
          <cell r="E15777" t="str">
            <v>District 6</v>
          </cell>
          <cell r="F15777" t="str">
            <v>Water</v>
          </cell>
        </row>
        <row r="15778">
          <cell r="B15778">
            <v>959.03</v>
          </cell>
          <cell r="C15778">
            <v>2012</v>
          </cell>
          <cell r="D15778" t="str">
            <v>700210  General Administration</v>
          </cell>
          <cell r="E15778" t="str">
            <v>District 8</v>
          </cell>
          <cell r="F15778" t="str">
            <v>Water</v>
          </cell>
        </row>
        <row r="15779">
          <cell r="B15779">
            <v>719.27</v>
          </cell>
          <cell r="C15779">
            <v>2012</v>
          </cell>
          <cell r="D15779" t="str">
            <v>700210  General Administration</v>
          </cell>
          <cell r="E15779" t="str">
            <v>District 8</v>
          </cell>
          <cell r="F15779" t="str">
            <v>Water</v>
          </cell>
        </row>
        <row r="15780">
          <cell r="B15780">
            <v>6949.68</v>
          </cell>
          <cell r="C15780">
            <v>2012</v>
          </cell>
          <cell r="D15780" t="str">
            <v>700210  General Administration</v>
          </cell>
          <cell r="E15780" t="str">
            <v>District 8</v>
          </cell>
          <cell r="F15780" t="str">
            <v>Water</v>
          </cell>
        </row>
        <row r="15781">
          <cell r="B15781">
            <v>239.77</v>
          </cell>
          <cell r="C15781">
            <v>2012</v>
          </cell>
          <cell r="D15781" t="str">
            <v>700210  General Administration</v>
          </cell>
          <cell r="E15781" t="str">
            <v>District 8</v>
          </cell>
          <cell r="F15781" t="str">
            <v>Water</v>
          </cell>
        </row>
        <row r="15782">
          <cell r="B15782">
            <v>3235.08</v>
          </cell>
          <cell r="C15782">
            <v>2012</v>
          </cell>
          <cell r="D15782" t="str">
            <v>700210  General Administration</v>
          </cell>
          <cell r="E15782" t="e">
            <v>#N/A</v>
          </cell>
          <cell r="F15782" t="str">
            <v>Sewer</v>
          </cell>
        </row>
        <row r="15783">
          <cell r="B15783">
            <v>719.27</v>
          </cell>
          <cell r="C15783">
            <v>2012</v>
          </cell>
          <cell r="D15783" t="str">
            <v>700210  General Administration</v>
          </cell>
          <cell r="E15783" t="str">
            <v>Informal Settlements</v>
          </cell>
          <cell r="F15783" t="str">
            <v>Sewer</v>
          </cell>
        </row>
        <row r="15784">
          <cell r="B15784">
            <v>959.03</v>
          </cell>
          <cell r="C15784">
            <v>2012</v>
          </cell>
          <cell r="D15784" t="str">
            <v>700210  General Administration</v>
          </cell>
          <cell r="E15784" t="str">
            <v>District 1</v>
          </cell>
          <cell r="F15784" t="str">
            <v>Sewer</v>
          </cell>
        </row>
        <row r="15785">
          <cell r="B15785">
            <v>239.77</v>
          </cell>
          <cell r="C15785">
            <v>2012</v>
          </cell>
          <cell r="D15785" t="str">
            <v>700210  General Administration</v>
          </cell>
          <cell r="E15785" t="str">
            <v>District 7</v>
          </cell>
          <cell r="F15785" t="str">
            <v>Sewer</v>
          </cell>
        </row>
        <row r="15786">
          <cell r="B15786">
            <v>479.5</v>
          </cell>
          <cell r="C15786">
            <v>2012</v>
          </cell>
          <cell r="D15786" t="str">
            <v>700210  General Administration</v>
          </cell>
          <cell r="E15786" t="str">
            <v>District 6</v>
          </cell>
          <cell r="F15786" t="str">
            <v>Sewer</v>
          </cell>
        </row>
        <row r="15787">
          <cell r="B15787">
            <v>239.77</v>
          </cell>
          <cell r="C15787">
            <v>2012</v>
          </cell>
          <cell r="D15787" t="str">
            <v>700210  General Administration</v>
          </cell>
          <cell r="E15787" t="str">
            <v>District 3</v>
          </cell>
          <cell r="F15787" t="str">
            <v>Sewer</v>
          </cell>
        </row>
        <row r="15788">
          <cell r="B15788">
            <v>3954.35</v>
          </cell>
          <cell r="C15788">
            <v>2012</v>
          </cell>
          <cell r="D15788" t="str">
            <v>700210  General Administration</v>
          </cell>
          <cell r="E15788" t="str">
            <v>District 4</v>
          </cell>
          <cell r="F15788" t="str">
            <v>Sewer</v>
          </cell>
        </row>
        <row r="15789">
          <cell r="B15789">
            <v>479.5</v>
          </cell>
          <cell r="C15789">
            <v>2012</v>
          </cell>
          <cell r="D15789" t="str">
            <v>700210  General Administration</v>
          </cell>
          <cell r="E15789" t="str">
            <v>District 4</v>
          </cell>
          <cell r="F15789" t="str">
            <v>Sewer</v>
          </cell>
        </row>
        <row r="15790">
          <cell r="B15790">
            <v>239.77</v>
          </cell>
          <cell r="C15790">
            <v>2012</v>
          </cell>
          <cell r="D15790" t="str">
            <v>700210  General Administration</v>
          </cell>
          <cell r="E15790" t="str">
            <v>District 4</v>
          </cell>
          <cell r="F15790" t="str">
            <v>Sewer</v>
          </cell>
        </row>
        <row r="15791">
          <cell r="B15791">
            <v>239.77</v>
          </cell>
          <cell r="C15791">
            <v>2012</v>
          </cell>
          <cell r="D15791" t="str">
            <v>700210  General Administration</v>
          </cell>
          <cell r="E15791" t="str">
            <v>District 6</v>
          </cell>
          <cell r="F15791" t="str">
            <v>Sewer</v>
          </cell>
        </row>
        <row r="15792">
          <cell r="B15792">
            <v>479.5</v>
          </cell>
          <cell r="C15792">
            <v>2012</v>
          </cell>
          <cell r="D15792" t="str">
            <v>700210  General Administration</v>
          </cell>
          <cell r="E15792" t="str">
            <v>District 7</v>
          </cell>
          <cell r="F15792" t="str">
            <v>Sewer</v>
          </cell>
        </row>
        <row r="15793">
          <cell r="B15793">
            <v>3235.08</v>
          </cell>
          <cell r="C15793">
            <v>2012</v>
          </cell>
          <cell r="D15793" t="str">
            <v>700210  General Administration</v>
          </cell>
          <cell r="E15793" t="str">
            <v>District 7</v>
          </cell>
          <cell r="F15793" t="str">
            <v>Sewer</v>
          </cell>
        </row>
        <row r="15794">
          <cell r="B15794">
            <v>7429.21</v>
          </cell>
          <cell r="C15794">
            <v>2012</v>
          </cell>
          <cell r="D15794" t="str">
            <v>700210  General Administration</v>
          </cell>
          <cell r="E15794" t="str">
            <v>Logistics</v>
          </cell>
          <cell r="F15794" t="str">
            <v>Water</v>
          </cell>
        </row>
        <row r="15795">
          <cell r="B15795">
            <v>239.77</v>
          </cell>
          <cell r="C15795">
            <v>2012</v>
          </cell>
          <cell r="D15795" t="str">
            <v>700210  General Administration</v>
          </cell>
          <cell r="E15795" t="str">
            <v>Informal Settlements</v>
          </cell>
          <cell r="F15795" t="str">
            <v>Water</v>
          </cell>
        </row>
        <row r="15796">
          <cell r="B15796">
            <v>719.27</v>
          </cell>
          <cell r="C15796">
            <v>2012</v>
          </cell>
          <cell r="D15796" t="str">
            <v>700210  General Administration</v>
          </cell>
          <cell r="E15796" t="str">
            <v>TOC</v>
          </cell>
          <cell r="F15796" t="str">
            <v>Water</v>
          </cell>
        </row>
        <row r="15797">
          <cell r="B15797">
            <v>2637.29</v>
          </cell>
          <cell r="C15797">
            <v>2012</v>
          </cell>
          <cell r="D15797" t="str">
            <v>700210  General Administration</v>
          </cell>
          <cell r="E15797" t="str">
            <v>Informal Settlements</v>
          </cell>
          <cell r="F15797" t="str">
            <v>Water</v>
          </cell>
        </row>
        <row r="15798">
          <cell r="B15798">
            <v>3596.32</v>
          </cell>
          <cell r="C15798">
            <v>2012</v>
          </cell>
          <cell r="D15798" t="str">
            <v>700210  General Administration</v>
          </cell>
          <cell r="E15798" t="str">
            <v>TOC</v>
          </cell>
          <cell r="F15798" t="str">
            <v>Water</v>
          </cell>
        </row>
        <row r="15799">
          <cell r="B15799">
            <v>1678.29</v>
          </cell>
          <cell r="C15799">
            <v>2012</v>
          </cell>
          <cell r="D15799" t="str">
            <v>700210  General Administration</v>
          </cell>
          <cell r="E15799" t="str">
            <v>Logistics</v>
          </cell>
          <cell r="F15799" t="str">
            <v>Water</v>
          </cell>
        </row>
        <row r="15800">
          <cell r="B15800">
            <v>959.03</v>
          </cell>
          <cell r="C15800">
            <v>2012</v>
          </cell>
          <cell r="D15800" t="str">
            <v>700210  General Administration</v>
          </cell>
          <cell r="E15800" t="str">
            <v>Logistics</v>
          </cell>
          <cell r="F15800" t="str">
            <v>Water</v>
          </cell>
        </row>
        <row r="15801">
          <cell r="B15801">
            <v>4194.1099999999997</v>
          </cell>
          <cell r="C15801">
            <v>2012</v>
          </cell>
          <cell r="D15801" t="str">
            <v>700210  General Administration</v>
          </cell>
          <cell r="E15801" t="str">
            <v>Logistics</v>
          </cell>
          <cell r="F15801" t="str">
            <v>Water</v>
          </cell>
        </row>
        <row r="15802">
          <cell r="B15802">
            <v>1198.78</v>
          </cell>
          <cell r="C15802">
            <v>2012</v>
          </cell>
          <cell r="D15802" t="str">
            <v>700210  General Administration</v>
          </cell>
          <cell r="E15802" t="str">
            <v>Logistics</v>
          </cell>
          <cell r="F15802" t="str">
            <v>Water</v>
          </cell>
        </row>
        <row r="15803">
          <cell r="B15803">
            <v>3714.58</v>
          </cell>
          <cell r="C15803">
            <v>2012</v>
          </cell>
          <cell r="D15803" t="str">
            <v>700210  General Administration</v>
          </cell>
          <cell r="E15803" t="str">
            <v>Logistics</v>
          </cell>
          <cell r="F15803" t="str">
            <v>Water</v>
          </cell>
        </row>
        <row r="15804">
          <cell r="B15804">
            <v>3474.85</v>
          </cell>
          <cell r="C15804">
            <v>2012</v>
          </cell>
          <cell r="D15804" t="str">
            <v>700210  General Administration</v>
          </cell>
          <cell r="E15804" t="str">
            <v>District 1</v>
          </cell>
          <cell r="F15804" t="str">
            <v>Water</v>
          </cell>
        </row>
        <row r="15805">
          <cell r="B15805">
            <v>4194.1099999999997</v>
          </cell>
          <cell r="C15805">
            <v>2012</v>
          </cell>
          <cell r="D15805" t="str">
            <v>700210  General Administration</v>
          </cell>
          <cell r="E15805" t="str">
            <v>District 1</v>
          </cell>
          <cell r="F15805" t="str">
            <v>Water</v>
          </cell>
        </row>
        <row r="15806">
          <cell r="B15806">
            <v>719.27</v>
          </cell>
          <cell r="C15806">
            <v>2012</v>
          </cell>
          <cell r="D15806" t="str">
            <v>700210  General Administration</v>
          </cell>
          <cell r="E15806" t="str">
            <v>District 1</v>
          </cell>
          <cell r="F15806" t="str">
            <v>Water</v>
          </cell>
        </row>
        <row r="15807">
          <cell r="B15807">
            <v>2447.0700000000002</v>
          </cell>
          <cell r="C15807">
            <v>2012</v>
          </cell>
          <cell r="D15807" t="str">
            <v>700275  Innovation, Information &amp; Knowledge Man</v>
          </cell>
          <cell r="E15807" t="str">
            <v>District 4</v>
          </cell>
          <cell r="F15807" t="str">
            <v>Water</v>
          </cell>
        </row>
        <row r="15808">
          <cell r="B15808">
            <v>4105.68</v>
          </cell>
          <cell r="C15808">
            <v>2012</v>
          </cell>
          <cell r="D15808" t="str">
            <v>700275  Innovation, Information &amp; Knowledge Man</v>
          </cell>
          <cell r="E15808" t="str">
            <v>District 4</v>
          </cell>
          <cell r="F15808" t="str">
            <v>Water</v>
          </cell>
        </row>
        <row r="15809">
          <cell r="B15809">
            <v>12027.61</v>
          </cell>
          <cell r="C15809">
            <v>2012</v>
          </cell>
          <cell r="D15809" t="str">
            <v>700275  Innovation, Information &amp; Knowledge Man</v>
          </cell>
          <cell r="E15809" t="str">
            <v>District 4</v>
          </cell>
          <cell r="F15809" t="str">
            <v>Water</v>
          </cell>
        </row>
        <row r="15810">
          <cell r="B15810">
            <v>603.71</v>
          </cell>
          <cell r="C15810">
            <v>2012</v>
          </cell>
          <cell r="D15810" t="str">
            <v>700275  Innovation, Information &amp; Knowledge Man</v>
          </cell>
          <cell r="E15810" t="str">
            <v>District 4</v>
          </cell>
          <cell r="F15810" t="str">
            <v>Water</v>
          </cell>
        </row>
        <row r="15811">
          <cell r="B15811">
            <v>3604.71</v>
          </cell>
          <cell r="C15811">
            <v>2012</v>
          </cell>
          <cell r="D15811" t="str">
            <v>700275  Innovation, Information &amp; Knowledge Man</v>
          </cell>
          <cell r="E15811" t="str">
            <v>District 4</v>
          </cell>
          <cell r="F15811" t="str">
            <v>Water</v>
          </cell>
        </row>
        <row r="15812">
          <cell r="B15812">
            <v>2507.46</v>
          </cell>
          <cell r="C15812">
            <v>2012</v>
          </cell>
          <cell r="D15812" t="str">
            <v>700275  Innovation, Information &amp; Knowledge Man</v>
          </cell>
          <cell r="E15812" t="str">
            <v>District 4</v>
          </cell>
          <cell r="F15812" t="str">
            <v>Water</v>
          </cell>
        </row>
        <row r="15813">
          <cell r="B15813">
            <v>5309.6</v>
          </cell>
          <cell r="C15813">
            <v>2012</v>
          </cell>
          <cell r="D15813" t="str">
            <v>700275  Innovation, Information &amp; Knowledge Man</v>
          </cell>
          <cell r="E15813" t="str">
            <v>District 3</v>
          </cell>
          <cell r="F15813" t="str">
            <v>Water</v>
          </cell>
        </row>
        <row r="15814">
          <cell r="B15814">
            <v>239.45</v>
          </cell>
          <cell r="C15814">
            <v>2012</v>
          </cell>
          <cell r="D15814" t="str">
            <v>700275  Innovation, Information &amp; Knowledge Man</v>
          </cell>
          <cell r="E15814" t="str">
            <v>District 3</v>
          </cell>
          <cell r="F15814" t="str">
            <v>Water</v>
          </cell>
        </row>
        <row r="15815">
          <cell r="B15815">
            <v>2023.11</v>
          </cell>
          <cell r="C15815">
            <v>2012</v>
          </cell>
          <cell r="D15815" t="str">
            <v>700275  Innovation, Information &amp; Knowledge Man</v>
          </cell>
          <cell r="E15815" t="str">
            <v>District 3</v>
          </cell>
          <cell r="F15815" t="str">
            <v>Water</v>
          </cell>
        </row>
        <row r="15816">
          <cell r="B15816">
            <v>1571.83</v>
          </cell>
          <cell r="C15816">
            <v>2012</v>
          </cell>
          <cell r="D15816" t="str">
            <v>700275  Innovation, Information &amp; Knowledge Man</v>
          </cell>
          <cell r="E15816" t="str">
            <v>District 3</v>
          </cell>
          <cell r="F15816" t="str">
            <v>Water</v>
          </cell>
        </row>
        <row r="15817">
          <cell r="B15817">
            <v>4282.76</v>
          </cell>
          <cell r="C15817">
            <v>2012</v>
          </cell>
          <cell r="D15817" t="str">
            <v>700275  Innovation, Information &amp; Knowledge Man</v>
          </cell>
          <cell r="E15817" t="str">
            <v>District 6</v>
          </cell>
          <cell r="F15817" t="str">
            <v>Water</v>
          </cell>
        </row>
        <row r="15818">
          <cell r="B15818">
            <v>8295.0400000000009</v>
          </cell>
          <cell r="C15818">
            <v>2012</v>
          </cell>
          <cell r="D15818" t="str">
            <v>700275  Innovation, Information &amp; Knowledge Man</v>
          </cell>
          <cell r="E15818" t="str">
            <v>District 8</v>
          </cell>
          <cell r="F15818" t="str">
            <v>Water</v>
          </cell>
        </row>
        <row r="15819">
          <cell r="B15819">
            <v>5296.81</v>
          </cell>
          <cell r="C15819">
            <v>2012</v>
          </cell>
          <cell r="D15819" t="str">
            <v>700275  Innovation, Information &amp; Knowledge Man</v>
          </cell>
          <cell r="E15819" t="str">
            <v>District 8</v>
          </cell>
          <cell r="F15819" t="str">
            <v>Water</v>
          </cell>
        </row>
        <row r="15820">
          <cell r="B15820">
            <v>4300.1099999999997</v>
          </cell>
          <cell r="C15820">
            <v>2012</v>
          </cell>
          <cell r="D15820" t="str">
            <v>700275  Innovation, Information &amp; Knowledge Man</v>
          </cell>
          <cell r="E15820" t="str">
            <v>District 6</v>
          </cell>
          <cell r="F15820" t="str">
            <v>Water</v>
          </cell>
        </row>
        <row r="15821">
          <cell r="B15821">
            <v>24.57</v>
          </cell>
          <cell r="C15821">
            <v>2012</v>
          </cell>
          <cell r="D15821" t="str">
            <v>700275  Innovation, Information &amp; Knowledge Man</v>
          </cell>
          <cell r="E15821" t="str">
            <v>TOC</v>
          </cell>
          <cell r="F15821" t="str">
            <v>Water</v>
          </cell>
        </row>
        <row r="15822">
          <cell r="B15822">
            <v>0.62</v>
          </cell>
          <cell r="C15822">
            <v>2012</v>
          </cell>
          <cell r="D15822" t="str">
            <v>700275  Innovation, Information &amp; Knowledge Man</v>
          </cell>
          <cell r="E15822" t="str">
            <v>District 1</v>
          </cell>
          <cell r="F15822" t="str">
            <v>Water</v>
          </cell>
        </row>
        <row r="15823">
          <cell r="B15823">
            <v>11722.81</v>
          </cell>
          <cell r="C15823">
            <v>2012</v>
          </cell>
          <cell r="D15823" t="str">
            <v>700275  Innovation, Information &amp; Knowledge Man</v>
          </cell>
          <cell r="E15823" t="str">
            <v>District 1</v>
          </cell>
          <cell r="F15823" t="str">
            <v>Water</v>
          </cell>
        </row>
        <row r="15824">
          <cell r="B15824">
            <v>57.5</v>
          </cell>
          <cell r="C15824">
            <v>2012</v>
          </cell>
          <cell r="D15824" t="str">
            <v>700275  Innovation, Information &amp; Knowledge Man</v>
          </cell>
          <cell r="E15824" t="str">
            <v>District 1</v>
          </cell>
          <cell r="F15824" t="str">
            <v>Water</v>
          </cell>
        </row>
        <row r="15825">
          <cell r="B15825">
            <v>7425.51</v>
          </cell>
          <cell r="C15825">
            <v>2012</v>
          </cell>
          <cell r="D15825" t="str">
            <v>700275  Innovation, Information &amp; Knowledge Man</v>
          </cell>
          <cell r="E15825" t="str">
            <v>District 1</v>
          </cell>
          <cell r="F15825" t="str">
            <v>Water</v>
          </cell>
        </row>
        <row r="15826">
          <cell r="B15826">
            <v>5089.4399999999996</v>
          </cell>
          <cell r="C15826">
            <v>2012</v>
          </cell>
          <cell r="D15826" t="str">
            <v>700275  Innovation, Information &amp; Knowledge Man</v>
          </cell>
          <cell r="E15826" t="str">
            <v>District 1</v>
          </cell>
          <cell r="F15826" t="str">
            <v>Water</v>
          </cell>
        </row>
        <row r="15827">
          <cell r="B15827">
            <v>5505.84</v>
          </cell>
          <cell r="C15827">
            <v>2012</v>
          </cell>
          <cell r="D15827" t="str">
            <v>700275  Innovation, Information &amp; Knowledge Man</v>
          </cell>
          <cell r="E15827" t="str">
            <v>Logistics</v>
          </cell>
          <cell r="F15827" t="str">
            <v>Water</v>
          </cell>
        </row>
        <row r="15828">
          <cell r="B15828">
            <v>125</v>
          </cell>
          <cell r="C15828">
            <v>2012</v>
          </cell>
          <cell r="D15828" t="str">
            <v>700275  Innovation, Information &amp; Knowledge Man</v>
          </cell>
          <cell r="E15828" t="str">
            <v>Logistics</v>
          </cell>
          <cell r="F15828" t="str">
            <v>Water</v>
          </cell>
        </row>
        <row r="15829">
          <cell r="B15829">
            <v>3923.33</v>
          </cell>
          <cell r="C15829">
            <v>2012</v>
          </cell>
          <cell r="D15829" t="str">
            <v>700275  Innovation, Information &amp; Knowledge Man</v>
          </cell>
          <cell r="E15829" t="str">
            <v>Logistics</v>
          </cell>
          <cell r="F15829" t="str">
            <v>Water</v>
          </cell>
        </row>
        <row r="15830">
          <cell r="B15830">
            <v>0.92</v>
          </cell>
          <cell r="C15830">
            <v>2012</v>
          </cell>
          <cell r="D15830" t="str">
            <v>700275  Innovation, Information &amp; Knowledge Man</v>
          </cell>
          <cell r="E15830" t="str">
            <v>Logistics</v>
          </cell>
          <cell r="F15830" t="str">
            <v>Water</v>
          </cell>
        </row>
        <row r="15831">
          <cell r="B15831">
            <v>10081.69</v>
          </cell>
          <cell r="C15831">
            <v>2012</v>
          </cell>
          <cell r="D15831" t="str">
            <v>700275  Innovation, Information &amp; Knowledge Man</v>
          </cell>
          <cell r="E15831" t="str">
            <v>Logistics</v>
          </cell>
          <cell r="F15831" t="str">
            <v>Water</v>
          </cell>
        </row>
        <row r="15832">
          <cell r="B15832">
            <v>2741.4</v>
          </cell>
          <cell r="C15832">
            <v>2012</v>
          </cell>
          <cell r="D15832" t="str">
            <v>700275  Innovation, Information &amp; Knowledge Man</v>
          </cell>
          <cell r="E15832" t="str">
            <v>Logistics</v>
          </cell>
          <cell r="F15832" t="str">
            <v>Water</v>
          </cell>
        </row>
        <row r="15833">
          <cell r="B15833">
            <v>412.47</v>
          </cell>
          <cell r="C15833">
            <v>2012</v>
          </cell>
          <cell r="D15833" t="str">
            <v>700275  Innovation, Information &amp; Knowledge Man</v>
          </cell>
          <cell r="E15833" t="str">
            <v>District 8</v>
          </cell>
          <cell r="F15833" t="str">
            <v>Water</v>
          </cell>
        </row>
        <row r="15834">
          <cell r="B15834">
            <v>31.14</v>
          </cell>
          <cell r="C15834">
            <v>2012</v>
          </cell>
          <cell r="D15834" t="str">
            <v>700275  Innovation, Information &amp; Knowledge Man</v>
          </cell>
          <cell r="E15834" t="e">
            <v>#N/A</v>
          </cell>
          <cell r="F15834" t="str">
            <v>Sewer</v>
          </cell>
        </row>
        <row r="15835">
          <cell r="B15835">
            <v>14.75</v>
          </cell>
          <cell r="C15835">
            <v>2012</v>
          </cell>
          <cell r="D15835" t="str">
            <v>700275  Innovation, Information &amp; Knowledge Man</v>
          </cell>
          <cell r="E15835" t="e">
            <v>#N/A</v>
          </cell>
          <cell r="F15835" t="str">
            <v>Sewer</v>
          </cell>
        </row>
        <row r="15836">
          <cell r="B15836">
            <v>5.52</v>
          </cell>
          <cell r="C15836">
            <v>2012</v>
          </cell>
          <cell r="D15836" t="str">
            <v>700275  Innovation, Information &amp; Knowledge Man</v>
          </cell>
          <cell r="E15836" t="str">
            <v>District 8</v>
          </cell>
          <cell r="F15836" t="str">
            <v>Water</v>
          </cell>
        </row>
        <row r="15837">
          <cell r="B15837">
            <v>4.28</v>
          </cell>
          <cell r="C15837">
            <v>2012</v>
          </cell>
          <cell r="D15837" t="str">
            <v>700275  Innovation, Information &amp; Knowledge Man</v>
          </cell>
          <cell r="E15837" t="str">
            <v>District 8</v>
          </cell>
          <cell r="F15837" t="str">
            <v>Water</v>
          </cell>
        </row>
        <row r="15838">
          <cell r="B15838">
            <v>17902.37</v>
          </cell>
          <cell r="C15838">
            <v>2012</v>
          </cell>
          <cell r="D15838" t="str">
            <v>700275  Innovation, Information &amp; Knowledge Man</v>
          </cell>
          <cell r="E15838" t="str">
            <v>District 8</v>
          </cell>
          <cell r="F15838" t="str">
            <v>Water</v>
          </cell>
        </row>
        <row r="15839">
          <cell r="B15839">
            <v>16435.849999999999</v>
          </cell>
          <cell r="C15839">
            <v>2012</v>
          </cell>
          <cell r="D15839" t="str">
            <v>700275  Innovation, Information &amp; Knowledge Man</v>
          </cell>
          <cell r="E15839" t="str">
            <v>District 8</v>
          </cell>
          <cell r="F15839" t="str">
            <v>Water</v>
          </cell>
        </row>
        <row r="15840">
          <cell r="B15840">
            <v>105.44</v>
          </cell>
          <cell r="C15840">
            <v>2012</v>
          </cell>
          <cell r="D15840" t="str">
            <v>700275  Innovation, Information &amp; Knowledge Man</v>
          </cell>
          <cell r="E15840" t="str">
            <v>District 8</v>
          </cell>
          <cell r="F15840" t="str">
            <v>Water</v>
          </cell>
        </row>
        <row r="15841">
          <cell r="B15841">
            <v>7398.89</v>
          </cell>
          <cell r="C15841">
            <v>2012</v>
          </cell>
          <cell r="D15841" t="str">
            <v>700275  Innovation, Information &amp; Knowledge Man</v>
          </cell>
          <cell r="E15841" t="str">
            <v>District 8</v>
          </cell>
          <cell r="F15841" t="str">
            <v>Water</v>
          </cell>
        </row>
        <row r="15842">
          <cell r="B15842">
            <v>10497.5</v>
          </cell>
          <cell r="C15842">
            <v>2012</v>
          </cell>
          <cell r="D15842" t="str">
            <v>700275  Innovation, Information &amp; Knowledge Man</v>
          </cell>
          <cell r="E15842" t="str">
            <v>District 8</v>
          </cell>
          <cell r="F15842" t="str">
            <v>Water</v>
          </cell>
        </row>
        <row r="15843">
          <cell r="B15843">
            <v>518.9</v>
          </cell>
          <cell r="C15843">
            <v>2012</v>
          </cell>
          <cell r="D15843" t="str">
            <v>700275  Innovation, Information &amp; Knowledge Man</v>
          </cell>
          <cell r="E15843" t="str">
            <v>District 8</v>
          </cell>
          <cell r="F15843" t="str">
            <v>Water</v>
          </cell>
        </row>
        <row r="15844">
          <cell r="B15844">
            <v>324.5</v>
          </cell>
          <cell r="C15844">
            <v>2012</v>
          </cell>
          <cell r="D15844" t="str">
            <v>700275  Innovation, Information &amp; Knowledge Man</v>
          </cell>
          <cell r="E15844" t="str">
            <v>District 8</v>
          </cell>
          <cell r="F15844" t="str">
            <v>Water</v>
          </cell>
        </row>
        <row r="15845">
          <cell r="B15845">
            <v>6537.64</v>
          </cell>
          <cell r="C15845">
            <v>2012</v>
          </cell>
          <cell r="D15845" t="str">
            <v>700275  Innovation, Information &amp; Knowledge Man</v>
          </cell>
          <cell r="E15845" t="str">
            <v>District 8</v>
          </cell>
          <cell r="F15845" t="str">
            <v>Water</v>
          </cell>
        </row>
        <row r="15846">
          <cell r="B15846">
            <v>491.18</v>
          </cell>
          <cell r="C15846">
            <v>2012</v>
          </cell>
          <cell r="D15846" t="str">
            <v>700275  Innovation, Information &amp; Knowledge Man</v>
          </cell>
          <cell r="E15846" t="str">
            <v>District 8</v>
          </cell>
          <cell r="F15846" t="str">
            <v>Water</v>
          </cell>
        </row>
        <row r="15847">
          <cell r="B15847">
            <v>6023.38</v>
          </cell>
          <cell r="C15847">
            <v>2012</v>
          </cell>
          <cell r="D15847" t="str">
            <v>700275  Innovation, Information &amp; Knowledge Man</v>
          </cell>
          <cell r="E15847" t="str">
            <v>District 6</v>
          </cell>
          <cell r="F15847" t="str">
            <v>Water</v>
          </cell>
        </row>
        <row r="15848">
          <cell r="B15848">
            <v>5716.73</v>
          </cell>
          <cell r="C15848">
            <v>2012</v>
          </cell>
          <cell r="D15848" t="str">
            <v>700275  Innovation, Information &amp; Knowledge Man</v>
          </cell>
          <cell r="E15848" t="str">
            <v>District 6</v>
          </cell>
          <cell r="F15848" t="str">
            <v>Water</v>
          </cell>
        </row>
        <row r="15849">
          <cell r="B15849">
            <v>3133.66</v>
          </cell>
          <cell r="C15849">
            <v>2012</v>
          </cell>
          <cell r="D15849" t="str">
            <v>700275  Innovation, Information &amp; Knowledge Man</v>
          </cell>
          <cell r="E15849" t="str">
            <v>District 6</v>
          </cell>
          <cell r="F15849" t="str">
            <v>Water</v>
          </cell>
        </row>
        <row r="15850">
          <cell r="B15850">
            <v>2237.8000000000002</v>
          </cell>
          <cell r="C15850">
            <v>2012</v>
          </cell>
          <cell r="D15850" t="str">
            <v>700275  Innovation, Information &amp; Knowledge Man</v>
          </cell>
          <cell r="E15850" t="str">
            <v>District 6</v>
          </cell>
          <cell r="F15850" t="str">
            <v>Water</v>
          </cell>
        </row>
        <row r="15851">
          <cell r="B15851">
            <v>255.83</v>
          </cell>
          <cell r="C15851">
            <v>2012</v>
          </cell>
          <cell r="D15851" t="str">
            <v>700275  Innovation, Information &amp; Knowledge Man</v>
          </cell>
          <cell r="E15851" t="str">
            <v>District 6</v>
          </cell>
          <cell r="F15851" t="str">
            <v>Water</v>
          </cell>
        </row>
        <row r="15852">
          <cell r="B15852">
            <v>14015.44</v>
          </cell>
          <cell r="C15852">
            <v>2012</v>
          </cell>
          <cell r="D15852" t="str">
            <v>700275  Innovation, Information &amp; Knowledge Man</v>
          </cell>
          <cell r="E15852" t="str">
            <v>District 6</v>
          </cell>
          <cell r="F15852" t="str">
            <v>Water</v>
          </cell>
        </row>
        <row r="15853">
          <cell r="B15853">
            <v>1137.1500000000001</v>
          </cell>
          <cell r="C15853">
            <v>2012</v>
          </cell>
          <cell r="D15853" t="str">
            <v>700275  Innovation, Information &amp; Knowledge Man</v>
          </cell>
          <cell r="E15853" t="str">
            <v>District 6</v>
          </cell>
          <cell r="F15853" t="str">
            <v>Water</v>
          </cell>
        </row>
        <row r="15854">
          <cell r="B15854">
            <v>1428.22</v>
          </cell>
          <cell r="C15854">
            <v>2012</v>
          </cell>
          <cell r="D15854" t="str">
            <v>700275  Innovation, Information &amp; Knowledge Man</v>
          </cell>
          <cell r="E15854" t="str">
            <v>District 8</v>
          </cell>
          <cell r="F15854" t="str">
            <v>Water</v>
          </cell>
        </row>
        <row r="15855">
          <cell r="B15855">
            <v>148.91</v>
          </cell>
          <cell r="C15855">
            <v>2012</v>
          </cell>
          <cell r="D15855" t="str">
            <v>700275  Innovation, Information &amp; Knowledge Man</v>
          </cell>
          <cell r="E15855" t="str">
            <v>District 8</v>
          </cell>
          <cell r="F15855" t="str">
            <v>Water</v>
          </cell>
        </row>
        <row r="15856">
          <cell r="B15856">
            <v>11.61</v>
          </cell>
          <cell r="C15856">
            <v>2012</v>
          </cell>
          <cell r="D15856" t="str">
            <v>700275  Innovation, Information &amp; Knowledge Man</v>
          </cell>
          <cell r="E15856" t="str">
            <v>District 8</v>
          </cell>
          <cell r="F15856" t="str">
            <v>Water</v>
          </cell>
        </row>
        <row r="15857">
          <cell r="B15857">
            <v>2591.09</v>
          </cell>
          <cell r="C15857">
            <v>2012</v>
          </cell>
          <cell r="D15857" t="str">
            <v>700275  Innovation, Information &amp; Knowledge Man</v>
          </cell>
          <cell r="E15857" t="str">
            <v>District 8</v>
          </cell>
          <cell r="F15857" t="str">
            <v>Water</v>
          </cell>
        </row>
        <row r="15858">
          <cell r="B15858">
            <v>741.88</v>
          </cell>
          <cell r="C15858">
            <v>2012</v>
          </cell>
          <cell r="D15858" t="str">
            <v>700275  Innovation, Information &amp; Knowledge Man</v>
          </cell>
          <cell r="E15858" t="str">
            <v>District 1</v>
          </cell>
          <cell r="F15858" t="str">
            <v>Water</v>
          </cell>
        </row>
        <row r="15859">
          <cell r="B15859">
            <v>2031.29</v>
          </cell>
          <cell r="C15859">
            <v>2012</v>
          </cell>
          <cell r="D15859" t="str">
            <v>700275  Innovation, Information &amp; Knowledge Man</v>
          </cell>
          <cell r="E15859" t="str">
            <v>District 8</v>
          </cell>
          <cell r="F15859" t="str">
            <v>Water</v>
          </cell>
        </row>
        <row r="15860">
          <cell r="B15860">
            <v>160.66999999999999</v>
          </cell>
          <cell r="C15860">
            <v>2012</v>
          </cell>
          <cell r="D15860" t="str">
            <v>700275  Innovation, Information &amp; Knowledge Man</v>
          </cell>
          <cell r="E15860" t="str">
            <v>District 4</v>
          </cell>
          <cell r="F15860" t="str">
            <v>Sewer</v>
          </cell>
        </row>
        <row r="15861">
          <cell r="B15861">
            <v>5910.64</v>
          </cell>
          <cell r="C15861">
            <v>2012</v>
          </cell>
          <cell r="D15861" t="str">
            <v>700275  Innovation, Information &amp; Knowledge Man</v>
          </cell>
          <cell r="E15861" t="str">
            <v>District 4</v>
          </cell>
          <cell r="F15861" t="str">
            <v>Sewer</v>
          </cell>
        </row>
        <row r="15862">
          <cell r="B15862">
            <v>9266.48</v>
          </cell>
          <cell r="C15862">
            <v>2012</v>
          </cell>
          <cell r="D15862" t="str">
            <v>700275  Innovation, Information &amp; Knowledge Man</v>
          </cell>
          <cell r="E15862" t="str">
            <v>District 4</v>
          </cell>
          <cell r="F15862" t="str">
            <v>Sewer</v>
          </cell>
        </row>
        <row r="15863">
          <cell r="B15863">
            <v>66.91</v>
          </cell>
          <cell r="C15863">
            <v>2012</v>
          </cell>
          <cell r="D15863" t="str">
            <v>700275  Innovation, Information &amp; Knowledge Man</v>
          </cell>
          <cell r="E15863" t="str">
            <v>District 3</v>
          </cell>
          <cell r="F15863" t="str">
            <v>Sewer</v>
          </cell>
        </row>
        <row r="15864">
          <cell r="B15864">
            <v>254.24</v>
          </cell>
          <cell r="C15864">
            <v>2012</v>
          </cell>
          <cell r="D15864" t="str">
            <v>700275  Innovation, Information &amp; Knowledge Man</v>
          </cell>
          <cell r="E15864" t="str">
            <v>District 3</v>
          </cell>
          <cell r="F15864" t="str">
            <v>Sewer</v>
          </cell>
        </row>
        <row r="15865">
          <cell r="B15865">
            <v>4700.6899999999996</v>
          </cell>
          <cell r="C15865">
            <v>2012</v>
          </cell>
          <cell r="D15865" t="str">
            <v>700275  Innovation, Information &amp; Knowledge Man</v>
          </cell>
          <cell r="E15865" t="str">
            <v>District 3</v>
          </cell>
          <cell r="F15865" t="str">
            <v>Sewer</v>
          </cell>
        </row>
        <row r="15866">
          <cell r="B15866">
            <v>896.16</v>
          </cell>
          <cell r="C15866">
            <v>2012</v>
          </cell>
          <cell r="D15866" t="str">
            <v>700275  Innovation, Information &amp; Knowledge Man</v>
          </cell>
          <cell r="E15866" t="str">
            <v>TOC</v>
          </cell>
          <cell r="F15866" t="str">
            <v>Sewer</v>
          </cell>
        </row>
        <row r="15867">
          <cell r="B15867">
            <v>1601.91</v>
          </cell>
          <cell r="C15867">
            <v>2012</v>
          </cell>
          <cell r="D15867" t="str">
            <v>700275  Innovation, Information &amp; Knowledge Man</v>
          </cell>
          <cell r="E15867" t="str">
            <v>District 7</v>
          </cell>
          <cell r="F15867" t="str">
            <v>Sewer</v>
          </cell>
        </row>
        <row r="15868">
          <cell r="B15868">
            <v>78.47</v>
          </cell>
          <cell r="C15868">
            <v>2012</v>
          </cell>
          <cell r="D15868" t="str">
            <v>700275  Innovation, Information &amp; Knowledge Man</v>
          </cell>
          <cell r="E15868" t="str">
            <v>District 7</v>
          </cell>
          <cell r="F15868" t="str">
            <v>Sewer</v>
          </cell>
        </row>
        <row r="15869">
          <cell r="B15869">
            <v>2263.11</v>
          </cell>
          <cell r="C15869">
            <v>2012</v>
          </cell>
          <cell r="D15869" t="str">
            <v>700275  Innovation, Information &amp; Knowledge Man</v>
          </cell>
          <cell r="E15869" t="str">
            <v>District 6</v>
          </cell>
          <cell r="F15869" t="str">
            <v>Sewer</v>
          </cell>
        </row>
        <row r="15870">
          <cell r="B15870">
            <v>5523.5</v>
          </cell>
          <cell r="C15870">
            <v>2012</v>
          </cell>
          <cell r="D15870" t="str">
            <v>700275  Innovation, Information &amp; Knowledge Man</v>
          </cell>
          <cell r="E15870" t="str">
            <v>District 7</v>
          </cell>
          <cell r="F15870" t="str">
            <v>Sewer</v>
          </cell>
        </row>
        <row r="15871">
          <cell r="B15871">
            <v>151.27000000000001</v>
          </cell>
          <cell r="C15871">
            <v>2012</v>
          </cell>
          <cell r="D15871" t="str">
            <v>700275  Innovation, Information &amp; Knowledge Man</v>
          </cell>
          <cell r="E15871" t="str">
            <v>District 1</v>
          </cell>
          <cell r="F15871" t="str">
            <v>Sewer</v>
          </cell>
        </row>
        <row r="15872">
          <cell r="B15872">
            <v>136.35</v>
          </cell>
          <cell r="C15872">
            <v>2012</v>
          </cell>
          <cell r="D15872" t="str">
            <v>700275  Innovation, Information &amp; Knowledge Man</v>
          </cell>
          <cell r="E15872" t="str">
            <v>District 1</v>
          </cell>
          <cell r="F15872" t="str">
            <v>Sewer</v>
          </cell>
        </row>
        <row r="15873">
          <cell r="B15873">
            <v>15640.51</v>
          </cell>
          <cell r="C15873">
            <v>2012</v>
          </cell>
          <cell r="D15873" t="str">
            <v>700275  Innovation, Information &amp; Knowledge Man</v>
          </cell>
          <cell r="E15873" t="str">
            <v>District 1</v>
          </cell>
          <cell r="F15873" t="str">
            <v>Sewer</v>
          </cell>
        </row>
        <row r="15874">
          <cell r="B15874">
            <v>118.09</v>
          </cell>
          <cell r="C15874">
            <v>2012</v>
          </cell>
          <cell r="D15874" t="str">
            <v>700275  Innovation, Information &amp; Knowledge Man</v>
          </cell>
          <cell r="E15874" t="str">
            <v>Logistics</v>
          </cell>
          <cell r="F15874" t="str">
            <v>Sewer</v>
          </cell>
        </row>
        <row r="15875">
          <cell r="B15875">
            <v>53.7</v>
          </cell>
          <cell r="C15875">
            <v>2012</v>
          </cell>
          <cell r="D15875" t="str">
            <v>700275  Innovation, Information &amp; Knowledge Man</v>
          </cell>
          <cell r="E15875" t="str">
            <v>Logistics</v>
          </cell>
          <cell r="F15875" t="str">
            <v>Sewer</v>
          </cell>
        </row>
        <row r="15876">
          <cell r="B15876">
            <v>108.48</v>
          </cell>
          <cell r="C15876">
            <v>2012</v>
          </cell>
          <cell r="D15876" t="str">
            <v>700275  Innovation, Information &amp; Knowledge Man</v>
          </cell>
          <cell r="E15876" t="str">
            <v>Logistics</v>
          </cell>
          <cell r="F15876" t="str">
            <v>Sewer</v>
          </cell>
        </row>
        <row r="15877">
          <cell r="B15877">
            <v>1960.96</v>
          </cell>
          <cell r="C15877">
            <v>2012</v>
          </cell>
          <cell r="D15877" t="str">
            <v>700275  Innovation, Information &amp; Knowledge Man</v>
          </cell>
          <cell r="E15877" t="str">
            <v>Logistics</v>
          </cell>
          <cell r="F15877" t="str">
            <v>Sewer</v>
          </cell>
        </row>
        <row r="15878">
          <cell r="B15878">
            <v>78.790000000000006</v>
          </cell>
          <cell r="C15878">
            <v>2012</v>
          </cell>
          <cell r="D15878" t="str">
            <v>700275  Innovation, Information &amp; Knowledge Man</v>
          </cell>
          <cell r="E15878" t="str">
            <v>Logistics</v>
          </cell>
          <cell r="F15878" t="str">
            <v>Sewer</v>
          </cell>
        </row>
        <row r="15879">
          <cell r="B15879">
            <v>87.79</v>
          </cell>
          <cell r="C15879">
            <v>2012</v>
          </cell>
          <cell r="D15879" t="str">
            <v>700275  Innovation, Information &amp; Knowledge Man</v>
          </cell>
          <cell r="E15879" t="str">
            <v>Logistics</v>
          </cell>
          <cell r="F15879" t="str">
            <v>Sewer</v>
          </cell>
        </row>
        <row r="15880">
          <cell r="B15880">
            <v>25096.14</v>
          </cell>
          <cell r="C15880">
            <v>2012</v>
          </cell>
          <cell r="D15880" t="str">
            <v>700275  Innovation, Information &amp; Knowledge Man</v>
          </cell>
          <cell r="E15880" t="str">
            <v>Logistics</v>
          </cell>
          <cell r="F15880" t="str">
            <v>Sewer</v>
          </cell>
        </row>
        <row r="15881">
          <cell r="B15881">
            <v>58563.14</v>
          </cell>
          <cell r="C15881">
            <v>2012</v>
          </cell>
          <cell r="D15881" t="str">
            <v>700275  Innovation, Information &amp; Knowledge Man</v>
          </cell>
          <cell r="E15881" t="str">
            <v>Informal Settlements</v>
          </cell>
          <cell r="F15881" t="str">
            <v>Sewer</v>
          </cell>
        </row>
        <row r="15882">
          <cell r="B15882">
            <v>317.44</v>
          </cell>
          <cell r="C15882">
            <v>2012</v>
          </cell>
          <cell r="D15882" t="str">
            <v>700275  Innovation, Information &amp; Knowledge Man</v>
          </cell>
          <cell r="E15882" t="str">
            <v>TOC</v>
          </cell>
          <cell r="F15882" t="str">
            <v>Sewer</v>
          </cell>
        </row>
        <row r="15883">
          <cell r="B15883">
            <v>34658.410000000003</v>
          </cell>
          <cell r="C15883">
            <v>2012</v>
          </cell>
          <cell r="D15883" t="str">
            <v>700275  Innovation, Information &amp; Knowledge Man</v>
          </cell>
          <cell r="E15883" t="str">
            <v>Planning &amp; Design</v>
          </cell>
          <cell r="F15883" t="str">
            <v>Sewer</v>
          </cell>
        </row>
        <row r="15884">
          <cell r="B15884">
            <v>62258.43</v>
          </cell>
          <cell r="C15884">
            <v>2012</v>
          </cell>
          <cell r="D15884" t="str">
            <v>700275  Innovation, Information &amp; Knowledge Man</v>
          </cell>
          <cell r="E15884" t="str">
            <v>Planning &amp; Design</v>
          </cell>
          <cell r="F15884" t="str">
            <v>Sewer</v>
          </cell>
        </row>
        <row r="15885">
          <cell r="B15885">
            <v>1542.27</v>
          </cell>
          <cell r="C15885">
            <v>2012</v>
          </cell>
          <cell r="D15885" t="str">
            <v>700275  Innovation, Information &amp; Knowledge Man</v>
          </cell>
          <cell r="E15885" t="str">
            <v>Informal Settlements</v>
          </cell>
          <cell r="F15885" t="str">
            <v>Sewer</v>
          </cell>
        </row>
        <row r="15886">
          <cell r="B15886">
            <v>1687.04</v>
          </cell>
          <cell r="C15886">
            <v>2012</v>
          </cell>
          <cell r="D15886" t="str">
            <v>700275  Innovation, Information &amp; Knowledge Man</v>
          </cell>
          <cell r="E15886" t="str">
            <v>District 4</v>
          </cell>
          <cell r="F15886" t="str">
            <v>Sewer</v>
          </cell>
        </row>
        <row r="15887">
          <cell r="B15887">
            <v>444.99</v>
          </cell>
          <cell r="C15887">
            <v>2012</v>
          </cell>
          <cell r="D15887" t="str">
            <v>700275  Innovation, Information &amp; Knowledge Man</v>
          </cell>
          <cell r="E15887" t="str">
            <v>Logistics</v>
          </cell>
          <cell r="F15887" t="str">
            <v>Water</v>
          </cell>
        </row>
        <row r="15888">
          <cell r="B15888">
            <v>6428.64</v>
          </cell>
          <cell r="C15888">
            <v>2012</v>
          </cell>
          <cell r="D15888" t="str">
            <v>700275  Innovation, Information &amp; Knowledge Man</v>
          </cell>
          <cell r="E15888" t="str">
            <v>Logistics</v>
          </cell>
          <cell r="F15888" t="str">
            <v>Water</v>
          </cell>
        </row>
        <row r="15889">
          <cell r="B15889">
            <v>5696.63</v>
          </cell>
          <cell r="C15889">
            <v>2012</v>
          </cell>
          <cell r="D15889" t="str">
            <v>700275  Innovation, Information &amp; Knowledge Man</v>
          </cell>
          <cell r="E15889" t="str">
            <v>TOC</v>
          </cell>
          <cell r="F15889" t="str">
            <v>Water</v>
          </cell>
        </row>
        <row r="15890">
          <cell r="B15890">
            <v>12265.55</v>
          </cell>
          <cell r="C15890">
            <v>2012</v>
          </cell>
          <cell r="D15890" t="str">
            <v>700275  Innovation, Information &amp; Knowledge Man</v>
          </cell>
          <cell r="E15890" t="str">
            <v>Informal Settlements</v>
          </cell>
          <cell r="F15890" t="str">
            <v>Water</v>
          </cell>
        </row>
        <row r="15891">
          <cell r="B15891">
            <v>8861.1</v>
          </cell>
          <cell r="C15891">
            <v>2012</v>
          </cell>
          <cell r="D15891" t="str">
            <v>700275  Innovation, Information &amp; Knowledge Man</v>
          </cell>
          <cell r="E15891" t="str">
            <v>TOC</v>
          </cell>
          <cell r="F15891" t="str">
            <v>Water</v>
          </cell>
        </row>
        <row r="15892">
          <cell r="B15892">
            <v>15485.99</v>
          </cell>
          <cell r="C15892">
            <v>2012</v>
          </cell>
          <cell r="D15892" t="str">
            <v>700275  Innovation, Information &amp; Knowledge Man</v>
          </cell>
          <cell r="E15892" t="str">
            <v>Planning &amp; Design</v>
          </cell>
          <cell r="F15892" t="str">
            <v>Water</v>
          </cell>
        </row>
        <row r="15893">
          <cell r="B15893">
            <v>2051.36</v>
          </cell>
          <cell r="C15893">
            <v>2012</v>
          </cell>
          <cell r="D15893" t="str">
            <v>700275  Innovation, Information &amp; Knowledge Man</v>
          </cell>
          <cell r="E15893" t="str">
            <v>Informal Settlements</v>
          </cell>
          <cell r="F15893" t="str">
            <v>Water</v>
          </cell>
        </row>
        <row r="15894">
          <cell r="B15894">
            <v>147733.6</v>
          </cell>
          <cell r="C15894">
            <v>2012</v>
          </cell>
          <cell r="D15894" t="str">
            <v>700275  Innovation, Information &amp; Knowledge Man</v>
          </cell>
          <cell r="E15894" t="str">
            <v>Logistics</v>
          </cell>
          <cell r="F15894" t="str">
            <v>Water</v>
          </cell>
        </row>
        <row r="15895">
          <cell r="B15895">
            <v>235.56</v>
          </cell>
          <cell r="C15895">
            <v>2012</v>
          </cell>
          <cell r="D15895" t="str">
            <v>700275  Innovation, Information &amp; Knowledge Man</v>
          </cell>
          <cell r="E15895" t="str">
            <v>District 7</v>
          </cell>
          <cell r="F15895" t="str">
            <v>Sewer</v>
          </cell>
        </row>
        <row r="15896">
          <cell r="B15896">
            <v>249.98</v>
          </cell>
          <cell r="C15896">
            <v>2012</v>
          </cell>
          <cell r="D15896" t="str">
            <v>700275  Innovation, Information &amp; Knowledge Man</v>
          </cell>
          <cell r="E15896" t="str">
            <v>District 7</v>
          </cell>
          <cell r="F15896" t="str">
            <v>Sewer</v>
          </cell>
        </row>
        <row r="15897">
          <cell r="B15897">
            <v>7632.47</v>
          </cell>
          <cell r="C15897">
            <v>2012</v>
          </cell>
          <cell r="D15897" t="str">
            <v>700275  Innovation, Information &amp; Knowledge Man</v>
          </cell>
          <cell r="E15897" t="str">
            <v>District 7</v>
          </cell>
          <cell r="F15897" t="str">
            <v>Sewer</v>
          </cell>
        </row>
        <row r="15898">
          <cell r="B15898">
            <v>1731.02</v>
          </cell>
          <cell r="C15898">
            <v>2012</v>
          </cell>
          <cell r="D15898" t="str">
            <v>700275  Innovation, Information &amp; Knowledge Man</v>
          </cell>
          <cell r="E15898" t="str">
            <v>District 7</v>
          </cell>
          <cell r="F15898" t="str">
            <v>Sewer</v>
          </cell>
        </row>
        <row r="15899">
          <cell r="B15899">
            <v>277.77999999999997</v>
          </cell>
          <cell r="C15899">
            <v>2012</v>
          </cell>
          <cell r="D15899" t="str">
            <v>700275  Innovation, Information &amp; Knowledge Man</v>
          </cell>
          <cell r="E15899" t="str">
            <v>District 7</v>
          </cell>
          <cell r="F15899" t="str">
            <v>Sewer</v>
          </cell>
        </row>
        <row r="15900">
          <cell r="B15900">
            <v>1341.6</v>
          </cell>
          <cell r="C15900">
            <v>2012</v>
          </cell>
          <cell r="D15900" t="str">
            <v>700275  Innovation, Information &amp; Knowledge Man</v>
          </cell>
          <cell r="E15900" t="str">
            <v>District 7</v>
          </cell>
          <cell r="F15900" t="str">
            <v>Sewer</v>
          </cell>
        </row>
        <row r="15901">
          <cell r="B15901">
            <v>3686.86</v>
          </cell>
          <cell r="C15901">
            <v>2012</v>
          </cell>
          <cell r="D15901" t="str">
            <v>700275  Innovation, Information &amp; Knowledge Man</v>
          </cell>
          <cell r="E15901" t="str">
            <v>District 6</v>
          </cell>
          <cell r="F15901" t="str">
            <v>Sewer</v>
          </cell>
        </row>
        <row r="15902">
          <cell r="B15902">
            <v>2940.29</v>
          </cell>
          <cell r="C15902">
            <v>2012</v>
          </cell>
          <cell r="D15902" t="str">
            <v>700275  Innovation, Information &amp; Knowledge Man</v>
          </cell>
          <cell r="E15902" t="str">
            <v>District 6</v>
          </cell>
          <cell r="F15902" t="str">
            <v>Sewer</v>
          </cell>
        </row>
        <row r="15903">
          <cell r="B15903">
            <v>83.27</v>
          </cell>
          <cell r="C15903">
            <v>2012</v>
          </cell>
          <cell r="D15903" t="str">
            <v>700275  Innovation, Information &amp; Knowledge Man</v>
          </cell>
          <cell r="E15903" t="str">
            <v>District 6</v>
          </cell>
          <cell r="F15903" t="str">
            <v>Sewer</v>
          </cell>
        </row>
        <row r="15904">
          <cell r="B15904">
            <v>3164.22</v>
          </cell>
          <cell r="C15904">
            <v>2012</v>
          </cell>
          <cell r="D15904" t="str">
            <v>700275  Innovation, Information &amp; Knowledge Man</v>
          </cell>
          <cell r="E15904" t="str">
            <v>District 6</v>
          </cell>
          <cell r="F15904" t="str">
            <v>Sewer</v>
          </cell>
        </row>
        <row r="15905">
          <cell r="B15905">
            <v>2109.5</v>
          </cell>
          <cell r="C15905">
            <v>2012</v>
          </cell>
          <cell r="D15905" t="str">
            <v>700275  Innovation, Information &amp; Knowledge Man</v>
          </cell>
          <cell r="E15905" t="str">
            <v>District 6</v>
          </cell>
          <cell r="F15905" t="str">
            <v>Sewer</v>
          </cell>
        </row>
        <row r="15906">
          <cell r="B15906">
            <v>2079.33</v>
          </cell>
          <cell r="C15906">
            <v>2012</v>
          </cell>
          <cell r="D15906" t="str">
            <v>700275  Innovation, Information &amp; Knowledge Man</v>
          </cell>
          <cell r="E15906" t="str">
            <v>District 6</v>
          </cell>
          <cell r="F15906" t="str">
            <v>Sewer</v>
          </cell>
        </row>
        <row r="15907">
          <cell r="B15907">
            <v>150.68</v>
          </cell>
          <cell r="C15907">
            <v>2012</v>
          </cell>
          <cell r="D15907" t="str">
            <v>700275  Innovation, Information &amp; Knowledge Man</v>
          </cell>
          <cell r="E15907" t="str">
            <v>District 7</v>
          </cell>
          <cell r="F15907" t="str">
            <v>Sewer</v>
          </cell>
        </row>
        <row r="15908">
          <cell r="B15908">
            <v>390.52</v>
          </cell>
          <cell r="C15908">
            <v>2012</v>
          </cell>
          <cell r="D15908" t="str">
            <v>700275  Innovation, Information &amp; Knowledge Man</v>
          </cell>
          <cell r="E15908" t="str">
            <v>District 7</v>
          </cell>
          <cell r="F15908" t="str">
            <v>Sewer</v>
          </cell>
        </row>
        <row r="15909">
          <cell r="B15909">
            <v>959.24</v>
          </cell>
          <cell r="C15909">
            <v>2012</v>
          </cell>
          <cell r="D15909" t="str">
            <v>700275  Innovation, Information &amp; Knowledge Man</v>
          </cell>
          <cell r="E15909" t="str">
            <v>District 7</v>
          </cell>
          <cell r="F15909" t="str">
            <v>Sewer</v>
          </cell>
        </row>
        <row r="15910">
          <cell r="B15910">
            <v>223.34</v>
          </cell>
          <cell r="C15910">
            <v>2012</v>
          </cell>
          <cell r="D15910" t="str">
            <v>700275  Innovation, Information &amp; Knowledge Man</v>
          </cell>
          <cell r="E15910" t="str">
            <v>District 7</v>
          </cell>
          <cell r="F15910" t="str">
            <v>Sewer</v>
          </cell>
        </row>
        <row r="15911">
          <cell r="B15911">
            <v>887.25</v>
          </cell>
          <cell r="C15911">
            <v>2012</v>
          </cell>
          <cell r="D15911" t="str">
            <v>700275  Innovation, Information &amp; Knowledge Man</v>
          </cell>
          <cell r="E15911" t="str">
            <v>District 7</v>
          </cell>
          <cell r="F15911" t="str">
            <v>Sewer</v>
          </cell>
        </row>
        <row r="15912">
          <cell r="B15912">
            <v>2995.9</v>
          </cell>
          <cell r="C15912">
            <v>2012</v>
          </cell>
          <cell r="D15912" t="str">
            <v>700275  Innovation, Information &amp; Knowledge Man</v>
          </cell>
          <cell r="E15912" t="str">
            <v>District 4</v>
          </cell>
          <cell r="F15912" t="str">
            <v>Sewer</v>
          </cell>
        </row>
        <row r="15913">
          <cell r="B15913">
            <v>142113.35</v>
          </cell>
          <cell r="C15913">
            <v>2012</v>
          </cell>
          <cell r="D15913" t="str">
            <v>700280  Information Systems &amp; Technology Man</v>
          </cell>
          <cell r="E15913" t="str">
            <v>District 8</v>
          </cell>
          <cell r="F15913" t="str">
            <v>Water</v>
          </cell>
        </row>
        <row r="15914">
          <cell r="B15914">
            <v>94742.3</v>
          </cell>
          <cell r="C15914">
            <v>2012</v>
          </cell>
          <cell r="D15914" t="str">
            <v>700280  Information Systems &amp; Technology Man</v>
          </cell>
          <cell r="E15914" t="str">
            <v>District 6</v>
          </cell>
          <cell r="F15914" t="str">
            <v>Water</v>
          </cell>
        </row>
        <row r="15915">
          <cell r="B15915">
            <v>142113.35</v>
          </cell>
          <cell r="C15915">
            <v>2012</v>
          </cell>
          <cell r="D15915" t="str">
            <v>700280  Information Systems &amp; Technology Man</v>
          </cell>
          <cell r="E15915" t="str">
            <v>District 3</v>
          </cell>
          <cell r="F15915" t="str">
            <v>Water</v>
          </cell>
        </row>
        <row r="15916">
          <cell r="B15916">
            <v>142113.35</v>
          </cell>
          <cell r="C15916">
            <v>2012</v>
          </cell>
          <cell r="D15916" t="str">
            <v>700280  Information Systems &amp; Technology Man</v>
          </cell>
          <cell r="E15916" t="str">
            <v>District 3</v>
          </cell>
          <cell r="F15916" t="str">
            <v>Water</v>
          </cell>
        </row>
        <row r="15917">
          <cell r="B15917">
            <v>47371.18</v>
          </cell>
          <cell r="C15917">
            <v>2012</v>
          </cell>
          <cell r="D15917" t="str">
            <v>700280  Information Systems &amp; Technology Man</v>
          </cell>
          <cell r="E15917" t="str">
            <v>District 3</v>
          </cell>
          <cell r="F15917" t="str">
            <v>Water</v>
          </cell>
        </row>
        <row r="15918">
          <cell r="B15918">
            <v>402654.52</v>
          </cell>
          <cell r="C15918">
            <v>2012</v>
          </cell>
          <cell r="D15918" t="str">
            <v>700280  Information Systems &amp; Technology Man</v>
          </cell>
          <cell r="E15918" t="str">
            <v>District 4</v>
          </cell>
          <cell r="F15918" t="str">
            <v>Water</v>
          </cell>
        </row>
        <row r="15919">
          <cell r="B15919">
            <v>331598.01</v>
          </cell>
          <cell r="C15919">
            <v>2012</v>
          </cell>
          <cell r="D15919" t="str">
            <v>700280  Information Systems &amp; Technology Man</v>
          </cell>
          <cell r="E15919" t="str">
            <v>District 4</v>
          </cell>
          <cell r="F15919" t="str">
            <v>Water</v>
          </cell>
        </row>
        <row r="15920">
          <cell r="B15920">
            <v>23685.54</v>
          </cell>
          <cell r="C15920">
            <v>2012</v>
          </cell>
          <cell r="D15920" t="str">
            <v>700280  Information Systems &amp; Technology Man</v>
          </cell>
          <cell r="E15920" t="str">
            <v>District 4</v>
          </cell>
          <cell r="F15920" t="str">
            <v>Water</v>
          </cell>
        </row>
        <row r="15921">
          <cell r="B15921">
            <v>142113.35</v>
          </cell>
          <cell r="C15921">
            <v>2012</v>
          </cell>
          <cell r="D15921" t="str">
            <v>700280  Information Systems &amp; Technology Man</v>
          </cell>
          <cell r="E15921" t="str">
            <v>District 4</v>
          </cell>
          <cell r="F15921" t="str">
            <v>Water</v>
          </cell>
        </row>
        <row r="15922">
          <cell r="B15922">
            <v>142113.35</v>
          </cell>
          <cell r="C15922">
            <v>2012</v>
          </cell>
          <cell r="D15922" t="str">
            <v>700280  Information Systems &amp; Technology Man</v>
          </cell>
          <cell r="E15922" t="str">
            <v>District 4</v>
          </cell>
          <cell r="F15922" t="str">
            <v>Water</v>
          </cell>
        </row>
        <row r="15923">
          <cell r="B15923">
            <v>47371.18</v>
          </cell>
          <cell r="C15923">
            <v>2012</v>
          </cell>
          <cell r="D15923" t="str">
            <v>700280  Information Systems &amp; Technology Man</v>
          </cell>
          <cell r="E15923" t="str">
            <v>District 4</v>
          </cell>
          <cell r="F15923" t="str">
            <v>Water</v>
          </cell>
        </row>
        <row r="15924">
          <cell r="B15924">
            <v>47371.18</v>
          </cell>
          <cell r="C15924">
            <v>2012</v>
          </cell>
          <cell r="D15924" t="str">
            <v>700280  Information Systems &amp; Technology Man</v>
          </cell>
          <cell r="E15924" t="str">
            <v>District 8</v>
          </cell>
          <cell r="F15924" t="str">
            <v>Water</v>
          </cell>
        </row>
        <row r="15925">
          <cell r="B15925">
            <v>189484.38</v>
          </cell>
          <cell r="C15925">
            <v>2012</v>
          </cell>
          <cell r="D15925" t="str">
            <v>700280  Information Systems &amp; Technology Man</v>
          </cell>
          <cell r="E15925" t="str">
            <v>District 8</v>
          </cell>
          <cell r="F15925" t="str">
            <v>Water</v>
          </cell>
        </row>
        <row r="15926">
          <cell r="B15926">
            <v>71056.81</v>
          </cell>
          <cell r="C15926">
            <v>2012</v>
          </cell>
          <cell r="D15926" t="str">
            <v>700280  Information Systems &amp; Technology Man</v>
          </cell>
          <cell r="E15926" t="str">
            <v>District 1</v>
          </cell>
          <cell r="F15926" t="str">
            <v>Water</v>
          </cell>
        </row>
        <row r="15927">
          <cell r="B15927">
            <v>94742.3</v>
          </cell>
          <cell r="C15927">
            <v>2012</v>
          </cell>
          <cell r="D15927" t="str">
            <v>700280  Information Systems &amp; Technology Man</v>
          </cell>
          <cell r="E15927" t="str">
            <v>District 8</v>
          </cell>
          <cell r="F15927" t="str">
            <v>Water</v>
          </cell>
        </row>
        <row r="15928">
          <cell r="B15928">
            <v>94742.3</v>
          </cell>
          <cell r="C15928">
            <v>2012</v>
          </cell>
          <cell r="D15928" t="str">
            <v>700280  Information Systems &amp; Technology Man</v>
          </cell>
          <cell r="E15928" t="str">
            <v>District 6</v>
          </cell>
          <cell r="F15928" t="str">
            <v>Water</v>
          </cell>
        </row>
        <row r="15929">
          <cell r="B15929">
            <v>568453.37</v>
          </cell>
          <cell r="C15929">
            <v>2012</v>
          </cell>
          <cell r="D15929" t="str">
            <v>700280  Information Systems &amp; Technology Man</v>
          </cell>
          <cell r="E15929" t="str">
            <v>District 6</v>
          </cell>
          <cell r="F15929" t="str">
            <v>Water</v>
          </cell>
        </row>
        <row r="15930">
          <cell r="B15930">
            <v>94742.3</v>
          </cell>
          <cell r="C15930">
            <v>2012</v>
          </cell>
          <cell r="D15930" t="str">
            <v>700280  Information Systems &amp; Technology Man</v>
          </cell>
          <cell r="E15930" t="str">
            <v>District 6</v>
          </cell>
          <cell r="F15930" t="str">
            <v>Water</v>
          </cell>
        </row>
        <row r="15931">
          <cell r="B15931">
            <v>71056.81</v>
          </cell>
          <cell r="C15931">
            <v>2012</v>
          </cell>
          <cell r="D15931" t="str">
            <v>700280  Information Systems &amp; Technology Man</v>
          </cell>
          <cell r="E15931" t="str">
            <v>District 6</v>
          </cell>
          <cell r="F15931" t="str">
            <v>Water</v>
          </cell>
        </row>
        <row r="15932">
          <cell r="B15932">
            <v>94742.3</v>
          </cell>
          <cell r="C15932">
            <v>2012</v>
          </cell>
          <cell r="D15932" t="str">
            <v>700280  Information Systems &amp; Technology Man</v>
          </cell>
          <cell r="E15932" t="str">
            <v>District 6</v>
          </cell>
          <cell r="F15932" t="str">
            <v>Water</v>
          </cell>
        </row>
        <row r="15933">
          <cell r="B15933">
            <v>23685.54</v>
          </cell>
          <cell r="C15933">
            <v>2012</v>
          </cell>
          <cell r="D15933" t="str">
            <v>700280  Information Systems &amp; Technology Man</v>
          </cell>
          <cell r="E15933" t="str">
            <v>District 8</v>
          </cell>
          <cell r="F15933" t="str">
            <v>Water</v>
          </cell>
        </row>
        <row r="15934">
          <cell r="B15934">
            <v>355283.5</v>
          </cell>
          <cell r="C15934">
            <v>2012</v>
          </cell>
          <cell r="D15934" t="str">
            <v>700280  Information Systems &amp; Technology Man</v>
          </cell>
          <cell r="E15934" t="str">
            <v>District 8</v>
          </cell>
          <cell r="F15934" t="str">
            <v>Water</v>
          </cell>
        </row>
        <row r="15935">
          <cell r="B15935">
            <v>47371.18</v>
          </cell>
          <cell r="C15935">
            <v>2012</v>
          </cell>
          <cell r="D15935" t="str">
            <v>700280  Information Systems &amp; Technology Man</v>
          </cell>
          <cell r="E15935" t="str">
            <v>District 8</v>
          </cell>
          <cell r="F15935" t="str">
            <v>Water</v>
          </cell>
        </row>
        <row r="15936">
          <cell r="B15936">
            <v>94742.3</v>
          </cell>
          <cell r="C15936">
            <v>2012</v>
          </cell>
          <cell r="D15936" t="str">
            <v>700280  Information Systems &amp; Technology Man</v>
          </cell>
          <cell r="E15936" t="str">
            <v>District 8</v>
          </cell>
          <cell r="F15936" t="str">
            <v>Water</v>
          </cell>
        </row>
        <row r="15937">
          <cell r="B15937">
            <v>284226.76</v>
          </cell>
          <cell r="C15937">
            <v>2012</v>
          </cell>
          <cell r="D15937" t="str">
            <v>700280  Information Systems &amp; Technology Man</v>
          </cell>
          <cell r="E15937" t="str">
            <v>District 8</v>
          </cell>
          <cell r="F15937" t="str">
            <v>Water</v>
          </cell>
        </row>
        <row r="15938">
          <cell r="B15938">
            <v>473711.16</v>
          </cell>
          <cell r="C15938">
            <v>2012</v>
          </cell>
          <cell r="D15938" t="str">
            <v>700280  Information Systems &amp; Technology Man</v>
          </cell>
          <cell r="E15938" t="str">
            <v>District 8</v>
          </cell>
          <cell r="F15938" t="str">
            <v>Water</v>
          </cell>
        </row>
        <row r="15939">
          <cell r="B15939">
            <v>23685.54</v>
          </cell>
          <cell r="C15939">
            <v>2012</v>
          </cell>
          <cell r="D15939" t="str">
            <v>700280  Information Systems &amp; Technology Man</v>
          </cell>
          <cell r="E15939" t="str">
            <v>District 8</v>
          </cell>
          <cell r="F15939" t="str">
            <v>Water</v>
          </cell>
        </row>
        <row r="15940">
          <cell r="B15940">
            <v>1089535.81</v>
          </cell>
          <cell r="C15940">
            <v>2012</v>
          </cell>
          <cell r="D15940" t="str">
            <v>700280  Information Systems &amp; Technology Man</v>
          </cell>
          <cell r="E15940" t="str">
            <v>District 8</v>
          </cell>
          <cell r="F15940" t="str">
            <v>Water</v>
          </cell>
        </row>
        <row r="15941">
          <cell r="B15941">
            <v>23685.54</v>
          </cell>
          <cell r="C15941">
            <v>2012</v>
          </cell>
          <cell r="D15941" t="str">
            <v>700280  Information Systems &amp; Technology Man</v>
          </cell>
          <cell r="E15941" t="str">
            <v>Informal Settlements</v>
          </cell>
          <cell r="F15941" t="str">
            <v>Sewer</v>
          </cell>
        </row>
        <row r="15942">
          <cell r="B15942">
            <v>71056.81</v>
          </cell>
          <cell r="C15942">
            <v>2012</v>
          </cell>
          <cell r="D15942" t="str">
            <v>700280  Information Systems &amp; Technology Man</v>
          </cell>
          <cell r="E15942" t="str">
            <v>Informal Settlements</v>
          </cell>
          <cell r="F15942" t="str">
            <v>Sewer</v>
          </cell>
        </row>
        <row r="15943">
          <cell r="B15943">
            <v>402654.52</v>
          </cell>
          <cell r="C15943">
            <v>2012</v>
          </cell>
          <cell r="D15943" t="str">
            <v>700280  Information Systems &amp; Technology Man</v>
          </cell>
          <cell r="E15943" t="str">
            <v>District 1</v>
          </cell>
          <cell r="F15943" t="str">
            <v>Sewer</v>
          </cell>
        </row>
        <row r="15944">
          <cell r="B15944">
            <v>23685.54</v>
          </cell>
          <cell r="C15944">
            <v>2012</v>
          </cell>
          <cell r="D15944" t="str">
            <v>700280  Information Systems &amp; Technology Man</v>
          </cell>
          <cell r="E15944" t="str">
            <v>District 7</v>
          </cell>
          <cell r="F15944" t="str">
            <v>Sewer</v>
          </cell>
        </row>
        <row r="15945">
          <cell r="B15945">
            <v>47371.18</v>
          </cell>
          <cell r="C15945">
            <v>2012</v>
          </cell>
          <cell r="D15945" t="str">
            <v>700280  Information Systems &amp; Technology Man</v>
          </cell>
          <cell r="E15945" t="str">
            <v>District 6</v>
          </cell>
          <cell r="F15945" t="str">
            <v>Sewer</v>
          </cell>
        </row>
        <row r="15946">
          <cell r="B15946">
            <v>23685.54</v>
          </cell>
          <cell r="C15946">
            <v>2012</v>
          </cell>
          <cell r="D15946" t="str">
            <v>700280  Information Systems &amp; Technology Man</v>
          </cell>
          <cell r="E15946" t="str">
            <v>District 3</v>
          </cell>
          <cell r="F15946" t="str">
            <v>Sewer</v>
          </cell>
        </row>
        <row r="15947">
          <cell r="B15947">
            <v>189484.38</v>
          </cell>
          <cell r="C15947">
            <v>2012</v>
          </cell>
          <cell r="D15947" t="str">
            <v>700280  Information Systems &amp; Technology Man</v>
          </cell>
          <cell r="E15947" t="str">
            <v>District 4</v>
          </cell>
          <cell r="F15947" t="str">
            <v>Sewer</v>
          </cell>
        </row>
        <row r="15948">
          <cell r="B15948">
            <v>94742.3</v>
          </cell>
          <cell r="C15948">
            <v>2012</v>
          </cell>
          <cell r="D15948" t="str">
            <v>700280  Information Systems &amp; Technology Man</v>
          </cell>
          <cell r="E15948" t="str">
            <v>District 4</v>
          </cell>
          <cell r="F15948" t="str">
            <v>Sewer</v>
          </cell>
        </row>
        <row r="15949">
          <cell r="B15949">
            <v>47371.18</v>
          </cell>
          <cell r="C15949">
            <v>2012</v>
          </cell>
          <cell r="D15949" t="str">
            <v>700280  Information Systems &amp; Technology Man</v>
          </cell>
          <cell r="E15949" t="str">
            <v>District 4</v>
          </cell>
          <cell r="F15949" t="str">
            <v>Sewer</v>
          </cell>
        </row>
        <row r="15950">
          <cell r="B15950">
            <v>47371.18</v>
          </cell>
          <cell r="C15950">
            <v>2012</v>
          </cell>
          <cell r="D15950" t="str">
            <v>700280  Information Systems &amp; Technology Man</v>
          </cell>
          <cell r="E15950" t="str">
            <v>District 7</v>
          </cell>
          <cell r="F15950" t="str">
            <v>Sewer</v>
          </cell>
        </row>
        <row r="15951">
          <cell r="B15951">
            <v>23685.54</v>
          </cell>
          <cell r="C15951">
            <v>2012</v>
          </cell>
          <cell r="D15951" t="str">
            <v>700280  Information Systems &amp; Technology Man</v>
          </cell>
          <cell r="E15951" t="str">
            <v>District 6</v>
          </cell>
          <cell r="F15951" t="str">
            <v>Sewer</v>
          </cell>
        </row>
        <row r="15952">
          <cell r="B15952">
            <v>71056.81</v>
          </cell>
          <cell r="C15952">
            <v>2012</v>
          </cell>
          <cell r="D15952" t="str">
            <v>700280  Information Systems &amp; Technology Man</v>
          </cell>
          <cell r="E15952" t="str">
            <v>District 7</v>
          </cell>
          <cell r="F15952" t="str">
            <v>Sewer</v>
          </cell>
        </row>
        <row r="15953">
          <cell r="B15953">
            <v>47371.18</v>
          </cell>
          <cell r="C15953">
            <v>2012</v>
          </cell>
          <cell r="D15953" t="str">
            <v>700280  Information Systems &amp; Technology Man</v>
          </cell>
          <cell r="E15953" t="str">
            <v>District 7</v>
          </cell>
          <cell r="F15953" t="str">
            <v>Sewer</v>
          </cell>
        </row>
        <row r="15954">
          <cell r="B15954">
            <v>142113.35</v>
          </cell>
          <cell r="C15954">
            <v>2012</v>
          </cell>
          <cell r="D15954" t="str">
            <v>700280  Information Systems &amp; Technology Man</v>
          </cell>
          <cell r="E15954" t="str">
            <v>Logistics</v>
          </cell>
          <cell r="F15954" t="str">
            <v>Water</v>
          </cell>
        </row>
        <row r="15955">
          <cell r="B15955">
            <v>23685.54</v>
          </cell>
          <cell r="C15955">
            <v>2012</v>
          </cell>
          <cell r="D15955" t="str">
            <v>700280  Information Systems &amp; Technology Man</v>
          </cell>
          <cell r="E15955" t="str">
            <v>Informal Settlements</v>
          </cell>
          <cell r="F15955" t="str">
            <v>Water</v>
          </cell>
        </row>
        <row r="15956">
          <cell r="B15956">
            <v>1065850.25</v>
          </cell>
          <cell r="C15956">
            <v>2012</v>
          </cell>
          <cell r="D15956" t="str">
            <v>700280  Information Systems &amp; Technology Man</v>
          </cell>
          <cell r="E15956" t="str">
            <v>TOC</v>
          </cell>
          <cell r="F15956" t="str">
            <v>Water</v>
          </cell>
        </row>
        <row r="15957">
          <cell r="B15957">
            <v>1089535.81</v>
          </cell>
          <cell r="C15957">
            <v>2012</v>
          </cell>
          <cell r="D15957" t="str">
            <v>700280  Information Systems &amp; Technology Man</v>
          </cell>
          <cell r="E15957" t="str">
            <v>Informal Settlements</v>
          </cell>
          <cell r="F15957" t="str">
            <v>Water</v>
          </cell>
        </row>
        <row r="15958">
          <cell r="B15958">
            <v>757938.04</v>
          </cell>
          <cell r="C15958">
            <v>2012</v>
          </cell>
          <cell r="D15958" t="str">
            <v>700280  Information Systems &amp; Technology Man</v>
          </cell>
          <cell r="E15958" t="str">
            <v>TOC</v>
          </cell>
          <cell r="F15958" t="str">
            <v>Water</v>
          </cell>
        </row>
        <row r="15959">
          <cell r="B15959">
            <v>236855.53</v>
          </cell>
          <cell r="C15959">
            <v>2012</v>
          </cell>
          <cell r="D15959" t="str">
            <v>700280  Information Systems &amp; Technology Man</v>
          </cell>
          <cell r="E15959" t="str">
            <v>Logistics</v>
          </cell>
          <cell r="F15959" t="str">
            <v>Water</v>
          </cell>
        </row>
        <row r="15960">
          <cell r="B15960">
            <v>94742.3</v>
          </cell>
          <cell r="C15960">
            <v>2012</v>
          </cell>
          <cell r="D15960" t="str">
            <v>700280  Information Systems &amp; Technology Man</v>
          </cell>
          <cell r="E15960" t="str">
            <v>Logistics</v>
          </cell>
          <cell r="F15960" t="str">
            <v>Water</v>
          </cell>
        </row>
        <row r="15961">
          <cell r="B15961">
            <v>213170</v>
          </cell>
          <cell r="C15961">
            <v>2012</v>
          </cell>
          <cell r="D15961" t="str">
            <v>700280  Information Systems &amp; Technology Man</v>
          </cell>
          <cell r="E15961" t="str">
            <v>Logistics</v>
          </cell>
          <cell r="F15961" t="str">
            <v>Water</v>
          </cell>
        </row>
        <row r="15962">
          <cell r="B15962">
            <v>71056.81</v>
          </cell>
          <cell r="C15962">
            <v>2012</v>
          </cell>
          <cell r="D15962" t="str">
            <v>700280  Information Systems &amp; Technology Man</v>
          </cell>
          <cell r="E15962" t="str">
            <v>Logistics</v>
          </cell>
          <cell r="F15962" t="str">
            <v>Water</v>
          </cell>
        </row>
        <row r="15963">
          <cell r="B15963">
            <v>94742.3</v>
          </cell>
          <cell r="C15963">
            <v>2012</v>
          </cell>
          <cell r="D15963" t="str">
            <v>700280  Information Systems &amp; Technology Man</v>
          </cell>
          <cell r="E15963" t="str">
            <v>Logistics</v>
          </cell>
          <cell r="F15963" t="str">
            <v>Water</v>
          </cell>
        </row>
        <row r="15964">
          <cell r="B15964">
            <v>189484.38</v>
          </cell>
          <cell r="C15964">
            <v>2012</v>
          </cell>
          <cell r="D15964" t="str">
            <v>700280  Information Systems &amp; Technology Man</v>
          </cell>
          <cell r="E15964" t="str">
            <v>District 1</v>
          </cell>
          <cell r="F15964" t="str">
            <v>Water</v>
          </cell>
        </row>
        <row r="15965">
          <cell r="B15965">
            <v>402654.52</v>
          </cell>
          <cell r="C15965">
            <v>2012</v>
          </cell>
          <cell r="D15965" t="str">
            <v>700280  Information Systems &amp; Technology Man</v>
          </cell>
          <cell r="E15965" t="str">
            <v>District 1</v>
          </cell>
          <cell r="F15965" t="str">
            <v>Water</v>
          </cell>
        </row>
        <row r="15966">
          <cell r="B15966">
            <v>307912.31</v>
          </cell>
          <cell r="C15966">
            <v>2012</v>
          </cell>
          <cell r="D15966" t="str">
            <v>700280  Information Systems &amp; Technology Man</v>
          </cell>
          <cell r="E15966" t="str">
            <v>District 1</v>
          </cell>
          <cell r="F15966" t="str">
            <v>Water</v>
          </cell>
        </row>
        <row r="15967">
          <cell r="B15967">
            <v>189484.38</v>
          </cell>
          <cell r="C15967">
            <v>2012</v>
          </cell>
          <cell r="D15967" t="str">
            <v>700280  Information Systems &amp; Technology Man</v>
          </cell>
          <cell r="E15967" t="str">
            <v>District 6</v>
          </cell>
          <cell r="F15967" t="str">
            <v>Water</v>
          </cell>
        </row>
        <row r="15968">
          <cell r="B15968">
            <v>236855.53</v>
          </cell>
          <cell r="C15968">
            <v>2012</v>
          </cell>
          <cell r="D15968" t="str">
            <v>700280  Information Systems &amp; Technology Man</v>
          </cell>
          <cell r="E15968" t="str">
            <v>District 8</v>
          </cell>
          <cell r="F15968" t="str">
            <v>Water</v>
          </cell>
        </row>
        <row r="15969">
          <cell r="B15969">
            <v>141726.09</v>
          </cell>
          <cell r="C15969">
            <v>2012</v>
          </cell>
          <cell r="D15969" t="str">
            <v>700480  OccupationalHealthSafety&amp;EmployeeWellnes</v>
          </cell>
          <cell r="E15969" t="str">
            <v>District 8</v>
          </cell>
          <cell r="F15969" t="str">
            <v>Water</v>
          </cell>
        </row>
        <row r="15970">
          <cell r="B15970">
            <v>425178.97</v>
          </cell>
          <cell r="C15970">
            <v>2012</v>
          </cell>
          <cell r="D15970" t="str">
            <v>700480  OccupationalHealthSafety&amp;EmployeeWellnes</v>
          </cell>
          <cell r="E15970" t="str">
            <v>District 8</v>
          </cell>
          <cell r="F15970" t="str">
            <v>Water</v>
          </cell>
        </row>
        <row r="15971">
          <cell r="B15971">
            <v>313822.86</v>
          </cell>
          <cell r="C15971">
            <v>2012</v>
          </cell>
          <cell r="D15971" t="str">
            <v>700480  OccupationalHealthSafety&amp;EmployeeWellnes</v>
          </cell>
          <cell r="E15971" t="str">
            <v>District 6</v>
          </cell>
          <cell r="F15971" t="str">
            <v>Water</v>
          </cell>
        </row>
        <row r="15972">
          <cell r="B15972">
            <v>151849.67000000001</v>
          </cell>
          <cell r="C15972">
            <v>2012</v>
          </cell>
          <cell r="D15972" t="str">
            <v>700480  OccupationalHealthSafety&amp;EmployeeWellnes</v>
          </cell>
          <cell r="E15972" t="str">
            <v>District 3</v>
          </cell>
          <cell r="F15972" t="str">
            <v>Water</v>
          </cell>
        </row>
        <row r="15973">
          <cell r="B15973">
            <v>91110.24</v>
          </cell>
          <cell r="C15973">
            <v>2012</v>
          </cell>
          <cell r="D15973" t="str">
            <v>700480  OccupationalHealthSafety&amp;EmployeeWellnes</v>
          </cell>
          <cell r="E15973" t="str">
            <v>District 3</v>
          </cell>
          <cell r="F15973" t="str">
            <v>Water</v>
          </cell>
        </row>
        <row r="15974">
          <cell r="B15974">
            <v>20246.59</v>
          </cell>
          <cell r="C15974">
            <v>2012</v>
          </cell>
          <cell r="D15974" t="str">
            <v>700480  OccupationalHealthSafety&amp;EmployeeWellnes</v>
          </cell>
          <cell r="E15974" t="str">
            <v>District 3</v>
          </cell>
          <cell r="F15974" t="str">
            <v>Water</v>
          </cell>
        </row>
        <row r="15975">
          <cell r="B15975">
            <v>232836.42</v>
          </cell>
          <cell r="C15975">
            <v>2012</v>
          </cell>
          <cell r="D15975" t="str">
            <v>700480  OccupationalHealthSafety&amp;EmployeeWellnes</v>
          </cell>
          <cell r="E15975" t="str">
            <v>District 3</v>
          </cell>
          <cell r="F15975" t="str">
            <v>Water</v>
          </cell>
        </row>
        <row r="15976">
          <cell r="B15976">
            <v>212589.67</v>
          </cell>
          <cell r="C15976">
            <v>2012</v>
          </cell>
          <cell r="D15976" t="str">
            <v>700480  OccupationalHealthSafety&amp;EmployeeWellnes</v>
          </cell>
          <cell r="E15976" t="str">
            <v>District 4</v>
          </cell>
          <cell r="F15976" t="str">
            <v>Water</v>
          </cell>
        </row>
        <row r="15977">
          <cell r="B15977">
            <v>101233.19</v>
          </cell>
          <cell r="C15977">
            <v>2012</v>
          </cell>
          <cell r="D15977" t="str">
            <v>700480  OccupationalHealthSafety&amp;EmployeeWellnes</v>
          </cell>
          <cell r="E15977" t="str">
            <v>District 4</v>
          </cell>
          <cell r="F15977" t="str">
            <v>Water</v>
          </cell>
        </row>
        <row r="15978">
          <cell r="B15978">
            <v>10123.34</v>
          </cell>
          <cell r="C15978">
            <v>2012</v>
          </cell>
          <cell r="D15978" t="str">
            <v>700480  OccupationalHealthSafety&amp;EmployeeWellnes</v>
          </cell>
          <cell r="E15978" t="str">
            <v>District 4</v>
          </cell>
          <cell r="F15978" t="str">
            <v>Water</v>
          </cell>
        </row>
        <row r="15979">
          <cell r="B15979">
            <v>404932.52</v>
          </cell>
          <cell r="C15979">
            <v>2012</v>
          </cell>
          <cell r="D15979" t="str">
            <v>700480  OccupationalHealthSafety&amp;EmployeeWellnes</v>
          </cell>
          <cell r="E15979" t="str">
            <v>District 4</v>
          </cell>
          <cell r="F15979" t="str">
            <v>Water</v>
          </cell>
        </row>
        <row r="15980">
          <cell r="B15980">
            <v>323946.28000000003</v>
          </cell>
          <cell r="C15980">
            <v>2012</v>
          </cell>
          <cell r="D15980" t="str">
            <v>700480  OccupationalHealthSafety&amp;EmployeeWellnes</v>
          </cell>
          <cell r="E15980" t="str">
            <v>District 4</v>
          </cell>
          <cell r="F15980" t="str">
            <v>Water</v>
          </cell>
        </row>
        <row r="15981">
          <cell r="B15981">
            <v>182219.5</v>
          </cell>
          <cell r="C15981">
            <v>2012</v>
          </cell>
          <cell r="D15981" t="str">
            <v>700480  OccupationalHealthSafety&amp;EmployeeWellnes</v>
          </cell>
          <cell r="E15981" t="str">
            <v>District 4</v>
          </cell>
          <cell r="F15981" t="str">
            <v>Water</v>
          </cell>
        </row>
        <row r="15982">
          <cell r="B15982">
            <v>30370.15</v>
          </cell>
          <cell r="C15982">
            <v>2012</v>
          </cell>
          <cell r="D15982" t="str">
            <v>700480  OccupationalHealthSafety&amp;EmployeeWellnes</v>
          </cell>
          <cell r="E15982" t="str">
            <v>District 8</v>
          </cell>
          <cell r="F15982" t="str">
            <v>Water</v>
          </cell>
        </row>
        <row r="15983">
          <cell r="B15983">
            <v>131603.21</v>
          </cell>
          <cell r="C15983">
            <v>2012</v>
          </cell>
          <cell r="D15983" t="str">
            <v>700480  OccupationalHealthSafety&amp;EmployeeWellnes</v>
          </cell>
          <cell r="E15983" t="str">
            <v>District 8</v>
          </cell>
          <cell r="F15983" t="str">
            <v>Water</v>
          </cell>
        </row>
        <row r="15984">
          <cell r="B15984">
            <v>50616.68</v>
          </cell>
          <cell r="C15984">
            <v>2012</v>
          </cell>
          <cell r="D15984" t="str">
            <v>700480  OccupationalHealthSafety&amp;EmployeeWellnes</v>
          </cell>
          <cell r="E15984" t="str">
            <v>District 1</v>
          </cell>
          <cell r="F15984" t="str">
            <v>Water</v>
          </cell>
        </row>
        <row r="15985">
          <cell r="B15985">
            <v>151849.67000000001</v>
          </cell>
          <cell r="C15985">
            <v>2012</v>
          </cell>
          <cell r="D15985" t="str">
            <v>700480  OccupationalHealthSafety&amp;EmployeeWellnes</v>
          </cell>
          <cell r="E15985" t="str">
            <v>District 8</v>
          </cell>
          <cell r="F15985" t="str">
            <v>Water</v>
          </cell>
        </row>
        <row r="15986">
          <cell r="B15986">
            <v>40493.4</v>
          </cell>
          <cell r="C15986">
            <v>2012</v>
          </cell>
          <cell r="D15986" t="str">
            <v>700480  OccupationalHealthSafety&amp;EmployeeWellnes</v>
          </cell>
          <cell r="E15986" t="str">
            <v>District 6</v>
          </cell>
          <cell r="F15986" t="str">
            <v>Water</v>
          </cell>
        </row>
        <row r="15987">
          <cell r="B15987">
            <v>263206.17</v>
          </cell>
          <cell r="C15987">
            <v>2012</v>
          </cell>
          <cell r="D15987" t="str">
            <v>700480  OccupationalHealthSafety&amp;EmployeeWellnes</v>
          </cell>
          <cell r="E15987" t="str">
            <v>District 6</v>
          </cell>
          <cell r="F15987" t="str">
            <v>Water</v>
          </cell>
        </row>
        <row r="15988">
          <cell r="B15988">
            <v>151849.67000000001</v>
          </cell>
          <cell r="C15988">
            <v>2012</v>
          </cell>
          <cell r="D15988" t="str">
            <v>700480  OccupationalHealthSafety&amp;EmployeeWellnes</v>
          </cell>
          <cell r="E15988" t="str">
            <v>District 6</v>
          </cell>
          <cell r="F15988" t="str">
            <v>Water</v>
          </cell>
        </row>
        <row r="15989">
          <cell r="B15989">
            <v>323946.28000000003</v>
          </cell>
          <cell r="C15989">
            <v>2012</v>
          </cell>
          <cell r="D15989" t="str">
            <v>700480  OccupationalHealthSafety&amp;EmployeeWellnes</v>
          </cell>
          <cell r="E15989" t="str">
            <v>District 6</v>
          </cell>
          <cell r="F15989" t="str">
            <v>Water</v>
          </cell>
        </row>
        <row r="15990">
          <cell r="B15990">
            <v>425178.97</v>
          </cell>
          <cell r="C15990">
            <v>2012</v>
          </cell>
          <cell r="D15990" t="str">
            <v>700480  OccupationalHealthSafety&amp;EmployeeWellnes</v>
          </cell>
          <cell r="E15990" t="str">
            <v>District 6</v>
          </cell>
          <cell r="F15990" t="str">
            <v>Water</v>
          </cell>
        </row>
        <row r="15991">
          <cell r="B15991">
            <v>30370.15</v>
          </cell>
          <cell r="C15991">
            <v>2012</v>
          </cell>
          <cell r="D15991" t="str">
            <v>700480  OccupationalHealthSafety&amp;EmployeeWellnes</v>
          </cell>
          <cell r="E15991" t="str">
            <v>District 8</v>
          </cell>
          <cell r="F15991" t="str">
            <v>Water</v>
          </cell>
        </row>
        <row r="15992">
          <cell r="B15992">
            <v>313822.86</v>
          </cell>
          <cell r="C15992">
            <v>2012</v>
          </cell>
          <cell r="D15992" t="str">
            <v>700480  OccupationalHealthSafety&amp;EmployeeWellnes</v>
          </cell>
          <cell r="E15992" t="str">
            <v>District 8</v>
          </cell>
          <cell r="F15992" t="str">
            <v>Water</v>
          </cell>
        </row>
        <row r="15993">
          <cell r="B15993">
            <v>40493.4</v>
          </cell>
          <cell r="C15993">
            <v>2012</v>
          </cell>
          <cell r="D15993" t="str">
            <v>700480  OccupationalHealthSafety&amp;EmployeeWellnes</v>
          </cell>
          <cell r="E15993" t="str">
            <v>District 8</v>
          </cell>
          <cell r="F15993" t="str">
            <v>Water</v>
          </cell>
        </row>
        <row r="15994">
          <cell r="B15994">
            <v>182219.5</v>
          </cell>
          <cell r="C15994">
            <v>2012</v>
          </cell>
          <cell r="D15994" t="str">
            <v>700480  OccupationalHealthSafety&amp;EmployeeWellnes</v>
          </cell>
          <cell r="E15994" t="str">
            <v>District 8</v>
          </cell>
          <cell r="F15994" t="str">
            <v>Water</v>
          </cell>
        </row>
        <row r="15995">
          <cell r="B15995">
            <v>415055.82</v>
          </cell>
          <cell r="C15995">
            <v>2012</v>
          </cell>
          <cell r="D15995" t="str">
            <v>700480  OccupationalHealthSafety&amp;EmployeeWellnes</v>
          </cell>
          <cell r="E15995" t="str">
            <v>District 8</v>
          </cell>
          <cell r="F15995" t="str">
            <v>Water</v>
          </cell>
        </row>
        <row r="15996">
          <cell r="B15996">
            <v>455549.21</v>
          </cell>
          <cell r="C15996">
            <v>2012</v>
          </cell>
          <cell r="D15996" t="str">
            <v>700480  OccupationalHealthSafety&amp;EmployeeWellnes</v>
          </cell>
          <cell r="E15996" t="str">
            <v>District 8</v>
          </cell>
          <cell r="F15996" t="str">
            <v>Water</v>
          </cell>
        </row>
        <row r="15997">
          <cell r="B15997">
            <v>10123.34</v>
          </cell>
          <cell r="C15997">
            <v>2012</v>
          </cell>
          <cell r="D15997" t="str">
            <v>700480  OccupationalHealthSafety&amp;EmployeeWellnes</v>
          </cell>
          <cell r="E15997" t="str">
            <v>District 8</v>
          </cell>
          <cell r="F15997" t="str">
            <v>Water</v>
          </cell>
        </row>
        <row r="15998">
          <cell r="B15998">
            <v>2480212.4500000002</v>
          </cell>
          <cell r="C15998">
            <v>2012</v>
          </cell>
          <cell r="D15998" t="str">
            <v>700480  OccupationalHealthSafety&amp;EmployeeWellnes</v>
          </cell>
          <cell r="E15998" t="str">
            <v>District 8</v>
          </cell>
          <cell r="F15998" t="str">
            <v>Water</v>
          </cell>
        </row>
        <row r="15999">
          <cell r="B15999">
            <v>30370.15</v>
          </cell>
          <cell r="C15999">
            <v>2012</v>
          </cell>
          <cell r="D15999" t="str">
            <v>700480  OccupationalHealthSafety&amp;EmployeeWellnes</v>
          </cell>
          <cell r="E15999" t="str">
            <v>Informal Settlements</v>
          </cell>
          <cell r="F15999" t="str">
            <v>Sewer</v>
          </cell>
        </row>
        <row r="16000">
          <cell r="B16000">
            <v>30370.15</v>
          </cell>
          <cell r="C16000">
            <v>2012</v>
          </cell>
          <cell r="D16000" t="str">
            <v>700480  OccupationalHealthSafety&amp;EmployeeWellnes</v>
          </cell>
          <cell r="E16000" t="str">
            <v>Informal Settlements</v>
          </cell>
          <cell r="F16000" t="str">
            <v>Sewer</v>
          </cell>
        </row>
        <row r="16001">
          <cell r="B16001">
            <v>992084.84</v>
          </cell>
          <cell r="C16001">
            <v>2012</v>
          </cell>
          <cell r="D16001" t="str">
            <v>700480  OccupationalHealthSafety&amp;EmployeeWellnes</v>
          </cell>
          <cell r="E16001" t="str">
            <v>District 1</v>
          </cell>
          <cell r="F16001" t="str">
            <v>Sewer</v>
          </cell>
        </row>
        <row r="16002">
          <cell r="B16002">
            <v>404932.52</v>
          </cell>
          <cell r="C16002">
            <v>2012</v>
          </cell>
          <cell r="D16002" t="str">
            <v>700480  OccupationalHealthSafety&amp;EmployeeWellnes</v>
          </cell>
          <cell r="E16002" t="str">
            <v>District 7</v>
          </cell>
          <cell r="F16002" t="str">
            <v>Sewer</v>
          </cell>
        </row>
        <row r="16003">
          <cell r="B16003">
            <v>161972.97</v>
          </cell>
          <cell r="C16003">
            <v>2012</v>
          </cell>
          <cell r="D16003" t="str">
            <v>700480  OccupationalHealthSafety&amp;EmployeeWellnes</v>
          </cell>
          <cell r="E16003" t="str">
            <v>District 6</v>
          </cell>
          <cell r="F16003" t="str">
            <v>Sewer</v>
          </cell>
        </row>
        <row r="16004">
          <cell r="B16004">
            <v>30370.15</v>
          </cell>
          <cell r="C16004">
            <v>2012</v>
          </cell>
          <cell r="D16004" t="str">
            <v>700480  OccupationalHealthSafety&amp;EmployeeWellnes</v>
          </cell>
          <cell r="E16004" t="str">
            <v>TOC</v>
          </cell>
          <cell r="F16004" t="str">
            <v>Sewer</v>
          </cell>
        </row>
        <row r="16005">
          <cell r="B16005">
            <v>283452.84999999998</v>
          </cell>
          <cell r="C16005">
            <v>2012</v>
          </cell>
          <cell r="D16005" t="str">
            <v>700480  OccupationalHealthSafety&amp;EmployeeWellnes</v>
          </cell>
          <cell r="E16005" t="str">
            <v>District 3</v>
          </cell>
          <cell r="F16005" t="str">
            <v>Sewer</v>
          </cell>
        </row>
        <row r="16006">
          <cell r="B16006">
            <v>485919.41</v>
          </cell>
          <cell r="C16006">
            <v>2012</v>
          </cell>
          <cell r="D16006" t="str">
            <v>700480  OccupationalHealthSafety&amp;EmployeeWellnes</v>
          </cell>
          <cell r="E16006" t="str">
            <v>District 4</v>
          </cell>
          <cell r="F16006" t="str">
            <v>Sewer</v>
          </cell>
        </row>
        <row r="16007">
          <cell r="B16007">
            <v>273329.76</v>
          </cell>
          <cell r="C16007">
            <v>2012</v>
          </cell>
          <cell r="D16007" t="str">
            <v>700480  OccupationalHealthSafety&amp;EmployeeWellnes</v>
          </cell>
          <cell r="E16007" t="str">
            <v>District 4</v>
          </cell>
          <cell r="F16007" t="str">
            <v>Sewer</v>
          </cell>
        </row>
        <row r="16008">
          <cell r="B16008">
            <v>192342.67</v>
          </cell>
          <cell r="C16008">
            <v>2012</v>
          </cell>
          <cell r="D16008" t="str">
            <v>700480  OccupationalHealthSafety&amp;EmployeeWellnes</v>
          </cell>
          <cell r="E16008" t="str">
            <v>District 4</v>
          </cell>
          <cell r="F16008" t="str">
            <v>Sewer</v>
          </cell>
        </row>
        <row r="16009">
          <cell r="B16009">
            <v>141726.09</v>
          </cell>
          <cell r="C16009">
            <v>2012</v>
          </cell>
          <cell r="D16009" t="str">
            <v>700480  OccupationalHealthSafety&amp;EmployeeWellnes</v>
          </cell>
          <cell r="E16009" t="str">
            <v>District 7</v>
          </cell>
          <cell r="F16009" t="str">
            <v>Sewer</v>
          </cell>
        </row>
        <row r="16010">
          <cell r="B16010">
            <v>101233.19</v>
          </cell>
          <cell r="C16010">
            <v>2012</v>
          </cell>
          <cell r="D16010" t="str">
            <v>700480  OccupationalHealthSafety&amp;EmployeeWellnes</v>
          </cell>
          <cell r="E16010" t="str">
            <v>District 6</v>
          </cell>
          <cell r="F16010" t="str">
            <v>Sewer</v>
          </cell>
        </row>
        <row r="16011">
          <cell r="B16011">
            <v>121479.57</v>
          </cell>
          <cell r="C16011">
            <v>2012</v>
          </cell>
          <cell r="D16011" t="str">
            <v>700480  OccupationalHealthSafety&amp;EmployeeWellnes</v>
          </cell>
          <cell r="E16011" t="str">
            <v>District 6</v>
          </cell>
          <cell r="F16011" t="str">
            <v>Sewer</v>
          </cell>
        </row>
        <row r="16012">
          <cell r="B16012">
            <v>283452.84999999998</v>
          </cell>
          <cell r="C16012">
            <v>2012</v>
          </cell>
          <cell r="D16012" t="str">
            <v>700480  OccupationalHealthSafety&amp;EmployeeWellnes</v>
          </cell>
          <cell r="E16012" t="str">
            <v>District 6</v>
          </cell>
          <cell r="F16012" t="str">
            <v>Sewer</v>
          </cell>
        </row>
        <row r="16013">
          <cell r="B16013">
            <v>50616.68</v>
          </cell>
          <cell r="C16013">
            <v>2012</v>
          </cell>
          <cell r="D16013" t="str">
            <v>700480  OccupationalHealthSafety&amp;EmployeeWellnes</v>
          </cell>
          <cell r="E16013" t="str">
            <v>District 7</v>
          </cell>
          <cell r="F16013" t="str">
            <v>Sewer</v>
          </cell>
        </row>
        <row r="16014">
          <cell r="B16014">
            <v>60739.89</v>
          </cell>
          <cell r="C16014">
            <v>2012</v>
          </cell>
          <cell r="D16014" t="str">
            <v>700480  OccupationalHealthSafety&amp;EmployeeWellnes</v>
          </cell>
          <cell r="E16014" t="str">
            <v>Logistics</v>
          </cell>
          <cell r="F16014" t="str">
            <v>Water</v>
          </cell>
        </row>
        <row r="16015">
          <cell r="B16015">
            <v>50616.68</v>
          </cell>
          <cell r="C16015">
            <v>2012</v>
          </cell>
          <cell r="D16015" t="str">
            <v>700480  OccupationalHealthSafety&amp;EmployeeWellnes</v>
          </cell>
          <cell r="E16015" t="str">
            <v>Informal Settlements</v>
          </cell>
          <cell r="F16015" t="str">
            <v>Water</v>
          </cell>
        </row>
        <row r="16016">
          <cell r="B16016">
            <v>415055.82</v>
          </cell>
          <cell r="C16016">
            <v>2012</v>
          </cell>
          <cell r="D16016" t="str">
            <v>700480  OccupationalHealthSafety&amp;EmployeeWellnes</v>
          </cell>
          <cell r="E16016" t="str">
            <v>TOC</v>
          </cell>
          <cell r="F16016" t="str">
            <v>Water</v>
          </cell>
        </row>
        <row r="16017">
          <cell r="B16017">
            <v>445426</v>
          </cell>
          <cell r="C16017">
            <v>2012</v>
          </cell>
          <cell r="D16017" t="str">
            <v>700480  OccupationalHealthSafety&amp;EmployeeWellnes</v>
          </cell>
          <cell r="E16017" t="str">
            <v>Informal Settlements</v>
          </cell>
          <cell r="F16017" t="str">
            <v>Water</v>
          </cell>
        </row>
        <row r="16018">
          <cell r="B16018">
            <v>435302.5</v>
          </cell>
          <cell r="C16018">
            <v>2012</v>
          </cell>
          <cell r="D16018" t="str">
            <v>700480  OccupationalHealthSafety&amp;EmployeeWellnes</v>
          </cell>
          <cell r="E16018" t="str">
            <v>TOC</v>
          </cell>
          <cell r="F16018" t="str">
            <v>Water</v>
          </cell>
        </row>
        <row r="16019">
          <cell r="B16019">
            <v>323946.28000000003</v>
          </cell>
          <cell r="C16019">
            <v>2012</v>
          </cell>
          <cell r="D16019" t="str">
            <v>700480  OccupationalHealthSafety&amp;EmployeeWellnes</v>
          </cell>
          <cell r="E16019" t="str">
            <v>Logistics</v>
          </cell>
          <cell r="F16019" t="str">
            <v>Water</v>
          </cell>
        </row>
        <row r="16020">
          <cell r="B16020">
            <v>344192.71</v>
          </cell>
          <cell r="C16020">
            <v>2012</v>
          </cell>
          <cell r="D16020" t="str">
            <v>700480  OccupationalHealthSafety&amp;EmployeeWellnes</v>
          </cell>
          <cell r="E16020" t="str">
            <v>Logistics</v>
          </cell>
          <cell r="F16020" t="str">
            <v>Water</v>
          </cell>
        </row>
        <row r="16021">
          <cell r="B16021">
            <v>303699.42</v>
          </cell>
          <cell r="C16021">
            <v>2012</v>
          </cell>
          <cell r="D16021" t="str">
            <v>700480  OccupationalHealthSafety&amp;EmployeeWellnes</v>
          </cell>
          <cell r="E16021" t="str">
            <v>Logistics</v>
          </cell>
          <cell r="F16021" t="str">
            <v>Water</v>
          </cell>
        </row>
        <row r="16022">
          <cell r="B16022">
            <v>283452.84999999998</v>
          </cell>
          <cell r="C16022">
            <v>2012</v>
          </cell>
          <cell r="D16022" t="str">
            <v>700480  OccupationalHealthSafety&amp;EmployeeWellnes</v>
          </cell>
          <cell r="E16022" t="str">
            <v>Logistics</v>
          </cell>
          <cell r="F16022" t="str">
            <v>Water</v>
          </cell>
        </row>
        <row r="16023">
          <cell r="B16023">
            <v>161972.97</v>
          </cell>
          <cell r="C16023">
            <v>2012</v>
          </cell>
          <cell r="D16023" t="str">
            <v>700480  OccupationalHealthSafety&amp;EmployeeWellnes</v>
          </cell>
          <cell r="E16023" t="str">
            <v>Logistics</v>
          </cell>
          <cell r="F16023" t="str">
            <v>Water</v>
          </cell>
        </row>
        <row r="16024">
          <cell r="B16024">
            <v>101233.19</v>
          </cell>
          <cell r="C16024">
            <v>2012</v>
          </cell>
          <cell r="D16024" t="str">
            <v>700480  OccupationalHealthSafety&amp;EmployeeWellnes</v>
          </cell>
          <cell r="E16024" t="str">
            <v>District 1</v>
          </cell>
          <cell r="F16024" t="str">
            <v>Water</v>
          </cell>
        </row>
        <row r="16025">
          <cell r="B16025">
            <v>161972.97</v>
          </cell>
          <cell r="C16025">
            <v>2012</v>
          </cell>
          <cell r="D16025" t="str">
            <v>700480  OccupationalHealthSafety&amp;EmployeeWellnes</v>
          </cell>
          <cell r="E16025" t="str">
            <v>District 1</v>
          </cell>
          <cell r="F16025" t="str">
            <v>Water</v>
          </cell>
        </row>
        <row r="16026">
          <cell r="B16026">
            <v>20246.59</v>
          </cell>
          <cell r="C16026">
            <v>2012</v>
          </cell>
          <cell r="D16026" t="str">
            <v>700480  OccupationalHealthSafety&amp;EmployeeWellnes</v>
          </cell>
          <cell r="E16026" t="str">
            <v>District 1</v>
          </cell>
          <cell r="F16026" t="str">
            <v>Water</v>
          </cell>
        </row>
        <row r="16027">
          <cell r="B16027">
            <v>789618.47</v>
          </cell>
          <cell r="C16027">
            <v>2012</v>
          </cell>
          <cell r="D16027" t="str">
            <v>700480  OccupationalHealthSafety&amp;EmployeeWellnes</v>
          </cell>
          <cell r="E16027" t="str">
            <v>District 1</v>
          </cell>
          <cell r="F16027" t="str">
            <v>Water</v>
          </cell>
        </row>
        <row r="16028">
          <cell r="B16028">
            <v>111356.73</v>
          </cell>
          <cell r="C16028">
            <v>2012</v>
          </cell>
          <cell r="D16028" t="str">
            <v>700480  OccupationalHealthSafety&amp;EmployeeWellnes</v>
          </cell>
          <cell r="E16028" t="str">
            <v>District 6</v>
          </cell>
          <cell r="F16028" t="str">
            <v>Water</v>
          </cell>
        </row>
        <row r="16029">
          <cell r="B16029">
            <v>1440.6</v>
          </cell>
          <cell r="C16029">
            <v>2012</v>
          </cell>
          <cell r="D16029" t="str">
            <v>700540  Record Management Administration</v>
          </cell>
          <cell r="E16029" t="str">
            <v>District 4</v>
          </cell>
          <cell r="F16029" t="str">
            <v>Water</v>
          </cell>
        </row>
        <row r="16030">
          <cell r="B16030">
            <v>1440.6</v>
          </cell>
          <cell r="C16030">
            <v>2012</v>
          </cell>
          <cell r="D16030" t="str">
            <v>700540  Record Management Administration</v>
          </cell>
          <cell r="E16030" t="str">
            <v>District 4</v>
          </cell>
          <cell r="F16030" t="str">
            <v>Water</v>
          </cell>
        </row>
        <row r="16031">
          <cell r="B16031">
            <v>1440.6</v>
          </cell>
          <cell r="C16031">
            <v>2012</v>
          </cell>
          <cell r="D16031" t="str">
            <v>700540  Record Management Administration</v>
          </cell>
          <cell r="E16031" t="str">
            <v>District 4</v>
          </cell>
          <cell r="F16031" t="str">
            <v>Water</v>
          </cell>
        </row>
        <row r="16032">
          <cell r="B16032">
            <v>1440.6</v>
          </cell>
          <cell r="C16032">
            <v>2012</v>
          </cell>
          <cell r="D16032" t="str">
            <v>700540  Record Management Administration</v>
          </cell>
          <cell r="E16032" t="str">
            <v>District 4</v>
          </cell>
          <cell r="F16032" t="str">
            <v>Water</v>
          </cell>
        </row>
        <row r="16033">
          <cell r="B16033">
            <v>1440.6</v>
          </cell>
          <cell r="C16033">
            <v>2012</v>
          </cell>
          <cell r="D16033" t="str">
            <v>700540  Record Management Administration</v>
          </cell>
          <cell r="E16033" t="str">
            <v>District 4</v>
          </cell>
          <cell r="F16033" t="str">
            <v>Water</v>
          </cell>
        </row>
        <row r="16034">
          <cell r="B16034">
            <v>1440.6</v>
          </cell>
          <cell r="C16034">
            <v>2012</v>
          </cell>
          <cell r="D16034" t="str">
            <v>700540  Record Management Administration</v>
          </cell>
          <cell r="E16034" t="str">
            <v>District 4</v>
          </cell>
          <cell r="F16034" t="str">
            <v>Water</v>
          </cell>
        </row>
        <row r="16035">
          <cell r="B16035">
            <v>1440.6</v>
          </cell>
          <cell r="C16035">
            <v>2012</v>
          </cell>
          <cell r="D16035" t="str">
            <v>700540  Record Management Administration</v>
          </cell>
          <cell r="E16035" t="str">
            <v>District 3</v>
          </cell>
          <cell r="F16035" t="str">
            <v>Water</v>
          </cell>
        </row>
        <row r="16036">
          <cell r="B16036">
            <v>1440.6</v>
          </cell>
          <cell r="C16036">
            <v>2012</v>
          </cell>
          <cell r="D16036" t="str">
            <v>700540  Record Management Administration</v>
          </cell>
          <cell r="E16036" t="str">
            <v>District 3</v>
          </cell>
          <cell r="F16036" t="str">
            <v>Water</v>
          </cell>
        </row>
        <row r="16037">
          <cell r="B16037">
            <v>1440.6</v>
          </cell>
          <cell r="C16037">
            <v>2012</v>
          </cell>
          <cell r="D16037" t="str">
            <v>700540  Record Management Administration</v>
          </cell>
          <cell r="E16037" t="str">
            <v>District 3</v>
          </cell>
          <cell r="F16037" t="str">
            <v>Water</v>
          </cell>
        </row>
        <row r="16038">
          <cell r="B16038">
            <v>1440.6</v>
          </cell>
          <cell r="C16038">
            <v>2012</v>
          </cell>
          <cell r="D16038" t="str">
            <v>700540  Record Management Administration</v>
          </cell>
          <cell r="E16038" t="str">
            <v>District 3</v>
          </cell>
          <cell r="F16038" t="str">
            <v>Water</v>
          </cell>
        </row>
        <row r="16039">
          <cell r="B16039">
            <v>1440.6</v>
          </cell>
          <cell r="C16039">
            <v>2012</v>
          </cell>
          <cell r="D16039" t="str">
            <v>700540  Record Management Administration</v>
          </cell>
          <cell r="E16039" t="str">
            <v>District 6</v>
          </cell>
          <cell r="F16039" t="str">
            <v>Water</v>
          </cell>
        </row>
        <row r="16040">
          <cell r="B16040">
            <v>1440.6</v>
          </cell>
          <cell r="C16040">
            <v>2012</v>
          </cell>
          <cell r="D16040" t="str">
            <v>700540  Record Management Administration</v>
          </cell>
          <cell r="E16040" t="str">
            <v>District 8</v>
          </cell>
          <cell r="F16040" t="str">
            <v>Water</v>
          </cell>
        </row>
        <row r="16041">
          <cell r="B16041">
            <v>1440.6</v>
          </cell>
          <cell r="C16041">
            <v>2012</v>
          </cell>
          <cell r="D16041" t="str">
            <v>700540  Record Management Administration</v>
          </cell>
          <cell r="E16041" t="str">
            <v>District 8</v>
          </cell>
          <cell r="F16041" t="str">
            <v>Water</v>
          </cell>
        </row>
        <row r="16042">
          <cell r="B16042">
            <v>1440.6</v>
          </cell>
          <cell r="C16042">
            <v>2012</v>
          </cell>
          <cell r="D16042" t="str">
            <v>700540  Record Management Administration</v>
          </cell>
          <cell r="E16042" t="str">
            <v>District 6</v>
          </cell>
          <cell r="F16042" t="str">
            <v>Water</v>
          </cell>
        </row>
        <row r="16043">
          <cell r="B16043">
            <v>1440.6</v>
          </cell>
          <cell r="C16043">
            <v>2012</v>
          </cell>
          <cell r="D16043" t="str">
            <v>700540  Record Management Administration</v>
          </cell>
          <cell r="E16043" t="str">
            <v>TOC</v>
          </cell>
          <cell r="F16043" t="str">
            <v>Water</v>
          </cell>
        </row>
        <row r="16044">
          <cell r="B16044">
            <v>1440.6</v>
          </cell>
          <cell r="C16044">
            <v>2012</v>
          </cell>
          <cell r="D16044" t="str">
            <v>700540  Record Management Administration</v>
          </cell>
          <cell r="E16044" t="str">
            <v>District 1</v>
          </cell>
          <cell r="F16044" t="str">
            <v>Water</v>
          </cell>
        </row>
        <row r="16045">
          <cell r="B16045">
            <v>1440.6</v>
          </cell>
          <cell r="C16045">
            <v>2012</v>
          </cell>
          <cell r="D16045" t="str">
            <v>700540  Record Management Administration</v>
          </cell>
          <cell r="E16045" t="str">
            <v>District 1</v>
          </cell>
          <cell r="F16045" t="str">
            <v>Water</v>
          </cell>
        </row>
        <row r="16046">
          <cell r="B16046">
            <v>1440.6</v>
          </cell>
          <cell r="C16046">
            <v>2012</v>
          </cell>
          <cell r="D16046" t="str">
            <v>700540  Record Management Administration</v>
          </cell>
          <cell r="E16046" t="str">
            <v>District 1</v>
          </cell>
          <cell r="F16046" t="str">
            <v>Water</v>
          </cell>
        </row>
        <row r="16047">
          <cell r="B16047">
            <v>1440.6</v>
          </cell>
          <cell r="C16047">
            <v>2012</v>
          </cell>
          <cell r="D16047" t="str">
            <v>700540  Record Management Administration</v>
          </cell>
          <cell r="E16047" t="str">
            <v>District 1</v>
          </cell>
          <cell r="F16047" t="str">
            <v>Water</v>
          </cell>
        </row>
        <row r="16048">
          <cell r="B16048">
            <v>1440.6</v>
          </cell>
          <cell r="C16048">
            <v>2012</v>
          </cell>
          <cell r="D16048" t="str">
            <v>700540  Record Management Administration</v>
          </cell>
          <cell r="E16048" t="str">
            <v>District 1</v>
          </cell>
          <cell r="F16048" t="str">
            <v>Water</v>
          </cell>
        </row>
        <row r="16049">
          <cell r="B16049">
            <v>1440.6</v>
          </cell>
          <cell r="C16049">
            <v>2012</v>
          </cell>
          <cell r="D16049" t="str">
            <v>700540  Record Management Administration</v>
          </cell>
          <cell r="E16049" t="str">
            <v>Logistics</v>
          </cell>
          <cell r="F16049" t="str">
            <v>Water</v>
          </cell>
        </row>
        <row r="16050">
          <cell r="B16050">
            <v>1440.6</v>
          </cell>
          <cell r="C16050">
            <v>2012</v>
          </cell>
          <cell r="D16050" t="str">
            <v>700540  Record Management Administration</v>
          </cell>
          <cell r="E16050" t="str">
            <v>Logistics</v>
          </cell>
          <cell r="F16050" t="str">
            <v>Water</v>
          </cell>
        </row>
        <row r="16051">
          <cell r="B16051">
            <v>1440.6</v>
          </cell>
          <cell r="C16051">
            <v>2012</v>
          </cell>
          <cell r="D16051" t="str">
            <v>700540  Record Management Administration</v>
          </cell>
          <cell r="E16051" t="str">
            <v>Logistics</v>
          </cell>
          <cell r="F16051" t="str">
            <v>Water</v>
          </cell>
        </row>
        <row r="16052">
          <cell r="B16052">
            <v>1440.6</v>
          </cell>
          <cell r="C16052">
            <v>2012</v>
          </cell>
          <cell r="D16052" t="str">
            <v>700540  Record Management Administration</v>
          </cell>
          <cell r="E16052" t="str">
            <v>Logistics</v>
          </cell>
          <cell r="F16052" t="str">
            <v>Water</v>
          </cell>
        </row>
        <row r="16053">
          <cell r="B16053">
            <v>1440.6</v>
          </cell>
          <cell r="C16053">
            <v>2012</v>
          </cell>
          <cell r="D16053" t="str">
            <v>700540  Record Management Administration</v>
          </cell>
          <cell r="E16053" t="str">
            <v>Logistics</v>
          </cell>
          <cell r="F16053" t="str">
            <v>Water</v>
          </cell>
        </row>
        <row r="16054">
          <cell r="B16054">
            <v>1440.6</v>
          </cell>
          <cell r="C16054">
            <v>2012</v>
          </cell>
          <cell r="D16054" t="str">
            <v>700540  Record Management Administration</v>
          </cell>
          <cell r="E16054" t="str">
            <v>Logistics</v>
          </cell>
          <cell r="F16054" t="str">
            <v>Water</v>
          </cell>
        </row>
        <row r="16055">
          <cell r="B16055">
            <v>1440.6</v>
          </cell>
          <cell r="C16055">
            <v>2012</v>
          </cell>
          <cell r="D16055" t="str">
            <v>700540  Record Management Administration</v>
          </cell>
          <cell r="E16055" t="str">
            <v>District 8</v>
          </cell>
          <cell r="F16055" t="str">
            <v>Water</v>
          </cell>
        </row>
        <row r="16056">
          <cell r="B16056">
            <v>1440.6</v>
          </cell>
          <cell r="C16056">
            <v>2012</v>
          </cell>
          <cell r="D16056" t="str">
            <v>700540  Record Management Administration</v>
          </cell>
          <cell r="E16056" t="e">
            <v>#N/A</v>
          </cell>
          <cell r="F16056" t="str">
            <v>Sewer</v>
          </cell>
        </row>
        <row r="16057">
          <cell r="B16057">
            <v>1440.6</v>
          </cell>
          <cell r="C16057">
            <v>2012</v>
          </cell>
          <cell r="D16057" t="str">
            <v>700540  Record Management Administration</v>
          </cell>
          <cell r="E16057" t="e">
            <v>#N/A</v>
          </cell>
          <cell r="F16057" t="str">
            <v>Sewer</v>
          </cell>
        </row>
        <row r="16058">
          <cell r="B16058">
            <v>1440.6</v>
          </cell>
          <cell r="C16058">
            <v>2012</v>
          </cell>
          <cell r="D16058" t="str">
            <v>700540  Record Management Administration</v>
          </cell>
          <cell r="E16058" t="str">
            <v>District 8</v>
          </cell>
          <cell r="F16058" t="str">
            <v>Water</v>
          </cell>
        </row>
        <row r="16059">
          <cell r="B16059">
            <v>1440.6</v>
          </cell>
          <cell r="C16059">
            <v>2012</v>
          </cell>
          <cell r="D16059" t="str">
            <v>700540  Record Management Administration</v>
          </cell>
          <cell r="E16059" t="str">
            <v>District 8</v>
          </cell>
          <cell r="F16059" t="str">
            <v>Water</v>
          </cell>
        </row>
        <row r="16060">
          <cell r="B16060">
            <v>1440.6</v>
          </cell>
          <cell r="C16060">
            <v>2012</v>
          </cell>
          <cell r="D16060" t="str">
            <v>700540  Record Management Administration</v>
          </cell>
          <cell r="E16060" t="str">
            <v>District 8</v>
          </cell>
          <cell r="F16060" t="str">
            <v>Water</v>
          </cell>
        </row>
        <row r="16061">
          <cell r="B16061">
            <v>1440.6</v>
          </cell>
          <cell r="C16061">
            <v>2012</v>
          </cell>
          <cell r="D16061" t="str">
            <v>700540  Record Management Administration</v>
          </cell>
          <cell r="E16061" t="str">
            <v>District 8</v>
          </cell>
          <cell r="F16061" t="str">
            <v>Water</v>
          </cell>
        </row>
        <row r="16062">
          <cell r="B16062">
            <v>1440.6</v>
          </cell>
          <cell r="C16062">
            <v>2012</v>
          </cell>
          <cell r="D16062" t="str">
            <v>700540  Record Management Administration</v>
          </cell>
          <cell r="E16062" t="str">
            <v>District 8</v>
          </cell>
          <cell r="F16062" t="str">
            <v>Water</v>
          </cell>
        </row>
        <row r="16063">
          <cell r="B16063">
            <v>1440.6</v>
          </cell>
          <cell r="C16063">
            <v>2012</v>
          </cell>
          <cell r="D16063" t="str">
            <v>700540  Record Management Administration</v>
          </cell>
          <cell r="E16063" t="str">
            <v>District 8</v>
          </cell>
          <cell r="F16063" t="str">
            <v>Water</v>
          </cell>
        </row>
        <row r="16064">
          <cell r="B16064">
            <v>1440.6</v>
          </cell>
          <cell r="C16064">
            <v>2012</v>
          </cell>
          <cell r="D16064" t="str">
            <v>700540  Record Management Administration</v>
          </cell>
          <cell r="E16064" t="str">
            <v>District 8</v>
          </cell>
          <cell r="F16064" t="str">
            <v>Water</v>
          </cell>
        </row>
        <row r="16065">
          <cell r="B16065">
            <v>1440.6</v>
          </cell>
          <cell r="C16065">
            <v>2012</v>
          </cell>
          <cell r="D16065" t="str">
            <v>700540  Record Management Administration</v>
          </cell>
          <cell r="E16065" t="str">
            <v>District 8</v>
          </cell>
          <cell r="F16065" t="str">
            <v>Water</v>
          </cell>
        </row>
        <row r="16066">
          <cell r="B16066">
            <v>1440.6</v>
          </cell>
          <cell r="C16066">
            <v>2012</v>
          </cell>
          <cell r="D16066" t="str">
            <v>700540  Record Management Administration</v>
          </cell>
          <cell r="E16066" t="str">
            <v>District 8</v>
          </cell>
          <cell r="F16066" t="str">
            <v>Water</v>
          </cell>
        </row>
        <row r="16067">
          <cell r="B16067">
            <v>1440.6</v>
          </cell>
          <cell r="C16067">
            <v>2012</v>
          </cell>
          <cell r="D16067" t="str">
            <v>700540  Record Management Administration</v>
          </cell>
          <cell r="E16067" t="str">
            <v>District 8</v>
          </cell>
          <cell r="F16067" t="str">
            <v>Water</v>
          </cell>
        </row>
        <row r="16068">
          <cell r="B16068">
            <v>1440.6</v>
          </cell>
          <cell r="C16068">
            <v>2012</v>
          </cell>
          <cell r="D16068" t="str">
            <v>700540  Record Management Administration</v>
          </cell>
          <cell r="E16068" t="str">
            <v>District 8</v>
          </cell>
          <cell r="F16068" t="str">
            <v>Water</v>
          </cell>
        </row>
        <row r="16069">
          <cell r="B16069">
            <v>1440.6</v>
          </cell>
          <cell r="C16069">
            <v>2012</v>
          </cell>
          <cell r="D16069" t="str">
            <v>700540  Record Management Administration</v>
          </cell>
          <cell r="E16069" t="str">
            <v>District 6</v>
          </cell>
          <cell r="F16069" t="str">
            <v>Water</v>
          </cell>
        </row>
        <row r="16070">
          <cell r="B16070">
            <v>1440.6</v>
          </cell>
          <cell r="C16070">
            <v>2012</v>
          </cell>
          <cell r="D16070" t="str">
            <v>700540  Record Management Administration</v>
          </cell>
          <cell r="E16070" t="str">
            <v>District 6</v>
          </cell>
          <cell r="F16070" t="str">
            <v>Water</v>
          </cell>
        </row>
        <row r="16071">
          <cell r="B16071">
            <v>1440.6</v>
          </cell>
          <cell r="C16071">
            <v>2012</v>
          </cell>
          <cell r="D16071" t="str">
            <v>700540  Record Management Administration</v>
          </cell>
          <cell r="E16071" t="str">
            <v>District 6</v>
          </cell>
          <cell r="F16071" t="str">
            <v>Water</v>
          </cell>
        </row>
        <row r="16072">
          <cell r="B16072">
            <v>1440.6</v>
          </cell>
          <cell r="C16072">
            <v>2012</v>
          </cell>
          <cell r="D16072" t="str">
            <v>700540  Record Management Administration</v>
          </cell>
          <cell r="E16072" t="str">
            <v>District 6</v>
          </cell>
          <cell r="F16072" t="str">
            <v>Water</v>
          </cell>
        </row>
        <row r="16073">
          <cell r="B16073">
            <v>1440.6</v>
          </cell>
          <cell r="C16073">
            <v>2012</v>
          </cell>
          <cell r="D16073" t="str">
            <v>700540  Record Management Administration</v>
          </cell>
          <cell r="E16073" t="str">
            <v>District 6</v>
          </cell>
          <cell r="F16073" t="str">
            <v>Water</v>
          </cell>
        </row>
        <row r="16074">
          <cell r="B16074">
            <v>1440.6</v>
          </cell>
          <cell r="C16074">
            <v>2012</v>
          </cell>
          <cell r="D16074" t="str">
            <v>700540  Record Management Administration</v>
          </cell>
          <cell r="E16074" t="str">
            <v>District 6</v>
          </cell>
          <cell r="F16074" t="str">
            <v>Water</v>
          </cell>
        </row>
        <row r="16075">
          <cell r="B16075">
            <v>1440.6</v>
          </cell>
          <cell r="C16075">
            <v>2012</v>
          </cell>
          <cell r="D16075" t="str">
            <v>700540  Record Management Administration</v>
          </cell>
          <cell r="E16075" t="str">
            <v>District 6</v>
          </cell>
          <cell r="F16075" t="str">
            <v>Water</v>
          </cell>
        </row>
        <row r="16076">
          <cell r="B16076">
            <v>1440.6</v>
          </cell>
          <cell r="C16076">
            <v>2012</v>
          </cell>
          <cell r="D16076" t="str">
            <v>700540  Record Management Administration</v>
          </cell>
          <cell r="E16076" t="str">
            <v>District 8</v>
          </cell>
          <cell r="F16076" t="str">
            <v>Water</v>
          </cell>
        </row>
        <row r="16077">
          <cell r="B16077">
            <v>1440.6</v>
          </cell>
          <cell r="C16077">
            <v>2012</v>
          </cell>
          <cell r="D16077" t="str">
            <v>700540  Record Management Administration</v>
          </cell>
          <cell r="E16077" t="str">
            <v>District 8</v>
          </cell>
          <cell r="F16077" t="str">
            <v>Water</v>
          </cell>
        </row>
        <row r="16078">
          <cell r="B16078">
            <v>1440.6</v>
          </cell>
          <cell r="C16078">
            <v>2012</v>
          </cell>
          <cell r="D16078" t="str">
            <v>700540  Record Management Administration</v>
          </cell>
          <cell r="E16078" t="str">
            <v>District 8</v>
          </cell>
          <cell r="F16078" t="str">
            <v>Water</v>
          </cell>
        </row>
        <row r="16079">
          <cell r="B16079">
            <v>1440.6</v>
          </cell>
          <cell r="C16079">
            <v>2012</v>
          </cell>
          <cell r="D16079" t="str">
            <v>700540  Record Management Administration</v>
          </cell>
          <cell r="E16079" t="str">
            <v>District 8</v>
          </cell>
          <cell r="F16079" t="str">
            <v>Water</v>
          </cell>
        </row>
        <row r="16080">
          <cell r="B16080">
            <v>1440.6</v>
          </cell>
          <cell r="C16080">
            <v>2012</v>
          </cell>
          <cell r="D16080" t="str">
            <v>700540  Record Management Administration</v>
          </cell>
          <cell r="E16080" t="str">
            <v>District 1</v>
          </cell>
          <cell r="F16080" t="str">
            <v>Water</v>
          </cell>
        </row>
        <row r="16081">
          <cell r="B16081">
            <v>1440.6</v>
          </cell>
          <cell r="C16081">
            <v>2012</v>
          </cell>
          <cell r="D16081" t="str">
            <v>700540  Record Management Administration</v>
          </cell>
          <cell r="E16081" t="str">
            <v>District 8</v>
          </cell>
          <cell r="F16081" t="str">
            <v>Water</v>
          </cell>
        </row>
        <row r="16082">
          <cell r="B16082">
            <v>1440.6</v>
          </cell>
          <cell r="C16082">
            <v>2012</v>
          </cell>
          <cell r="D16082" t="str">
            <v>700540  Record Management Administration</v>
          </cell>
          <cell r="E16082" t="str">
            <v>Logistics</v>
          </cell>
          <cell r="F16082" t="str">
            <v>Water</v>
          </cell>
        </row>
        <row r="16083">
          <cell r="B16083">
            <v>1440.6</v>
          </cell>
          <cell r="C16083">
            <v>2012</v>
          </cell>
          <cell r="D16083" t="str">
            <v>700540  Record Management Administration</v>
          </cell>
          <cell r="E16083" t="str">
            <v>District 4</v>
          </cell>
          <cell r="F16083" t="str">
            <v>Sewer</v>
          </cell>
        </row>
        <row r="16084">
          <cell r="B16084">
            <v>1440.6</v>
          </cell>
          <cell r="C16084">
            <v>2012</v>
          </cell>
          <cell r="D16084" t="str">
            <v>700540  Record Management Administration</v>
          </cell>
          <cell r="E16084" t="str">
            <v>District 4</v>
          </cell>
          <cell r="F16084" t="str">
            <v>Sewer</v>
          </cell>
        </row>
        <row r="16085">
          <cell r="B16085">
            <v>1440.6</v>
          </cell>
          <cell r="C16085">
            <v>2012</v>
          </cell>
          <cell r="D16085" t="str">
            <v>700540  Record Management Administration</v>
          </cell>
          <cell r="E16085" t="str">
            <v>District 4</v>
          </cell>
          <cell r="F16085" t="str">
            <v>Sewer</v>
          </cell>
        </row>
        <row r="16086">
          <cell r="B16086">
            <v>1440.6</v>
          </cell>
          <cell r="C16086">
            <v>2012</v>
          </cell>
          <cell r="D16086" t="str">
            <v>700540  Record Management Administration</v>
          </cell>
          <cell r="E16086" t="str">
            <v>District 3</v>
          </cell>
          <cell r="F16086" t="str">
            <v>Sewer</v>
          </cell>
        </row>
        <row r="16087">
          <cell r="B16087">
            <v>1440.6</v>
          </cell>
          <cell r="C16087">
            <v>2012</v>
          </cell>
          <cell r="D16087" t="str">
            <v>700540  Record Management Administration</v>
          </cell>
          <cell r="E16087" t="str">
            <v>District 3</v>
          </cell>
          <cell r="F16087" t="str">
            <v>Sewer</v>
          </cell>
        </row>
        <row r="16088">
          <cell r="B16088">
            <v>1440.6</v>
          </cell>
          <cell r="C16088">
            <v>2012</v>
          </cell>
          <cell r="D16088" t="str">
            <v>700540  Record Management Administration</v>
          </cell>
          <cell r="E16088" t="str">
            <v>District 3</v>
          </cell>
          <cell r="F16088" t="str">
            <v>Sewer</v>
          </cell>
        </row>
        <row r="16089">
          <cell r="B16089">
            <v>1440.6</v>
          </cell>
          <cell r="C16089">
            <v>2012</v>
          </cell>
          <cell r="D16089" t="str">
            <v>700540  Record Management Administration</v>
          </cell>
          <cell r="E16089" t="str">
            <v>TOC</v>
          </cell>
          <cell r="F16089" t="str">
            <v>Sewer</v>
          </cell>
        </row>
        <row r="16090">
          <cell r="B16090">
            <v>1440.6</v>
          </cell>
          <cell r="C16090">
            <v>2012</v>
          </cell>
          <cell r="D16090" t="str">
            <v>700540  Record Management Administration</v>
          </cell>
          <cell r="E16090" t="str">
            <v>District 7</v>
          </cell>
          <cell r="F16090" t="str">
            <v>Sewer</v>
          </cell>
        </row>
        <row r="16091">
          <cell r="B16091">
            <v>1440.6</v>
          </cell>
          <cell r="C16091">
            <v>2012</v>
          </cell>
          <cell r="D16091" t="str">
            <v>700540  Record Management Administration</v>
          </cell>
          <cell r="E16091" t="str">
            <v>District 7</v>
          </cell>
          <cell r="F16091" t="str">
            <v>Sewer</v>
          </cell>
        </row>
        <row r="16092">
          <cell r="B16092">
            <v>1440.6</v>
          </cell>
          <cell r="C16092">
            <v>2012</v>
          </cell>
          <cell r="D16092" t="str">
            <v>700540  Record Management Administration</v>
          </cell>
          <cell r="E16092" t="str">
            <v>District 6</v>
          </cell>
          <cell r="F16092" t="str">
            <v>Sewer</v>
          </cell>
        </row>
        <row r="16093">
          <cell r="B16093">
            <v>1440.6</v>
          </cell>
          <cell r="C16093">
            <v>2012</v>
          </cell>
          <cell r="D16093" t="str">
            <v>700540  Record Management Administration</v>
          </cell>
          <cell r="E16093" t="str">
            <v>District 7</v>
          </cell>
          <cell r="F16093" t="str">
            <v>Sewer</v>
          </cell>
        </row>
        <row r="16094">
          <cell r="B16094">
            <v>1440.6</v>
          </cell>
          <cell r="C16094">
            <v>2012</v>
          </cell>
          <cell r="D16094" t="str">
            <v>700540  Record Management Administration</v>
          </cell>
          <cell r="E16094" t="str">
            <v>District 1</v>
          </cell>
          <cell r="F16094" t="str">
            <v>Sewer</v>
          </cell>
        </row>
        <row r="16095">
          <cell r="B16095">
            <v>1440.6</v>
          </cell>
          <cell r="C16095">
            <v>2012</v>
          </cell>
          <cell r="D16095" t="str">
            <v>700540  Record Management Administration</v>
          </cell>
          <cell r="E16095" t="str">
            <v>District 1</v>
          </cell>
          <cell r="F16095" t="str">
            <v>Sewer</v>
          </cell>
        </row>
        <row r="16096">
          <cell r="B16096">
            <v>1440.6</v>
          </cell>
          <cell r="C16096">
            <v>2012</v>
          </cell>
          <cell r="D16096" t="str">
            <v>700540  Record Management Administration</v>
          </cell>
          <cell r="E16096" t="str">
            <v>District 1</v>
          </cell>
          <cell r="F16096" t="str">
            <v>Sewer</v>
          </cell>
        </row>
        <row r="16097">
          <cell r="B16097">
            <v>1440.6</v>
          </cell>
          <cell r="C16097">
            <v>2012</v>
          </cell>
          <cell r="D16097" t="str">
            <v>700540  Record Management Administration</v>
          </cell>
          <cell r="E16097" t="str">
            <v>Logistics</v>
          </cell>
          <cell r="F16097" t="str">
            <v>Sewer</v>
          </cell>
        </row>
        <row r="16098">
          <cell r="B16098">
            <v>1440.6</v>
          </cell>
          <cell r="C16098">
            <v>2012</v>
          </cell>
          <cell r="D16098" t="str">
            <v>700540  Record Management Administration</v>
          </cell>
          <cell r="E16098" t="str">
            <v>Logistics</v>
          </cell>
          <cell r="F16098" t="str">
            <v>Sewer</v>
          </cell>
        </row>
        <row r="16099">
          <cell r="B16099">
            <v>1440.6</v>
          </cell>
          <cell r="C16099">
            <v>2012</v>
          </cell>
          <cell r="D16099" t="str">
            <v>700540  Record Management Administration</v>
          </cell>
          <cell r="E16099" t="str">
            <v>Logistics</v>
          </cell>
          <cell r="F16099" t="str">
            <v>Sewer</v>
          </cell>
        </row>
        <row r="16100">
          <cell r="B16100">
            <v>1440.6</v>
          </cell>
          <cell r="C16100">
            <v>2012</v>
          </cell>
          <cell r="D16100" t="str">
            <v>700540  Record Management Administration</v>
          </cell>
          <cell r="E16100" t="str">
            <v>Logistics</v>
          </cell>
          <cell r="F16100" t="str">
            <v>Sewer</v>
          </cell>
        </row>
        <row r="16101">
          <cell r="B16101">
            <v>1440.6</v>
          </cell>
          <cell r="C16101">
            <v>2012</v>
          </cell>
          <cell r="D16101" t="str">
            <v>700540  Record Management Administration</v>
          </cell>
          <cell r="E16101" t="str">
            <v>Logistics</v>
          </cell>
          <cell r="F16101" t="str">
            <v>Sewer</v>
          </cell>
        </row>
        <row r="16102">
          <cell r="B16102">
            <v>1440.6</v>
          </cell>
          <cell r="C16102">
            <v>2012</v>
          </cell>
          <cell r="D16102" t="str">
            <v>700540  Record Management Administration</v>
          </cell>
          <cell r="E16102" t="str">
            <v>Logistics</v>
          </cell>
          <cell r="F16102" t="str">
            <v>Sewer</v>
          </cell>
        </row>
        <row r="16103">
          <cell r="B16103">
            <v>1440.6</v>
          </cell>
          <cell r="C16103">
            <v>2012</v>
          </cell>
          <cell r="D16103" t="str">
            <v>700540  Record Management Administration</v>
          </cell>
          <cell r="E16103" t="str">
            <v>Logistics</v>
          </cell>
          <cell r="F16103" t="str">
            <v>Sewer</v>
          </cell>
        </row>
        <row r="16104">
          <cell r="B16104">
            <v>1440.6</v>
          </cell>
          <cell r="C16104">
            <v>2012</v>
          </cell>
          <cell r="D16104" t="str">
            <v>700540  Record Management Administration</v>
          </cell>
          <cell r="E16104" t="str">
            <v>Informal Settlements</v>
          </cell>
          <cell r="F16104" t="str">
            <v>Sewer</v>
          </cell>
        </row>
        <row r="16105">
          <cell r="B16105">
            <v>1440.6</v>
          </cell>
          <cell r="C16105">
            <v>2012</v>
          </cell>
          <cell r="D16105" t="str">
            <v>700540  Record Management Administration</v>
          </cell>
          <cell r="E16105" t="str">
            <v>TOC</v>
          </cell>
          <cell r="F16105" t="str">
            <v>Sewer</v>
          </cell>
        </row>
        <row r="16106">
          <cell r="B16106">
            <v>1440.6</v>
          </cell>
          <cell r="C16106">
            <v>2012</v>
          </cell>
          <cell r="D16106" t="str">
            <v>700540  Record Management Administration</v>
          </cell>
          <cell r="E16106" t="str">
            <v>Planning &amp; Design</v>
          </cell>
          <cell r="F16106" t="str">
            <v>Sewer</v>
          </cell>
        </row>
        <row r="16107">
          <cell r="B16107">
            <v>1440.6</v>
          </cell>
          <cell r="C16107">
            <v>2012</v>
          </cell>
          <cell r="D16107" t="str">
            <v>700540  Record Management Administration</v>
          </cell>
          <cell r="E16107" t="str">
            <v>Planning &amp; Design</v>
          </cell>
          <cell r="F16107" t="str">
            <v>Sewer</v>
          </cell>
        </row>
        <row r="16108">
          <cell r="B16108">
            <v>1440.6</v>
          </cell>
          <cell r="C16108">
            <v>2012</v>
          </cell>
          <cell r="D16108" t="str">
            <v>700540  Record Management Administration</v>
          </cell>
          <cell r="E16108" t="str">
            <v>Informal Settlements</v>
          </cell>
          <cell r="F16108" t="str">
            <v>Sewer</v>
          </cell>
        </row>
        <row r="16109">
          <cell r="B16109">
            <v>1440.6</v>
          </cell>
          <cell r="C16109">
            <v>2012</v>
          </cell>
          <cell r="D16109" t="str">
            <v>700540  Record Management Administration</v>
          </cell>
          <cell r="E16109" t="str">
            <v>District 4</v>
          </cell>
          <cell r="F16109" t="str">
            <v>Sewer</v>
          </cell>
        </row>
        <row r="16110">
          <cell r="B16110">
            <v>1440.6</v>
          </cell>
          <cell r="C16110">
            <v>2012</v>
          </cell>
          <cell r="D16110" t="str">
            <v>700540  Record Management Administration</v>
          </cell>
          <cell r="E16110" t="str">
            <v>Logistics</v>
          </cell>
          <cell r="F16110" t="str">
            <v>Water</v>
          </cell>
        </row>
        <row r="16111">
          <cell r="B16111">
            <v>1440.6</v>
          </cell>
          <cell r="C16111">
            <v>2012</v>
          </cell>
          <cell r="D16111" t="str">
            <v>700540  Record Management Administration</v>
          </cell>
          <cell r="E16111" t="str">
            <v>Logistics</v>
          </cell>
          <cell r="F16111" t="str">
            <v>Water</v>
          </cell>
        </row>
        <row r="16112">
          <cell r="B16112">
            <v>1440.6</v>
          </cell>
          <cell r="C16112">
            <v>2012</v>
          </cell>
          <cell r="D16112" t="str">
            <v>700540  Record Management Administration</v>
          </cell>
          <cell r="E16112" t="str">
            <v>TOC</v>
          </cell>
          <cell r="F16112" t="str">
            <v>Water</v>
          </cell>
        </row>
        <row r="16113">
          <cell r="B16113">
            <v>1440.6</v>
          </cell>
          <cell r="C16113">
            <v>2012</v>
          </cell>
          <cell r="D16113" t="str">
            <v>700540  Record Management Administration</v>
          </cell>
          <cell r="E16113" t="str">
            <v>Informal Settlements</v>
          </cell>
          <cell r="F16113" t="str">
            <v>Water</v>
          </cell>
        </row>
        <row r="16114">
          <cell r="B16114">
            <v>1440.6</v>
          </cell>
          <cell r="C16114">
            <v>2012</v>
          </cell>
          <cell r="D16114" t="str">
            <v>700540  Record Management Administration</v>
          </cell>
          <cell r="E16114" t="str">
            <v>TOC</v>
          </cell>
          <cell r="F16114" t="str">
            <v>Water</v>
          </cell>
        </row>
        <row r="16115">
          <cell r="B16115">
            <v>1440.6</v>
          </cell>
          <cell r="C16115">
            <v>2012</v>
          </cell>
          <cell r="D16115" t="str">
            <v>700540  Record Management Administration</v>
          </cell>
          <cell r="E16115" t="str">
            <v>Planning &amp; Design</v>
          </cell>
          <cell r="F16115" t="str">
            <v>Water</v>
          </cell>
        </row>
        <row r="16116">
          <cell r="B16116">
            <v>1440.6</v>
          </cell>
          <cell r="C16116">
            <v>2012</v>
          </cell>
          <cell r="D16116" t="str">
            <v>700540  Record Management Administration</v>
          </cell>
          <cell r="E16116" t="str">
            <v>Informal Settlements</v>
          </cell>
          <cell r="F16116" t="str">
            <v>Water</v>
          </cell>
        </row>
        <row r="16117">
          <cell r="B16117">
            <v>1440.6</v>
          </cell>
          <cell r="C16117">
            <v>2012</v>
          </cell>
          <cell r="D16117" t="str">
            <v>700540  Record Management Administration</v>
          </cell>
          <cell r="E16117" t="str">
            <v>Logistics</v>
          </cell>
          <cell r="F16117" t="str">
            <v>Water</v>
          </cell>
        </row>
        <row r="16118">
          <cell r="B16118">
            <v>1440.6</v>
          </cell>
          <cell r="C16118">
            <v>2012</v>
          </cell>
          <cell r="D16118" t="str">
            <v>700540  Record Management Administration</v>
          </cell>
          <cell r="E16118" t="str">
            <v>District 7</v>
          </cell>
          <cell r="F16118" t="str">
            <v>Sewer</v>
          </cell>
        </row>
        <row r="16119">
          <cell r="B16119">
            <v>1440.6</v>
          </cell>
          <cell r="C16119">
            <v>2012</v>
          </cell>
          <cell r="D16119" t="str">
            <v>700540  Record Management Administration</v>
          </cell>
          <cell r="E16119" t="str">
            <v>District 7</v>
          </cell>
          <cell r="F16119" t="str">
            <v>Sewer</v>
          </cell>
        </row>
        <row r="16120">
          <cell r="B16120">
            <v>1440.6</v>
          </cell>
          <cell r="C16120">
            <v>2012</v>
          </cell>
          <cell r="D16120" t="str">
            <v>700540  Record Management Administration</v>
          </cell>
          <cell r="E16120" t="str">
            <v>District 7</v>
          </cell>
          <cell r="F16120" t="str">
            <v>Sewer</v>
          </cell>
        </row>
        <row r="16121">
          <cell r="B16121">
            <v>1440.6</v>
          </cell>
          <cell r="C16121">
            <v>2012</v>
          </cell>
          <cell r="D16121" t="str">
            <v>700540  Record Management Administration</v>
          </cell>
          <cell r="E16121" t="str">
            <v>District 7</v>
          </cell>
          <cell r="F16121" t="str">
            <v>Sewer</v>
          </cell>
        </row>
        <row r="16122">
          <cell r="B16122">
            <v>1440.6</v>
          </cell>
          <cell r="C16122">
            <v>2012</v>
          </cell>
          <cell r="D16122" t="str">
            <v>700540  Record Management Administration</v>
          </cell>
          <cell r="E16122" t="str">
            <v>District 7</v>
          </cell>
          <cell r="F16122" t="str">
            <v>Sewer</v>
          </cell>
        </row>
        <row r="16123">
          <cell r="B16123">
            <v>1440.6</v>
          </cell>
          <cell r="C16123">
            <v>2012</v>
          </cell>
          <cell r="D16123" t="str">
            <v>700540  Record Management Administration</v>
          </cell>
          <cell r="E16123" t="str">
            <v>District 7</v>
          </cell>
          <cell r="F16123" t="str">
            <v>Sewer</v>
          </cell>
        </row>
        <row r="16124">
          <cell r="B16124">
            <v>1440.6</v>
          </cell>
          <cell r="C16124">
            <v>2012</v>
          </cell>
          <cell r="D16124" t="str">
            <v>700540  Record Management Administration</v>
          </cell>
          <cell r="E16124" t="str">
            <v>District 6</v>
          </cell>
          <cell r="F16124" t="str">
            <v>Sewer</v>
          </cell>
        </row>
        <row r="16125">
          <cell r="B16125">
            <v>1440.6</v>
          </cell>
          <cell r="C16125">
            <v>2012</v>
          </cell>
          <cell r="D16125" t="str">
            <v>700540  Record Management Administration</v>
          </cell>
          <cell r="E16125" t="str">
            <v>District 6</v>
          </cell>
          <cell r="F16125" t="str">
            <v>Sewer</v>
          </cell>
        </row>
        <row r="16126">
          <cell r="B16126">
            <v>1440.6</v>
          </cell>
          <cell r="C16126">
            <v>2012</v>
          </cell>
          <cell r="D16126" t="str">
            <v>700540  Record Management Administration</v>
          </cell>
          <cell r="E16126" t="str">
            <v>District 6</v>
          </cell>
          <cell r="F16126" t="str">
            <v>Sewer</v>
          </cell>
        </row>
        <row r="16127">
          <cell r="B16127">
            <v>1440.6</v>
          </cell>
          <cell r="C16127">
            <v>2012</v>
          </cell>
          <cell r="D16127" t="str">
            <v>700540  Record Management Administration</v>
          </cell>
          <cell r="E16127" t="str">
            <v>District 6</v>
          </cell>
          <cell r="F16127" t="str">
            <v>Sewer</v>
          </cell>
        </row>
        <row r="16128">
          <cell r="B16128">
            <v>1440.6</v>
          </cell>
          <cell r="C16128">
            <v>2012</v>
          </cell>
          <cell r="D16128" t="str">
            <v>700540  Record Management Administration</v>
          </cell>
          <cell r="E16128" t="str">
            <v>District 6</v>
          </cell>
          <cell r="F16128" t="str">
            <v>Sewer</v>
          </cell>
        </row>
        <row r="16129">
          <cell r="B16129">
            <v>1440.6</v>
          </cell>
          <cell r="C16129">
            <v>2012</v>
          </cell>
          <cell r="D16129" t="str">
            <v>700540  Record Management Administration</v>
          </cell>
          <cell r="E16129" t="str">
            <v>District 6</v>
          </cell>
          <cell r="F16129" t="str">
            <v>Sewer</v>
          </cell>
        </row>
        <row r="16130">
          <cell r="B16130">
            <v>1440.6</v>
          </cell>
          <cell r="C16130">
            <v>2012</v>
          </cell>
          <cell r="D16130" t="str">
            <v>700540  Record Management Administration</v>
          </cell>
          <cell r="E16130" t="str">
            <v>District 7</v>
          </cell>
          <cell r="F16130" t="str">
            <v>Sewer</v>
          </cell>
        </row>
        <row r="16131">
          <cell r="B16131">
            <v>1440.6</v>
          </cell>
          <cell r="C16131">
            <v>2012</v>
          </cell>
          <cell r="D16131" t="str">
            <v>700540  Record Management Administration</v>
          </cell>
          <cell r="E16131" t="str">
            <v>District 7</v>
          </cell>
          <cell r="F16131" t="str">
            <v>Sewer</v>
          </cell>
        </row>
        <row r="16132">
          <cell r="B16132">
            <v>1440.6</v>
          </cell>
          <cell r="C16132">
            <v>2012</v>
          </cell>
          <cell r="D16132" t="str">
            <v>700540  Record Management Administration</v>
          </cell>
          <cell r="E16132" t="str">
            <v>District 7</v>
          </cell>
          <cell r="F16132" t="str">
            <v>Sewer</v>
          </cell>
        </row>
        <row r="16133">
          <cell r="B16133">
            <v>1440.6</v>
          </cell>
          <cell r="C16133">
            <v>2012</v>
          </cell>
          <cell r="D16133" t="str">
            <v>700540  Record Management Administration</v>
          </cell>
          <cell r="E16133" t="str">
            <v>District 7</v>
          </cell>
          <cell r="F16133" t="str">
            <v>Sewer</v>
          </cell>
        </row>
        <row r="16134">
          <cell r="B16134">
            <v>1440.6</v>
          </cell>
          <cell r="C16134">
            <v>2012</v>
          </cell>
          <cell r="D16134" t="str">
            <v>700540  Record Management Administration</v>
          </cell>
          <cell r="E16134" t="str">
            <v>District 7</v>
          </cell>
          <cell r="F16134" t="str">
            <v>Sewer</v>
          </cell>
        </row>
        <row r="16135">
          <cell r="B16135">
            <v>1440.6</v>
          </cell>
          <cell r="C16135">
            <v>2012</v>
          </cell>
          <cell r="D16135" t="str">
            <v>700540  Record Management Administration</v>
          </cell>
          <cell r="E16135" t="str">
            <v>District 4</v>
          </cell>
          <cell r="F16135" t="str">
            <v>Sewer</v>
          </cell>
        </row>
        <row r="16136">
          <cell r="B16136">
            <v>10100.35</v>
          </cell>
          <cell r="C16136">
            <v>2012</v>
          </cell>
          <cell r="D16136" t="str">
            <v>700545  Registry</v>
          </cell>
          <cell r="E16136" t="str">
            <v>District 4</v>
          </cell>
          <cell r="F16136" t="str">
            <v>Water</v>
          </cell>
        </row>
        <row r="16137">
          <cell r="B16137">
            <v>10100.35</v>
          </cell>
          <cell r="C16137">
            <v>2012</v>
          </cell>
          <cell r="D16137" t="str">
            <v>700545  Registry</v>
          </cell>
          <cell r="E16137" t="str">
            <v>District 4</v>
          </cell>
          <cell r="F16137" t="str">
            <v>Water</v>
          </cell>
        </row>
        <row r="16138">
          <cell r="B16138">
            <v>10100.35</v>
          </cell>
          <cell r="C16138">
            <v>2012</v>
          </cell>
          <cell r="D16138" t="str">
            <v>700545  Registry</v>
          </cell>
          <cell r="E16138" t="str">
            <v>District 4</v>
          </cell>
          <cell r="F16138" t="str">
            <v>Water</v>
          </cell>
        </row>
        <row r="16139">
          <cell r="B16139">
            <v>10100.35</v>
          </cell>
          <cell r="C16139">
            <v>2012</v>
          </cell>
          <cell r="D16139" t="str">
            <v>700545  Registry</v>
          </cell>
          <cell r="E16139" t="str">
            <v>District 4</v>
          </cell>
          <cell r="F16139" t="str">
            <v>Water</v>
          </cell>
        </row>
        <row r="16140">
          <cell r="B16140">
            <v>10100.35</v>
          </cell>
          <cell r="C16140">
            <v>2012</v>
          </cell>
          <cell r="D16140" t="str">
            <v>700545  Registry</v>
          </cell>
          <cell r="E16140" t="str">
            <v>District 4</v>
          </cell>
          <cell r="F16140" t="str">
            <v>Water</v>
          </cell>
        </row>
        <row r="16141">
          <cell r="B16141">
            <v>10100.35</v>
          </cell>
          <cell r="C16141">
            <v>2012</v>
          </cell>
          <cell r="D16141" t="str">
            <v>700545  Registry</v>
          </cell>
          <cell r="E16141" t="str">
            <v>District 4</v>
          </cell>
          <cell r="F16141" t="str">
            <v>Water</v>
          </cell>
        </row>
        <row r="16142">
          <cell r="B16142">
            <v>10100.35</v>
          </cell>
          <cell r="C16142">
            <v>2012</v>
          </cell>
          <cell r="D16142" t="str">
            <v>700545  Registry</v>
          </cell>
          <cell r="E16142" t="str">
            <v>District 3</v>
          </cell>
          <cell r="F16142" t="str">
            <v>Water</v>
          </cell>
        </row>
        <row r="16143">
          <cell r="B16143">
            <v>10100.35</v>
          </cell>
          <cell r="C16143">
            <v>2012</v>
          </cell>
          <cell r="D16143" t="str">
            <v>700545  Registry</v>
          </cell>
          <cell r="E16143" t="str">
            <v>District 3</v>
          </cell>
          <cell r="F16143" t="str">
            <v>Water</v>
          </cell>
        </row>
        <row r="16144">
          <cell r="B16144">
            <v>10100.35</v>
          </cell>
          <cell r="C16144">
            <v>2012</v>
          </cell>
          <cell r="D16144" t="str">
            <v>700545  Registry</v>
          </cell>
          <cell r="E16144" t="str">
            <v>District 3</v>
          </cell>
          <cell r="F16144" t="str">
            <v>Water</v>
          </cell>
        </row>
        <row r="16145">
          <cell r="B16145">
            <v>10100.35</v>
          </cell>
          <cell r="C16145">
            <v>2012</v>
          </cell>
          <cell r="D16145" t="str">
            <v>700545  Registry</v>
          </cell>
          <cell r="E16145" t="str">
            <v>District 3</v>
          </cell>
          <cell r="F16145" t="str">
            <v>Water</v>
          </cell>
        </row>
        <row r="16146">
          <cell r="B16146">
            <v>10100.35</v>
          </cell>
          <cell r="C16146">
            <v>2012</v>
          </cell>
          <cell r="D16146" t="str">
            <v>700545  Registry</v>
          </cell>
          <cell r="E16146" t="str">
            <v>District 6</v>
          </cell>
          <cell r="F16146" t="str">
            <v>Water</v>
          </cell>
        </row>
        <row r="16147">
          <cell r="B16147">
            <v>10100.35</v>
          </cell>
          <cell r="C16147">
            <v>2012</v>
          </cell>
          <cell r="D16147" t="str">
            <v>700545  Registry</v>
          </cell>
          <cell r="E16147" t="str">
            <v>District 8</v>
          </cell>
          <cell r="F16147" t="str">
            <v>Water</v>
          </cell>
        </row>
        <row r="16148">
          <cell r="B16148">
            <v>10100.35</v>
          </cell>
          <cell r="C16148">
            <v>2012</v>
          </cell>
          <cell r="D16148" t="str">
            <v>700545  Registry</v>
          </cell>
          <cell r="E16148" t="str">
            <v>District 8</v>
          </cell>
          <cell r="F16148" t="str">
            <v>Water</v>
          </cell>
        </row>
        <row r="16149">
          <cell r="B16149">
            <v>10100.35</v>
          </cell>
          <cell r="C16149">
            <v>2012</v>
          </cell>
          <cell r="D16149" t="str">
            <v>700545  Registry</v>
          </cell>
          <cell r="E16149" t="str">
            <v>District 6</v>
          </cell>
          <cell r="F16149" t="str">
            <v>Water</v>
          </cell>
        </row>
        <row r="16150">
          <cell r="B16150">
            <v>10100.35</v>
          </cell>
          <cell r="C16150">
            <v>2012</v>
          </cell>
          <cell r="D16150" t="str">
            <v>700545  Registry</v>
          </cell>
          <cell r="E16150" t="str">
            <v>TOC</v>
          </cell>
          <cell r="F16150" t="str">
            <v>Water</v>
          </cell>
        </row>
        <row r="16151">
          <cell r="B16151">
            <v>10100.35</v>
          </cell>
          <cell r="C16151">
            <v>2012</v>
          </cell>
          <cell r="D16151" t="str">
            <v>700545  Registry</v>
          </cell>
          <cell r="E16151" t="str">
            <v>District 1</v>
          </cell>
          <cell r="F16151" t="str">
            <v>Water</v>
          </cell>
        </row>
        <row r="16152">
          <cell r="B16152">
            <v>10100.35</v>
          </cell>
          <cell r="C16152">
            <v>2012</v>
          </cell>
          <cell r="D16152" t="str">
            <v>700545  Registry</v>
          </cell>
          <cell r="E16152" t="str">
            <v>District 1</v>
          </cell>
          <cell r="F16152" t="str">
            <v>Water</v>
          </cell>
        </row>
        <row r="16153">
          <cell r="B16153">
            <v>10100.35</v>
          </cell>
          <cell r="C16153">
            <v>2012</v>
          </cell>
          <cell r="D16153" t="str">
            <v>700545  Registry</v>
          </cell>
          <cell r="E16153" t="str">
            <v>District 1</v>
          </cell>
          <cell r="F16153" t="str">
            <v>Water</v>
          </cell>
        </row>
        <row r="16154">
          <cell r="B16154">
            <v>10100.35</v>
          </cell>
          <cell r="C16154">
            <v>2012</v>
          </cell>
          <cell r="D16154" t="str">
            <v>700545  Registry</v>
          </cell>
          <cell r="E16154" t="str">
            <v>District 1</v>
          </cell>
          <cell r="F16154" t="str">
            <v>Water</v>
          </cell>
        </row>
        <row r="16155">
          <cell r="B16155">
            <v>10100.35</v>
          </cell>
          <cell r="C16155">
            <v>2012</v>
          </cell>
          <cell r="D16155" t="str">
            <v>700545  Registry</v>
          </cell>
          <cell r="E16155" t="str">
            <v>District 1</v>
          </cell>
          <cell r="F16155" t="str">
            <v>Water</v>
          </cell>
        </row>
        <row r="16156">
          <cell r="B16156">
            <v>10100.35</v>
          </cell>
          <cell r="C16156">
            <v>2012</v>
          </cell>
          <cell r="D16156" t="str">
            <v>700545  Registry</v>
          </cell>
          <cell r="E16156" t="str">
            <v>Logistics</v>
          </cell>
          <cell r="F16156" t="str">
            <v>Water</v>
          </cell>
        </row>
        <row r="16157">
          <cell r="B16157">
            <v>10100.35</v>
          </cell>
          <cell r="C16157">
            <v>2012</v>
          </cell>
          <cell r="D16157" t="str">
            <v>700545  Registry</v>
          </cell>
          <cell r="E16157" t="str">
            <v>Logistics</v>
          </cell>
          <cell r="F16157" t="str">
            <v>Water</v>
          </cell>
        </row>
        <row r="16158">
          <cell r="B16158">
            <v>10100.35</v>
          </cell>
          <cell r="C16158">
            <v>2012</v>
          </cell>
          <cell r="D16158" t="str">
            <v>700545  Registry</v>
          </cell>
          <cell r="E16158" t="str">
            <v>Logistics</v>
          </cell>
          <cell r="F16158" t="str">
            <v>Water</v>
          </cell>
        </row>
        <row r="16159">
          <cell r="B16159">
            <v>10100.35</v>
          </cell>
          <cell r="C16159">
            <v>2012</v>
          </cell>
          <cell r="D16159" t="str">
            <v>700545  Registry</v>
          </cell>
          <cell r="E16159" t="str">
            <v>Logistics</v>
          </cell>
          <cell r="F16159" t="str">
            <v>Water</v>
          </cell>
        </row>
        <row r="16160">
          <cell r="B16160">
            <v>10100.35</v>
          </cell>
          <cell r="C16160">
            <v>2012</v>
          </cell>
          <cell r="D16160" t="str">
            <v>700545  Registry</v>
          </cell>
          <cell r="E16160" t="str">
            <v>Logistics</v>
          </cell>
          <cell r="F16160" t="str">
            <v>Water</v>
          </cell>
        </row>
        <row r="16161">
          <cell r="B16161">
            <v>10100.35</v>
          </cell>
          <cell r="C16161">
            <v>2012</v>
          </cell>
          <cell r="D16161" t="str">
            <v>700545  Registry</v>
          </cell>
          <cell r="E16161" t="str">
            <v>Logistics</v>
          </cell>
          <cell r="F16161" t="str">
            <v>Water</v>
          </cell>
        </row>
        <row r="16162">
          <cell r="B16162">
            <v>10100.35</v>
          </cell>
          <cell r="C16162">
            <v>2012</v>
          </cell>
          <cell r="D16162" t="str">
            <v>700545  Registry</v>
          </cell>
          <cell r="E16162" t="str">
            <v>District 8</v>
          </cell>
          <cell r="F16162" t="str">
            <v>Water</v>
          </cell>
        </row>
        <row r="16163">
          <cell r="B16163">
            <v>10100.35</v>
          </cell>
          <cell r="C16163">
            <v>2012</v>
          </cell>
          <cell r="D16163" t="str">
            <v>700545  Registry</v>
          </cell>
          <cell r="E16163" t="e">
            <v>#N/A</v>
          </cell>
          <cell r="F16163" t="str">
            <v>Sewer</v>
          </cell>
        </row>
        <row r="16164">
          <cell r="B16164">
            <v>10100.35</v>
          </cell>
          <cell r="C16164">
            <v>2012</v>
          </cell>
          <cell r="D16164" t="str">
            <v>700545  Registry</v>
          </cell>
          <cell r="E16164" t="e">
            <v>#N/A</v>
          </cell>
          <cell r="F16164" t="str">
            <v>Sewer</v>
          </cell>
        </row>
        <row r="16165">
          <cell r="B16165">
            <v>10100.35</v>
          </cell>
          <cell r="C16165">
            <v>2012</v>
          </cell>
          <cell r="D16165" t="str">
            <v>700545  Registry</v>
          </cell>
          <cell r="E16165" t="str">
            <v>District 8</v>
          </cell>
          <cell r="F16165" t="str">
            <v>Water</v>
          </cell>
        </row>
        <row r="16166">
          <cell r="B16166">
            <v>10100.35</v>
          </cell>
          <cell r="C16166">
            <v>2012</v>
          </cell>
          <cell r="D16166" t="str">
            <v>700545  Registry</v>
          </cell>
          <cell r="E16166" t="str">
            <v>District 8</v>
          </cell>
          <cell r="F16166" t="str">
            <v>Water</v>
          </cell>
        </row>
        <row r="16167">
          <cell r="B16167">
            <v>10100.35</v>
          </cell>
          <cell r="C16167">
            <v>2012</v>
          </cell>
          <cell r="D16167" t="str">
            <v>700545  Registry</v>
          </cell>
          <cell r="E16167" t="str">
            <v>District 8</v>
          </cell>
          <cell r="F16167" t="str">
            <v>Water</v>
          </cell>
        </row>
        <row r="16168">
          <cell r="B16168">
            <v>10100.35</v>
          </cell>
          <cell r="C16168">
            <v>2012</v>
          </cell>
          <cell r="D16168" t="str">
            <v>700545  Registry</v>
          </cell>
          <cell r="E16168" t="str">
            <v>District 8</v>
          </cell>
          <cell r="F16168" t="str">
            <v>Water</v>
          </cell>
        </row>
        <row r="16169">
          <cell r="B16169">
            <v>10100.35</v>
          </cell>
          <cell r="C16169">
            <v>2012</v>
          </cell>
          <cell r="D16169" t="str">
            <v>700545  Registry</v>
          </cell>
          <cell r="E16169" t="str">
            <v>District 8</v>
          </cell>
          <cell r="F16169" t="str">
            <v>Water</v>
          </cell>
        </row>
        <row r="16170">
          <cell r="B16170">
            <v>10100.35</v>
          </cell>
          <cell r="C16170">
            <v>2012</v>
          </cell>
          <cell r="D16170" t="str">
            <v>700545  Registry</v>
          </cell>
          <cell r="E16170" t="str">
            <v>District 8</v>
          </cell>
          <cell r="F16170" t="str">
            <v>Water</v>
          </cell>
        </row>
        <row r="16171">
          <cell r="B16171">
            <v>10100.35</v>
          </cell>
          <cell r="C16171">
            <v>2012</v>
          </cell>
          <cell r="D16171" t="str">
            <v>700545  Registry</v>
          </cell>
          <cell r="E16171" t="str">
            <v>District 8</v>
          </cell>
          <cell r="F16171" t="str">
            <v>Water</v>
          </cell>
        </row>
        <row r="16172">
          <cell r="B16172">
            <v>10100.35</v>
          </cell>
          <cell r="C16172">
            <v>2012</v>
          </cell>
          <cell r="D16172" t="str">
            <v>700545  Registry</v>
          </cell>
          <cell r="E16172" t="str">
            <v>District 8</v>
          </cell>
          <cell r="F16172" t="str">
            <v>Water</v>
          </cell>
        </row>
        <row r="16173">
          <cell r="B16173">
            <v>10100.35</v>
          </cell>
          <cell r="C16173">
            <v>2012</v>
          </cell>
          <cell r="D16173" t="str">
            <v>700545  Registry</v>
          </cell>
          <cell r="E16173" t="str">
            <v>District 8</v>
          </cell>
          <cell r="F16173" t="str">
            <v>Water</v>
          </cell>
        </row>
        <row r="16174">
          <cell r="B16174">
            <v>10100.35</v>
          </cell>
          <cell r="C16174">
            <v>2012</v>
          </cell>
          <cell r="D16174" t="str">
            <v>700545  Registry</v>
          </cell>
          <cell r="E16174" t="str">
            <v>District 8</v>
          </cell>
          <cell r="F16174" t="str">
            <v>Water</v>
          </cell>
        </row>
        <row r="16175">
          <cell r="B16175">
            <v>10100.35</v>
          </cell>
          <cell r="C16175">
            <v>2012</v>
          </cell>
          <cell r="D16175" t="str">
            <v>700545  Registry</v>
          </cell>
          <cell r="E16175" t="str">
            <v>District 8</v>
          </cell>
          <cell r="F16175" t="str">
            <v>Water</v>
          </cell>
        </row>
        <row r="16176">
          <cell r="B16176">
            <v>10100.35</v>
          </cell>
          <cell r="C16176">
            <v>2012</v>
          </cell>
          <cell r="D16176" t="str">
            <v>700545  Registry</v>
          </cell>
          <cell r="E16176" t="str">
            <v>District 6</v>
          </cell>
          <cell r="F16176" t="str">
            <v>Water</v>
          </cell>
        </row>
        <row r="16177">
          <cell r="B16177">
            <v>10100.35</v>
          </cell>
          <cell r="C16177">
            <v>2012</v>
          </cell>
          <cell r="D16177" t="str">
            <v>700545  Registry</v>
          </cell>
          <cell r="E16177" t="str">
            <v>District 6</v>
          </cell>
          <cell r="F16177" t="str">
            <v>Water</v>
          </cell>
        </row>
        <row r="16178">
          <cell r="B16178">
            <v>10100.35</v>
          </cell>
          <cell r="C16178">
            <v>2012</v>
          </cell>
          <cell r="D16178" t="str">
            <v>700545  Registry</v>
          </cell>
          <cell r="E16178" t="str">
            <v>District 6</v>
          </cell>
          <cell r="F16178" t="str">
            <v>Water</v>
          </cell>
        </row>
        <row r="16179">
          <cell r="B16179">
            <v>10100.35</v>
          </cell>
          <cell r="C16179">
            <v>2012</v>
          </cell>
          <cell r="D16179" t="str">
            <v>700545  Registry</v>
          </cell>
          <cell r="E16179" t="str">
            <v>District 6</v>
          </cell>
          <cell r="F16179" t="str">
            <v>Water</v>
          </cell>
        </row>
        <row r="16180">
          <cell r="B16180">
            <v>10100.35</v>
          </cell>
          <cell r="C16180">
            <v>2012</v>
          </cell>
          <cell r="D16180" t="str">
            <v>700545  Registry</v>
          </cell>
          <cell r="E16180" t="str">
            <v>District 6</v>
          </cell>
          <cell r="F16180" t="str">
            <v>Water</v>
          </cell>
        </row>
        <row r="16181">
          <cell r="B16181">
            <v>10100.35</v>
          </cell>
          <cell r="C16181">
            <v>2012</v>
          </cell>
          <cell r="D16181" t="str">
            <v>700545  Registry</v>
          </cell>
          <cell r="E16181" t="str">
            <v>District 6</v>
          </cell>
          <cell r="F16181" t="str">
            <v>Water</v>
          </cell>
        </row>
        <row r="16182">
          <cell r="B16182">
            <v>10100.35</v>
          </cell>
          <cell r="C16182">
            <v>2012</v>
          </cell>
          <cell r="D16182" t="str">
            <v>700545  Registry</v>
          </cell>
          <cell r="E16182" t="str">
            <v>District 6</v>
          </cell>
          <cell r="F16182" t="str">
            <v>Water</v>
          </cell>
        </row>
        <row r="16183">
          <cell r="B16183">
            <v>10100.35</v>
          </cell>
          <cell r="C16183">
            <v>2012</v>
          </cell>
          <cell r="D16183" t="str">
            <v>700545  Registry</v>
          </cell>
          <cell r="E16183" t="str">
            <v>District 8</v>
          </cell>
          <cell r="F16183" t="str">
            <v>Water</v>
          </cell>
        </row>
        <row r="16184">
          <cell r="B16184">
            <v>10100.35</v>
          </cell>
          <cell r="C16184">
            <v>2012</v>
          </cell>
          <cell r="D16184" t="str">
            <v>700545  Registry</v>
          </cell>
          <cell r="E16184" t="str">
            <v>District 8</v>
          </cell>
          <cell r="F16184" t="str">
            <v>Water</v>
          </cell>
        </row>
        <row r="16185">
          <cell r="B16185">
            <v>10100.35</v>
          </cell>
          <cell r="C16185">
            <v>2012</v>
          </cell>
          <cell r="D16185" t="str">
            <v>700545  Registry</v>
          </cell>
          <cell r="E16185" t="str">
            <v>District 8</v>
          </cell>
          <cell r="F16185" t="str">
            <v>Water</v>
          </cell>
        </row>
        <row r="16186">
          <cell r="B16186">
            <v>10100.35</v>
          </cell>
          <cell r="C16186">
            <v>2012</v>
          </cell>
          <cell r="D16186" t="str">
            <v>700545  Registry</v>
          </cell>
          <cell r="E16186" t="str">
            <v>District 8</v>
          </cell>
          <cell r="F16186" t="str">
            <v>Water</v>
          </cell>
        </row>
        <row r="16187">
          <cell r="B16187">
            <v>10100.35</v>
          </cell>
          <cell r="C16187">
            <v>2012</v>
          </cell>
          <cell r="D16187" t="str">
            <v>700545  Registry</v>
          </cell>
          <cell r="E16187" t="str">
            <v>District 1</v>
          </cell>
          <cell r="F16187" t="str">
            <v>Water</v>
          </cell>
        </row>
        <row r="16188">
          <cell r="B16188">
            <v>10100.35</v>
          </cell>
          <cell r="C16188">
            <v>2012</v>
          </cell>
          <cell r="D16188" t="str">
            <v>700545  Registry</v>
          </cell>
          <cell r="E16188" t="str">
            <v>District 8</v>
          </cell>
          <cell r="F16188" t="str">
            <v>Water</v>
          </cell>
        </row>
        <row r="16189">
          <cell r="B16189">
            <v>10100.35</v>
          </cell>
          <cell r="C16189">
            <v>2012</v>
          </cell>
          <cell r="D16189" t="str">
            <v>700545  Registry</v>
          </cell>
          <cell r="E16189" t="str">
            <v>Logistics</v>
          </cell>
          <cell r="F16189" t="str">
            <v>Water</v>
          </cell>
        </row>
        <row r="16190">
          <cell r="B16190">
            <v>10100.35</v>
          </cell>
          <cell r="C16190">
            <v>2012</v>
          </cell>
          <cell r="D16190" t="str">
            <v>700545  Registry</v>
          </cell>
          <cell r="E16190" t="str">
            <v>District 4</v>
          </cell>
          <cell r="F16190" t="str">
            <v>Sewer</v>
          </cell>
        </row>
        <row r="16191">
          <cell r="B16191">
            <v>10100.35</v>
          </cell>
          <cell r="C16191">
            <v>2012</v>
          </cell>
          <cell r="D16191" t="str">
            <v>700545  Registry</v>
          </cell>
          <cell r="E16191" t="str">
            <v>District 4</v>
          </cell>
          <cell r="F16191" t="str">
            <v>Sewer</v>
          </cell>
        </row>
        <row r="16192">
          <cell r="B16192">
            <v>10100.35</v>
          </cell>
          <cell r="C16192">
            <v>2012</v>
          </cell>
          <cell r="D16192" t="str">
            <v>700545  Registry</v>
          </cell>
          <cell r="E16192" t="str">
            <v>District 4</v>
          </cell>
          <cell r="F16192" t="str">
            <v>Sewer</v>
          </cell>
        </row>
        <row r="16193">
          <cell r="B16193">
            <v>10100.35</v>
          </cell>
          <cell r="C16193">
            <v>2012</v>
          </cell>
          <cell r="D16193" t="str">
            <v>700545  Registry</v>
          </cell>
          <cell r="E16193" t="str">
            <v>District 3</v>
          </cell>
          <cell r="F16193" t="str">
            <v>Sewer</v>
          </cell>
        </row>
        <row r="16194">
          <cell r="B16194">
            <v>10100.35</v>
          </cell>
          <cell r="C16194">
            <v>2012</v>
          </cell>
          <cell r="D16194" t="str">
            <v>700545  Registry</v>
          </cell>
          <cell r="E16194" t="str">
            <v>District 3</v>
          </cell>
          <cell r="F16194" t="str">
            <v>Sewer</v>
          </cell>
        </row>
        <row r="16195">
          <cell r="B16195">
            <v>10100.35</v>
          </cell>
          <cell r="C16195">
            <v>2012</v>
          </cell>
          <cell r="D16195" t="str">
            <v>700545  Registry</v>
          </cell>
          <cell r="E16195" t="str">
            <v>District 3</v>
          </cell>
          <cell r="F16195" t="str">
            <v>Sewer</v>
          </cell>
        </row>
        <row r="16196">
          <cell r="B16196">
            <v>10100.35</v>
          </cell>
          <cell r="C16196">
            <v>2012</v>
          </cell>
          <cell r="D16196" t="str">
            <v>700545  Registry</v>
          </cell>
          <cell r="E16196" t="str">
            <v>TOC</v>
          </cell>
          <cell r="F16196" t="str">
            <v>Sewer</v>
          </cell>
        </row>
        <row r="16197">
          <cell r="B16197">
            <v>10100.35</v>
          </cell>
          <cell r="C16197">
            <v>2012</v>
          </cell>
          <cell r="D16197" t="str">
            <v>700545  Registry</v>
          </cell>
          <cell r="E16197" t="str">
            <v>District 7</v>
          </cell>
          <cell r="F16197" t="str">
            <v>Sewer</v>
          </cell>
        </row>
        <row r="16198">
          <cell r="B16198">
            <v>10100.35</v>
          </cell>
          <cell r="C16198">
            <v>2012</v>
          </cell>
          <cell r="D16198" t="str">
            <v>700545  Registry</v>
          </cell>
          <cell r="E16198" t="str">
            <v>District 7</v>
          </cell>
          <cell r="F16198" t="str">
            <v>Sewer</v>
          </cell>
        </row>
        <row r="16199">
          <cell r="B16199">
            <v>10100.35</v>
          </cell>
          <cell r="C16199">
            <v>2012</v>
          </cell>
          <cell r="D16199" t="str">
            <v>700545  Registry</v>
          </cell>
          <cell r="E16199" t="str">
            <v>District 6</v>
          </cell>
          <cell r="F16199" t="str">
            <v>Sewer</v>
          </cell>
        </row>
        <row r="16200">
          <cell r="B16200">
            <v>10100.35</v>
          </cell>
          <cell r="C16200">
            <v>2012</v>
          </cell>
          <cell r="D16200" t="str">
            <v>700545  Registry</v>
          </cell>
          <cell r="E16200" t="str">
            <v>District 7</v>
          </cell>
          <cell r="F16200" t="str">
            <v>Sewer</v>
          </cell>
        </row>
        <row r="16201">
          <cell r="B16201">
            <v>10100.35</v>
          </cell>
          <cell r="C16201">
            <v>2012</v>
          </cell>
          <cell r="D16201" t="str">
            <v>700545  Registry</v>
          </cell>
          <cell r="E16201" t="str">
            <v>District 1</v>
          </cell>
          <cell r="F16201" t="str">
            <v>Sewer</v>
          </cell>
        </row>
        <row r="16202">
          <cell r="B16202">
            <v>10100.35</v>
          </cell>
          <cell r="C16202">
            <v>2012</v>
          </cell>
          <cell r="D16202" t="str">
            <v>700545  Registry</v>
          </cell>
          <cell r="E16202" t="str">
            <v>District 1</v>
          </cell>
          <cell r="F16202" t="str">
            <v>Sewer</v>
          </cell>
        </row>
        <row r="16203">
          <cell r="B16203">
            <v>10100.35</v>
          </cell>
          <cell r="C16203">
            <v>2012</v>
          </cell>
          <cell r="D16203" t="str">
            <v>700545  Registry</v>
          </cell>
          <cell r="E16203" t="str">
            <v>District 1</v>
          </cell>
          <cell r="F16203" t="str">
            <v>Sewer</v>
          </cell>
        </row>
        <row r="16204">
          <cell r="B16204">
            <v>10100.35</v>
          </cell>
          <cell r="C16204">
            <v>2012</v>
          </cell>
          <cell r="D16204" t="str">
            <v>700545  Registry</v>
          </cell>
          <cell r="E16204" t="str">
            <v>Logistics</v>
          </cell>
          <cell r="F16204" t="str">
            <v>Sewer</v>
          </cell>
        </row>
        <row r="16205">
          <cell r="B16205">
            <v>10100.35</v>
          </cell>
          <cell r="C16205">
            <v>2012</v>
          </cell>
          <cell r="D16205" t="str">
            <v>700545  Registry</v>
          </cell>
          <cell r="E16205" t="str">
            <v>Logistics</v>
          </cell>
          <cell r="F16205" t="str">
            <v>Sewer</v>
          </cell>
        </row>
        <row r="16206">
          <cell r="B16206">
            <v>10100.35</v>
          </cell>
          <cell r="C16206">
            <v>2012</v>
          </cell>
          <cell r="D16206" t="str">
            <v>700545  Registry</v>
          </cell>
          <cell r="E16206" t="str">
            <v>Logistics</v>
          </cell>
          <cell r="F16206" t="str">
            <v>Sewer</v>
          </cell>
        </row>
        <row r="16207">
          <cell r="B16207">
            <v>10100.35</v>
          </cell>
          <cell r="C16207">
            <v>2012</v>
          </cell>
          <cell r="D16207" t="str">
            <v>700545  Registry</v>
          </cell>
          <cell r="E16207" t="str">
            <v>Logistics</v>
          </cell>
          <cell r="F16207" t="str">
            <v>Sewer</v>
          </cell>
        </row>
        <row r="16208">
          <cell r="B16208">
            <v>10100.35</v>
          </cell>
          <cell r="C16208">
            <v>2012</v>
          </cell>
          <cell r="D16208" t="str">
            <v>700545  Registry</v>
          </cell>
          <cell r="E16208" t="str">
            <v>Logistics</v>
          </cell>
          <cell r="F16208" t="str">
            <v>Sewer</v>
          </cell>
        </row>
        <row r="16209">
          <cell r="B16209">
            <v>10100.35</v>
          </cell>
          <cell r="C16209">
            <v>2012</v>
          </cell>
          <cell r="D16209" t="str">
            <v>700545  Registry</v>
          </cell>
          <cell r="E16209" t="str">
            <v>Logistics</v>
          </cell>
          <cell r="F16209" t="str">
            <v>Sewer</v>
          </cell>
        </row>
        <row r="16210">
          <cell r="B16210">
            <v>10100.35</v>
          </cell>
          <cell r="C16210">
            <v>2012</v>
          </cell>
          <cell r="D16210" t="str">
            <v>700545  Registry</v>
          </cell>
          <cell r="E16210" t="str">
            <v>Logistics</v>
          </cell>
          <cell r="F16210" t="str">
            <v>Sewer</v>
          </cell>
        </row>
        <row r="16211">
          <cell r="B16211">
            <v>10100.35</v>
          </cell>
          <cell r="C16211">
            <v>2012</v>
          </cell>
          <cell r="D16211" t="str">
            <v>700545  Registry</v>
          </cell>
          <cell r="E16211" t="str">
            <v>Informal Settlements</v>
          </cell>
          <cell r="F16211" t="str">
            <v>Sewer</v>
          </cell>
        </row>
        <row r="16212">
          <cell r="B16212">
            <v>10100.35</v>
          </cell>
          <cell r="C16212">
            <v>2012</v>
          </cell>
          <cell r="D16212" t="str">
            <v>700545  Registry</v>
          </cell>
          <cell r="E16212" t="str">
            <v>TOC</v>
          </cell>
          <cell r="F16212" t="str">
            <v>Sewer</v>
          </cell>
        </row>
        <row r="16213">
          <cell r="B16213">
            <v>10100.35</v>
          </cell>
          <cell r="C16213">
            <v>2012</v>
          </cell>
          <cell r="D16213" t="str">
            <v>700545  Registry</v>
          </cell>
          <cell r="E16213" t="str">
            <v>Planning &amp; Design</v>
          </cell>
          <cell r="F16213" t="str">
            <v>Sewer</v>
          </cell>
        </row>
        <row r="16214">
          <cell r="B16214">
            <v>10100.35</v>
          </cell>
          <cell r="C16214">
            <v>2012</v>
          </cell>
          <cell r="D16214" t="str">
            <v>700545  Registry</v>
          </cell>
          <cell r="E16214" t="str">
            <v>Planning &amp; Design</v>
          </cell>
          <cell r="F16214" t="str">
            <v>Sewer</v>
          </cell>
        </row>
        <row r="16215">
          <cell r="B16215">
            <v>10100.35</v>
          </cell>
          <cell r="C16215">
            <v>2012</v>
          </cell>
          <cell r="D16215" t="str">
            <v>700545  Registry</v>
          </cell>
          <cell r="E16215" t="str">
            <v>Informal Settlements</v>
          </cell>
          <cell r="F16215" t="str">
            <v>Sewer</v>
          </cell>
        </row>
        <row r="16216">
          <cell r="B16216">
            <v>10100.35</v>
          </cell>
          <cell r="C16216">
            <v>2012</v>
          </cell>
          <cell r="D16216" t="str">
            <v>700545  Registry</v>
          </cell>
          <cell r="E16216" t="str">
            <v>District 4</v>
          </cell>
          <cell r="F16216" t="str">
            <v>Sewer</v>
          </cell>
        </row>
        <row r="16217">
          <cell r="B16217">
            <v>10100.35</v>
          </cell>
          <cell r="C16217">
            <v>2012</v>
          </cell>
          <cell r="D16217" t="str">
            <v>700545  Registry</v>
          </cell>
          <cell r="E16217" t="str">
            <v>Logistics</v>
          </cell>
          <cell r="F16217" t="str">
            <v>Water</v>
          </cell>
        </row>
        <row r="16218">
          <cell r="B16218">
            <v>10100.35</v>
          </cell>
          <cell r="C16218">
            <v>2012</v>
          </cell>
          <cell r="D16218" t="str">
            <v>700545  Registry</v>
          </cell>
          <cell r="E16218" t="str">
            <v>Logistics</v>
          </cell>
          <cell r="F16218" t="str">
            <v>Water</v>
          </cell>
        </row>
        <row r="16219">
          <cell r="B16219">
            <v>10100.35</v>
          </cell>
          <cell r="C16219">
            <v>2012</v>
          </cell>
          <cell r="D16219" t="str">
            <v>700545  Registry</v>
          </cell>
          <cell r="E16219" t="str">
            <v>TOC</v>
          </cell>
          <cell r="F16219" t="str">
            <v>Water</v>
          </cell>
        </row>
        <row r="16220">
          <cell r="B16220">
            <v>10100.35</v>
          </cell>
          <cell r="C16220">
            <v>2012</v>
          </cell>
          <cell r="D16220" t="str">
            <v>700545  Registry</v>
          </cell>
          <cell r="E16220" t="str">
            <v>Informal Settlements</v>
          </cell>
          <cell r="F16220" t="str">
            <v>Water</v>
          </cell>
        </row>
        <row r="16221">
          <cell r="B16221">
            <v>10100.35</v>
          </cell>
          <cell r="C16221">
            <v>2012</v>
          </cell>
          <cell r="D16221" t="str">
            <v>700545  Registry</v>
          </cell>
          <cell r="E16221" t="str">
            <v>TOC</v>
          </cell>
          <cell r="F16221" t="str">
            <v>Water</v>
          </cell>
        </row>
        <row r="16222">
          <cell r="B16222">
            <v>10100.35</v>
          </cell>
          <cell r="C16222">
            <v>2012</v>
          </cell>
          <cell r="D16222" t="str">
            <v>700545  Registry</v>
          </cell>
          <cell r="E16222" t="str">
            <v>Planning &amp; Design</v>
          </cell>
          <cell r="F16222" t="str">
            <v>Water</v>
          </cell>
        </row>
        <row r="16223">
          <cell r="B16223">
            <v>10100.35</v>
          </cell>
          <cell r="C16223">
            <v>2012</v>
          </cell>
          <cell r="D16223" t="str">
            <v>700545  Registry</v>
          </cell>
          <cell r="E16223" t="str">
            <v>Informal Settlements</v>
          </cell>
          <cell r="F16223" t="str">
            <v>Water</v>
          </cell>
        </row>
        <row r="16224">
          <cell r="B16224">
            <v>10100.35</v>
          </cell>
          <cell r="C16224">
            <v>2012</v>
          </cell>
          <cell r="D16224" t="str">
            <v>700545  Registry</v>
          </cell>
          <cell r="E16224" t="str">
            <v>Logistics</v>
          </cell>
          <cell r="F16224" t="str">
            <v>Water</v>
          </cell>
        </row>
        <row r="16225">
          <cell r="B16225">
            <v>10100.35</v>
          </cell>
          <cell r="C16225">
            <v>2012</v>
          </cell>
          <cell r="D16225" t="str">
            <v>700545  Registry</v>
          </cell>
          <cell r="E16225" t="str">
            <v>District 7</v>
          </cell>
          <cell r="F16225" t="str">
            <v>Sewer</v>
          </cell>
        </row>
        <row r="16226">
          <cell r="B16226">
            <v>10100.35</v>
          </cell>
          <cell r="C16226">
            <v>2012</v>
          </cell>
          <cell r="D16226" t="str">
            <v>700545  Registry</v>
          </cell>
          <cell r="E16226" t="str">
            <v>District 7</v>
          </cell>
          <cell r="F16226" t="str">
            <v>Sewer</v>
          </cell>
        </row>
        <row r="16227">
          <cell r="B16227">
            <v>10100.35</v>
          </cell>
          <cell r="C16227">
            <v>2012</v>
          </cell>
          <cell r="D16227" t="str">
            <v>700545  Registry</v>
          </cell>
          <cell r="E16227" t="str">
            <v>District 7</v>
          </cell>
          <cell r="F16227" t="str">
            <v>Sewer</v>
          </cell>
        </row>
        <row r="16228">
          <cell r="B16228">
            <v>10100.35</v>
          </cell>
          <cell r="C16228">
            <v>2012</v>
          </cell>
          <cell r="D16228" t="str">
            <v>700545  Registry</v>
          </cell>
          <cell r="E16228" t="str">
            <v>District 7</v>
          </cell>
          <cell r="F16228" t="str">
            <v>Sewer</v>
          </cell>
        </row>
        <row r="16229">
          <cell r="B16229">
            <v>10100.35</v>
          </cell>
          <cell r="C16229">
            <v>2012</v>
          </cell>
          <cell r="D16229" t="str">
            <v>700545  Registry</v>
          </cell>
          <cell r="E16229" t="str">
            <v>District 7</v>
          </cell>
          <cell r="F16229" t="str">
            <v>Sewer</v>
          </cell>
        </row>
        <row r="16230">
          <cell r="B16230">
            <v>10100.35</v>
          </cell>
          <cell r="C16230">
            <v>2012</v>
          </cell>
          <cell r="D16230" t="str">
            <v>700545  Registry</v>
          </cell>
          <cell r="E16230" t="str">
            <v>District 7</v>
          </cell>
          <cell r="F16230" t="str">
            <v>Sewer</v>
          </cell>
        </row>
        <row r="16231">
          <cell r="B16231">
            <v>10100.35</v>
          </cell>
          <cell r="C16231">
            <v>2012</v>
          </cell>
          <cell r="D16231" t="str">
            <v>700545  Registry</v>
          </cell>
          <cell r="E16231" t="str">
            <v>District 6</v>
          </cell>
          <cell r="F16231" t="str">
            <v>Sewer</v>
          </cell>
        </row>
        <row r="16232">
          <cell r="B16232">
            <v>10100.35</v>
          </cell>
          <cell r="C16232">
            <v>2012</v>
          </cell>
          <cell r="D16232" t="str">
            <v>700545  Registry</v>
          </cell>
          <cell r="E16232" t="str">
            <v>District 6</v>
          </cell>
          <cell r="F16232" t="str">
            <v>Sewer</v>
          </cell>
        </row>
        <row r="16233">
          <cell r="B16233">
            <v>10100.35</v>
          </cell>
          <cell r="C16233">
            <v>2012</v>
          </cell>
          <cell r="D16233" t="str">
            <v>700545  Registry</v>
          </cell>
          <cell r="E16233" t="str">
            <v>District 6</v>
          </cell>
          <cell r="F16233" t="str">
            <v>Sewer</v>
          </cell>
        </row>
        <row r="16234">
          <cell r="B16234">
            <v>10100.35</v>
          </cell>
          <cell r="C16234">
            <v>2012</v>
          </cell>
          <cell r="D16234" t="str">
            <v>700545  Registry</v>
          </cell>
          <cell r="E16234" t="str">
            <v>District 6</v>
          </cell>
          <cell r="F16234" t="str">
            <v>Sewer</v>
          </cell>
        </row>
        <row r="16235">
          <cell r="B16235">
            <v>10100.35</v>
          </cell>
          <cell r="C16235">
            <v>2012</v>
          </cell>
          <cell r="D16235" t="str">
            <v>700545  Registry</v>
          </cell>
          <cell r="E16235" t="str">
            <v>District 6</v>
          </cell>
          <cell r="F16235" t="str">
            <v>Sewer</v>
          </cell>
        </row>
        <row r="16236">
          <cell r="B16236">
            <v>10100.35</v>
          </cell>
          <cell r="C16236">
            <v>2012</v>
          </cell>
          <cell r="D16236" t="str">
            <v>700545  Registry</v>
          </cell>
          <cell r="E16236" t="str">
            <v>District 6</v>
          </cell>
          <cell r="F16236" t="str">
            <v>Sewer</v>
          </cell>
        </row>
        <row r="16237">
          <cell r="B16237">
            <v>10100.35</v>
          </cell>
          <cell r="C16237">
            <v>2012</v>
          </cell>
          <cell r="D16237" t="str">
            <v>700545  Registry</v>
          </cell>
          <cell r="E16237" t="str">
            <v>District 7</v>
          </cell>
          <cell r="F16237" t="str">
            <v>Sewer</v>
          </cell>
        </row>
        <row r="16238">
          <cell r="B16238">
            <v>10100.35</v>
          </cell>
          <cell r="C16238">
            <v>2012</v>
          </cell>
          <cell r="D16238" t="str">
            <v>700545  Registry</v>
          </cell>
          <cell r="E16238" t="str">
            <v>District 7</v>
          </cell>
          <cell r="F16238" t="str">
            <v>Sewer</v>
          </cell>
        </row>
        <row r="16239">
          <cell r="B16239">
            <v>10100.35</v>
          </cell>
          <cell r="C16239">
            <v>2012</v>
          </cell>
          <cell r="D16239" t="str">
            <v>700545  Registry</v>
          </cell>
          <cell r="E16239" t="str">
            <v>District 7</v>
          </cell>
          <cell r="F16239" t="str">
            <v>Sewer</v>
          </cell>
        </row>
        <row r="16240">
          <cell r="B16240">
            <v>10100.35</v>
          </cell>
          <cell r="C16240">
            <v>2012</v>
          </cell>
          <cell r="D16240" t="str">
            <v>700545  Registry</v>
          </cell>
          <cell r="E16240" t="str">
            <v>District 7</v>
          </cell>
          <cell r="F16240" t="str">
            <v>Sewer</v>
          </cell>
        </row>
        <row r="16241">
          <cell r="B16241">
            <v>10100.35</v>
          </cell>
          <cell r="C16241">
            <v>2012</v>
          </cell>
          <cell r="D16241" t="str">
            <v>700545  Registry</v>
          </cell>
          <cell r="E16241" t="str">
            <v>District 7</v>
          </cell>
          <cell r="F16241" t="str">
            <v>Sewer</v>
          </cell>
        </row>
        <row r="16242">
          <cell r="B16242">
            <v>10100.35</v>
          </cell>
          <cell r="C16242">
            <v>2012</v>
          </cell>
          <cell r="D16242" t="str">
            <v>700545  Registry</v>
          </cell>
          <cell r="E16242" t="str">
            <v>District 4</v>
          </cell>
          <cell r="F16242" t="str">
            <v>Sewer</v>
          </cell>
        </row>
        <row r="16243">
          <cell r="B16243">
            <v>46240.84</v>
          </cell>
          <cell r="C16243">
            <v>2012</v>
          </cell>
          <cell r="D16243" t="str">
            <v>700575  Human Resources</v>
          </cell>
          <cell r="E16243" t="str">
            <v>District 8</v>
          </cell>
          <cell r="F16243" t="str">
            <v>Water</v>
          </cell>
        </row>
        <row r="16244">
          <cell r="B16244">
            <v>138722.56</v>
          </cell>
          <cell r="C16244">
            <v>2012</v>
          </cell>
          <cell r="D16244" t="str">
            <v>700575  Human Resources</v>
          </cell>
          <cell r="E16244" t="str">
            <v>District 8</v>
          </cell>
          <cell r="F16244" t="str">
            <v>Water</v>
          </cell>
        </row>
        <row r="16245">
          <cell r="B16245">
            <v>102390.26</v>
          </cell>
          <cell r="C16245">
            <v>2012</v>
          </cell>
          <cell r="D16245" t="str">
            <v>700575  Human Resources</v>
          </cell>
          <cell r="E16245" t="str">
            <v>District 6</v>
          </cell>
          <cell r="F16245" t="str">
            <v>Water</v>
          </cell>
        </row>
        <row r="16246">
          <cell r="B16246">
            <v>49543.72</v>
          </cell>
          <cell r="C16246">
            <v>2012</v>
          </cell>
          <cell r="D16246" t="str">
            <v>700575  Human Resources</v>
          </cell>
          <cell r="E16246" t="str">
            <v>District 3</v>
          </cell>
          <cell r="F16246" t="str">
            <v>Water</v>
          </cell>
        </row>
        <row r="16247">
          <cell r="B16247">
            <v>29726.21</v>
          </cell>
          <cell r="C16247">
            <v>2012</v>
          </cell>
          <cell r="D16247" t="str">
            <v>700575  Human Resources</v>
          </cell>
          <cell r="E16247" t="str">
            <v>District 3</v>
          </cell>
          <cell r="F16247" t="str">
            <v>Water</v>
          </cell>
        </row>
        <row r="16248">
          <cell r="B16248">
            <v>6605.84</v>
          </cell>
          <cell r="C16248">
            <v>2012</v>
          </cell>
          <cell r="D16248" t="str">
            <v>700575  Human Resources</v>
          </cell>
          <cell r="E16248" t="str">
            <v>District 3</v>
          </cell>
          <cell r="F16248" t="str">
            <v>Water</v>
          </cell>
        </row>
        <row r="16249">
          <cell r="B16249">
            <v>75966.990000000005</v>
          </cell>
          <cell r="C16249">
            <v>2012</v>
          </cell>
          <cell r="D16249" t="str">
            <v>700575  Human Resources</v>
          </cell>
          <cell r="E16249" t="str">
            <v>District 3</v>
          </cell>
          <cell r="F16249" t="str">
            <v>Water</v>
          </cell>
        </row>
        <row r="16250">
          <cell r="B16250">
            <v>69361.240000000005</v>
          </cell>
          <cell r="C16250">
            <v>2012</v>
          </cell>
          <cell r="D16250" t="str">
            <v>700575  Human Resources</v>
          </cell>
          <cell r="E16250" t="str">
            <v>District 4</v>
          </cell>
          <cell r="F16250" t="str">
            <v>Water</v>
          </cell>
        </row>
        <row r="16251">
          <cell r="B16251">
            <v>33029.040000000001</v>
          </cell>
          <cell r="C16251">
            <v>2012</v>
          </cell>
          <cell r="D16251" t="str">
            <v>700575  Human Resources</v>
          </cell>
          <cell r="E16251" t="str">
            <v>District 4</v>
          </cell>
          <cell r="F16251" t="str">
            <v>Water</v>
          </cell>
        </row>
        <row r="16252">
          <cell r="B16252">
            <v>3302.99</v>
          </cell>
          <cell r="C16252">
            <v>2012</v>
          </cell>
          <cell r="D16252" t="str">
            <v>700575  Human Resources</v>
          </cell>
          <cell r="E16252" t="str">
            <v>District 4</v>
          </cell>
          <cell r="F16252" t="str">
            <v>Water</v>
          </cell>
        </row>
        <row r="16253">
          <cell r="B16253">
            <v>132116.57</v>
          </cell>
          <cell r="C16253">
            <v>2012</v>
          </cell>
          <cell r="D16253" t="str">
            <v>700575  Human Resources</v>
          </cell>
          <cell r="E16253" t="str">
            <v>District 4</v>
          </cell>
          <cell r="F16253" t="str">
            <v>Water</v>
          </cell>
        </row>
        <row r="16254">
          <cell r="B16254">
            <v>105693.35</v>
          </cell>
          <cell r="C16254">
            <v>2012</v>
          </cell>
          <cell r="D16254" t="str">
            <v>700575  Human Resources</v>
          </cell>
          <cell r="E16254" t="str">
            <v>District 4</v>
          </cell>
          <cell r="F16254" t="str">
            <v>Water</v>
          </cell>
        </row>
        <row r="16255">
          <cell r="B16255">
            <v>59452.47</v>
          </cell>
          <cell r="C16255">
            <v>2012</v>
          </cell>
          <cell r="D16255" t="str">
            <v>700575  Human Resources</v>
          </cell>
          <cell r="E16255" t="str">
            <v>District 4</v>
          </cell>
          <cell r="F16255" t="str">
            <v>Water</v>
          </cell>
        </row>
        <row r="16256">
          <cell r="B16256">
            <v>9908.76</v>
          </cell>
          <cell r="C16256">
            <v>2012</v>
          </cell>
          <cell r="D16256" t="str">
            <v>700575  Human Resources</v>
          </cell>
          <cell r="E16256" t="str">
            <v>District 8</v>
          </cell>
          <cell r="F16256" t="str">
            <v>Water</v>
          </cell>
        </row>
        <row r="16257">
          <cell r="B16257">
            <v>42937.85</v>
          </cell>
          <cell r="C16257">
            <v>2012</v>
          </cell>
          <cell r="D16257" t="str">
            <v>700575  Human Resources</v>
          </cell>
          <cell r="E16257" t="str">
            <v>District 8</v>
          </cell>
          <cell r="F16257" t="str">
            <v>Water</v>
          </cell>
        </row>
        <row r="16258">
          <cell r="B16258">
            <v>16514.59</v>
          </cell>
          <cell r="C16258">
            <v>2012</v>
          </cell>
          <cell r="D16258" t="str">
            <v>700575  Human Resources</v>
          </cell>
          <cell r="E16258" t="str">
            <v>District 1</v>
          </cell>
          <cell r="F16258" t="str">
            <v>Water</v>
          </cell>
        </row>
        <row r="16259">
          <cell r="B16259">
            <v>49543.72</v>
          </cell>
          <cell r="C16259">
            <v>2012</v>
          </cell>
          <cell r="D16259" t="str">
            <v>700575  Human Resources</v>
          </cell>
          <cell r="E16259" t="str">
            <v>District 8</v>
          </cell>
          <cell r="F16259" t="str">
            <v>Water</v>
          </cell>
        </row>
        <row r="16260">
          <cell r="B16260">
            <v>13211.58</v>
          </cell>
          <cell r="C16260">
            <v>2012</v>
          </cell>
          <cell r="D16260" t="str">
            <v>700575  Human Resources</v>
          </cell>
          <cell r="E16260" t="str">
            <v>District 6</v>
          </cell>
          <cell r="F16260" t="str">
            <v>Water</v>
          </cell>
        </row>
        <row r="16261">
          <cell r="B16261">
            <v>85875.78</v>
          </cell>
          <cell r="C16261">
            <v>2012</v>
          </cell>
          <cell r="D16261" t="str">
            <v>700575  Human Resources</v>
          </cell>
          <cell r="E16261" t="str">
            <v>District 6</v>
          </cell>
          <cell r="F16261" t="str">
            <v>Water</v>
          </cell>
        </row>
        <row r="16262">
          <cell r="B16262">
            <v>49543.72</v>
          </cell>
          <cell r="C16262">
            <v>2012</v>
          </cell>
          <cell r="D16262" t="str">
            <v>700575  Human Resources</v>
          </cell>
          <cell r="E16262" t="str">
            <v>District 6</v>
          </cell>
          <cell r="F16262" t="str">
            <v>Water</v>
          </cell>
        </row>
        <row r="16263">
          <cell r="B16263">
            <v>105693.35</v>
          </cell>
          <cell r="C16263">
            <v>2012</v>
          </cell>
          <cell r="D16263" t="str">
            <v>700575  Human Resources</v>
          </cell>
          <cell r="E16263" t="str">
            <v>District 6</v>
          </cell>
          <cell r="F16263" t="str">
            <v>Water</v>
          </cell>
        </row>
        <row r="16264">
          <cell r="B16264">
            <v>138722.56</v>
          </cell>
          <cell r="C16264">
            <v>2012</v>
          </cell>
          <cell r="D16264" t="str">
            <v>700575  Human Resources</v>
          </cell>
          <cell r="E16264" t="str">
            <v>District 6</v>
          </cell>
          <cell r="F16264" t="str">
            <v>Water</v>
          </cell>
        </row>
        <row r="16265">
          <cell r="B16265">
            <v>9908.76</v>
          </cell>
          <cell r="C16265">
            <v>2012</v>
          </cell>
          <cell r="D16265" t="str">
            <v>700575  Human Resources</v>
          </cell>
          <cell r="E16265" t="str">
            <v>District 8</v>
          </cell>
          <cell r="F16265" t="str">
            <v>Water</v>
          </cell>
        </row>
        <row r="16266">
          <cell r="B16266">
            <v>102390.26</v>
          </cell>
          <cell r="C16266">
            <v>2012</v>
          </cell>
          <cell r="D16266" t="str">
            <v>700575  Human Resources</v>
          </cell>
          <cell r="E16266" t="str">
            <v>District 8</v>
          </cell>
          <cell r="F16266" t="str">
            <v>Water</v>
          </cell>
        </row>
        <row r="16267">
          <cell r="B16267">
            <v>13211.58</v>
          </cell>
          <cell r="C16267">
            <v>2012</v>
          </cell>
          <cell r="D16267" t="str">
            <v>700575  Human Resources</v>
          </cell>
          <cell r="E16267" t="str">
            <v>District 8</v>
          </cell>
          <cell r="F16267" t="str">
            <v>Water</v>
          </cell>
        </row>
        <row r="16268">
          <cell r="B16268">
            <v>59452.47</v>
          </cell>
          <cell r="C16268">
            <v>2012</v>
          </cell>
          <cell r="D16268" t="str">
            <v>700575  Human Resources</v>
          </cell>
          <cell r="E16268" t="str">
            <v>District 8</v>
          </cell>
          <cell r="F16268" t="str">
            <v>Water</v>
          </cell>
        </row>
        <row r="16269">
          <cell r="B16269">
            <v>135419.41</v>
          </cell>
          <cell r="C16269">
            <v>2012</v>
          </cell>
          <cell r="D16269" t="str">
            <v>700575  Human Resources</v>
          </cell>
          <cell r="E16269" t="str">
            <v>District 8</v>
          </cell>
          <cell r="F16269" t="str">
            <v>Water</v>
          </cell>
        </row>
        <row r="16270">
          <cell r="B16270">
            <v>148631.14000000001</v>
          </cell>
          <cell r="C16270">
            <v>2012</v>
          </cell>
          <cell r="D16270" t="str">
            <v>700575  Human Resources</v>
          </cell>
          <cell r="E16270" t="str">
            <v>District 8</v>
          </cell>
          <cell r="F16270" t="str">
            <v>Water</v>
          </cell>
        </row>
        <row r="16271">
          <cell r="B16271">
            <v>3302.99</v>
          </cell>
          <cell r="C16271">
            <v>2012</v>
          </cell>
          <cell r="D16271" t="str">
            <v>700575  Human Resources</v>
          </cell>
          <cell r="E16271" t="str">
            <v>District 8</v>
          </cell>
          <cell r="F16271" t="str">
            <v>Water</v>
          </cell>
        </row>
        <row r="16272">
          <cell r="B16272">
            <v>809214.13</v>
          </cell>
          <cell r="C16272">
            <v>2012</v>
          </cell>
          <cell r="D16272" t="str">
            <v>700575  Human Resources</v>
          </cell>
          <cell r="E16272" t="str">
            <v>District 8</v>
          </cell>
          <cell r="F16272" t="str">
            <v>Water</v>
          </cell>
        </row>
        <row r="16273">
          <cell r="B16273">
            <v>9908.76</v>
          </cell>
          <cell r="C16273">
            <v>2012</v>
          </cell>
          <cell r="D16273" t="str">
            <v>700575  Human Resources</v>
          </cell>
          <cell r="E16273" t="str">
            <v>Informal Settlements</v>
          </cell>
          <cell r="F16273" t="str">
            <v>Sewer</v>
          </cell>
        </row>
        <row r="16274">
          <cell r="B16274">
            <v>9908.76</v>
          </cell>
          <cell r="C16274">
            <v>2012</v>
          </cell>
          <cell r="D16274" t="str">
            <v>700575  Human Resources</v>
          </cell>
          <cell r="E16274" t="str">
            <v>Informal Settlements</v>
          </cell>
          <cell r="F16274" t="str">
            <v>Sewer</v>
          </cell>
        </row>
        <row r="16275">
          <cell r="B16275">
            <v>323685.71000000002</v>
          </cell>
          <cell r="C16275">
            <v>2012</v>
          </cell>
          <cell r="D16275" t="str">
            <v>700575  Human Resources</v>
          </cell>
          <cell r="E16275" t="str">
            <v>District 1</v>
          </cell>
          <cell r="F16275" t="str">
            <v>Sewer</v>
          </cell>
        </row>
        <row r="16276">
          <cell r="B16276">
            <v>132116.57</v>
          </cell>
          <cell r="C16276">
            <v>2012</v>
          </cell>
          <cell r="D16276" t="str">
            <v>700575  Human Resources</v>
          </cell>
          <cell r="E16276" t="str">
            <v>District 7</v>
          </cell>
          <cell r="F16276" t="str">
            <v>Sewer</v>
          </cell>
        </row>
        <row r="16277">
          <cell r="B16277">
            <v>52846.7</v>
          </cell>
          <cell r="C16277">
            <v>2012</v>
          </cell>
          <cell r="D16277" t="str">
            <v>700575  Human Resources</v>
          </cell>
          <cell r="E16277" t="str">
            <v>District 6</v>
          </cell>
          <cell r="F16277" t="str">
            <v>Sewer</v>
          </cell>
        </row>
        <row r="16278">
          <cell r="B16278">
            <v>9908.76</v>
          </cell>
          <cell r="C16278">
            <v>2012</v>
          </cell>
          <cell r="D16278" t="str">
            <v>700575  Human Resources</v>
          </cell>
          <cell r="E16278" t="str">
            <v>TOC</v>
          </cell>
          <cell r="F16278" t="str">
            <v>Sewer</v>
          </cell>
        </row>
        <row r="16279">
          <cell r="B16279">
            <v>92481.57</v>
          </cell>
          <cell r="C16279">
            <v>2012</v>
          </cell>
          <cell r="D16279" t="str">
            <v>700575  Human Resources</v>
          </cell>
          <cell r="E16279" t="str">
            <v>District 3</v>
          </cell>
          <cell r="F16279" t="str">
            <v>Sewer</v>
          </cell>
        </row>
        <row r="16280">
          <cell r="B16280">
            <v>158539.94</v>
          </cell>
          <cell r="C16280">
            <v>2012</v>
          </cell>
          <cell r="D16280" t="str">
            <v>700575  Human Resources</v>
          </cell>
          <cell r="E16280" t="str">
            <v>District 4</v>
          </cell>
          <cell r="F16280" t="str">
            <v>Sewer</v>
          </cell>
        </row>
        <row r="16281">
          <cell r="B16281">
            <v>89178.69</v>
          </cell>
          <cell r="C16281">
            <v>2012</v>
          </cell>
          <cell r="D16281" t="str">
            <v>700575  Human Resources</v>
          </cell>
          <cell r="E16281" t="str">
            <v>District 4</v>
          </cell>
          <cell r="F16281" t="str">
            <v>Sewer</v>
          </cell>
        </row>
        <row r="16282">
          <cell r="B16282">
            <v>62755.4</v>
          </cell>
          <cell r="C16282">
            <v>2012</v>
          </cell>
          <cell r="D16282" t="str">
            <v>700575  Human Resources</v>
          </cell>
          <cell r="E16282" t="str">
            <v>District 4</v>
          </cell>
          <cell r="F16282" t="str">
            <v>Sewer</v>
          </cell>
        </row>
        <row r="16283">
          <cell r="B16283">
            <v>46240.84</v>
          </cell>
          <cell r="C16283">
            <v>2012</v>
          </cell>
          <cell r="D16283" t="str">
            <v>700575  Human Resources</v>
          </cell>
          <cell r="E16283" t="str">
            <v>District 7</v>
          </cell>
          <cell r="F16283" t="str">
            <v>Sewer</v>
          </cell>
        </row>
        <row r="16284">
          <cell r="B16284">
            <v>33029.040000000001</v>
          </cell>
          <cell r="C16284">
            <v>2012</v>
          </cell>
          <cell r="D16284" t="str">
            <v>700575  Human Resources</v>
          </cell>
          <cell r="E16284" t="str">
            <v>District 6</v>
          </cell>
          <cell r="F16284" t="str">
            <v>Sewer</v>
          </cell>
        </row>
        <row r="16285">
          <cell r="B16285">
            <v>39634.99</v>
          </cell>
          <cell r="C16285">
            <v>2012</v>
          </cell>
          <cell r="D16285" t="str">
            <v>700575  Human Resources</v>
          </cell>
          <cell r="E16285" t="str">
            <v>District 6</v>
          </cell>
          <cell r="F16285" t="str">
            <v>Sewer</v>
          </cell>
        </row>
        <row r="16286">
          <cell r="B16286">
            <v>92481.57</v>
          </cell>
          <cell r="C16286">
            <v>2012</v>
          </cell>
          <cell r="D16286" t="str">
            <v>700575  Human Resources</v>
          </cell>
          <cell r="E16286" t="str">
            <v>District 6</v>
          </cell>
          <cell r="F16286" t="str">
            <v>Sewer</v>
          </cell>
        </row>
        <row r="16287">
          <cell r="B16287">
            <v>16514.59</v>
          </cell>
          <cell r="C16287">
            <v>2012</v>
          </cell>
          <cell r="D16287" t="str">
            <v>700575  Human Resources</v>
          </cell>
          <cell r="E16287" t="str">
            <v>District 7</v>
          </cell>
          <cell r="F16287" t="str">
            <v>Sewer</v>
          </cell>
        </row>
        <row r="16288">
          <cell r="B16288">
            <v>19817.560000000001</v>
          </cell>
          <cell r="C16288">
            <v>2012</v>
          </cell>
          <cell r="D16288" t="str">
            <v>700575  Human Resources</v>
          </cell>
          <cell r="E16288" t="str">
            <v>Logistics</v>
          </cell>
          <cell r="F16288" t="str">
            <v>Water</v>
          </cell>
        </row>
        <row r="16289">
          <cell r="B16289">
            <v>16514.59</v>
          </cell>
          <cell r="C16289">
            <v>2012</v>
          </cell>
          <cell r="D16289" t="str">
            <v>700575  Human Resources</v>
          </cell>
          <cell r="E16289" t="str">
            <v>Informal Settlements</v>
          </cell>
          <cell r="F16289" t="str">
            <v>Water</v>
          </cell>
        </row>
        <row r="16290">
          <cell r="B16290">
            <v>135419.41</v>
          </cell>
          <cell r="C16290">
            <v>2012</v>
          </cell>
          <cell r="D16290" t="str">
            <v>700575  Human Resources</v>
          </cell>
          <cell r="E16290" t="str">
            <v>TOC</v>
          </cell>
          <cell r="F16290" t="str">
            <v>Water</v>
          </cell>
        </row>
        <row r="16291">
          <cell r="B16291">
            <v>145328.32000000001</v>
          </cell>
          <cell r="C16291">
            <v>2012</v>
          </cell>
          <cell r="D16291" t="str">
            <v>700575  Human Resources</v>
          </cell>
          <cell r="E16291" t="str">
            <v>Informal Settlements</v>
          </cell>
          <cell r="F16291" t="str">
            <v>Water</v>
          </cell>
        </row>
        <row r="16292">
          <cell r="B16292">
            <v>142025.42000000001</v>
          </cell>
          <cell r="C16292">
            <v>2012</v>
          </cell>
          <cell r="D16292" t="str">
            <v>700575  Human Resources</v>
          </cell>
          <cell r="E16292" t="str">
            <v>TOC</v>
          </cell>
          <cell r="F16292" t="str">
            <v>Water</v>
          </cell>
        </row>
        <row r="16293">
          <cell r="B16293">
            <v>105693.35</v>
          </cell>
          <cell r="C16293">
            <v>2012</v>
          </cell>
          <cell r="D16293" t="str">
            <v>700575  Human Resources</v>
          </cell>
          <cell r="E16293" t="str">
            <v>Logistics</v>
          </cell>
          <cell r="F16293" t="str">
            <v>Water</v>
          </cell>
        </row>
        <row r="16294">
          <cell r="B16294">
            <v>112299.11</v>
          </cell>
          <cell r="C16294">
            <v>2012</v>
          </cell>
          <cell r="D16294" t="str">
            <v>700575  Human Resources</v>
          </cell>
          <cell r="E16294" t="str">
            <v>Logistics</v>
          </cell>
          <cell r="F16294" t="str">
            <v>Water</v>
          </cell>
        </row>
        <row r="16295">
          <cell r="B16295">
            <v>99087.41</v>
          </cell>
          <cell r="C16295">
            <v>2012</v>
          </cell>
          <cell r="D16295" t="str">
            <v>700575  Human Resources</v>
          </cell>
          <cell r="E16295" t="str">
            <v>Logistics</v>
          </cell>
          <cell r="F16295" t="str">
            <v>Water</v>
          </cell>
        </row>
        <row r="16296">
          <cell r="B16296">
            <v>92481.57</v>
          </cell>
          <cell r="C16296">
            <v>2012</v>
          </cell>
          <cell r="D16296" t="str">
            <v>700575  Human Resources</v>
          </cell>
          <cell r="E16296" t="str">
            <v>Logistics</v>
          </cell>
          <cell r="F16296" t="str">
            <v>Water</v>
          </cell>
        </row>
        <row r="16297">
          <cell r="B16297">
            <v>52846.7</v>
          </cell>
          <cell r="C16297">
            <v>2012</v>
          </cell>
          <cell r="D16297" t="str">
            <v>700575  Human Resources</v>
          </cell>
          <cell r="E16297" t="str">
            <v>Logistics</v>
          </cell>
          <cell r="F16297" t="str">
            <v>Water</v>
          </cell>
        </row>
        <row r="16298">
          <cell r="B16298">
            <v>33029.040000000001</v>
          </cell>
          <cell r="C16298">
            <v>2012</v>
          </cell>
          <cell r="D16298" t="str">
            <v>700575  Human Resources</v>
          </cell>
          <cell r="E16298" t="str">
            <v>District 1</v>
          </cell>
          <cell r="F16298" t="str">
            <v>Water</v>
          </cell>
        </row>
        <row r="16299">
          <cell r="B16299">
            <v>52846.7</v>
          </cell>
          <cell r="C16299">
            <v>2012</v>
          </cell>
          <cell r="D16299" t="str">
            <v>700575  Human Resources</v>
          </cell>
          <cell r="E16299" t="str">
            <v>District 1</v>
          </cell>
          <cell r="F16299" t="str">
            <v>Water</v>
          </cell>
        </row>
        <row r="16300">
          <cell r="B16300">
            <v>6605.84</v>
          </cell>
          <cell r="C16300">
            <v>2012</v>
          </cell>
          <cell r="D16300" t="str">
            <v>700575  Human Resources</v>
          </cell>
          <cell r="E16300" t="str">
            <v>District 1</v>
          </cell>
          <cell r="F16300" t="str">
            <v>Water</v>
          </cell>
        </row>
        <row r="16301">
          <cell r="B16301">
            <v>257627.32</v>
          </cell>
          <cell r="C16301">
            <v>2012</v>
          </cell>
          <cell r="D16301" t="str">
            <v>700575  Human Resources</v>
          </cell>
          <cell r="E16301" t="str">
            <v>District 1</v>
          </cell>
          <cell r="F16301" t="str">
            <v>Water</v>
          </cell>
        </row>
        <row r="16302">
          <cell r="B16302">
            <v>36332.089999999997</v>
          </cell>
          <cell r="C16302">
            <v>2012</v>
          </cell>
          <cell r="D16302" t="str">
            <v>700575  Human Resources</v>
          </cell>
          <cell r="E16302" t="str">
            <v>District 6</v>
          </cell>
          <cell r="F16302" t="str">
            <v>Water</v>
          </cell>
        </row>
        <row r="16303">
          <cell r="B16303">
            <v>9178.65</v>
          </cell>
          <cell r="C16303">
            <v>2012</v>
          </cell>
          <cell r="D16303" t="str">
            <v>700030  Budgets</v>
          </cell>
          <cell r="E16303" t="str">
            <v>District 4</v>
          </cell>
          <cell r="F16303" t="str">
            <v>Water</v>
          </cell>
        </row>
        <row r="16304">
          <cell r="B16304">
            <v>14406.8</v>
          </cell>
          <cell r="C16304">
            <v>2012</v>
          </cell>
          <cell r="D16304" t="str">
            <v>700030  Budgets</v>
          </cell>
          <cell r="E16304" t="str">
            <v>District 4</v>
          </cell>
          <cell r="F16304" t="str">
            <v>Water</v>
          </cell>
        </row>
        <row r="16305">
          <cell r="B16305">
            <v>22864.95</v>
          </cell>
          <cell r="C16305">
            <v>2012</v>
          </cell>
          <cell r="D16305" t="str">
            <v>700030  Budgets</v>
          </cell>
          <cell r="E16305" t="str">
            <v>District 4</v>
          </cell>
          <cell r="F16305" t="str">
            <v>Water</v>
          </cell>
        </row>
        <row r="16306">
          <cell r="B16306">
            <v>7266.5</v>
          </cell>
          <cell r="C16306">
            <v>2012</v>
          </cell>
          <cell r="D16306" t="str">
            <v>700030  Budgets</v>
          </cell>
          <cell r="E16306" t="str">
            <v>District 4</v>
          </cell>
          <cell r="F16306" t="str">
            <v>Water</v>
          </cell>
        </row>
        <row r="16307">
          <cell r="B16307">
            <v>13279.67</v>
          </cell>
          <cell r="C16307">
            <v>2012</v>
          </cell>
          <cell r="D16307" t="str">
            <v>700030  Budgets</v>
          </cell>
          <cell r="E16307" t="str">
            <v>District 4</v>
          </cell>
          <cell r="F16307" t="str">
            <v>Water</v>
          </cell>
        </row>
        <row r="16308">
          <cell r="B16308">
            <v>7093.66</v>
          </cell>
          <cell r="C16308">
            <v>2012</v>
          </cell>
          <cell r="D16308" t="str">
            <v>700030  Budgets</v>
          </cell>
          <cell r="E16308" t="str">
            <v>District 4</v>
          </cell>
          <cell r="F16308" t="str">
            <v>Water</v>
          </cell>
        </row>
        <row r="16309">
          <cell r="B16309">
            <v>19587.759999999998</v>
          </cell>
          <cell r="C16309">
            <v>2012</v>
          </cell>
          <cell r="D16309" t="str">
            <v>700030  Budgets</v>
          </cell>
          <cell r="E16309" t="str">
            <v>District 3</v>
          </cell>
          <cell r="F16309" t="str">
            <v>Water</v>
          </cell>
        </row>
        <row r="16310">
          <cell r="B16310">
            <v>7160.14</v>
          </cell>
          <cell r="C16310">
            <v>2012</v>
          </cell>
          <cell r="D16310" t="str">
            <v>700030  Budgets</v>
          </cell>
          <cell r="E16310" t="str">
            <v>District 3</v>
          </cell>
          <cell r="F16310" t="str">
            <v>Water</v>
          </cell>
        </row>
        <row r="16311">
          <cell r="B16311">
            <v>7160.14</v>
          </cell>
          <cell r="C16311">
            <v>2012</v>
          </cell>
          <cell r="D16311" t="str">
            <v>700030  Budgets</v>
          </cell>
          <cell r="E16311" t="str">
            <v>District 3</v>
          </cell>
          <cell r="F16311" t="str">
            <v>Water</v>
          </cell>
        </row>
        <row r="16312">
          <cell r="B16312">
            <v>7053.78</v>
          </cell>
          <cell r="C16312">
            <v>2012</v>
          </cell>
          <cell r="D16312" t="str">
            <v>700030  Budgets</v>
          </cell>
          <cell r="E16312" t="str">
            <v>District 3</v>
          </cell>
          <cell r="F16312" t="str">
            <v>Water</v>
          </cell>
        </row>
        <row r="16313">
          <cell r="B16313">
            <v>12544.47</v>
          </cell>
          <cell r="C16313">
            <v>2012</v>
          </cell>
          <cell r="D16313" t="str">
            <v>700030  Budgets</v>
          </cell>
          <cell r="E16313" t="str">
            <v>District 6</v>
          </cell>
          <cell r="F16313" t="str">
            <v>Water</v>
          </cell>
        </row>
        <row r="16314">
          <cell r="B16314">
            <v>11705.04</v>
          </cell>
          <cell r="C16314">
            <v>2012</v>
          </cell>
          <cell r="D16314" t="str">
            <v>700030  Budgets</v>
          </cell>
          <cell r="E16314" t="str">
            <v>District 8</v>
          </cell>
          <cell r="F16314" t="str">
            <v>Water</v>
          </cell>
        </row>
        <row r="16315">
          <cell r="B16315">
            <v>9919.68</v>
          </cell>
          <cell r="C16315">
            <v>2012</v>
          </cell>
          <cell r="D16315" t="str">
            <v>700030  Budgets</v>
          </cell>
          <cell r="E16315" t="str">
            <v>District 8</v>
          </cell>
          <cell r="F16315" t="str">
            <v>Water</v>
          </cell>
        </row>
        <row r="16316">
          <cell r="B16316">
            <v>8357.44</v>
          </cell>
          <cell r="C16316">
            <v>2012</v>
          </cell>
          <cell r="D16316" t="str">
            <v>700030  Budgets</v>
          </cell>
          <cell r="E16316" t="str">
            <v>District 6</v>
          </cell>
          <cell r="F16316" t="str">
            <v>Water</v>
          </cell>
        </row>
        <row r="16317">
          <cell r="B16317">
            <v>9773.43</v>
          </cell>
          <cell r="C16317">
            <v>2012</v>
          </cell>
          <cell r="D16317" t="str">
            <v>700030  Budgets</v>
          </cell>
          <cell r="E16317" t="str">
            <v>TOC</v>
          </cell>
          <cell r="F16317" t="str">
            <v>Water</v>
          </cell>
        </row>
        <row r="16318">
          <cell r="B16318">
            <v>7053.78</v>
          </cell>
          <cell r="C16318">
            <v>2012</v>
          </cell>
          <cell r="D16318" t="str">
            <v>700030  Budgets</v>
          </cell>
          <cell r="E16318" t="str">
            <v>District 1</v>
          </cell>
          <cell r="F16318" t="str">
            <v>Water</v>
          </cell>
        </row>
        <row r="16319">
          <cell r="B16319">
            <v>7678.69</v>
          </cell>
          <cell r="C16319">
            <v>2012</v>
          </cell>
          <cell r="D16319" t="str">
            <v>700030  Budgets</v>
          </cell>
          <cell r="E16319" t="str">
            <v>District 1</v>
          </cell>
          <cell r="F16319" t="str">
            <v>Water</v>
          </cell>
        </row>
        <row r="16320">
          <cell r="B16320">
            <v>7146.86</v>
          </cell>
          <cell r="C16320">
            <v>2012</v>
          </cell>
          <cell r="D16320" t="str">
            <v>700030  Budgets</v>
          </cell>
          <cell r="E16320" t="str">
            <v>District 1</v>
          </cell>
          <cell r="F16320" t="str">
            <v>Water</v>
          </cell>
        </row>
        <row r="16321">
          <cell r="B16321">
            <v>9839.91</v>
          </cell>
          <cell r="C16321">
            <v>2012</v>
          </cell>
          <cell r="D16321" t="str">
            <v>700030  Budgets</v>
          </cell>
          <cell r="E16321" t="str">
            <v>District 1</v>
          </cell>
          <cell r="F16321" t="str">
            <v>Water</v>
          </cell>
        </row>
        <row r="16322">
          <cell r="B16322">
            <v>12503.91</v>
          </cell>
          <cell r="C16322">
            <v>2012</v>
          </cell>
          <cell r="D16322" t="str">
            <v>700030  Budgets</v>
          </cell>
          <cell r="E16322" t="str">
            <v>District 1</v>
          </cell>
          <cell r="F16322" t="str">
            <v>Water</v>
          </cell>
        </row>
        <row r="16323">
          <cell r="B16323">
            <v>8563.84</v>
          </cell>
          <cell r="C16323">
            <v>2012</v>
          </cell>
          <cell r="D16323" t="str">
            <v>700030  Budgets</v>
          </cell>
          <cell r="E16323" t="str">
            <v>Logistics</v>
          </cell>
          <cell r="F16323" t="str">
            <v>Water</v>
          </cell>
        </row>
        <row r="16324">
          <cell r="B16324">
            <v>8204.86</v>
          </cell>
          <cell r="C16324">
            <v>2012</v>
          </cell>
          <cell r="D16324" t="str">
            <v>700030  Budgets</v>
          </cell>
          <cell r="E16324" t="str">
            <v>Logistics</v>
          </cell>
          <cell r="F16324" t="str">
            <v>Water</v>
          </cell>
        </row>
        <row r="16325">
          <cell r="B16325">
            <v>8337.81</v>
          </cell>
          <cell r="C16325">
            <v>2012</v>
          </cell>
          <cell r="D16325" t="str">
            <v>700030  Budgets</v>
          </cell>
          <cell r="E16325" t="str">
            <v>Logistics</v>
          </cell>
          <cell r="F16325" t="str">
            <v>Water</v>
          </cell>
        </row>
        <row r="16326">
          <cell r="B16326">
            <v>8204.86</v>
          </cell>
          <cell r="C16326">
            <v>2012</v>
          </cell>
          <cell r="D16326" t="str">
            <v>700030  Budgets</v>
          </cell>
          <cell r="E16326" t="str">
            <v>Logistics</v>
          </cell>
          <cell r="F16326" t="str">
            <v>Water</v>
          </cell>
        </row>
        <row r="16327">
          <cell r="B16327">
            <v>8391</v>
          </cell>
          <cell r="C16327">
            <v>2012</v>
          </cell>
          <cell r="D16327" t="str">
            <v>700030  Budgets</v>
          </cell>
          <cell r="E16327" t="str">
            <v>Logistics</v>
          </cell>
          <cell r="F16327" t="str">
            <v>Water</v>
          </cell>
        </row>
        <row r="16328">
          <cell r="B16328">
            <v>7053.78</v>
          </cell>
          <cell r="C16328">
            <v>2012</v>
          </cell>
          <cell r="D16328" t="str">
            <v>700030  Budgets</v>
          </cell>
          <cell r="E16328" t="str">
            <v>Logistics</v>
          </cell>
          <cell r="F16328" t="str">
            <v>Water</v>
          </cell>
        </row>
        <row r="16329">
          <cell r="B16329">
            <v>7182.16</v>
          </cell>
          <cell r="C16329">
            <v>2012</v>
          </cell>
          <cell r="D16329" t="str">
            <v>700030  Budgets</v>
          </cell>
          <cell r="E16329" t="str">
            <v>District 8</v>
          </cell>
          <cell r="F16329" t="str">
            <v>Water</v>
          </cell>
        </row>
        <row r="16330">
          <cell r="B16330">
            <v>7053.78</v>
          </cell>
          <cell r="C16330">
            <v>2012</v>
          </cell>
          <cell r="D16330" t="str">
            <v>700030  Budgets</v>
          </cell>
          <cell r="E16330" t="e">
            <v>#N/A</v>
          </cell>
          <cell r="F16330" t="str">
            <v>Sewer</v>
          </cell>
        </row>
        <row r="16331">
          <cell r="B16331">
            <v>7053.78</v>
          </cell>
          <cell r="C16331">
            <v>2012</v>
          </cell>
          <cell r="D16331" t="str">
            <v>700030  Budgets</v>
          </cell>
          <cell r="E16331" t="e">
            <v>#N/A</v>
          </cell>
          <cell r="F16331" t="str">
            <v>Sewer</v>
          </cell>
        </row>
        <row r="16332">
          <cell r="B16332">
            <v>7093.66</v>
          </cell>
          <cell r="C16332">
            <v>2012</v>
          </cell>
          <cell r="D16332" t="str">
            <v>700030  Budgets</v>
          </cell>
          <cell r="E16332" t="str">
            <v>District 8</v>
          </cell>
          <cell r="F16332" t="str">
            <v>Water</v>
          </cell>
        </row>
        <row r="16333">
          <cell r="B16333">
            <v>7053.78</v>
          </cell>
          <cell r="C16333">
            <v>2012</v>
          </cell>
          <cell r="D16333" t="str">
            <v>700030  Budgets</v>
          </cell>
          <cell r="E16333" t="str">
            <v>District 8</v>
          </cell>
          <cell r="F16333" t="str">
            <v>Water</v>
          </cell>
        </row>
        <row r="16334">
          <cell r="B16334">
            <v>7053.78</v>
          </cell>
          <cell r="C16334">
            <v>2012</v>
          </cell>
          <cell r="D16334" t="str">
            <v>700030  Budgets</v>
          </cell>
          <cell r="E16334" t="str">
            <v>District 8</v>
          </cell>
          <cell r="F16334" t="str">
            <v>Water</v>
          </cell>
        </row>
        <row r="16335">
          <cell r="B16335">
            <v>21153.9</v>
          </cell>
          <cell r="C16335">
            <v>2012</v>
          </cell>
          <cell r="D16335" t="str">
            <v>700030  Budgets</v>
          </cell>
          <cell r="E16335" t="str">
            <v>District 8</v>
          </cell>
          <cell r="F16335" t="str">
            <v>Water</v>
          </cell>
        </row>
        <row r="16336">
          <cell r="B16336">
            <v>7053.78</v>
          </cell>
          <cell r="C16336">
            <v>2012</v>
          </cell>
          <cell r="D16336" t="str">
            <v>700030  Budgets</v>
          </cell>
          <cell r="E16336" t="str">
            <v>District 8</v>
          </cell>
          <cell r="F16336" t="str">
            <v>Water</v>
          </cell>
        </row>
        <row r="16337">
          <cell r="B16337">
            <v>7249.37</v>
          </cell>
          <cell r="C16337">
            <v>2012</v>
          </cell>
          <cell r="D16337" t="str">
            <v>700030  Budgets</v>
          </cell>
          <cell r="E16337" t="str">
            <v>District 8</v>
          </cell>
          <cell r="F16337" t="str">
            <v>Water</v>
          </cell>
        </row>
        <row r="16338">
          <cell r="B16338">
            <v>7501.98</v>
          </cell>
          <cell r="C16338">
            <v>2012</v>
          </cell>
          <cell r="D16338" t="str">
            <v>700030  Budgets</v>
          </cell>
          <cell r="E16338" t="str">
            <v>District 8</v>
          </cell>
          <cell r="F16338" t="str">
            <v>Water</v>
          </cell>
        </row>
        <row r="16339">
          <cell r="B16339">
            <v>13774.06</v>
          </cell>
          <cell r="C16339">
            <v>2012</v>
          </cell>
          <cell r="D16339" t="str">
            <v>700030  Budgets</v>
          </cell>
          <cell r="E16339" t="str">
            <v>District 8</v>
          </cell>
          <cell r="F16339" t="str">
            <v>Water</v>
          </cell>
        </row>
        <row r="16340">
          <cell r="B16340">
            <v>7053.78</v>
          </cell>
          <cell r="C16340">
            <v>2012</v>
          </cell>
          <cell r="D16340" t="str">
            <v>700030  Budgets</v>
          </cell>
          <cell r="E16340" t="str">
            <v>District 8</v>
          </cell>
          <cell r="F16340" t="str">
            <v>Water</v>
          </cell>
        </row>
        <row r="16341">
          <cell r="B16341">
            <v>7103.12</v>
          </cell>
          <cell r="C16341">
            <v>2012</v>
          </cell>
          <cell r="D16341" t="str">
            <v>700030  Budgets</v>
          </cell>
          <cell r="E16341" t="str">
            <v>District 8</v>
          </cell>
          <cell r="F16341" t="str">
            <v>Water</v>
          </cell>
        </row>
        <row r="16342">
          <cell r="B16342">
            <v>7103.12</v>
          </cell>
          <cell r="C16342">
            <v>2012</v>
          </cell>
          <cell r="D16342" t="str">
            <v>700030  Budgets</v>
          </cell>
          <cell r="E16342" t="str">
            <v>District 8</v>
          </cell>
          <cell r="F16342" t="str">
            <v>Water</v>
          </cell>
        </row>
        <row r="16343">
          <cell r="B16343">
            <v>8611.4599999999991</v>
          </cell>
          <cell r="C16343">
            <v>2012</v>
          </cell>
          <cell r="D16343" t="str">
            <v>700030  Budgets</v>
          </cell>
          <cell r="E16343" t="str">
            <v>District 6</v>
          </cell>
          <cell r="F16343" t="str">
            <v>Water</v>
          </cell>
        </row>
        <row r="16344">
          <cell r="B16344">
            <v>12169.61</v>
          </cell>
          <cell r="C16344">
            <v>2012</v>
          </cell>
          <cell r="D16344" t="str">
            <v>700030  Budgets</v>
          </cell>
          <cell r="E16344" t="str">
            <v>District 6</v>
          </cell>
          <cell r="F16344" t="str">
            <v>Water</v>
          </cell>
        </row>
        <row r="16345">
          <cell r="B16345">
            <v>14167.15</v>
          </cell>
          <cell r="C16345">
            <v>2012</v>
          </cell>
          <cell r="D16345" t="str">
            <v>700030  Budgets</v>
          </cell>
          <cell r="E16345" t="str">
            <v>District 6</v>
          </cell>
          <cell r="F16345" t="str">
            <v>Water</v>
          </cell>
        </row>
        <row r="16346">
          <cell r="B16346">
            <v>21012.09</v>
          </cell>
          <cell r="C16346">
            <v>2012</v>
          </cell>
          <cell r="D16346" t="str">
            <v>700030  Budgets</v>
          </cell>
          <cell r="E16346" t="str">
            <v>District 6</v>
          </cell>
          <cell r="F16346" t="str">
            <v>Water</v>
          </cell>
        </row>
        <row r="16347">
          <cell r="B16347">
            <v>7333</v>
          </cell>
          <cell r="C16347">
            <v>2012</v>
          </cell>
          <cell r="D16347" t="str">
            <v>700030  Budgets</v>
          </cell>
          <cell r="E16347" t="str">
            <v>District 6</v>
          </cell>
          <cell r="F16347" t="str">
            <v>Water</v>
          </cell>
        </row>
        <row r="16348">
          <cell r="B16348">
            <v>21270.37</v>
          </cell>
          <cell r="C16348">
            <v>2012</v>
          </cell>
          <cell r="D16348" t="str">
            <v>700030  Budgets</v>
          </cell>
          <cell r="E16348" t="str">
            <v>District 6</v>
          </cell>
          <cell r="F16348" t="str">
            <v>Water</v>
          </cell>
        </row>
        <row r="16349">
          <cell r="B16349">
            <v>7160.14</v>
          </cell>
          <cell r="C16349">
            <v>2012</v>
          </cell>
          <cell r="D16349" t="str">
            <v>700030  Budgets</v>
          </cell>
          <cell r="E16349" t="str">
            <v>District 6</v>
          </cell>
          <cell r="F16349" t="str">
            <v>Water</v>
          </cell>
        </row>
        <row r="16350">
          <cell r="B16350">
            <v>9786.7000000000007</v>
          </cell>
          <cell r="C16350">
            <v>2012</v>
          </cell>
          <cell r="D16350" t="str">
            <v>700030  Budgets</v>
          </cell>
          <cell r="E16350" t="str">
            <v>District 8</v>
          </cell>
          <cell r="F16350" t="str">
            <v>Water</v>
          </cell>
        </row>
        <row r="16351">
          <cell r="B16351">
            <v>7080.38</v>
          </cell>
          <cell r="C16351">
            <v>2012</v>
          </cell>
          <cell r="D16351" t="str">
            <v>700030  Budgets</v>
          </cell>
          <cell r="E16351" t="str">
            <v>District 8</v>
          </cell>
          <cell r="F16351" t="str">
            <v>Water</v>
          </cell>
        </row>
        <row r="16352">
          <cell r="B16352">
            <v>7080.38</v>
          </cell>
          <cell r="C16352">
            <v>2012</v>
          </cell>
          <cell r="D16352" t="str">
            <v>700030  Budgets</v>
          </cell>
          <cell r="E16352" t="str">
            <v>District 8</v>
          </cell>
          <cell r="F16352" t="str">
            <v>Water</v>
          </cell>
        </row>
        <row r="16353">
          <cell r="B16353">
            <v>12028.42</v>
          </cell>
          <cell r="C16353">
            <v>2012</v>
          </cell>
          <cell r="D16353" t="str">
            <v>700030  Budgets</v>
          </cell>
          <cell r="E16353" t="str">
            <v>District 8</v>
          </cell>
          <cell r="F16353" t="str">
            <v>Water</v>
          </cell>
        </row>
        <row r="16354">
          <cell r="B16354">
            <v>7053.78</v>
          </cell>
          <cell r="C16354">
            <v>2012</v>
          </cell>
          <cell r="D16354" t="str">
            <v>700030  Budgets</v>
          </cell>
          <cell r="E16354" t="str">
            <v>District 1</v>
          </cell>
          <cell r="F16354" t="str">
            <v>Water</v>
          </cell>
        </row>
        <row r="16355">
          <cell r="B16355">
            <v>7103.12</v>
          </cell>
          <cell r="C16355">
            <v>2012</v>
          </cell>
          <cell r="D16355" t="str">
            <v>700030  Budgets</v>
          </cell>
          <cell r="E16355" t="str">
            <v>District 8</v>
          </cell>
          <cell r="F16355" t="str">
            <v>Water</v>
          </cell>
        </row>
        <row r="16356">
          <cell r="B16356">
            <v>8204.86</v>
          </cell>
          <cell r="C16356">
            <v>2012</v>
          </cell>
          <cell r="D16356" t="str">
            <v>700030  Budgets</v>
          </cell>
          <cell r="E16356" t="str">
            <v>Logistics</v>
          </cell>
          <cell r="F16356" t="str">
            <v>Water</v>
          </cell>
        </row>
        <row r="16357">
          <cell r="B16357">
            <v>7053.78</v>
          </cell>
          <cell r="C16357">
            <v>2012</v>
          </cell>
          <cell r="D16357" t="str">
            <v>700030  Budgets</v>
          </cell>
          <cell r="E16357" t="str">
            <v>District 4</v>
          </cell>
          <cell r="F16357" t="str">
            <v>Sewer</v>
          </cell>
        </row>
        <row r="16358">
          <cell r="B16358">
            <v>11464.18</v>
          </cell>
          <cell r="C16358">
            <v>2012</v>
          </cell>
          <cell r="D16358" t="str">
            <v>700030  Budgets</v>
          </cell>
          <cell r="E16358" t="str">
            <v>District 4</v>
          </cell>
          <cell r="F16358" t="str">
            <v>Sewer</v>
          </cell>
        </row>
        <row r="16359">
          <cell r="B16359">
            <v>8820.35</v>
          </cell>
          <cell r="C16359">
            <v>2012</v>
          </cell>
          <cell r="D16359" t="str">
            <v>700030  Budgets</v>
          </cell>
          <cell r="E16359" t="str">
            <v>District 4</v>
          </cell>
          <cell r="F16359" t="str">
            <v>Sewer</v>
          </cell>
        </row>
        <row r="16360">
          <cell r="B16360">
            <v>12493.13</v>
          </cell>
          <cell r="C16360">
            <v>2012</v>
          </cell>
          <cell r="D16360" t="str">
            <v>700030  Budgets</v>
          </cell>
          <cell r="E16360" t="str">
            <v>District 3</v>
          </cell>
          <cell r="F16360" t="str">
            <v>Sewer</v>
          </cell>
        </row>
        <row r="16361">
          <cell r="B16361">
            <v>7053.78</v>
          </cell>
          <cell r="C16361">
            <v>2012</v>
          </cell>
          <cell r="D16361" t="str">
            <v>700030  Budgets</v>
          </cell>
          <cell r="E16361" t="str">
            <v>District 3</v>
          </cell>
          <cell r="F16361" t="str">
            <v>Sewer</v>
          </cell>
        </row>
        <row r="16362">
          <cell r="B16362">
            <v>20286.32</v>
          </cell>
          <cell r="C16362">
            <v>2012</v>
          </cell>
          <cell r="D16362" t="str">
            <v>700030  Budgets</v>
          </cell>
          <cell r="E16362" t="str">
            <v>District 3</v>
          </cell>
          <cell r="F16362" t="str">
            <v>Sewer</v>
          </cell>
        </row>
        <row r="16363">
          <cell r="B16363">
            <v>7620.58</v>
          </cell>
          <cell r="C16363">
            <v>2012</v>
          </cell>
          <cell r="D16363" t="str">
            <v>700030  Budgets</v>
          </cell>
          <cell r="E16363" t="str">
            <v>TOC</v>
          </cell>
          <cell r="F16363" t="str">
            <v>Sewer</v>
          </cell>
        </row>
        <row r="16364">
          <cell r="B16364">
            <v>9773.43</v>
          </cell>
          <cell r="C16364">
            <v>2012</v>
          </cell>
          <cell r="D16364" t="str">
            <v>700030  Budgets</v>
          </cell>
          <cell r="E16364" t="str">
            <v>District 7</v>
          </cell>
          <cell r="F16364" t="str">
            <v>Sewer</v>
          </cell>
        </row>
        <row r="16365">
          <cell r="B16365">
            <v>7080.38</v>
          </cell>
          <cell r="C16365">
            <v>2012</v>
          </cell>
          <cell r="D16365" t="str">
            <v>700030  Budgets</v>
          </cell>
          <cell r="E16365" t="str">
            <v>District 7</v>
          </cell>
          <cell r="F16365" t="str">
            <v>Sewer</v>
          </cell>
        </row>
        <row r="16366">
          <cell r="B16366">
            <v>9609.5300000000007</v>
          </cell>
          <cell r="C16366">
            <v>2012</v>
          </cell>
          <cell r="D16366" t="str">
            <v>700030  Budgets</v>
          </cell>
          <cell r="E16366" t="str">
            <v>District 6</v>
          </cell>
          <cell r="F16366" t="str">
            <v>Sewer</v>
          </cell>
        </row>
        <row r="16367">
          <cell r="B16367">
            <v>9638.7000000000007</v>
          </cell>
          <cell r="C16367">
            <v>2012</v>
          </cell>
          <cell r="D16367" t="str">
            <v>700030  Budgets</v>
          </cell>
          <cell r="E16367" t="str">
            <v>District 7</v>
          </cell>
          <cell r="F16367" t="str">
            <v>Sewer</v>
          </cell>
        </row>
        <row r="16368">
          <cell r="B16368">
            <v>7237.66</v>
          </cell>
          <cell r="C16368">
            <v>2012</v>
          </cell>
          <cell r="D16368" t="str">
            <v>700030  Budgets</v>
          </cell>
          <cell r="E16368" t="str">
            <v>District 1</v>
          </cell>
          <cell r="F16368" t="str">
            <v>Sewer</v>
          </cell>
        </row>
        <row r="16369">
          <cell r="B16369">
            <v>7448.44</v>
          </cell>
          <cell r="C16369">
            <v>2012</v>
          </cell>
          <cell r="D16369" t="str">
            <v>700030  Budgets</v>
          </cell>
          <cell r="E16369" t="str">
            <v>District 1</v>
          </cell>
          <cell r="F16369" t="str">
            <v>Sewer</v>
          </cell>
        </row>
        <row r="16370">
          <cell r="B16370">
            <v>8235.31</v>
          </cell>
          <cell r="C16370">
            <v>2012</v>
          </cell>
          <cell r="D16370" t="str">
            <v>700030  Budgets</v>
          </cell>
          <cell r="E16370" t="str">
            <v>District 1</v>
          </cell>
          <cell r="F16370" t="str">
            <v>Sewer</v>
          </cell>
        </row>
        <row r="16371">
          <cell r="B16371">
            <v>7053.78</v>
          </cell>
          <cell r="C16371">
            <v>2012</v>
          </cell>
          <cell r="D16371" t="str">
            <v>700030  Budgets</v>
          </cell>
          <cell r="E16371" t="str">
            <v>Logistics</v>
          </cell>
          <cell r="F16371" t="str">
            <v>Sewer</v>
          </cell>
        </row>
        <row r="16372">
          <cell r="B16372">
            <v>7676.2</v>
          </cell>
          <cell r="C16372">
            <v>2012</v>
          </cell>
          <cell r="D16372" t="str">
            <v>700030  Budgets</v>
          </cell>
          <cell r="E16372" t="str">
            <v>Logistics</v>
          </cell>
          <cell r="F16372" t="str">
            <v>Sewer</v>
          </cell>
        </row>
        <row r="16373">
          <cell r="B16373">
            <v>7133.55</v>
          </cell>
          <cell r="C16373">
            <v>2012</v>
          </cell>
          <cell r="D16373" t="str">
            <v>700030  Budgets</v>
          </cell>
          <cell r="E16373" t="str">
            <v>Logistics</v>
          </cell>
          <cell r="F16373" t="str">
            <v>Sewer</v>
          </cell>
        </row>
        <row r="16374">
          <cell r="B16374">
            <v>7080.38</v>
          </cell>
          <cell r="C16374">
            <v>2012</v>
          </cell>
          <cell r="D16374" t="str">
            <v>700030  Budgets</v>
          </cell>
          <cell r="E16374" t="str">
            <v>Logistics</v>
          </cell>
          <cell r="F16374" t="str">
            <v>Sewer</v>
          </cell>
        </row>
        <row r="16375">
          <cell r="B16375">
            <v>8883.5300000000007</v>
          </cell>
          <cell r="C16375">
            <v>2012</v>
          </cell>
          <cell r="D16375" t="str">
            <v>700030  Budgets</v>
          </cell>
          <cell r="E16375" t="str">
            <v>Logistics</v>
          </cell>
          <cell r="F16375" t="str">
            <v>Sewer</v>
          </cell>
        </row>
        <row r="16376">
          <cell r="B16376">
            <v>7053.78</v>
          </cell>
          <cell r="C16376">
            <v>2012</v>
          </cell>
          <cell r="D16376" t="str">
            <v>700030  Budgets</v>
          </cell>
          <cell r="E16376" t="str">
            <v>Logistics</v>
          </cell>
          <cell r="F16376" t="str">
            <v>Sewer</v>
          </cell>
        </row>
        <row r="16377">
          <cell r="B16377">
            <v>14362.19</v>
          </cell>
          <cell r="C16377">
            <v>2012</v>
          </cell>
          <cell r="D16377" t="str">
            <v>700030  Budgets</v>
          </cell>
          <cell r="E16377" t="str">
            <v>Logistics</v>
          </cell>
          <cell r="F16377" t="str">
            <v>Sewer</v>
          </cell>
        </row>
        <row r="16378">
          <cell r="B16378">
            <v>14033.32</v>
          </cell>
          <cell r="C16378">
            <v>2012</v>
          </cell>
          <cell r="D16378" t="str">
            <v>700030  Budgets</v>
          </cell>
          <cell r="E16378" t="str">
            <v>Informal Settlements</v>
          </cell>
          <cell r="F16378" t="str">
            <v>Sewer</v>
          </cell>
        </row>
        <row r="16379">
          <cell r="B16379">
            <v>7053.78</v>
          </cell>
          <cell r="C16379">
            <v>2012</v>
          </cell>
          <cell r="D16379" t="str">
            <v>700030  Budgets</v>
          </cell>
          <cell r="E16379" t="str">
            <v>TOC</v>
          </cell>
          <cell r="F16379" t="str">
            <v>Sewer</v>
          </cell>
        </row>
        <row r="16380">
          <cell r="B16380">
            <v>21203.759999999998</v>
          </cell>
          <cell r="C16380">
            <v>2012</v>
          </cell>
          <cell r="D16380" t="str">
            <v>700030  Budgets</v>
          </cell>
          <cell r="E16380" t="str">
            <v>Planning &amp; Design</v>
          </cell>
          <cell r="F16380" t="str">
            <v>Sewer</v>
          </cell>
        </row>
        <row r="16381">
          <cell r="B16381">
            <v>7253.21</v>
          </cell>
          <cell r="C16381">
            <v>2012</v>
          </cell>
          <cell r="D16381" t="str">
            <v>700030  Budgets</v>
          </cell>
          <cell r="E16381" t="str">
            <v>Planning &amp; Design</v>
          </cell>
          <cell r="F16381" t="str">
            <v>Sewer</v>
          </cell>
        </row>
        <row r="16382">
          <cell r="B16382">
            <v>7785.02</v>
          </cell>
          <cell r="C16382">
            <v>2012</v>
          </cell>
          <cell r="D16382" t="str">
            <v>700030  Budgets</v>
          </cell>
          <cell r="E16382" t="str">
            <v>Informal Settlements</v>
          </cell>
          <cell r="F16382" t="str">
            <v>Sewer</v>
          </cell>
        </row>
        <row r="16383">
          <cell r="B16383">
            <v>15212.78</v>
          </cell>
          <cell r="C16383">
            <v>2012</v>
          </cell>
          <cell r="D16383" t="str">
            <v>700030  Budgets</v>
          </cell>
          <cell r="E16383" t="str">
            <v>District 4</v>
          </cell>
          <cell r="F16383" t="str">
            <v>Sewer</v>
          </cell>
        </row>
        <row r="16384">
          <cell r="B16384">
            <v>7596.43</v>
          </cell>
          <cell r="C16384">
            <v>2012</v>
          </cell>
          <cell r="D16384" t="str">
            <v>700030  Budgets</v>
          </cell>
          <cell r="E16384" t="str">
            <v>Logistics</v>
          </cell>
          <cell r="F16384" t="str">
            <v>Water</v>
          </cell>
        </row>
        <row r="16385">
          <cell r="B16385">
            <v>7718.59</v>
          </cell>
          <cell r="C16385">
            <v>2012</v>
          </cell>
          <cell r="D16385" t="str">
            <v>700030  Budgets</v>
          </cell>
          <cell r="E16385" t="str">
            <v>Logistics</v>
          </cell>
          <cell r="F16385" t="str">
            <v>Water</v>
          </cell>
        </row>
        <row r="16386">
          <cell r="B16386">
            <v>7093.66</v>
          </cell>
          <cell r="C16386">
            <v>2012</v>
          </cell>
          <cell r="D16386" t="str">
            <v>700030  Budgets</v>
          </cell>
          <cell r="E16386" t="str">
            <v>TOC</v>
          </cell>
          <cell r="F16386" t="str">
            <v>Water</v>
          </cell>
        </row>
        <row r="16387">
          <cell r="B16387">
            <v>12038.11</v>
          </cell>
          <cell r="C16387">
            <v>2012</v>
          </cell>
          <cell r="D16387" t="str">
            <v>700030  Budgets</v>
          </cell>
          <cell r="E16387" t="str">
            <v>Informal Settlements</v>
          </cell>
          <cell r="F16387" t="str">
            <v>Water</v>
          </cell>
        </row>
        <row r="16388">
          <cell r="B16388">
            <v>7383.91</v>
          </cell>
          <cell r="C16388">
            <v>2012</v>
          </cell>
          <cell r="D16388" t="str">
            <v>700030  Budgets</v>
          </cell>
          <cell r="E16388" t="str">
            <v>TOC</v>
          </cell>
          <cell r="F16388" t="str">
            <v>Water</v>
          </cell>
        </row>
        <row r="16389">
          <cell r="B16389">
            <v>42437.51</v>
          </cell>
          <cell r="C16389">
            <v>2012</v>
          </cell>
          <cell r="D16389" t="str">
            <v>700030  Budgets</v>
          </cell>
          <cell r="E16389" t="str">
            <v>Planning &amp; Design</v>
          </cell>
          <cell r="F16389" t="str">
            <v>Water</v>
          </cell>
        </row>
        <row r="16390">
          <cell r="B16390">
            <v>8022.1</v>
          </cell>
          <cell r="C16390">
            <v>2012</v>
          </cell>
          <cell r="D16390" t="str">
            <v>700030  Budgets</v>
          </cell>
          <cell r="E16390" t="str">
            <v>Informal Settlements</v>
          </cell>
          <cell r="F16390" t="str">
            <v>Water</v>
          </cell>
        </row>
        <row r="16391">
          <cell r="B16391">
            <v>11076.09</v>
          </cell>
          <cell r="C16391">
            <v>2012</v>
          </cell>
          <cell r="D16391" t="str">
            <v>700030  Budgets</v>
          </cell>
          <cell r="E16391" t="str">
            <v>Logistics</v>
          </cell>
          <cell r="F16391" t="str">
            <v>Water</v>
          </cell>
        </row>
        <row r="16392">
          <cell r="B16392">
            <v>7053.78</v>
          </cell>
          <cell r="C16392">
            <v>2012</v>
          </cell>
          <cell r="D16392" t="str">
            <v>700030  Budgets</v>
          </cell>
          <cell r="E16392" t="str">
            <v>District 7</v>
          </cell>
          <cell r="F16392" t="str">
            <v>Sewer</v>
          </cell>
        </row>
        <row r="16393">
          <cell r="B16393">
            <v>7133.55</v>
          </cell>
          <cell r="C16393">
            <v>2012</v>
          </cell>
          <cell r="D16393" t="str">
            <v>700030  Budgets</v>
          </cell>
          <cell r="E16393" t="str">
            <v>District 7</v>
          </cell>
          <cell r="F16393" t="str">
            <v>Sewer</v>
          </cell>
        </row>
        <row r="16394">
          <cell r="B16394">
            <v>8256.99</v>
          </cell>
          <cell r="C16394">
            <v>2012</v>
          </cell>
          <cell r="D16394" t="str">
            <v>700030  Budgets</v>
          </cell>
          <cell r="E16394" t="str">
            <v>District 7</v>
          </cell>
          <cell r="F16394" t="str">
            <v>Sewer</v>
          </cell>
        </row>
        <row r="16395">
          <cell r="B16395">
            <v>7053.78</v>
          </cell>
          <cell r="C16395">
            <v>2012</v>
          </cell>
          <cell r="D16395" t="str">
            <v>700030  Budgets</v>
          </cell>
          <cell r="E16395" t="str">
            <v>District 7</v>
          </cell>
          <cell r="F16395" t="str">
            <v>Sewer</v>
          </cell>
        </row>
        <row r="16396">
          <cell r="B16396">
            <v>7053.78</v>
          </cell>
          <cell r="C16396">
            <v>2012</v>
          </cell>
          <cell r="D16396" t="str">
            <v>700030  Budgets</v>
          </cell>
          <cell r="E16396" t="str">
            <v>District 7</v>
          </cell>
          <cell r="F16396" t="str">
            <v>Sewer</v>
          </cell>
        </row>
        <row r="16397">
          <cell r="B16397">
            <v>9744.42</v>
          </cell>
          <cell r="C16397">
            <v>2012</v>
          </cell>
          <cell r="D16397" t="str">
            <v>700030  Budgets</v>
          </cell>
          <cell r="E16397" t="str">
            <v>District 7</v>
          </cell>
          <cell r="F16397" t="str">
            <v>Sewer</v>
          </cell>
        </row>
        <row r="16398">
          <cell r="B16398">
            <v>8475.36</v>
          </cell>
          <cell r="C16398">
            <v>2012</v>
          </cell>
          <cell r="D16398" t="str">
            <v>700030  Budgets</v>
          </cell>
          <cell r="E16398" t="str">
            <v>District 6</v>
          </cell>
          <cell r="F16398" t="str">
            <v>Sewer</v>
          </cell>
        </row>
        <row r="16399">
          <cell r="B16399">
            <v>9800.0300000000007</v>
          </cell>
          <cell r="C16399">
            <v>2012</v>
          </cell>
          <cell r="D16399" t="str">
            <v>700030  Budgets</v>
          </cell>
          <cell r="E16399" t="str">
            <v>District 6</v>
          </cell>
          <cell r="F16399" t="str">
            <v>Sewer</v>
          </cell>
        </row>
        <row r="16400">
          <cell r="B16400">
            <v>7053.78</v>
          </cell>
          <cell r="C16400">
            <v>2012</v>
          </cell>
          <cell r="D16400" t="str">
            <v>700030  Budgets</v>
          </cell>
          <cell r="E16400" t="str">
            <v>District 6</v>
          </cell>
          <cell r="F16400" t="str">
            <v>Sewer</v>
          </cell>
        </row>
        <row r="16401">
          <cell r="B16401">
            <v>9227.6</v>
          </cell>
          <cell r="C16401">
            <v>2012</v>
          </cell>
          <cell r="D16401" t="str">
            <v>700030  Budgets</v>
          </cell>
          <cell r="E16401" t="str">
            <v>District 6</v>
          </cell>
          <cell r="F16401" t="str">
            <v>Sewer</v>
          </cell>
        </row>
        <row r="16402">
          <cell r="B16402">
            <v>9858.07</v>
          </cell>
          <cell r="C16402">
            <v>2012</v>
          </cell>
          <cell r="D16402" t="str">
            <v>700030  Budgets</v>
          </cell>
          <cell r="E16402" t="str">
            <v>District 6</v>
          </cell>
          <cell r="F16402" t="str">
            <v>Sewer</v>
          </cell>
        </row>
        <row r="16403">
          <cell r="B16403">
            <v>8575.4</v>
          </cell>
          <cell r="C16403">
            <v>2012</v>
          </cell>
          <cell r="D16403" t="str">
            <v>700030  Budgets</v>
          </cell>
          <cell r="E16403" t="str">
            <v>District 6</v>
          </cell>
          <cell r="F16403" t="str">
            <v>Sewer</v>
          </cell>
        </row>
        <row r="16404">
          <cell r="B16404">
            <v>7093.66</v>
          </cell>
          <cell r="C16404">
            <v>2012</v>
          </cell>
          <cell r="D16404" t="str">
            <v>700030  Budgets</v>
          </cell>
          <cell r="E16404" t="str">
            <v>District 7</v>
          </cell>
          <cell r="F16404" t="str">
            <v>Sewer</v>
          </cell>
        </row>
        <row r="16405">
          <cell r="B16405">
            <v>7519.13</v>
          </cell>
          <cell r="C16405">
            <v>2012</v>
          </cell>
          <cell r="D16405" t="str">
            <v>700030  Budgets</v>
          </cell>
          <cell r="E16405" t="str">
            <v>District 7</v>
          </cell>
          <cell r="F16405" t="str">
            <v>Sewer</v>
          </cell>
        </row>
        <row r="16406">
          <cell r="B16406">
            <v>8340.8799999999992</v>
          </cell>
          <cell r="C16406">
            <v>2012</v>
          </cell>
          <cell r="D16406" t="str">
            <v>700030  Budgets</v>
          </cell>
          <cell r="E16406" t="str">
            <v>District 7</v>
          </cell>
          <cell r="F16406" t="str">
            <v>Sewer</v>
          </cell>
        </row>
        <row r="16407">
          <cell r="B16407">
            <v>7053.78</v>
          </cell>
          <cell r="C16407">
            <v>2012</v>
          </cell>
          <cell r="D16407" t="str">
            <v>700030  Budgets</v>
          </cell>
          <cell r="E16407" t="str">
            <v>District 7</v>
          </cell>
          <cell r="F16407" t="str">
            <v>Sewer</v>
          </cell>
        </row>
        <row r="16408">
          <cell r="B16408">
            <v>8174.97</v>
          </cell>
          <cell r="C16408">
            <v>2012</v>
          </cell>
          <cell r="D16408" t="str">
            <v>700030  Budgets</v>
          </cell>
          <cell r="E16408" t="str">
            <v>District 7</v>
          </cell>
          <cell r="F16408" t="str">
            <v>Sewer</v>
          </cell>
        </row>
        <row r="16409">
          <cell r="B16409">
            <v>8977.61</v>
          </cell>
          <cell r="C16409">
            <v>2012</v>
          </cell>
          <cell r="D16409" t="str">
            <v>700030  Budgets</v>
          </cell>
          <cell r="E16409" t="str">
            <v>District 4</v>
          </cell>
          <cell r="F16409" t="str">
            <v>Sewer</v>
          </cell>
        </row>
        <row r="16410">
          <cell r="B16410">
            <v>70382.83</v>
          </cell>
          <cell r="C16410">
            <v>2012</v>
          </cell>
          <cell r="D16410" t="str">
            <v>700165  Expenditure</v>
          </cell>
          <cell r="E16410" t="str">
            <v>District 4</v>
          </cell>
          <cell r="F16410" t="str">
            <v>Water</v>
          </cell>
        </row>
        <row r="16411">
          <cell r="B16411">
            <v>94412.76</v>
          </cell>
          <cell r="C16411">
            <v>2012</v>
          </cell>
          <cell r="D16411" t="str">
            <v>700165  Expenditure</v>
          </cell>
          <cell r="E16411" t="str">
            <v>District 4</v>
          </cell>
          <cell r="F16411" t="str">
            <v>Water</v>
          </cell>
        </row>
        <row r="16412">
          <cell r="B16412">
            <v>952.59</v>
          </cell>
          <cell r="C16412">
            <v>2012</v>
          </cell>
          <cell r="D16412" t="str">
            <v>700165  Expenditure</v>
          </cell>
          <cell r="E16412" t="str">
            <v>District 4</v>
          </cell>
          <cell r="F16412" t="str">
            <v>Water</v>
          </cell>
        </row>
        <row r="16413">
          <cell r="B16413">
            <v>13954.55</v>
          </cell>
          <cell r="C16413">
            <v>2012</v>
          </cell>
          <cell r="D16413" t="str">
            <v>700165  Expenditure</v>
          </cell>
          <cell r="E16413" t="str">
            <v>District 4</v>
          </cell>
          <cell r="F16413" t="str">
            <v>Water</v>
          </cell>
        </row>
        <row r="16414">
          <cell r="B16414">
            <v>12302.86</v>
          </cell>
          <cell r="C16414">
            <v>2012</v>
          </cell>
          <cell r="D16414" t="str">
            <v>700165  Expenditure</v>
          </cell>
          <cell r="E16414" t="str">
            <v>District 4</v>
          </cell>
          <cell r="F16414" t="str">
            <v>Water</v>
          </cell>
        </row>
        <row r="16415">
          <cell r="B16415">
            <v>17673.88</v>
          </cell>
          <cell r="C16415">
            <v>2012</v>
          </cell>
          <cell r="D16415" t="str">
            <v>700165  Expenditure</v>
          </cell>
          <cell r="E16415" t="str">
            <v>District 3</v>
          </cell>
          <cell r="F16415" t="str">
            <v>Water</v>
          </cell>
        </row>
        <row r="16416">
          <cell r="B16416">
            <v>1135.04</v>
          </cell>
          <cell r="C16416">
            <v>2012</v>
          </cell>
          <cell r="D16416" t="str">
            <v>700165  Expenditure</v>
          </cell>
          <cell r="E16416" t="str">
            <v>District 3</v>
          </cell>
          <cell r="F16416" t="str">
            <v>Water</v>
          </cell>
        </row>
        <row r="16417">
          <cell r="B16417">
            <v>51746.22</v>
          </cell>
          <cell r="C16417">
            <v>2012</v>
          </cell>
          <cell r="D16417" t="str">
            <v>700165  Expenditure</v>
          </cell>
          <cell r="E16417" t="str">
            <v>District 3</v>
          </cell>
          <cell r="F16417" t="str">
            <v>Water</v>
          </cell>
        </row>
        <row r="16418">
          <cell r="B16418">
            <v>11657.58</v>
          </cell>
          <cell r="C16418">
            <v>2012</v>
          </cell>
          <cell r="D16418" t="str">
            <v>700165  Expenditure</v>
          </cell>
          <cell r="E16418" t="str">
            <v>District 3</v>
          </cell>
          <cell r="F16418" t="str">
            <v>Water</v>
          </cell>
        </row>
        <row r="16419">
          <cell r="B16419">
            <v>45683.07</v>
          </cell>
          <cell r="C16419">
            <v>2012</v>
          </cell>
          <cell r="D16419" t="str">
            <v>700165  Expenditure</v>
          </cell>
          <cell r="E16419" t="str">
            <v>District 6</v>
          </cell>
          <cell r="F16419" t="str">
            <v>Water</v>
          </cell>
        </row>
        <row r="16420">
          <cell r="B16420">
            <v>46320.52</v>
          </cell>
          <cell r="C16420">
            <v>2012</v>
          </cell>
          <cell r="D16420" t="str">
            <v>700165  Expenditure</v>
          </cell>
          <cell r="E16420" t="str">
            <v>District 8</v>
          </cell>
          <cell r="F16420" t="str">
            <v>Water</v>
          </cell>
        </row>
        <row r="16421">
          <cell r="B16421">
            <v>11731.83</v>
          </cell>
          <cell r="C16421">
            <v>2012</v>
          </cell>
          <cell r="D16421" t="str">
            <v>700165  Expenditure</v>
          </cell>
          <cell r="E16421" t="str">
            <v>District 8</v>
          </cell>
          <cell r="F16421" t="str">
            <v>Water</v>
          </cell>
        </row>
        <row r="16422">
          <cell r="B16422">
            <v>15035.5</v>
          </cell>
          <cell r="C16422">
            <v>2012</v>
          </cell>
          <cell r="D16422" t="str">
            <v>700165  Expenditure</v>
          </cell>
          <cell r="E16422" t="str">
            <v>District 6</v>
          </cell>
          <cell r="F16422" t="str">
            <v>Water</v>
          </cell>
        </row>
        <row r="16423">
          <cell r="B16423">
            <v>42.78</v>
          </cell>
          <cell r="C16423">
            <v>2012</v>
          </cell>
          <cell r="D16423" t="str">
            <v>700165  Expenditure</v>
          </cell>
          <cell r="E16423" t="str">
            <v>TOC</v>
          </cell>
          <cell r="F16423" t="str">
            <v>Water</v>
          </cell>
        </row>
        <row r="16424">
          <cell r="B16424">
            <v>55690.36</v>
          </cell>
          <cell r="C16424">
            <v>2012</v>
          </cell>
          <cell r="D16424" t="str">
            <v>700165  Expenditure</v>
          </cell>
          <cell r="E16424" t="str">
            <v>District 1</v>
          </cell>
          <cell r="F16424" t="str">
            <v>Water</v>
          </cell>
        </row>
        <row r="16425">
          <cell r="B16425">
            <v>1220.6099999999999</v>
          </cell>
          <cell r="C16425">
            <v>2012</v>
          </cell>
          <cell r="D16425" t="str">
            <v>700165  Expenditure</v>
          </cell>
          <cell r="E16425" t="str">
            <v>District 1</v>
          </cell>
          <cell r="F16425" t="str">
            <v>Water</v>
          </cell>
        </row>
        <row r="16426">
          <cell r="B16426">
            <v>12289.25</v>
          </cell>
          <cell r="C16426">
            <v>2012</v>
          </cell>
          <cell r="D16426" t="str">
            <v>700165  Expenditure</v>
          </cell>
          <cell r="E16426" t="str">
            <v>District 1</v>
          </cell>
          <cell r="F16426" t="str">
            <v>Water</v>
          </cell>
        </row>
        <row r="16427">
          <cell r="B16427">
            <v>31283.58</v>
          </cell>
          <cell r="C16427">
            <v>2012</v>
          </cell>
          <cell r="D16427" t="str">
            <v>700165  Expenditure</v>
          </cell>
          <cell r="E16427" t="str">
            <v>District 1</v>
          </cell>
          <cell r="F16427" t="str">
            <v>Water</v>
          </cell>
        </row>
        <row r="16428">
          <cell r="B16428">
            <v>17894.490000000002</v>
          </cell>
          <cell r="C16428">
            <v>2012</v>
          </cell>
          <cell r="D16428" t="str">
            <v>700165  Expenditure</v>
          </cell>
          <cell r="E16428" t="str">
            <v>Logistics</v>
          </cell>
          <cell r="F16428" t="str">
            <v>Water</v>
          </cell>
        </row>
        <row r="16429">
          <cell r="B16429">
            <v>2717.05</v>
          </cell>
          <cell r="C16429">
            <v>2012</v>
          </cell>
          <cell r="D16429" t="str">
            <v>700165  Expenditure</v>
          </cell>
          <cell r="E16429" t="str">
            <v>Logistics</v>
          </cell>
          <cell r="F16429" t="str">
            <v>Water</v>
          </cell>
        </row>
        <row r="16430">
          <cell r="B16430">
            <v>32342.2</v>
          </cell>
          <cell r="C16430">
            <v>2012</v>
          </cell>
          <cell r="D16430" t="str">
            <v>700165  Expenditure</v>
          </cell>
          <cell r="E16430" t="str">
            <v>Logistics</v>
          </cell>
          <cell r="F16430" t="str">
            <v>Water</v>
          </cell>
        </row>
        <row r="16431">
          <cell r="B16431">
            <v>2246.38</v>
          </cell>
          <cell r="C16431">
            <v>2012</v>
          </cell>
          <cell r="D16431" t="str">
            <v>700165  Expenditure</v>
          </cell>
          <cell r="E16431" t="str">
            <v>Logistics</v>
          </cell>
          <cell r="F16431" t="str">
            <v>Water</v>
          </cell>
        </row>
        <row r="16432">
          <cell r="B16432">
            <v>19564.34</v>
          </cell>
          <cell r="C16432">
            <v>2012</v>
          </cell>
          <cell r="D16432" t="str">
            <v>700165  Expenditure</v>
          </cell>
          <cell r="E16432" t="str">
            <v>District 4</v>
          </cell>
          <cell r="F16432" t="str">
            <v>Water</v>
          </cell>
        </row>
        <row r="16433">
          <cell r="B16433">
            <v>278.13</v>
          </cell>
          <cell r="C16433">
            <v>2012</v>
          </cell>
          <cell r="D16433" t="str">
            <v>700165  Expenditure</v>
          </cell>
          <cell r="E16433" t="e">
            <v>#N/A</v>
          </cell>
          <cell r="F16433" t="str">
            <v>Sewer</v>
          </cell>
        </row>
        <row r="16434">
          <cell r="B16434">
            <v>139040.69</v>
          </cell>
          <cell r="C16434">
            <v>2012</v>
          </cell>
          <cell r="D16434" t="str">
            <v>700165  Expenditure</v>
          </cell>
          <cell r="E16434" t="str">
            <v>District 8</v>
          </cell>
          <cell r="F16434" t="str">
            <v>Water</v>
          </cell>
        </row>
        <row r="16435">
          <cell r="B16435">
            <v>84976.47</v>
          </cell>
          <cell r="C16435">
            <v>2012</v>
          </cell>
          <cell r="D16435" t="str">
            <v>700165  Expenditure</v>
          </cell>
          <cell r="E16435" t="str">
            <v>District 8</v>
          </cell>
          <cell r="F16435" t="str">
            <v>Water</v>
          </cell>
        </row>
        <row r="16436">
          <cell r="B16436">
            <v>567.52</v>
          </cell>
          <cell r="C16436">
            <v>2012</v>
          </cell>
          <cell r="D16436" t="str">
            <v>700165  Expenditure</v>
          </cell>
          <cell r="E16436" t="str">
            <v>District 8</v>
          </cell>
          <cell r="F16436" t="str">
            <v>Water</v>
          </cell>
        </row>
        <row r="16437">
          <cell r="B16437">
            <v>41626.300000000003</v>
          </cell>
          <cell r="C16437">
            <v>2012</v>
          </cell>
          <cell r="D16437" t="str">
            <v>700165  Expenditure</v>
          </cell>
          <cell r="E16437" t="str">
            <v>District 8</v>
          </cell>
          <cell r="F16437" t="str">
            <v>Water</v>
          </cell>
        </row>
        <row r="16438">
          <cell r="B16438">
            <v>24851.200000000001</v>
          </cell>
          <cell r="C16438">
            <v>2012</v>
          </cell>
          <cell r="D16438" t="str">
            <v>700165  Expenditure</v>
          </cell>
          <cell r="E16438" t="str">
            <v>District 8</v>
          </cell>
          <cell r="F16438" t="str">
            <v>Water</v>
          </cell>
        </row>
        <row r="16439">
          <cell r="B16439">
            <v>15392.55</v>
          </cell>
          <cell r="C16439">
            <v>2012</v>
          </cell>
          <cell r="D16439" t="str">
            <v>700165  Expenditure</v>
          </cell>
          <cell r="E16439" t="str">
            <v>District 8</v>
          </cell>
          <cell r="F16439" t="str">
            <v>Water</v>
          </cell>
        </row>
        <row r="16440">
          <cell r="B16440">
            <v>2633.75</v>
          </cell>
          <cell r="C16440">
            <v>2012</v>
          </cell>
          <cell r="D16440" t="str">
            <v>700165  Expenditure</v>
          </cell>
          <cell r="E16440" t="str">
            <v>District 8</v>
          </cell>
          <cell r="F16440" t="str">
            <v>Water</v>
          </cell>
        </row>
        <row r="16441">
          <cell r="B16441">
            <v>20309.95</v>
          </cell>
          <cell r="C16441">
            <v>2012</v>
          </cell>
          <cell r="D16441" t="str">
            <v>700165  Expenditure</v>
          </cell>
          <cell r="E16441" t="str">
            <v>District 8</v>
          </cell>
          <cell r="F16441" t="str">
            <v>Water</v>
          </cell>
        </row>
        <row r="16442">
          <cell r="B16442">
            <v>1702.51</v>
          </cell>
          <cell r="C16442">
            <v>2012</v>
          </cell>
          <cell r="D16442" t="str">
            <v>700165  Expenditure</v>
          </cell>
          <cell r="E16442" t="str">
            <v>District 8</v>
          </cell>
          <cell r="F16442" t="str">
            <v>Water</v>
          </cell>
        </row>
        <row r="16443">
          <cell r="B16443">
            <v>82668.73</v>
          </cell>
          <cell r="C16443">
            <v>2012</v>
          </cell>
          <cell r="D16443" t="str">
            <v>700165  Expenditure</v>
          </cell>
          <cell r="E16443" t="str">
            <v>District 6</v>
          </cell>
          <cell r="F16443" t="str">
            <v>Water</v>
          </cell>
        </row>
        <row r="16444">
          <cell r="B16444">
            <v>25755.23</v>
          </cell>
          <cell r="C16444">
            <v>2012</v>
          </cell>
          <cell r="D16444" t="str">
            <v>700165  Expenditure</v>
          </cell>
          <cell r="E16444" t="str">
            <v>District 6</v>
          </cell>
          <cell r="F16444" t="str">
            <v>Water</v>
          </cell>
        </row>
        <row r="16445">
          <cell r="B16445">
            <v>9967.43</v>
          </cell>
          <cell r="C16445">
            <v>2012</v>
          </cell>
          <cell r="D16445" t="str">
            <v>700165  Expenditure</v>
          </cell>
          <cell r="E16445" t="str">
            <v>District 6</v>
          </cell>
          <cell r="F16445" t="str">
            <v>Water</v>
          </cell>
        </row>
        <row r="16446">
          <cell r="B16446">
            <v>136728.29</v>
          </cell>
          <cell r="C16446">
            <v>2012</v>
          </cell>
          <cell r="D16446" t="str">
            <v>700165  Expenditure</v>
          </cell>
          <cell r="E16446" t="str">
            <v>District 6</v>
          </cell>
          <cell r="F16446" t="str">
            <v>Water</v>
          </cell>
        </row>
        <row r="16447">
          <cell r="B16447">
            <v>299.5</v>
          </cell>
          <cell r="C16447">
            <v>2012</v>
          </cell>
          <cell r="D16447" t="str">
            <v>700165  Expenditure</v>
          </cell>
          <cell r="E16447" t="str">
            <v>District 6</v>
          </cell>
          <cell r="F16447" t="str">
            <v>Water</v>
          </cell>
        </row>
        <row r="16448">
          <cell r="B16448">
            <v>19119.64</v>
          </cell>
          <cell r="C16448">
            <v>2012</v>
          </cell>
          <cell r="D16448" t="str">
            <v>700165  Expenditure</v>
          </cell>
          <cell r="E16448" t="str">
            <v>District 6</v>
          </cell>
          <cell r="F16448" t="str">
            <v>Water</v>
          </cell>
        </row>
        <row r="16449">
          <cell r="B16449">
            <v>2869.06</v>
          </cell>
          <cell r="C16449">
            <v>2012</v>
          </cell>
          <cell r="D16449" t="str">
            <v>700165  Expenditure</v>
          </cell>
          <cell r="E16449" t="str">
            <v>District 6</v>
          </cell>
          <cell r="F16449" t="str">
            <v>Water</v>
          </cell>
        </row>
        <row r="16450">
          <cell r="B16450">
            <v>2503.06</v>
          </cell>
          <cell r="C16450">
            <v>2012</v>
          </cell>
          <cell r="D16450" t="str">
            <v>700165  Expenditure</v>
          </cell>
          <cell r="E16450" t="str">
            <v>District 8</v>
          </cell>
          <cell r="F16450" t="str">
            <v>Water</v>
          </cell>
        </row>
        <row r="16451">
          <cell r="B16451">
            <v>18974.310000000001</v>
          </cell>
          <cell r="C16451">
            <v>2012</v>
          </cell>
          <cell r="D16451" t="str">
            <v>700165  Expenditure</v>
          </cell>
          <cell r="E16451" t="str">
            <v>District 8</v>
          </cell>
          <cell r="F16451" t="str">
            <v>Water</v>
          </cell>
        </row>
        <row r="16452">
          <cell r="B16452">
            <v>2837.56</v>
          </cell>
          <cell r="C16452">
            <v>2012</v>
          </cell>
          <cell r="D16452" t="str">
            <v>700165  Expenditure</v>
          </cell>
          <cell r="E16452" t="str">
            <v>District 1</v>
          </cell>
          <cell r="F16452" t="str">
            <v>Water</v>
          </cell>
        </row>
        <row r="16453">
          <cell r="B16453">
            <v>7399.08</v>
          </cell>
          <cell r="C16453">
            <v>2012</v>
          </cell>
          <cell r="D16453" t="str">
            <v>700165  Expenditure</v>
          </cell>
          <cell r="E16453" t="str">
            <v>District 8</v>
          </cell>
          <cell r="F16453" t="str">
            <v>Water</v>
          </cell>
        </row>
        <row r="16454">
          <cell r="B16454">
            <v>3007.51</v>
          </cell>
          <cell r="C16454">
            <v>2012</v>
          </cell>
          <cell r="D16454" t="str">
            <v>700165  Expenditure</v>
          </cell>
          <cell r="E16454" t="str">
            <v>District 8</v>
          </cell>
          <cell r="F16454" t="str">
            <v>Water</v>
          </cell>
        </row>
        <row r="16455">
          <cell r="B16455">
            <v>67301</v>
          </cell>
          <cell r="C16455">
            <v>2012</v>
          </cell>
          <cell r="D16455" t="str">
            <v>700165  Expenditure</v>
          </cell>
          <cell r="E16455" t="str">
            <v>Logistics</v>
          </cell>
          <cell r="F16455" t="str">
            <v>Water</v>
          </cell>
        </row>
        <row r="16456">
          <cell r="B16456">
            <v>45680.800000000003</v>
          </cell>
          <cell r="C16456">
            <v>2012</v>
          </cell>
          <cell r="D16456" t="str">
            <v>700165  Expenditure</v>
          </cell>
          <cell r="E16456" t="str">
            <v>District 4</v>
          </cell>
          <cell r="F16456" t="str">
            <v>Sewer</v>
          </cell>
        </row>
        <row r="16457">
          <cell r="B16457">
            <v>54175.59</v>
          </cell>
          <cell r="C16457">
            <v>2012</v>
          </cell>
          <cell r="D16457" t="str">
            <v>700165  Expenditure</v>
          </cell>
          <cell r="E16457" t="str">
            <v>District 4</v>
          </cell>
          <cell r="F16457" t="str">
            <v>Sewer</v>
          </cell>
        </row>
        <row r="16458">
          <cell r="B16458">
            <v>513.44000000000005</v>
          </cell>
          <cell r="C16458">
            <v>2012</v>
          </cell>
          <cell r="D16458" t="str">
            <v>700165  Expenditure</v>
          </cell>
          <cell r="E16458" t="str">
            <v>District 3</v>
          </cell>
          <cell r="F16458" t="str">
            <v>Sewer</v>
          </cell>
        </row>
        <row r="16459">
          <cell r="B16459">
            <v>25004.2</v>
          </cell>
          <cell r="C16459">
            <v>2012</v>
          </cell>
          <cell r="D16459" t="str">
            <v>700165  Expenditure</v>
          </cell>
          <cell r="E16459" t="str">
            <v>District 3</v>
          </cell>
          <cell r="F16459" t="str">
            <v>Sewer</v>
          </cell>
        </row>
        <row r="16460">
          <cell r="B16460">
            <v>1723.91</v>
          </cell>
          <cell r="C16460">
            <v>2012</v>
          </cell>
          <cell r="D16460" t="str">
            <v>700165  Expenditure</v>
          </cell>
          <cell r="E16460" t="str">
            <v>TOC</v>
          </cell>
          <cell r="F16460" t="str">
            <v>Sewer</v>
          </cell>
        </row>
        <row r="16461">
          <cell r="B16461">
            <v>727.39</v>
          </cell>
          <cell r="C16461">
            <v>2012</v>
          </cell>
          <cell r="D16461" t="str">
            <v>700165  Expenditure</v>
          </cell>
          <cell r="E16461" t="str">
            <v>District 7</v>
          </cell>
          <cell r="F16461" t="str">
            <v>Sewer</v>
          </cell>
        </row>
        <row r="16462">
          <cell r="B16462">
            <v>64.180000000000007</v>
          </cell>
          <cell r="C16462">
            <v>2012</v>
          </cell>
          <cell r="D16462" t="str">
            <v>700165  Expenditure</v>
          </cell>
          <cell r="E16462" t="str">
            <v>District 7</v>
          </cell>
          <cell r="F16462" t="str">
            <v>Sewer</v>
          </cell>
        </row>
        <row r="16463">
          <cell r="B16463">
            <v>11647.48</v>
          </cell>
          <cell r="C16463">
            <v>2012</v>
          </cell>
          <cell r="D16463" t="str">
            <v>700165  Expenditure</v>
          </cell>
          <cell r="E16463" t="str">
            <v>District 6</v>
          </cell>
          <cell r="F16463" t="str">
            <v>Sewer</v>
          </cell>
        </row>
        <row r="16464">
          <cell r="B16464">
            <v>35301.5</v>
          </cell>
          <cell r="C16464">
            <v>2012</v>
          </cell>
          <cell r="D16464" t="str">
            <v>700165  Expenditure</v>
          </cell>
          <cell r="E16464" t="str">
            <v>District 7</v>
          </cell>
          <cell r="F16464" t="str">
            <v>Sewer</v>
          </cell>
        </row>
        <row r="16465">
          <cell r="B16465">
            <v>107.04</v>
          </cell>
          <cell r="C16465">
            <v>2012</v>
          </cell>
          <cell r="D16465" t="str">
            <v>700165  Expenditure</v>
          </cell>
          <cell r="E16465" t="str">
            <v>District 1</v>
          </cell>
          <cell r="F16465" t="str">
            <v>Sewer</v>
          </cell>
        </row>
        <row r="16466">
          <cell r="B16466">
            <v>128.33000000000001</v>
          </cell>
          <cell r="C16466">
            <v>2012</v>
          </cell>
          <cell r="D16466" t="str">
            <v>700165  Expenditure</v>
          </cell>
          <cell r="E16466" t="str">
            <v>District 1</v>
          </cell>
          <cell r="F16466" t="str">
            <v>Sewer</v>
          </cell>
        </row>
        <row r="16467">
          <cell r="B16467">
            <v>65029.58</v>
          </cell>
          <cell r="C16467">
            <v>2012</v>
          </cell>
          <cell r="D16467" t="str">
            <v>700165  Expenditure</v>
          </cell>
          <cell r="E16467" t="str">
            <v>District 1</v>
          </cell>
          <cell r="F16467" t="str">
            <v>Sewer</v>
          </cell>
        </row>
        <row r="16468">
          <cell r="B16468">
            <v>705.98</v>
          </cell>
          <cell r="C16468">
            <v>2012</v>
          </cell>
          <cell r="D16468" t="str">
            <v>700165  Expenditure</v>
          </cell>
          <cell r="E16468" t="str">
            <v>Logistics</v>
          </cell>
          <cell r="F16468" t="str">
            <v>Sewer</v>
          </cell>
        </row>
        <row r="16469">
          <cell r="B16469">
            <v>107.04</v>
          </cell>
          <cell r="C16469">
            <v>2012</v>
          </cell>
          <cell r="D16469" t="str">
            <v>700165  Expenditure</v>
          </cell>
          <cell r="E16469" t="str">
            <v>Logistics</v>
          </cell>
          <cell r="F16469" t="str">
            <v>Sewer</v>
          </cell>
        </row>
        <row r="16470">
          <cell r="B16470">
            <v>1133.8599999999999</v>
          </cell>
          <cell r="C16470">
            <v>2012</v>
          </cell>
          <cell r="D16470" t="str">
            <v>700165  Expenditure</v>
          </cell>
          <cell r="E16470" t="str">
            <v>Logistics</v>
          </cell>
          <cell r="F16470" t="str">
            <v>Sewer</v>
          </cell>
        </row>
        <row r="16471">
          <cell r="B16471">
            <v>64.180000000000007</v>
          </cell>
          <cell r="C16471">
            <v>2012</v>
          </cell>
          <cell r="D16471" t="str">
            <v>700165  Expenditure</v>
          </cell>
          <cell r="E16471" t="str">
            <v>Logistics</v>
          </cell>
          <cell r="F16471" t="str">
            <v>Sewer</v>
          </cell>
        </row>
        <row r="16472">
          <cell r="B16472">
            <v>92507.14</v>
          </cell>
          <cell r="C16472">
            <v>2012</v>
          </cell>
          <cell r="D16472" t="str">
            <v>700165  Expenditure</v>
          </cell>
          <cell r="E16472" t="str">
            <v>Logistics</v>
          </cell>
          <cell r="F16472" t="str">
            <v>Sewer</v>
          </cell>
        </row>
        <row r="16473">
          <cell r="B16473">
            <v>87106.86</v>
          </cell>
          <cell r="C16473">
            <v>2012</v>
          </cell>
          <cell r="D16473" t="str">
            <v>700165  Expenditure</v>
          </cell>
          <cell r="E16473" t="str">
            <v>Informal Settlements</v>
          </cell>
          <cell r="F16473" t="str">
            <v>Sewer</v>
          </cell>
        </row>
        <row r="16474">
          <cell r="B16474">
            <v>1048.32</v>
          </cell>
          <cell r="C16474">
            <v>2012</v>
          </cell>
          <cell r="D16474" t="str">
            <v>700165  Expenditure</v>
          </cell>
          <cell r="E16474" t="str">
            <v>TOC</v>
          </cell>
          <cell r="F16474" t="str">
            <v>Sewer</v>
          </cell>
        </row>
        <row r="16475">
          <cell r="B16475">
            <v>8151.11</v>
          </cell>
          <cell r="C16475">
            <v>2012</v>
          </cell>
          <cell r="D16475" t="str">
            <v>700165  Expenditure</v>
          </cell>
          <cell r="E16475" t="str">
            <v>Planning &amp; Design</v>
          </cell>
          <cell r="F16475" t="str">
            <v>Sewer</v>
          </cell>
        </row>
        <row r="16476">
          <cell r="B16476">
            <v>941.35</v>
          </cell>
          <cell r="C16476">
            <v>2012</v>
          </cell>
          <cell r="D16476" t="str">
            <v>700165  Expenditure</v>
          </cell>
          <cell r="E16476" t="str">
            <v>Planning &amp; Design</v>
          </cell>
          <cell r="F16476" t="str">
            <v>Sewer</v>
          </cell>
        </row>
        <row r="16477">
          <cell r="B16477">
            <v>10473.99</v>
          </cell>
          <cell r="C16477">
            <v>2012</v>
          </cell>
          <cell r="D16477" t="str">
            <v>700165  Expenditure</v>
          </cell>
          <cell r="E16477" t="str">
            <v>Informal Settlements</v>
          </cell>
          <cell r="F16477" t="str">
            <v>Sewer</v>
          </cell>
        </row>
        <row r="16478">
          <cell r="B16478">
            <v>620.45000000000005</v>
          </cell>
          <cell r="C16478">
            <v>2012</v>
          </cell>
          <cell r="D16478" t="str">
            <v>700165  Expenditure</v>
          </cell>
          <cell r="E16478" t="str">
            <v>District 4</v>
          </cell>
          <cell r="F16478" t="str">
            <v>Sewer</v>
          </cell>
        </row>
        <row r="16479">
          <cell r="B16479">
            <v>320.91000000000003</v>
          </cell>
          <cell r="C16479">
            <v>2012</v>
          </cell>
          <cell r="D16479" t="str">
            <v>700165  Expenditure</v>
          </cell>
          <cell r="E16479" t="str">
            <v>Logistics</v>
          </cell>
          <cell r="F16479" t="str">
            <v>Water</v>
          </cell>
        </row>
        <row r="16480">
          <cell r="B16480">
            <v>19295.45</v>
          </cell>
          <cell r="C16480">
            <v>2012</v>
          </cell>
          <cell r="D16480" t="str">
            <v>700165  Expenditure</v>
          </cell>
          <cell r="E16480" t="str">
            <v>Logistics</v>
          </cell>
          <cell r="F16480" t="str">
            <v>Water</v>
          </cell>
        </row>
        <row r="16481">
          <cell r="B16481">
            <v>1518.98</v>
          </cell>
          <cell r="C16481">
            <v>2012</v>
          </cell>
          <cell r="D16481" t="str">
            <v>700165  Expenditure</v>
          </cell>
          <cell r="E16481" t="str">
            <v>Logistics</v>
          </cell>
          <cell r="F16481" t="str">
            <v>Water</v>
          </cell>
        </row>
        <row r="16482">
          <cell r="B16482">
            <v>22289.45</v>
          </cell>
          <cell r="C16482">
            <v>2012</v>
          </cell>
          <cell r="D16482" t="str">
            <v>700165  Expenditure</v>
          </cell>
          <cell r="E16482" t="str">
            <v>Logistics</v>
          </cell>
          <cell r="F16482" t="str">
            <v>Water</v>
          </cell>
        </row>
        <row r="16483">
          <cell r="B16483">
            <v>24552.85</v>
          </cell>
          <cell r="C16483">
            <v>2012</v>
          </cell>
          <cell r="D16483" t="str">
            <v>700165  Expenditure</v>
          </cell>
          <cell r="E16483" t="str">
            <v>TOC</v>
          </cell>
          <cell r="F16483" t="str">
            <v>Water</v>
          </cell>
        </row>
        <row r="16484">
          <cell r="B16484">
            <v>74390.37</v>
          </cell>
          <cell r="C16484">
            <v>2012</v>
          </cell>
          <cell r="D16484" t="str">
            <v>700165  Expenditure</v>
          </cell>
          <cell r="E16484" t="str">
            <v>Informal Settlements</v>
          </cell>
          <cell r="F16484" t="str">
            <v>Water</v>
          </cell>
        </row>
        <row r="16485">
          <cell r="B16485">
            <v>29729.02</v>
          </cell>
          <cell r="C16485">
            <v>2012</v>
          </cell>
          <cell r="D16485" t="str">
            <v>700165  Expenditure</v>
          </cell>
          <cell r="E16485" t="str">
            <v>TOC</v>
          </cell>
          <cell r="F16485" t="str">
            <v>Water</v>
          </cell>
        </row>
        <row r="16486">
          <cell r="B16486">
            <v>9627.23</v>
          </cell>
          <cell r="C16486">
            <v>2012</v>
          </cell>
          <cell r="D16486" t="str">
            <v>700165  Expenditure</v>
          </cell>
          <cell r="E16486" t="str">
            <v>Planning &amp; Design</v>
          </cell>
          <cell r="F16486" t="str">
            <v>Water</v>
          </cell>
        </row>
        <row r="16487">
          <cell r="B16487">
            <v>8870.6200000000008</v>
          </cell>
          <cell r="C16487">
            <v>2012</v>
          </cell>
          <cell r="D16487" t="str">
            <v>700165  Expenditure</v>
          </cell>
          <cell r="E16487" t="str">
            <v>Informal Settlements</v>
          </cell>
          <cell r="F16487" t="str">
            <v>Water</v>
          </cell>
        </row>
        <row r="16488">
          <cell r="B16488">
            <v>13738.32</v>
          </cell>
          <cell r="C16488">
            <v>2012</v>
          </cell>
          <cell r="D16488" t="str">
            <v>700165  Expenditure</v>
          </cell>
          <cell r="E16488" t="str">
            <v>Logistics</v>
          </cell>
          <cell r="F16488" t="str">
            <v>Water</v>
          </cell>
        </row>
        <row r="16489">
          <cell r="B16489">
            <v>962.67</v>
          </cell>
          <cell r="C16489">
            <v>2012</v>
          </cell>
          <cell r="D16489" t="str">
            <v>700165  Expenditure</v>
          </cell>
          <cell r="E16489" t="str">
            <v>District 7</v>
          </cell>
          <cell r="F16489" t="str">
            <v>Sewer</v>
          </cell>
        </row>
        <row r="16490">
          <cell r="B16490">
            <v>40348.86</v>
          </cell>
          <cell r="C16490">
            <v>2012</v>
          </cell>
          <cell r="D16490" t="str">
            <v>700165  Expenditure</v>
          </cell>
          <cell r="E16490" t="str">
            <v>District 7</v>
          </cell>
          <cell r="F16490" t="str">
            <v>Sewer</v>
          </cell>
        </row>
        <row r="16491">
          <cell r="B16491">
            <v>385.07</v>
          </cell>
          <cell r="C16491">
            <v>2012</v>
          </cell>
          <cell r="D16491" t="str">
            <v>700165  Expenditure</v>
          </cell>
          <cell r="E16491" t="str">
            <v>District 7</v>
          </cell>
          <cell r="F16491" t="str">
            <v>Sewer</v>
          </cell>
        </row>
        <row r="16492">
          <cell r="B16492">
            <v>4035.6</v>
          </cell>
          <cell r="C16492">
            <v>2012</v>
          </cell>
          <cell r="D16492" t="str">
            <v>700165  Expenditure</v>
          </cell>
          <cell r="E16492" t="str">
            <v>District 7</v>
          </cell>
          <cell r="F16492" t="str">
            <v>Sewer</v>
          </cell>
        </row>
        <row r="16493">
          <cell r="B16493">
            <v>19591.54</v>
          </cell>
          <cell r="C16493">
            <v>2012</v>
          </cell>
          <cell r="D16493" t="str">
            <v>700165  Expenditure</v>
          </cell>
          <cell r="E16493" t="str">
            <v>District 6</v>
          </cell>
          <cell r="F16493" t="str">
            <v>Sewer</v>
          </cell>
        </row>
        <row r="16494">
          <cell r="B16494">
            <v>2182.16</v>
          </cell>
          <cell r="C16494">
            <v>2012</v>
          </cell>
          <cell r="D16494" t="str">
            <v>700165  Expenditure</v>
          </cell>
          <cell r="E16494" t="str">
            <v>District 6</v>
          </cell>
          <cell r="F16494" t="str">
            <v>Sewer</v>
          </cell>
        </row>
        <row r="16495">
          <cell r="B16495">
            <v>12800.41</v>
          </cell>
          <cell r="C16495">
            <v>2012</v>
          </cell>
          <cell r="D16495" t="str">
            <v>700165  Expenditure</v>
          </cell>
          <cell r="E16495" t="str">
            <v>District 6</v>
          </cell>
          <cell r="F16495" t="str">
            <v>Sewer</v>
          </cell>
        </row>
        <row r="16496">
          <cell r="B16496">
            <v>8691.64</v>
          </cell>
          <cell r="C16496">
            <v>2012</v>
          </cell>
          <cell r="D16496" t="str">
            <v>700165  Expenditure</v>
          </cell>
          <cell r="E16496" t="str">
            <v>District 6</v>
          </cell>
          <cell r="F16496" t="str">
            <v>Sewer</v>
          </cell>
        </row>
        <row r="16497">
          <cell r="B16497">
            <v>11766.62</v>
          </cell>
          <cell r="C16497">
            <v>2012</v>
          </cell>
          <cell r="D16497" t="str">
            <v>700165  Expenditure</v>
          </cell>
          <cell r="E16497" t="str">
            <v>District 6</v>
          </cell>
          <cell r="F16497" t="str">
            <v>Sewer</v>
          </cell>
        </row>
        <row r="16498">
          <cell r="B16498">
            <v>427.84</v>
          </cell>
          <cell r="C16498">
            <v>2012</v>
          </cell>
          <cell r="D16498" t="str">
            <v>700165  Expenditure</v>
          </cell>
          <cell r="E16498" t="str">
            <v>District 7</v>
          </cell>
          <cell r="F16498" t="str">
            <v>Sewer</v>
          </cell>
        </row>
        <row r="16499">
          <cell r="B16499">
            <v>8693.9699999999993</v>
          </cell>
          <cell r="C16499">
            <v>2012</v>
          </cell>
          <cell r="D16499" t="str">
            <v>700165  Expenditure</v>
          </cell>
          <cell r="E16499" t="str">
            <v>District 7</v>
          </cell>
          <cell r="F16499" t="str">
            <v>Sewer</v>
          </cell>
        </row>
        <row r="16500">
          <cell r="B16500">
            <v>16195.43</v>
          </cell>
          <cell r="C16500">
            <v>2012</v>
          </cell>
          <cell r="D16500" t="str">
            <v>700165  Expenditure</v>
          </cell>
          <cell r="E16500" t="str">
            <v>District 4</v>
          </cell>
          <cell r="F16500" t="str">
            <v>Sewer</v>
          </cell>
        </row>
        <row r="16501">
          <cell r="B16501">
            <v>5095.18</v>
          </cell>
          <cell r="C16501">
            <v>2012</v>
          </cell>
          <cell r="D16501" t="str">
            <v>700290  Special Financial Management</v>
          </cell>
          <cell r="E16501" t="str">
            <v>District 4</v>
          </cell>
          <cell r="F16501" t="str">
            <v>Water</v>
          </cell>
        </row>
        <row r="16502">
          <cell r="B16502">
            <v>5095.18</v>
          </cell>
          <cell r="C16502">
            <v>2012</v>
          </cell>
          <cell r="D16502" t="str">
            <v>700290  Special Financial Management</v>
          </cell>
          <cell r="E16502" t="str">
            <v>District 4</v>
          </cell>
          <cell r="F16502" t="str">
            <v>Water</v>
          </cell>
        </row>
        <row r="16503">
          <cell r="B16503">
            <v>5095.18</v>
          </cell>
          <cell r="C16503">
            <v>2012</v>
          </cell>
          <cell r="D16503" t="str">
            <v>700290  Special Financial Management</v>
          </cell>
          <cell r="E16503" t="str">
            <v>District 4</v>
          </cell>
          <cell r="F16503" t="str">
            <v>Water</v>
          </cell>
        </row>
        <row r="16504">
          <cell r="B16504">
            <v>5095.18</v>
          </cell>
          <cell r="C16504">
            <v>2012</v>
          </cell>
          <cell r="D16504" t="str">
            <v>700290  Special Financial Management</v>
          </cell>
          <cell r="E16504" t="str">
            <v>District 4</v>
          </cell>
          <cell r="F16504" t="str">
            <v>Water</v>
          </cell>
        </row>
        <row r="16505">
          <cell r="B16505">
            <v>5095.18</v>
          </cell>
          <cell r="C16505">
            <v>2012</v>
          </cell>
          <cell r="D16505" t="str">
            <v>700290  Special Financial Management</v>
          </cell>
          <cell r="E16505" t="str">
            <v>District 4</v>
          </cell>
          <cell r="F16505" t="str">
            <v>Water</v>
          </cell>
        </row>
        <row r="16506">
          <cell r="B16506">
            <v>5095.18</v>
          </cell>
          <cell r="C16506">
            <v>2012</v>
          </cell>
          <cell r="D16506" t="str">
            <v>700290  Special Financial Management</v>
          </cell>
          <cell r="E16506" t="str">
            <v>District 4</v>
          </cell>
          <cell r="F16506" t="str">
            <v>Water</v>
          </cell>
        </row>
        <row r="16507">
          <cell r="B16507">
            <v>5095.18</v>
          </cell>
          <cell r="C16507">
            <v>2012</v>
          </cell>
          <cell r="D16507" t="str">
            <v>700290  Special Financial Management</v>
          </cell>
          <cell r="E16507" t="str">
            <v>District 3</v>
          </cell>
          <cell r="F16507" t="str">
            <v>Water</v>
          </cell>
        </row>
        <row r="16508">
          <cell r="B16508">
            <v>5095.18</v>
          </cell>
          <cell r="C16508">
            <v>2012</v>
          </cell>
          <cell r="D16508" t="str">
            <v>700290  Special Financial Management</v>
          </cell>
          <cell r="E16508" t="str">
            <v>District 3</v>
          </cell>
          <cell r="F16508" t="str">
            <v>Water</v>
          </cell>
        </row>
        <row r="16509">
          <cell r="B16509">
            <v>5095.18</v>
          </cell>
          <cell r="C16509">
            <v>2012</v>
          </cell>
          <cell r="D16509" t="str">
            <v>700290  Special Financial Management</v>
          </cell>
          <cell r="E16509" t="str">
            <v>District 3</v>
          </cell>
          <cell r="F16509" t="str">
            <v>Water</v>
          </cell>
        </row>
        <row r="16510">
          <cell r="B16510">
            <v>5095.18</v>
          </cell>
          <cell r="C16510">
            <v>2012</v>
          </cell>
          <cell r="D16510" t="str">
            <v>700290  Special Financial Management</v>
          </cell>
          <cell r="E16510" t="str">
            <v>District 3</v>
          </cell>
          <cell r="F16510" t="str">
            <v>Water</v>
          </cell>
        </row>
        <row r="16511">
          <cell r="B16511">
            <v>5095.18</v>
          </cell>
          <cell r="C16511">
            <v>2012</v>
          </cell>
          <cell r="D16511" t="str">
            <v>700290  Special Financial Management</v>
          </cell>
          <cell r="E16511" t="str">
            <v>District 6</v>
          </cell>
          <cell r="F16511" t="str">
            <v>Water</v>
          </cell>
        </row>
        <row r="16512">
          <cell r="B16512">
            <v>5095.18</v>
          </cell>
          <cell r="C16512">
            <v>2012</v>
          </cell>
          <cell r="D16512" t="str">
            <v>700290  Special Financial Management</v>
          </cell>
          <cell r="E16512" t="str">
            <v>District 8</v>
          </cell>
          <cell r="F16512" t="str">
            <v>Water</v>
          </cell>
        </row>
        <row r="16513">
          <cell r="B16513">
            <v>5095.18</v>
          </cell>
          <cell r="C16513">
            <v>2012</v>
          </cell>
          <cell r="D16513" t="str">
            <v>700290  Special Financial Management</v>
          </cell>
          <cell r="E16513" t="str">
            <v>District 8</v>
          </cell>
          <cell r="F16513" t="str">
            <v>Water</v>
          </cell>
        </row>
        <row r="16514">
          <cell r="B16514">
            <v>5095.18</v>
          </cell>
          <cell r="C16514">
            <v>2012</v>
          </cell>
          <cell r="D16514" t="str">
            <v>700290  Special Financial Management</v>
          </cell>
          <cell r="E16514" t="str">
            <v>District 6</v>
          </cell>
          <cell r="F16514" t="str">
            <v>Water</v>
          </cell>
        </row>
        <row r="16515">
          <cell r="B16515">
            <v>5095.18</v>
          </cell>
          <cell r="C16515">
            <v>2012</v>
          </cell>
          <cell r="D16515" t="str">
            <v>700290  Special Financial Management</v>
          </cell>
          <cell r="E16515" t="str">
            <v>TOC</v>
          </cell>
          <cell r="F16515" t="str">
            <v>Water</v>
          </cell>
        </row>
        <row r="16516">
          <cell r="B16516">
            <v>5095.18</v>
          </cell>
          <cell r="C16516">
            <v>2012</v>
          </cell>
          <cell r="D16516" t="str">
            <v>700290  Special Financial Management</v>
          </cell>
          <cell r="E16516" t="str">
            <v>District 1</v>
          </cell>
          <cell r="F16516" t="str">
            <v>Water</v>
          </cell>
        </row>
        <row r="16517">
          <cell r="B16517">
            <v>5095.18</v>
          </cell>
          <cell r="C16517">
            <v>2012</v>
          </cell>
          <cell r="D16517" t="str">
            <v>700290  Special Financial Management</v>
          </cell>
          <cell r="E16517" t="str">
            <v>District 1</v>
          </cell>
          <cell r="F16517" t="str">
            <v>Water</v>
          </cell>
        </row>
        <row r="16518">
          <cell r="B16518">
            <v>5095.18</v>
          </cell>
          <cell r="C16518">
            <v>2012</v>
          </cell>
          <cell r="D16518" t="str">
            <v>700290  Special Financial Management</v>
          </cell>
          <cell r="E16518" t="str">
            <v>District 1</v>
          </cell>
          <cell r="F16518" t="str">
            <v>Water</v>
          </cell>
        </row>
        <row r="16519">
          <cell r="B16519">
            <v>5095.18</v>
          </cell>
          <cell r="C16519">
            <v>2012</v>
          </cell>
          <cell r="D16519" t="str">
            <v>700290  Special Financial Management</v>
          </cell>
          <cell r="E16519" t="str">
            <v>District 1</v>
          </cell>
          <cell r="F16519" t="str">
            <v>Water</v>
          </cell>
        </row>
        <row r="16520">
          <cell r="B16520">
            <v>5095.18</v>
          </cell>
          <cell r="C16520">
            <v>2012</v>
          </cell>
          <cell r="D16520" t="str">
            <v>700290  Special Financial Management</v>
          </cell>
          <cell r="E16520" t="str">
            <v>District 1</v>
          </cell>
          <cell r="F16520" t="str">
            <v>Water</v>
          </cell>
        </row>
        <row r="16521">
          <cell r="B16521">
            <v>5095.18</v>
          </cell>
          <cell r="C16521">
            <v>2012</v>
          </cell>
          <cell r="D16521" t="str">
            <v>700290  Special Financial Management</v>
          </cell>
          <cell r="E16521" t="str">
            <v>Logistics</v>
          </cell>
          <cell r="F16521" t="str">
            <v>Water</v>
          </cell>
        </row>
        <row r="16522">
          <cell r="B16522">
            <v>5095.18</v>
          </cell>
          <cell r="C16522">
            <v>2012</v>
          </cell>
          <cell r="D16522" t="str">
            <v>700290  Special Financial Management</v>
          </cell>
          <cell r="E16522" t="str">
            <v>Logistics</v>
          </cell>
          <cell r="F16522" t="str">
            <v>Water</v>
          </cell>
        </row>
        <row r="16523">
          <cell r="B16523">
            <v>5095.18</v>
          </cell>
          <cell r="C16523">
            <v>2012</v>
          </cell>
          <cell r="D16523" t="str">
            <v>700290  Special Financial Management</v>
          </cell>
          <cell r="E16523" t="str">
            <v>Logistics</v>
          </cell>
          <cell r="F16523" t="str">
            <v>Water</v>
          </cell>
        </row>
        <row r="16524">
          <cell r="B16524">
            <v>5095.18</v>
          </cell>
          <cell r="C16524">
            <v>2012</v>
          </cell>
          <cell r="D16524" t="str">
            <v>700290  Special Financial Management</v>
          </cell>
          <cell r="E16524" t="str">
            <v>Logistics</v>
          </cell>
          <cell r="F16524" t="str">
            <v>Water</v>
          </cell>
        </row>
        <row r="16525">
          <cell r="B16525">
            <v>5095.18</v>
          </cell>
          <cell r="C16525">
            <v>2012</v>
          </cell>
          <cell r="D16525" t="str">
            <v>700290  Special Financial Management</v>
          </cell>
          <cell r="E16525" t="str">
            <v>Logistics</v>
          </cell>
          <cell r="F16525" t="str">
            <v>Water</v>
          </cell>
        </row>
        <row r="16526">
          <cell r="B16526">
            <v>3535.61</v>
          </cell>
          <cell r="C16526">
            <v>2012</v>
          </cell>
          <cell r="D16526" t="str">
            <v>700290  Special Financial Management</v>
          </cell>
          <cell r="E16526" t="str">
            <v>Logistics</v>
          </cell>
          <cell r="F16526" t="str">
            <v>Water</v>
          </cell>
        </row>
        <row r="16527">
          <cell r="B16527">
            <v>5095.18</v>
          </cell>
          <cell r="C16527">
            <v>2012</v>
          </cell>
          <cell r="D16527" t="str">
            <v>700290  Special Financial Management</v>
          </cell>
          <cell r="E16527" t="str">
            <v>District 8</v>
          </cell>
          <cell r="F16527" t="str">
            <v>Water</v>
          </cell>
        </row>
        <row r="16528">
          <cell r="B16528">
            <v>5095.18</v>
          </cell>
          <cell r="C16528">
            <v>2012</v>
          </cell>
          <cell r="D16528" t="str">
            <v>700290  Special Financial Management</v>
          </cell>
          <cell r="E16528" t="e">
            <v>#N/A</v>
          </cell>
          <cell r="F16528" t="str">
            <v>Sewer</v>
          </cell>
        </row>
        <row r="16529">
          <cell r="B16529">
            <v>5095.18</v>
          </cell>
          <cell r="C16529">
            <v>2012</v>
          </cell>
          <cell r="D16529" t="str">
            <v>700290  Special Financial Management</v>
          </cell>
          <cell r="E16529" t="e">
            <v>#N/A</v>
          </cell>
          <cell r="F16529" t="str">
            <v>Sewer</v>
          </cell>
        </row>
        <row r="16530">
          <cell r="B16530">
            <v>5095.18</v>
          </cell>
          <cell r="C16530">
            <v>2012</v>
          </cell>
          <cell r="D16530" t="str">
            <v>700290  Special Financial Management</v>
          </cell>
          <cell r="E16530" t="str">
            <v>District 8</v>
          </cell>
          <cell r="F16530" t="str">
            <v>Water</v>
          </cell>
        </row>
        <row r="16531">
          <cell r="B16531">
            <v>5095.18</v>
          </cell>
          <cell r="C16531">
            <v>2012</v>
          </cell>
          <cell r="D16531" t="str">
            <v>700290  Special Financial Management</v>
          </cell>
          <cell r="E16531" t="str">
            <v>District 8</v>
          </cell>
          <cell r="F16531" t="str">
            <v>Water</v>
          </cell>
        </row>
        <row r="16532">
          <cell r="B16532">
            <v>5095.18</v>
          </cell>
          <cell r="C16532">
            <v>2012</v>
          </cell>
          <cell r="D16532" t="str">
            <v>700290  Special Financial Management</v>
          </cell>
          <cell r="E16532" t="str">
            <v>District 8</v>
          </cell>
          <cell r="F16532" t="str">
            <v>Water</v>
          </cell>
        </row>
        <row r="16533">
          <cell r="B16533">
            <v>5095.18</v>
          </cell>
          <cell r="C16533">
            <v>2012</v>
          </cell>
          <cell r="D16533" t="str">
            <v>700290  Special Financial Management</v>
          </cell>
          <cell r="E16533" t="str">
            <v>District 8</v>
          </cell>
          <cell r="F16533" t="str">
            <v>Water</v>
          </cell>
        </row>
        <row r="16534">
          <cell r="B16534">
            <v>5095.18</v>
          </cell>
          <cell r="C16534">
            <v>2012</v>
          </cell>
          <cell r="D16534" t="str">
            <v>700290  Special Financial Management</v>
          </cell>
          <cell r="E16534" t="str">
            <v>District 8</v>
          </cell>
          <cell r="F16534" t="str">
            <v>Water</v>
          </cell>
        </row>
        <row r="16535">
          <cell r="B16535">
            <v>5095.18</v>
          </cell>
          <cell r="C16535">
            <v>2012</v>
          </cell>
          <cell r="D16535" t="str">
            <v>700290  Special Financial Management</v>
          </cell>
          <cell r="E16535" t="str">
            <v>District 8</v>
          </cell>
          <cell r="F16535" t="str">
            <v>Water</v>
          </cell>
        </row>
        <row r="16536">
          <cell r="B16536">
            <v>5095.18</v>
          </cell>
          <cell r="C16536">
            <v>2012</v>
          </cell>
          <cell r="D16536" t="str">
            <v>700290  Special Financial Management</v>
          </cell>
          <cell r="E16536" t="str">
            <v>District 8</v>
          </cell>
          <cell r="F16536" t="str">
            <v>Water</v>
          </cell>
        </row>
        <row r="16537">
          <cell r="B16537">
            <v>5095.18</v>
          </cell>
          <cell r="C16537">
            <v>2012</v>
          </cell>
          <cell r="D16537" t="str">
            <v>700290  Special Financial Management</v>
          </cell>
          <cell r="E16537" t="str">
            <v>District 8</v>
          </cell>
          <cell r="F16537" t="str">
            <v>Water</v>
          </cell>
        </row>
        <row r="16538">
          <cell r="B16538">
            <v>5095.18</v>
          </cell>
          <cell r="C16538">
            <v>2012</v>
          </cell>
          <cell r="D16538" t="str">
            <v>700290  Special Financial Management</v>
          </cell>
          <cell r="E16538" t="str">
            <v>District 8</v>
          </cell>
          <cell r="F16538" t="str">
            <v>Water</v>
          </cell>
        </row>
        <row r="16539">
          <cell r="B16539">
            <v>5095.18</v>
          </cell>
          <cell r="C16539">
            <v>2012</v>
          </cell>
          <cell r="D16539" t="str">
            <v>700290  Special Financial Management</v>
          </cell>
          <cell r="E16539" t="str">
            <v>District 8</v>
          </cell>
          <cell r="F16539" t="str">
            <v>Water</v>
          </cell>
        </row>
        <row r="16540">
          <cell r="B16540">
            <v>5095.18</v>
          </cell>
          <cell r="C16540">
            <v>2012</v>
          </cell>
          <cell r="D16540" t="str">
            <v>700290  Special Financial Management</v>
          </cell>
          <cell r="E16540" t="str">
            <v>District 8</v>
          </cell>
          <cell r="F16540" t="str">
            <v>Water</v>
          </cell>
        </row>
        <row r="16541">
          <cell r="B16541">
            <v>5095.18</v>
          </cell>
          <cell r="C16541">
            <v>2012</v>
          </cell>
          <cell r="D16541" t="str">
            <v>700290  Special Financial Management</v>
          </cell>
          <cell r="E16541" t="str">
            <v>District 6</v>
          </cell>
          <cell r="F16541" t="str">
            <v>Water</v>
          </cell>
        </row>
        <row r="16542">
          <cell r="B16542">
            <v>5095.18</v>
          </cell>
          <cell r="C16542">
            <v>2012</v>
          </cell>
          <cell r="D16542" t="str">
            <v>700290  Special Financial Management</v>
          </cell>
          <cell r="E16542" t="str">
            <v>District 6</v>
          </cell>
          <cell r="F16542" t="str">
            <v>Water</v>
          </cell>
        </row>
        <row r="16543">
          <cell r="B16543">
            <v>5095.18</v>
          </cell>
          <cell r="C16543">
            <v>2012</v>
          </cell>
          <cell r="D16543" t="str">
            <v>700290  Special Financial Management</v>
          </cell>
          <cell r="E16543" t="str">
            <v>District 6</v>
          </cell>
          <cell r="F16543" t="str">
            <v>Water</v>
          </cell>
        </row>
        <row r="16544">
          <cell r="B16544">
            <v>5095.18</v>
          </cell>
          <cell r="C16544">
            <v>2012</v>
          </cell>
          <cell r="D16544" t="str">
            <v>700290  Special Financial Management</v>
          </cell>
          <cell r="E16544" t="str">
            <v>District 6</v>
          </cell>
          <cell r="F16544" t="str">
            <v>Water</v>
          </cell>
        </row>
        <row r="16545">
          <cell r="B16545">
            <v>5095.18</v>
          </cell>
          <cell r="C16545">
            <v>2012</v>
          </cell>
          <cell r="D16545" t="str">
            <v>700290  Special Financial Management</v>
          </cell>
          <cell r="E16545" t="str">
            <v>District 6</v>
          </cell>
          <cell r="F16545" t="str">
            <v>Water</v>
          </cell>
        </row>
        <row r="16546">
          <cell r="B16546">
            <v>5095.18</v>
          </cell>
          <cell r="C16546">
            <v>2012</v>
          </cell>
          <cell r="D16546" t="str">
            <v>700290  Special Financial Management</v>
          </cell>
          <cell r="E16546" t="str">
            <v>District 6</v>
          </cell>
          <cell r="F16546" t="str">
            <v>Water</v>
          </cell>
        </row>
        <row r="16547">
          <cell r="B16547">
            <v>5095.18</v>
          </cell>
          <cell r="C16547">
            <v>2012</v>
          </cell>
          <cell r="D16547" t="str">
            <v>700290  Special Financial Management</v>
          </cell>
          <cell r="E16547" t="str">
            <v>District 6</v>
          </cell>
          <cell r="F16547" t="str">
            <v>Water</v>
          </cell>
        </row>
        <row r="16548">
          <cell r="B16548">
            <v>5095.18</v>
          </cell>
          <cell r="C16548">
            <v>2012</v>
          </cell>
          <cell r="D16548" t="str">
            <v>700290  Special Financial Management</v>
          </cell>
          <cell r="E16548" t="str">
            <v>District 8</v>
          </cell>
          <cell r="F16548" t="str">
            <v>Water</v>
          </cell>
        </row>
        <row r="16549">
          <cell r="B16549">
            <v>5095.18</v>
          </cell>
          <cell r="C16549">
            <v>2012</v>
          </cell>
          <cell r="D16549" t="str">
            <v>700290  Special Financial Management</v>
          </cell>
          <cell r="E16549" t="str">
            <v>District 8</v>
          </cell>
          <cell r="F16549" t="str">
            <v>Water</v>
          </cell>
        </row>
        <row r="16550">
          <cell r="B16550">
            <v>5095.18</v>
          </cell>
          <cell r="C16550">
            <v>2012</v>
          </cell>
          <cell r="D16550" t="str">
            <v>700290  Special Financial Management</v>
          </cell>
          <cell r="E16550" t="str">
            <v>District 8</v>
          </cell>
          <cell r="F16550" t="str">
            <v>Water</v>
          </cell>
        </row>
        <row r="16551">
          <cell r="B16551">
            <v>5095.18</v>
          </cell>
          <cell r="C16551">
            <v>2012</v>
          </cell>
          <cell r="D16551" t="str">
            <v>700290  Special Financial Management</v>
          </cell>
          <cell r="E16551" t="str">
            <v>District 8</v>
          </cell>
          <cell r="F16551" t="str">
            <v>Water</v>
          </cell>
        </row>
        <row r="16552">
          <cell r="B16552">
            <v>5095.18</v>
          </cell>
          <cell r="C16552">
            <v>2012</v>
          </cell>
          <cell r="D16552" t="str">
            <v>700290  Special Financial Management</v>
          </cell>
          <cell r="E16552" t="str">
            <v>District 1</v>
          </cell>
          <cell r="F16552" t="str">
            <v>Water</v>
          </cell>
        </row>
        <row r="16553">
          <cell r="B16553">
            <v>5095.18</v>
          </cell>
          <cell r="C16553">
            <v>2012</v>
          </cell>
          <cell r="D16553" t="str">
            <v>700290  Special Financial Management</v>
          </cell>
          <cell r="E16553" t="str">
            <v>District 8</v>
          </cell>
          <cell r="F16553" t="str">
            <v>Water</v>
          </cell>
        </row>
        <row r="16554">
          <cell r="B16554">
            <v>5095.18</v>
          </cell>
          <cell r="C16554">
            <v>2012</v>
          </cell>
          <cell r="D16554" t="str">
            <v>700290  Special Financial Management</v>
          </cell>
          <cell r="E16554" t="str">
            <v>Logistics</v>
          </cell>
          <cell r="F16554" t="str">
            <v>Water</v>
          </cell>
        </row>
        <row r="16555">
          <cell r="B16555">
            <v>5095.18</v>
          </cell>
          <cell r="C16555">
            <v>2012</v>
          </cell>
          <cell r="D16555" t="str">
            <v>700290  Special Financial Management</v>
          </cell>
          <cell r="E16555" t="str">
            <v>District 4</v>
          </cell>
          <cell r="F16555" t="str">
            <v>Sewer</v>
          </cell>
        </row>
        <row r="16556">
          <cell r="B16556">
            <v>5095.18</v>
          </cell>
          <cell r="C16556">
            <v>2012</v>
          </cell>
          <cell r="D16556" t="str">
            <v>700290  Special Financial Management</v>
          </cell>
          <cell r="E16556" t="str">
            <v>District 4</v>
          </cell>
          <cell r="F16556" t="str">
            <v>Sewer</v>
          </cell>
        </row>
        <row r="16557">
          <cell r="B16557">
            <v>5095.18</v>
          </cell>
          <cell r="C16557">
            <v>2012</v>
          </cell>
          <cell r="D16557" t="str">
            <v>700290  Special Financial Management</v>
          </cell>
          <cell r="E16557" t="str">
            <v>District 4</v>
          </cell>
          <cell r="F16557" t="str">
            <v>Sewer</v>
          </cell>
        </row>
        <row r="16558">
          <cell r="B16558">
            <v>5095.18</v>
          </cell>
          <cell r="C16558">
            <v>2012</v>
          </cell>
          <cell r="D16558" t="str">
            <v>700290  Special Financial Management</v>
          </cell>
          <cell r="E16558" t="str">
            <v>District 3</v>
          </cell>
          <cell r="F16558" t="str">
            <v>Sewer</v>
          </cell>
        </row>
        <row r="16559">
          <cell r="B16559">
            <v>5095.18</v>
          </cell>
          <cell r="C16559">
            <v>2012</v>
          </cell>
          <cell r="D16559" t="str">
            <v>700290  Special Financial Management</v>
          </cell>
          <cell r="E16559" t="str">
            <v>District 3</v>
          </cell>
          <cell r="F16559" t="str">
            <v>Sewer</v>
          </cell>
        </row>
        <row r="16560">
          <cell r="B16560">
            <v>5095.18</v>
          </cell>
          <cell r="C16560">
            <v>2012</v>
          </cell>
          <cell r="D16560" t="str">
            <v>700290  Special Financial Management</v>
          </cell>
          <cell r="E16560" t="str">
            <v>District 3</v>
          </cell>
          <cell r="F16560" t="str">
            <v>Sewer</v>
          </cell>
        </row>
        <row r="16561">
          <cell r="B16561">
            <v>5095.18</v>
          </cell>
          <cell r="C16561">
            <v>2012</v>
          </cell>
          <cell r="D16561" t="str">
            <v>700290  Special Financial Management</v>
          </cell>
          <cell r="E16561" t="str">
            <v>TOC</v>
          </cell>
          <cell r="F16561" t="str">
            <v>Sewer</v>
          </cell>
        </row>
        <row r="16562">
          <cell r="B16562">
            <v>5095.18</v>
          </cell>
          <cell r="C16562">
            <v>2012</v>
          </cell>
          <cell r="D16562" t="str">
            <v>700290  Special Financial Management</v>
          </cell>
          <cell r="E16562" t="str">
            <v>District 7</v>
          </cell>
          <cell r="F16562" t="str">
            <v>Sewer</v>
          </cell>
        </row>
        <row r="16563">
          <cell r="B16563">
            <v>5095.18</v>
          </cell>
          <cell r="C16563">
            <v>2012</v>
          </cell>
          <cell r="D16563" t="str">
            <v>700290  Special Financial Management</v>
          </cell>
          <cell r="E16563" t="str">
            <v>District 7</v>
          </cell>
          <cell r="F16563" t="str">
            <v>Sewer</v>
          </cell>
        </row>
        <row r="16564">
          <cell r="B16564">
            <v>5095.18</v>
          </cell>
          <cell r="C16564">
            <v>2012</v>
          </cell>
          <cell r="D16564" t="str">
            <v>700290  Special Financial Management</v>
          </cell>
          <cell r="E16564" t="str">
            <v>District 6</v>
          </cell>
          <cell r="F16564" t="str">
            <v>Sewer</v>
          </cell>
        </row>
        <row r="16565">
          <cell r="B16565">
            <v>5095.18</v>
          </cell>
          <cell r="C16565">
            <v>2012</v>
          </cell>
          <cell r="D16565" t="str">
            <v>700290  Special Financial Management</v>
          </cell>
          <cell r="E16565" t="str">
            <v>District 7</v>
          </cell>
          <cell r="F16565" t="str">
            <v>Sewer</v>
          </cell>
        </row>
        <row r="16566">
          <cell r="B16566">
            <v>5095.18</v>
          </cell>
          <cell r="C16566">
            <v>2012</v>
          </cell>
          <cell r="D16566" t="str">
            <v>700290  Special Financial Management</v>
          </cell>
          <cell r="E16566" t="str">
            <v>District 1</v>
          </cell>
          <cell r="F16566" t="str">
            <v>Sewer</v>
          </cell>
        </row>
        <row r="16567">
          <cell r="B16567">
            <v>5095.18</v>
          </cell>
          <cell r="C16567">
            <v>2012</v>
          </cell>
          <cell r="D16567" t="str">
            <v>700290  Special Financial Management</v>
          </cell>
          <cell r="E16567" t="str">
            <v>District 1</v>
          </cell>
          <cell r="F16567" t="str">
            <v>Sewer</v>
          </cell>
        </row>
        <row r="16568">
          <cell r="B16568">
            <v>5095.18</v>
          </cell>
          <cell r="C16568">
            <v>2012</v>
          </cell>
          <cell r="D16568" t="str">
            <v>700290  Special Financial Management</v>
          </cell>
          <cell r="E16568" t="str">
            <v>District 1</v>
          </cell>
          <cell r="F16568" t="str">
            <v>Sewer</v>
          </cell>
        </row>
        <row r="16569">
          <cell r="B16569">
            <v>5095.18</v>
          </cell>
          <cell r="C16569">
            <v>2012</v>
          </cell>
          <cell r="D16569" t="str">
            <v>700290  Special Financial Management</v>
          </cell>
          <cell r="E16569" t="str">
            <v>Logistics</v>
          </cell>
          <cell r="F16569" t="str">
            <v>Sewer</v>
          </cell>
        </row>
        <row r="16570">
          <cell r="B16570">
            <v>5095.18</v>
          </cell>
          <cell r="C16570">
            <v>2012</v>
          </cell>
          <cell r="D16570" t="str">
            <v>700290  Special Financial Management</v>
          </cell>
          <cell r="E16570" t="str">
            <v>Logistics</v>
          </cell>
          <cell r="F16570" t="str">
            <v>Sewer</v>
          </cell>
        </row>
        <row r="16571">
          <cell r="B16571">
            <v>5095.18</v>
          </cell>
          <cell r="C16571">
            <v>2012</v>
          </cell>
          <cell r="D16571" t="str">
            <v>700290  Special Financial Management</v>
          </cell>
          <cell r="E16571" t="str">
            <v>Logistics</v>
          </cell>
          <cell r="F16571" t="str">
            <v>Sewer</v>
          </cell>
        </row>
        <row r="16572">
          <cell r="B16572">
            <v>5095.18</v>
          </cell>
          <cell r="C16572">
            <v>2012</v>
          </cell>
          <cell r="D16572" t="str">
            <v>700290  Special Financial Management</v>
          </cell>
          <cell r="E16572" t="str">
            <v>Logistics</v>
          </cell>
          <cell r="F16572" t="str">
            <v>Sewer</v>
          </cell>
        </row>
        <row r="16573">
          <cell r="B16573">
            <v>5095.18</v>
          </cell>
          <cell r="C16573">
            <v>2012</v>
          </cell>
          <cell r="D16573" t="str">
            <v>700290  Special Financial Management</v>
          </cell>
          <cell r="E16573" t="str">
            <v>Logistics</v>
          </cell>
          <cell r="F16573" t="str">
            <v>Sewer</v>
          </cell>
        </row>
        <row r="16574">
          <cell r="B16574">
            <v>5095.18</v>
          </cell>
          <cell r="C16574">
            <v>2012</v>
          </cell>
          <cell r="D16574" t="str">
            <v>700290  Special Financial Management</v>
          </cell>
          <cell r="E16574" t="str">
            <v>Logistics</v>
          </cell>
          <cell r="F16574" t="str">
            <v>Sewer</v>
          </cell>
        </row>
        <row r="16575">
          <cell r="B16575">
            <v>5095.18</v>
          </cell>
          <cell r="C16575">
            <v>2012</v>
          </cell>
          <cell r="D16575" t="str">
            <v>700290  Special Financial Management</v>
          </cell>
          <cell r="E16575" t="str">
            <v>Logistics</v>
          </cell>
          <cell r="F16575" t="str">
            <v>Sewer</v>
          </cell>
        </row>
        <row r="16576">
          <cell r="B16576">
            <v>5095.18</v>
          </cell>
          <cell r="C16576">
            <v>2012</v>
          </cell>
          <cell r="D16576" t="str">
            <v>700290  Special Financial Management</v>
          </cell>
          <cell r="E16576" t="str">
            <v>Informal Settlements</v>
          </cell>
          <cell r="F16576" t="str">
            <v>Sewer</v>
          </cell>
        </row>
        <row r="16577">
          <cell r="B16577">
            <v>5095.18</v>
          </cell>
          <cell r="C16577">
            <v>2012</v>
          </cell>
          <cell r="D16577" t="str">
            <v>700290  Special Financial Management</v>
          </cell>
          <cell r="E16577" t="str">
            <v>TOC</v>
          </cell>
          <cell r="F16577" t="str">
            <v>Sewer</v>
          </cell>
        </row>
        <row r="16578">
          <cell r="B16578">
            <v>5095.18</v>
          </cell>
          <cell r="C16578">
            <v>2012</v>
          </cell>
          <cell r="D16578" t="str">
            <v>700290  Special Financial Management</v>
          </cell>
          <cell r="E16578" t="str">
            <v>Planning &amp; Design</v>
          </cell>
          <cell r="F16578" t="str">
            <v>Sewer</v>
          </cell>
        </row>
        <row r="16579">
          <cell r="B16579">
            <v>5095.18</v>
          </cell>
          <cell r="C16579">
            <v>2012</v>
          </cell>
          <cell r="D16579" t="str">
            <v>700290  Special Financial Management</v>
          </cell>
          <cell r="E16579" t="str">
            <v>Planning &amp; Design</v>
          </cell>
          <cell r="F16579" t="str">
            <v>Sewer</v>
          </cell>
        </row>
        <row r="16580">
          <cell r="B16580">
            <v>5095.18</v>
          </cell>
          <cell r="C16580">
            <v>2012</v>
          </cell>
          <cell r="D16580" t="str">
            <v>700290  Special Financial Management</v>
          </cell>
          <cell r="E16580" t="str">
            <v>Informal Settlements</v>
          </cell>
          <cell r="F16580" t="str">
            <v>Sewer</v>
          </cell>
        </row>
        <row r="16581">
          <cell r="B16581">
            <v>5095.18</v>
          </cell>
          <cell r="C16581">
            <v>2012</v>
          </cell>
          <cell r="D16581" t="str">
            <v>700290  Special Financial Management</v>
          </cell>
          <cell r="E16581" t="str">
            <v>District 4</v>
          </cell>
          <cell r="F16581" t="str">
            <v>Sewer</v>
          </cell>
        </row>
        <row r="16582">
          <cell r="B16582">
            <v>5095.18</v>
          </cell>
          <cell r="C16582">
            <v>2012</v>
          </cell>
          <cell r="D16582" t="str">
            <v>700290  Special Financial Management</v>
          </cell>
          <cell r="E16582" t="str">
            <v>Logistics</v>
          </cell>
          <cell r="F16582" t="str">
            <v>Water</v>
          </cell>
        </row>
        <row r="16583">
          <cell r="B16583">
            <v>5095.18</v>
          </cell>
          <cell r="C16583">
            <v>2012</v>
          </cell>
          <cell r="D16583" t="str">
            <v>700290  Special Financial Management</v>
          </cell>
          <cell r="E16583" t="str">
            <v>Logistics</v>
          </cell>
          <cell r="F16583" t="str">
            <v>Water</v>
          </cell>
        </row>
        <row r="16584">
          <cell r="B16584">
            <v>5095.18</v>
          </cell>
          <cell r="C16584">
            <v>2012</v>
          </cell>
          <cell r="D16584" t="str">
            <v>700290  Special Financial Management</v>
          </cell>
          <cell r="E16584" t="str">
            <v>TOC</v>
          </cell>
          <cell r="F16584" t="str">
            <v>Water</v>
          </cell>
        </row>
        <row r="16585">
          <cell r="B16585">
            <v>5095.18</v>
          </cell>
          <cell r="C16585">
            <v>2012</v>
          </cell>
          <cell r="D16585" t="str">
            <v>700290  Special Financial Management</v>
          </cell>
          <cell r="E16585" t="str">
            <v>Informal Settlements</v>
          </cell>
          <cell r="F16585" t="str">
            <v>Water</v>
          </cell>
        </row>
        <row r="16586">
          <cell r="B16586">
            <v>5095.18</v>
          </cell>
          <cell r="C16586">
            <v>2012</v>
          </cell>
          <cell r="D16586" t="str">
            <v>700290  Special Financial Management</v>
          </cell>
          <cell r="E16586" t="str">
            <v>TOC</v>
          </cell>
          <cell r="F16586" t="str">
            <v>Water</v>
          </cell>
        </row>
        <row r="16587">
          <cell r="B16587">
            <v>5095.18</v>
          </cell>
          <cell r="C16587">
            <v>2012</v>
          </cell>
          <cell r="D16587" t="str">
            <v>700290  Special Financial Management</v>
          </cell>
          <cell r="E16587" t="str">
            <v>Planning &amp; Design</v>
          </cell>
          <cell r="F16587" t="str">
            <v>Water</v>
          </cell>
        </row>
        <row r="16588">
          <cell r="B16588">
            <v>5095.18</v>
          </cell>
          <cell r="C16588">
            <v>2012</v>
          </cell>
          <cell r="D16588" t="str">
            <v>700290  Special Financial Management</v>
          </cell>
          <cell r="E16588" t="str">
            <v>Informal Settlements</v>
          </cell>
          <cell r="F16588" t="str">
            <v>Water</v>
          </cell>
        </row>
        <row r="16589">
          <cell r="B16589">
            <v>5095.18</v>
          </cell>
          <cell r="C16589">
            <v>2012</v>
          </cell>
          <cell r="D16589" t="str">
            <v>700290  Special Financial Management</v>
          </cell>
          <cell r="E16589" t="str">
            <v>Logistics</v>
          </cell>
          <cell r="F16589" t="str">
            <v>Water</v>
          </cell>
        </row>
        <row r="16590">
          <cell r="B16590">
            <v>5095.18</v>
          </cell>
          <cell r="C16590">
            <v>2012</v>
          </cell>
          <cell r="D16590" t="str">
            <v>700290  Special Financial Management</v>
          </cell>
          <cell r="E16590" t="str">
            <v>District 7</v>
          </cell>
          <cell r="F16590" t="str">
            <v>Sewer</v>
          </cell>
        </row>
        <row r="16591">
          <cell r="B16591">
            <v>5095.18</v>
          </cell>
          <cell r="C16591">
            <v>2012</v>
          </cell>
          <cell r="D16591" t="str">
            <v>700290  Special Financial Management</v>
          </cell>
          <cell r="E16591" t="str">
            <v>District 7</v>
          </cell>
          <cell r="F16591" t="str">
            <v>Sewer</v>
          </cell>
        </row>
        <row r="16592">
          <cell r="B16592">
            <v>5095.18</v>
          </cell>
          <cell r="C16592">
            <v>2012</v>
          </cell>
          <cell r="D16592" t="str">
            <v>700290  Special Financial Management</v>
          </cell>
          <cell r="E16592" t="str">
            <v>District 7</v>
          </cell>
          <cell r="F16592" t="str">
            <v>Sewer</v>
          </cell>
        </row>
        <row r="16593">
          <cell r="B16593">
            <v>5095.18</v>
          </cell>
          <cell r="C16593">
            <v>2012</v>
          </cell>
          <cell r="D16593" t="str">
            <v>700290  Special Financial Management</v>
          </cell>
          <cell r="E16593" t="str">
            <v>District 7</v>
          </cell>
          <cell r="F16593" t="str">
            <v>Sewer</v>
          </cell>
        </row>
        <row r="16594">
          <cell r="B16594">
            <v>5095.18</v>
          </cell>
          <cell r="C16594">
            <v>2012</v>
          </cell>
          <cell r="D16594" t="str">
            <v>700290  Special Financial Management</v>
          </cell>
          <cell r="E16594" t="str">
            <v>District 7</v>
          </cell>
          <cell r="F16594" t="str">
            <v>Sewer</v>
          </cell>
        </row>
        <row r="16595">
          <cell r="B16595">
            <v>5095.18</v>
          </cell>
          <cell r="C16595">
            <v>2012</v>
          </cell>
          <cell r="D16595" t="str">
            <v>700290  Special Financial Management</v>
          </cell>
          <cell r="E16595" t="str">
            <v>District 7</v>
          </cell>
          <cell r="F16595" t="str">
            <v>Sewer</v>
          </cell>
        </row>
        <row r="16596">
          <cell r="B16596">
            <v>5095.18</v>
          </cell>
          <cell r="C16596">
            <v>2012</v>
          </cell>
          <cell r="D16596" t="str">
            <v>700290  Special Financial Management</v>
          </cell>
          <cell r="E16596" t="str">
            <v>District 6</v>
          </cell>
          <cell r="F16596" t="str">
            <v>Sewer</v>
          </cell>
        </row>
        <row r="16597">
          <cell r="B16597">
            <v>5095.18</v>
          </cell>
          <cell r="C16597">
            <v>2012</v>
          </cell>
          <cell r="D16597" t="str">
            <v>700290  Special Financial Management</v>
          </cell>
          <cell r="E16597" t="str">
            <v>District 6</v>
          </cell>
          <cell r="F16597" t="str">
            <v>Sewer</v>
          </cell>
        </row>
        <row r="16598">
          <cell r="B16598">
            <v>5095.18</v>
          </cell>
          <cell r="C16598">
            <v>2012</v>
          </cell>
          <cell r="D16598" t="str">
            <v>700290  Special Financial Management</v>
          </cell>
          <cell r="E16598" t="str">
            <v>District 6</v>
          </cell>
          <cell r="F16598" t="str">
            <v>Sewer</v>
          </cell>
        </row>
        <row r="16599">
          <cell r="B16599">
            <v>5095.18</v>
          </cell>
          <cell r="C16599">
            <v>2012</v>
          </cell>
          <cell r="D16599" t="str">
            <v>700290  Special Financial Management</v>
          </cell>
          <cell r="E16599" t="str">
            <v>District 6</v>
          </cell>
          <cell r="F16599" t="str">
            <v>Sewer</v>
          </cell>
        </row>
        <row r="16600">
          <cell r="B16600">
            <v>5095.18</v>
          </cell>
          <cell r="C16600">
            <v>2012</v>
          </cell>
          <cell r="D16600" t="str">
            <v>700290  Special Financial Management</v>
          </cell>
          <cell r="E16600" t="str">
            <v>District 6</v>
          </cell>
          <cell r="F16600" t="str">
            <v>Sewer</v>
          </cell>
        </row>
        <row r="16601">
          <cell r="B16601">
            <v>5095.18</v>
          </cell>
          <cell r="C16601">
            <v>2012</v>
          </cell>
          <cell r="D16601" t="str">
            <v>700290  Special Financial Management</v>
          </cell>
          <cell r="E16601" t="str">
            <v>District 6</v>
          </cell>
          <cell r="F16601" t="str">
            <v>Sewer</v>
          </cell>
        </row>
        <row r="16602">
          <cell r="B16602">
            <v>5095.18</v>
          </cell>
          <cell r="C16602">
            <v>2012</v>
          </cell>
          <cell r="D16602" t="str">
            <v>700290  Special Financial Management</v>
          </cell>
          <cell r="E16602" t="str">
            <v>District 7</v>
          </cell>
          <cell r="F16602" t="str">
            <v>Sewer</v>
          </cell>
        </row>
        <row r="16603">
          <cell r="B16603">
            <v>5095.18</v>
          </cell>
          <cell r="C16603">
            <v>2012</v>
          </cell>
          <cell r="D16603" t="str">
            <v>700290  Special Financial Management</v>
          </cell>
          <cell r="E16603" t="str">
            <v>District 7</v>
          </cell>
          <cell r="F16603" t="str">
            <v>Sewer</v>
          </cell>
        </row>
        <row r="16604">
          <cell r="B16604">
            <v>5095.18</v>
          </cell>
          <cell r="C16604">
            <v>2012</v>
          </cell>
          <cell r="D16604" t="str">
            <v>700290  Special Financial Management</v>
          </cell>
          <cell r="E16604" t="str">
            <v>District 7</v>
          </cell>
          <cell r="F16604" t="str">
            <v>Sewer</v>
          </cell>
        </row>
        <row r="16605">
          <cell r="B16605">
            <v>5095.18</v>
          </cell>
          <cell r="C16605">
            <v>2012</v>
          </cell>
          <cell r="D16605" t="str">
            <v>700290  Special Financial Management</v>
          </cell>
          <cell r="E16605" t="str">
            <v>District 7</v>
          </cell>
          <cell r="F16605" t="str">
            <v>Sewer</v>
          </cell>
        </row>
        <row r="16606">
          <cell r="B16606">
            <v>5095.18</v>
          </cell>
          <cell r="C16606">
            <v>2012</v>
          </cell>
          <cell r="D16606" t="str">
            <v>700290  Special Financial Management</v>
          </cell>
          <cell r="E16606" t="str">
            <v>District 7</v>
          </cell>
          <cell r="F16606" t="str">
            <v>Sewer</v>
          </cell>
        </row>
        <row r="16607">
          <cell r="B16607">
            <v>5095.18</v>
          </cell>
          <cell r="C16607">
            <v>2012</v>
          </cell>
          <cell r="D16607" t="str">
            <v>700290  Special Financial Management</v>
          </cell>
          <cell r="E16607" t="str">
            <v>District 4</v>
          </cell>
          <cell r="F16607" t="str">
            <v>Sewer</v>
          </cell>
        </row>
        <row r="16608">
          <cell r="B16608">
            <v>112651.93</v>
          </cell>
          <cell r="C16608">
            <v>2012</v>
          </cell>
          <cell r="D16608" t="str">
            <v>700585  Procurement</v>
          </cell>
          <cell r="E16608" t="str">
            <v>Logistics</v>
          </cell>
          <cell r="F16608" t="str">
            <v>Water</v>
          </cell>
        </row>
        <row r="16609">
          <cell r="B16609">
            <v>5420.42</v>
          </cell>
          <cell r="C16609">
            <v>2012</v>
          </cell>
          <cell r="D16609" t="str">
            <v>700585  Procurement</v>
          </cell>
          <cell r="E16609" t="str">
            <v>Logistics</v>
          </cell>
          <cell r="F16609" t="str">
            <v>Water</v>
          </cell>
        </row>
        <row r="16610">
          <cell r="B16610">
            <v>30524.19</v>
          </cell>
          <cell r="C16610">
            <v>2012</v>
          </cell>
          <cell r="D16610" t="str">
            <v>700585  Procurement</v>
          </cell>
          <cell r="E16610" t="str">
            <v>Logistics</v>
          </cell>
          <cell r="F16610" t="str">
            <v>Water</v>
          </cell>
        </row>
        <row r="16611">
          <cell r="B16611">
            <v>18019.240000000002</v>
          </cell>
          <cell r="C16611">
            <v>2012</v>
          </cell>
          <cell r="D16611" t="str">
            <v>700585  Procurement</v>
          </cell>
          <cell r="E16611" t="str">
            <v>Logistics</v>
          </cell>
          <cell r="F16611" t="str">
            <v>Water</v>
          </cell>
        </row>
        <row r="16612">
          <cell r="B16612">
            <v>41679.33</v>
          </cell>
          <cell r="C16612">
            <v>2012</v>
          </cell>
          <cell r="D16612" t="str">
            <v>700585  Procurement</v>
          </cell>
          <cell r="E16612" t="str">
            <v>Logistics</v>
          </cell>
          <cell r="F16612" t="str">
            <v>Water</v>
          </cell>
        </row>
        <row r="16613">
          <cell r="B16613">
            <v>1536603.18</v>
          </cell>
          <cell r="C16613">
            <v>2012</v>
          </cell>
          <cell r="D16613" t="str">
            <v>700585  Procurement</v>
          </cell>
          <cell r="E16613" t="str">
            <v>District 1</v>
          </cell>
          <cell r="F16613" t="str">
            <v>Water</v>
          </cell>
        </row>
        <row r="16614">
          <cell r="B16614">
            <v>94565.88</v>
          </cell>
          <cell r="C16614">
            <v>2012</v>
          </cell>
          <cell r="D16614" t="str">
            <v>700585  Procurement</v>
          </cell>
          <cell r="E16614" t="str">
            <v>District 1</v>
          </cell>
          <cell r="F16614" t="str">
            <v>Water</v>
          </cell>
        </row>
        <row r="16615">
          <cell r="B16615">
            <v>88922.32</v>
          </cell>
          <cell r="C16615">
            <v>2012</v>
          </cell>
          <cell r="D16615" t="str">
            <v>700585  Procurement</v>
          </cell>
          <cell r="E16615" t="str">
            <v>District 1</v>
          </cell>
          <cell r="F16615" t="str">
            <v>Water</v>
          </cell>
        </row>
        <row r="16616">
          <cell r="B16616">
            <v>288.63</v>
          </cell>
          <cell r="C16616">
            <v>2012</v>
          </cell>
          <cell r="D16616" t="str">
            <v>700585  Procurement</v>
          </cell>
          <cell r="E16616" t="str">
            <v>TOC</v>
          </cell>
          <cell r="F16616" t="str">
            <v>Water</v>
          </cell>
        </row>
        <row r="16617">
          <cell r="B16617">
            <v>12762.55</v>
          </cell>
          <cell r="C16617">
            <v>2012</v>
          </cell>
          <cell r="D16617" t="str">
            <v>700585  Procurement</v>
          </cell>
          <cell r="E16617" t="str">
            <v>District 6</v>
          </cell>
          <cell r="F16617" t="str">
            <v>Water</v>
          </cell>
        </row>
        <row r="16618">
          <cell r="B16618">
            <v>10421.92</v>
          </cell>
          <cell r="C16618">
            <v>2012</v>
          </cell>
          <cell r="D16618" t="str">
            <v>700585  Procurement</v>
          </cell>
          <cell r="E16618" t="str">
            <v>District 8</v>
          </cell>
          <cell r="F16618" t="str">
            <v>Water</v>
          </cell>
        </row>
        <row r="16619">
          <cell r="B16619">
            <v>1076495.97</v>
          </cell>
          <cell r="C16619">
            <v>2012</v>
          </cell>
          <cell r="D16619" t="str">
            <v>700585  Procurement</v>
          </cell>
          <cell r="E16619" t="str">
            <v>District 8</v>
          </cell>
          <cell r="F16619" t="str">
            <v>Water</v>
          </cell>
        </row>
        <row r="16620">
          <cell r="B16620">
            <v>292701.38</v>
          </cell>
          <cell r="C16620">
            <v>2012</v>
          </cell>
          <cell r="D16620" t="str">
            <v>700585  Procurement</v>
          </cell>
          <cell r="E16620" t="str">
            <v>District 6</v>
          </cell>
          <cell r="F16620" t="str">
            <v>Water</v>
          </cell>
        </row>
        <row r="16621">
          <cell r="B16621">
            <v>1374.69</v>
          </cell>
          <cell r="C16621">
            <v>2012</v>
          </cell>
          <cell r="D16621" t="str">
            <v>700585  Procurement</v>
          </cell>
          <cell r="E16621" t="str">
            <v>District 3</v>
          </cell>
          <cell r="F16621" t="str">
            <v>Water</v>
          </cell>
        </row>
        <row r="16622">
          <cell r="B16622">
            <v>106085.15</v>
          </cell>
          <cell r="C16622">
            <v>2012</v>
          </cell>
          <cell r="D16622" t="str">
            <v>700585  Procurement</v>
          </cell>
          <cell r="E16622" t="str">
            <v>District 3</v>
          </cell>
          <cell r="F16622" t="str">
            <v>Water</v>
          </cell>
        </row>
        <row r="16623">
          <cell r="B16623">
            <v>73.38</v>
          </cell>
          <cell r="C16623">
            <v>2012</v>
          </cell>
          <cell r="D16623" t="str">
            <v>700585  Procurement</v>
          </cell>
          <cell r="E16623" t="str">
            <v>District 3</v>
          </cell>
          <cell r="F16623" t="str">
            <v>Water</v>
          </cell>
        </row>
        <row r="16624">
          <cell r="B16624">
            <v>41414.449999999997</v>
          </cell>
          <cell r="C16624">
            <v>2012</v>
          </cell>
          <cell r="D16624" t="str">
            <v>700585  Procurement</v>
          </cell>
          <cell r="E16624" t="str">
            <v>District 3</v>
          </cell>
          <cell r="F16624" t="str">
            <v>Water</v>
          </cell>
        </row>
        <row r="16625">
          <cell r="B16625">
            <v>3069.48</v>
          </cell>
          <cell r="C16625">
            <v>2012</v>
          </cell>
          <cell r="D16625" t="str">
            <v>700585  Procurement</v>
          </cell>
          <cell r="E16625" t="str">
            <v>District 4</v>
          </cell>
          <cell r="F16625" t="str">
            <v>Water</v>
          </cell>
        </row>
        <row r="16626">
          <cell r="B16626">
            <v>21878.35</v>
          </cell>
          <cell r="C16626">
            <v>2012</v>
          </cell>
          <cell r="D16626" t="str">
            <v>700585  Procurement</v>
          </cell>
          <cell r="E16626" t="str">
            <v>District 4</v>
          </cell>
          <cell r="F16626" t="str">
            <v>Water</v>
          </cell>
        </row>
        <row r="16627">
          <cell r="B16627">
            <v>595070.65</v>
          </cell>
          <cell r="C16627">
            <v>2012</v>
          </cell>
          <cell r="D16627" t="str">
            <v>700585  Procurement</v>
          </cell>
          <cell r="E16627" t="str">
            <v>District 4</v>
          </cell>
          <cell r="F16627" t="str">
            <v>Water</v>
          </cell>
        </row>
        <row r="16628">
          <cell r="B16628">
            <v>519375.48</v>
          </cell>
          <cell r="C16628">
            <v>2012</v>
          </cell>
          <cell r="D16628" t="str">
            <v>700585  Procurement</v>
          </cell>
          <cell r="E16628" t="str">
            <v>District 4</v>
          </cell>
          <cell r="F16628" t="str">
            <v>Water</v>
          </cell>
        </row>
        <row r="16629">
          <cell r="B16629">
            <v>572114.75</v>
          </cell>
          <cell r="C16629">
            <v>2012</v>
          </cell>
          <cell r="D16629" t="str">
            <v>700585  Procurement</v>
          </cell>
          <cell r="E16629" t="str">
            <v>District 4</v>
          </cell>
          <cell r="F16629" t="str">
            <v>Water</v>
          </cell>
        </row>
        <row r="16630">
          <cell r="B16630">
            <v>577.28</v>
          </cell>
          <cell r="C16630">
            <v>2012</v>
          </cell>
          <cell r="D16630" t="str">
            <v>700585  Procurement</v>
          </cell>
          <cell r="E16630" t="str">
            <v>District 8</v>
          </cell>
          <cell r="F16630" t="str">
            <v>Water</v>
          </cell>
        </row>
        <row r="16631">
          <cell r="B16631">
            <v>650026.06000000006</v>
          </cell>
          <cell r="C16631">
            <v>2012</v>
          </cell>
          <cell r="D16631" t="str">
            <v>700585  Procurement</v>
          </cell>
          <cell r="E16631" t="str">
            <v>District 8</v>
          </cell>
          <cell r="F16631" t="str">
            <v>Water</v>
          </cell>
        </row>
        <row r="16632">
          <cell r="B16632">
            <v>73.38</v>
          </cell>
          <cell r="C16632">
            <v>2012</v>
          </cell>
          <cell r="D16632" t="str">
            <v>700585  Procurement</v>
          </cell>
          <cell r="E16632" t="str">
            <v>District 8</v>
          </cell>
          <cell r="F16632" t="str">
            <v>Water</v>
          </cell>
        </row>
        <row r="16633">
          <cell r="B16633">
            <v>144.31</v>
          </cell>
          <cell r="C16633">
            <v>2012</v>
          </cell>
          <cell r="D16633" t="str">
            <v>700585  Procurement</v>
          </cell>
          <cell r="E16633" t="str">
            <v>District 8</v>
          </cell>
          <cell r="F16633" t="str">
            <v>Water</v>
          </cell>
        </row>
        <row r="16634">
          <cell r="B16634">
            <v>1173.97</v>
          </cell>
          <cell r="C16634">
            <v>2012</v>
          </cell>
          <cell r="D16634" t="str">
            <v>700585  Procurement</v>
          </cell>
          <cell r="E16634" t="str">
            <v>District 6</v>
          </cell>
          <cell r="F16634" t="str">
            <v>Water</v>
          </cell>
        </row>
        <row r="16635">
          <cell r="B16635">
            <v>60371.64</v>
          </cell>
          <cell r="C16635">
            <v>2012</v>
          </cell>
          <cell r="D16635" t="str">
            <v>700585  Procurement</v>
          </cell>
          <cell r="E16635" t="str">
            <v>District 6</v>
          </cell>
          <cell r="F16635" t="str">
            <v>Water</v>
          </cell>
        </row>
        <row r="16636">
          <cell r="B16636">
            <v>293.5</v>
          </cell>
          <cell r="C16636">
            <v>2012</v>
          </cell>
          <cell r="D16636" t="str">
            <v>700585  Procurement</v>
          </cell>
          <cell r="E16636" t="str">
            <v>District 6</v>
          </cell>
          <cell r="F16636" t="str">
            <v>Water</v>
          </cell>
        </row>
        <row r="16637">
          <cell r="B16637">
            <v>257365.8</v>
          </cell>
          <cell r="C16637">
            <v>2012</v>
          </cell>
          <cell r="D16637" t="str">
            <v>700585  Procurement</v>
          </cell>
          <cell r="E16637" t="str">
            <v>District 6</v>
          </cell>
          <cell r="F16637" t="str">
            <v>Water</v>
          </cell>
        </row>
        <row r="16638">
          <cell r="B16638">
            <v>294289.71999999997</v>
          </cell>
          <cell r="C16638">
            <v>2012</v>
          </cell>
          <cell r="D16638" t="str">
            <v>700585  Procurement</v>
          </cell>
          <cell r="E16638" t="str">
            <v>District 6</v>
          </cell>
          <cell r="F16638" t="str">
            <v>Water</v>
          </cell>
        </row>
        <row r="16639">
          <cell r="B16639">
            <v>379911.62</v>
          </cell>
          <cell r="C16639">
            <v>2012</v>
          </cell>
          <cell r="D16639" t="str">
            <v>700585  Procurement</v>
          </cell>
          <cell r="E16639" t="str">
            <v>District 6</v>
          </cell>
          <cell r="F16639" t="str">
            <v>Water</v>
          </cell>
        </row>
        <row r="16640">
          <cell r="B16640">
            <v>118623.84</v>
          </cell>
          <cell r="C16640">
            <v>2012</v>
          </cell>
          <cell r="D16640" t="str">
            <v>700585  Procurement</v>
          </cell>
          <cell r="E16640" t="str">
            <v>District 6</v>
          </cell>
          <cell r="F16640" t="str">
            <v>Water</v>
          </cell>
        </row>
        <row r="16641">
          <cell r="B16641">
            <v>10614.83</v>
          </cell>
          <cell r="C16641">
            <v>2012</v>
          </cell>
          <cell r="D16641" t="str">
            <v>700585  Procurement</v>
          </cell>
          <cell r="E16641" t="str">
            <v>District 8</v>
          </cell>
          <cell r="F16641" t="str">
            <v>Water</v>
          </cell>
        </row>
        <row r="16642">
          <cell r="B16642">
            <v>793245.71</v>
          </cell>
          <cell r="C16642">
            <v>2012</v>
          </cell>
          <cell r="D16642" t="str">
            <v>700585  Procurement</v>
          </cell>
          <cell r="E16642" t="str">
            <v>District 8</v>
          </cell>
          <cell r="F16642" t="str">
            <v>Water</v>
          </cell>
        </row>
        <row r="16643">
          <cell r="B16643">
            <v>6494.31</v>
          </cell>
          <cell r="C16643">
            <v>2012</v>
          </cell>
          <cell r="D16643" t="str">
            <v>700585  Procurement</v>
          </cell>
          <cell r="E16643" t="str">
            <v>District 8</v>
          </cell>
          <cell r="F16643" t="str">
            <v>Water</v>
          </cell>
        </row>
        <row r="16644">
          <cell r="B16644">
            <v>41439.78</v>
          </cell>
          <cell r="C16644">
            <v>2012</v>
          </cell>
          <cell r="D16644" t="str">
            <v>700585  Procurement</v>
          </cell>
          <cell r="E16644" t="str">
            <v>District 8</v>
          </cell>
          <cell r="F16644" t="str">
            <v>Water</v>
          </cell>
        </row>
        <row r="16645">
          <cell r="B16645">
            <v>1748007.31</v>
          </cell>
          <cell r="C16645">
            <v>2012</v>
          </cell>
          <cell r="D16645" t="str">
            <v>700585  Procurement</v>
          </cell>
          <cell r="E16645" t="str">
            <v>District 8</v>
          </cell>
          <cell r="F16645" t="str">
            <v>Water</v>
          </cell>
        </row>
        <row r="16646">
          <cell r="B16646">
            <v>144.31</v>
          </cell>
          <cell r="C16646">
            <v>2012</v>
          </cell>
          <cell r="D16646" t="str">
            <v>700585  Procurement</v>
          </cell>
          <cell r="E16646" t="e">
            <v>#N/A</v>
          </cell>
          <cell r="F16646" t="str">
            <v>Sewer</v>
          </cell>
        </row>
        <row r="16647">
          <cell r="B16647">
            <v>4395.1000000000004</v>
          </cell>
          <cell r="C16647">
            <v>2012</v>
          </cell>
          <cell r="D16647" t="str">
            <v>700585  Procurement</v>
          </cell>
          <cell r="E16647" t="str">
            <v>Logistics</v>
          </cell>
          <cell r="F16647" t="str">
            <v>Water</v>
          </cell>
        </row>
        <row r="16648">
          <cell r="B16648">
            <v>92081.16</v>
          </cell>
          <cell r="C16648">
            <v>2012</v>
          </cell>
          <cell r="D16648" t="str">
            <v>700585  Procurement</v>
          </cell>
          <cell r="E16648" t="str">
            <v>Informal Settlements</v>
          </cell>
          <cell r="F16648" t="str">
            <v>Sewer</v>
          </cell>
        </row>
        <row r="16649">
          <cell r="B16649">
            <v>5933.51</v>
          </cell>
          <cell r="C16649">
            <v>2012</v>
          </cell>
          <cell r="D16649" t="str">
            <v>700585  Procurement</v>
          </cell>
          <cell r="E16649" t="str">
            <v>Planning &amp; Design</v>
          </cell>
          <cell r="F16649" t="str">
            <v>Sewer</v>
          </cell>
        </row>
        <row r="16650">
          <cell r="B16650">
            <v>19426.52</v>
          </cell>
          <cell r="C16650">
            <v>2012</v>
          </cell>
          <cell r="D16650" t="str">
            <v>700585  Procurement</v>
          </cell>
          <cell r="E16650" t="str">
            <v>Planning &amp; Design</v>
          </cell>
          <cell r="F16650" t="str">
            <v>Sewer</v>
          </cell>
        </row>
        <row r="16651">
          <cell r="B16651">
            <v>6498.64</v>
          </cell>
          <cell r="C16651">
            <v>2012</v>
          </cell>
          <cell r="D16651" t="str">
            <v>700585  Procurement</v>
          </cell>
          <cell r="E16651" t="str">
            <v>TOC</v>
          </cell>
          <cell r="F16651" t="str">
            <v>Sewer</v>
          </cell>
        </row>
        <row r="16652">
          <cell r="B16652">
            <v>424165.94</v>
          </cell>
          <cell r="C16652">
            <v>2012</v>
          </cell>
          <cell r="D16652" t="str">
            <v>700585  Procurement</v>
          </cell>
          <cell r="E16652" t="str">
            <v>Informal Settlements</v>
          </cell>
          <cell r="F16652" t="str">
            <v>Sewer</v>
          </cell>
        </row>
        <row r="16653">
          <cell r="B16653">
            <v>328535.71000000002</v>
          </cell>
          <cell r="C16653">
            <v>2012</v>
          </cell>
          <cell r="D16653" t="str">
            <v>700585  Procurement</v>
          </cell>
          <cell r="E16653" t="str">
            <v>Logistics</v>
          </cell>
          <cell r="F16653" t="str">
            <v>Sewer</v>
          </cell>
        </row>
        <row r="16654">
          <cell r="B16654">
            <v>432.95</v>
          </cell>
          <cell r="C16654">
            <v>2012</v>
          </cell>
          <cell r="D16654" t="str">
            <v>700585  Procurement</v>
          </cell>
          <cell r="E16654" t="str">
            <v>Logistics</v>
          </cell>
          <cell r="F16654" t="str">
            <v>Sewer</v>
          </cell>
        </row>
        <row r="16655">
          <cell r="B16655">
            <v>49656.25</v>
          </cell>
          <cell r="C16655">
            <v>2012</v>
          </cell>
          <cell r="D16655" t="str">
            <v>700585  Procurement</v>
          </cell>
          <cell r="E16655" t="str">
            <v>Logistics</v>
          </cell>
          <cell r="F16655" t="str">
            <v>Sewer</v>
          </cell>
        </row>
        <row r="16656">
          <cell r="B16656">
            <v>288.63</v>
          </cell>
          <cell r="C16656">
            <v>2012</v>
          </cell>
          <cell r="D16656" t="str">
            <v>700585  Procurement</v>
          </cell>
          <cell r="E16656" t="str">
            <v>Logistics</v>
          </cell>
          <cell r="F16656" t="str">
            <v>Sewer</v>
          </cell>
        </row>
        <row r="16657">
          <cell r="B16657">
            <v>2898.51</v>
          </cell>
          <cell r="C16657">
            <v>2012</v>
          </cell>
          <cell r="D16657" t="str">
            <v>700585  Procurement</v>
          </cell>
          <cell r="E16657" t="str">
            <v>Logistics</v>
          </cell>
          <cell r="F16657" t="str">
            <v>Sewer</v>
          </cell>
        </row>
        <row r="16658">
          <cell r="B16658">
            <v>165733.28</v>
          </cell>
          <cell r="C16658">
            <v>2012</v>
          </cell>
          <cell r="D16658" t="str">
            <v>700585  Procurement</v>
          </cell>
          <cell r="E16658" t="str">
            <v>District 1</v>
          </cell>
          <cell r="F16658" t="str">
            <v>Sewer</v>
          </cell>
        </row>
        <row r="16659">
          <cell r="B16659">
            <v>17895.71</v>
          </cell>
          <cell r="C16659">
            <v>2012</v>
          </cell>
          <cell r="D16659" t="str">
            <v>700585  Procurement</v>
          </cell>
          <cell r="E16659" t="str">
            <v>District 1</v>
          </cell>
          <cell r="F16659" t="str">
            <v>Sewer</v>
          </cell>
        </row>
        <row r="16660">
          <cell r="B16660">
            <v>122051.8</v>
          </cell>
          <cell r="C16660">
            <v>2012</v>
          </cell>
          <cell r="D16660" t="str">
            <v>700585  Procurement</v>
          </cell>
          <cell r="E16660" t="str">
            <v>District 7</v>
          </cell>
          <cell r="F16660" t="str">
            <v>Sewer</v>
          </cell>
        </row>
        <row r="16661">
          <cell r="B16661">
            <v>28486.21</v>
          </cell>
          <cell r="C16661">
            <v>2012</v>
          </cell>
          <cell r="D16661" t="str">
            <v>700585  Procurement</v>
          </cell>
          <cell r="E16661" t="str">
            <v>District 6</v>
          </cell>
          <cell r="F16661" t="str">
            <v>Sewer</v>
          </cell>
        </row>
        <row r="16662">
          <cell r="B16662">
            <v>144.31</v>
          </cell>
          <cell r="C16662">
            <v>2012</v>
          </cell>
          <cell r="D16662" t="str">
            <v>700585  Procurement</v>
          </cell>
          <cell r="E16662" t="str">
            <v>District 7</v>
          </cell>
          <cell r="F16662" t="str">
            <v>Sewer</v>
          </cell>
        </row>
        <row r="16663">
          <cell r="B16663">
            <v>1751.25</v>
          </cell>
          <cell r="C16663">
            <v>2012</v>
          </cell>
          <cell r="D16663" t="str">
            <v>700585  Procurement</v>
          </cell>
          <cell r="E16663" t="str">
            <v>District 7</v>
          </cell>
          <cell r="F16663" t="str">
            <v>Sewer</v>
          </cell>
        </row>
        <row r="16664">
          <cell r="B16664">
            <v>38356.75</v>
          </cell>
          <cell r="C16664">
            <v>2012</v>
          </cell>
          <cell r="D16664" t="str">
            <v>700585  Procurement</v>
          </cell>
          <cell r="E16664" t="str">
            <v>District 3</v>
          </cell>
          <cell r="F16664" t="str">
            <v>Sewer</v>
          </cell>
        </row>
        <row r="16665">
          <cell r="B16665">
            <v>73.38</v>
          </cell>
          <cell r="C16665">
            <v>2012</v>
          </cell>
          <cell r="D16665" t="str">
            <v>700585  Procurement</v>
          </cell>
          <cell r="E16665" t="str">
            <v>District 3</v>
          </cell>
          <cell r="F16665" t="str">
            <v>Sewer</v>
          </cell>
        </row>
        <row r="16666">
          <cell r="B16666">
            <v>288.63</v>
          </cell>
          <cell r="C16666">
            <v>2012</v>
          </cell>
          <cell r="D16666" t="str">
            <v>700585  Procurement</v>
          </cell>
          <cell r="E16666" t="str">
            <v>District 3</v>
          </cell>
          <cell r="F16666" t="str">
            <v>Sewer</v>
          </cell>
        </row>
        <row r="16667">
          <cell r="B16667">
            <v>132405.18</v>
          </cell>
          <cell r="C16667">
            <v>2012</v>
          </cell>
          <cell r="D16667" t="str">
            <v>700585  Procurement</v>
          </cell>
          <cell r="E16667" t="str">
            <v>District 4</v>
          </cell>
          <cell r="F16667" t="str">
            <v>Sewer</v>
          </cell>
        </row>
        <row r="16668">
          <cell r="B16668">
            <v>91896.34</v>
          </cell>
          <cell r="C16668">
            <v>2012</v>
          </cell>
          <cell r="D16668" t="str">
            <v>700585  Procurement</v>
          </cell>
          <cell r="E16668" t="str">
            <v>District 4</v>
          </cell>
          <cell r="F16668" t="str">
            <v>Sewer</v>
          </cell>
        </row>
        <row r="16669">
          <cell r="B16669">
            <v>577.28</v>
          </cell>
          <cell r="C16669">
            <v>2012</v>
          </cell>
          <cell r="D16669" t="str">
            <v>700585  Procurement</v>
          </cell>
          <cell r="E16669" t="str">
            <v>District 4</v>
          </cell>
          <cell r="F16669" t="str">
            <v>Sewer</v>
          </cell>
        </row>
        <row r="16670">
          <cell r="B16670">
            <v>44462.64</v>
          </cell>
          <cell r="C16670">
            <v>2012</v>
          </cell>
          <cell r="D16670" t="str">
            <v>700585  Procurement</v>
          </cell>
          <cell r="E16670" t="str">
            <v>District 4</v>
          </cell>
          <cell r="F16670" t="str">
            <v>Sewer</v>
          </cell>
        </row>
        <row r="16671">
          <cell r="B16671">
            <v>14885</v>
          </cell>
          <cell r="C16671">
            <v>2012</v>
          </cell>
          <cell r="D16671" t="str">
            <v>700585  Procurement</v>
          </cell>
          <cell r="E16671" t="str">
            <v>District 7</v>
          </cell>
          <cell r="F16671" t="str">
            <v>Sewer</v>
          </cell>
        </row>
        <row r="16672">
          <cell r="B16672">
            <v>59987.75</v>
          </cell>
          <cell r="C16672">
            <v>2012</v>
          </cell>
          <cell r="D16672" t="str">
            <v>700585  Procurement</v>
          </cell>
          <cell r="E16672" t="str">
            <v>District 6</v>
          </cell>
          <cell r="F16672" t="str">
            <v>Sewer</v>
          </cell>
        </row>
        <row r="16673">
          <cell r="B16673">
            <v>40284.699999999997</v>
          </cell>
          <cell r="C16673">
            <v>2012</v>
          </cell>
          <cell r="D16673" t="str">
            <v>700585  Procurement</v>
          </cell>
          <cell r="E16673" t="str">
            <v>District 6</v>
          </cell>
          <cell r="F16673" t="str">
            <v>Sewer</v>
          </cell>
        </row>
        <row r="16674">
          <cell r="B16674">
            <v>71004.23</v>
          </cell>
          <cell r="C16674">
            <v>2012</v>
          </cell>
          <cell r="D16674" t="str">
            <v>700585  Procurement</v>
          </cell>
          <cell r="E16674" t="str">
            <v>District 6</v>
          </cell>
          <cell r="F16674" t="str">
            <v>Sewer</v>
          </cell>
        </row>
        <row r="16675">
          <cell r="B16675">
            <v>1753.68</v>
          </cell>
          <cell r="C16675">
            <v>2012</v>
          </cell>
          <cell r="D16675" t="str">
            <v>700585  Procurement</v>
          </cell>
          <cell r="E16675" t="str">
            <v>District 6</v>
          </cell>
          <cell r="F16675" t="str">
            <v>Sewer</v>
          </cell>
        </row>
        <row r="16676">
          <cell r="B16676">
            <v>32167.57</v>
          </cell>
          <cell r="C16676">
            <v>2012</v>
          </cell>
          <cell r="D16676" t="str">
            <v>700585  Procurement</v>
          </cell>
          <cell r="E16676" t="str">
            <v>District 6</v>
          </cell>
          <cell r="F16676" t="str">
            <v>Sewer</v>
          </cell>
        </row>
        <row r="16677">
          <cell r="B16677">
            <v>26338.47</v>
          </cell>
          <cell r="C16677">
            <v>2012</v>
          </cell>
          <cell r="D16677" t="str">
            <v>700585  Procurement</v>
          </cell>
          <cell r="E16677" t="str">
            <v>District 7</v>
          </cell>
          <cell r="F16677" t="str">
            <v>Sewer</v>
          </cell>
        </row>
        <row r="16678">
          <cell r="B16678">
            <v>359507.31</v>
          </cell>
          <cell r="C16678">
            <v>2012</v>
          </cell>
          <cell r="D16678" t="str">
            <v>700585  Procurement</v>
          </cell>
          <cell r="E16678" t="str">
            <v>District 7</v>
          </cell>
          <cell r="F16678" t="str">
            <v>Sewer</v>
          </cell>
        </row>
        <row r="16679">
          <cell r="B16679">
            <v>1022493.02</v>
          </cell>
          <cell r="C16679">
            <v>2012</v>
          </cell>
          <cell r="D16679" t="str">
            <v>700585  Procurement</v>
          </cell>
          <cell r="E16679" t="str">
            <v>Logistics</v>
          </cell>
          <cell r="F16679" t="str">
            <v>Water</v>
          </cell>
        </row>
        <row r="16680">
          <cell r="B16680">
            <v>154318.42000000001</v>
          </cell>
          <cell r="C16680">
            <v>2012</v>
          </cell>
          <cell r="D16680" t="str">
            <v>700585  Procurement</v>
          </cell>
          <cell r="E16680" t="str">
            <v>Informal Settlements</v>
          </cell>
          <cell r="F16680" t="str">
            <v>Water</v>
          </cell>
        </row>
        <row r="16681">
          <cell r="B16681">
            <v>157722.69</v>
          </cell>
          <cell r="C16681">
            <v>2012</v>
          </cell>
          <cell r="D16681" t="str">
            <v>700585  Procurement</v>
          </cell>
          <cell r="E16681" t="str">
            <v>Planning &amp; Design</v>
          </cell>
          <cell r="F16681" t="str">
            <v>Water</v>
          </cell>
        </row>
        <row r="16682">
          <cell r="B16682">
            <v>23482.84</v>
          </cell>
          <cell r="C16682">
            <v>2012</v>
          </cell>
          <cell r="D16682" t="str">
            <v>700585  Procurement</v>
          </cell>
          <cell r="E16682" t="str">
            <v>TOC</v>
          </cell>
          <cell r="F16682" t="str">
            <v>Water</v>
          </cell>
        </row>
        <row r="16683">
          <cell r="B16683">
            <v>291119.21999999997</v>
          </cell>
          <cell r="C16683">
            <v>2012</v>
          </cell>
          <cell r="D16683" t="str">
            <v>700585  Procurement</v>
          </cell>
          <cell r="E16683" t="str">
            <v>Informal Settlements</v>
          </cell>
          <cell r="F16683" t="str">
            <v>Water</v>
          </cell>
        </row>
        <row r="16684">
          <cell r="B16684">
            <v>1606.92</v>
          </cell>
          <cell r="C16684">
            <v>2012</v>
          </cell>
          <cell r="D16684" t="str">
            <v>700585  Procurement</v>
          </cell>
          <cell r="E16684" t="str">
            <v>TOC</v>
          </cell>
          <cell r="F16684" t="str">
            <v>Water</v>
          </cell>
        </row>
        <row r="16685">
          <cell r="B16685">
            <v>19582.48</v>
          </cell>
          <cell r="C16685">
            <v>2012</v>
          </cell>
          <cell r="D16685" t="str">
            <v>700585  Procurement</v>
          </cell>
          <cell r="E16685" t="str">
            <v>Logistics</v>
          </cell>
          <cell r="F16685" t="str">
            <v>Water</v>
          </cell>
        </row>
        <row r="16686">
          <cell r="B16686">
            <v>4762.49</v>
          </cell>
          <cell r="C16686">
            <v>2012</v>
          </cell>
          <cell r="D16686" t="str">
            <v>700585  Procurement</v>
          </cell>
          <cell r="E16686" t="str">
            <v>Logistics</v>
          </cell>
          <cell r="F16686" t="str">
            <v>Water</v>
          </cell>
        </row>
        <row r="16687">
          <cell r="B16687">
            <v>10744.25</v>
          </cell>
          <cell r="C16687">
            <v>2012</v>
          </cell>
          <cell r="D16687" t="str">
            <v>700600  Treasury</v>
          </cell>
          <cell r="E16687" t="str">
            <v>District 4</v>
          </cell>
          <cell r="F16687" t="str">
            <v>Water</v>
          </cell>
        </row>
        <row r="16688">
          <cell r="B16688">
            <v>12378.27</v>
          </cell>
          <cell r="C16688">
            <v>2012</v>
          </cell>
          <cell r="D16688" t="str">
            <v>700600  Treasury</v>
          </cell>
          <cell r="E16688" t="str">
            <v>District 4</v>
          </cell>
          <cell r="F16688" t="str">
            <v>Water</v>
          </cell>
        </row>
        <row r="16689">
          <cell r="B16689">
            <v>19412.580000000002</v>
          </cell>
          <cell r="C16689">
            <v>2012</v>
          </cell>
          <cell r="D16689" t="str">
            <v>700600  Treasury</v>
          </cell>
          <cell r="E16689" t="str">
            <v>District 4</v>
          </cell>
          <cell r="F16689" t="str">
            <v>Water</v>
          </cell>
        </row>
        <row r="16690">
          <cell r="B16690">
            <v>8147.9</v>
          </cell>
          <cell r="C16690">
            <v>2012</v>
          </cell>
          <cell r="D16690" t="str">
            <v>700600  Treasury</v>
          </cell>
          <cell r="E16690" t="str">
            <v>District 4</v>
          </cell>
          <cell r="F16690" t="str">
            <v>Water</v>
          </cell>
        </row>
        <row r="16691">
          <cell r="B16691">
            <v>11926.77</v>
          </cell>
          <cell r="C16691">
            <v>2012</v>
          </cell>
          <cell r="D16691" t="str">
            <v>700600  Treasury</v>
          </cell>
          <cell r="E16691" t="str">
            <v>District 4</v>
          </cell>
          <cell r="F16691" t="str">
            <v>Water</v>
          </cell>
        </row>
        <row r="16692">
          <cell r="B16692">
            <v>11143.74</v>
          </cell>
          <cell r="C16692">
            <v>2012</v>
          </cell>
          <cell r="D16692" t="str">
            <v>700600  Treasury</v>
          </cell>
          <cell r="E16692" t="str">
            <v>District 4</v>
          </cell>
          <cell r="F16692" t="str">
            <v>Water</v>
          </cell>
        </row>
        <row r="16693">
          <cell r="B16693">
            <v>12078.93</v>
          </cell>
          <cell r="C16693">
            <v>2012</v>
          </cell>
          <cell r="D16693" t="str">
            <v>700600  Treasury</v>
          </cell>
          <cell r="E16693" t="str">
            <v>District 3</v>
          </cell>
          <cell r="F16693" t="str">
            <v>Water</v>
          </cell>
        </row>
        <row r="16694">
          <cell r="B16694">
            <v>7849.98</v>
          </cell>
          <cell r="C16694">
            <v>2012</v>
          </cell>
          <cell r="D16694" t="str">
            <v>700600  Treasury</v>
          </cell>
          <cell r="E16694" t="str">
            <v>District 3</v>
          </cell>
          <cell r="F16694" t="str">
            <v>Water</v>
          </cell>
        </row>
        <row r="16695">
          <cell r="B16695">
            <v>18262.3</v>
          </cell>
          <cell r="C16695">
            <v>2012</v>
          </cell>
          <cell r="D16695" t="str">
            <v>700600  Treasury</v>
          </cell>
          <cell r="E16695" t="str">
            <v>District 3</v>
          </cell>
          <cell r="F16695" t="str">
            <v>Water</v>
          </cell>
        </row>
        <row r="16696">
          <cell r="B16696">
            <v>9127.7900000000009</v>
          </cell>
          <cell r="C16696">
            <v>2012</v>
          </cell>
          <cell r="D16696" t="str">
            <v>700600  Treasury</v>
          </cell>
          <cell r="E16696" t="str">
            <v>District 3</v>
          </cell>
          <cell r="F16696" t="str">
            <v>Water</v>
          </cell>
        </row>
        <row r="16697">
          <cell r="B16697">
            <v>11266.07</v>
          </cell>
          <cell r="C16697">
            <v>2012</v>
          </cell>
          <cell r="D16697" t="str">
            <v>700600  Treasury</v>
          </cell>
          <cell r="E16697" t="str">
            <v>District 6</v>
          </cell>
          <cell r="F16697" t="str">
            <v>Water</v>
          </cell>
        </row>
        <row r="16698">
          <cell r="B16698">
            <v>17689.939999999999</v>
          </cell>
          <cell r="C16698">
            <v>2012</v>
          </cell>
          <cell r="D16698" t="str">
            <v>700600  Treasury</v>
          </cell>
          <cell r="E16698" t="str">
            <v>District 8</v>
          </cell>
          <cell r="F16698" t="str">
            <v>Water</v>
          </cell>
        </row>
        <row r="16699">
          <cell r="B16699">
            <v>28433.05</v>
          </cell>
          <cell r="C16699">
            <v>2012</v>
          </cell>
          <cell r="D16699" t="str">
            <v>700600  Treasury</v>
          </cell>
          <cell r="E16699" t="str">
            <v>District 8</v>
          </cell>
          <cell r="F16699" t="str">
            <v>Water</v>
          </cell>
        </row>
        <row r="16700">
          <cell r="B16700">
            <v>11623.96</v>
          </cell>
          <cell r="C16700">
            <v>2012</v>
          </cell>
          <cell r="D16700" t="str">
            <v>700600  Treasury</v>
          </cell>
          <cell r="E16700" t="str">
            <v>District 6</v>
          </cell>
          <cell r="F16700" t="str">
            <v>Water</v>
          </cell>
        </row>
        <row r="16701">
          <cell r="B16701">
            <v>9805.9</v>
          </cell>
          <cell r="C16701">
            <v>2012</v>
          </cell>
          <cell r="D16701" t="str">
            <v>700600  Treasury</v>
          </cell>
          <cell r="E16701" t="str">
            <v>TOC</v>
          </cell>
          <cell r="F16701" t="str">
            <v>Water</v>
          </cell>
        </row>
        <row r="16702">
          <cell r="B16702">
            <v>9753.66</v>
          </cell>
          <cell r="C16702">
            <v>2012</v>
          </cell>
          <cell r="D16702" t="str">
            <v>700600  Treasury</v>
          </cell>
          <cell r="E16702" t="str">
            <v>District 1</v>
          </cell>
          <cell r="F16702" t="str">
            <v>Water</v>
          </cell>
        </row>
        <row r="16703">
          <cell r="B16703">
            <v>16132.73</v>
          </cell>
          <cell r="C16703">
            <v>2012</v>
          </cell>
          <cell r="D16703" t="str">
            <v>700600  Treasury</v>
          </cell>
          <cell r="E16703" t="str">
            <v>District 1</v>
          </cell>
          <cell r="F16703" t="str">
            <v>Water</v>
          </cell>
        </row>
        <row r="16704">
          <cell r="B16704">
            <v>16754.919999999998</v>
          </cell>
          <cell r="C16704">
            <v>2012</v>
          </cell>
          <cell r="D16704" t="str">
            <v>700600  Treasury</v>
          </cell>
          <cell r="E16704" t="str">
            <v>District 1</v>
          </cell>
          <cell r="F16704" t="str">
            <v>Water</v>
          </cell>
        </row>
        <row r="16705">
          <cell r="B16705">
            <v>31506.26</v>
          </cell>
          <cell r="C16705">
            <v>2012</v>
          </cell>
          <cell r="D16705" t="str">
            <v>700600  Treasury</v>
          </cell>
          <cell r="E16705" t="str">
            <v>District 1</v>
          </cell>
          <cell r="F16705" t="str">
            <v>Water</v>
          </cell>
        </row>
        <row r="16706">
          <cell r="B16706">
            <v>11829.07</v>
          </cell>
          <cell r="C16706">
            <v>2012</v>
          </cell>
          <cell r="D16706" t="str">
            <v>700600  Treasury</v>
          </cell>
          <cell r="E16706" t="str">
            <v>District 1</v>
          </cell>
          <cell r="F16706" t="str">
            <v>Water</v>
          </cell>
        </row>
        <row r="16707">
          <cell r="B16707">
            <v>12504.85</v>
          </cell>
          <cell r="C16707">
            <v>2012</v>
          </cell>
          <cell r="D16707" t="str">
            <v>700600  Treasury</v>
          </cell>
          <cell r="E16707" t="str">
            <v>Logistics</v>
          </cell>
          <cell r="F16707" t="str">
            <v>Water</v>
          </cell>
        </row>
        <row r="16708">
          <cell r="B16708">
            <v>7882.93</v>
          </cell>
          <cell r="C16708">
            <v>2012</v>
          </cell>
          <cell r="D16708" t="str">
            <v>700600  Treasury</v>
          </cell>
          <cell r="E16708" t="str">
            <v>Logistics</v>
          </cell>
          <cell r="F16708" t="str">
            <v>Water</v>
          </cell>
        </row>
        <row r="16709">
          <cell r="B16709">
            <v>14047.56</v>
          </cell>
          <cell r="C16709">
            <v>2012</v>
          </cell>
          <cell r="D16709" t="str">
            <v>700600  Treasury</v>
          </cell>
          <cell r="E16709" t="str">
            <v>Logistics</v>
          </cell>
          <cell r="F16709" t="str">
            <v>Water</v>
          </cell>
        </row>
        <row r="16710">
          <cell r="B16710">
            <v>7635.38</v>
          </cell>
          <cell r="C16710">
            <v>2012</v>
          </cell>
          <cell r="D16710" t="str">
            <v>700600  Treasury</v>
          </cell>
          <cell r="E16710" t="str">
            <v>Logistics</v>
          </cell>
          <cell r="F16710" t="str">
            <v>Water</v>
          </cell>
        </row>
        <row r="16711">
          <cell r="B16711">
            <v>17831.12</v>
          </cell>
          <cell r="C16711">
            <v>2012</v>
          </cell>
          <cell r="D16711" t="str">
            <v>700600  Treasury</v>
          </cell>
          <cell r="E16711" t="str">
            <v>Logistics</v>
          </cell>
          <cell r="F16711" t="str">
            <v>Water</v>
          </cell>
        </row>
        <row r="16712">
          <cell r="B16712">
            <v>7635.38</v>
          </cell>
          <cell r="C16712">
            <v>2012</v>
          </cell>
          <cell r="D16712" t="str">
            <v>700600  Treasury</v>
          </cell>
          <cell r="E16712" t="str">
            <v>Logistics</v>
          </cell>
          <cell r="F16712" t="str">
            <v>Water</v>
          </cell>
        </row>
        <row r="16713">
          <cell r="B16713">
            <v>8532.0400000000009</v>
          </cell>
          <cell r="C16713">
            <v>2012</v>
          </cell>
          <cell r="D16713" t="str">
            <v>700600  Treasury</v>
          </cell>
          <cell r="E16713" t="str">
            <v>District 8</v>
          </cell>
          <cell r="F16713" t="str">
            <v>Water</v>
          </cell>
        </row>
        <row r="16714">
          <cell r="B16714">
            <v>7656.88</v>
          </cell>
          <cell r="C16714">
            <v>2012</v>
          </cell>
          <cell r="D16714" t="str">
            <v>700600  Treasury</v>
          </cell>
          <cell r="E16714" t="e">
            <v>#N/A</v>
          </cell>
          <cell r="F16714" t="str">
            <v>Sewer</v>
          </cell>
        </row>
        <row r="16715">
          <cell r="B16715">
            <v>7645.57</v>
          </cell>
          <cell r="C16715">
            <v>2012</v>
          </cell>
          <cell r="D16715" t="str">
            <v>700600  Treasury</v>
          </cell>
          <cell r="E16715" t="e">
            <v>#N/A</v>
          </cell>
          <cell r="F16715" t="str">
            <v>Sewer</v>
          </cell>
        </row>
        <row r="16716">
          <cell r="B16716">
            <v>9424.24</v>
          </cell>
          <cell r="C16716">
            <v>2012</v>
          </cell>
          <cell r="D16716" t="str">
            <v>700600  Treasury</v>
          </cell>
          <cell r="E16716" t="str">
            <v>District 8</v>
          </cell>
          <cell r="F16716" t="str">
            <v>Water</v>
          </cell>
        </row>
        <row r="16717">
          <cell r="B16717">
            <v>7940.91</v>
          </cell>
          <cell r="C16717">
            <v>2012</v>
          </cell>
          <cell r="D16717" t="str">
            <v>700600  Treasury</v>
          </cell>
          <cell r="E16717" t="str">
            <v>District 8</v>
          </cell>
          <cell r="F16717" t="str">
            <v>Water</v>
          </cell>
        </row>
        <row r="16718">
          <cell r="B16718">
            <v>33154.1</v>
          </cell>
          <cell r="C16718">
            <v>2012</v>
          </cell>
          <cell r="D16718" t="str">
            <v>700600  Treasury</v>
          </cell>
          <cell r="E16718" t="str">
            <v>District 8</v>
          </cell>
          <cell r="F16718" t="str">
            <v>Water</v>
          </cell>
        </row>
        <row r="16719">
          <cell r="B16719">
            <v>22034.85</v>
          </cell>
          <cell r="C16719">
            <v>2012</v>
          </cell>
          <cell r="D16719" t="str">
            <v>700600  Treasury</v>
          </cell>
          <cell r="E16719" t="str">
            <v>District 8</v>
          </cell>
          <cell r="F16719" t="str">
            <v>Water</v>
          </cell>
        </row>
        <row r="16720">
          <cell r="B16720">
            <v>8198.69</v>
          </cell>
          <cell r="C16720">
            <v>2012</v>
          </cell>
          <cell r="D16720" t="str">
            <v>700600  Treasury</v>
          </cell>
          <cell r="E16720" t="str">
            <v>District 8</v>
          </cell>
          <cell r="F16720" t="str">
            <v>Water</v>
          </cell>
        </row>
        <row r="16721">
          <cell r="B16721">
            <v>17869.41</v>
          </cell>
          <cell r="C16721">
            <v>2012</v>
          </cell>
          <cell r="D16721" t="str">
            <v>700600  Treasury</v>
          </cell>
          <cell r="E16721" t="str">
            <v>District 8</v>
          </cell>
          <cell r="F16721" t="str">
            <v>Water</v>
          </cell>
        </row>
        <row r="16722">
          <cell r="B16722">
            <v>11425.43</v>
          </cell>
          <cell r="C16722">
            <v>2012</v>
          </cell>
          <cell r="D16722" t="str">
            <v>700600  Treasury</v>
          </cell>
          <cell r="E16722" t="str">
            <v>District 8</v>
          </cell>
          <cell r="F16722" t="str">
            <v>Water</v>
          </cell>
        </row>
        <row r="16723">
          <cell r="B16723">
            <v>11619.26</v>
          </cell>
          <cell r="C16723">
            <v>2012</v>
          </cell>
          <cell r="D16723" t="str">
            <v>700600  Treasury</v>
          </cell>
          <cell r="E16723" t="str">
            <v>District 8</v>
          </cell>
          <cell r="F16723" t="str">
            <v>Water</v>
          </cell>
        </row>
        <row r="16724">
          <cell r="B16724">
            <v>7905.17</v>
          </cell>
          <cell r="C16724">
            <v>2012</v>
          </cell>
          <cell r="D16724" t="str">
            <v>700600  Treasury</v>
          </cell>
          <cell r="E16724" t="str">
            <v>District 8</v>
          </cell>
          <cell r="F16724" t="str">
            <v>Water</v>
          </cell>
        </row>
        <row r="16725">
          <cell r="B16725">
            <v>14779.27</v>
          </cell>
          <cell r="C16725">
            <v>2012</v>
          </cell>
          <cell r="D16725" t="str">
            <v>700600  Treasury</v>
          </cell>
          <cell r="E16725" t="str">
            <v>District 8</v>
          </cell>
          <cell r="F16725" t="str">
            <v>Water</v>
          </cell>
        </row>
        <row r="16726">
          <cell r="B16726">
            <v>8066.83</v>
          </cell>
          <cell r="C16726">
            <v>2012</v>
          </cell>
          <cell r="D16726" t="str">
            <v>700600  Treasury</v>
          </cell>
          <cell r="E16726" t="str">
            <v>District 8</v>
          </cell>
          <cell r="F16726" t="str">
            <v>Water</v>
          </cell>
        </row>
        <row r="16727">
          <cell r="B16727">
            <v>11874.83</v>
          </cell>
          <cell r="C16727">
            <v>2012</v>
          </cell>
          <cell r="D16727" t="str">
            <v>700600  Treasury</v>
          </cell>
          <cell r="E16727" t="str">
            <v>District 6</v>
          </cell>
          <cell r="F16727" t="str">
            <v>Water</v>
          </cell>
        </row>
        <row r="16728">
          <cell r="B16728">
            <v>12591.35</v>
          </cell>
          <cell r="C16728">
            <v>2012</v>
          </cell>
          <cell r="D16728" t="str">
            <v>700600  Treasury</v>
          </cell>
          <cell r="E16728" t="str">
            <v>District 6</v>
          </cell>
          <cell r="F16728" t="str">
            <v>Water</v>
          </cell>
        </row>
        <row r="16729">
          <cell r="B16729">
            <v>10516.83</v>
          </cell>
          <cell r="C16729">
            <v>2012</v>
          </cell>
          <cell r="D16729" t="str">
            <v>700600  Treasury</v>
          </cell>
          <cell r="E16729" t="str">
            <v>District 6</v>
          </cell>
          <cell r="F16729" t="str">
            <v>Water</v>
          </cell>
        </row>
        <row r="16730">
          <cell r="B16730">
            <v>10055.85</v>
          </cell>
          <cell r="C16730">
            <v>2012</v>
          </cell>
          <cell r="D16730" t="str">
            <v>700600  Treasury</v>
          </cell>
          <cell r="E16730" t="str">
            <v>District 6</v>
          </cell>
          <cell r="F16730" t="str">
            <v>Water</v>
          </cell>
        </row>
        <row r="16731">
          <cell r="B16731">
            <v>7885.04</v>
          </cell>
          <cell r="C16731">
            <v>2012</v>
          </cell>
          <cell r="D16731" t="str">
            <v>700600  Treasury</v>
          </cell>
          <cell r="E16731" t="str">
            <v>District 6</v>
          </cell>
          <cell r="F16731" t="str">
            <v>Water</v>
          </cell>
        </row>
        <row r="16732">
          <cell r="B16732">
            <v>63571.53</v>
          </cell>
          <cell r="C16732">
            <v>2012</v>
          </cell>
          <cell r="D16732" t="str">
            <v>700600  Treasury</v>
          </cell>
          <cell r="E16732" t="str">
            <v>District 6</v>
          </cell>
          <cell r="F16732" t="str">
            <v>Water</v>
          </cell>
        </row>
        <row r="16733">
          <cell r="B16733">
            <v>9153.7800000000007</v>
          </cell>
          <cell r="C16733">
            <v>2012</v>
          </cell>
          <cell r="D16733" t="str">
            <v>700600  Treasury</v>
          </cell>
          <cell r="E16733" t="str">
            <v>District 6</v>
          </cell>
          <cell r="F16733" t="str">
            <v>Water</v>
          </cell>
        </row>
        <row r="16734">
          <cell r="B16734">
            <v>23890.87</v>
          </cell>
          <cell r="C16734">
            <v>2012</v>
          </cell>
          <cell r="D16734" t="str">
            <v>700600  Treasury</v>
          </cell>
          <cell r="E16734" t="str">
            <v>District 8</v>
          </cell>
          <cell r="F16734" t="str">
            <v>Water</v>
          </cell>
        </row>
        <row r="16735">
          <cell r="B16735">
            <v>8149.42</v>
          </cell>
          <cell r="C16735">
            <v>2012</v>
          </cell>
          <cell r="D16735" t="str">
            <v>700600  Treasury</v>
          </cell>
          <cell r="E16735" t="str">
            <v>District 8</v>
          </cell>
          <cell r="F16735" t="str">
            <v>Water</v>
          </cell>
        </row>
        <row r="16736">
          <cell r="B16736">
            <v>7636.52</v>
          </cell>
          <cell r="C16736">
            <v>2012</v>
          </cell>
          <cell r="D16736" t="str">
            <v>700600  Treasury</v>
          </cell>
          <cell r="E16736" t="str">
            <v>District 8</v>
          </cell>
          <cell r="F16736" t="str">
            <v>Water</v>
          </cell>
        </row>
        <row r="16737">
          <cell r="B16737">
            <v>18028.79</v>
          </cell>
          <cell r="C16737">
            <v>2012</v>
          </cell>
          <cell r="D16737" t="str">
            <v>700600  Treasury</v>
          </cell>
          <cell r="E16737" t="str">
            <v>District 8</v>
          </cell>
          <cell r="F16737" t="str">
            <v>Water</v>
          </cell>
        </row>
        <row r="16738">
          <cell r="B16738">
            <v>8242.99</v>
          </cell>
          <cell r="C16738">
            <v>2012</v>
          </cell>
          <cell r="D16738" t="str">
            <v>700600  Treasury</v>
          </cell>
          <cell r="E16738" t="str">
            <v>District 1</v>
          </cell>
          <cell r="F16738" t="str">
            <v>Water</v>
          </cell>
        </row>
        <row r="16739">
          <cell r="B16739">
            <v>14313.06</v>
          </cell>
          <cell r="C16739">
            <v>2012</v>
          </cell>
          <cell r="D16739" t="str">
            <v>700600  Treasury</v>
          </cell>
          <cell r="E16739" t="str">
            <v>District 8</v>
          </cell>
          <cell r="F16739" t="str">
            <v>Water</v>
          </cell>
        </row>
        <row r="16740">
          <cell r="B16740">
            <v>9566.15</v>
          </cell>
          <cell r="C16740">
            <v>2012</v>
          </cell>
          <cell r="D16740" t="str">
            <v>700600  Treasury</v>
          </cell>
          <cell r="E16740" t="str">
            <v>Logistics</v>
          </cell>
          <cell r="F16740" t="str">
            <v>Water</v>
          </cell>
        </row>
        <row r="16741">
          <cell r="B16741">
            <v>7828.95</v>
          </cell>
          <cell r="C16741">
            <v>2012</v>
          </cell>
          <cell r="D16741" t="str">
            <v>700600  Treasury</v>
          </cell>
          <cell r="E16741" t="str">
            <v>District 4</v>
          </cell>
          <cell r="F16741" t="str">
            <v>Sewer</v>
          </cell>
        </row>
        <row r="16742">
          <cell r="B16742">
            <v>14509.49</v>
          </cell>
          <cell r="C16742">
            <v>2012</v>
          </cell>
          <cell r="D16742" t="str">
            <v>700600  Treasury</v>
          </cell>
          <cell r="E16742" t="str">
            <v>District 4</v>
          </cell>
          <cell r="F16742" t="str">
            <v>Sewer</v>
          </cell>
        </row>
        <row r="16743">
          <cell r="B16743">
            <v>15516.87</v>
          </cell>
          <cell r="C16743">
            <v>2012</v>
          </cell>
          <cell r="D16743" t="str">
            <v>700600  Treasury</v>
          </cell>
          <cell r="E16743" t="str">
            <v>District 4</v>
          </cell>
          <cell r="F16743" t="str">
            <v>Sewer</v>
          </cell>
        </row>
        <row r="16744">
          <cell r="B16744">
            <v>15314.07</v>
          </cell>
          <cell r="C16744">
            <v>2012</v>
          </cell>
          <cell r="D16744" t="str">
            <v>700600  Treasury</v>
          </cell>
          <cell r="E16744" t="str">
            <v>District 3</v>
          </cell>
          <cell r="F16744" t="str">
            <v>Sewer</v>
          </cell>
        </row>
        <row r="16745">
          <cell r="B16745">
            <v>7838.49</v>
          </cell>
          <cell r="C16745">
            <v>2012</v>
          </cell>
          <cell r="D16745" t="str">
            <v>700600  Treasury</v>
          </cell>
          <cell r="E16745" t="str">
            <v>District 3</v>
          </cell>
          <cell r="F16745" t="str">
            <v>Sewer</v>
          </cell>
        </row>
        <row r="16746">
          <cell r="B16746">
            <v>43586.68</v>
          </cell>
          <cell r="C16746">
            <v>2012</v>
          </cell>
          <cell r="D16746" t="str">
            <v>700600  Treasury</v>
          </cell>
          <cell r="E16746" t="str">
            <v>District 3</v>
          </cell>
          <cell r="F16746" t="str">
            <v>Sewer</v>
          </cell>
        </row>
        <row r="16747">
          <cell r="B16747">
            <v>8236.52</v>
          </cell>
          <cell r="C16747">
            <v>2012</v>
          </cell>
          <cell r="D16747" t="str">
            <v>700600  Treasury</v>
          </cell>
          <cell r="E16747" t="str">
            <v>TOC</v>
          </cell>
          <cell r="F16747" t="str">
            <v>Sewer</v>
          </cell>
        </row>
        <row r="16748">
          <cell r="B16748">
            <v>22982.63</v>
          </cell>
          <cell r="C16748">
            <v>2012</v>
          </cell>
          <cell r="D16748" t="str">
            <v>700600  Treasury</v>
          </cell>
          <cell r="E16748" t="str">
            <v>District 7</v>
          </cell>
          <cell r="F16748" t="str">
            <v>Sewer</v>
          </cell>
        </row>
        <row r="16749">
          <cell r="B16749">
            <v>7656.32</v>
          </cell>
          <cell r="C16749">
            <v>2012</v>
          </cell>
          <cell r="D16749" t="str">
            <v>700600  Treasury</v>
          </cell>
          <cell r="E16749" t="str">
            <v>District 7</v>
          </cell>
          <cell r="F16749" t="str">
            <v>Sewer</v>
          </cell>
        </row>
        <row r="16750">
          <cell r="B16750">
            <v>10030.219999999999</v>
          </cell>
          <cell r="C16750">
            <v>2012</v>
          </cell>
          <cell r="D16750" t="str">
            <v>700600  Treasury</v>
          </cell>
          <cell r="E16750" t="str">
            <v>District 6</v>
          </cell>
          <cell r="F16750" t="str">
            <v>Sewer</v>
          </cell>
        </row>
        <row r="16751">
          <cell r="B16751">
            <v>12401.13</v>
          </cell>
          <cell r="C16751">
            <v>2012</v>
          </cell>
          <cell r="D16751" t="str">
            <v>700600  Treasury</v>
          </cell>
          <cell r="E16751" t="str">
            <v>District 7</v>
          </cell>
          <cell r="F16751" t="str">
            <v>Sewer</v>
          </cell>
        </row>
        <row r="16752">
          <cell r="B16752">
            <v>11167.03</v>
          </cell>
          <cell r="C16752">
            <v>2012</v>
          </cell>
          <cell r="D16752" t="str">
            <v>700600  Treasury</v>
          </cell>
          <cell r="E16752" t="str">
            <v>District 1</v>
          </cell>
          <cell r="F16752" t="str">
            <v>Sewer</v>
          </cell>
        </row>
        <row r="16753">
          <cell r="B16753">
            <v>16836.23</v>
          </cell>
          <cell r="C16753">
            <v>2012</v>
          </cell>
          <cell r="D16753" t="str">
            <v>700600  Treasury</v>
          </cell>
          <cell r="E16753" t="str">
            <v>District 1</v>
          </cell>
          <cell r="F16753" t="str">
            <v>Sewer</v>
          </cell>
        </row>
        <row r="16754">
          <cell r="B16754">
            <v>24303.61</v>
          </cell>
          <cell r="C16754">
            <v>2012</v>
          </cell>
          <cell r="D16754" t="str">
            <v>700600  Treasury</v>
          </cell>
          <cell r="E16754" t="str">
            <v>District 1</v>
          </cell>
          <cell r="F16754" t="str">
            <v>Sewer</v>
          </cell>
        </row>
        <row r="16755">
          <cell r="B16755">
            <v>8491.8700000000008</v>
          </cell>
          <cell r="C16755">
            <v>2012</v>
          </cell>
          <cell r="D16755" t="str">
            <v>700600  Treasury</v>
          </cell>
          <cell r="E16755" t="str">
            <v>Logistics</v>
          </cell>
          <cell r="F16755" t="str">
            <v>Sewer</v>
          </cell>
        </row>
        <row r="16756">
          <cell r="B16756">
            <v>7670.15</v>
          </cell>
          <cell r="C16756">
            <v>2012</v>
          </cell>
          <cell r="D16756" t="str">
            <v>700600  Treasury</v>
          </cell>
          <cell r="E16756" t="str">
            <v>Logistics</v>
          </cell>
          <cell r="F16756" t="str">
            <v>Sewer</v>
          </cell>
        </row>
        <row r="16757">
          <cell r="B16757">
            <v>7723.23</v>
          </cell>
          <cell r="C16757">
            <v>2012</v>
          </cell>
          <cell r="D16757" t="str">
            <v>700600  Treasury</v>
          </cell>
          <cell r="E16757" t="str">
            <v>Logistics</v>
          </cell>
          <cell r="F16757" t="str">
            <v>Sewer</v>
          </cell>
        </row>
        <row r="16758">
          <cell r="B16758">
            <v>7977.29</v>
          </cell>
          <cell r="C16758">
            <v>2012</v>
          </cell>
          <cell r="D16758" t="str">
            <v>700600  Treasury</v>
          </cell>
          <cell r="E16758" t="str">
            <v>Logistics</v>
          </cell>
          <cell r="F16758" t="str">
            <v>Sewer</v>
          </cell>
        </row>
        <row r="16759">
          <cell r="B16759">
            <v>7689.84</v>
          </cell>
          <cell r="C16759">
            <v>2012</v>
          </cell>
          <cell r="D16759" t="str">
            <v>700600  Treasury</v>
          </cell>
          <cell r="E16759" t="str">
            <v>Logistics</v>
          </cell>
          <cell r="F16759" t="str">
            <v>Sewer</v>
          </cell>
        </row>
        <row r="16760">
          <cell r="B16760">
            <v>7723.59</v>
          </cell>
          <cell r="C16760">
            <v>2012</v>
          </cell>
          <cell r="D16760" t="str">
            <v>700600  Treasury</v>
          </cell>
          <cell r="E16760" t="str">
            <v>Logistics</v>
          </cell>
          <cell r="F16760" t="str">
            <v>Sewer</v>
          </cell>
        </row>
        <row r="16761">
          <cell r="B16761">
            <v>48776.46</v>
          </cell>
          <cell r="C16761">
            <v>2012</v>
          </cell>
          <cell r="D16761" t="str">
            <v>700600  Treasury</v>
          </cell>
          <cell r="E16761" t="str">
            <v>Logistics</v>
          </cell>
          <cell r="F16761" t="str">
            <v>Sewer</v>
          </cell>
        </row>
        <row r="16762">
          <cell r="B16762">
            <v>107253.08</v>
          </cell>
          <cell r="C16762">
            <v>2012</v>
          </cell>
          <cell r="D16762" t="str">
            <v>700600  Treasury</v>
          </cell>
          <cell r="E16762" t="str">
            <v>Informal Settlements</v>
          </cell>
          <cell r="F16762" t="str">
            <v>Sewer</v>
          </cell>
        </row>
        <row r="16763">
          <cell r="B16763">
            <v>16681.7</v>
          </cell>
          <cell r="C16763">
            <v>2012</v>
          </cell>
          <cell r="D16763" t="str">
            <v>700600  Treasury</v>
          </cell>
          <cell r="E16763" t="str">
            <v>TOC</v>
          </cell>
          <cell r="F16763" t="str">
            <v>Sewer</v>
          </cell>
        </row>
        <row r="16764">
          <cell r="B16764">
            <v>131611.60999999999</v>
          </cell>
          <cell r="C16764">
            <v>2012</v>
          </cell>
          <cell r="D16764" t="str">
            <v>700600  Treasury</v>
          </cell>
          <cell r="E16764" t="str">
            <v>Planning &amp; Design</v>
          </cell>
          <cell r="F16764" t="str">
            <v>Sewer</v>
          </cell>
        </row>
        <row r="16765">
          <cell r="B16765">
            <v>50720.18</v>
          </cell>
          <cell r="C16765">
            <v>2012</v>
          </cell>
          <cell r="D16765" t="str">
            <v>700600  Treasury</v>
          </cell>
          <cell r="E16765" t="str">
            <v>Planning &amp; Design</v>
          </cell>
          <cell r="F16765" t="str">
            <v>Sewer</v>
          </cell>
        </row>
        <row r="16766">
          <cell r="B16766">
            <v>9553.99</v>
          </cell>
          <cell r="C16766">
            <v>2012</v>
          </cell>
          <cell r="D16766" t="str">
            <v>700600  Treasury</v>
          </cell>
          <cell r="E16766" t="str">
            <v>Informal Settlements</v>
          </cell>
          <cell r="F16766" t="str">
            <v>Sewer</v>
          </cell>
        </row>
        <row r="16767">
          <cell r="B16767">
            <v>39385.85</v>
          </cell>
          <cell r="C16767">
            <v>2012</v>
          </cell>
          <cell r="D16767" t="str">
            <v>700600  Treasury</v>
          </cell>
          <cell r="E16767" t="str">
            <v>District 4</v>
          </cell>
          <cell r="F16767" t="str">
            <v>Sewer</v>
          </cell>
        </row>
        <row r="16768">
          <cell r="B16768">
            <v>8323.01</v>
          </cell>
          <cell r="C16768">
            <v>2012</v>
          </cell>
          <cell r="D16768" t="str">
            <v>700600  Treasury</v>
          </cell>
          <cell r="E16768" t="str">
            <v>Logistics</v>
          </cell>
          <cell r="F16768" t="str">
            <v>Water</v>
          </cell>
        </row>
        <row r="16769">
          <cell r="B16769">
            <v>13377.01</v>
          </cell>
          <cell r="C16769">
            <v>2012</v>
          </cell>
          <cell r="D16769" t="str">
            <v>700600  Treasury</v>
          </cell>
          <cell r="E16769" t="str">
            <v>Logistics</v>
          </cell>
          <cell r="F16769" t="str">
            <v>Water</v>
          </cell>
        </row>
        <row r="16770">
          <cell r="B16770">
            <v>17280.259999999998</v>
          </cell>
          <cell r="C16770">
            <v>2012</v>
          </cell>
          <cell r="D16770" t="str">
            <v>700600  Treasury</v>
          </cell>
          <cell r="E16770" t="str">
            <v>TOC</v>
          </cell>
          <cell r="F16770" t="str">
            <v>Water</v>
          </cell>
        </row>
        <row r="16771">
          <cell r="B16771">
            <v>30939.78</v>
          </cell>
          <cell r="C16771">
            <v>2012</v>
          </cell>
          <cell r="D16771" t="str">
            <v>700600  Treasury</v>
          </cell>
          <cell r="E16771" t="str">
            <v>Informal Settlements</v>
          </cell>
          <cell r="F16771" t="str">
            <v>Water</v>
          </cell>
        </row>
        <row r="16772">
          <cell r="B16772">
            <v>13625.1</v>
          </cell>
          <cell r="C16772">
            <v>2012</v>
          </cell>
          <cell r="D16772" t="str">
            <v>700600  Treasury</v>
          </cell>
          <cell r="E16772" t="str">
            <v>TOC</v>
          </cell>
          <cell r="F16772" t="str">
            <v>Water</v>
          </cell>
        </row>
        <row r="16773">
          <cell r="B16773">
            <v>109164.23</v>
          </cell>
          <cell r="C16773">
            <v>2012</v>
          </cell>
          <cell r="D16773" t="str">
            <v>700600  Treasury</v>
          </cell>
          <cell r="E16773" t="str">
            <v>Planning &amp; Design</v>
          </cell>
          <cell r="F16773" t="str">
            <v>Water</v>
          </cell>
        </row>
        <row r="16774">
          <cell r="B16774">
            <v>14502.22</v>
          </cell>
          <cell r="C16774">
            <v>2012</v>
          </cell>
          <cell r="D16774" t="str">
            <v>700600  Treasury</v>
          </cell>
          <cell r="E16774" t="str">
            <v>Informal Settlements</v>
          </cell>
          <cell r="F16774" t="str">
            <v>Water</v>
          </cell>
        </row>
        <row r="16775">
          <cell r="B16775">
            <v>115599.43</v>
          </cell>
          <cell r="C16775">
            <v>2012</v>
          </cell>
          <cell r="D16775" t="str">
            <v>700600  Treasury</v>
          </cell>
          <cell r="E16775" t="str">
            <v>Logistics</v>
          </cell>
          <cell r="F16775" t="str">
            <v>Water</v>
          </cell>
        </row>
        <row r="16776">
          <cell r="B16776">
            <v>7798.02</v>
          </cell>
          <cell r="C16776">
            <v>2012</v>
          </cell>
          <cell r="D16776" t="str">
            <v>700600  Treasury</v>
          </cell>
          <cell r="E16776" t="str">
            <v>District 7</v>
          </cell>
          <cell r="F16776" t="str">
            <v>Sewer</v>
          </cell>
        </row>
        <row r="16777">
          <cell r="B16777">
            <v>8295.1299999999992</v>
          </cell>
          <cell r="C16777">
            <v>2012</v>
          </cell>
          <cell r="D16777" t="str">
            <v>700600  Treasury</v>
          </cell>
          <cell r="E16777" t="str">
            <v>District 7</v>
          </cell>
          <cell r="F16777" t="str">
            <v>Sewer</v>
          </cell>
        </row>
        <row r="16778">
          <cell r="B16778">
            <v>14527.48</v>
          </cell>
          <cell r="C16778">
            <v>2012</v>
          </cell>
          <cell r="D16778" t="str">
            <v>700600  Treasury</v>
          </cell>
          <cell r="E16778" t="str">
            <v>District 7</v>
          </cell>
          <cell r="F16778" t="str">
            <v>Sewer</v>
          </cell>
        </row>
        <row r="16779">
          <cell r="B16779">
            <v>8494.5300000000007</v>
          </cell>
          <cell r="C16779">
            <v>2012</v>
          </cell>
          <cell r="D16779" t="str">
            <v>700600  Treasury</v>
          </cell>
          <cell r="E16779" t="str">
            <v>District 7</v>
          </cell>
          <cell r="F16779" t="str">
            <v>Sewer</v>
          </cell>
        </row>
        <row r="16780">
          <cell r="B16780">
            <v>7827.43</v>
          </cell>
          <cell r="C16780">
            <v>2012</v>
          </cell>
          <cell r="D16780" t="str">
            <v>700600  Treasury</v>
          </cell>
          <cell r="E16780" t="str">
            <v>District 7</v>
          </cell>
          <cell r="F16780" t="str">
            <v>Sewer</v>
          </cell>
        </row>
        <row r="16781">
          <cell r="B16781">
            <v>10336.290000000001</v>
          </cell>
          <cell r="C16781">
            <v>2012</v>
          </cell>
          <cell r="D16781" t="str">
            <v>700600  Treasury</v>
          </cell>
          <cell r="E16781" t="str">
            <v>District 7</v>
          </cell>
          <cell r="F16781" t="str">
            <v>Sewer</v>
          </cell>
        </row>
        <row r="16782">
          <cell r="B16782">
            <v>13218.82</v>
          </cell>
          <cell r="C16782">
            <v>2012</v>
          </cell>
          <cell r="D16782" t="str">
            <v>700600  Treasury</v>
          </cell>
          <cell r="E16782" t="str">
            <v>District 6</v>
          </cell>
          <cell r="F16782" t="str">
            <v>Sewer</v>
          </cell>
        </row>
        <row r="16783">
          <cell r="B16783">
            <v>25588.22</v>
          </cell>
          <cell r="C16783">
            <v>2012</v>
          </cell>
          <cell r="D16783" t="str">
            <v>700600  Treasury</v>
          </cell>
          <cell r="E16783" t="str">
            <v>District 6</v>
          </cell>
          <cell r="F16783" t="str">
            <v>Sewer</v>
          </cell>
        </row>
        <row r="16784">
          <cell r="B16784">
            <v>7692.93</v>
          </cell>
          <cell r="C16784">
            <v>2012</v>
          </cell>
          <cell r="D16784" t="str">
            <v>700600  Treasury</v>
          </cell>
          <cell r="E16784" t="str">
            <v>District 6</v>
          </cell>
          <cell r="F16784" t="str">
            <v>Sewer</v>
          </cell>
        </row>
        <row r="16785">
          <cell r="B16785">
            <v>10911</v>
          </cell>
          <cell r="C16785">
            <v>2012</v>
          </cell>
          <cell r="D16785" t="str">
            <v>700600  Treasury</v>
          </cell>
          <cell r="E16785" t="str">
            <v>District 6</v>
          </cell>
          <cell r="F16785" t="str">
            <v>Sewer</v>
          </cell>
        </row>
        <row r="16786">
          <cell r="B16786">
            <v>9268.77</v>
          </cell>
          <cell r="C16786">
            <v>2012</v>
          </cell>
          <cell r="D16786" t="str">
            <v>700600  Treasury</v>
          </cell>
          <cell r="E16786" t="str">
            <v>District 6</v>
          </cell>
          <cell r="F16786" t="str">
            <v>Sewer</v>
          </cell>
        </row>
        <row r="16787">
          <cell r="B16787">
            <v>10144.25</v>
          </cell>
          <cell r="C16787">
            <v>2012</v>
          </cell>
          <cell r="D16787" t="str">
            <v>700600  Treasury</v>
          </cell>
          <cell r="E16787" t="str">
            <v>District 6</v>
          </cell>
          <cell r="F16787" t="str">
            <v>Sewer</v>
          </cell>
        </row>
        <row r="16788">
          <cell r="B16788">
            <v>7826.98</v>
          </cell>
          <cell r="C16788">
            <v>2012</v>
          </cell>
          <cell r="D16788" t="str">
            <v>700600  Treasury</v>
          </cell>
          <cell r="E16788" t="str">
            <v>District 7</v>
          </cell>
          <cell r="F16788" t="str">
            <v>Sewer</v>
          </cell>
        </row>
        <row r="16789">
          <cell r="B16789">
            <v>7707.24</v>
          </cell>
          <cell r="C16789">
            <v>2012</v>
          </cell>
          <cell r="D16789" t="str">
            <v>700600  Treasury</v>
          </cell>
          <cell r="E16789" t="str">
            <v>District 7</v>
          </cell>
          <cell r="F16789" t="str">
            <v>Sewer</v>
          </cell>
        </row>
        <row r="16790">
          <cell r="B16790">
            <v>7899.6</v>
          </cell>
          <cell r="C16790">
            <v>2012</v>
          </cell>
          <cell r="D16790" t="str">
            <v>700600  Treasury</v>
          </cell>
          <cell r="E16790" t="str">
            <v>District 7</v>
          </cell>
          <cell r="F16790" t="str">
            <v>Sewer</v>
          </cell>
        </row>
        <row r="16791">
          <cell r="B16791">
            <v>7789.79</v>
          </cell>
          <cell r="C16791">
            <v>2012</v>
          </cell>
          <cell r="D16791" t="str">
            <v>700600  Treasury</v>
          </cell>
          <cell r="E16791" t="str">
            <v>District 7</v>
          </cell>
          <cell r="F16791" t="str">
            <v>Sewer</v>
          </cell>
        </row>
        <row r="16792">
          <cell r="B16792">
            <v>9151.84</v>
          </cell>
          <cell r="C16792">
            <v>2012</v>
          </cell>
          <cell r="D16792" t="str">
            <v>700600  Treasury</v>
          </cell>
          <cell r="E16792" t="str">
            <v>District 7</v>
          </cell>
          <cell r="F16792" t="str">
            <v>Sewer</v>
          </cell>
        </row>
        <row r="16793">
          <cell r="B16793">
            <v>12863.68</v>
          </cell>
          <cell r="C16793">
            <v>2012</v>
          </cell>
          <cell r="D16793" t="str">
            <v>700600  Treasury</v>
          </cell>
          <cell r="E16793" t="str">
            <v>District 4</v>
          </cell>
          <cell r="F16793" t="str">
            <v>Sewer</v>
          </cell>
        </row>
        <row r="16794">
          <cell r="B16794">
            <v>46920.31</v>
          </cell>
          <cell r="C16794">
            <v>2012</v>
          </cell>
          <cell r="D16794" t="str">
            <v>700630  Utilities Service Management</v>
          </cell>
          <cell r="E16794" t="str">
            <v>District 4</v>
          </cell>
          <cell r="F16794" t="str">
            <v>Water</v>
          </cell>
        </row>
        <row r="16795">
          <cell r="B16795">
            <v>46920.31</v>
          </cell>
          <cell r="C16795">
            <v>2012</v>
          </cell>
          <cell r="D16795" t="str">
            <v>700630  Utilities Service Management</v>
          </cell>
          <cell r="E16795" t="str">
            <v>District 4</v>
          </cell>
          <cell r="F16795" t="str">
            <v>Water</v>
          </cell>
        </row>
        <row r="16796">
          <cell r="B16796">
            <v>46920.31</v>
          </cell>
          <cell r="C16796">
            <v>2012</v>
          </cell>
          <cell r="D16796" t="str">
            <v>700630  Utilities Service Management</v>
          </cell>
          <cell r="E16796" t="str">
            <v>District 4</v>
          </cell>
          <cell r="F16796" t="str">
            <v>Water</v>
          </cell>
        </row>
        <row r="16797">
          <cell r="B16797">
            <v>46920.31</v>
          </cell>
          <cell r="C16797">
            <v>2012</v>
          </cell>
          <cell r="D16797" t="str">
            <v>700630  Utilities Service Management</v>
          </cell>
          <cell r="E16797" t="str">
            <v>District 4</v>
          </cell>
          <cell r="F16797" t="str">
            <v>Water</v>
          </cell>
        </row>
        <row r="16798">
          <cell r="B16798">
            <v>46920.31</v>
          </cell>
          <cell r="C16798">
            <v>2012</v>
          </cell>
          <cell r="D16798" t="str">
            <v>700630  Utilities Service Management</v>
          </cell>
          <cell r="E16798" t="str">
            <v>District 4</v>
          </cell>
          <cell r="F16798" t="str">
            <v>Water</v>
          </cell>
        </row>
        <row r="16799">
          <cell r="B16799">
            <v>46920.31</v>
          </cell>
          <cell r="C16799">
            <v>2012</v>
          </cell>
          <cell r="D16799" t="str">
            <v>700630  Utilities Service Management</v>
          </cell>
          <cell r="E16799" t="str">
            <v>District 4</v>
          </cell>
          <cell r="F16799" t="str">
            <v>Water</v>
          </cell>
        </row>
        <row r="16800">
          <cell r="B16800">
            <v>46920.31</v>
          </cell>
          <cell r="C16800">
            <v>2012</v>
          </cell>
          <cell r="D16800" t="str">
            <v>700630  Utilities Service Management</v>
          </cell>
          <cell r="E16800" t="str">
            <v>District 3</v>
          </cell>
          <cell r="F16800" t="str">
            <v>Water</v>
          </cell>
        </row>
        <row r="16801">
          <cell r="B16801">
            <v>46920.31</v>
          </cell>
          <cell r="C16801">
            <v>2012</v>
          </cell>
          <cell r="D16801" t="str">
            <v>700630  Utilities Service Management</v>
          </cell>
          <cell r="E16801" t="str">
            <v>District 3</v>
          </cell>
          <cell r="F16801" t="str">
            <v>Water</v>
          </cell>
        </row>
        <row r="16802">
          <cell r="B16802">
            <v>46920.31</v>
          </cell>
          <cell r="C16802">
            <v>2012</v>
          </cell>
          <cell r="D16802" t="str">
            <v>700630  Utilities Service Management</v>
          </cell>
          <cell r="E16802" t="str">
            <v>District 3</v>
          </cell>
          <cell r="F16802" t="str">
            <v>Water</v>
          </cell>
        </row>
        <row r="16803">
          <cell r="B16803">
            <v>46920.31</v>
          </cell>
          <cell r="C16803">
            <v>2012</v>
          </cell>
          <cell r="D16803" t="str">
            <v>700630  Utilities Service Management</v>
          </cell>
          <cell r="E16803" t="str">
            <v>District 3</v>
          </cell>
          <cell r="F16803" t="str">
            <v>Water</v>
          </cell>
        </row>
        <row r="16804">
          <cell r="B16804">
            <v>46920.31</v>
          </cell>
          <cell r="C16804">
            <v>2012</v>
          </cell>
          <cell r="D16804" t="str">
            <v>700630  Utilities Service Management</v>
          </cell>
          <cell r="E16804" t="str">
            <v>District 6</v>
          </cell>
          <cell r="F16804" t="str">
            <v>Water</v>
          </cell>
        </row>
        <row r="16805">
          <cell r="B16805">
            <v>46920.31</v>
          </cell>
          <cell r="C16805">
            <v>2012</v>
          </cell>
          <cell r="D16805" t="str">
            <v>700630  Utilities Service Management</v>
          </cell>
          <cell r="E16805" t="str">
            <v>District 8</v>
          </cell>
          <cell r="F16805" t="str">
            <v>Water</v>
          </cell>
        </row>
        <row r="16806">
          <cell r="B16806">
            <v>46920.31</v>
          </cell>
          <cell r="C16806">
            <v>2012</v>
          </cell>
          <cell r="D16806" t="str">
            <v>700630  Utilities Service Management</v>
          </cell>
          <cell r="E16806" t="str">
            <v>District 8</v>
          </cell>
          <cell r="F16806" t="str">
            <v>Water</v>
          </cell>
        </row>
        <row r="16807">
          <cell r="B16807">
            <v>46920.31</v>
          </cell>
          <cell r="C16807">
            <v>2012</v>
          </cell>
          <cell r="D16807" t="str">
            <v>700630  Utilities Service Management</v>
          </cell>
          <cell r="E16807" t="str">
            <v>District 6</v>
          </cell>
          <cell r="F16807" t="str">
            <v>Water</v>
          </cell>
        </row>
        <row r="16808">
          <cell r="B16808">
            <v>46920.31</v>
          </cell>
          <cell r="C16808">
            <v>2012</v>
          </cell>
          <cell r="D16808" t="str">
            <v>700630  Utilities Service Management</v>
          </cell>
          <cell r="E16808" t="str">
            <v>TOC</v>
          </cell>
          <cell r="F16808" t="str">
            <v>Water</v>
          </cell>
        </row>
        <row r="16809">
          <cell r="B16809">
            <v>46920.31</v>
          </cell>
          <cell r="C16809">
            <v>2012</v>
          </cell>
          <cell r="D16809" t="str">
            <v>700630  Utilities Service Management</v>
          </cell>
          <cell r="E16809" t="str">
            <v>District 1</v>
          </cell>
          <cell r="F16809" t="str">
            <v>Water</v>
          </cell>
        </row>
        <row r="16810">
          <cell r="B16810">
            <v>46920.31</v>
          </cell>
          <cell r="C16810">
            <v>2012</v>
          </cell>
          <cell r="D16810" t="str">
            <v>700630  Utilities Service Management</v>
          </cell>
          <cell r="E16810" t="str">
            <v>District 1</v>
          </cell>
          <cell r="F16810" t="str">
            <v>Water</v>
          </cell>
        </row>
        <row r="16811">
          <cell r="B16811">
            <v>46920.31</v>
          </cell>
          <cell r="C16811">
            <v>2012</v>
          </cell>
          <cell r="D16811" t="str">
            <v>700630  Utilities Service Management</v>
          </cell>
          <cell r="E16811" t="str">
            <v>District 1</v>
          </cell>
          <cell r="F16811" t="str">
            <v>Water</v>
          </cell>
        </row>
        <row r="16812">
          <cell r="B16812">
            <v>46920.31</v>
          </cell>
          <cell r="C16812">
            <v>2012</v>
          </cell>
          <cell r="D16812" t="str">
            <v>700630  Utilities Service Management</v>
          </cell>
          <cell r="E16812" t="str">
            <v>District 1</v>
          </cell>
          <cell r="F16812" t="str">
            <v>Water</v>
          </cell>
        </row>
        <row r="16813">
          <cell r="B16813">
            <v>46920.31</v>
          </cell>
          <cell r="C16813">
            <v>2012</v>
          </cell>
          <cell r="D16813" t="str">
            <v>700630  Utilities Service Management</v>
          </cell>
          <cell r="E16813" t="str">
            <v>District 1</v>
          </cell>
          <cell r="F16813" t="str">
            <v>Water</v>
          </cell>
        </row>
        <row r="16814">
          <cell r="B16814">
            <v>46920.31</v>
          </cell>
          <cell r="C16814">
            <v>2012</v>
          </cell>
          <cell r="D16814" t="str">
            <v>700630  Utilities Service Management</v>
          </cell>
          <cell r="E16814" t="str">
            <v>Logistics</v>
          </cell>
          <cell r="F16814" t="str">
            <v>Water</v>
          </cell>
        </row>
        <row r="16815">
          <cell r="B16815">
            <v>46920.31</v>
          </cell>
          <cell r="C16815">
            <v>2012</v>
          </cell>
          <cell r="D16815" t="str">
            <v>700630  Utilities Service Management</v>
          </cell>
          <cell r="E16815" t="str">
            <v>Logistics</v>
          </cell>
          <cell r="F16815" t="str">
            <v>Water</v>
          </cell>
        </row>
        <row r="16816">
          <cell r="B16816">
            <v>46920.31</v>
          </cell>
          <cell r="C16816">
            <v>2012</v>
          </cell>
          <cell r="D16816" t="str">
            <v>700630  Utilities Service Management</v>
          </cell>
          <cell r="E16816" t="str">
            <v>Logistics</v>
          </cell>
          <cell r="F16816" t="str">
            <v>Water</v>
          </cell>
        </row>
        <row r="16817">
          <cell r="B16817">
            <v>46920.31</v>
          </cell>
          <cell r="C16817">
            <v>2012</v>
          </cell>
          <cell r="D16817" t="str">
            <v>700630  Utilities Service Management</v>
          </cell>
          <cell r="E16817" t="str">
            <v>Logistics</v>
          </cell>
          <cell r="F16817" t="str">
            <v>Water</v>
          </cell>
        </row>
        <row r="16818">
          <cell r="B16818">
            <v>46920.31</v>
          </cell>
          <cell r="C16818">
            <v>2012</v>
          </cell>
          <cell r="D16818" t="str">
            <v>700630  Utilities Service Management</v>
          </cell>
          <cell r="E16818" t="str">
            <v>Logistics</v>
          </cell>
          <cell r="F16818" t="str">
            <v>Water</v>
          </cell>
        </row>
        <row r="16819">
          <cell r="B16819">
            <v>31737.56</v>
          </cell>
          <cell r="C16819">
            <v>2012</v>
          </cell>
          <cell r="D16819" t="str">
            <v>700630  Utilities Service Management</v>
          </cell>
          <cell r="E16819" t="str">
            <v>Logistics</v>
          </cell>
          <cell r="F16819" t="str">
            <v>Water</v>
          </cell>
        </row>
        <row r="16820">
          <cell r="B16820">
            <v>46920.31</v>
          </cell>
          <cell r="C16820">
            <v>2012</v>
          </cell>
          <cell r="D16820" t="str">
            <v>700630  Utilities Service Management</v>
          </cell>
          <cell r="E16820" t="str">
            <v>District 8</v>
          </cell>
          <cell r="F16820" t="str">
            <v>Water</v>
          </cell>
        </row>
        <row r="16821">
          <cell r="B16821">
            <v>46920.31</v>
          </cell>
          <cell r="C16821">
            <v>2012</v>
          </cell>
          <cell r="D16821" t="str">
            <v>700630  Utilities Service Management</v>
          </cell>
          <cell r="E16821" t="e">
            <v>#N/A</v>
          </cell>
          <cell r="F16821" t="str">
            <v>Sewer</v>
          </cell>
        </row>
        <row r="16822">
          <cell r="B16822">
            <v>46920.31</v>
          </cell>
          <cell r="C16822">
            <v>2012</v>
          </cell>
          <cell r="D16822" t="str">
            <v>700630  Utilities Service Management</v>
          </cell>
          <cell r="E16822" t="e">
            <v>#N/A</v>
          </cell>
          <cell r="F16822" t="str">
            <v>Sewer</v>
          </cell>
        </row>
        <row r="16823">
          <cell r="B16823">
            <v>46920.31</v>
          </cell>
          <cell r="C16823">
            <v>2012</v>
          </cell>
          <cell r="D16823" t="str">
            <v>700630  Utilities Service Management</v>
          </cell>
          <cell r="E16823" t="str">
            <v>District 8</v>
          </cell>
          <cell r="F16823" t="str">
            <v>Water</v>
          </cell>
        </row>
        <row r="16824">
          <cell r="B16824">
            <v>46920.31</v>
          </cell>
          <cell r="C16824">
            <v>2012</v>
          </cell>
          <cell r="D16824" t="str">
            <v>700630  Utilities Service Management</v>
          </cell>
          <cell r="E16824" t="str">
            <v>District 8</v>
          </cell>
          <cell r="F16824" t="str">
            <v>Water</v>
          </cell>
        </row>
        <row r="16825">
          <cell r="B16825">
            <v>46920.31</v>
          </cell>
          <cell r="C16825">
            <v>2012</v>
          </cell>
          <cell r="D16825" t="str">
            <v>700630  Utilities Service Management</v>
          </cell>
          <cell r="E16825" t="str">
            <v>District 8</v>
          </cell>
          <cell r="F16825" t="str">
            <v>Water</v>
          </cell>
        </row>
        <row r="16826">
          <cell r="B16826">
            <v>46920.31</v>
          </cell>
          <cell r="C16826">
            <v>2012</v>
          </cell>
          <cell r="D16826" t="str">
            <v>700630  Utilities Service Management</v>
          </cell>
          <cell r="E16826" t="str">
            <v>District 8</v>
          </cell>
          <cell r="F16826" t="str">
            <v>Water</v>
          </cell>
        </row>
        <row r="16827">
          <cell r="B16827">
            <v>46920.31</v>
          </cell>
          <cell r="C16827">
            <v>2012</v>
          </cell>
          <cell r="D16827" t="str">
            <v>700630  Utilities Service Management</v>
          </cell>
          <cell r="E16827" t="str">
            <v>District 8</v>
          </cell>
          <cell r="F16827" t="str">
            <v>Water</v>
          </cell>
        </row>
        <row r="16828">
          <cell r="B16828">
            <v>46920.31</v>
          </cell>
          <cell r="C16828">
            <v>2012</v>
          </cell>
          <cell r="D16828" t="str">
            <v>700630  Utilities Service Management</v>
          </cell>
          <cell r="E16828" t="str">
            <v>District 8</v>
          </cell>
          <cell r="F16828" t="str">
            <v>Water</v>
          </cell>
        </row>
        <row r="16829">
          <cell r="B16829">
            <v>46920.31</v>
          </cell>
          <cell r="C16829">
            <v>2012</v>
          </cell>
          <cell r="D16829" t="str">
            <v>700630  Utilities Service Management</v>
          </cell>
          <cell r="E16829" t="str">
            <v>District 8</v>
          </cell>
          <cell r="F16829" t="str">
            <v>Water</v>
          </cell>
        </row>
        <row r="16830">
          <cell r="B16830">
            <v>46920.31</v>
          </cell>
          <cell r="C16830">
            <v>2012</v>
          </cell>
          <cell r="D16830" t="str">
            <v>700630  Utilities Service Management</v>
          </cell>
          <cell r="E16830" t="str">
            <v>District 8</v>
          </cell>
          <cell r="F16830" t="str">
            <v>Water</v>
          </cell>
        </row>
        <row r="16831">
          <cell r="B16831">
            <v>46920.31</v>
          </cell>
          <cell r="C16831">
            <v>2012</v>
          </cell>
          <cell r="D16831" t="str">
            <v>700630  Utilities Service Management</v>
          </cell>
          <cell r="E16831" t="str">
            <v>District 8</v>
          </cell>
          <cell r="F16831" t="str">
            <v>Water</v>
          </cell>
        </row>
        <row r="16832">
          <cell r="B16832">
            <v>46920.31</v>
          </cell>
          <cell r="C16832">
            <v>2012</v>
          </cell>
          <cell r="D16832" t="str">
            <v>700630  Utilities Service Management</v>
          </cell>
          <cell r="E16832" t="str">
            <v>District 8</v>
          </cell>
          <cell r="F16832" t="str">
            <v>Water</v>
          </cell>
        </row>
        <row r="16833">
          <cell r="B16833">
            <v>46920.31</v>
          </cell>
          <cell r="C16833">
            <v>2012</v>
          </cell>
          <cell r="D16833" t="str">
            <v>700630  Utilities Service Management</v>
          </cell>
          <cell r="E16833" t="str">
            <v>District 8</v>
          </cell>
          <cell r="F16833" t="str">
            <v>Water</v>
          </cell>
        </row>
        <row r="16834">
          <cell r="B16834">
            <v>46920.31</v>
          </cell>
          <cell r="C16834">
            <v>2012</v>
          </cell>
          <cell r="D16834" t="str">
            <v>700630  Utilities Service Management</v>
          </cell>
          <cell r="E16834" t="str">
            <v>District 6</v>
          </cell>
          <cell r="F16834" t="str">
            <v>Water</v>
          </cell>
        </row>
        <row r="16835">
          <cell r="B16835">
            <v>46920.31</v>
          </cell>
          <cell r="C16835">
            <v>2012</v>
          </cell>
          <cell r="D16835" t="str">
            <v>700630  Utilities Service Management</v>
          </cell>
          <cell r="E16835" t="str">
            <v>District 6</v>
          </cell>
          <cell r="F16835" t="str">
            <v>Water</v>
          </cell>
        </row>
        <row r="16836">
          <cell r="B16836">
            <v>46920.31</v>
          </cell>
          <cell r="C16836">
            <v>2012</v>
          </cell>
          <cell r="D16836" t="str">
            <v>700630  Utilities Service Management</v>
          </cell>
          <cell r="E16836" t="str">
            <v>District 6</v>
          </cell>
          <cell r="F16836" t="str">
            <v>Water</v>
          </cell>
        </row>
        <row r="16837">
          <cell r="B16837">
            <v>46920.31</v>
          </cell>
          <cell r="C16837">
            <v>2012</v>
          </cell>
          <cell r="D16837" t="str">
            <v>700630  Utilities Service Management</v>
          </cell>
          <cell r="E16837" t="str">
            <v>District 6</v>
          </cell>
          <cell r="F16837" t="str">
            <v>Water</v>
          </cell>
        </row>
        <row r="16838">
          <cell r="B16838">
            <v>46920.31</v>
          </cell>
          <cell r="C16838">
            <v>2012</v>
          </cell>
          <cell r="D16838" t="str">
            <v>700630  Utilities Service Management</v>
          </cell>
          <cell r="E16838" t="str">
            <v>District 6</v>
          </cell>
          <cell r="F16838" t="str">
            <v>Water</v>
          </cell>
        </row>
        <row r="16839">
          <cell r="B16839">
            <v>46920.31</v>
          </cell>
          <cell r="C16839">
            <v>2012</v>
          </cell>
          <cell r="D16839" t="str">
            <v>700630  Utilities Service Management</v>
          </cell>
          <cell r="E16839" t="str">
            <v>District 6</v>
          </cell>
          <cell r="F16839" t="str">
            <v>Water</v>
          </cell>
        </row>
        <row r="16840">
          <cell r="B16840">
            <v>46920.31</v>
          </cell>
          <cell r="C16840">
            <v>2012</v>
          </cell>
          <cell r="D16840" t="str">
            <v>700630  Utilities Service Management</v>
          </cell>
          <cell r="E16840" t="str">
            <v>District 6</v>
          </cell>
          <cell r="F16840" t="str">
            <v>Water</v>
          </cell>
        </row>
        <row r="16841">
          <cell r="B16841">
            <v>46920.31</v>
          </cell>
          <cell r="C16841">
            <v>2012</v>
          </cell>
          <cell r="D16841" t="str">
            <v>700630  Utilities Service Management</v>
          </cell>
          <cell r="E16841" t="str">
            <v>District 8</v>
          </cell>
          <cell r="F16841" t="str">
            <v>Water</v>
          </cell>
        </row>
        <row r="16842">
          <cell r="B16842">
            <v>46920.31</v>
          </cell>
          <cell r="C16842">
            <v>2012</v>
          </cell>
          <cell r="D16842" t="str">
            <v>700630  Utilities Service Management</v>
          </cell>
          <cell r="E16842" t="str">
            <v>District 8</v>
          </cell>
          <cell r="F16842" t="str">
            <v>Water</v>
          </cell>
        </row>
        <row r="16843">
          <cell r="B16843">
            <v>46920.31</v>
          </cell>
          <cell r="C16843">
            <v>2012</v>
          </cell>
          <cell r="D16843" t="str">
            <v>700630  Utilities Service Management</v>
          </cell>
          <cell r="E16843" t="str">
            <v>District 8</v>
          </cell>
          <cell r="F16843" t="str">
            <v>Water</v>
          </cell>
        </row>
        <row r="16844">
          <cell r="B16844">
            <v>46920.31</v>
          </cell>
          <cell r="C16844">
            <v>2012</v>
          </cell>
          <cell r="D16844" t="str">
            <v>700630  Utilities Service Management</v>
          </cell>
          <cell r="E16844" t="str">
            <v>District 8</v>
          </cell>
          <cell r="F16844" t="str">
            <v>Water</v>
          </cell>
        </row>
        <row r="16845">
          <cell r="B16845">
            <v>46920.31</v>
          </cell>
          <cell r="C16845">
            <v>2012</v>
          </cell>
          <cell r="D16845" t="str">
            <v>700630  Utilities Service Management</v>
          </cell>
          <cell r="E16845" t="str">
            <v>District 1</v>
          </cell>
          <cell r="F16845" t="str">
            <v>Water</v>
          </cell>
        </row>
        <row r="16846">
          <cell r="B16846">
            <v>46920.31</v>
          </cell>
          <cell r="C16846">
            <v>2012</v>
          </cell>
          <cell r="D16846" t="str">
            <v>700630  Utilities Service Management</v>
          </cell>
          <cell r="E16846" t="str">
            <v>District 8</v>
          </cell>
          <cell r="F16846" t="str">
            <v>Water</v>
          </cell>
        </row>
        <row r="16847">
          <cell r="B16847">
            <v>46920.31</v>
          </cell>
          <cell r="C16847">
            <v>2012</v>
          </cell>
          <cell r="D16847" t="str">
            <v>700630  Utilities Service Management</v>
          </cell>
          <cell r="E16847" t="str">
            <v>Logistics</v>
          </cell>
          <cell r="F16847" t="str">
            <v>Water</v>
          </cell>
        </row>
        <row r="16848">
          <cell r="B16848">
            <v>46920.31</v>
          </cell>
          <cell r="C16848">
            <v>2012</v>
          </cell>
          <cell r="D16848" t="str">
            <v>700630  Utilities Service Management</v>
          </cell>
          <cell r="E16848" t="str">
            <v>District 4</v>
          </cell>
          <cell r="F16848" t="str">
            <v>Sewer</v>
          </cell>
        </row>
        <row r="16849">
          <cell r="B16849">
            <v>46920.31</v>
          </cell>
          <cell r="C16849">
            <v>2012</v>
          </cell>
          <cell r="D16849" t="str">
            <v>700630  Utilities Service Management</v>
          </cell>
          <cell r="E16849" t="str">
            <v>District 4</v>
          </cell>
          <cell r="F16849" t="str">
            <v>Sewer</v>
          </cell>
        </row>
        <row r="16850">
          <cell r="B16850">
            <v>46920.31</v>
          </cell>
          <cell r="C16850">
            <v>2012</v>
          </cell>
          <cell r="D16850" t="str">
            <v>700630  Utilities Service Management</v>
          </cell>
          <cell r="E16850" t="str">
            <v>District 4</v>
          </cell>
          <cell r="F16850" t="str">
            <v>Sewer</v>
          </cell>
        </row>
        <row r="16851">
          <cell r="B16851">
            <v>46920.31</v>
          </cell>
          <cell r="C16851">
            <v>2012</v>
          </cell>
          <cell r="D16851" t="str">
            <v>700630  Utilities Service Management</v>
          </cell>
          <cell r="E16851" t="str">
            <v>District 3</v>
          </cell>
          <cell r="F16851" t="str">
            <v>Sewer</v>
          </cell>
        </row>
        <row r="16852">
          <cell r="B16852">
            <v>46920.31</v>
          </cell>
          <cell r="C16852">
            <v>2012</v>
          </cell>
          <cell r="D16852" t="str">
            <v>700630  Utilities Service Management</v>
          </cell>
          <cell r="E16852" t="str">
            <v>District 3</v>
          </cell>
          <cell r="F16852" t="str">
            <v>Sewer</v>
          </cell>
        </row>
        <row r="16853">
          <cell r="B16853">
            <v>46920.31</v>
          </cell>
          <cell r="C16853">
            <v>2012</v>
          </cell>
          <cell r="D16853" t="str">
            <v>700630  Utilities Service Management</v>
          </cell>
          <cell r="E16853" t="str">
            <v>District 3</v>
          </cell>
          <cell r="F16853" t="str">
            <v>Sewer</v>
          </cell>
        </row>
        <row r="16854">
          <cell r="B16854">
            <v>46920.31</v>
          </cell>
          <cell r="C16854">
            <v>2012</v>
          </cell>
          <cell r="D16854" t="str">
            <v>700630  Utilities Service Management</v>
          </cell>
          <cell r="E16854" t="str">
            <v>TOC</v>
          </cell>
          <cell r="F16854" t="str">
            <v>Sewer</v>
          </cell>
        </row>
        <row r="16855">
          <cell r="B16855">
            <v>46920.31</v>
          </cell>
          <cell r="C16855">
            <v>2012</v>
          </cell>
          <cell r="D16855" t="str">
            <v>700630  Utilities Service Management</v>
          </cell>
          <cell r="E16855" t="str">
            <v>District 7</v>
          </cell>
          <cell r="F16855" t="str">
            <v>Sewer</v>
          </cell>
        </row>
        <row r="16856">
          <cell r="B16856">
            <v>46920.31</v>
          </cell>
          <cell r="C16856">
            <v>2012</v>
          </cell>
          <cell r="D16856" t="str">
            <v>700630  Utilities Service Management</v>
          </cell>
          <cell r="E16856" t="str">
            <v>District 7</v>
          </cell>
          <cell r="F16856" t="str">
            <v>Sewer</v>
          </cell>
        </row>
        <row r="16857">
          <cell r="B16857">
            <v>46920.31</v>
          </cell>
          <cell r="C16857">
            <v>2012</v>
          </cell>
          <cell r="D16857" t="str">
            <v>700630  Utilities Service Management</v>
          </cell>
          <cell r="E16857" t="str">
            <v>District 6</v>
          </cell>
          <cell r="F16857" t="str">
            <v>Sewer</v>
          </cell>
        </row>
        <row r="16858">
          <cell r="B16858">
            <v>46920.31</v>
          </cell>
          <cell r="C16858">
            <v>2012</v>
          </cell>
          <cell r="D16858" t="str">
            <v>700630  Utilities Service Management</v>
          </cell>
          <cell r="E16858" t="str">
            <v>District 7</v>
          </cell>
          <cell r="F16858" t="str">
            <v>Sewer</v>
          </cell>
        </row>
        <row r="16859">
          <cell r="B16859">
            <v>46920.31</v>
          </cell>
          <cell r="C16859">
            <v>2012</v>
          </cell>
          <cell r="D16859" t="str">
            <v>700630  Utilities Service Management</v>
          </cell>
          <cell r="E16859" t="str">
            <v>District 1</v>
          </cell>
          <cell r="F16859" t="str">
            <v>Sewer</v>
          </cell>
        </row>
        <row r="16860">
          <cell r="B16860">
            <v>46920.31</v>
          </cell>
          <cell r="C16860">
            <v>2012</v>
          </cell>
          <cell r="D16860" t="str">
            <v>700630  Utilities Service Management</v>
          </cell>
          <cell r="E16860" t="str">
            <v>District 1</v>
          </cell>
          <cell r="F16860" t="str">
            <v>Sewer</v>
          </cell>
        </row>
        <row r="16861">
          <cell r="B16861">
            <v>46920.31</v>
          </cell>
          <cell r="C16861">
            <v>2012</v>
          </cell>
          <cell r="D16861" t="str">
            <v>700630  Utilities Service Management</v>
          </cell>
          <cell r="E16861" t="str">
            <v>District 1</v>
          </cell>
          <cell r="F16861" t="str">
            <v>Sewer</v>
          </cell>
        </row>
        <row r="16862">
          <cell r="B16862">
            <v>46920.31</v>
          </cell>
          <cell r="C16862">
            <v>2012</v>
          </cell>
          <cell r="D16862" t="str">
            <v>700630  Utilities Service Management</v>
          </cell>
          <cell r="E16862" t="str">
            <v>Logistics</v>
          </cell>
          <cell r="F16862" t="str">
            <v>Sewer</v>
          </cell>
        </row>
        <row r="16863">
          <cell r="B16863">
            <v>46920.31</v>
          </cell>
          <cell r="C16863">
            <v>2012</v>
          </cell>
          <cell r="D16863" t="str">
            <v>700630  Utilities Service Management</v>
          </cell>
          <cell r="E16863" t="str">
            <v>Logistics</v>
          </cell>
          <cell r="F16863" t="str">
            <v>Sewer</v>
          </cell>
        </row>
        <row r="16864">
          <cell r="B16864">
            <v>46920.31</v>
          </cell>
          <cell r="C16864">
            <v>2012</v>
          </cell>
          <cell r="D16864" t="str">
            <v>700630  Utilities Service Management</v>
          </cell>
          <cell r="E16864" t="str">
            <v>Logistics</v>
          </cell>
          <cell r="F16864" t="str">
            <v>Sewer</v>
          </cell>
        </row>
        <row r="16865">
          <cell r="B16865">
            <v>46920.31</v>
          </cell>
          <cell r="C16865">
            <v>2012</v>
          </cell>
          <cell r="D16865" t="str">
            <v>700630  Utilities Service Management</v>
          </cell>
          <cell r="E16865" t="str">
            <v>Logistics</v>
          </cell>
          <cell r="F16865" t="str">
            <v>Sewer</v>
          </cell>
        </row>
        <row r="16866">
          <cell r="B16866">
            <v>46920.31</v>
          </cell>
          <cell r="C16866">
            <v>2012</v>
          </cell>
          <cell r="D16866" t="str">
            <v>700630  Utilities Service Management</v>
          </cell>
          <cell r="E16866" t="str">
            <v>Logistics</v>
          </cell>
          <cell r="F16866" t="str">
            <v>Sewer</v>
          </cell>
        </row>
        <row r="16867">
          <cell r="B16867">
            <v>46920.31</v>
          </cell>
          <cell r="C16867">
            <v>2012</v>
          </cell>
          <cell r="D16867" t="str">
            <v>700630  Utilities Service Management</v>
          </cell>
          <cell r="E16867" t="str">
            <v>Logistics</v>
          </cell>
          <cell r="F16867" t="str">
            <v>Sewer</v>
          </cell>
        </row>
        <row r="16868">
          <cell r="B16868">
            <v>46920.31</v>
          </cell>
          <cell r="C16868">
            <v>2012</v>
          </cell>
          <cell r="D16868" t="str">
            <v>700630  Utilities Service Management</v>
          </cell>
          <cell r="E16868" t="str">
            <v>Logistics</v>
          </cell>
          <cell r="F16868" t="str">
            <v>Sewer</v>
          </cell>
        </row>
        <row r="16869">
          <cell r="B16869">
            <v>46920.31</v>
          </cell>
          <cell r="C16869">
            <v>2012</v>
          </cell>
          <cell r="D16869" t="str">
            <v>700630  Utilities Service Management</v>
          </cell>
          <cell r="E16869" t="str">
            <v>Informal Settlements</v>
          </cell>
          <cell r="F16869" t="str">
            <v>Sewer</v>
          </cell>
        </row>
        <row r="16870">
          <cell r="B16870">
            <v>46920.31</v>
          </cell>
          <cell r="C16870">
            <v>2012</v>
          </cell>
          <cell r="D16870" t="str">
            <v>700630  Utilities Service Management</v>
          </cell>
          <cell r="E16870" t="str">
            <v>TOC</v>
          </cell>
          <cell r="F16870" t="str">
            <v>Sewer</v>
          </cell>
        </row>
        <row r="16871">
          <cell r="B16871">
            <v>46920.31</v>
          </cell>
          <cell r="C16871">
            <v>2012</v>
          </cell>
          <cell r="D16871" t="str">
            <v>700630  Utilities Service Management</v>
          </cell>
          <cell r="E16871" t="str">
            <v>Planning &amp; Design</v>
          </cell>
          <cell r="F16871" t="str">
            <v>Sewer</v>
          </cell>
        </row>
        <row r="16872">
          <cell r="B16872">
            <v>46920.31</v>
          </cell>
          <cell r="C16872">
            <v>2012</v>
          </cell>
          <cell r="D16872" t="str">
            <v>700630  Utilities Service Management</v>
          </cell>
          <cell r="E16872" t="str">
            <v>Planning &amp; Design</v>
          </cell>
          <cell r="F16872" t="str">
            <v>Sewer</v>
          </cell>
        </row>
        <row r="16873">
          <cell r="B16873">
            <v>46920.31</v>
          </cell>
          <cell r="C16873">
            <v>2012</v>
          </cell>
          <cell r="D16873" t="str">
            <v>700630  Utilities Service Management</v>
          </cell>
          <cell r="E16873" t="str">
            <v>Informal Settlements</v>
          </cell>
          <cell r="F16873" t="str">
            <v>Sewer</v>
          </cell>
        </row>
        <row r="16874">
          <cell r="B16874">
            <v>46920.31</v>
          </cell>
          <cell r="C16874">
            <v>2012</v>
          </cell>
          <cell r="D16874" t="str">
            <v>700630  Utilities Service Management</v>
          </cell>
          <cell r="E16874" t="str">
            <v>District 4</v>
          </cell>
          <cell r="F16874" t="str">
            <v>Sewer</v>
          </cell>
        </row>
        <row r="16875">
          <cell r="B16875">
            <v>46920.31</v>
          </cell>
          <cell r="C16875">
            <v>2012</v>
          </cell>
          <cell r="D16875" t="str">
            <v>700630  Utilities Service Management</v>
          </cell>
          <cell r="E16875" t="str">
            <v>Logistics</v>
          </cell>
          <cell r="F16875" t="str">
            <v>Water</v>
          </cell>
        </row>
        <row r="16876">
          <cell r="B16876">
            <v>46920.31</v>
          </cell>
          <cell r="C16876">
            <v>2012</v>
          </cell>
          <cell r="D16876" t="str">
            <v>700630  Utilities Service Management</v>
          </cell>
          <cell r="E16876" t="str">
            <v>Logistics</v>
          </cell>
          <cell r="F16876" t="str">
            <v>Water</v>
          </cell>
        </row>
        <row r="16877">
          <cell r="B16877">
            <v>46920.31</v>
          </cell>
          <cell r="C16877">
            <v>2012</v>
          </cell>
          <cell r="D16877" t="str">
            <v>700630  Utilities Service Management</v>
          </cell>
          <cell r="E16877" t="str">
            <v>TOC</v>
          </cell>
          <cell r="F16877" t="str">
            <v>Water</v>
          </cell>
        </row>
        <row r="16878">
          <cell r="B16878">
            <v>46920.31</v>
          </cell>
          <cell r="C16878">
            <v>2012</v>
          </cell>
          <cell r="D16878" t="str">
            <v>700630  Utilities Service Management</v>
          </cell>
          <cell r="E16878" t="str">
            <v>Informal Settlements</v>
          </cell>
          <cell r="F16878" t="str">
            <v>Water</v>
          </cell>
        </row>
        <row r="16879">
          <cell r="B16879">
            <v>46920.31</v>
          </cell>
          <cell r="C16879">
            <v>2012</v>
          </cell>
          <cell r="D16879" t="str">
            <v>700630  Utilities Service Management</v>
          </cell>
          <cell r="E16879" t="str">
            <v>TOC</v>
          </cell>
          <cell r="F16879" t="str">
            <v>Water</v>
          </cell>
        </row>
        <row r="16880">
          <cell r="B16880">
            <v>46920.31</v>
          </cell>
          <cell r="C16880">
            <v>2012</v>
          </cell>
          <cell r="D16880" t="str">
            <v>700630  Utilities Service Management</v>
          </cell>
          <cell r="E16880" t="str">
            <v>Planning &amp; Design</v>
          </cell>
          <cell r="F16880" t="str">
            <v>Water</v>
          </cell>
        </row>
        <row r="16881">
          <cell r="B16881">
            <v>46920.31</v>
          </cell>
          <cell r="C16881">
            <v>2012</v>
          </cell>
          <cell r="D16881" t="str">
            <v>700630  Utilities Service Management</v>
          </cell>
          <cell r="E16881" t="str">
            <v>Informal Settlements</v>
          </cell>
          <cell r="F16881" t="str">
            <v>Water</v>
          </cell>
        </row>
        <row r="16882">
          <cell r="B16882">
            <v>46920.31</v>
          </cell>
          <cell r="C16882">
            <v>2012</v>
          </cell>
          <cell r="D16882" t="str">
            <v>700630  Utilities Service Management</v>
          </cell>
          <cell r="E16882" t="str">
            <v>Logistics</v>
          </cell>
          <cell r="F16882" t="str">
            <v>Water</v>
          </cell>
        </row>
        <row r="16883">
          <cell r="B16883">
            <v>46920.31</v>
          </cell>
          <cell r="C16883">
            <v>2012</v>
          </cell>
          <cell r="D16883" t="str">
            <v>700630  Utilities Service Management</v>
          </cell>
          <cell r="E16883" t="str">
            <v>District 7</v>
          </cell>
          <cell r="F16883" t="str">
            <v>Sewer</v>
          </cell>
        </row>
        <row r="16884">
          <cell r="B16884">
            <v>46920.31</v>
          </cell>
          <cell r="C16884">
            <v>2012</v>
          </cell>
          <cell r="D16884" t="str">
            <v>700630  Utilities Service Management</v>
          </cell>
          <cell r="E16884" t="str">
            <v>District 7</v>
          </cell>
          <cell r="F16884" t="str">
            <v>Sewer</v>
          </cell>
        </row>
        <row r="16885">
          <cell r="B16885">
            <v>46920.31</v>
          </cell>
          <cell r="C16885">
            <v>2012</v>
          </cell>
          <cell r="D16885" t="str">
            <v>700630  Utilities Service Management</v>
          </cell>
          <cell r="E16885" t="str">
            <v>District 7</v>
          </cell>
          <cell r="F16885" t="str">
            <v>Sewer</v>
          </cell>
        </row>
        <row r="16886">
          <cell r="B16886">
            <v>46920.31</v>
          </cell>
          <cell r="C16886">
            <v>2012</v>
          </cell>
          <cell r="D16886" t="str">
            <v>700630  Utilities Service Management</v>
          </cell>
          <cell r="E16886" t="str">
            <v>District 7</v>
          </cell>
          <cell r="F16886" t="str">
            <v>Sewer</v>
          </cell>
        </row>
        <row r="16887">
          <cell r="B16887">
            <v>46920.31</v>
          </cell>
          <cell r="C16887">
            <v>2012</v>
          </cell>
          <cell r="D16887" t="str">
            <v>700630  Utilities Service Management</v>
          </cell>
          <cell r="E16887" t="str">
            <v>District 7</v>
          </cell>
          <cell r="F16887" t="str">
            <v>Sewer</v>
          </cell>
        </row>
        <row r="16888">
          <cell r="B16888">
            <v>46920.31</v>
          </cell>
          <cell r="C16888">
            <v>2012</v>
          </cell>
          <cell r="D16888" t="str">
            <v>700630  Utilities Service Management</v>
          </cell>
          <cell r="E16888" t="str">
            <v>District 7</v>
          </cell>
          <cell r="F16888" t="str">
            <v>Sewer</v>
          </cell>
        </row>
        <row r="16889">
          <cell r="B16889">
            <v>46920.31</v>
          </cell>
          <cell r="C16889">
            <v>2012</v>
          </cell>
          <cell r="D16889" t="str">
            <v>700630  Utilities Service Management</v>
          </cell>
          <cell r="E16889" t="str">
            <v>District 6</v>
          </cell>
          <cell r="F16889" t="str">
            <v>Sewer</v>
          </cell>
        </row>
        <row r="16890">
          <cell r="B16890">
            <v>46920.31</v>
          </cell>
          <cell r="C16890">
            <v>2012</v>
          </cell>
          <cell r="D16890" t="str">
            <v>700630  Utilities Service Management</v>
          </cell>
          <cell r="E16890" t="str">
            <v>District 6</v>
          </cell>
          <cell r="F16890" t="str">
            <v>Sewer</v>
          </cell>
        </row>
        <row r="16891">
          <cell r="B16891">
            <v>46920.31</v>
          </cell>
          <cell r="C16891">
            <v>2012</v>
          </cell>
          <cell r="D16891" t="str">
            <v>700630  Utilities Service Management</v>
          </cell>
          <cell r="E16891" t="str">
            <v>District 6</v>
          </cell>
          <cell r="F16891" t="str">
            <v>Sewer</v>
          </cell>
        </row>
        <row r="16892">
          <cell r="B16892">
            <v>46920.31</v>
          </cell>
          <cell r="C16892">
            <v>2012</v>
          </cell>
          <cell r="D16892" t="str">
            <v>700630  Utilities Service Management</v>
          </cell>
          <cell r="E16892" t="str">
            <v>District 6</v>
          </cell>
          <cell r="F16892" t="str">
            <v>Sewer</v>
          </cell>
        </row>
        <row r="16893">
          <cell r="B16893">
            <v>46920.31</v>
          </cell>
          <cell r="C16893">
            <v>2012</v>
          </cell>
          <cell r="D16893" t="str">
            <v>700630  Utilities Service Management</v>
          </cell>
          <cell r="E16893" t="str">
            <v>District 6</v>
          </cell>
          <cell r="F16893" t="str">
            <v>Sewer</v>
          </cell>
        </row>
        <row r="16894">
          <cell r="B16894">
            <v>46920.31</v>
          </cell>
          <cell r="C16894">
            <v>2012</v>
          </cell>
          <cell r="D16894" t="str">
            <v>700630  Utilities Service Management</v>
          </cell>
          <cell r="E16894" t="str">
            <v>District 6</v>
          </cell>
          <cell r="F16894" t="str">
            <v>Sewer</v>
          </cell>
        </row>
        <row r="16895">
          <cell r="B16895">
            <v>46920.31</v>
          </cell>
          <cell r="C16895">
            <v>2012</v>
          </cell>
          <cell r="D16895" t="str">
            <v>700630  Utilities Service Management</v>
          </cell>
          <cell r="E16895" t="str">
            <v>District 7</v>
          </cell>
          <cell r="F16895" t="str">
            <v>Sewer</v>
          </cell>
        </row>
        <row r="16896">
          <cell r="B16896">
            <v>46920.31</v>
          </cell>
          <cell r="C16896">
            <v>2012</v>
          </cell>
          <cell r="D16896" t="str">
            <v>700630  Utilities Service Management</v>
          </cell>
          <cell r="E16896" t="str">
            <v>District 7</v>
          </cell>
          <cell r="F16896" t="str">
            <v>Sewer</v>
          </cell>
        </row>
        <row r="16897">
          <cell r="B16897">
            <v>46920.31</v>
          </cell>
          <cell r="C16897">
            <v>2012</v>
          </cell>
          <cell r="D16897" t="str">
            <v>700630  Utilities Service Management</v>
          </cell>
          <cell r="E16897" t="str">
            <v>District 7</v>
          </cell>
          <cell r="F16897" t="str">
            <v>Sewer</v>
          </cell>
        </row>
        <row r="16898">
          <cell r="B16898">
            <v>46920.31</v>
          </cell>
          <cell r="C16898">
            <v>2012</v>
          </cell>
          <cell r="D16898" t="str">
            <v>700630  Utilities Service Management</v>
          </cell>
          <cell r="E16898" t="str">
            <v>District 7</v>
          </cell>
          <cell r="F16898" t="str">
            <v>Sewer</v>
          </cell>
        </row>
        <row r="16899">
          <cell r="B16899">
            <v>46920.31</v>
          </cell>
          <cell r="C16899">
            <v>2012</v>
          </cell>
          <cell r="D16899" t="str">
            <v>700630  Utilities Service Management</v>
          </cell>
          <cell r="E16899" t="str">
            <v>District 7</v>
          </cell>
          <cell r="F16899" t="str">
            <v>Sewer</v>
          </cell>
        </row>
        <row r="16900">
          <cell r="B16900">
            <v>46920.31</v>
          </cell>
          <cell r="C16900">
            <v>2012</v>
          </cell>
          <cell r="D16900" t="str">
            <v>700630  Utilities Service Management</v>
          </cell>
          <cell r="E16900" t="str">
            <v>District 4</v>
          </cell>
          <cell r="F16900" t="str">
            <v>Sewer</v>
          </cell>
        </row>
        <row r="16901">
          <cell r="B16901">
            <v>65672.44</v>
          </cell>
          <cell r="C16901">
            <v>2012</v>
          </cell>
          <cell r="D16901" t="str">
            <v>700586  Support Charges within Departments</v>
          </cell>
          <cell r="E16901" t="str">
            <v>Informal Settlements</v>
          </cell>
          <cell r="F16901" t="str">
            <v>Sewer</v>
          </cell>
        </row>
        <row r="16902">
          <cell r="B16902">
            <v>508171.91</v>
          </cell>
          <cell r="C16902">
            <v>2012</v>
          </cell>
          <cell r="D16902" t="str">
            <v>700586  Support Charges within Departments</v>
          </cell>
          <cell r="E16902" t="str">
            <v>Planning &amp; Design</v>
          </cell>
          <cell r="F16902" t="str">
            <v>Sewer</v>
          </cell>
        </row>
        <row r="16903">
          <cell r="B16903">
            <v>1962128.99</v>
          </cell>
          <cell r="C16903">
            <v>2012</v>
          </cell>
          <cell r="D16903" t="str">
            <v>700586  Support Charges within Departments</v>
          </cell>
          <cell r="E16903" t="str">
            <v>Planning &amp; Design</v>
          </cell>
          <cell r="F16903" t="str">
            <v>Sewer</v>
          </cell>
        </row>
        <row r="16904">
          <cell r="B16904">
            <v>24863.47</v>
          </cell>
          <cell r="C16904">
            <v>2012</v>
          </cell>
          <cell r="D16904" t="str">
            <v>700586  Support Charges within Departments</v>
          </cell>
          <cell r="E16904" t="str">
            <v>TOC</v>
          </cell>
          <cell r="F16904" t="str">
            <v>Sewer</v>
          </cell>
        </row>
        <row r="16905">
          <cell r="B16905">
            <v>1251213.44</v>
          </cell>
          <cell r="C16905">
            <v>2012</v>
          </cell>
          <cell r="D16905" t="str">
            <v>700586  Support Charges within Departments</v>
          </cell>
          <cell r="E16905" t="str">
            <v>Informal Settlements</v>
          </cell>
          <cell r="F16905" t="str">
            <v>Sewer</v>
          </cell>
        </row>
        <row r="16906">
          <cell r="B16906">
            <v>623641.98</v>
          </cell>
          <cell r="C16906">
            <v>2012</v>
          </cell>
          <cell r="D16906" t="str">
            <v>700586  Support Charges within Departments</v>
          </cell>
          <cell r="E16906" t="str">
            <v>Logistics</v>
          </cell>
          <cell r="F16906" t="str">
            <v>Sewer</v>
          </cell>
        </row>
        <row r="16907">
          <cell r="B16907">
            <v>23339.94</v>
          </cell>
          <cell r="C16907">
            <v>2012</v>
          </cell>
          <cell r="D16907" t="str">
            <v>700586  Support Charges within Departments</v>
          </cell>
          <cell r="E16907" t="str">
            <v>Logistics</v>
          </cell>
          <cell r="F16907" t="str">
            <v>Sewer</v>
          </cell>
        </row>
        <row r="16908">
          <cell r="B16908">
            <v>23280.26</v>
          </cell>
          <cell r="C16908">
            <v>2012</v>
          </cell>
          <cell r="D16908" t="str">
            <v>700586  Support Charges within Departments</v>
          </cell>
          <cell r="E16908" t="str">
            <v>Logistics</v>
          </cell>
          <cell r="F16908" t="str">
            <v>Sewer</v>
          </cell>
        </row>
        <row r="16909">
          <cell r="B16909">
            <v>35781.019999999997</v>
          </cell>
          <cell r="C16909">
            <v>2012</v>
          </cell>
          <cell r="D16909" t="str">
            <v>700586  Support Charges within Departments</v>
          </cell>
          <cell r="E16909" t="str">
            <v>Logistics</v>
          </cell>
          <cell r="F16909" t="str">
            <v>Sewer</v>
          </cell>
        </row>
        <row r="16910">
          <cell r="B16910">
            <v>23477.200000000001</v>
          </cell>
          <cell r="C16910">
            <v>2012</v>
          </cell>
          <cell r="D16910" t="str">
            <v>700586  Support Charges within Departments</v>
          </cell>
          <cell r="E16910" t="str">
            <v>Logistics</v>
          </cell>
          <cell r="F16910" t="str">
            <v>Sewer</v>
          </cell>
        </row>
        <row r="16911">
          <cell r="B16911">
            <v>23113.73</v>
          </cell>
          <cell r="C16911">
            <v>2012</v>
          </cell>
          <cell r="D16911" t="str">
            <v>700586  Support Charges within Departments</v>
          </cell>
          <cell r="E16911" t="str">
            <v>Logistics</v>
          </cell>
          <cell r="F16911" t="str">
            <v>Sewer</v>
          </cell>
        </row>
        <row r="16912">
          <cell r="B16912">
            <v>23540.9</v>
          </cell>
          <cell r="C16912">
            <v>2012</v>
          </cell>
          <cell r="D16912" t="str">
            <v>700586  Support Charges within Departments</v>
          </cell>
          <cell r="E16912" t="str">
            <v>Logistics</v>
          </cell>
          <cell r="F16912" t="str">
            <v>Sewer</v>
          </cell>
        </row>
        <row r="16913">
          <cell r="B16913">
            <v>14795308.74</v>
          </cell>
          <cell r="C16913">
            <v>2012</v>
          </cell>
          <cell r="D16913" t="str">
            <v>700586  Support Charges within Departments</v>
          </cell>
          <cell r="E16913" t="str">
            <v>District 1</v>
          </cell>
          <cell r="F16913" t="str">
            <v>Sewer</v>
          </cell>
        </row>
        <row r="16914">
          <cell r="B16914">
            <v>23662.17</v>
          </cell>
          <cell r="C16914">
            <v>2012</v>
          </cell>
          <cell r="D16914" t="str">
            <v>700586  Support Charges within Departments</v>
          </cell>
          <cell r="E16914" t="str">
            <v>District 1</v>
          </cell>
          <cell r="F16914" t="str">
            <v>Sewer</v>
          </cell>
        </row>
        <row r="16915">
          <cell r="B16915">
            <v>23761.09</v>
          </cell>
          <cell r="C16915">
            <v>2012</v>
          </cell>
          <cell r="D16915" t="str">
            <v>700586  Support Charges within Departments</v>
          </cell>
          <cell r="E16915" t="str">
            <v>District 1</v>
          </cell>
          <cell r="F16915" t="str">
            <v>Sewer</v>
          </cell>
        </row>
        <row r="16916">
          <cell r="B16916">
            <v>29763030.719999999</v>
          </cell>
          <cell r="C16916">
            <v>2012</v>
          </cell>
          <cell r="D16916" t="str">
            <v>700586  Support Charges within Departments</v>
          </cell>
          <cell r="E16916" t="str">
            <v>District 7</v>
          </cell>
          <cell r="F16916" t="str">
            <v>Sewer</v>
          </cell>
        </row>
        <row r="16917">
          <cell r="B16917">
            <v>158384.63</v>
          </cell>
          <cell r="C16917">
            <v>2012</v>
          </cell>
          <cell r="D16917" t="str">
            <v>700586  Support Charges within Departments</v>
          </cell>
          <cell r="E16917" t="str">
            <v>District 6</v>
          </cell>
          <cell r="F16917" t="str">
            <v>Sewer</v>
          </cell>
        </row>
        <row r="16918">
          <cell r="B16918">
            <v>23278.01</v>
          </cell>
          <cell r="C16918">
            <v>2012</v>
          </cell>
          <cell r="D16918" t="str">
            <v>700586  Support Charges within Departments</v>
          </cell>
          <cell r="E16918" t="str">
            <v>District 7</v>
          </cell>
          <cell r="F16918" t="str">
            <v>Sewer</v>
          </cell>
        </row>
        <row r="16919">
          <cell r="B16919">
            <v>177506.89</v>
          </cell>
          <cell r="C16919">
            <v>2012</v>
          </cell>
          <cell r="D16919" t="str">
            <v>700586  Support Charges within Departments</v>
          </cell>
          <cell r="E16919" t="str">
            <v>District 7</v>
          </cell>
          <cell r="F16919" t="str">
            <v>Sewer</v>
          </cell>
        </row>
        <row r="16920">
          <cell r="B16920">
            <v>45208.6</v>
          </cell>
          <cell r="C16920">
            <v>2012</v>
          </cell>
          <cell r="D16920" t="str">
            <v>700586  Support Charges within Departments</v>
          </cell>
          <cell r="E16920" t="str">
            <v>TOC</v>
          </cell>
          <cell r="F16920" t="str">
            <v>Sewer</v>
          </cell>
        </row>
        <row r="16921">
          <cell r="B16921">
            <v>690182.59</v>
          </cell>
          <cell r="C16921">
            <v>2012</v>
          </cell>
          <cell r="D16921" t="str">
            <v>700586  Support Charges within Departments</v>
          </cell>
          <cell r="E16921" t="str">
            <v>District 3</v>
          </cell>
          <cell r="F16921" t="str">
            <v>Sewer</v>
          </cell>
        </row>
        <row r="16922">
          <cell r="B16922">
            <v>24444.17</v>
          </cell>
          <cell r="C16922">
            <v>2012</v>
          </cell>
          <cell r="D16922" t="str">
            <v>700586  Support Charges within Departments</v>
          </cell>
          <cell r="E16922" t="str">
            <v>District 3</v>
          </cell>
          <cell r="F16922" t="str">
            <v>Sewer</v>
          </cell>
        </row>
        <row r="16923">
          <cell r="B16923">
            <v>282343.34000000003</v>
          </cell>
          <cell r="C16923">
            <v>2012</v>
          </cell>
          <cell r="D16923" t="str">
            <v>700586  Support Charges within Departments</v>
          </cell>
          <cell r="E16923" t="str">
            <v>District 3</v>
          </cell>
          <cell r="F16923" t="str">
            <v>Sewer</v>
          </cell>
        </row>
        <row r="16924">
          <cell r="B16924">
            <v>8289127.6100000003</v>
          </cell>
          <cell r="C16924">
            <v>2012</v>
          </cell>
          <cell r="D16924" t="str">
            <v>700586  Support Charges within Departments</v>
          </cell>
          <cell r="E16924" t="str">
            <v>District 4</v>
          </cell>
          <cell r="F16924" t="str">
            <v>Sewer</v>
          </cell>
        </row>
        <row r="16925">
          <cell r="B16925">
            <v>12857795.35</v>
          </cell>
          <cell r="C16925">
            <v>2012</v>
          </cell>
          <cell r="D16925" t="str">
            <v>700586  Support Charges within Departments</v>
          </cell>
          <cell r="E16925" t="str">
            <v>District 4</v>
          </cell>
          <cell r="F16925" t="str">
            <v>Sewer</v>
          </cell>
        </row>
        <row r="16926">
          <cell r="B16926">
            <v>23823.42</v>
          </cell>
          <cell r="C16926">
            <v>2012</v>
          </cell>
          <cell r="D16926" t="str">
            <v>700586  Support Charges within Departments</v>
          </cell>
          <cell r="E16926" t="str">
            <v>District 4</v>
          </cell>
          <cell r="F16926" t="str">
            <v>Sewer</v>
          </cell>
        </row>
        <row r="16927">
          <cell r="B16927">
            <v>505471.95</v>
          </cell>
          <cell r="C16927">
            <v>2012</v>
          </cell>
          <cell r="D16927" t="str">
            <v>700586  Support Charges within Departments</v>
          </cell>
          <cell r="E16927" t="str">
            <v>District 4</v>
          </cell>
          <cell r="F16927" t="str">
            <v>Sewer</v>
          </cell>
        </row>
        <row r="16928">
          <cell r="B16928">
            <v>179842.43</v>
          </cell>
          <cell r="C16928">
            <v>2012</v>
          </cell>
          <cell r="D16928" t="str">
            <v>700586  Support Charges within Departments</v>
          </cell>
          <cell r="E16928" t="str">
            <v>District 4</v>
          </cell>
          <cell r="F16928" t="str">
            <v>Sewer</v>
          </cell>
        </row>
        <row r="16929">
          <cell r="B16929">
            <v>138245.98000000001</v>
          </cell>
          <cell r="C16929">
            <v>2012</v>
          </cell>
          <cell r="D16929" t="str">
            <v>700586  Support Charges within Departments</v>
          </cell>
          <cell r="E16929" t="str">
            <v>District 7</v>
          </cell>
          <cell r="F16929" t="str">
            <v>Sewer</v>
          </cell>
        </row>
        <row r="16930">
          <cell r="B16930">
            <v>24239.26</v>
          </cell>
          <cell r="C16930">
            <v>2012</v>
          </cell>
          <cell r="D16930" t="str">
            <v>700586  Support Charges within Departments</v>
          </cell>
          <cell r="E16930" t="str">
            <v>District 7</v>
          </cell>
          <cell r="F16930" t="str">
            <v>Sewer</v>
          </cell>
        </row>
        <row r="16931">
          <cell r="B16931">
            <v>29121.69</v>
          </cell>
          <cell r="C16931">
            <v>2012</v>
          </cell>
          <cell r="D16931" t="str">
            <v>700586  Support Charges within Departments</v>
          </cell>
          <cell r="E16931" t="str">
            <v>District 7</v>
          </cell>
          <cell r="F16931" t="str">
            <v>Sewer</v>
          </cell>
        </row>
        <row r="16932">
          <cell r="B16932">
            <v>25348.37</v>
          </cell>
          <cell r="C16932">
            <v>2012</v>
          </cell>
          <cell r="D16932" t="str">
            <v>700586  Support Charges within Departments</v>
          </cell>
          <cell r="E16932" t="str">
            <v>District 7</v>
          </cell>
          <cell r="F16932" t="str">
            <v>Sewer</v>
          </cell>
        </row>
        <row r="16933">
          <cell r="B16933">
            <v>23774.49</v>
          </cell>
          <cell r="C16933">
            <v>2012</v>
          </cell>
          <cell r="D16933" t="str">
            <v>700586  Support Charges within Departments</v>
          </cell>
          <cell r="E16933" t="str">
            <v>District 7</v>
          </cell>
          <cell r="F16933" t="str">
            <v>Sewer</v>
          </cell>
        </row>
        <row r="16934">
          <cell r="B16934">
            <v>36502.870000000003</v>
          </cell>
          <cell r="C16934">
            <v>2012</v>
          </cell>
          <cell r="D16934" t="str">
            <v>700586  Support Charges within Departments</v>
          </cell>
          <cell r="E16934" t="str">
            <v>District 6</v>
          </cell>
          <cell r="F16934" t="str">
            <v>Sewer</v>
          </cell>
        </row>
        <row r="16935">
          <cell r="B16935">
            <v>108059.61</v>
          </cell>
          <cell r="C16935">
            <v>2012</v>
          </cell>
          <cell r="D16935" t="str">
            <v>700586  Support Charges within Departments</v>
          </cell>
          <cell r="E16935" t="str">
            <v>District 6</v>
          </cell>
          <cell r="F16935" t="str">
            <v>Sewer</v>
          </cell>
        </row>
        <row r="16936">
          <cell r="B16936">
            <v>8325249.21</v>
          </cell>
          <cell r="C16936">
            <v>2012</v>
          </cell>
          <cell r="D16936" t="str">
            <v>700586  Support Charges within Departments</v>
          </cell>
          <cell r="E16936" t="str">
            <v>District 6</v>
          </cell>
          <cell r="F16936" t="str">
            <v>Sewer</v>
          </cell>
        </row>
        <row r="16937">
          <cell r="B16937">
            <v>23309.919999999998</v>
          </cell>
          <cell r="C16937">
            <v>2012</v>
          </cell>
          <cell r="D16937" t="str">
            <v>700586  Support Charges within Departments</v>
          </cell>
          <cell r="E16937" t="str">
            <v>District 6</v>
          </cell>
          <cell r="F16937" t="str">
            <v>Sewer</v>
          </cell>
        </row>
        <row r="16938">
          <cell r="B16938">
            <v>339171.95</v>
          </cell>
          <cell r="C16938">
            <v>2012</v>
          </cell>
          <cell r="D16938" t="str">
            <v>700586  Support Charges within Departments</v>
          </cell>
          <cell r="E16938" t="str">
            <v>District 6</v>
          </cell>
          <cell r="F16938" t="str">
            <v>Sewer</v>
          </cell>
        </row>
        <row r="16939">
          <cell r="B16939">
            <v>201268.9</v>
          </cell>
          <cell r="C16939">
            <v>2012</v>
          </cell>
          <cell r="D16939" t="str">
            <v>700586  Support Charges within Departments</v>
          </cell>
          <cell r="E16939" t="str">
            <v>District 6</v>
          </cell>
          <cell r="F16939" t="str">
            <v>Sewer</v>
          </cell>
        </row>
        <row r="16940">
          <cell r="B16940">
            <v>108194.06</v>
          </cell>
          <cell r="C16940">
            <v>2012</v>
          </cell>
          <cell r="D16940" t="str">
            <v>700586  Support Charges within Departments</v>
          </cell>
          <cell r="E16940" t="str">
            <v>District 7</v>
          </cell>
          <cell r="F16940" t="str">
            <v>Sewer</v>
          </cell>
        </row>
        <row r="16941">
          <cell r="B16941">
            <v>24600.51</v>
          </cell>
          <cell r="C16941">
            <v>2012</v>
          </cell>
          <cell r="D16941" t="str">
            <v>700586  Support Charges within Departments</v>
          </cell>
          <cell r="E16941" t="str">
            <v>District 7</v>
          </cell>
          <cell r="F16941" t="str">
            <v>Sewer</v>
          </cell>
        </row>
        <row r="16942">
          <cell r="B16942">
            <v>34329.61</v>
          </cell>
          <cell r="C16942">
            <v>2012</v>
          </cell>
          <cell r="D16942" t="str">
            <v>700586  Support Charges within Departments</v>
          </cell>
          <cell r="E16942" t="str">
            <v>District 7</v>
          </cell>
          <cell r="F16942" t="str">
            <v>Sewer</v>
          </cell>
        </row>
        <row r="16943">
          <cell r="B16943">
            <v>106005.39</v>
          </cell>
          <cell r="C16943">
            <v>2012</v>
          </cell>
          <cell r="D16943" t="str">
            <v>700586  Support Charges within Departments</v>
          </cell>
          <cell r="E16943" t="str">
            <v>District 7</v>
          </cell>
          <cell r="F16943" t="str">
            <v>Sewer</v>
          </cell>
        </row>
        <row r="16944">
          <cell r="B16944">
            <v>24417.23</v>
          </cell>
          <cell r="C16944">
            <v>2012</v>
          </cell>
          <cell r="D16944" t="str">
            <v>700586  Support Charges within Departments</v>
          </cell>
          <cell r="E16944" t="str">
            <v>District 7</v>
          </cell>
          <cell r="F16944" t="str">
            <v>Sewer</v>
          </cell>
        </row>
        <row r="16945">
          <cell r="B16945">
            <v>32332469.59</v>
          </cell>
          <cell r="C16945">
            <v>2012</v>
          </cell>
          <cell r="D16945" t="str">
            <v>700586  Support Charges within Departments</v>
          </cell>
          <cell r="E16945" t="str">
            <v>District 7</v>
          </cell>
          <cell r="F16945" t="str">
            <v>Sewer</v>
          </cell>
        </row>
        <row r="16946">
          <cell r="B16946">
            <v>1521342.91</v>
          </cell>
          <cell r="C16946">
            <v>2012</v>
          </cell>
          <cell r="D16946" t="str">
            <v>700586  Support Charges within Departments</v>
          </cell>
          <cell r="E16946" t="str">
            <v>Logistics</v>
          </cell>
          <cell r="F16946" t="str">
            <v>Water</v>
          </cell>
        </row>
        <row r="16947">
          <cell r="B16947">
            <v>80164.87</v>
          </cell>
          <cell r="C16947">
            <v>2012</v>
          </cell>
          <cell r="D16947" t="str">
            <v>700586  Support Charges within Departments</v>
          </cell>
          <cell r="E16947" t="str">
            <v>Informal Settlements</v>
          </cell>
          <cell r="F16947" t="str">
            <v>Water</v>
          </cell>
        </row>
        <row r="16948">
          <cell r="B16948">
            <v>2906132.87</v>
          </cell>
          <cell r="C16948">
            <v>2012</v>
          </cell>
          <cell r="D16948" t="str">
            <v>700586  Support Charges within Departments</v>
          </cell>
          <cell r="E16948" t="str">
            <v>Planning &amp; Design</v>
          </cell>
          <cell r="F16948" t="str">
            <v>Water</v>
          </cell>
        </row>
        <row r="16949">
          <cell r="B16949">
            <v>1040281.38</v>
          </cell>
          <cell r="C16949">
            <v>2012</v>
          </cell>
          <cell r="D16949" t="str">
            <v>700586  Support Charges within Departments</v>
          </cell>
          <cell r="E16949" t="str">
            <v>TOC</v>
          </cell>
          <cell r="F16949" t="str">
            <v>Water</v>
          </cell>
        </row>
        <row r="16950">
          <cell r="B16950">
            <v>1190285.1599999999</v>
          </cell>
          <cell r="C16950">
            <v>2012</v>
          </cell>
          <cell r="D16950" t="str">
            <v>700586  Support Charges within Departments</v>
          </cell>
          <cell r="E16950" t="str">
            <v>Informal Settlements</v>
          </cell>
          <cell r="F16950" t="str">
            <v>Water</v>
          </cell>
        </row>
        <row r="16951">
          <cell r="B16951">
            <v>818450.42</v>
          </cell>
          <cell r="C16951">
            <v>2012</v>
          </cell>
          <cell r="D16951" t="str">
            <v>700586  Support Charges within Departments</v>
          </cell>
          <cell r="E16951" t="str">
            <v>TOC</v>
          </cell>
          <cell r="F16951" t="str">
            <v>Water</v>
          </cell>
        </row>
        <row r="16952">
          <cell r="B16952">
            <v>404806.87</v>
          </cell>
          <cell r="C16952">
            <v>2012</v>
          </cell>
          <cell r="D16952" t="str">
            <v>700586  Support Charges within Departments</v>
          </cell>
          <cell r="E16952" t="str">
            <v>Logistics</v>
          </cell>
          <cell r="F16952" t="str">
            <v>Water</v>
          </cell>
        </row>
        <row r="16953">
          <cell r="B16953">
            <v>25709.79</v>
          </cell>
          <cell r="C16953">
            <v>2012</v>
          </cell>
          <cell r="D16953" t="str">
            <v>700586  Support Charges within Departments</v>
          </cell>
          <cell r="E16953" t="str">
            <v>Logistics</v>
          </cell>
          <cell r="F16953" t="str">
            <v>Water</v>
          </cell>
        </row>
        <row r="16954">
          <cell r="B16954">
            <v>293160.40999999997</v>
          </cell>
          <cell r="C16954">
            <v>2012</v>
          </cell>
          <cell r="D16954" t="str">
            <v>700586  Support Charges within Departments</v>
          </cell>
          <cell r="E16954" t="str">
            <v>Logistics</v>
          </cell>
          <cell r="F16954" t="str">
            <v>Water</v>
          </cell>
        </row>
        <row r="16955">
          <cell r="B16955">
            <v>22757.439999999999</v>
          </cell>
          <cell r="C16955">
            <v>2012</v>
          </cell>
          <cell r="D16955" t="str">
            <v>700586  Support Charges within Departments</v>
          </cell>
          <cell r="E16955" t="str">
            <v>Logistics</v>
          </cell>
          <cell r="F16955" t="str">
            <v>Water</v>
          </cell>
        </row>
        <row r="16956">
          <cell r="B16956">
            <v>401194.96</v>
          </cell>
          <cell r="C16956">
            <v>2012</v>
          </cell>
          <cell r="D16956" t="str">
            <v>700586  Support Charges within Departments</v>
          </cell>
          <cell r="E16956" t="str">
            <v>Logistics</v>
          </cell>
          <cell r="F16956" t="str">
            <v>Water</v>
          </cell>
        </row>
        <row r="16957">
          <cell r="B16957">
            <v>22763.49</v>
          </cell>
          <cell r="C16957">
            <v>2012</v>
          </cell>
          <cell r="D16957" t="str">
            <v>700586  Support Charges within Departments</v>
          </cell>
          <cell r="E16957" t="str">
            <v>Logistics</v>
          </cell>
          <cell r="F16957" t="str">
            <v>Water</v>
          </cell>
        </row>
        <row r="16958">
          <cell r="B16958">
            <v>251675.87</v>
          </cell>
          <cell r="C16958">
            <v>2012</v>
          </cell>
          <cell r="D16958" t="str">
            <v>700586  Support Charges within Departments</v>
          </cell>
          <cell r="E16958" t="str">
            <v>Logistics</v>
          </cell>
          <cell r="F16958" t="str">
            <v>Water</v>
          </cell>
        </row>
        <row r="16959">
          <cell r="B16959">
            <v>23586.85</v>
          </cell>
          <cell r="C16959">
            <v>2012</v>
          </cell>
          <cell r="D16959" t="str">
            <v>700586  Support Charges within Departments</v>
          </cell>
          <cell r="E16959" t="str">
            <v>Logistics</v>
          </cell>
          <cell r="F16959" t="str">
            <v>Water</v>
          </cell>
        </row>
        <row r="16960">
          <cell r="B16960">
            <v>212368.76</v>
          </cell>
          <cell r="C16960">
            <v>2012</v>
          </cell>
          <cell r="D16960" t="str">
            <v>700586  Support Charges within Departments</v>
          </cell>
          <cell r="E16960" t="str">
            <v>Logistics</v>
          </cell>
          <cell r="F16960" t="str">
            <v>Water</v>
          </cell>
        </row>
        <row r="16961">
          <cell r="B16961">
            <v>241849.18</v>
          </cell>
          <cell r="C16961">
            <v>2012</v>
          </cell>
          <cell r="D16961" t="str">
            <v>700586  Support Charges within Departments</v>
          </cell>
          <cell r="E16961" t="str">
            <v>District 1</v>
          </cell>
          <cell r="F16961" t="str">
            <v>Water</v>
          </cell>
        </row>
        <row r="16962">
          <cell r="B16962">
            <v>849196.79</v>
          </cell>
          <cell r="C16962">
            <v>2012</v>
          </cell>
          <cell r="D16962" t="str">
            <v>700586  Support Charges within Departments</v>
          </cell>
          <cell r="E16962" t="str">
            <v>District 1</v>
          </cell>
          <cell r="F16962" t="str">
            <v>Water</v>
          </cell>
        </row>
        <row r="16963">
          <cell r="B16963">
            <v>34142.32</v>
          </cell>
          <cell r="C16963">
            <v>2012</v>
          </cell>
          <cell r="D16963" t="str">
            <v>700586  Support Charges within Departments</v>
          </cell>
          <cell r="E16963" t="str">
            <v>District 1</v>
          </cell>
          <cell r="F16963" t="str">
            <v>Water</v>
          </cell>
        </row>
        <row r="16964">
          <cell r="B16964">
            <v>14593159.560000001</v>
          </cell>
          <cell r="C16964">
            <v>2012</v>
          </cell>
          <cell r="D16964" t="str">
            <v>700586  Support Charges within Departments</v>
          </cell>
          <cell r="E16964" t="str">
            <v>District 1</v>
          </cell>
          <cell r="F16964" t="str">
            <v>Water</v>
          </cell>
        </row>
        <row r="16965">
          <cell r="B16965">
            <v>22761.54</v>
          </cell>
          <cell r="C16965">
            <v>2012</v>
          </cell>
          <cell r="D16965" t="str">
            <v>700586  Support Charges within Departments</v>
          </cell>
          <cell r="E16965" t="str">
            <v>District 1</v>
          </cell>
          <cell r="F16965" t="str">
            <v>Water</v>
          </cell>
        </row>
        <row r="16966">
          <cell r="B16966">
            <v>110258.05</v>
          </cell>
          <cell r="C16966">
            <v>2012</v>
          </cell>
          <cell r="D16966" t="str">
            <v>700586  Support Charges within Departments</v>
          </cell>
          <cell r="E16966" t="str">
            <v>TOC</v>
          </cell>
          <cell r="F16966" t="str">
            <v>Water</v>
          </cell>
        </row>
        <row r="16967">
          <cell r="B16967">
            <v>242241.79</v>
          </cell>
          <cell r="C16967">
            <v>2012</v>
          </cell>
          <cell r="D16967" t="str">
            <v>700586  Support Charges within Departments</v>
          </cell>
          <cell r="E16967" t="str">
            <v>District 6</v>
          </cell>
          <cell r="F16967" t="str">
            <v>Water</v>
          </cell>
        </row>
        <row r="16968">
          <cell r="B16968">
            <v>396766.8</v>
          </cell>
          <cell r="C16968">
            <v>2012</v>
          </cell>
          <cell r="D16968" t="str">
            <v>700586  Support Charges within Departments</v>
          </cell>
          <cell r="E16968" t="str">
            <v>District 8</v>
          </cell>
          <cell r="F16968" t="str">
            <v>Water</v>
          </cell>
        </row>
        <row r="16969">
          <cell r="B16969">
            <v>29870864.579999998</v>
          </cell>
          <cell r="C16969">
            <v>2012</v>
          </cell>
          <cell r="D16969" t="str">
            <v>700586  Support Charges within Departments</v>
          </cell>
          <cell r="E16969" t="str">
            <v>District 8</v>
          </cell>
          <cell r="F16969" t="str">
            <v>Water</v>
          </cell>
        </row>
        <row r="16970">
          <cell r="B16970">
            <v>287200.59999999998</v>
          </cell>
          <cell r="C16970">
            <v>2012</v>
          </cell>
          <cell r="D16970" t="str">
            <v>700586  Support Charges within Departments</v>
          </cell>
          <cell r="E16970" t="str">
            <v>District 6</v>
          </cell>
          <cell r="F16970" t="str">
            <v>Water</v>
          </cell>
        </row>
        <row r="16971">
          <cell r="B16971">
            <v>213443.28</v>
          </cell>
          <cell r="C16971">
            <v>2012</v>
          </cell>
          <cell r="D16971" t="str">
            <v>700586  Support Charges within Departments</v>
          </cell>
          <cell r="E16971" t="str">
            <v>District 3</v>
          </cell>
          <cell r="F16971" t="str">
            <v>Water</v>
          </cell>
        </row>
        <row r="16972">
          <cell r="B16972">
            <v>183762.83</v>
          </cell>
          <cell r="C16972">
            <v>2012</v>
          </cell>
          <cell r="D16972" t="str">
            <v>700586  Support Charges within Departments</v>
          </cell>
          <cell r="E16972" t="str">
            <v>District 3</v>
          </cell>
          <cell r="F16972" t="str">
            <v>Water</v>
          </cell>
        </row>
        <row r="16973">
          <cell r="B16973">
            <v>35349.71</v>
          </cell>
          <cell r="C16973">
            <v>2012</v>
          </cell>
          <cell r="D16973" t="str">
            <v>700586  Support Charges within Departments</v>
          </cell>
          <cell r="E16973" t="str">
            <v>District 3</v>
          </cell>
          <cell r="F16973" t="str">
            <v>Water</v>
          </cell>
        </row>
        <row r="16974">
          <cell r="B16974">
            <v>217289.37</v>
          </cell>
          <cell r="C16974">
            <v>2012</v>
          </cell>
          <cell r="D16974" t="str">
            <v>700586  Support Charges within Departments</v>
          </cell>
          <cell r="E16974" t="str">
            <v>District 3</v>
          </cell>
          <cell r="F16974" t="str">
            <v>Water</v>
          </cell>
        </row>
        <row r="16975">
          <cell r="B16975">
            <v>432447.79</v>
          </cell>
          <cell r="C16975">
            <v>2012</v>
          </cell>
          <cell r="D16975" t="str">
            <v>700586  Support Charges within Departments</v>
          </cell>
          <cell r="E16975" t="str">
            <v>District 4</v>
          </cell>
          <cell r="F16975" t="str">
            <v>Water</v>
          </cell>
        </row>
        <row r="16976">
          <cell r="B16976">
            <v>525968.18999999994</v>
          </cell>
          <cell r="C16976">
            <v>2012</v>
          </cell>
          <cell r="D16976" t="str">
            <v>700586  Support Charges within Departments</v>
          </cell>
          <cell r="E16976" t="str">
            <v>District 4</v>
          </cell>
          <cell r="F16976" t="str">
            <v>Water</v>
          </cell>
        </row>
        <row r="16977">
          <cell r="B16977">
            <v>48552.91</v>
          </cell>
          <cell r="C16977">
            <v>2012</v>
          </cell>
          <cell r="D16977" t="str">
            <v>700586  Support Charges within Departments</v>
          </cell>
          <cell r="E16977" t="str">
            <v>District 4</v>
          </cell>
          <cell r="F16977" t="str">
            <v>Water</v>
          </cell>
        </row>
        <row r="16978">
          <cell r="B16978">
            <v>8230923.4800000004</v>
          </cell>
          <cell r="C16978">
            <v>2012</v>
          </cell>
          <cell r="D16978" t="str">
            <v>700586  Support Charges within Departments</v>
          </cell>
          <cell r="E16978" t="str">
            <v>District 4</v>
          </cell>
          <cell r="F16978" t="str">
            <v>Water</v>
          </cell>
        </row>
        <row r="16979">
          <cell r="B16979">
            <v>12906096.460000001</v>
          </cell>
          <cell r="C16979">
            <v>2012</v>
          </cell>
          <cell r="D16979" t="str">
            <v>700586  Support Charges within Departments</v>
          </cell>
          <cell r="E16979" t="str">
            <v>District 4</v>
          </cell>
          <cell r="F16979" t="str">
            <v>Water</v>
          </cell>
        </row>
        <row r="16980">
          <cell r="B16980">
            <v>170576.86</v>
          </cell>
          <cell r="C16980">
            <v>2012</v>
          </cell>
          <cell r="D16980" t="str">
            <v>700586  Support Charges within Departments</v>
          </cell>
          <cell r="E16980" t="str">
            <v>District 4</v>
          </cell>
          <cell r="F16980" t="str">
            <v>Water</v>
          </cell>
        </row>
        <row r="16981">
          <cell r="B16981">
            <v>74631.27</v>
          </cell>
          <cell r="C16981">
            <v>2012</v>
          </cell>
          <cell r="D16981" t="str">
            <v>700586  Support Charges within Departments</v>
          </cell>
          <cell r="E16981" t="str">
            <v>District 8</v>
          </cell>
          <cell r="F16981" t="str">
            <v>Water</v>
          </cell>
        </row>
        <row r="16982">
          <cell r="B16982">
            <v>238224.61</v>
          </cell>
          <cell r="C16982">
            <v>2012</v>
          </cell>
          <cell r="D16982" t="str">
            <v>700586  Support Charges within Departments</v>
          </cell>
          <cell r="E16982" t="str">
            <v>District 8</v>
          </cell>
          <cell r="F16982" t="str">
            <v>Water</v>
          </cell>
        </row>
        <row r="16983">
          <cell r="B16983">
            <v>104177.92</v>
          </cell>
          <cell r="C16983">
            <v>2012</v>
          </cell>
          <cell r="D16983" t="str">
            <v>700586  Support Charges within Departments</v>
          </cell>
          <cell r="E16983" t="str">
            <v>District 1</v>
          </cell>
          <cell r="F16983" t="str">
            <v>Water</v>
          </cell>
        </row>
        <row r="16984">
          <cell r="B16984">
            <v>187628.94</v>
          </cell>
          <cell r="C16984">
            <v>2012</v>
          </cell>
          <cell r="D16984" t="str">
            <v>700586  Support Charges within Departments</v>
          </cell>
          <cell r="E16984" t="str">
            <v>District 8</v>
          </cell>
          <cell r="F16984" t="str">
            <v>Water</v>
          </cell>
        </row>
        <row r="16985">
          <cell r="B16985">
            <v>22834.45</v>
          </cell>
          <cell r="C16985">
            <v>2012</v>
          </cell>
          <cell r="D16985" t="str">
            <v>700586  Support Charges within Departments</v>
          </cell>
          <cell r="E16985" t="str">
            <v>District 8</v>
          </cell>
          <cell r="F16985" t="str">
            <v>Water</v>
          </cell>
        </row>
        <row r="16986">
          <cell r="B16986">
            <v>23745.360000000001</v>
          </cell>
          <cell r="C16986">
            <v>2012</v>
          </cell>
          <cell r="D16986" t="str">
            <v>700586  Support Charges within Departments</v>
          </cell>
          <cell r="E16986" t="str">
            <v>District 8</v>
          </cell>
          <cell r="F16986" t="str">
            <v>Water</v>
          </cell>
        </row>
        <row r="16987">
          <cell r="B16987">
            <v>161332.68</v>
          </cell>
          <cell r="C16987">
            <v>2012</v>
          </cell>
          <cell r="D16987" t="str">
            <v>700586  Support Charges within Departments</v>
          </cell>
          <cell r="E16987" t="str">
            <v>District 8</v>
          </cell>
          <cell r="F16987" t="str">
            <v>Water</v>
          </cell>
        </row>
        <row r="16988">
          <cell r="B16988">
            <v>117462.87</v>
          </cell>
          <cell r="C16988">
            <v>2012</v>
          </cell>
          <cell r="D16988" t="str">
            <v>700586  Support Charges within Departments</v>
          </cell>
          <cell r="E16988" t="str">
            <v>District 6</v>
          </cell>
          <cell r="F16988" t="str">
            <v>Water</v>
          </cell>
        </row>
        <row r="16989">
          <cell r="B16989">
            <v>1379373.12</v>
          </cell>
          <cell r="C16989">
            <v>2012</v>
          </cell>
          <cell r="D16989" t="str">
            <v>700586  Support Charges within Departments</v>
          </cell>
          <cell r="E16989" t="str">
            <v>District 6</v>
          </cell>
          <cell r="F16989" t="str">
            <v>Water</v>
          </cell>
        </row>
        <row r="16990">
          <cell r="B16990">
            <v>24454.77</v>
          </cell>
          <cell r="C16990">
            <v>2012</v>
          </cell>
          <cell r="D16990" t="str">
            <v>700586  Support Charges within Departments</v>
          </cell>
          <cell r="E16990" t="str">
            <v>District 6</v>
          </cell>
          <cell r="F16990" t="str">
            <v>Water</v>
          </cell>
        </row>
        <row r="16991">
          <cell r="B16991">
            <v>37529.14</v>
          </cell>
          <cell r="C16991">
            <v>2012</v>
          </cell>
          <cell r="D16991" t="str">
            <v>700586  Support Charges within Departments</v>
          </cell>
          <cell r="E16991" t="str">
            <v>District 6</v>
          </cell>
          <cell r="F16991" t="str">
            <v>Water</v>
          </cell>
        </row>
        <row r="16992">
          <cell r="B16992">
            <v>191228.68</v>
          </cell>
          <cell r="C16992">
            <v>2012</v>
          </cell>
          <cell r="D16992" t="str">
            <v>700586  Support Charges within Departments</v>
          </cell>
          <cell r="E16992" t="str">
            <v>District 6</v>
          </cell>
          <cell r="F16992" t="str">
            <v>Water</v>
          </cell>
        </row>
        <row r="16993">
          <cell r="B16993">
            <v>8590025.7799999993</v>
          </cell>
          <cell r="C16993">
            <v>2012</v>
          </cell>
          <cell r="D16993" t="str">
            <v>700586  Support Charges within Departments</v>
          </cell>
          <cell r="E16993" t="str">
            <v>District 6</v>
          </cell>
          <cell r="F16993" t="str">
            <v>Water</v>
          </cell>
        </row>
        <row r="16994">
          <cell r="B16994">
            <v>358854.1</v>
          </cell>
          <cell r="C16994">
            <v>2012</v>
          </cell>
          <cell r="D16994" t="str">
            <v>700586  Support Charges within Departments</v>
          </cell>
          <cell r="E16994" t="str">
            <v>District 6</v>
          </cell>
          <cell r="F16994" t="str">
            <v>Water</v>
          </cell>
        </row>
        <row r="16995">
          <cell r="B16995">
            <v>58810</v>
          </cell>
          <cell r="C16995">
            <v>2012</v>
          </cell>
          <cell r="D16995" t="str">
            <v>700586  Support Charges within Departments</v>
          </cell>
          <cell r="E16995" t="str">
            <v>District 8</v>
          </cell>
          <cell r="F16995" t="str">
            <v>Water</v>
          </cell>
        </row>
        <row r="16996">
          <cell r="B16996">
            <v>480557.7</v>
          </cell>
          <cell r="C16996">
            <v>2012</v>
          </cell>
          <cell r="D16996" t="str">
            <v>700586  Support Charges within Departments</v>
          </cell>
          <cell r="E16996" t="str">
            <v>District 8</v>
          </cell>
          <cell r="F16996" t="str">
            <v>Water</v>
          </cell>
        </row>
        <row r="16997">
          <cell r="B16997">
            <v>79494.34</v>
          </cell>
          <cell r="C16997">
            <v>2012</v>
          </cell>
          <cell r="D16997" t="str">
            <v>700586  Support Charges within Departments</v>
          </cell>
          <cell r="E16997" t="str">
            <v>District 8</v>
          </cell>
          <cell r="F16997" t="str">
            <v>Water</v>
          </cell>
        </row>
        <row r="16998">
          <cell r="B16998">
            <v>190386.19</v>
          </cell>
          <cell r="C16998">
            <v>2012</v>
          </cell>
          <cell r="D16998" t="str">
            <v>700586  Support Charges within Departments</v>
          </cell>
          <cell r="E16998" t="str">
            <v>District 8</v>
          </cell>
          <cell r="F16998" t="str">
            <v>Water</v>
          </cell>
        </row>
        <row r="16999">
          <cell r="B16999">
            <v>513439.03</v>
          </cell>
          <cell r="C16999">
            <v>2012</v>
          </cell>
          <cell r="D16999" t="str">
            <v>700586  Support Charges within Departments</v>
          </cell>
          <cell r="E16999" t="str">
            <v>District 8</v>
          </cell>
          <cell r="F16999" t="str">
            <v>Water</v>
          </cell>
        </row>
        <row r="17000">
          <cell r="B17000">
            <v>645167.74</v>
          </cell>
          <cell r="C17000">
            <v>2012</v>
          </cell>
          <cell r="D17000" t="str">
            <v>700586  Support Charges within Departments</v>
          </cell>
          <cell r="E17000" t="str">
            <v>District 8</v>
          </cell>
          <cell r="F17000" t="str">
            <v>Water</v>
          </cell>
        </row>
        <row r="17001">
          <cell r="B17001">
            <v>45247.3</v>
          </cell>
          <cell r="C17001">
            <v>2012</v>
          </cell>
          <cell r="D17001" t="str">
            <v>700586  Support Charges within Departments</v>
          </cell>
          <cell r="E17001" t="str">
            <v>District 8</v>
          </cell>
          <cell r="F17001" t="str">
            <v>Water</v>
          </cell>
        </row>
        <row r="17002">
          <cell r="B17002">
            <v>127811.45</v>
          </cell>
          <cell r="C17002">
            <v>2012</v>
          </cell>
          <cell r="D17002" t="str">
            <v>700586  Support Charges within Departments</v>
          </cell>
          <cell r="E17002" t="str">
            <v>District 8</v>
          </cell>
          <cell r="F17002" t="str">
            <v>Water</v>
          </cell>
        </row>
        <row r="17003">
          <cell r="B17003">
            <v>34547251.210000001</v>
          </cell>
          <cell r="C17003">
            <v>2012</v>
          </cell>
          <cell r="D17003" t="str">
            <v>700586  Support Charges within Departments</v>
          </cell>
          <cell r="E17003" t="str">
            <v>District 8</v>
          </cell>
          <cell r="F17003" t="str">
            <v>Water</v>
          </cell>
        </row>
        <row r="17004">
          <cell r="B17004">
            <v>22785.82</v>
          </cell>
          <cell r="C17004">
            <v>2012</v>
          </cell>
          <cell r="D17004" t="str">
            <v>700586  Support Charges within Departments</v>
          </cell>
          <cell r="E17004" t="str">
            <v>District 8</v>
          </cell>
          <cell r="F17004" t="str">
            <v>Water</v>
          </cell>
        </row>
        <row r="17005">
          <cell r="B17005">
            <v>22794.05</v>
          </cell>
          <cell r="C17005">
            <v>2012</v>
          </cell>
          <cell r="D17005" t="str">
            <v>700586  Support Charges within Departments</v>
          </cell>
          <cell r="E17005" t="str">
            <v>District 8</v>
          </cell>
          <cell r="F17005" t="str">
            <v>Water</v>
          </cell>
        </row>
        <row r="17006">
          <cell r="B17006">
            <v>22855.23</v>
          </cell>
          <cell r="C17006">
            <v>2012</v>
          </cell>
          <cell r="D17006" t="str">
            <v>700586  Support Charges within Departments</v>
          </cell>
          <cell r="E17006" t="e">
            <v>#N/A</v>
          </cell>
          <cell r="F17006" t="str">
            <v>Sewer</v>
          </cell>
        </row>
        <row r="17007">
          <cell r="B17007">
            <v>22963.96</v>
          </cell>
          <cell r="C17007">
            <v>2012</v>
          </cell>
          <cell r="D17007" t="str">
            <v>700586  Support Charges within Departments</v>
          </cell>
          <cell r="E17007" t="e">
            <v>#N/A</v>
          </cell>
          <cell r="F17007" t="str">
            <v>Sewer</v>
          </cell>
        </row>
        <row r="17008">
          <cell r="B17008">
            <v>62531905.369999997</v>
          </cell>
          <cell r="C17008">
            <v>2012</v>
          </cell>
          <cell r="D17008" t="str">
            <v>458100  Bad Debts Written Off</v>
          </cell>
          <cell r="E17008" t="str">
            <v>Planning &amp; Design</v>
          </cell>
          <cell r="F17008" t="str">
            <v>Sewer</v>
          </cell>
        </row>
        <row r="17009">
          <cell r="B17009">
            <v>222343583.5</v>
          </cell>
          <cell r="C17009">
            <v>2012</v>
          </cell>
          <cell r="D17009" t="str">
            <v>458100  Bad Debts Written Off</v>
          </cell>
          <cell r="E17009" t="str">
            <v>Logistics</v>
          </cell>
          <cell r="F17009" t="str">
            <v>Water</v>
          </cell>
        </row>
        <row r="17010">
          <cell r="B17010">
            <v>102551000</v>
          </cell>
          <cell r="C17010">
            <v>2012</v>
          </cell>
          <cell r="D17010" t="str">
            <v>458200  Contribution to Provision: Debtors Worki</v>
          </cell>
          <cell r="E17010" t="str">
            <v>Planning &amp; Design</v>
          </cell>
          <cell r="F17010" t="str">
            <v>Sewer</v>
          </cell>
        </row>
        <row r="17011">
          <cell r="B17011">
            <v>196800000</v>
          </cell>
          <cell r="C17011">
            <v>2012</v>
          </cell>
          <cell r="D17011" t="str">
            <v>458200  Contribution to Provision: Debtors Worki</v>
          </cell>
          <cell r="E17011" t="str">
            <v>Logistics</v>
          </cell>
          <cell r="F17011" t="str">
            <v>Water</v>
          </cell>
        </row>
        <row r="17012">
          <cell r="B17012">
            <v>-62531905.369999997</v>
          </cell>
          <cell r="C17012">
            <v>2012</v>
          </cell>
          <cell r="D17012" t="str">
            <v>458300  Bad Debts W/O Transferred to Provision</v>
          </cell>
          <cell r="E17012" t="str">
            <v>Planning &amp; Design</v>
          </cell>
          <cell r="F17012" t="str">
            <v>Sewer</v>
          </cell>
        </row>
        <row r="17013">
          <cell r="B17013">
            <v>-222343583.5</v>
          </cell>
          <cell r="C17013">
            <v>2012</v>
          </cell>
          <cell r="D17013" t="str">
            <v>458300  Bad Debts W/O Transferred to Provision</v>
          </cell>
          <cell r="E17013" t="str">
            <v>Logistics</v>
          </cell>
          <cell r="F17013" t="str">
            <v>Water</v>
          </cell>
        </row>
        <row r="17014">
          <cell r="B17014">
            <v>-4871782.37</v>
          </cell>
          <cell r="C17014">
            <v>2013</v>
          </cell>
          <cell r="D17014" t="str">
            <v>600100  Labour to Capital</v>
          </cell>
          <cell r="E17014" t="str">
            <v>District 8</v>
          </cell>
          <cell r="F17014" t="str">
            <v>Water</v>
          </cell>
        </row>
        <row r="17015">
          <cell r="B17015">
            <v>-150359.13</v>
          </cell>
          <cell r="C17015">
            <v>2013</v>
          </cell>
          <cell r="D17015" t="str">
            <v>600100  Labour to Capital</v>
          </cell>
          <cell r="E17015" t="str">
            <v>District 8</v>
          </cell>
          <cell r="F17015" t="str">
            <v>Water</v>
          </cell>
        </row>
        <row r="17016">
          <cell r="B17016">
            <v>-9834.49</v>
          </cell>
          <cell r="C17016">
            <v>2013</v>
          </cell>
          <cell r="D17016" t="str">
            <v>600100  Labour to Capital</v>
          </cell>
          <cell r="E17016" t="str">
            <v>District 6</v>
          </cell>
          <cell r="F17016" t="str">
            <v>Water</v>
          </cell>
        </row>
        <row r="17017">
          <cell r="B17017">
            <v>-288242.27</v>
          </cell>
          <cell r="C17017">
            <v>2013</v>
          </cell>
          <cell r="D17017" t="str">
            <v>600100  Labour to Capital</v>
          </cell>
          <cell r="E17017" t="str">
            <v>District 6</v>
          </cell>
          <cell r="F17017" t="str">
            <v>Water</v>
          </cell>
        </row>
        <row r="17018">
          <cell r="B17018">
            <v>-30202.15</v>
          </cell>
          <cell r="C17018">
            <v>2013</v>
          </cell>
          <cell r="D17018" t="str">
            <v>600100  Labour to Capital</v>
          </cell>
          <cell r="E17018" t="str">
            <v>District 6</v>
          </cell>
          <cell r="F17018" t="str">
            <v>Water</v>
          </cell>
        </row>
        <row r="17019">
          <cell r="B17019">
            <v>-5446.49</v>
          </cell>
          <cell r="C17019">
            <v>2013</v>
          </cell>
          <cell r="D17019" t="str">
            <v>600100  Labour to Capital</v>
          </cell>
          <cell r="E17019" t="str">
            <v>District 6</v>
          </cell>
          <cell r="F17019" t="str">
            <v>Water</v>
          </cell>
        </row>
        <row r="17020">
          <cell r="B17020">
            <v>-153371.47</v>
          </cell>
          <cell r="C17020">
            <v>2013</v>
          </cell>
          <cell r="D17020" t="str">
            <v>600100  Labour to Capital</v>
          </cell>
          <cell r="E17020" t="str">
            <v>District 8</v>
          </cell>
          <cell r="F17020" t="str">
            <v>Water</v>
          </cell>
        </row>
        <row r="17021">
          <cell r="B17021">
            <v>-2108.44</v>
          </cell>
          <cell r="C17021">
            <v>2013</v>
          </cell>
          <cell r="D17021" t="str">
            <v>600100  Labour to Capital</v>
          </cell>
          <cell r="E17021" t="str">
            <v>District 4</v>
          </cell>
          <cell r="F17021" t="str">
            <v>Water</v>
          </cell>
        </row>
        <row r="17022">
          <cell r="B17022">
            <v>-38529.85</v>
          </cell>
          <cell r="C17022">
            <v>2013</v>
          </cell>
          <cell r="D17022" t="str">
            <v>600100  Labour to Capital</v>
          </cell>
          <cell r="E17022" t="str">
            <v>District 4</v>
          </cell>
          <cell r="F17022" t="str">
            <v>Water</v>
          </cell>
        </row>
        <row r="17023">
          <cell r="B17023">
            <v>-2736.67</v>
          </cell>
          <cell r="C17023">
            <v>2013</v>
          </cell>
          <cell r="D17023" t="str">
            <v>600100  Labour to Capital</v>
          </cell>
          <cell r="E17023" t="str">
            <v>District 4</v>
          </cell>
          <cell r="F17023" t="str">
            <v>Water</v>
          </cell>
        </row>
        <row r="17024">
          <cell r="B17024">
            <v>-71312.69</v>
          </cell>
          <cell r="C17024">
            <v>2013</v>
          </cell>
          <cell r="D17024" t="str">
            <v>600100  Labour to Capital</v>
          </cell>
          <cell r="E17024" t="str">
            <v>District 6</v>
          </cell>
          <cell r="F17024" t="str">
            <v>Water</v>
          </cell>
        </row>
        <row r="17025">
          <cell r="B17025">
            <v>-60650.54</v>
          </cell>
          <cell r="C17025">
            <v>2013</v>
          </cell>
          <cell r="D17025" t="str">
            <v>600100  Labour to Capital</v>
          </cell>
          <cell r="E17025" t="str">
            <v>District 8</v>
          </cell>
          <cell r="F17025" t="str">
            <v>Water</v>
          </cell>
        </row>
        <row r="17026">
          <cell r="B17026">
            <v>-336376.25</v>
          </cell>
          <cell r="C17026">
            <v>2013</v>
          </cell>
          <cell r="D17026" t="str">
            <v>600100  Labour to Capital</v>
          </cell>
          <cell r="E17026" t="str">
            <v>District 1</v>
          </cell>
          <cell r="F17026" t="str">
            <v>Water</v>
          </cell>
        </row>
        <row r="17027">
          <cell r="B17027">
            <v>-219783.36</v>
          </cell>
          <cell r="C17027">
            <v>2013</v>
          </cell>
          <cell r="D17027" t="str">
            <v>600100  Labour to Capital</v>
          </cell>
          <cell r="E17027" t="str">
            <v>Informal Settlements</v>
          </cell>
          <cell r="F17027" t="str">
            <v>Water</v>
          </cell>
        </row>
        <row r="17028">
          <cell r="B17028">
            <v>-693</v>
          </cell>
          <cell r="C17028">
            <v>2013</v>
          </cell>
          <cell r="D17028" t="str">
            <v>600100  Labour to Capital</v>
          </cell>
          <cell r="E17028" t="str">
            <v>District 6</v>
          </cell>
          <cell r="F17028" t="str">
            <v>Sewer</v>
          </cell>
        </row>
        <row r="17029">
          <cell r="B17029">
            <v>-381.96</v>
          </cell>
          <cell r="C17029">
            <v>2013</v>
          </cell>
          <cell r="D17029" t="str">
            <v>600100  Labour to Capital</v>
          </cell>
          <cell r="E17029" t="str">
            <v>District 6</v>
          </cell>
          <cell r="F17029" t="str">
            <v>Sewer</v>
          </cell>
        </row>
        <row r="17030">
          <cell r="B17030">
            <v>-5464.95</v>
          </cell>
          <cell r="C17030">
            <v>2013</v>
          </cell>
          <cell r="D17030" t="str">
            <v>600100  Labour to Capital</v>
          </cell>
          <cell r="E17030" t="str">
            <v>Informal Settlements</v>
          </cell>
          <cell r="F17030" t="str">
            <v>Sewer</v>
          </cell>
        </row>
        <row r="17031">
          <cell r="B17031">
            <v>-527329.64</v>
          </cell>
          <cell r="C17031">
            <v>2013</v>
          </cell>
          <cell r="D17031" t="str">
            <v>600130  Plant and Equipment to Capital</v>
          </cell>
          <cell r="E17031" t="str">
            <v>District 8</v>
          </cell>
          <cell r="F17031" t="str">
            <v>Water</v>
          </cell>
        </row>
        <row r="17032">
          <cell r="B17032">
            <v>0</v>
          </cell>
          <cell r="C17032">
            <v>2013</v>
          </cell>
          <cell r="D17032" t="str">
            <v>600130  Plant and Equipment to Capital</v>
          </cell>
          <cell r="E17032" t="str">
            <v>District 8</v>
          </cell>
          <cell r="F17032" t="str">
            <v>Water</v>
          </cell>
        </row>
        <row r="17033">
          <cell r="B17033">
            <v>-81.19</v>
          </cell>
          <cell r="C17033">
            <v>2013</v>
          </cell>
          <cell r="D17033" t="str">
            <v>600130  Plant and Equipment to Capital</v>
          </cell>
          <cell r="E17033" t="str">
            <v>District 6</v>
          </cell>
          <cell r="F17033" t="str">
            <v>Water</v>
          </cell>
        </row>
        <row r="17034">
          <cell r="B17034">
            <v>-666857.97</v>
          </cell>
          <cell r="C17034">
            <v>2013</v>
          </cell>
          <cell r="D17034" t="str">
            <v>600230  Vehicle to Capital</v>
          </cell>
          <cell r="E17034" t="str">
            <v>District 8</v>
          </cell>
          <cell r="F17034" t="str">
            <v>Water</v>
          </cell>
        </row>
        <row r="17035">
          <cell r="B17035">
            <v>-23308.560000000001</v>
          </cell>
          <cell r="C17035">
            <v>2013</v>
          </cell>
          <cell r="D17035" t="str">
            <v>600230  Vehicle to Capital</v>
          </cell>
          <cell r="E17035" t="str">
            <v>District 8</v>
          </cell>
          <cell r="F17035" t="str">
            <v>Water</v>
          </cell>
        </row>
        <row r="17036">
          <cell r="B17036">
            <v>-629.55999999999995</v>
          </cell>
          <cell r="C17036">
            <v>2013</v>
          </cell>
          <cell r="D17036" t="str">
            <v>600230  Vehicle to Capital</v>
          </cell>
          <cell r="E17036" t="str">
            <v>District 6</v>
          </cell>
          <cell r="F17036" t="str">
            <v>Water</v>
          </cell>
        </row>
        <row r="17037">
          <cell r="B17037">
            <v>-11978.3</v>
          </cell>
          <cell r="C17037">
            <v>2013</v>
          </cell>
          <cell r="D17037" t="str">
            <v>600230  Vehicle to Capital</v>
          </cell>
          <cell r="E17037" t="str">
            <v>District 6</v>
          </cell>
          <cell r="F17037" t="str">
            <v>Water</v>
          </cell>
        </row>
        <row r="17038">
          <cell r="B17038">
            <v>-6218.76</v>
          </cell>
          <cell r="C17038">
            <v>2013</v>
          </cell>
          <cell r="D17038" t="str">
            <v>600230  Vehicle to Capital</v>
          </cell>
          <cell r="E17038" t="str">
            <v>District 6</v>
          </cell>
          <cell r="F17038" t="str">
            <v>Water</v>
          </cell>
        </row>
        <row r="17039">
          <cell r="B17039">
            <v>-461.07</v>
          </cell>
          <cell r="C17039">
            <v>2013</v>
          </cell>
          <cell r="D17039" t="str">
            <v>600230  Vehicle to Capital</v>
          </cell>
          <cell r="E17039" t="str">
            <v>District 6</v>
          </cell>
          <cell r="F17039" t="str">
            <v>Water</v>
          </cell>
        </row>
        <row r="17040">
          <cell r="B17040">
            <v>-13467.62</v>
          </cell>
          <cell r="C17040">
            <v>2013</v>
          </cell>
          <cell r="D17040" t="str">
            <v>600230  Vehicle to Capital</v>
          </cell>
          <cell r="E17040" t="str">
            <v>District 8</v>
          </cell>
          <cell r="F17040" t="str">
            <v>Water</v>
          </cell>
        </row>
        <row r="17041">
          <cell r="B17041">
            <v>-60.7</v>
          </cell>
          <cell r="C17041">
            <v>2013</v>
          </cell>
          <cell r="D17041" t="str">
            <v>600230  Vehicle to Capital</v>
          </cell>
          <cell r="E17041" t="str">
            <v>District 4</v>
          </cell>
          <cell r="F17041" t="str">
            <v>Water</v>
          </cell>
        </row>
        <row r="17042">
          <cell r="B17042">
            <v>-2356.12</v>
          </cell>
          <cell r="C17042">
            <v>2013</v>
          </cell>
          <cell r="D17042" t="str">
            <v>600230  Vehicle to Capital</v>
          </cell>
          <cell r="E17042" t="str">
            <v>District 4</v>
          </cell>
          <cell r="F17042" t="str">
            <v>Water</v>
          </cell>
        </row>
        <row r="17043">
          <cell r="B17043">
            <v>-163.76</v>
          </cell>
          <cell r="C17043">
            <v>2013</v>
          </cell>
          <cell r="D17043" t="str">
            <v>600230  Vehicle to Capital</v>
          </cell>
          <cell r="E17043" t="str">
            <v>District 4</v>
          </cell>
          <cell r="F17043" t="str">
            <v>Water</v>
          </cell>
        </row>
        <row r="17044">
          <cell r="B17044">
            <v>-3197.49</v>
          </cell>
          <cell r="C17044">
            <v>2013</v>
          </cell>
          <cell r="D17044" t="str">
            <v>600230  Vehicle to Capital</v>
          </cell>
          <cell r="E17044" t="str">
            <v>District 6</v>
          </cell>
          <cell r="F17044" t="str">
            <v>Water</v>
          </cell>
        </row>
        <row r="17045">
          <cell r="B17045">
            <v>-2570.96</v>
          </cell>
          <cell r="C17045">
            <v>2013</v>
          </cell>
          <cell r="D17045" t="str">
            <v>600230  Vehicle to Capital</v>
          </cell>
          <cell r="E17045" t="str">
            <v>District 8</v>
          </cell>
          <cell r="F17045" t="str">
            <v>Water</v>
          </cell>
        </row>
        <row r="17046">
          <cell r="B17046">
            <v>-13687.18</v>
          </cell>
          <cell r="C17046">
            <v>2013</v>
          </cell>
          <cell r="D17046" t="str">
            <v>600230  Vehicle to Capital</v>
          </cell>
          <cell r="E17046" t="str">
            <v>District 1</v>
          </cell>
          <cell r="F17046" t="str">
            <v>Water</v>
          </cell>
        </row>
        <row r="17047">
          <cell r="B17047">
            <v>-19839.48</v>
          </cell>
          <cell r="C17047">
            <v>2013</v>
          </cell>
          <cell r="D17047" t="str">
            <v>600230  Vehicle to Capital</v>
          </cell>
          <cell r="E17047" t="str">
            <v>Informal Settlements</v>
          </cell>
          <cell r="F17047" t="str">
            <v>Water</v>
          </cell>
        </row>
        <row r="17048">
          <cell r="B17048">
            <v>-5.0199999999999996</v>
          </cell>
          <cell r="C17048">
            <v>2013</v>
          </cell>
          <cell r="D17048" t="str">
            <v>600230  Vehicle to Capital</v>
          </cell>
          <cell r="E17048" t="str">
            <v>District 6</v>
          </cell>
          <cell r="F17048" t="str">
            <v>Sewer</v>
          </cell>
        </row>
        <row r="17049">
          <cell r="B17049">
            <v>-636.84</v>
          </cell>
          <cell r="C17049">
            <v>2013</v>
          </cell>
          <cell r="D17049" t="str">
            <v>600230  Vehicle to Capital</v>
          </cell>
          <cell r="E17049" t="str">
            <v>Informal Settlements</v>
          </cell>
          <cell r="F17049" t="str">
            <v>Sewer</v>
          </cell>
        </row>
        <row r="17050">
          <cell r="B17050">
            <v>904867.16</v>
          </cell>
          <cell r="C17050">
            <v>2013</v>
          </cell>
          <cell r="D17050" t="str">
            <v>600070  Rental of Vehicles, Plant and Equipment</v>
          </cell>
          <cell r="E17050" t="str">
            <v>Logistics</v>
          </cell>
          <cell r="F17050" t="str">
            <v>Water</v>
          </cell>
        </row>
        <row r="17051">
          <cell r="B17051">
            <v>3856.19</v>
          </cell>
          <cell r="C17051">
            <v>2013</v>
          </cell>
          <cell r="D17051" t="str">
            <v>600070  Rental of Vehicles, Plant and Equipment</v>
          </cell>
          <cell r="E17051" t="str">
            <v>Logistics</v>
          </cell>
          <cell r="F17051" t="str">
            <v>Water</v>
          </cell>
        </row>
        <row r="17052">
          <cell r="B17052">
            <v>590866.43999999994</v>
          </cell>
          <cell r="C17052">
            <v>2013</v>
          </cell>
          <cell r="D17052" t="str">
            <v>600070  Rental of Vehicles, Plant and Equipment</v>
          </cell>
          <cell r="E17052" t="str">
            <v>Logistics</v>
          </cell>
          <cell r="F17052" t="str">
            <v>Water</v>
          </cell>
        </row>
        <row r="17053">
          <cell r="B17053">
            <v>1957311.06</v>
          </cell>
          <cell r="C17053">
            <v>2013</v>
          </cell>
          <cell r="D17053" t="str">
            <v>600070  Rental of Vehicles, Plant and Equipment</v>
          </cell>
          <cell r="E17053" t="str">
            <v>Logistics</v>
          </cell>
          <cell r="F17053" t="str">
            <v>Water</v>
          </cell>
        </row>
        <row r="17054">
          <cell r="B17054">
            <v>902.56</v>
          </cell>
          <cell r="C17054">
            <v>2013</v>
          </cell>
          <cell r="D17054" t="str">
            <v>600070  Rental of Vehicles, Plant and Equipment</v>
          </cell>
          <cell r="E17054" t="str">
            <v>District 1</v>
          </cell>
          <cell r="F17054" t="str">
            <v>Water</v>
          </cell>
        </row>
        <row r="17055">
          <cell r="B17055">
            <v>5219773.21</v>
          </cell>
          <cell r="C17055">
            <v>2013</v>
          </cell>
          <cell r="D17055" t="str">
            <v>600070  Rental of Vehicles, Plant and Equipment</v>
          </cell>
          <cell r="E17055" t="str">
            <v>District 1</v>
          </cell>
          <cell r="F17055" t="str">
            <v>Water</v>
          </cell>
        </row>
        <row r="17056">
          <cell r="B17056">
            <v>1480183.06</v>
          </cell>
          <cell r="C17056">
            <v>2013</v>
          </cell>
          <cell r="D17056" t="str">
            <v>600070  Rental of Vehicles, Plant and Equipment</v>
          </cell>
          <cell r="E17056" t="str">
            <v>District 8</v>
          </cell>
          <cell r="F17056" t="str">
            <v>Water</v>
          </cell>
        </row>
        <row r="17057">
          <cell r="B17057">
            <v>392541.2</v>
          </cell>
          <cell r="C17057">
            <v>2013</v>
          </cell>
          <cell r="D17057" t="str">
            <v>600070  Rental of Vehicles, Plant and Equipment</v>
          </cell>
          <cell r="E17057" t="str">
            <v>District 6</v>
          </cell>
          <cell r="F17057" t="str">
            <v>Water</v>
          </cell>
        </row>
        <row r="17058">
          <cell r="B17058">
            <v>887507.01</v>
          </cell>
          <cell r="C17058">
            <v>2013</v>
          </cell>
          <cell r="D17058" t="str">
            <v>600070  Rental of Vehicles, Plant and Equipment</v>
          </cell>
          <cell r="E17058" t="str">
            <v>District 3</v>
          </cell>
          <cell r="F17058" t="str">
            <v>Water</v>
          </cell>
        </row>
        <row r="17059">
          <cell r="B17059">
            <v>2581147.16</v>
          </cell>
          <cell r="C17059">
            <v>2013</v>
          </cell>
          <cell r="D17059" t="str">
            <v>600070  Rental of Vehicles, Plant and Equipment</v>
          </cell>
          <cell r="E17059" t="str">
            <v>District 4</v>
          </cell>
          <cell r="F17059" t="str">
            <v>Water</v>
          </cell>
        </row>
        <row r="17060">
          <cell r="B17060">
            <v>861925.33</v>
          </cell>
          <cell r="C17060">
            <v>2013</v>
          </cell>
          <cell r="D17060" t="str">
            <v>600070  Rental of Vehicles, Plant and Equipment</v>
          </cell>
          <cell r="E17060" t="str">
            <v>District 4</v>
          </cell>
          <cell r="F17060" t="str">
            <v>Water</v>
          </cell>
        </row>
        <row r="17061">
          <cell r="B17061">
            <v>587305.66</v>
          </cell>
          <cell r="C17061">
            <v>2013</v>
          </cell>
          <cell r="D17061" t="str">
            <v>600070  Rental of Vehicles, Plant and Equipment</v>
          </cell>
          <cell r="E17061" t="str">
            <v>District 4</v>
          </cell>
          <cell r="F17061" t="str">
            <v>Water</v>
          </cell>
        </row>
        <row r="17062">
          <cell r="B17062">
            <v>42039.18</v>
          </cell>
          <cell r="C17062">
            <v>2013</v>
          </cell>
          <cell r="D17062" t="str">
            <v>600070  Rental of Vehicles, Plant and Equipment</v>
          </cell>
          <cell r="E17062" t="str">
            <v>District 6</v>
          </cell>
          <cell r="F17062" t="str">
            <v>Water</v>
          </cell>
        </row>
        <row r="17063">
          <cell r="B17063">
            <v>34213.56</v>
          </cell>
          <cell r="C17063">
            <v>2013</v>
          </cell>
          <cell r="D17063" t="str">
            <v>600070  Rental of Vehicles, Plant and Equipment</v>
          </cell>
          <cell r="E17063" t="str">
            <v>District 6</v>
          </cell>
          <cell r="F17063" t="str">
            <v>Water</v>
          </cell>
        </row>
        <row r="17064">
          <cell r="B17064">
            <v>2095088.91</v>
          </cell>
          <cell r="C17064">
            <v>2013</v>
          </cell>
          <cell r="D17064" t="str">
            <v>600070  Rental of Vehicles, Plant and Equipment</v>
          </cell>
          <cell r="E17064" t="str">
            <v>District 6</v>
          </cell>
          <cell r="F17064" t="str">
            <v>Water</v>
          </cell>
        </row>
        <row r="17065">
          <cell r="B17065">
            <v>2379133.1800000002</v>
          </cell>
          <cell r="C17065">
            <v>2013</v>
          </cell>
          <cell r="D17065" t="str">
            <v>600070  Rental of Vehicles, Plant and Equipment</v>
          </cell>
          <cell r="E17065" t="str">
            <v>District 6</v>
          </cell>
          <cell r="F17065" t="str">
            <v>Water</v>
          </cell>
        </row>
        <row r="17066">
          <cell r="B17066">
            <v>1029804.42</v>
          </cell>
          <cell r="C17066">
            <v>2013</v>
          </cell>
          <cell r="D17066" t="str">
            <v>600070  Rental of Vehicles, Plant and Equipment</v>
          </cell>
          <cell r="E17066" t="str">
            <v>District 6</v>
          </cell>
          <cell r="F17066" t="str">
            <v>Water</v>
          </cell>
        </row>
        <row r="17067">
          <cell r="B17067">
            <v>1056594.31</v>
          </cell>
          <cell r="C17067">
            <v>2013</v>
          </cell>
          <cell r="D17067" t="str">
            <v>600070  Rental of Vehicles, Plant and Equipment</v>
          </cell>
          <cell r="E17067" t="str">
            <v>District 6</v>
          </cell>
          <cell r="F17067" t="str">
            <v>Water</v>
          </cell>
        </row>
        <row r="17068">
          <cell r="B17068">
            <v>511.18</v>
          </cell>
          <cell r="C17068">
            <v>2013</v>
          </cell>
          <cell r="D17068" t="str">
            <v>600070  Rental of Vehicles, Plant and Equipment</v>
          </cell>
          <cell r="E17068" t="str">
            <v>District 8</v>
          </cell>
          <cell r="F17068" t="str">
            <v>Water</v>
          </cell>
        </row>
        <row r="17069">
          <cell r="B17069">
            <v>12264910.65</v>
          </cell>
          <cell r="C17069">
            <v>2013</v>
          </cell>
          <cell r="D17069" t="str">
            <v>600070  Rental of Vehicles, Plant and Equipment</v>
          </cell>
          <cell r="E17069" t="str">
            <v>District 8</v>
          </cell>
          <cell r="F17069" t="str">
            <v>Water</v>
          </cell>
        </row>
        <row r="17070">
          <cell r="B17070">
            <v>768088.71</v>
          </cell>
          <cell r="C17070">
            <v>2013</v>
          </cell>
          <cell r="D17070" t="str">
            <v>600070  Rental of Vehicles, Plant and Equipment</v>
          </cell>
          <cell r="E17070" t="str">
            <v>District 8</v>
          </cell>
          <cell r="F17070" t="str">
            <v>Water</v>
          </cell>
        </row>
        <row r="17071">
          <cell r="B17071">
            <v>2806427.57</v>
          </cell>
          <cell r="C17071">
            <v>2013</v>
          </cell>
          <cell r="D17071" t="str">
            <v>600070  Rental of Vehicles, Plant and Equipment</v>
          </cell>
          <cell r="E17071" t="str">
            <v>District 8</v>
          </cell>
          <cell r="F17071" t="str">
            <v>Water</v>
          </cell>
        </row>
        <row r="17072">
          <cell r="B17072">
            <v>0</v>
          </cell>
          <cell r="C17072">
            <v>2013</v>
          </cell>
          <cell r="D17072" t="str">
            <v>600070  Rental of Vehicles, Plant and Equipment</v>
          </cell>
          <cell r="E17072" t="str">
            <v>District 8</v>
          </cell>
          <cell r="F17072" t="str">
            <v>Water</v>
          </cell>
        </row>
        <row r="17073">
          <cell r="B17073">
            <v>269087.93</v>
          </cell>
          <cell r="C17073">
            <v>2013</v>
          </cell>
          <cell r="D17073" t="str">
            <v>600070  Rental of Vehicles, Plant and Equipment</v>
          </cell>
          <cell r="E17073" t="str">
            <v>Informal Settlements</v>
          </cell>
          <cell r="F17073" t="str">
            <v>Sewer</v>
          </cell>
        </row>
        <row r="17074">
          <cell r="B17074">
            <v>2290569.9900000002</v>
          </cell>
          <cell r="C17074">
            <v>2013</v>
          </cell>
          <cell r="D17074" t="str">
            <v>600070  Rental of Vehicles, Plant and Equipment</v>
          </cell>
          <cell r="E17074" t="str">
            <v>Logistics</v>
          </cell>
          <cell r="F17074" t="str">
            <v>Sewer</v>
          </cell>
        </row>
        <row r="17075">
          <cell r="B17075">
            <v>2935207.87</v>
          </cell>
          <cell r="C17075">
            <v>2013</v>
          </cell>
          <cell r="D17075" t="str">
            <v>600070  Rental of Vehicles, Plant and Equipment</v>
          </cell>
          <cell r="E17075" t="str">
            <v>District 1</v>
          </cell>
          <cell r="F17075" t="str">
            <v>Sewer</v>
          </cell>
        </row>
        <row r="17076">
          <cell r="B17076">
            <v>1403273.45</v>
          </cell>
          <cell r="C17076">
            <v>2013</v>
          </cell>
          <cell r="D17076" t="str">
            <v>600070  Rental of Vehicles, Plant and Equipment</v>
          </cell>
          <cell r="E17076" t="str">
            <v>District 7</v>
          </cell>
          <cell r="F17076" t="str">
            <v>Sewer</v>
          </cell>
        </row>
        <row r="17077">
          <cell r="B17077">
            <v>607359.13</v>
          </cell>
          <cell r="C17077">
            <v>2013</v>
          </cell>
          <cell r="D17077" t="str">
            <v>600070  Rental of Vehicles, Plant and Equipment</v>
          </cell>
          <cell r="E17077" t="str">
            <v>District 6</v>
          </cell>
          <cell r="F17077" t="str">
            <v>Sewer</v>
          </cell>
        </row>
        <row r="17078">
          <cell r="B17078">
            <v>160301.04</v>
          </cell>
          <cell r="C17078">
            <v>2013</v>
          </cell>
          <cell r="D17078" t="str">
            <v>600070  Rental of Vehicles, Plant and Equipment</v>
          </cell>
          <cell r="E17078" t="str">
            <v>TOC</v>
          </cell>
          <cell r="F17078" t="str">
            <v>Sewer</v>
          </cell>
        </row>
        <row r="17079">
          <cell r="B17079">
            <v>1259547.45</v>
          </cell>
          <cell r="C17079">
            <v>2013</v>
          </cell>
          <cell r="D17079" t="str">
            <v>600070  Rental of Vehicles, Plant and Equipment</v>
          </cell>
          <cell r="E17079" t="str">
            <v>District 3</v>
          </cell>
          <cell r="F17079" t="str">
            <v>Sewer</v>
          </cell>
        </row>
        <row r="17080">
          <cell r="B17080">
            <v>2303894.7400000002</v>
          </cell>
          <cell r="C17080">
            <v>2013</v>
          </cell>
          <cell r="D17080" t="str">
            <v>600070  Rental of Vehicles, Plant and Equipment</v>
          </cell>
          <cell r="E17080" t="str">
            <v>District 4</v>
          </cell>
          <cell r="F17080" t="str">
            <v>Sewer</v>
          </cell>
        </row>
        <row r="17081">
          <cell r="B17081">
            <v>2409111.61</v>
          </cell>
          <cell r="C17081">
            <v>2013</v>
          </cell>
          <cell r="D17081" t="str">
            <v>600070  Rental of Vehicles, Plant and Equipment</v>
          </cell>
          <cell r="E17081" t="str">
            <v>District 4</v>
          </cell>
          <cell r="F17081" t="str">
            <v>Sewer</v>
          </cell>
        </row>
        <row r="17082">
          <cell r="B17082">
            <v>922798.53</v>
          </cell>
          <cell r="C17082">
            <v>2013</v>
          </cell>
          <cell r="D17082" t="str">
            <v>600070  Rental of Vehicles, Plant and Equipment</v>
          </cell>
          <cell r="E17082" t="str">
            <v>District 4</v>
          </cell>
          <cell r="F17082" t="str">
            <v>Sewer</v>
          </cell>
        </row>
        <row r="17083">
          <cell r="B17083">
            <v>1139039.44</v>
          </cell>
          <cell r="C17083">
            <v>2013</v>
          </cell>
          <cell r="D17083" t="str">
            <v>600070  Rental of Vehicles, Plant and Equipment</v>
          </cell>
          <cell r="E17083" t="str">
            <v>District 6</v>
          </cell>
          <cell r="F17083" t="str">
            <v>Sewer</v>
          </cell>
        </row>
        <row r="17084">
          <cell r="B17084">
            <v>1046362.7</v>
          </cell>
          <cell r="C17084">
            <v>2013</v>
          </cell>
          <cell r="D17084" t="str">
            <v>600070  Rental of Vehicles, Plant and Equipment</v>
          </cell>
          <cell r="E17084" t="str">
            <v>District 6</v>
          </cell>
          <cell r="F17084" t="str">
            <v>Sewer</v>
          </cell>
        </row>
        <row r="17085">
          <cell r="B17085">
            <v>1580255.44</v>
          </cell>
          <cell r="C17085">
            <v>2013</v>
          </cell>
          <cell r="D17085" t="str">
            <v>600070  Rental of Vehicles, Plant and Equipment</v>
          </cell>
          <cell r="E17085" t="str">
            <v>District 6</v>
          </cell>
          <cell r="F17085" t="str">
            <v>Sewer</v>
          </cell>
        </row>
        <row r="17086">
          <cell r="B17086">
            <v>0</v>
          </cell>
          <cell r="C17086">
            <v>2013</v>
          </cell>
          <cell r="D17086" t="str">
            <v>600070  Rental of Vehicles, Plant and Equipment</v>
          </cell>
          <cell r="E17086" t="str">
            <v>District 6</v>
          </cell>
          <cell r="F17086" t="str">
            <v>Sewer</v>
          </cell>
        </row>
        <row r="17087">
          <cell r="B17087">
            <v>1383390.22</v>
          </cell>
          <cell r="C17087">
            <v>2013</v>
          </cell>
          <cell r="D17087" t="str">
            <v>600070  Rental of Vehicles, Plant and Equipment</v>
          </cell>
          <cell r="E17087" t="str">
            <v>District 6</v>
          </cell>
          <cell r="F17087" t="str">
            <v>Sewer</v>
          </cell>
        </row>
        <row r="17088">
          <cell r="B17088">
            <v>5063475.0999999996</v>
          </cell>
          <cell r="C17088">
            <v>2013</v>
          </cell>
          <cell r="D17088" t="str">
            <v>600070  Rental of Vehicles, Plant and Equipment</v>
          </cell>
          <cell r="E17088" t="str">
            <v>District 7</v>
          </cell>
          <cell r="F17088" t="str">
            <v>Sewer</v>
          </cell>
        </row>
        <row r="17089">
          <cell r="B17089">
            <v>0</v>
          </cell>
          <cell r="C17089">
            <v>2013</v>
          </cell>
          <cell r="D17089" t="str">
            <v>600070  Rental of Vehicles, Plant and Equipment</v>
          </cell>
          <cell r="E17089" t="str">
            <v>District 7</v>
          </cell>
          <cell r="F17089" t="str">
            <v>Sewer</v>
          </cell>
        </row>
        <row r="17090">
          <cell r="B17090">
            <v>492526.83</v>
          </cell>
          <cell r="C17090">
            <v>2013</v>
          </cell>
          <cell r="D17090" t="str">
            <v>600070  Rental of Vehicles, Plant and Equipment</v>
          </cell>
          <cell r="E17090" t="str">
            <v>Informal Settlements</v>
          </cell>
          <cell r="F17090" t="str">
            <v>Water</v>
          </cell>
        </row>
        <row r="17091">
          <cell r="B17091">
            <v>67836.009999999995</v>
          </cell>
          <cell r="C17091">
            <v>2013</v>
          </cell>
          <cell r="D17091" t="str">
            <v>600070  Rental of Vehicles, Plant and Equipment</v>
          </cell>
          <cell r="E17091" t="str">
            <v>TOC</v>
          </cell>
          <cell r="F17091" t="str">
            <v>Water</v>
          </cell>
        </row>
        <row r="17092">
          <cell r="B17092">
            <v>236923.88</v>
          </cell>
          <cell r="C17092">
            <v>2013</v>
          </cell>
          <cell r="D17092" t="str">
            <v>600070  Rental of Vehicles, Plant and Equipment</v>
          </cell>
          <cell r="E17092" t="str">
            <v>Informal Settlements</v>
          </cell>
          <cell r="F17092" t="str">
            <v>Water</v>
          </cell>
        </row>
        <row r="17093">
          <cell r="B17093">
            <v>3462.49</v>
          </cell>
          <cell r="C17093">
            <v>2013</v>
          </cell>
          <cell r="D17093" t="str">
            <v>600070  Rental of Vehicles, Plant and Equipment</v>
          </cell>
          <cell r="E17093" t="str">
            <v>Logistics</v>
          </cell>
          <cell r="F17093" t="str">
            <v>Water</v>
          </cell>
        </row>
        <row r="17094">
          <cell r="B17094">
            <v>5542.93</v>
          </cell>
          <cell r="C17094">
            <v>2013</v>
          </cell>
          <cell r="D17094" t="str">
            <v>600070  Rental of Vehicles, Plant and Equipment</v>
          </cell>
          <cell r="E17094" t="str">
            <v>Logistics</v>
          </cell>
          <cell r="F17094" t="str">
            <v>Water</v>
          </cell>
        </row>
        <row r="17095">
          <cell r="B17095">
            <v>-8112920.1900000004</v>
          </cell>
          <cell r="C17095">
            <v>2013</v>
          </cell>
          <cell r="D17095" t="str">
            <v>600110  Labour to Operating</v>
          </cell>
          <cell r="E17095" t="str">
            <v>Logistics</v>
          </cell>
          <cell r="F17095" t="str">
            <v>Water</v>
          </cell>
        </row>
        <row r="17096">
          <cell r="B17096">
            <v>-32756444.48</v>
          </cell>
          <cell r="C17096">
            <v>2013</v>
          </cell>
          <cell r="D17096" t="str">
            <v>600110  Labour to Operating</v>
          </cell>
          <cell r="E17096" t="str">
            <v>District 1</v>
          </cell>
          <cell r="F17096" t="str">
            <v>Water</v>
          </cell>
        </row>
        <row r="17097">
          <cell r="B17097">
            <v>-14532916.26</v>
          </cell>
          <cell r="C17097">
            <v>2013</v>
          </cell>
          <cell r="D17097" t="str">
            <v>600110  Labour to Operating</v>
          </cell>
          <cell r="E17097" t="str">
            <v>District 8</v>
          </cell>
          <cell r="F17097" t="str">
            <v>Water</v>
          </cell>
        </row>
        <row r="17098">
          <cell r="B17098">
            <v>-8634554.3699999992</v>
          </cell>
          <cell r="C17098">
            <v>2013</v>
          </cell>
          <cell r="D17098" t="str">
            <v>600110  Labour to Operating</v>
          </cell>
          <cell r="E17098" t="str">
            <v>District 6</v>
          </cell>
          <cell r="F17098" t="str">
            <v>Water</v>
          </cell>
        </row>
        <row r="17099">
          <cell r="B17099">
            <v>-61920.03</v>
          </cell>
          <cell r="C17099">
            <v>2013</v>
          </cell>
          <cell r="D17099" t="str">
            <v>600110  Labour to Operating</v>
          </cell>
          <cell r="E17099" t="str">
            <v>District 3</v>
          </cell>
          <cell r="F17099" t="str">
            <v>Water</v>
          </cell>
        </row>
        <row r="17100">
          <cell r="B17100">
            <v>-14022902.51</v>
          </cell>
          <cell r="C17100">
            <v>2013</v>
          </cell>
          <cell r="D17100" t="str">
            <v>600110  Labour to Operating</v>
          </cell>
          <cell r="E17100" t="str">
            <v>District 4</v>
          </cell>
          <cell r="F17100" t="str">
            <v>Water</v>
          </cell>
        </row>
        <row r="17101">
          <cell r="B17101">
            <v>-8802046.2300000004</v>
          </cell>
          <cell r="C17101">
            <v>2013</v>
          </cell>
          <cell r="D17101" t="str">
            <v>600110  Labour to Operating</v>
          </cell>
          <cell r="E17101" t="str">
            <v>District 4</v>
          </cell>
          <cell r="F17101" t="str">
            <v>Water</v>
          </cell>
        </row>
        <row r="17102">
          <cell r="B17102">
            <v>-3977256.2</v>
          </cell>
          <cell r="C17102">
            <v>2013</v>
          </cell>
          <cell r="D17102" t="str">
            <v>600110  Labour to Operating</v>
          </cell>
          <cell r="E17102" t="str">
            <v>District 4</v>
          </cell>
          <cell r="F17102" t="str">
            <v>Water</v>
          </cell>
        </row>
        <row r="17103">
          <cell r="B17103">
            <v>-17744334.02</v>
          </cell>
          <cell r="C17103">
            <v>2013</v>
          </cell>
          <cell r="D17103" t="str">
            <v>600110  Labour to Operating</v>
          </cell>
          <cell r="E17103" t="str">
            <v>District 8</v>
          </cell>
          <cell r="F17103" t="str">
            <v>Water</v>
          </cell>
        </row>
        <row r="17104">
          <cell r="B17104">
            <v>-9751703.0099999998</v>
          </cell>
          <cell r="C17104">
            <v>2013</v>
          </cell>
          <cell r="D17104" t="str">
            <v>600110  Labour to Operating</v>
          </cell>
          <cell r="E17104" t="str">
            <v>District 6</v>
          </cell>
          <cell r="F17104" t="str">
            <v>Water</v>
          </cell>
        </row>
        <row r="17105">
          <cell r="B17105">
            <v>-6567979.8200000003</v>
          </cell>
          <cell r="C17105">
            <v>2013</v>
          </cell>
          <cell r="D17105" t="str">
            <v>600110  Labour to Operating</v>
          </cell>
          <cell r="E17105" t="str">
            <v>District 6</v>
          </cell>
          <cell r="F17105" t="str">
            <v>Water</v>
          </cell>
        </row>
        <row r="17106">
          <cell r="B17106">
            <v>-10407550.83</v>
          </cell>
          <cell r="C17106">
            <v>2013</v>
          </cell>
          <cell r="D17106" t="str">
            <v>600110  Labour to Operating</v>
          </cell>
          <cell r="E17106" t="str">
            <v>District 6</v>
          </cell>
          <cell r="F17106" t="str">
            <v>Water</v>
          </cell>
        </row>
        <row r="17107">
          <cell r="B17107">
            <v>-5961724.4699999997</v>
          </cell>
          <cell r="C17107">
            <v>2013</v>
          </cell>
          <cell r="D17107" t="str">
            <v>600110  Labour to Operating</v>
          </cell>
          <cell r="E17107" t="str">
            <v>District 6</v>
          </cell>
          <cell r="F17107" t="str">
            <v>Water</v>
          </cell>
        </row>
        <row r="17108">
          <cell r="B17108">
            <v>-5167586.1100000003</v>
          </cell>
          <cell r="C17108">
            <v>2013</v>
          </cell>
          <cell r="D17108" t="str">
            <v>600110  Labour to Operating</v>
          </cell>
          <cell r="E17108" t="str">
            <v>District 8</v>
          </cell>
          <cell r="F17108" t="str">
            <v>Water</v>
          </cell>
        </row>
        <row r="17109">
          <cell r="B17109">
            <v>-39129185.82</v>
          </cell>
          <cell r="C17109">
            <v>2013</v>
          </cell>
          <cell r="D17109" t="str">
            <v>600110  Labour to Operating</v>
          </cell>
          <cell r="E17109" t="str">
            <v>District 8</v>
          </cell>
          <cell r="F17109" t="str">
            <v>Water</v>
          </cell>
        </row>
        <row r="17110">
          <cell r="B17110">
            <v>-5584232.0199999996</v>
          </cell>
          <cell r="C17110">
            <v>2013</v>
          </cell>
          <cell r="D17110" t="str">
            <v>600110  Labour to Operating</v>
          </cell>
          <cell r="E17110" t="str">
            <v>Informal Settlements</v>
          </cell>
          <cell r="F17110" t="str">
            <v>Sewer</v>
          </cell>
        </row>
        <row r="17111">
          <cell r="B17111">
            <v>-19287949.079999998</v>
          </cell>
          <cell r="C17111">
            <v>2013</v>
          </cell>
          <cell r="D17111" t="str">
            <v>600110  Labour to Operating</v>
          </cell>
          <cell r="E17111" t="str">
            <v>Informal Settlements</v>
          </cell>
          <cell r="F17111" t="str">
            <v>Sewer</v>
          </cell>
        </row>
        <row r="17112">
          <cell r="B17112">
            <v>-6569720.8399999999</v>
          </cell>
          <cell r="C17112">
            <v>2013</v>
          </cell>
          <cell r="D17112" t="str">
            <v>600110  Labour to Operating</v>
          </cell>
          <cell r="E17112" t="str">
            <v>Logistics</v>
          </cell>
          <cell r="F17112" t="str">
            <v>Sewer</v>
          </cell>
        </row>
        <row r="17113">
          <cell r="B17113">
            <v>-9779302.2400000002</v>
          </cell>
          <cell r="C17113">
            <v>2013</v>
          </cell>
          <cell r="D17113" t="str">
            <v>600110  Labour to Operating</v>
          </cell>
          <cell r="E17113" t="str">
            <v>Logistics</v>
          </cell>
          <cell r="F17113" t="str">
            <v>Sewer</v>
          </cell>
        </row>
        <row r="17114">
          <cell r="B17114">
            <v>-5421566.0899999999</v>
          </cell>
          <cell r="C17114">
            <v>2013</v>
          </cell>
          <cell r="D17114" t="str">
            <v>600110  Labour to Operating</v>
          </cell>
          <cell r="E17114" t="str">
            <v>District 1</v>
          </cell>
          <cell r="F17114" t="str">
            <v>Sewer</v>
          </cell>
        </row>
        <row r="17115">
          <cell r="B17115">
            <v>-2318395.17</v>
          </cell>
          <cell r="C17115">
            <v>2013</v>
          </cell>
          <cell r="D17115" t="str">
            <v>600110  Labour to Operating</v>
          </cell>
          <cell r="E17115" t="str">
            <v>District 1</v>
          </cell>
          <cell r="F17115" t="str">
            <v>Sewer</v>
          </cell>
        </row>
        <row r="17116">
          <cell r="B17116">
            <v>-15067150.92</v>
          </cell>
          <cell r="C17116">
            <v>2013</v>
          </cell>
          <cell r="D17116" t="str">
            <v>600110  Labour to Operating</v>
          </cell>
          <cell r="E17116" t="str">
            <v>District 7</v>
          </cell>
          <cell r="F17116" t="str">
            <v>Sewer</v>
          </cell>
        </row>
        <row r="17117">
          <cell r="B17117">
            <v>-4990128.6500000004</v>
          </cell>
          <cell r="C17117">
            <v>2013</v>
          </cell>
          <cell r="D17117" t="str">
            <v>600110  Labour to Operating</v>
          </cell>
          <cell r="E17117" t="str">
            <v>District 6</v>
          </cell>
          <cell r="F17117" t="str">
            <v>Sewer</v>
          </cell>
        </row>
        <row r="17118">
          <cell r="B17118">
            <v>-20738.98</v>
          </cell>
          <cell r="C17118">
            <v>2013</v>
          </cell>
          <cell r="D17118" t="str">
            <v>600110  Labour to Operating</v>
          </cell>
          <cell r="E17118" t="str">
            <v>District 3</v>
          </cell>
          <cell r="F17118" t="str">
            <v>Sewer</v>
          </cell>
        </row>
        <row r="17119">
          <cell r="B17119">
            <v>-17769554.82</v>
          </cell>
          <cell r="C17119">
            <v>2013</v>
          </cell>
          <cell r="D17119" t="str">
            <v>600110  Labour to Operating</v>
          </cell>
          <cell r="E17119" t="str">
            <v>District 4</v>
          </cell>
          <cell r="F17119" t="str">
            <v>Sewer</v>
          </cell>
        </row>
        <row r="17120">
          <cell r="B17120">
            <v>-15107706.43</v>
          </cell>
          <cell r="C17120">
            <v>2013</v>
          </cell>
          <cell r="D17120" t="str">
            <v>600110  Labour to Operating</v>
          </cell>
          <cell r="E17120" t="str">
            <v>District 4</v>
          </cell>
          <cell r="F17120" t="str">
            <v>Sewer</v>
          </cell>
        </row>
        <row r="17121">
          <cell r="B17121">
            <v>-5944438.5</v>
          </cell>
          <cell r="C17121">
            <v>2013</v>
          </cell>
          <cell r="D17121" t="str">
            <v>600110  Labour to Operating</v>
          </cell>
          <cell r="E17121" t="str">
            <v>District 4</v>
          </cell>
          <cell r="F17121" t="str">
            <v>Sewer</v>
          </cell>
        </row>
        <row r="17122">
          <cell r="B17122">
            <v>-8768904.1099999994</v>
          </cell>
          <cell r="C17122">
            <v>2013</v>
          </cell>
          <cell r="D17122" t="str">
            <v>600110  Labour to Operating</v>
          </cell>
          <cell r="E17122" t="str">
            <v>District 7</v>
          </cell>
          <cell r="F17122" t="str">
            <v>Sewer</v>
          </cell>
        </row>
        <row r="17123">
          <cell r="B17123">
            <v>-8439966.6999999993</v>
          </cell>
          <cell r="C17123">
            <v>2013</v>
          </cell>
          <cell r="D17123" t="str">
            <v>600110  Labour to Operating</v>
          </cell>
          <cell r="E17123" t="str">
            <v>District 6</v>
          </cell>
          <cell r="F17123" t="str">
            <v>Sewer</v>
          </cell>
        </row>
        <row r="17124">
          <cell r="B17124">
            <v>-8344919.8799999999</v>
          </cell>
          <cell r="C17124">
            <v>2013</v>
          </cell>
          <cell r="D17124" t="str">
            <v>600110  Labour to Operating</v>
          </cell>
          <cell r="E17124" t="str">
            <v>District 6</v>
          </cell>
          <cell r="F17124" t="str">
            <v>Sewer</v>
          </cell>
        </row>
        <row r="17125">
          <cell r="B17125">
            <v>-5419793.3300000001</v>
          </cell>
          <cell r="C17125">
            <v>2013</v>
          </cell>
          <cell r="D17125" t="str">
            <v>600110  Labour to Operating</v>
          </cell>
          <cell r="E17125" t="str">
            <v>District 6</v>
          </cell>
          <cell r="F17125" t="str">
            <v>Sewer</v>
          </cell>
        </row>
        <row r="17126">
          <cell r="B17126">
            <v>-4258537.46</v>
          </cell>
          <cell r="C17126">
            <v>2013</v>
          </cell>
          <cell r="D17126" t="str">
            <v>600110  Labour to Operating</v>
          </cell>
          <cell r="E17126" t="str">
            <v>District 6</v>
          </cell>
          <cell r="F17126" t="str">
            <v>Sewer</v>
          </cell>
        </row>
        <row r="17127">
          <cell r="B17127">
            <v>-24204410.969999999</v>
          </cell>
          <cell r="C17127">
            <v>2013</v>
          </cell>
          <cell r="D17127" t="str">
            <v>600110  Labour to Operating</v>
          </cell>
          <cell r="E17127" t="str">
            <v>District 7</v>
          </cell>
          <cell r="F17127" t="str">
            <v>Sewer</v>
          </cell>
        </row>
        <row r="17128">
          <cell r="B17128">
            <v>-8321603.8700000001</v>
          </cell>
          <cell r="C17128">
            <v>2013</v>
          </cell>
          <cell r="D17128" t="str">
            <v>600110  Labour to Operating</v>
          </cell>
          <cell r="E17128" t="str">
            <v>District 7</v>
          </cell>
          <cell r="F17128" t="str">
            <v>Sewer</v>
          </cell>
        </row>
        <row r="17129">
          <cell r="B17129">
            <v>-3637874.05</v>
          </cell>
          <cell r="C17129">
            <v>2013</v>
          </cell>
          <cell r="D17129" t="str">
            <v>600110  Labour to Operating</v>
          </cell>
          <cell r="E17129" t="str">
            <v>Informal Settlements</v>
          </cell>
          <cell r="F17129" t="str">
            <v>Water</v>
          </cell>
        </row>
        <row r="17130">
          <cell r="B17130">
            <v>155.83000000000001</v>
          </cell>
          <cell r="C17130">
            <v>2013</v>
          </cell>
          <cell r="D17130" t="str">
            <v>600110  Labour to Operating</v>
          </cell>
          <cell r="E17130" t="str">
            <v>Planning &amp; Design</v>
          </cell>
          <cell r="F17130" t="str">
            <v>Water</v>
          </cell>
        </row>
        <row r="17131">
          <cell r="B17131">
            <v>-2545889.87</v>
          </cell>
          <cell r="C17131">
            <v>2013</v>
          </cell>
          <cell r="D17131" t="str">
            <v>600110  Labour to Operating</v>
          </cell>
          <cell r="E17131" t="str">
            <v>Informal Settlements</v>
          </cell>
          <cell r="F17131" t="str">
            <v>Water</v>
          </cell>
        </row>
        <row r="17132">
          <cell r="B17132">
            <v>800</v>
          </cell>
          <cell r="C17132">
            <v>2013</v>
          </cell>
          <cell r="D17132" t="str">
            <v>600120  Office Rental</v>
          </cell>
          <cell r="E17132" t="str">
            <v>District 8</v>
          </cell>
          <cell r="F17132" t="str">
            <v>Water</v>
          </cell>
        </row>
        <row r="17133">
          <cell r="B17133">
            <v>744702.54</v>
          </cell>
          <cell r="C17133">
            <v>2013</v>
          </cell>
          <cell r="D17133" t="str">
            <v>600120  Office Rental</v>
          </cell>
          <cell r="E17133" t="str">
            <v>District 8</v>
          </cell>
          <cell r="F17133" t="str">
            <v>Water</v>
          </cell>
        </row>
        <row r="17134">
          <cell r="B17134">
            <v>1306917.04</v>
          </cell>
          <cell r="C17134">
            <v>2013</v>
          </cell>
          <cell r="D17134" t="str">
            <v>600120  Office Rental</v>
          </cell>
          <cell r="E17134" t="str">
            <v>District 8</v>
          </cell>
          <cell r="F17134" t="str">
            <v>Water</v>
          </cell>
        </row>
        <row r="17135">
          <cell r="B17135">
            <v>600</v>
          </cell>
          <cell r="C17135">
            <v>2013</v>
          </cell>
          <cell r="D17135" t="str">
            <v>600120  Office Rental</v>
          </cell>
          <cell r="E17135" t="str">
            <v>District 8</v>
          </cell>
          <cell r="F17135" t="str">
            <v>Water</v>
          </cell>
        </row>
        <row r="17136">
          <cell r="B17136">
            <v>600</v>
          </cell>
          <cell r="C17136">
            <v>2013</v>
          </cell>
          <cell r="D17136" t="str">
            <v>600120  Office Rental</v>
          </cell>
          <cell r="E17136" t="str">
            <v>District 8</v>
          </cell>
          <cell r="F17136" t="str">
            <v>Water</v>
          </cell>
        </row>
        <row r="17137">
          <cell r="B17137">
            <v>214368</v>
          </cell>
          <cell r="C17137">
            <v>2013</v>
          </cell>
          <cell r="D17137" t="str">
            <v>600120  Office Rental</v>
          </cell>
          <cell r="E17137" t="str">
            <v>District 6</v>
          </cell>
          <cell r="F17137" t="str">
            <v>Water</v>
          </cell>
        </row>
        <row r="17138">
          <cell r="B17138">
            <v>139171.10999999999</v>
          </cell>
          <cell r="C17138">
            <v>2013</v>
          </cell>
          <cell r="D17138" t="str">
            <v>600120  Office Rental</v>
          </cell>
          <cell r="E17138" t="str">
            <v>District 6</v>
          </cell>
          <cell r="F17138" t="str">
            <v>Water</v>
          </cell>
        </row>
        <row r="17139">
          <cell r="B17139">
            <v>55836</v>
          </cell>
          <cell r="C17139">
            <v>2013</v>
          </cell>
          <cell r="D17139" t="str">
            <v>600120  Office Rental</v>
          </cell>
          <cell r="E17139" t="str">
            <v>District 6</v>
          </cell>
          <cell r="F17139" t="str">
            <v>Water</v>
          </cell>
        </row>
        <row r="17140">
          <cell r="B17140">
            <v>262018.92</v>
          </cell>
          <cell r="C17140">
            <v>2013</v>
          </cell>
          <cell r="D17140" t="str">
            <v>600120  Office Rental</v>
          </cell>
          <cell r="E17140" t="str">
            <v>District 8</v>
          </cell>
          <cell r="F17140" t="str">
            <v>Water</v>
          </cell>
        </row>
        <row r="17141">
          <cell r="B17141">
            <v>278561.91999999998</v>
          </cell>
          <cell r="C17141">
            <v>2013</v>
          </cell>
          <cell r="D17141" t="str">
            <v>600120  Office Rental</v>
          </cell>
          <cell r="E17141" t="str">
            <v>District 4</v>
          </cell>
          <cell r="F17141" t="str">
            <v>Water</v>
          </cell>
        </row>
        <row r="17142">
          <cell r="B17142">
            <v>400126.2</v>
          </cell>
          <cell r="C17142">
            <v>2013</v>
          </cell>
          <cell r="D17142" t="str">
            <v>600120  Office Rental</v>
          </cell>
          <cell r="E17142" t="str">
            <v>District 3</v>
          </cell>
          <cell r="F17142" t="str">
            <v>Water</v>
          </cell>
        </row>
        <row r="17143">
          <cell r="B17143">
            <v>175414</v>
          </cell>
          <cell r="C17143">
            <v>2013</v>
          </cell>
          <cell r="D17143" t="str">
            <v>600120  Office Rental</v>
          </cell>
          <cell r="E17143" t="str">
            <v>District 8</v>
          </cell>
          <cell r="F17143" t="str">
            <v>Water</v>
          </cell>
        </row>
        <row r="17144">
          <cell r="B17144">
            <v>308164.96000000002</v>
          </cell>
          <cell r="C17144">
            <v>2013</v>
          </cell>
          <cell r="D17144" t="str">
            <v>600120  Office Rental</v>
          </cell>
          <cell r="E17144" t="str">
            <v>District 1</v>
          </cell>
          <cell r="F17144" t="str">
            <v>Water</v>
          </cell>
        </row>
        <row r="17145">
          <cell r="B17145">
            <v>0</v>
          </cell>
          <cell r="C17145">
            <v>2013</v>
          </cell>
          <cell r="D17145" t="str">
            <v>600120  Office Rental</v>
          </cell>
          <cell r="E17145" t="str">
            <v>District 1</v>
          </cell>
          <cell r="F17145" t="str">
            <v>Water</v>
          </cell>
        </row>
        <row r="17146">
          <cell r="B17146">
            <v>48998.400000000001</v>
          </cell>
          <cell r="C17146">
            <v>2013</v>
          </cell>
          <cell r="D17146" t="str">
            <v>600120  Office Rental</v>
          </cell>
          <cell r="E17146" t="str">
            <v>Logistics</v>
          </cell>
          <cell r="F17146" t="str">
            <v>Water</v>
          </cell>
        </row>
        <row r="17147">
          <cell r="B17147">
            <v>26803.15</v>
          </cell>
          <cell r="C17147">
            <v>2013</v>
          </cell>
          <cell r="D17147" t="str">
            <v>600120  Office Rental</v>
          </cell>
          <cell r="E17147" t="str">
            <v>TOC</v>
          </cell>
          <cell r="F17147" t="str">
            <v>Water</v>
          </cell>
        </row>
        <row r="17148">
          <cell r="B17148">
            <v>113846.39999999999</v>
          </cell>
          <cell r="C17148">
            <v>2013</v>
          </cell>
          <cell r="D17148" t="str">
            <v>600120  Office Rental</v>
          </cell>
          <cell r="E17148" t="str">
            <v>Informal Settlements</v>
          </cell>
          <cell r="F17148" t="str">
            <v>Water</v>
          </cell>
        </row>
        <row r="17149">
          <cell r="B17149">
            <v>123203.2</v>
          </cell>
          <cell r="C17149">
            <v>2013</v>
          </cell>
          <cell r="D17149" t="str">
            <v>600120  Office Rental</v>
          </cell>
          <cell r="E17149" t="str">
            <v>TOC</v>
          </cell>
          <cell r="F17149" t="str">
            <v>Water</v>
          </cell>
        </row>
        <row r="17150">
          <cell r="B17150">
            <v>104883.44</v>
          </cell>
          <cell r="C17150">
            <v>2013</v>
          </cell>
          <cell r="D17150" t="str">
            <v>600120  Office Rental</v>
          </cell>
          <cell r="E17150" t="str">
            <v>Logistics</v>
          </cell>
          <cell r="F17150" t="str">
            <v>Water</v>
          </cell>
        </row>
        <row r="17151">
          <cell r="B17151">
            <v>0</v>
          </cell>
          <cell r="C17151">
            <v>2013</v>
          </cell>
          <cell r="D17151" t="str">
            <v>600120  Office Rental</v>
          </cell>
          <cell r="E17151" t="str">
            <v>District 7</v>
          </cell>
          <cell r="F17151" t="str">
            <v>Sewer</v>
          </cell>
        </row>
        <row r="17152">
          <cell r="B17152">
            <v>2100</v>
          </cell>
          <cell r="C17152">
            <v>2013</v>
          </cell>
          <cell r="D17152" t="str">
            <v>600120  Office Rental</v>
          </cell>
          <cell r="E17152" t="str">
            <v>District 1</v>
          </cell>
          <cell r="F17152" t="str">
            <v>Sewer</v>
          </cell>
        </row>
        <row r="17153">
          <cell r="B17153">
            <v>600</v>
          </cell>
          <cell r="C17153">
            <v>2013</v>
          </cell>
          <cell r="D17153" t="str">
            <v>600120  Office Rental</v>
          </cell>
          <cell r="E17153" t="str">
            <v>Logistics</v>
          </cell>
          <cell r="F17153" t="str">
            <v>Sewer</v>
          </cell>
        </row>
        <row r="17154">
          <cell r="B17154">
            <v>-86800.45</v>
          </cell>
          <cell r="C17154">
            <v>2013</v>
          </cell>
          <cell r="D17154" t="str">
            <v>600140  Plant &amp; Equipment to Operating</v>
          </cell>
          <cell r="E17154" t="str">
            <v>District 8</v>
          </cell>
          <cell r="F17154" t="str">
            <v>Water</v>
          </cell>
        </row>
        <row r="17155">
          <cell r="B17155">
            <v>-20584</v>
          </cell>
          <cell r="C17155">
            <v>2013</v>
          </cell>
          <cell r="D17155" t="str">
            <v>600140  Plant &amp; Equipment to Operating</v>
          </cell>
          <cell r="E17155" t="str">
            <v>District 8</v>
          </cell>
          <cell r="F17155" t="str">
            <v>Water</v>
          </cell>
        </row>
        <row r="17156">
          <cell r="B17156">
            <v>-1439.26</v>
          </cell>
          <cell r="C17156">
            <v>2013</v>
          </cell>
          <cell r="D17156" t="str">
            <v>600140  Plant &amp; Equipment to Operating</v>
          </cell>
          <cell r="E17156" t="str">
            <v>District 6</v>
          </cell>
          <cell r="F17156" t="str">
            <v>Water</v>
          </cell>
        </row>
        <row r="17157">
          <cell r="B17157">
            <v>-20034.38</v>
          </cell>
          <cell r="C17157">
            <v>2013</v>
          </cell>
          <cell r="D17157" t="str">
            <v>600140  Plant &amp; Equipment to Operating</v>
          </cell>
          <cell r="E17157" t="str">
            <v>District 6</v>
          </cell>
          <cell r="F17157" t="str">
            <v>Water</v>
          </cell>
        </row>
        <row r="17158">
          <cell r="B17158">
            <v>-721.86</v>
          </cell>
          <cell r="C17158">
            <v>2013</v>
          </cell>
          <cell r="D17158" t="str">
            <v>600140  Plant &amp; Equipment to Operating</v>
          </cell>
          <cell r="E17158" t="str">
            <v>District 6</v>
          </cell>
          <cell r="F17158" t="str">
            <v>Water</v>
          </cell>
        </row>
        <row r="17159">
          <cell r="B17159">
            <v>-33787.29</v>
          </cell>
          <cell r="C17159">
            <v>2013</v>
          </cell>
          <cell r="D17159" t="str">
            <v>600140  Plant &amp; Equipment to Operating</v>
          </cell>
          <cell r="E17159" t="str">
            <v>District 8</v>
          </cell>
          <cell r="F17159" t="str">
            <v>Water</v>
          </cell>
        </row>
        <row r="17160">
          <cell r="B17160">
            <v>-87559.8</v>
          </cell>
          <cell r="C17160">
            <v>2013</v>
          </cell>
          <cell r="D17160" t="str">
            <v>600140  Plant &amp; Equipment to Operating</v>
          </cell>
          <cell r="E17160" t="str">
            <v>District 4</v>
          </cell>
          <cell r="F17160" t="str">
            <v>Water</v>
          </cell>
        </row>
        <row r="17161">
          <cell r="B17161">
            <v>-34340.699999999997</v>
          </cell>
          <cell r="C17161">
            <v>2013</v>
          </cell>
          <cell r="D17161" t="str">
            <v>600140  Plant &amp; Equipment to Operating</v>
          </cell>
          <cell r="E17161" t="str">
            <v>District 6</v>
          </cell>
          <cell r="F17161" t="str">
            <v>Water</v>
          </cell>
        </row>
        <row r="17162">
          <cell r="B17162">
            <v>-1272.73</v>
          </cell>
          <cell r="C17162">
            <v>2013</v>
          </cell>
          <cell r="D17162" t="str">
            <v>600140  Plant &amp; Equipment to Operating</v>
          </cell>
          <cell r="E17162" t="str">
            <v>District 8</v>
          </cell>
          <cell r="F17162" t="str">
            <v>Water</v>
          </cell>
        </row>
        <row r="17163">
          <cell r="B17163">
            <v>-74714.64</v>
          </cell>
          <cell r="C17163">
            <v>2013</v>
          </cell>
          <cell r="D17163" t="str">
            <v>600140  Plant &amp; Equipment to Operating</v>
          </cell>
          <cell r="E17163" t="str">
            <v>District 1</v>
          </cell>
          <cell r="F17163" t="str">
            <v>Water</v>
          </cell>
        </row>
        <row r="17164">
          <cell r="B17164">
            <v>2352.8000000000002</v>
          </cell>
          <cell r="C17164">
            <v>2013</v>
          </cell>
          <cell r="D17164" t="str">
            <v>600140  Plant &amp; Equipment to Operating</v>
          </cell>
          <cell r="E17164" t="str">
            <v>District 7</v>
          </cell>
          <cell r="F17164" t="str">
            <v>Sewer</v>
          </cell>
        </row>
        <row r="17165">
          <cell r="B17165">
            <v>-70322.16</v>
          </cell>
          <cell r="C17165">
            <v>2013</v>
          </cell>
          <cell r="D17165" t="str">
            <v>600140  Plant &amp; Equipment to Operating</v>
          </cell>
          <cell r="E17165" t="str">
            <v>District 7</v>
          </cell>
          <cell r="F17165" t="str">
            <v>Sewer</v>
          </cell>
        </row>
        <row r="17166">
          <cell r="B17166">
            <v>0</v>
          </cell>
          <cell r="C17166">
            <v>2013</v>
          </cell>
          <cell r="D17166" t="str">
            <v>600140  Plant &amp; Equipment to Operating</v>
          </cell>
          <cell r="E17166" t="str">
            <v>District 6</v>
          </cell>
          <cell r="F17166" t="str">
            <v>Sewer</v>
          </cell>
        </row>
        <row r="17167">
          <cell r="B17167">
            <v>-148592.13</v>
          </cell>
          <cell r="C17167">
            <v>2013</v>
          </cell>
          <cell r="D17167" t="str">
            <v>600140  Plant &amp; Equipment to Operating</v>
          </cell>
          <cell r="E17167" t="str">
            <v>District 6</v>
          </cell>
          <cell r="F17167" t="str">
            <v>Sewer</v>
          </cell>
        </row>
        <row r="17168">
          <cell r="B17168">
            <v>-646642.18999999994</v>
          </cell>
          <cell r="C17168">
            <v>2013</v>
          </cell>
          <cell r="D17168" t="str">
            <v>600140  Plant &amp; Equipment to Operating</v>
          </cell>
          <cell r="E17168" t="str">
            <v>District 6</v>
          </cell>
          <cell r="F17168" t="str">
            <v>Sewer</v>
          </cell>
        </row>
        <row r="17169">
          <cell r="B17169">
            <v>-469449.62</v>
          </cell>
          <cell r="C17169">
            <v>2013</v>
          </cell>
          <cell r="D17169" t="str">
            <v>600140  Plant &amp; Equipment to Operating</v>
          </cell>
          <cell r="E17169" t="str">
            <v>District 6</v>
          </cell>
          <cell r="F17169" t="str">
            <v>Sewer</v>
          </cell>
        </row>
        <row r="17170">
          <cell r="B17170">
            <v>-109182.24</v>
          </cell>
          <cell r="C17170">
            <v>2013</v>
          </cell>
          <cell r="D17170" t="str">
            <v>600140  Plant &amp; Equipment to Operating</v>
          </cell>
          <cell r="E17170" t="str">
            <v>District 7</v>
          </cell>
          <cell r="F17170" t="str">
            <v>Sewer</v>
          </cell>
        </row>
        <row r="17171">
          <cell r="B17171">
            <v>-227897.01</v>
          </cell>
          <cell r="C17171">
            <v>2013</v>
          </cell>
          <cell r="D17171" t="str">
            <v>600140  Plant &amp; Equipment to Operating</v>
          </cell>
          <cell r="E17171" t="str">
            <v>District 4</v>
          </cell>
          <cell r="F17171" t="str">
            <v>Sewer</v>
          </cell>
        </row>
        <row r="17172">
          <cell r="B17172">
            <v>-1284057.45</v>
          </cell>
          <cell r="C17172">
            <v>2013</v>
          </cell>
          <cell r="D17172" t="str">
            <v>600140  Plant &amp; Equipment to Operating</v>
          </cell>
          <cell r="E17172" t="str">
            <v>District 4</v>
          </cell>
          <cell r="F17172" t="str">
            <v>Sewer</v>
          </cell>
        </row>
        <row r="17173">
          <cell r="B17173">
            <v>-72186</v>
          </cell>
          <cell r="C17173">
            <v>2013</v>
          </cell>
          <cell r="D17173" t="str">
            <v>600140  Plant &amp; Equipment to Operating</v>
          </cell>
          <cell r="E17173" t="str">
            <v>District 4</v>
          </cell>
          <cell r="F17173" t="str">
            <v>Sewer</v>
          </cell>
        </row>
        <row r="17174">
          <cell r="B17174">
            <v>0</v>
          </cell>
          <cell r="C17174">
            <v>2013</v>
          </cell>
          <cell r="D17174" t="str">
            <v>600140  Plant &amp; Equipment to Operating</v>
          </cell>
          <cell r="E17174" t="str">
            <v>District 3</v>
          </cell>
          <cell r="F17174" t="str">
            <v>Sewer</v>
          </cell>
        </row>
        <row r="17175">
          <cell r="B17175">
            <v>-166768.72</v>
          </cell>
          <cell r="C17175">
            <v>2013</v>
          </cell>
          <cell r="D17175" t="str">
            <v>600140  Plant &amp; Equipment to Operating</v>
          </cell>
          <cell r="E17175" t="str">
            <v>District 6</v>
          </cell>
          <cell r="F17175" t="str">
            <v>Sewer</v>
          </cell>
        </row>
        <row r="17176">
          <cell r="B17176">
            <v>-170767.92</v>
          </cell>
          <cell r="C17176">
            <v>2013</v>
          </cell>
          <cell r="D17176" t="str">
            <v>600140  Plant &amp; Equipment to Operating</v>
          </cell>
          <cell r="E17176" t="str">
            <v>District 7</v>
          </cell>
          <cell r="F17176" t="str">
            <v>Sewer</v>
          </cell>
        </row>
        <row r="17177">
          <cell r="B17177">
            <v>701.5</v>
          </cell>
          <cell r="C17177">
            <v>2013</v>
          </cell>
          <cell r="D17177" t="str">
            <v>600150  Printing/Reproduction</v>
          </cell>
          <cell r="E17177" t="str">
            <v>District 8</v>
          </cell>
          <cell r="F17177" t="str">
            <v>Water</v>
          </cell>
        </row>
        <row r="17178">
          <cell r="B17178">
            <v>0</v>
          </cell>
          <cell r="C17178">
            <v>2013</v>
          </cell>
          <cell r="D17178" t="str">
            <v>600150  Printing/Reproduction</v>
          </cell>
          <cell r="E17178" t="str">
            <v>District 8</v>
          </cell>
          <cell r="F17178" t="str">
            <v>Water</v>
          </cell>
        </row>
        <row r="17179">
          <cell r="B17179">
            <v>1700</v>
          </cell>
          <cell r="C17179">
            <v>2013</v>
          </cell>
          <cell r="D17179" t="str">
            <v>600150  Printing/Reproduction</v>
          </cell>
          <cell r="E17179" t="str">
            <v>District 8</v>
          </cell>
          <cell r="F17179" t="str">
            <v>Water</v>
          </cell>
        </row>
        <row r="17180">
          <cell r="B17180">
            <v>0</v>
          </cell>
          <cell r="C17180">
            <v>2013</v>
          </cell>
          <cell r="D17180" t="str">
            <v>600150  Printing/Reproduction</v>
          </cell>
          <cell r="E17180" t="str">
            <v>District 6</v>
          </cell>
          <cell r="F17180" t="str">
            <v>Water</v>
          </cell>
        </row>
        <row r="17181">
          <cell r="B17181">
            <v>1720</v>
          </cell>
          <cell r="C17181">
            <v>2013</v>
          </cell>
          <cell r="D17181" t="str">
            <v>600150  Printing/Reproduction</v>
          </cell>
          <cell r="E17181" t="str">
            <v>District 6</v>
          </cell>
          <cell r="F17181" t="str">
            <v>Water</v>
          </cell>
        </row>
        <row r="17182">
          <cell r="B17182">
            <v>400</v>
          </cell>
          <cell r="C17182">
            <v>2013</v>
          </cell>
          <cell r="D17182" t="str">
            <v>600150  Printing/Reproduction</v>
          </cell>
          <cell r="E17182" t="str">
            <v>District 6</v>
          </cell>
          <cell r="F17182" t="str">
            <v>Water</v>
          </cell>
        </row>
        <row r="17183">
          <cell r="B17183">
            <v>0</v>
          </cell>
          <cell r="C17183">
            <v>2013</v>
          </cell>
          <cell r="D17183" t="str">
            <v>600150  Printing/Reproduction</v>
          </cell>
          <cell r="E17183" t="str">
            <v>District 8</v>
          </cell>
          <cell r="F17183" t="str">
            <v>Water</v>
          </cell>
        </row>
        <row r="17184">
          <cell r="B17184">
            <v>2517.7600000000002</v>
          </cell>
          <cell r="C17184">
            <v>2013</v>
          </cell>
          <cell r="D17184" t="str">
            <v>600150  Printing/Reproduction</v>
          </cell>
          <cell r="E17184" t="str">
            <v>District 4</v>
          </cell>
          <cell r="F17184" t="str">
            <v>Water</v>
          </cell>
        </row>
        <row r="17185">
          <cell r="B17185">
            <v>7602.52</v>
          </cell>
          <cell r="C17185">
            <v>2013</v>
          </cell>
          <cell r="D17185" t="str">
            <v>600150  Printing/Reproduction</v>
          </cell>
          <cell r="E17185" t="str">
            <v>District 4</v>
          </cell>
          <cell r="F17185" t="str">
            <v>Water</v>
          </cell>
        </row>
        <row r="17186">
          <cell r="B17186">
            <v>0</v>
          </cell>
          <cell r="C17186">
            <v>2013</v>
          </cell>
          <cell r="D17186" t="str">
            <v>600150  Printing/Reproduction</v>
          </cell>
          <cell r="E17186" t="str">
            <v>District 4</v>
          </cell>
          <cell r="F17186" t="str">
            <v>Water</v>
          </cell>
        </row>
        <row r="17187">
          <cell r="B17187">
            <v>2667.55</v>
          </cell>
          <cell r="C17187">
            <v>2013</v>
          </cell>
          <cell r="D17187" t="str">
            <v>600150  Printing/Reproduction</v>
          </cell>
          <cell r="E17187" t="str">
            <v>District 3</v>
          </cell>
          <cell r="F17187" t="str">
            <v>Water</v>
          </cell>
        </row>
        <row r="17188">
          <cell r="B17188">
            <v>20755.2</v>
          </cell>
          <cell r="C17188">
            <v>2013</v>
          </cell>
          <cell r="D17188" t="str">
            <v>600150  Printing/Reproduction</v>
          </cell>
          <cell r="E17188" t="str">
            <v>District 1</v>
          </cell>
          <cell r="F17188" t="str">
            <v>Water</v>
          </cell>
        </row>
        <row r="17189">
          <cell r="B17189">
            <v>3715.12</v>
          </cell>
          <cell r="C17189">
            <v>2013</v>
          </cell>
          <cell r="D17189" t="str">
            <v>600150  Printing/Reproduction</v>
          </cell>
          <cell r="E17189" t="str">
            <v>District 1</v>
          </cell>
          <cell r="F17189" t="str">
            <v>Water</v>
          </cell>
        </row>
        <row r="17190">
          <cell r="B17190">
            <v>15760</v>
          </cell>
          <cell r="C17190">
            <v>2013</v>
          </cell>
          <cell r="D17190" t="str">
            <v>600150  Printing/Reproduction</v>
          </cell>
          <cell r="E17190" t="str">
            <v>Logistics</v>
          </cell>
          <cell r="F17190" t="str">
            <v>Water</v>
          </cell>
        </row>
        <row r="17191">
          <cell r="B17191">
            <v>600</v>
          </cell>
          <cell r="C17191">
            <v>2013</v>
          </cell>
          <cell r="D17191" t="str">
            <v>600150  Printing/Reproduction</v>
          </cell>
          <cell r="E17191" t="str">
            <v>Logistics</v>
          </cell>
          <cell r="F17191" t="str">
            <v>Water</v>
          </cell>
        </row>
        <row r="17192">
          <cell r="B17192">
            <v>443.16</v>
          </cell>
          <cell r="C17192">
            <v>2013</v>
          </cell>
          <cell r="D17192" t="str">
            <v>600150  Printing/Reproduction</v>
          </cell>
          <cell r="E17192" t="str">
            <v>Logistics</v>
          </cell>
          <cell r="F17192" t="str">
            <v>Water</v>
          </cell>
        </row>
        <row r="17193">
          <cell r="B17193">
            <v>3960</v>
          </cell>
          <cell r="C17193">
            <v>2013</v>
          </cell>
          <cell r="D17193" t="str">
            <v>600150  Printing/Reproduction</v>
          </cell>
          <cell r="E17193" t="str">
            <v>Informal Settlements</v>
          </cell>
          <cell r="F17193" t="str">
            <v>Water</v>
          </cell>
        </row>
        <row r="17194">
          <cell r="B17194">
            <v>1321.53</v>
          </cell>
          <cell r="C17194">
            <v>2013</v>
          </cell>
          <cell r="D17194" t="str">
            <v>600150  Printing/Reproduction</v>
          </cell>
          <cell r="E17194" t="str">
            <v>Planning &amp; Design</v>
          </cell>
          <cell r="F17194" t="str">
            <v>Water</v>
          </cell>
        </row>
        <row r="17195">
          <cell r="B17195">
            <v>20272.71</v>
          </cell>
          <cell r="C17195">
            <v>2013</v>
          </cell>
          <cell r="D17195" t="str">
            <v>600150  Printing/Reproduction</v>
          </cell>
          <cell r="E17195" t="str">
            <v>Logistics</v>
          </cell>
          <cell r="F17195" t="str">
            <v>Water</v>
          </cell>
        </row>
        <row r="17196">
          <cell r="B17196">
            <v>1080</v>
          </cell>
          <cell r="C17196">
            <v>2013</v>
          </cell>
          <cell r="D17196" t="str">
            <v>600150  Printing/Reproduction</v>
          </cell>
          <cell r="E17196" t="str">
            <v>District 7</v>
          </cell>
          <cell r="F17196" t="str">
            <v>Sewer</v>
          </cell>
        </row>
        <row r="17197">
          <cell r="B17197">
            <v>0</v>
          </cell>
          <cell r="C17197">
            <v>2013</v>
          </cell>
          <cell r="D17197" t="str">
            <v>600150  Printing/Reproduction</v>
          </cell>
          <cell r="E17197" t="str">
            <v>District 6</v>
          </cell>
          <cell r="F17197" t="str">
            <v>Sewer</v>
          </cell>
        </row>
        <row r="17198">
          <cell r="B17198">
            <v>1723.44</v>
          </cell>
          <cell r="C17198">
            <v>2013</v>
          </cell>
          <cell r="D17198" t="str">
            <v>600150  Printing/Reproduction</v>
          </cell>
          <cell r="E17198" t="str">
            <v>District 6</v>
          </cell>
          <cell r="F17198" t="str">
            <v>Sewer</v>
          </cell>
        </row>
        <row r="17199">
          <cell r="B17199">
            <v>785</v>
          </cell>
          <cell r="C17199">
            <v>2013</v>
          </cell>
          <cell r="D17199" t="str">
            <v>600150  Printing/Reproduction</v>
          </cell>
          <cell r="E17199" t="str">
            <v>District 4</v>
          </cell>
          <cell r="F17199" t="str">
            <v>Sewer</v>
          </cell>
        </row>
        <row r="17200">
          <cell r="B17200">
            <v>56.4</v>
          </cell>
          <cell r="C17200">
            <v>2013</v>
          </cell>
          <cell r="D17200" t="str">
            <v>600150  Printing/Reproduction</v>
          </cell>
          <cell r="E17200" t="str">
            <v>District 1</v>
          </cell>
          <cell r="F17200" t="str">
            <v>Sewer</v>
          </cell>
        </row>
        <row r="17201">
          <cell r="B17201">
            <v>7004.32</v>
          </cell>
          <cell r="C17201">
            <v>2013</v>
          </cell>
          <cell r="D17201" t="str">
            <v>600150  Printing/Reproduction</v>
          </cell>
          <cell r="E17201" t="str">
            <v>Logistics</v>
          </cell>
          <cell r="F17201" t="str">
            <v>Sewer</v>
          </cell>
        </row>
        <row r="17202">
          <cell r="B17202">
            <v>30167.3</v>
          </cell>
          <cell r="C17202">
            <v>2013</v>
          </cell>
          <cell r="D17202" t="str">
            <v>600150  Printing/Reproduction</v>
          </cell>
          <cell r="E17202" t="str">
            <v>Informal Settlements</v>
          </cell>
          <cell r="F17202" t="str">
            <v>Sewer</v>
          </cell>
        </row>
        <row r="17203">
          <cell r="B17203">
            <v>173.83</v>
          </cell>
          <cell r="C17203">
            <v>2013</v>
          </cell>
          <cell r="D17203" t="str">
            <v>600150  Printing/Reproduction</v>
          </cell>
          <cell r="E17203" t="str">
            <v>Planning &amp; Design</v>
          </cell>
          <cell r="F17203" t="str">
            <v>Sewer</v>
          </cell>
        </row>
        <row r="17204">
          <cell r="B17204">
            <v>0</v>
          </cell>
          <cell r="C17204">
            <v>2013</v>
          </cell>
          <cell r="D17204" t="str">
            <v>600160  Radio Maintenance</v>
          </cell>
          <cell r="E17204" t="str">
            <v>District 1</v>
          </cell>
          <cell r="F17204" t="str">
            <v>Water</v>
          </cell>
        </row>
        <row r="17205">
          <cell r="B17205">
            <v>20420</v>
          </cell>
          <cell r="C17205">
            <v>2013</v>
          </cell>
          <cell r="D17205" t="str">
            <v>600160  Radio Maintenance</v>
          </cell>
          <cell r="E17205" t="str">
            <v>District 1</v>
          </cell>
          <cell r="F17205" t="str">
            <v>Water</v>
          </cell>
        </row>
        <row r="17206">
          <cell r="B17206">
            <v>15810</v>
          </cell>
          <cell r="C17206">
            <v>2013</v>
          </cell>
          <cell r="D17206" t="str">
            <v>600160  Radio Maintenance</v>
          </cell>
          <cell r="E17206" t="str">
            <v>District 6</v>
          </cell>
          <cell r="F17206" t="str">
            <v>Water</v>
          </cell>
        </row>
        <row r="17207">
          <cell r="B17207">
            <v>5605</v>
          </cell>
          <cell r="C17207">
            <v>2013</v>
          </cell>
          <cell r="D17207" t="str">
            <v>600160  Radio Maintenance</v>
          </cell>
          <cell r="E17207" t="str">
            <v>District 8</v>
          </cell>
          <cell r="F17207" t="str">
            <v>Water</v>
          </cell>
        </row>
        <row r="17208">
          <cell r="B17208">
            <v>10695</v>
          </cell>
          <cell r="C17208">
            <v>2013</v>
          </cell>
          <cell r="D17208" t="str">
            <v>600160  Radio Maintenance</v>
          </cell>
          <cell r="E17208" t="str">
            <v>District 8</v>
          </cell>
          <cell r="F17208" t="str">
            <v>Water</v>
          </cell>
        </row>
        <row r="17209">
          <cell r="B17209">
            <v>10557</v>
          </cell>
          <cell r="C17209">
            <v>2013</v>
          </cell>
          <cell r="D17209" t="str">
            <v>600160  Radio Maintenance</v>
          </cell>
          <cell r="E17209" t="str">
            <v>District 8</v>
          </cell>
          <cell r="F17209" t="str">
            <v>Water</v>
          </cell>
        </row>
        <row r="17210">
          <cell r="B17210">
            <v>11010</v>
          </cell>
          <cell r="C17210">
            <v>2013</v>
          </cell>
          <cell r="D17210" t="str">
            <v>600160  Radio Maintenance</v>
          </cell>
          <cell r="E17210" t="str">
            <v>District 6</v>
          </cell>
          <cell r="F17210" t="str">
            <v>Water</v>
          </cell>
        </row>
        <row r="17211">
          <cell r="B17211">
            <v>8921</v>
          </cell>
          <cell r="C17211">
            <v>2013</v>
          </cell>
          <cell r="D17211" t="str">
            <v>600160  Radio Maintenance</v>
          </cell>
          <cell r="E17211" t="str">
            <v>District 3</v>
          </cell>
          <cell r="F17211" t="str">
            <v>Water</v>
          </cell>
        </row>
        <row r="17212">
          <cell r="B17212">
            <v>12927</v>
          </cell>
          <cell r="C17212">
            <v>2013</v>
          </cell>
          <cell r="D17212" t="str">
            <v>600160  Radio Maintenance</v>
          </cell>
          <cell r="E17212" t="str">
            <v>District 3</v>
          </cell>
          <cell r="F17212" t="str">
            <v>Water</v>
          </cell>
        </row>
        <row r="17213">
          <cell r="B17213">
            <v>0</v>
          </cell>
          <cell r="C17213">
            <v>2013</v>
          </cell>
          <cell r="D17213" t="str">
            <v>600160  Radio Maintenance</v>
          </cell>
          <cell r="E17213" t="str">
            <v>District 3</v>
          </cell>
          <cell r="F17213" t="str">
            <v>Water</v>
          </cell>
        </row>
        <row r="17214">
          <cell r="B17214">
            <v>9393</v>
          </cell>
          <cell r="C17214">
            <v>2013</v>
          </cell>
          <cell r="D17214" t="str">
            <v>600160  Radio Maintenance</v>
          </cell>
          <cell r="E17214" t="str">
            <v>District 3</v>
          </cell>
          <cell r="F17214" t="str">
            <v>Water</v>
          </cell>
        </row>
        <row r="17215">
          <cell r="B17215">
            <v>2883</v>
          </cell>
          <cell r="C17215">
            <v>2013</v>
          </cell>
          <cell r="D17215" t="str">
            <v>600160  Radio Maintenance</v>
          </cell>
          <cell r="E17215" t="str">
            <v>District 4</v>
          </cell>
          <cell r="F17215" t="str">
            <v>Water</v>
          </cell>
        </row>
        <row r="17216">
          <cell r="B17216">
            <v>11718</v>
          </cell>
          <cell r="C17216">
            <v>2013</v>
          </cell>
          <cell r="D17216" t="str">
            <v>600160  Radio Maintenance</v>
          </cell>
          <cell r="E17216" t="str">
            <v>District 4</v>
          </cell>
          <cell r="F17216" t="str">
            <v>Water</v>
          </cell>
        </row>
        <row r="17217">
          <cell r="B17217">
            <v>6882</v>
          </cell>
          <cell r="C17217">
            <v>2013</v>
          </cell>
          <cell r="D17217" t="str">
            <v>600160  Radio Maintenance</v>
          </cell>
          <cell r="E17217" t="str">
            <v>District 4</v>
          </cell>
          <cell r="F17217" t="str">
            <v>Water</v>
          </cell>
        </row>
        <row r="17218">
          <cell r="B17218">
            <v>7347</v>
          </cell>
          <cell r="C17218">
            <v>2013</v>
          </cell>
          <cell r="D17218" t="str">
            <v>600160  Radio Maintenance</v>
          </cell>
          <cell r="E17218" t="str">
            <v>District 4</v>
          </cell>
          <cell r="F17218" t="str">
            <v>Water</v>
          </cell>
        </row>
        <row r="17219">
          <cell r="B17219">
            <v>9371</v>
          </cell>
          <cell r="C17219">
            <v>2013</v>
          </cell>
          <cell r="D17219" t="str">
            <v>600160  Radio Maintenance</v>
          </cell>
          <cell r="E17219" t="str">
            <v>District 4</v>
          </cell>
          <cell r="F17219" t="str">
            <v>Water</v>
          </cell>
        </row>
        <row r="17220">
          <cell r="B17220">
            <v>4464</v>
          </cell>
          <cell r="C17220">
            <v>2013</v>
          </cell>
          <cell r="D17220" t="str">
            <v>600160  Radio Maintenance</v>
          </cell>
          <cell r="E17220" t="str">
            <v>District 4</v>
          </cell>
          <cell r="F17220" t="str">
            <v>Water</v>
          </cell>
        </row>
        <row r="17221">
          <cell r="B17221">
            <v>5394</v>
          </cell>
          <cell r="C17221">
            <v>2013</v>
          </cell>
          <cell r="D17221" t="str">
            <v>600160  Radio Maintenance</v>
          </cell>
          <cell r="E17221" t="str">
            <v>District 8</v>
          </cell>
          <cell r="F17221" t="str">
            <v>Water</v>
          </cell>
        </row>
        <row r="17222">
          <cell r="B17222">
            <v>6231</v>
          </cell>
          <cell r="C17222">
            <v>2013</v>
          </cell>
          <cell r="D17222" t="str">
            <v>600160  Radio Maintenance</v>
          </cell>
          <cell r="E17222" t="str">
            <v>District 6</v>
          </cell>
          <cell r="F17222" t="str">
            <v>Water</v>
          </cell>
        </row>
        <row r="17223">
          <cell r="B17223">
            <v>13392</v>
          </cell>
          <cell r="C17223">
            <v>2013</v>
          </cell>
          <cell r="D17223" t="str">
            <v>600160  Radio Maintenance</v>
          </cell>
          <cell r="E17223" t="str">
            <v>District 6</v>
          </cell>
          <cell r="F17223" t="str">
            <v>Water</v>
          </cell>
        </row>
        <row r="17224">
          <cell r="B17224">
            <v>0</v>
          </cell>
          <cell r="C17224">
            <v>2013</v>
          </cell>
          <cell r="D17224" t="str">
            <v>600160  Radio Maintenance</v>
          </cell>
          <cell r="E17224" t="str">
            <v>District 6</v>
          </cell>
          <cell r="F17224" t="str">
            <v>Water</v>
          </cell>
        </row>
        <row r="17225">
          <cell r="B17225">
            <v>31824</v>
          </cell>
          <cell r="C17225">
            <v>2013</v>
          </cell>
          <cell r="D17225" t="str">
            <v>600160  Radio Maintenance</v>
          </cell>
          <cell r="E17225" t="str">
            <v>District 6</v>
          </cell>
          <cell r="F17225" t="str">
            <v>Water</v>
          </cell>
        </row>
        <row r="17226">
          <cell r="B17226">
            <v>3627</v>
          </cell>
          <cell r="C17226">
            <v>2013</v>
          </cell>
          <cell r="D17226" t="str">
            <v>600160  Radio Maintenance</v>
          </cell>
          <cell r="E17226" t="str">
            <v>District 6</v>
          </cell>
          <cell r="F17226" t="str">
            <v>Water</v>
          </cell>
        </row>
        <row r="17227">
          <cell r="B17227">
            <v>6481</v>
          </cell>
          <cell r="C17227">
            <v>2013</v>
          </cell>
          <cell r="D17227" t="str">
            <v>600160  Radio Maintenance</v>
          </cell>
          <cell r="E17227" t="str">
            <v>District 6</v>
          </cell>
          <cell r="F17227" t="str">
            <v>Water</v>
          </cell>
        </row>
        <row r="17228">
          <cell r="B17228">
            <v>21297</v>
          </cell>
          <cell r="C17228">
            <v>2013</v>
          </cell>
          <cell r="D17228" t="str">
            <v>600160  Radio Maintenance</v>
          </cell>
          <cell r="E17228" t="str">
            <v>District 6</v>
          </cell>
          <cell r="F17228" t="str">
            <v>Water</v>
          </cell>
        </row>
        <row r="17229">
          <cell r="B17229">
            <v>20739</v>
          </cell>
          <cell r="C17229">
            <v>2013</v>
          </cell>
          <cell r="D17229" t="str">
            <v>600160  Radio Maintenance</v>
          </cell>
          <cell r="E17229" t="str">
            <v>District 8</v>
          </cell>
          <cell r="F17229" t="str">
            <v>Water</v>
          </cell>
        </row>
        <row r="17230">
          <cell r="B17230">
            <v>26319</v>
          </cell>
          <cell r="C17230">
            <v>2013</v>
          </cell>
          <cell r="D17230" t="str">
            <v>600160  Radio Maintenance</v>
          </cell>
          <cell r="E17230" t="str">
            <v>District 8</v>
          </cell>
          <cell r="F17230" t="str">
            <v>Water</v>
          </cell>
        </row>
        <row r="17231">
          <cell r="B17231">
            <v>54958</v>
          </cell>
          <cell r="C17231">
            <v>2013</v>
          </cell>
          <cell r="D17231" t="str">
            <v>600160  Radio Maintenance</v>
          </cell>
          <cell r="E17231" t="str">
            <v>District 8</v>
          </cell>
          <cell r="F17231" t="str">
            <v>Water</v>
          </cell>
        </row>
        <row r="17232">
          <cell r="B17232">
            <v>2976</v>
          </cell>
          <cell r="C17232">
            <v>2013</v>
          </cell>
          <cell r="D17232" t="str">
            <v>600160  Radio Maintenance</v>
          </cell>
          <cell r="E17232" t="str">
            <v>District 8</v>
          </cell>
          <cell r="F17232" t="str">
            <v>Water</v>
          </cell>
        </row>
        <row r="17233">
          <cell r="B17233">
            <v>1023</v>
          </cell>
          <cell r="C17233">
            <v>2013</v>
          </cell>
          <cell r="D17233" t="str">
            <v>600160  Radio Maintenance</v>
          </cell>
          <cell r="E17233" t="str">
            <v>Informal Settlements</v>
          </cell>
          <cell r="F17233" t="str">
            <v>Sewer</v>
          </cell>
        </row>
        <row r="17234">
          <cell r="B17234">
            <v>2232</v>
          </cell>
          <cell r="C17234">
            <v>2013</v>
          </cell>
          <cell r="D17234" t="str">
            <v>600160  Radio Maintenance</v>
          </cell>
          <cell r="E17234" t="str">
            <v>Planning &amp; Design</v>
          </cell>
          <cell r="F17234" t="str">
            <v>Sewer</v>
          </cell>
        </row>
        <row r="17235">
          <cell r="B17235">
            <v>0</v>
          </cell>
          <cell r="C17235">
            <v>2013</v>
          </cell>
          <cell r="D17235" t="str">
            <v>600160  Radio Maintenance</v>
          </cell>
          <cell r="E17235" t="str">
            <v>Informal Settlements</v>
          </cell>
          <cell r="F17235" t="str">
            <v>Sewer</v>
          </cell>
        </row>
        <row r="17236">
          <cell r="B17236">
            <v>31064</v>
          </cell>
          <cell r="C17236">
            <v>2013</v>
          </cell>
          <cell r="D17236" t="str">
            <v>600160  Radio Maintenance</v>
          </cell>
          <cell r="E17236" t="str">
            <v>Logistics</v>
          </cell>
          <cell r="F17236" t="str">
            <v>Sewer</v>
          </cell>
        </row>
        <row r="17237">
          <cell r="B17237">
            <v>0</v>
          </cell>
          <cell r="C17237">
            <v>2013</v>
          </cell>
          <cell r="D17237" t="str">
            <v>600160  Radio Maintenance</v>
          </cell>
          <cell r="E17237" t="str">
            <v>Logistics</v>
          </cell>
          <cell r="F17237" t="str">
            <v>Sewer</v>
          </cell>
        </row>
        <row r="17238">
          <cell r="B17238">
            <v>1953</v>
          </cell>
          <cell r="C17238">
            <v>2013</v>
          </cell>
          <cell r="D17238" t="str">
            <v>600160  Radio Maintenance</v>
          </cell>
          <cell r="E17238" t="str">
            <v>Logistics</v>
          </cell>
          <cell r="F17238" t="str">
            <v>Sewer</v>
          </cell>
        </row>
        <row r="17239">
          <cell r="B17239">
            <v>10137</v>
          </cell>
          <cell r="C17239">
            <v>2013</v>
          </cell>
          <cell r="D17239" t="str">
            <v>600160  Radio Maintenance</v>
          </cell>
          <cell r="E17239" t="str">
            <v>District 1</v>
          </cell>
          <cell r="F17239" t="str">
            <v>Sewer</v>
          </cell>
        </row>
        <row r="17240">
          <cell r="B17240">
            <v>8562</v>
          </cell>
          <cell r="C17240">
            <v>2013</v>
          </cell>
          <cell r="D17240" t="str">
            <v>600160  Radio Maintenance</v>
          </cell>
          <cell r="E17240" t="str">
            <v>District 7</v>
          </cell>
          <cell r="F17240" t="str">
            <v>Sewer</v>
          </cell>
        </row>
        <row r="17241">
          <cell r="B17241">
            <v>4598</v>
          </cell>
          <cell r="C17241">
            <v>2013</v>
          </cell>
          <cell r="D17241" t="str">
            <v>600160  Radio Maintenance</v>
          </cell>
          <cell r="E17241" t="str">
            <v>District 6</v>
          </cell>
          <cell r="F17241" t="str">
            <v>Sewer</v>
          </cell>
        </row>
        <row r="17242">
          <cell r="B17242">
            <v>9672</v>
          </cell>
          <cell r="C17242">
            <v>2013</v>
          </cell>
          <cell r="D17242" t="str">
            <v>600160  Radio Maintenance</v>
          </cell>
          <cell r="E17242" t="str">
            <v>District 3</v>
          </cell>
          <cell r="F17242" t="str">
            <v>Sewer</v>
          </cell>
        </row>
        <row r="17243">
          <cell r="B17243">
            <v>13280</v>
          </cell>
          <cell r="C17243">
            <v>2013</v>
          </cell>
          <cell r="D17243" t="str">
            <v>600160  Radio Maintenance</v>
          </cell>
          <cell r="E17243" t="str">
            <v>District 4</v>
          </cell>
          <cell r="F17243" t="str">
            <v>Sewer</v>
          </cell>
        </row>
        <row r="17244">
          <cell r="B17244">
            <v>5487</v>
          </cell>
          <cell r="C17244">
            <v>2013</v>
          </cell>
          <cell r="D17244" t="str">
            <v>600160  Radio Maintenance</v>
          </cell>
          <cell r="E17244" t="str">
            <v>District 4</v>
          </cell>
          <cell r="F17244" t="str">
            <v>Sewer</v>
          </cell>
        </row>
        <row r="17245">
          <cell r="B17245">
            <v>5208</v>
          </cell>
          <cell r="C17245">
            <v>2013</v>
          </cell>
          <cell r="D17245" t="str">
            <v>600160  Radio Maintenance</v>
          </cell>
          <cell r="E17245" t="str">
            <v>District 4</v>
          </cell>
          <cell r="F17245" t="str">
            <v>Sewer</v>
          </cell>
        </row>
        <row r="17246">
          <cell r="B17246">
            <v>2796</v>
          </cell>
          <cell r="C17246">
            <v>2013</v>
          </cell>
          <cell r="D17246" t="str">
            <v>600160  Radio Maintenance</v>
          </cell>
          <cell r="E17246" t="str">
            <v>District 6</v>
          </cell>
          <cell r="F17246" t="str">
            <v>Sewer</v>
          </cell>
        </row>
        <row r="17247">
          <cell r="B17247">
            <v>11997</v>
          </cell>
          <cell r="C17247">
            <v>2013</v>
          </cell>
          <cell r="D17247" t="str">
            <v>600160  Radio Maintenance</v>
          </cell>
          <cell r="E17247" t="str">
            <v>District 6</v>
          </cell>
          <cell r="F17247" t="str">
            <v>Sewer</v>
          </cell>
        </row>
        <row r="17248">
          <cell r="B17248">
            <v>4720</v>
          </cell>
          <cell r="C17248">
            <v>2013</v>
          </cell>
          <cell r="D17248" t="str">
            <v>600160  Radio Maintenance</v>
          </cell>
          <cell r="E17248" t="str">
            <v>District 6</v>
          </cell>
          <cell r="F17248" t="str">
            <v>Sewer</v>
          </cell>
        </row>
        <row r="17249">
          <cell r="B17249">
            <v>3081</v>
          </cell>
          <cell r="C17249">
            <v>2013</v>
          </cell>
          <cell r="D17249" t="str">
            <v>600160  Radio Maintenance</v>
          </cell>
          <cell r="E17249" t="str">
            <v>District 6</v>
          </cell>
          <cell r="F17249" t="str">
            <v>Sewer</v>
          </cell>
        </row>
        <row r="17250">
          <cell r="B17250">
            <v>24924</v>
          </cell>
          <cell r="C17250">
            <v>2013</v>
          </cell>
          <cell r="D17250" t="str">
            <v>600160  Radio Maintenance</v>
          </cell>
          <cell r="E17250" t="str">
            <v>District 7</v>
          </cell>
          <cell r="F17250" t="str">
            <v>Sewer</v>
          </cell>
        </row>
        <row r="17251">
          <cell r="B17251">
            <v>4464</v>
          </cell>
          <cell r="C17251">
            <v>2013</v>
          </cell>
          <cell r="D17251" t="str">
            <v>600160  Radio Maintenance</v>
          </cell>
          <cell r="E17251" t="str">
            <v>Logistics</v>
          </cell>
          <cell r="F17251" t="str">
            <v>Water</v>
          </cell>
        </row>
        <row r="17252">
          <cell r="B17252">
            <v>1116</v>
          </cell>
          <cell r="C17252">
            <v>2013</v>
          </cell>
          <cell r="D17252" t="str">
            <v>600160  Radio Maintenance</v>
          </cell>
          <cell r="E17252" t="str">
            <v>Informal Settlements</v>
          </cell>
          <cell r="F17252" t="str">
            <v>Water</v>
          </cell>
        </row>
        <row r="17253">
          <cell r="B17253">
            <v>16516</v>
          </cell>
          <cell r="C17253">
            <v>2013</v>
          </cell>
          <cell r="D17253" t="str">
            <v>600160  Radio Maintenance</v>
          </cell>
          <cell r="E17253" t="str">
            <v>TOC</v>
          </cell>
          <cell r="F17253" t="str">
            <v>Water</v>
          </cell>
        </row>
        <row r="17254">
          <cell r="B17254">
            <v>17543</v>
          </cell>
          <cell r="C17254">
            <v>2013</v>
          </cell>
          <cell r="D17254" t="str">
            <v>600160  Radio Maintenance</v>
          </cell>
          <cell r="E17254" t="str">
            <v>Informal Settlements</v>
          </cell>
          <cell r="F17254" t="str">
            <v>Water</v>
          </cell>
        </row>
        <row r="17255">
          <cell r="B17255">
            <v>3162</v>
          </cell>
          <cell r="C17255">
            <v>2013</v>
          </cell>
          <cell r="D17255" t="str">
            <v>600160  Radio Maintenance</v>
          </cell>
          <cell r="E17255" t="str">
            <v>TOC</v>
          </cell>
          <cell r="F17255" t="str">
            <v>Water</v>
          </cell>
        </row>
        <row r="17256">
          <cell r="B17256">
            <v>4278</v>
          </cell>
          <cell r="C17256">
            <v>2013</v>
          </cell>
          <cell r="D17256" t="str">
            <v>600160  Radio Maintenance</v>
          </cell>
          <cell r="E17256" t="str">
            <v>Logistics</v>
          </cell>
          <cell r="F17256" t="str">
            <v>Water</v>
          </cell>
        </row>
        <row r="17257">
          <cell r="B17257">
            <v>10416</v>
          </cell>
          <cell r="C17257">
            <v>2013</v>
          </cell>
          <cell r="D17257" t="str">
            <v>600160  Radio Maintenance</v>
          </cell>
          <cell r="E17257" t="str">
            <v>Logistics</v>
          </cell>
          <cell r="F17257" t="str">
            <v>Water</v>
          </cell>
        </row>
        <row r="17258">
          <cell r="B17258">
            <v>7254</v>
          </cell>
          <cell r="C17258">
            <v>2013</v>
          </cell>
          <cell r="D17258" t="str">
            <v>600160  Radio Maintenance</v>
          </cell>
          <cell r="E17258" t="str">
            <v>Logistics</v>
          </cell>
          <cell r="F17258" t="str">
            <v>Water</v>
          </cell>
        </row>
        <row r="17259">
          <cell r="B17259">
            <v>4650</v>
          </cell>
          <cell r="C17259">
            <v>2013</v>
          </cell>
          <cell r="D17259" t="str">
            <v>600160  Radio Maintenance</v>
          </cell>
          <cell r="E17259" t="str">
            <v>Logistics</v>
          </cell>
          <cell r="F17259" t="str">
            <v>Water</v>
          </cell>
        </row>
        <row r="17260">
          <cell r="B17260">
            <v>2790</v>
          </cell>
          <cell r="C17260">
            <v>2013</v>
          </cell>
          <cell r="D17260" t="str">
            <v>600160  Radio Maintenance</v>
          </cell>
          <cell r="E17260" t="str">
            <v>District 1</v>
          </cell>
          <cell r="F17260" t="str">
            <v>Water</v>
          </cell>
        </row>
        <row r="17261">
          <cell r="B17261">
            <v>7769</v>
          </cell>
          <cell r="C17261">
            <v>2013</v>
          </cell>
          <cell r="D17261" t="str">
            <v>600160  Radio Maintenance</v>
          </cell>
          <cell r="E17261" t="str">
            <v>District 1</v>
          </cell>
          <cell r="F17261" t="str">
            <v>Water</v>
          </cell>
        </row>
        <row r="17262">
          <cell r="B17262">
            <v>38888</v>
          </cell>
          <cell r="C17262">
            <v>2013</v>
          </cell>
          <cell r="D17262" t="str">
            <v>600170  Radio Trunking</v>
          </cell>
          <cell r="E17262" t="str">
            <v>District 1</v>
          </cell>
          <cell r="F17262" t="str">
            <v>Water</v>
          </cell>
        </row>
        <row r="17263">
          <cell r="B17263">
            <v>0</v>
          </cell>
          <cell r="C17263">
            <v>2013</v>
          </cell>
          <cell r="D17263" t="str">
            <v>600170  Radio Trunking</v>
          </cell>
          <cell r="E17263" t="str">
            <v>District 1</v>
          </cell>
          <cell r="F17263" t="str">
            <v>Water</v>
          </cell>
        </row>
        <row r="17264">
          <cell r="B17264">
            <v>448827</v>
          </cell>
          <cell r="C17264">
            <v>2013</v>
          </cell>
          <cell r="D17264" t="str">
            <v>600170  Radio Trunking</v>
          </cell>
          <cell r="E17264" t="str">
            <v>District 1</v>
          </cell>
          <cell r="F17264" t="str">
            <v>Water</v>
          </cell>
        </row>
        <row r="17265">
          <cell r="B17265">
            <v>22268</v>
          </cell>
          <cell r="C17265">
            <v>2013</v>
          </cell>
          <cell r="D17265" t="str">
            <v>600170  Radio Trunking</v>
          </cell>
          <cell r="E17265" t="str">
            <v>District 6</v>
          </cell>
          <cell r="F17265" t="str">
            <v>Water</v>
          </cell>
        </row>
        <row r="17266">
          <cell r="B17266">
            <v>33178</v>
          </cell>
          <cell r="C17266">
            <v>2013</v>
          </cell>
          <cell r="D17266" t="str">
            <v>600170  Radio Trunking</v>
          </cell>
          <cell r="E17266" t="str">
            <v>District 8</v>
          </cell>
          <cell r="F17266" t="str">
            <v>Water</v>
          </cell>
        </row>
        <row r="17267">
          <cell r="B17267">
            <v>77517</v>
          </cell>
          <cell r="C17267">
            <v>2013</v>
          </cell>
          <cell r="D17267" t="str">
            <v>600170  Radio Trunking</v>
          </cell>
          <cell r="E17267" t="str">
            <v>District 8</v>
          </cell>
          <cell r="F17267" t="str">
            <v>Water</v>
          </cell>
        </row>
        <row r="17268">
          <cell r="B17268">
            <v>145876</v>
          </cell>
          <cell r="C17268">
            <v>2013</v>
          </cell>
          <cell r="D17268" t="str">
            <v>600170  Radio Trunking</v>
          </cell>
          <cell r="E17268" t="str">
            <v>District 8</v>
          </cell>
          <cell r="F17268" t="str">
            <v>Water</v>
          </cell>
        </row>
        <row r="17269">
          <cell r="B17269">
            <v>99917</v>
          </cell>
          <cell r="C17269">
            <v>2013</v>
          </cell>
          <cell r="D17269" t="str">
            <v>600170  Radio Trunking</v>
          </cell>
          <cell r="E17269" t="str">
            <v>District 6</v>
          </cell>
          <cell r="F17269" t="str">
            <v>Water</v>
          </cell>
        </row>
        <row r="17270">
          <cell r="B17270">
            <v>205017</v>
          </cell>
          <cell r="C17270">
            <v>2013</v>
          </cell>
          <cell r="D17270" t="str">
            <v>600170  Radio Trunking</v>
          </cell>
          <cell r="E17270" t="str">
            <v>District 3</v>
          </cell>
          <cell r="F17270" t="str">
            <v>Water</v>
          </cell>
        </row>
        <row r="17271">
          <cell r="B17271">
            <v>84806</v>
          </cell>
          <cell r="C17271">
            <v>2013</v>
          </cell>
          <cell r="D17271" t="str">
            <v>600170  Radio Trunking</v>
          </cell>
          <cell r="E17271" t="str">
            <v>District 3</v>
          </cell>
          <cell r="F17271" t="str">
            <v>Water</v>
          </cell>
        </row>
        <row r="17272">
          <cell r="B17272">
            <v>186128</v>
          </cell>
          <cell r="C17272">
            <v>2013</v>
          </cell>
          <cell r="D17272" t="str">
            <v>600170  Radio Trunking</v>
          </cell>
          <cell r="E17272" t="str">
            <v>District 3</v>
          </cell>
          <cell r="F17272" t="str">
            <v>Water</v>
          </cell>
        </row>
        <row r="17273">
          <cell r="B17273">
            <v>9554</v>
          </cell>
          <cell r="C17273">
            <v>2013</v>
          </cell>
          <cell r="D17273" t="str">
            <v>600170  Radio Trunking</v>
          </cell>
          <cell r="E17273" t="str">
            <v>District 4</v>
          </cell>
          <cell r="F17273" t="str">
            <v>Water</v>
          </cell>
        </row>
        <row r="17274">
          <cell r="B17274">
            <v>94950</v>
          </cell>
          <cell r="C17274">
            <v>2013</v>
          </cell>
          <cell r="D17274" t="str">
            <v>600170  Radio Trunking</v>
          </cell>
          <cell r="E17274" t="str">
            <v>District 4</v>
          </cell>
          <cell r="F17274" t="str">
            <v>Water</v>
          </cell>
        </row>
        <row r="17275">
          <cell r="B17275">
            <v>73482</v>
          </cell>
          <cell r="C17275">
            <v>2013</v>
          </cell>
          <cell r="D17275" t="str">
            <v>600170  Radio Trunking</v>
          </cell>
          <cell r="E17275" t="str">
            <v>District 4</v>
          </cell>
          <cell r="F17275" t="str">
            <v>Water</v>
          </cell>
        </row>
        <row r="17276">
          <cell r="B17276">
            <v>187901</v>
          </cell>
          <cell r="C17276">
            <v>2013</v>
          </cell>
          <cell r="D17276" t="str">
            <v>600170  Radio Trunking</v>
          </cell>
          <cell r="E17276" t="str">
            <v>District 4</v>
          </cell>
          <cell r="F17276" t="str">
            <v>Water</v>
          </cell>
        </row>
        <row r="17277">
          <cell r="B17277">
            <v>124841</v>
          </cell>
          <cell r="C17277">
            <v>2013</v>
          </cell>
          <cell r="D17277" t="str">
            <v>600170  Radio Trunking</v>
          </cell>
          <cell r="E17277" t="str">
            <v>District 4</v>
          </cell>
          <cell r="F17277" t="str">
            <v>Water</v>
          </cell>
        </row>
        <row r="17278">
          <cell r="B17278">
            <v>81721</v>
          </cell>
          <cell r="C17278">
            <v>2013</v>
          </cell>
          <cell r="D17278" t="str">
            <v>600170  Radio Trunking</v>
          </cell>
          <cell r="E17278" t="str">
            <v>District 4</v>
          </cell>
          <cell r="F17278" t="str">
            <v>Water</v>
          </cell>
        </row>
        <row r="17279">
          <cell r="B17279">
            <v>18167</v>
          </cell>
          <cell r="C17279">
            <v>2013</v>
          </cell>
          <cell r="D17279" t="str">
            <v>600170  Radio Trunking</v>
          </cell>
          <cell r="E17279" t="str">
            <v>District 8</v>
          </cell>
          <cell r="F17279" t="str">
            <v>Water</v>
          </cell>
        </row>
        <row r="17280">
          <cell r="B17280">
            <v>47180</v>
          </cell>
          <cell r="C17280">
            <v>2013</v>
          </cell>
          <cell r="D17280" t="str">
            <v>600170  Radio Trunking</v>
          </cell>
          <cell r="E17280" t="str">
            <v>District 6</v>
          </cell>
          <cell r="F17280" t="str">
            <v>Water</v>
          </cell>
        </row>
        <row r="17281">
          <cell r="B17281">
            <v>37626</v>
          </cell>
          <cell r="C17281">
            <v>2013</v>
          </cell>
          <cell r="D17281" t="str">
            <v>600170  Radio Trunking</v>
          </cell>
          <cell r="E17281" t="str">
            <v>District 6</v>
          </cell>
          <cell r="F17281" t="str">
            <v>Water</v>
          </cell>
        </row>
        <row r="17282">
          <cell r="B17282">
            <v>22014</v>
          </cell>
          <cell r="C17282">
            <v>2013</v>
          </cell>
          <cell r="D17282" t="str">
            <v>600170  Radio Trunking</v>
          </cell>
          <cell r="E17282" t="str">
            <v>District 6</v>
          </cell>
          <cell r="F17282" t="str">
            <v>Water</v>
          </cell>
        </row>
        <row r="17283">
          <cell r="B17283">
            <v>41035</v>
          </cell>
          <cell r="C17283">
            <v>2013</v>
          </cell>
          <cell r="D17283" t="str">
            <v>600170  Radio Trunking</v>
          </cell>
          <cell r="E17283" t="str">
            <v>District 6</v>
          </cell>
          <cell r="F17283" t="str">
            <v>Water</v>
          </cell>
        </row>
        <row r="17284">
          <cell r="B17284">
            <v>152129</v>
          </cell>
          <cell r="C17284">
            <v>2013</v>
          </cell>
          <cell r="D17284" t="str">
            <v>600170  Radio Trunking</v>
          </cell>
          <cell r="E17284" t="str">
            <v>District 6</v>
          </cell>
          <cell r="F17284" t="str">
            <v>Water</v>
          </cell>
        </row>
        <row r="17285">
          <cell r="B17285">
            <v>160990</v>
          </cell>
          <cell r="C17285">
            <v>2013</v>
          </cell>
          <cell r="D17285" t="str">
            <v>600170  Radio Trunking</v>
          </cell>
          <cell r="E17285" t="str">
            <v>District 6</v>
          </cell>
          <cell r="F17285" t="str">
            <v>Water</v>
          </cell>
        </row>
        <row r="17286">
          <cell r="B17286">
            <v>9554</v>
          </cell>
          <cell r="C17286">
            <v>2013</v>
          </cell>
          <cell r="D17286" t="str">
            <v>600170  Radio Trunking</v>
          </cell>
          <cell r="E17286" t="str">
            <v>District 8</v>
          </cell>
          <cell r="F17286" t="str">
            <v>Water</v>
          </cell>
        </row>
        <row r="17287">
          <cell r="B17287">
            <v>239710</v>
          </cell>
          <cell r="C17287">
            <v>2013</v>
          </cell>
          <cell r="D17287" t="str">
            <v>600170  Radio Trunking</v>
          </cell>
          <cell r="E17287" t="str">
            <v>District 8</v>
          </cell>
          <cell r="F17287" t="str">
            <v>Water</v>
          </cell>
        </row>
        <row r="17288">
          <cell r="B17288">
            <v>1356330</v>
          </cell>
          <cell r="C17288">
            <v>2013</v>
          </cell>
          <cell r="D17288" t="str">
            <v>600170  Radio Trunking</v>
          </cell>
          <cell r="E17288" t="str">
            <v>District 8</v>
          </cell>
          <cell r="F17288" t="str">
            <v>Water</v>
          </cell>
        </row>
        <row r="17289">
          <cell r="B17289">
            <v>15008</v>
          </cell>
          <cell r="C17289">
            <v>2013</v>
          </cell>
          <cell r="D17289" t="str">
            <v>600170  Radio Trunking</v>
          </cell>
          <cell r="E17289" t="str">
            <v>District 8</v>
          </cell>
          <cell r="F17289" t="str">
            <v>Water</v>
          </cell>
        </row>
        <row r="17290">
          <cell r="B17290">
            <v>12974</v>
          </cell>
          <cell r="C17290">
            <v>2013</v>
          </cell>
          <cell r="D17290" t="str">
            <v>600170  Radio Trunking</v>
          </cell>
          <cell r="E17290" t="str">
            <v>Informal Settlements</v>
          </cell>
          <cell r="F17290" t="str">
            <v>Sewer</v>
          </cell>
        </row>
        <row r="17291">
          <cell r="B17291">
            <v>51584</v>
          </cell>
          <cell r="C17291">
            <v>2013</v>
          </cell>
          <cell r="D17291" t="str">
            <v>600170  Radio Trunking</v>
          </cell>
          <cell r="E17291" t="str">
            <v>Planning &amp; Design</v>
          </cell>
          <cell r="F17291" t="str">
            <v>Sewer</v>
          </cell>
        </row>
        <row r="17292">
          <cell r="B17292">
            <v>83304</v>
          </cell>
          <cell r="C17292">
            <v>2013</v>
          </cell>
          <cell r="D17292" t="str">
            <v>600170  Radio Trunking</v>
          </cell>
          <cell r="E17292" t="str">
            <v>Informal Settlements</v>
          </cell>
          <cell r="F17292" t="str">
            <v>Sewer</v>
          </cell>
        </row>
        <row r="17293">
          <cell r="B17293">
            <v>221160</v>
          </cell>
          <cell r="C17293">
            <v>2013</v>
          </cell>
          <cell r="D17293" t="str">
            <v>600170  Radio Trunking</v>
          </cell>
          <cell r="E17293" t="str">
            <v>Logistics</v>
          </cell>
          <cell r="F17293" t="str">
            <v>Sewer</v>
          </cell>
        </row>
        <row r="17294">
          <cell r="B17294">
            <v>0</v>
          </cell>
          <cell r="C17294">
            <v>2013</v>
          </cell>
          <cell r="D17294" t="str">
            <v>600170  Radio Trunking</v>
          </cell>
          <cell r="E17294" t="str">
            <v>Logistics</v>
          </cell>
          <cell r="F17294" t="str">
            <v>Sewer</v>
          </cell>
        </row>
        <row r="17295">
          <cell r="B17295">
            <v>24621</v>
          </cell>
          <cell r="C17295">
            <v>2013</v>
          </cell>
          <cell r="D17295" t="str">
            <v>600170  Radio Trunking</v>
          </cell>
          <cell r="E17295" t="str">
            <v>Logistics</v>
          </cell>
          <cell r="F17295" t="str">
            <v>Sewer</v>
          </cell>
        </row>
        <row r="17296">
          <cell r="B17296">
            <v>208935</v>
          </cell>
          <cell r="C17296">
            <v>2013</v>
          </cell>
          <cell r="D17296" t="str">
            <v>600170  Radio Trunking</v>
          </cell>
          <cell r="E17296" t="str">
            <v>District 1</v>
          </cell>
          <cell r="F17296" t="str">
            <v>Sewer</v>
          </cell>
        </row>
        <row r="17297">
          <cell r="B17297">
            <v>134022</v>
          </cell>
          <cell r="C17297">
            <v>2013</v>
          </cell>
          <cell r="D17297" t="str">
            <v>600170  Radio Trunking</v>
          </cell>
          <cell r="E17297" t="str">
            <v>District 7</v>
          </cell>
          <cell r="F17297" t="str">
            <v>Sewer</v>
          </cell>
        </row>
        <row r="17298">
          <cell r="B17298">
            <v>33628</v>
          </cell>
          <cell r="C17298">
            <v>2013</v>
          </cell>
          <cell r="D17298" t="str">
            <v>600170  Radio Trunking</v>
          </cell>
          <cell r="E17298" t="str">
            <v>District 6</v>
          </cell>
          <cell r="F17298" t="str">
            <v>Sewer</v>
          </cell>
        </row>
        <row r="17299">
          <cell r="B17299">
            <v>154954</v>
          </cell>
          <cell r="C17299">
            <v>2013</v>
          </cell>
          <cell r="D17299" t="str">
            <v>600170  Radio Trunking</v>
          </cell>
          <cell r="E17299" t="str">
            <v>District 3</v>
          </cell>
          <cell r="F17299" t="str">
            <v>Sewer</v>
          </cell>
        </row>
        <row r="17300">
          <cell r="B17300">
            <v>192988</v>
          </cell>
          <cell r="C17300">
            <v>2013</v>
          </cell>
          <cell r="D17300" t="str">
            <v>600170  Radio Trunking</v>
          </cell>
          <cell r="E17300" t="str">
            <v>District 4</v>
          </cell>
          <cell r="F17300" t="str">
            <v>Sewer</v>
          </cell>
        </row>
        <row r="17301">
          <cell r="B17301">
            <v>121925</v>
          </cell>
          <cell r="C17301">
            <v>2013</v>
          </cell>
          <cell r="D17301" t="str">
            <v>600170  Radio Trunking</v>
          </cell>
          <cell r="E17301" t="str">
            <v>District 4</v>
          </cell>
          <cell r="F17301" t="str">
            <v>Sewer</v>
          </cell>
        </row>
        <row r="17302">
          <cell r="B17302">
            <v>41550</v>
          </cell>
          <cell r="C17302">
            <v>2013</v>
          </cell>
          <cell r="D17302" t="str">
            <v>600170  Radio Trunking</v>
          </cell>
          <cell r="E17302" t="str">
            <v>District 4</v>
          </cell>
          <cell r="F17302" t="str">
            <v>Sewer</v>
          </cell>
        </row>
        <row r="17303">
          <cell r="B17303">
            <v>7338</v>
          </cell>
          <cell r="C17303">
            <v>2013</v>
          </cell>
          <cell r="D17303" t="str">
            <v>600170  Radio Trunking</v>
          </cell>
          <cell r="E17303" t="str">
            <v>District 6</v>
          </cell>
          <cell r="F17303" t="str">
            <v>Sewer</v>
          </cell>
        </row>
        <row r="17304">
          <cell r="B17304">
            <v>57449</v>
          </cell>
          <cell r="C17304">
            <v>2013</v>
          </cell>
          <cell r="D17304" t="str">
            <v>600170  Radio Trunking</v>
          </cell>
          <cell r="E17304" t="str">
            <v>District 6</v>
          </cell>
          <cell r="F17304" t="str">
            <v>Sewer</v>
          </cell>
        </row>
        <row r="17305">
          <cell r="B17305">
            <v>108976</v>
          </cell>
          <cell r="C17305">
            <v>2013</v>
          </cell>
          <cell r="D17305" t="str">
            <v>600170  Radio Trunking</v>
          </cell>
          <cell r="E17305" t="str">
            <v>District 6</v>
          </cell>
          <cell r="F17305" t="str">
            <v>Sewer</v>
          </cell>
        </row>
        <row r="17306">
          <cell r="B17306">
            <v>99928</v>
          </cell>
          <cell r="C17306">
            <v>2013</v>
          </cell>
          <cell r="D17306" t="str">
            <v>600170  Radio Trunking</v>
          </cell>
          <cell r="E17306" t="str">
            <v>District 6</v>
          </cell>
          <cell r="F17306" t="str">
            <v>Sewer</v>
          </cell>
        </row>
        <row r="17307">
          <cell r="B17307">
            <v>417275</v>
          </cell>
          <cell r="C17307">
            <v>2013</v>
          </cell>
          <cell r="D17307" t="str">
            <v>600170  Radio Trunking</v>
          </cell>
          <cell r="E17307" t="str">
            <v>District 7</v>
          </cell>
          <cell r="F17307" t="str">
            <v>Sewer</v>
          </cell>
        </row>
        <row r="17308">
          <cell r="B17308">
            <v>38216</v>
          </cell>
          <cell r="C17308">
            <v>2013</v>
          </cell>
          <cell r="D17308" t="str">
            <v>600170  Radio Trunking</v>
          </cell>
          <cell r="E17308" t="str">
            <v>Logistics</v>
          </cell>
          <cell r="F17308" t="str">
            <v>Water</v>
          </cell>
        </row>
        <row r="17309">
          <cell r="B17309">
            <v>27176</v>
          </cell>
          <cell r="C17309">
            <v>2013</v>
          </cell>
          <cell r="D17309" t="str">
            <v>600170  Radio Trunking</v>
          </cell>
          <cell r="E17309" t="str">
            <v>Informal Settlements</v>
          </cell>
          <cell r="F17309" t="str">
            <v>Water</v>
          </cell>
        </row>
        <row r="17310">
          <cell r="B17310">
            <v>195757</v>
          </cell>
          <cell r="C17310">
            <v>2013</v>
          </cell>
          <cell r="D17310" t="str">
            <v>600170  Radio Trunking</v>
          </cell>
          <cell r="E17310" t="str">
            <v>TOC</v>
          </cell>
          <cell r="F17310" t="str">
            <v>Water</v>
          </cell>
        </row>
        <row r="17311">
          <cell r="B17311">
            <v>624347</v>
          </cell>
          <cell r="C17311">
            <v>2013</v>
          </cell>
          <cell r="D17311" t="str">
            <v>600170  Radio Trunking</v>
          </cell>
          <cell r="E17311" t="str">
            <v>Informal Settlements</v>
          </cell>
          <cell r="F17311" t="str">
            <v>Water</v>
          </cell>
        </row>
        <row r="17312">
          <cell r="B17312">
            <v>103168</v>
          </cell>
          <cell r="C17312">
            <v>2013</v>
          </cell>
          <cell r="D17312" t="str">
            <v>600170  Radio Trunking</v>
          </cell>
          <cell r="E17312" t="str">
            <v>TOC</v>
          </cell>
          <cell r="F17312" t="str">
            <v>Water</v>
          </cell>
        </row>
        <row r="17313">
          <cell r="B17313">
            <v>7622</v>
          </cell>
          <cell r="C17313">
            <v>2013</v>
          </cell>
          <cell r="D17313" t="str">
            <v>600170  Radio Trunking</v>
          </cell>
          <cell r="E17313" t="str">
            <v>Logistics</v>
          </cell>
          <cell r="F17313" t="str">
            <v>Water</v>
          </cell>
        </row>
        <row r="17314">
          <cell r="B17314">
            <v>257400</v>
          </cell>
          <cell r="C17314">
            <v>2013</v>
          </cell>
          <cell r="D17314" t="str">
            <v>600170  Radio Trunking</v>
          </cell>
          <cell r="E17314" t="str">
            <v>Logistics</v>
          </cell>
          <cell r="F17314" t="str">
            <v>Water</v>
          </cell>
        </row>
        <row r="17315">
          <cell r="B17315">
            <v>69319</v>
          </cell>
          <cell r="C17315">
            <v>2013</v>
          </cell>
          <cell r="D17315" t="str">
            <v>600170  Radio Trunking</v>
          </cell>
          <cell r="E17315" t="str">
            <v>Logistics</v>
          </cell>
          <cell r="F17315" t="str">
            <v>Water</v>
          </cell>
        </row>
        <row r="17316">
          <cell r="B17316">
            <v>107818</v>
          </cell>
          <cell r="C17316">
            <v>2013</v>
          </cell>
          <cell r="D17316" t="str">
            <v>600170  Radio Trunking</v>
          </cell>
          <cell r="E17316" t="str">
            <v>Logistics</v>
          </cell>
          <cell r="F17316" t="str">
            <v>Water</v>
          </cell>
        </row>
        <row r="17317">
          <cell r="B17317">
            <v>18518</v>
          </cell>
          <cell r="C17317">
            <v>2013</v>
          </cell>
          <cell r="D17317" t="str">
            <v>600170  Radio Trunking</v>
          </cell>
          <cell r="E17317" t="str">
            <v>District 1</v>
          </cell>
          <cell r="F17317" t="str">
            <v>Water</v>
          </cell>
        </row>
        <row r="17318">
          <cell r="B17318">
            <v>1874.85</v>
          </cell>
          <cell r="C17318">
            <v>2013</v>
          </cell>
          <cell r="D17318" t="str">
            <v>600190  Security Services</v>
          </cell>
          <cell r="E17318" t="str">
            <v>District 6</v>
          </cell>
          <cell r="F17318" t="str">
            <v>Sewer</v>
          </cell>
        </row>
        <row r="17319">
          <cell r="B17319">
            <v>374.97</v>
          </cell>
          <cell r="C17319">
            <v>2013</v>
          </cell>
          <cell r="D17319" t="str">
            <v>600190  Security Services</v>
          </cell>
          <cell r="E17319" t="str">
            <v>District 6</v>
          </cell>
          <cell r="F17319" t="str">
            <v>Sewer</v>
          </cell>
        </row>
        <row r="17320">
          <cell r="B17320">
            <v>374.97</v>
          </cell>
          <cell r="C17320">
            <v>2013</v>
          </cell>
          <cell r="D17320" t="str">
            <v>600190  Security Services</v>
          </cell>
          <cell r="E17320" t="str">
            <v>District 6</v>
          </cell>
          <cell r="F17320" t="str">
            <v>Sewer</v>
          </cell>
        </row>
        <row r="17321">
          <cell r="B17321">
            <v>374.97</v>
          </cell>
          <cell r="C17321">
            <v>2013</v>
          </cell>
          <cell r="D17321" t="str">
            <v>600190  Security Services</v>
          </cell>
          <cell r="E17321" t="str">
            <v>District 7</v>
          </cell>
          <cell r="F17321" t="str">
            <v>Sewer</v>
          </cell>
        </row>
        <row r="17322">
          <cell r="B17322">
            <v>749.94</v>
          </cell>
          <cell r="C17322">
            <v>2013</v>
          </cell>
          <cell r="D17322" t="str">
            <v>600190  Security Services</v>
          </cell>
          <cell r="E17322" t="str">
            <v>Logistics</v>
          </cell>
          <cell r="F17322" t="str">
            <v>Water</v>
          </cell>
        </row>
        <row r="17323">
          <cell r="B17323">
            <v>1499.88</v>
          </cell>
          <cell r="C17323">
            <v>2013</v>
          </cell>
          <cell r="D17323" t="str">
            <v>600190  Security Services</v>
          </cell>
          <cell r="E17323" t="str">
            <v>Logistics</v>
          </cell>
          <cell r="F17323" t="str">
            <v>Water</v>
          </cell>
        </row>
        <row r="17324">
          <cell r="B17324">
            <v>3749.7</v>
          </cell>
          <cell r="C17324">
            <v>2013</v>
          </cell>
          <cell r="D17324" t="str">
            <v>600190  Security Services</v>
          </cell>
          <cell r="E17324" t="str">
            <v>Logistics</v>
          </cell>
          <cell r="F17324" t="str">
            <v>Water</v>
          </cell>
        </row>
        <row r="17325">
          <cell r="B17325">
            <v>1124.9100000000001</v>
          </cell>
          <cell r="C17325">
            <v>2013</v>
          </cell>
          <cell r="D17325" t="str">
            <v>600190  Security Services</v>
          </cell>
          <cell r="E17325" t="str">
            <v>District 8</v>
          </cell>
          <cell r="F17325" t="str">
            <v>Water</v>
          </cell>
        </row>
        <row r="17326">
          <cell r="B17326">
            <v>374.97</v>
          </cell>
          <cell r="C17326">
            <v>2013</v>
          </cell>
          <cell r="D17326" t="str">
            <v>600190  Security Services</v>
          </cell>
          <cell r="E17326" t="str">
            <v>District 8</v>
          </cell>
          <cell r="F17326" t="str">
            <v>Water</v>
          </cell>
        </row>
        <row r="17327">
          <cell r="B17327">
            <v>11918.5</v>
          </cell>
          <cell r="C17327">
            <v>2013</v>
          </cell>
          <cell r="D17327" t="str">
            <v>600200  Telephone and Internet</v>
          </cell>
          <cell r="E17327" t="str">
            <v>District 1</v>
          </cell>
          <cell r="F17327" t="str">
            <v>Water</v>
          </cell>
        </row>
        <row r="17328">
          <cell r="B17328">
            <v>70341.78</v>
          </cell>
          <cell r="C17328">
            <v>2013</v>
          </cell>
          <cell r="D17328" t="str">
            <v>600200  Telephone and Internet</v>
          </cell>
          <cell r="E17328" t="str">
            <v>District 6</v>
          </cell>
          <cell r="F17328" t="str">
            <v>Water</v>
          </cell>
        </row>
        <row r="17329">
          <cell r="B17329">
            <v>76278.039999999994</v>
          </cell>
          <cell r="C17329">
            <v>2013</v>
          </cell>
          <cell r="D17329" t="str">
            <v>600200  Telephone and Internet</v>
          </cell>
          <cell r="E17329" t="str">
            <v>District 8</v>
          </cell>
          <cell r="F17329" t="str">
            <v>Water</v>
          </cell>
        </row>
        <row r="17330">
          <cell r="B17330">
            <v>31280.66</v>
          </cell>
          <cell r="C17330">
            <v>2013</v>
          </cell>
          <cell r="D17330" t="str">
            <v>600200  Telephone and Internet</v>
          </cell>
          <cell r="E17330" t="str">
            <v>District 8</v>
          </cell>
          <cell r="F17330" t="str">
            <v>Water</v>
          </cell>
        </row>
        <row r="17331">
          <cell r="B17331">
            <v>4081.68</v>
          </cell>
          <cell r="C17331">
            <v>2013</v>
          </cell>
          <cell r="D17331" t="str">
            <v>600200  Telephone and Internet</v>
          </cell>
          <cell r="E17331" t="str">
            <v>District 6</v>
          </cell>
          <cell r="F17331" t="str">
            <v>Water</v>
          </cell>
        </row>
        <row r="17332">
          <cell r="B17332">
            <v>17572.7</v>
          </cell>
          <cell r="C17332">
            <v>2013</v>
          </cell>
          <cell r="D17332" t="str">
            <v>600200  Telephone and Internet</v>
          </cell>
          <cell r="E17332" t="str">
            <v>District 3</v>
          </cell>
          <cell r="F17332" t="str">
            <v>Water</v>
          </cell>
        </row>
        <row r="17333">
          <cell r="B17333">
            <v>80806</v>
          </cell>
          <cell r="C17333">
            <v>2013</v>
          </cell>
          <cell r="D17333" t="str">
            <v>600200  Telephone and Internet</v>
          </cell>
          <cell r="E17333" t="str">
            <v>District 3</v>
          </cell>
          <cell r="F17333" t="str">
            <v>Water</v>
          </cell>
        </row>
        <row r="17334">
          <cell r="B17334">
            <v>0</v>
          </cell>
          <cell r="C17334">
            <v>2013</v>
          </cell>
          <cell r="D17334" t="str">
            <v>600200  Telephone and Internet</v>
          </cell>
          <cell r="E17334" t="str">
            <v>District 3</v>
          </cell>
          <cell r="F17334" t="str">
            <v>Water</v>
          </cell>
        </row>
        <row r="17335">
          <cell r="B17335">
            <v>2932.94</v>
          </cell>
          <cell r="C17335">
            <v>2013</v>
          </cell>
          <cell r="D17335" t="str">
            <v>600200  Telephone and Internet</v>
          </cell>
          <cell r="E17335" t="str">
            <v>District 3</v>
          </cell>
          <cell r="F17335" t="str">
            <v>Water</v>
          </cell>
        </row>
        <row r="17336">
          <cell r="B17336">
            <v>6960.36</v>
          </cell>
          <cell r="C17336">
            <v>2013</v>
          </cell>
          <cell r="D17336" t="str">
            <v>600200  Telephone and Internet</v>
          </cell>
          <cell r="E17336" t="str">
            <v>District 4</v>
          </cell>
          <cell r="F17336" t="str">
            <v>Water</v>
          </cell>
        </row>
        <row r="17337">
          <cell r="B17337">
            <v>127291.8</v>
          </cell>
          <cell r="C17337">
            <v>2013</v>
          </cell>
          <cell r="D17337" t="str">
            <v>600200  Telephone and Internet</v>
          </cell>
          <cell r="E17337" t="str">
            <v>District 4</v>
          </cell>
          <cell r="F17337" t="str">
            <v>Water</v>
          </cell>
        </row>
        <row r="17338">
          <cell r="B17338">
            <v>92327.360000000001</v>
          </cell>
          <cell r="C17338">
            <v>2013</v>
          </cell>
          <cell r="D17338" t="str">
            <v>600200  Telephone and Internet</v>
          </cell>
          <cell r="E17338" t="str">
            <v>District 4</v>
          </cell>
          <cell r="F17338" t="str">
            <v>Water</v>
          </cell>
        </row>
        <row r="17339">
          <cell r="B17339">
            <v>65612.649999999994</v>
          </cell>
          <cell r="C17339">
            <v>2013</v>
          </cell>
          <cell r="D17339" t="str">
            <v>600200  Telephone and Internet</v>
          </cell>
          <cell r="E17339" t="str">
            <v>District 4</v>
          </cell>
          <cell r="F17339" t="str">
            <v>Water</v>
          </cell>
        </row>
        <row r="17340">
          <cell r="B17340">
            <v>16625.87</v>
          </cell>
          <cell r="C17340">
            <v>2013</v>
          </cell>
          <cell r="D17340" t="str">
            <v>600200  Telephone and Internet</v>
          </cell>
          <cell r="E17340" t="str">
            <v>District 4</v>
          </cell>
          <cell r="F17340" t="str">
            <v>Water</v>
          </cell>
        </row>
        <row r="17341">
          <cell r="B17341">
            <v>36926.42</v>
          </cell>
          <cell r="C17341">
            <v>2013</v>
          </cell>
          <cell r="D17341" t="str">
            <v>600200  Telephone and Internet</v>
          </cell>
          <cell r="E17341" t="str">
            <v>District 8</v>
          </cell>
          <cell r="F17341" t="str">
            <v>Water</v>
          </cell>
        </row>
        <row r="17342">
          <cell r="B17342">
            <v>3315.11</v>
          </cell>
          <cell r="C17342">
            <v>2013</v>
          </cell>
          <cell r="D17342" t="str">
            <v>600200  Telephone and Internet</v>
          </cell>
          <cell r="E17342" t="str">
            <v>District 8</v>
          </cell>
          <cell r="F17342" t="str">
            <v>Water</v>
          </cell>
        </row>
        <row r="17343">
          <cell r="B17343">
            <v>0</v>
          </cell>
          <cell r="C17343">
            <v>2013</v>
          </cell>
          <cell r="D17343" t="str">
            <v>600200  Telephone and Internet</v>
          </cell>
          <cell r="E17343" t="str">
            <v>District 1</v>
          </cell>
          <cell r="F17343" t="str">
            <v>Water</v>
          </cell>
        </row>
        <row r="17344">
          <cell r="B17344">
            <v>0</v>
          </cell>
          <cell r="C17344">
            <v>2013</v>
          </cell>
          <cell r="D17344" t="str">
            <v>600200  Telephone and Internet</v>
          </cell>
          <cell r="E17344" t="str">
            <v>District 8</v>
          </cell>
          <cell r="F17344" t="str">
            <v>Water</v>
          </cell>
        </row>
        <row r="17345">
          <cell r="B17345">
            <v>0</v>
          </cell>
          <cell r="C17345">
            <v>2013</v>
          </cell>
          <cell r="D17345" t="str">
            <v>600200  Telephone and Internet</v>
          </cell>
          <cell r="E17345" t="str">
            <v>District 8</v>
          </cell>
          <cell r="F17345" t="str">
            <v>Water</v>
          </cell>
        </row>
        <row r="17346">
          <cell r="B17346">
            <v>0</v>
          </cell>
          <cell r="C17346">
            <v>2013</v>
          </cell>
          <cell r="D17346" t="str">
            <v>600200  Telephone and Internet</v>
          </cell>
          <cell r="E17346" t="str">
            <v>District 8</v>
          </cell>
          <cell r="F17346" t="str">
            <v>Water</v>
          </cell>
        </row>
        <row r="17347">
          <cell r="B17347">
            <v>32195.51</v>
          </cell>
          <cell r="C17347">
            <v>2013</v>
          </cell>
          <cell r="D17347" t="str">
            <v>600200  Telephone and Internet</v>
          </cell>
          <cell r="E17347" t="str">
            <v>District 6</v>
          </cell>
          <cell r="F17347" t="str">
            <v>Water</v>
          </cell>
        </row>
        <row r="17348">
          <cell r="B17348">
            <v>65268.19</v>
          </cell>
          <cell r="C17348">
            <v>2013</v>
          </cell>
          <cell r="D17348" t="str">
            <v>600200  Telephone and Internet</v>
          </cell>
          <cell r="E17348" t="str">
            <v>District 6</v>
          </cell>
          <cell r="F17348" t="str">
            <v>Water</v>
          </cell>
        </row>
        <row r="17349">
          <cell r="B17349">
            <v>0</v>
          </cell>
          <cell r="C17349">
            <v>2013</v>
          </cell>
          <cell r="D17349" t="str">
            <v>600200  Telephone and Internet</v>
          </cell>
          <cell r="E17349" t="str">
            <v>District 6</v>
          </cell>
          <cell r="F17349" t="str">
            <v>Water</v>
          </cell>
        </row>
        <row r="17350">
          <cell r="B17350">
            <v>0</v>
          </cell>
          <cell r="C17350">
            <v>2013</v>
          </cell>
          <cell r="D17350" t="str">
            <v>600200  Telephone and Internet</v>
          </cell>
          <cell r="E17350" t="str">
            <v>District 6</v>
          </cell>
          <cell r="F17350" t="str">
            <v>Water</v>
          </cell>
        </row>
        <row r="17351">
          <cell r="B17351">
            <v>8015.47</v>
          </cell>
          <cell r="C17351">
            <v>2013</v>
          </cell>
          <cell r="D17351" t="str">
            <v>600200  Telephone and Internet</v>
          </cell>
          <cell r="E17351" t="str">
            <v>District 6</v>
          </cell>
          <cell r="F17351" t="str">
            <v>Water</v>
          </cell>
        </row>
        <row r="17352">
          <cell r="B17352">
            <v>18206.849999999999</v>
          </cell>
          <cell r="C17352">
            <v>2013</v>
          </cell>
          <cell r="D17352" t="str">
            <v>600200  Telephone and Internet</v>
          </cell>
          <cell r="E17352" t="str">
            <v>District 6</v>
          </cell>
          <cell r="F17352" t="str">
            <v>Water</v>
          </cell>
        </row>
        <row r="17353">
          <cell r="B17353">
            <v>29862.79</v>
          </cell>
          <cell r="C17353">
            <v>2013</v>
          </cell>
          <cell r="D17353" t="str">
            <v>600200  Telephone and Internet</v>
          </cell>
          <cell r="E17353" t="str">
            <v>District 6</v>
          </cell>
          <cell r="F17353" t="str">
            <v>Water</v>
          </cell>
        </row>
        <row r="17354">
          <cell r="B17354">
            <v>104904.63</v>
          </cell>
          <cell r="C17354">
            <v>2013</v>
          </cell>
          <cell r="D17354" t="str">
            <v>600200  Telephone and Internet</v>
          </cell>
          <cell r="E17354" t="str">
            <v>District 8</v>
          </cell>
          <cell r="F17354" t="str">
            <v>Water</v>
          </cell>
        </row>
        <row r="17355">
          <cell r="B17355">
            <v>23872.38</v>
          </cell>
          <cell r="C17355">
            <v>2013</v>
          </cell>
          <cell r="D17355" t="str">
            <v>600200  Telephone and Internet</v>
          </cell>
          <cell r="E17355" t="str">
            <v>District 8</v>
          </cell>
          <cell r="F17355" t="str">
            <v>Water</v>
          </cell>
        </row>
        <row r="17356">
          <cell r="B17356">
            <v>6062.49</v>
          </cell>
          <cell r="C17356">
            <v>2013</v>
          </cell>
          <cell r="D17356" t="str">
            <v>600200  Telephone and Internet</v>
          </cell>
          <cell r="E17356" t="str">
            <v>District 8</v>
          </cell>
          <cell r="F17356" t="str">
            <v>Water</v>
          </cell>
        </row>
        <row r="17357">
          <cell r="B17357">
            <v>130132.65</v>
          </cell>
          <cell r="C17357">
            <v>2013</v>
          </cell>
          <cell r="D17357" t="str">
            <v>600200  Telephone and Internet</v>
          </cell>
          <cell r="E17357" t="str">
            <v>District 8</v>
          </cell>
          <cell r="F17357" t="str">
            <v>Water</v>
          </cell>
        </row>
        <row r="17358">
          <cell r="B17358">
            <v>0</v>
          </cell>
          <cell r="C17358">
            <v>2013</v>
          </cell>
          <cell r="D17358" t="str">
            <v>600200  Telephone and Internet</v>
          </cell>
          <cell r="E17358" t="str">
            <v>District 8</v>
          </cell>
          <cell r="F17358" t="str">
            <v>Water</v>
          </cell>
        </row>
        <row r="17359">
          <cell r="B17359">
            <v>13800.37</v>
          </cell>
          <cell r="C17359">
            <v>2013</v>
          </cell>
          <cell r="D17359" t="str">
            <v>600200  Telephone and Internet</v>
          </cell>
          <cell r="E17359" t="str">
            <v>District 8</v>
          </cell>
          <cell r="F17359" t="str">
            <v>Water</v>
          </cell>
        </row>
        <row r="17360">
          <cell r="B17360">
            <v>415176.21</v>
          </cell>
          <cell r="C17360">
            <v>2013</v>
          </cell>
          <cell r="D17360" t="str">
            <v>600200  Telephone and Internet</v>
          </cell>
          <cell r="E17360" t="str">
            <v>District 8</v>
          </cell>
          <cell r="F17360" t="str">
            <v>Water</v>
          </cell>
        </row>
        <row r="17361">
          <cell r="B17361">
            <v>0</v>
          </cell>
          <cell r="C17361">
            <v>2013</v>
          </cell>
          <cell r="D17361" t="str">
            <v>600200  Telephone and Internet</v>
          </cell>
          <cell r="E17361" t="str">
            <v>District 8</v>
          </cell>
          <cell r="F17361" t="str">
            <v>Water</v>
          </cell>
        </row>
        <row r="17362">
          <cell r="B17362">
            <v>0</v>
          </cell>
          <cell r="C17362">
            <v>2013</v>
          </cell>
          <cell r="D17362" t="str">
            <v>600200  Telephone and Internet</v>
          </cell>
          <cell r="E17362" t="str">
            <v>Informal Settlements</v>
          </cell>
          <cell r="F17362" t="str">
            <v>Sewer</v>
          </cell>
        </row>
        <row r="17363">
          <cell r="B17363">
            <v>0</v>
          </cell>
          <cell r="C17363">
            <v>2013</v>
          </cell>
          <cell r="D17363" t="str">
            <v>600200  Telephone and Internet</v>
          </cell>
          <cell r="E17363" t="str">
            <v>Planning &amp; Design</v>
          </cell>
          <cell r="F17363" t="str">
            <v>Sewer</v>
          </cell>
        </row>
        <row r="17364">
          <cell r="B17364">
            <v>9655.16</v>
          </cell>
          <cell r="C17364">
            <v>2013</v>
          </cell>
          <cell r="D17364" t="str">
            <v>600200  Telephone and Internet</v>
          </cell>
          <cell r="E17364" t="str">
            <v>Informal Settlements</v>
          </cell>
          <cell r="F17364" t="str">
            <v>Sewer</v>
          </cell>
        </row>
        <row r="17365">
          <cell r="B17365">
            <v>0</v>
          </cell>
          <cell r="C17365">
            <v>2013</v>
          </cell>
          <cell r="D17365" t="str">
            <v>600200  Telephone and Internet</v>
          </cell>
          <cell r="E17365" t="str">
            <v>Logistics</v>
          </cell>
          <cell r="F17365" t="str">
            <v>Sewer</v>
          </cell>
        </row>
        <row r="17366">
          <cell r="B17366">
            <v>0</v>
          </cell>
          <cell r="C17366">
            <v>2013</v>
          </cell>
          <cell r="D17366" t="str">
            <v>600200  Telephone and Internet</v>
          </cell>
          <cell r="E17366" t="str">
            <v>Logistics</v>
          </cell>
          <cell r="F17366" t="str">
            <v>Sewer</v>
          </cell>
        </row>
        <row r="17367">
          <cell r="B17367">
            <v>19343.310000000001</v>
          </cell>
          <cell r="C17367">
            <v>2013</v>
          </cell>
          <cell r="D17367" t="str">
            <v>600200  Telephone and Internet</v>
          </cell>
          <cell r="E17367" t="str">
            <v>District 1</v>
          </cell>
          <cell r="F17367" t="str">
            <v>Sewer</v>
          </cell>
        </row>
        <row r="17368">
          <cell r="B17368">
            <v>50837.52</v>
          </cell>
          <cell r="C17368">
            <v>2013</v>
          </cell>
          <cell r="D17368" t="str">
            <v>600200  Telephone and Internet</v>
          </cell>
          <cell r="E17368" t="str">
            <v>District 7</v>
          </cell>
          <cell r="F17368" t="str">
            <v>Sewer</v>
          </cell>
        </row>
        <row r="17369">
          <cell r="B17369">
            <v>26497.13</v>
          </cell>
          <cell r="C17369">
            <v>2013</v>
          </cell>
          <cell r="D17369" t="str">
            <v>600200  Telephone and Internet</v>
          </cell>
          <cell r="E17369" t="str">
            <v>District 6</v>
          </cell>
          <cell r="F17369" t="str">
            <v>Sewer</v>
          </cell>
        </row>
        <row r="17370">
          <cell r="B17370">
            <v>0</v>
          </cell>
          <cell r="C17370">
            <v>2013</v>
          </cell>
          <cell r="D17370" t="str">
            <v>600200  Telephone and Internet</v>
          </cell>
          <cell r="E17370" t="str">
            <v>District 7</v>
          </cell>
          <cell r="F17370" t="str">
            <v>Sewer</v>
          </cell>
        </row>
        <row r="17371">
          <cell r="B17371">
            <v>39153.24</v>
          </cell>
          <cell r="C17371">
            <v>2013</v>
          </cell>
          <cell r="D17371" t="str">
            <v>600200  Telephone and Internet</v>
          </cell>
          <cell r="E17371" t="str">
            <v>District 3</v>
          </cell>
          <cell r="F17371" t="str">
            <v>Sewer</v>
          </cell>
        </row>
        <row r="17372">
          <cell r="B17372">
            <v>74402.179999999993</v>
          </cell>
          <cell r="C17372">
            <v>2013</v>
          </cell>
          <cell r="D17372" t="str">
            <v>600200  Telephone and Internet</v>
          </cell>
          <cell r="E17372" t="str">
            <v>District 4</v>
          </cell>
          <cell r="F17372" t="str">
            <v>Sewer</v>
          </cell>
        </row>
        <row r="17373">
          <cell r="B17373">
            <v>29310.04</v>
          </cell>
          <cell r="C17373">
            <v>2013</v>
          </cell>
          <cell r="D17373" t="str">
            <v>600200  Telephone and Internet</v>
          </cell>
          <cell r="E17373" t="str">
            <v>District 4</v>
          </cell>
          <cell r="F17373" t="str">
            <v>Sewer</v>
          </cell>
        </row>
        <row r="17374">
          <cell r="B17374">
            <v>13894.68</v>
          </cell>
          <cell r="C17374">
            <v>2013</v>
          </cell>
          <cell r="D17374" t="str">
            <v>600200  Telephone and Internet</v>
          </cell>
          <cell r="E17374" t="str">
            <v>District 4</v>
          </cell>
          <cell r="F17374" t="str">
            <v>Sewer</v>
          </cell>
        </row>
        <row r="17375">
          <cell r="B17375">
            <v>0</v>
          </cell>
          <cell r="C17375">
            <v>2013</v>
          </cell>
          <cell r="D17375" t="str">
            <v>600200  Telephone and Internet</v>
          </cell>
          <cell r="E17375" t="str">
            <v>District 7</v>
          </cell>
          <cell r="F17375" t="str">
            <v>Sewer</v>
          </cell>
        </row>
        <row r="17376">
          <cell r="B17376">
            <v>0</v>
          </cell>
          <cell r="C17376">
            <v>2013</v>
          </cell>
          <cell r="D17376" t="str">
            <v>600200  Telephone and Internet</v>
          </cell>
          <cell r="E17376" t="str">
            <v>District 6</v>
          </cell>
          <cell r="F17376" t="str">
            <v>Sewer</v>
          </cell>
        </row>
        <row r="17377">
          <cell r="B17377">
            <v>5379.78</v>
          </cell>
          <cell r="C17377">
            <v>2013</v>
          </cell>
          <cell r="D17377" t="str">
            <v>600200  Telephone and Internet</v>
          </cell>
          <cell r="E17377" t="str">
            <v>District 6</v>
          </cell>
          <cell r="F17377" t="str">
            <v>Sewer</v>
          </cell>
        </row>
        <row r="17378">
          <cell r="B17378">
            <v>4147.38</v>
          </cell>
          <cell r="C17378">
            <v>2013</v>
          </cell>
          <cell r="D17378" t="str">
            <v>600200  Telephone and Internet</v>
          </cell>
          <cell r="E17378" t="str">
            <v>District 6</v>
          </cell>
          <cell r="F17378" t="str">
            <v>Sewer</v>
          </cell>
        </row>
        <row r="17379">
          <cell r="B17379">
            <v>17619.189999999999</v>
          </cell>
          <cell r="C17379">
            <v>2013</v>
          </cell>
          <cell r="D17379" t="str">
            <v>600200  Telephone and Internet</v>
          </cell>
          <cell r="E17379" t="str">
            <v>District 6</v>
          </cell>
          <cell r="F17379" t="str">
            <v>Sewer</v>
          </cell>
        </row>
        <row r="17380">
          <cell r="B17380">
            <v>10299.280000000001</v>
          </cell>
          <cell r="C17380">
            <v>2013</v>
          </cell>
          <cell r="D17380" t="str">
            <v>600200  Telephone and Internet</v>
          </cell>
          <cell r="E17380" t="str">
            <v>District 7</v>
          </cell>
          <cell r="F17380" t="str">
            <v>Sewer</v>
          </cell>
        </row>
        <row r="17381">
          <cell r="B17381">
            <v>103700.36</v>
          </cell>
          <cell r="C17381">
            <v>2013</v>
          </cell>
          <cell r="D17381" t="str">
            <v>600200  Telephone and Internet</v>
          </cell>
          <cell r="E17381" t="str">
            <v>District 7</v>
          </cell>
          <cell r="F17381" t="str">
            <v>Sewer</v>
          </cell>
        </row>
        <row r="17382">
          <cell r="B17382">
            <v>230.51</v>
          </cell>
          <cell r="C17382">
            <v>2013</v>
          </cell>
          <cell r="D17382" t="str">
            <v>600200  Telephone and Internet</v>
          </cell>
          <cell r="E17382" t="str">
            <v>District 7</v>
          </cell>
          <cell r="F17382" t="str">
            <v>Sewer</v>
          </cell>
        </row>
        <row r="17383">
          <cell r="B17383">
            <v>40462.49</v>
          </cell>
          <cell r="C17383">
            <v>2013</v>
          </cell>
          <cell r="D17383" t="str">
            <v>600200  Telephone and Internet</v>
          </cell>
          <cell r="E17383" t="str">
            <v>Logistics</v>
          </cell>
          <cell r="F17383" t="str">
            <v>Water</v>
          </cell>
        </row>
        <row r="17384">
          <cell r="B17384">
            <v>750.92</v>
          </cell>
          <cell r="C17384">
            <v>2013</v>
          </cell>
          <cell r="D17384" t="str">
            <v>600200  Telephone and Internet</v>
          </cell>
          <cell r="E17384" t="str">
            <v>Informal Settlements</v>
          </cell>
          <cell r="F17384" t="str">
            <v>Water</v>
          </cell>
        </row>
        <row r="17385">
          <cell r="B17385">
            <v>0</v>
          </cell>
          <cell r="C17385">
            <v>2013</v>
          </cell>
          <cell r="D17385" t="str">
            <v>600200  Telephone and Internet</v>
          </cell>
          <cell r="E17385" t="str">
            <v>Planning &amp; Design</v>
          </cell>
          <cell r="F17385" t="str">
            <v>Water</v>
          </cell>
        </row>
        <row r="17386">
          <cell r="B17386">
            <v>49076.62</v>
          </cell>
          <cell r="C17386">
            <v>2013</v>
          </cell>
          <cell r="D17386" t="str">
            <v>600200  Telephone and Internet</v>
          </cell>
          <cell r="E17386" t="str">
            <v>TOC</v>
          </cell>
          <cell r="F17386" t="str">
            <v>Water</v>
          </cell>
        </row>
        <row r="17387">
          <cell r="B17387">
            <v>104740.31</v>
          </cell>
          <cell r="C17387">
            <v>2013</v>
          </cell>
          <cell r="D17387" t="str">
            <v>600200  Telephone and Internet</v>
          </cell>
          <cell r="E17387" t="str">
            <v>Informal Settlements</v>
          </cell>
          <cell r="F17387" t="str">
            <v>Water</v>
          </cell>
        </row>
        <row r="17388">
          <cell r="B17388">
            <v>57920.27</v>
          </cell>
          <cell r="C17388">
            <v>2013</v>
          </cell>
          <cell r="D17388" t="str">
            <v>600200  Telephone and Internet</v>
          </cell>
          <cell r="E17388" t="str">
            <v>TOC</v>
          </cell>
          <cell r="F17388" t="str">
            <v>Water</v>
          </cell>
        </row>
        <row r="17389">
          <cell r="B17389">
            <v>42725.09</v>
          </cell>
          <cell r="C17389">
            <v>2013</v>
          </cell>
          <cell r="D17389" t="str">
            <v>600200  Telephone and Internet</v>
          </cell>
          <cell r="E17389" t="str">
            <v>Logistics</v>
          </cell>
          <cell r="F17389" t="str">
            <v>Water</v>
          </cell>
        </row>
        <row r="17390">
          <cell r="B17390">
            <v>17098.28</v>
          </cell>
          <cell r="C17390">
            <v>2013</v>
          </cell>
          <cell r="D17390" t="str">
            <v>600200  Telephone and Internet</v>
          </cell>
          <cell r="E17390" t="str">
            <v>Logistics</v>
          </cell>
          <cell r="F17390" t="str">
            <v>Water</v>
          </cell>
        </row>
        <row r="17391">
          <cell r="B17391">
            <v>85965.27</v>
          </cell>
          <cell r="C17391">
            <v>2013</v>
          </cell>
          <cell r="D17391" t="str">
            <v>600200  Telephone and Internet</v>
          </cell>
          <cell r="E17391" t="str">
            <v>Logistics</v>
          </cell>
          <cell r="F17391" t="str">
            <v>Water</v>
          </cell>
        </row>
        <row r="17392">
          <cell r="B17392">
            <v>12592.61</v>
          </cell>
          <cell r="C17392">
            <v>2013</v>
          </cell>
          <cell r="D17392" t="str">
            <v>600200  Telephone and Internet</v>
          </cell>
          <cell r="E17392" t="str">
            <v>Logistics</v>
          </cell>
          <cell r="F17392" t="str">
            <v>Water</v>
          </cell>
        </row>
        <row r="17393">
          <cell r="B17393">
            <v>36703.550000000003</v>
          </cell>
          <cell r="C17393">
            <v>2013</v>
          </cell>
          <cell r="D17393" t="str">
            <v>600200  Telephone and Internet</v>
          </cell>
          <cell r="E17393" t="str">
            <v>Logistics</v>
          </cell>
          <cell r="F17393" t="str">
            <v>Water</v>
          </cell>
        </row>
        <row r="17394">
          <cell r="B17394">
            <v>32666.799999999999</v>
          </cell>
          <cell r="C17394">
            <v>2013</v>
          </cell>
          <cell r="D17394" t="str">
            <v>600200  Telephone and Internet</v>
          </cell>
          <cell r="E17394" t="str">
            <v>District 1</v>
          </cell>
          <cell r="F17394" t="str">
            <v>Water</v>
          </cell>
        </row>
        <row r="17395">
          <cell r="B17395">
            <v>37842.36</v>
          </cell>
          <cell r="C17395">
            <v>2013</v>
          </cell>
          <cell r="D17395" t="str">
            <v>600200  Telephone and Internet</v>
          </cell>
          <cell r="E17395" t="str">
            <v>District 1</v>
          </cell>
          <cell r="F17395" t="str">
            <v>Water</v>
          </cell>
        </row>
        <row r="17396">
          <cell r="B17396">
            <v>0</v>
          </cell>
          <cell r="C17396">
            <v>2013</v>
          </cell>
          <cell r="D17396" t="str">
            <v>600200  Telephone and Internet</v>
          </cell>
          <cell r="E17396" t="str">
            <v>District 1</v>
          </cell>
          <cell r="F17396" t="str">
            <v>Water</v>
          </cell>
        </row>
        <row r="17397">
          <cell r="B17397">
            <v>9904</v>
          </cell>
          <cell r="C17397">
            <v>2013</v>
          </cell>
          <cell r="D17397" t="str">
            <v>600220  Training</v>
          </cell>
          <cell r="E17397" t="str">
            <v>Logistics</v>
          </cell>
          <cell r="F17397" t="str">
            <v>Water</v>
          </cell>
        </row>
        <row r="17398">
          <cell r="B17398">
            <v>-128944.26</v>
          </cell>
          <cell r="C17398">
            <v>2013</v>
          </cell>
          <cell r="D17398" t="str">
            <v>600240  Vehicles to Operating</v>
          </cell>
          <cell r="E17398" t="str">
            <v>Informal Settlements</v>
          </cell>
          <cell r="F17398" t="str">
            <v>Water</v>
          </cell>
        </row>
        <row r="17399">
          <cell r="B17399">
            <v>-238414.62</v>
          </cell>
          <cell r="C17399">
            <v>2013</v>
          </cell>
          <cell r="D17399" t="str">
            <v>600240  Vehicles to Operating</v>
          </cell>
          <cell r="E17399" t="str">
            <v>Logistics</v>
          </cell>
          <cell r="F17399" t="str">
            <v>Water</v>
          </cell>
        </row>
        <row r="17400">
          <cell r="B17400">
            <v>-694798.76</v>
          </cell>
          <cell r="C17400">
            <v>2013</v>
          </cell>
          <cell r="D17400" t="str">
            <v>600240  Vehicles to Operating</v>
          </cell>
          <cell r="E17400" t="str">
            <v>District 1</v>
          </cell>
          <cell r="F17400" t="str">
            <v>Water</v>
          </cell>
        </row>
        <row r="17401">
          <cell r="B17401">
            <v>-272770.40000000002</v>
          </cell>
          <cell r="C17401">
            <v>2013</v>
          </cell>
          <cell r="D17401" t="str">
            <v>600240  Vehicles to Operating</v>
          </cell>
          <cell r="E17401" t="str">
            <v>District 8</v>
          </cell>
          <cell r="F17401" t="str">
            <v>Water</v>
          </cell>
        </row>
        <row r="17402">
          <cell r="B17402">
            <v>-170540.01</v>
          </cell>
          <cell r="C17402">
            <v>2013</v>
          </cell>
          <cell r="D17402" t="str">
            <v>600240  Vehicles to Operating</v>
          </cell>
          <cell r="E17402" t="str">
            <v>District 6</v>
          </cell>
          <cell r="F17402" t="str">
            <v>Water</v>
          </cell>
        </row>
        <row r="17403">
          <cell r="B17403">
            <v>-630.64</v>
          </cell>
          <cell r="C17403">
            <v>2013</v>
          </cell>
          <cell r="D17403" t="str">
            <v>600240  Vehicles to Operating</v>
          </cell>
          <cell r="E17403" t="str">
            <v>District 3</v>
          </cell>
          <cell r="F17403" t="str">
            <v>Water</v>
          </cell>
        </row>
        <row r="17404">
          <cell r="B17404">
            <v>-331959.02</v>
          </cell>
          <cell r="C17404">
            <v>2013</v>
          </cell>
          <cell r="D17404" t="str">
            <v>600240  Vehicles to Operating</v>
          </cell>
          <cell r="E17404" t="str">
            <v>District 4</v>
          </cell>
          <cell r="F17404" t="str">
            <v>Water</v>
          </cell>
        </row>
        <row r="17405">
          <cell r="B17405">
            <v>-286653.73</v>
          </cell>
          <cell r="C17405">
            <v>2013</v>
          </cell>
          <cell r="D17405" t="str">
            <v>600240  Vehicles to Operating</v>
          </cell>
          <cell r="E17405" t="str">
            <v>District 4</v>
          </cell>
          <cell r="F17405" t="str">
            <v>Water</v>
          </cell>
        </row>
        <row r="17406">
          <cell r="B17406">
            <v>-65485.49</v>
          </cell>
          <cell r="C17406">
            <v>2013</v>
          </cell>
          <cell r="D17406" t="str">
            <v>600240  Vehicles to Operating</v>
          </cell>
          <cell r="E17406" t="str">
            <v>District 4</v>
          </cell>
          <cell r="F17406" t="str">
            <v>Water</v>
          </cell>
        </row>
        <row r="17407">
          <cell r="B17407">
            <v>-831538.14</v>
          </cell>
          <cell r="C17407">
            <v>2013</v>
          </cell>
          <cell r="D17407" t="str">
            <v>600240  Vehicles to Operating</v>
          </cell>
          <cell r="E17407" t="str">
            <v>District 8</v>
          </cell>
          <cell r="F17407" t="str">
            <v>Water</v>
          </cell>
        </row>
        <row r="17408">
          <cell r="B17408">
            <v>-194361.01</v>
          </cell>
          <cell r="C17408">
            <v>2013</v>
          </cell>
          <cell r="D17408" t="str">
            <v>600240  Vehicles to Operating</v>
          </cell>
          <cell r="E17408" t="str">
            <v>District 6</v>
          </cell>
          <cell r="F17408" t="str">
            <v>Water</v>
          </cell>
        </row>
        <row r="17409">
          <cell r="B17409">
            <v>-327198.78999999998</v>
          </cell>
          <cell r="C17409">
            <v>2013</v>
          </cell>
          <cell r="D17409" t="str">
            <v>600240  Vehicles to Operating</v>
          </cell>
          <cell r="E17409" t="str">
            <v>District 6</v>
          </cell>
          <cell r="F17409" t="str">
            <v>Water</v>
          </cell>
        </row>
        <row r="17410">
          <cell r="B17410">
            <v>-239932.02</v>
          </cell>
          <cell r="C17410">
            <v>2013</v>
          </cell>
          <cell r="D17410" t="str">
            <v>600240  Vehicles to Operating</v>
          </cell>
          <cell r="E17410" t="str">
            <v>District 6</v>
          </cell>
          <cell r="F17410" t="str">
            <v>Water</v>
          </cell>
        </row>
        <row r="17411">
          <cell r="B17411">
            <v>-63334.86</v>
          </cell>
          <cell r="C17411">
            <v>2013</v>
          </cell>
          <cell r="D17411" t="str">
            <v>600240  Vehicles to Operating</v>
          </cell>
          <cell r="E17411" t="str">
            <v>District 6</v>
          </cell>
          <cell r="F17411" t="str">
            <v>Water</v>
          </cell>
        </row>
        <row r="17412">
          <cell r="B17412">
            <v>-239528.57</v>
          </cell>
          <cell r="C17412">
            <v>2013</v>
          </cell>
          <cell r="D17412" t="str">
            <v>600240  Vehicles to Operating</v>
          </cell>
          <cell r="E17412" t="str">
            <v>District 8</v>
          </cell>
          <cell r="F17412" t="str">
            <v>Water</v>
          </cell>
        </row>
        <row r="17413">
          <cell r="B17413">
            <v>-2409669.2599999998</v>
          </cell>
          <cell r="C17413">
            <v>2013</v>
          </cell>
          <cell r="D17413" t="str">
            <v>600240  Vehicles to Operating</v>
          </cell>
          <cell r="E17413" t="str">
            <v>District 8</v>
          </cell>
          <cell r="F17413" t="str">
            <v>Water</v>
          </cell>
        </row>
        <row r="17414">
          <cell r="B17414">
            <v>-260419.5</v>
          </cell>
          <cell r="C17414">
            <v>2013</v>
          </cell>
          <cell r="D17414" t="str">
            <v>600240  Vehicles to Operating</v>
          </cell>
          <cell r="E17414" t="str">
            <v>Informal Settlements</v>
          </cell>
          <cell r="F17414" t="str">
            <v>Sewer</v>
          </cell>
        </row>
        <row r="17415">
          <cell r="B17415">
            <v>-1628212.82</v>
          </cell>
          <cell r="C17415">
            <v>2013</v>
          </cell>
          <cell r="D17415" t="str">
            <v>600240  Vehicles to Operating</v>
          </cell>
          <cell r="E17415" t="str">
            <v>Informal Settlements</v>
          </cell>
          <cell r="F17415" t="str">
            <v>Sewer</v>
          </cell>
        </row>
        <row r="17416">
          <cell r="B17416">
            <v>-240803.63</v>
          </cell>
          <cell r="C17416">
            <v>2013</v>
          </cell>
          <cell r="D17416" t="str">
            <v>600240  Vehicles to Operating</v>
          </cell>
          <cell r="E17416" t="str">
            <v>Logistics</v>
          </cell>
          <cell r="F17416" t="str">
            <v>Sewer</v>
          </cell>
        </row>
        <row r="17417">
          <cell r="B17417">
            <v>-290785.28000000003</v>
          </cell>
          <cell r="C17417">
            <v>2013</v>
          </cell>
          <cell r="D17417" t="str">
            <v>600240  Vehicles to Operating</v>
          </cell>
          <cell r="E17417" t="str">
            <v>Logistics</v>
          </cell>
          <cell r="F17417" t="str">
            <v>Sewer</v>
          </cell>
        </row>
        <row r="17418">
          <cell r="B17418">
            <v>-192251.31</v>
          </cell>
          <cell r="C17418">
            <v>2013</v>
          </cell>
          <cell r="D17418" t="str">
            <v>600240  Vehicles to Operating</v>
          </cell>
          <cell r="E17418" t="str">
            <v>District 1</v>
          </cell>
          <cell r="F17418" t="str">
            <v>Sewer</v>
          </cell>
        </row>
        <row r="17419">
          <cell r="B17419">
            <v>-177209.64</v>
          </cell>
          <cell r="C17419">
            <v>2013</v>
          </cell>
          <cell r="D17419" t="str">
            <v>600240  Vehicles to Operating</v>
          </cell>
          <cell r="E17419" t="str">
            <v>District 1</v>
          </cell>
          <cell r="F17419" t="str">
            <v>Sewer</v>
          </cell>
        </row>
        <row r="17420">
          <cell r="B17420">
            <v>-163582.25</v>
          </cell>
          <cell r="C17420">
            <v>2013</v>
          </cell>
          <cell r="D17420" t="str">
            <v>600240  Vehicles to Operating</v>
          </cell>
          <cell r="E17420" t="str">
            <v>District 7</v>
          </cell>
          <cell r="F17420" t="str">
            <v>Sewer</v>
          </cell>
        </row>
        <row r="17421">
          <cell r="B17421">
            <v>-169042.65</v>
          </cell>
          <cell r="C17421">
            <v>2013</v>
          </cell>
          <cell r="D17421" t="str">
            <v>600240  Vehicles to Operating</v>
          </cell>
          <cell r="E17421" t="str">
            <v>District 6</v>
          </cell>
          <cell r="F17421" t="str">
            <v>Sewer</v>
          </cell>
        </row>
        <row r="17422">
          <cell r="B17422">
            <v>-176.62</v>
          </cell>
          <cell r="C17422">
            <v>2013</v>
          </cell>
          <cell r="D17422" t="str">
            <v>600240  Vehicles to Operating</v>
          </cell>
          <cell r="E17422" t="str">
            <v>District 3</v>
          </cell>
          <cell r="F17422" t="str">
            <v>Sewer</v>
          </cell>
        </row>
        <row r="17423">
          <cell r="B17423">
            <v>-496999.79</v>
          </cell>
          <cell r="C17423">
            <v>2013</v>
          </cell>
          <cell r="D17423" t="str">
            <v>600240  Vehicles to Operating</v>
          </cell>
          <cell r="E17423" t="str">
            <v>District 4</v>
          </cell>
          <cell r="F17423" t="str">
            <v>Sewer</v>
          </cell>
        </row>
        <row r="17424">
          <cell r="B17424">
            <v>-436018.67</v>
          </cell>
          <cell r="C17424">
            <v>2013</v>
          </cell>
          <cell r="D17424" t="str">
            <v>600240  Vehicles to Operating</v>
          </cell>
          <cell r="E17424" t="str">
            <v>District 4</v>
          </cell>
          <cell r="F17424" t="str">
            <v>Sewer</v>
          </cell>
        </row>
        <row r="17425">
          <cell r="B17425">
            <v>-103215.29</v>
          </cell>
          <cell r="C17425">
            <v>2013</v>
          </cell>
          <cell r="D17425" t="str">
            <v>600240  Vehicles to Operating</v>
          </cell>
          <cell r="E17425" t="str">
            <v>District 4</v>
          </cell>
          <cell r="F17425" t="str">
            <v>Sewer</v>
          </cell>
        </row>
        <row r="17426">
          <cell r="B17426">
            <v>-217824.44</v>
          </cell>
          <cell r="C17426">
            <v>2013</v>
          </cell>
          <cell r="D17426" t="str">
            <v>600240  Vehicles to Operating</v>
          </cell>
          <cell r="E17426" t="str">
            <v>District 7</v>
          </cell>
          <cell r="F17426" t="str">
            <v>Sewer</v>
          </cell>
        </row>
        <row r="17427">
          <cell r="B17427">
            <v>-365431.38</v>
          </cell>
          <cell r="C17427">
            <v>2013</v>
          </cell>
          <cell r="D17427" t="str">
            <v>600240  Vehicles to Operating</v>
          </cell>
          <cell r="E17427" t="str">
            <v>District 6</v>
          </cell>
          <cell r="F17427" t="str">
            <v>Sewer</v>
          </cell>
        </row>
        <row r="17428">
          <cell r="B17428">
            <v>-708258.22</v>
          </cell>
          <cell r="C17428">
            <v>2013</v>
          </cell>
          <cell r="D17428" t="str">
            <v>600240  Vehicles to Operating</v>
          </cell>
          <cell r="E17428" t="str">
            <v>District 6</v>
          </cell>
          <cell r="F17428" t="str">
            <v>Sewer</v>
          </cell>
        </row>
        <row r="17429">
          <cell r="B17429">
            <v>-217104.85</v>
          </cell>
          <cell r="C17429">
            <v>2013</v>
          </cell>
          <cell r="D17429" t="str">
            <v>600240  Vehicles to Operating</v>
          </cell>
          <cell r="E17429" t="str">
            <v>District 6</v>
          </cell>
          <cell r="F17429" t="str">
            <v>Sewer</v>
          </cell>
        </row>
        <row r="17430">
          <cell r="B17430">
            <v>-115238.09</v>
          </cell>
          <cell r="C17430">
            <v>2013</v>
          </cell>
          <cell r="D17430" t="str">
            <v>600240  Vehicles to Operating</v>
          </cell>
          <cell r="E17430" t="str">
            <v>District 6</v>
          </cell>
          <cell r="F17430" t="str">
            <v>Sewer</v>
          </cell>
        </row>
        <row r="17431">
          <cell r="B17431">
            <v>-1022594.42</v>
          </cell>
          <cell r="C17431">
            <v>2013</v>
          </cell>
          <cell r="D17431" t="str">
            <v>600240  Vehicles to Operating</v>
          </cell>
          <cell r="E17431" t="str">
            <v>District 7</v>
          </cell>
          <cell r="F17431" t="str">
            <v>Sewer</v>
          </cell>
        </row>
        <row r="17432">
          <cell r="B17432">
            <v>-122825.94</v>
          </cell>
          <cell r="C17432">
            <v>2013</v>
          </cell>
          <cell r="D17432" t="str">
            <v>600240  Vehicles to Operating</v>
          </cell>
          <cell r="E17432" t="str">
            <v>District 7</v>
          </cell>
          <cell r="F17432" t="str">
            <v>Sewer</v>
          </cell>
        </row>
        <row r="17433">
          <cell r="B17433">
            <v>-162715.98000000001</v>
          </cell>
          <cell r="C17433">
            <v>2013</v>
          </cell>
          <cell r="D17433" t="str">
            <v>600240  Vehicles to Operating</v>
          </cell>
          <cell r="E17433" t="str">
            <v>Informal Settlements</v>
          </cell>
          <cell r="F17433" t="str">
            <v>Water</v>
          </cell>
        </row>
        <row r="17434">
          <cell r="B17434">
            <v>38.200000000000003</v>
          </cell>
          <cell r="C17434">
            <v>2013</v>
          </cell>
          <cell r="D17434" t="str">
            <v>600240  Vehicles to Operating</v>
          </cell>
          <cell r="E17434" t="str">
            <v>Planning &amp; Design</v>
          </cell>
          <cell r="F17434" t="str">
            <v>Water</v>
          </cell>
        </row>
        <row r="17435">
          <cell r="B17435">
            <v>11</v>
          </cell>
          <cell r="C17435">
            <v>2013</v>
          </cell>
          <cell r="D17435" t="str">
            <v>600250  Postage</v>
          </cell>
          <cell r="E17435" t="str">
            <v>District 8</v>
          </cell>
          <cell r="F17435" t="str">
            <v>Water</v>
          </cell>
        </row>
        <row r="17436">
          <cell r="B17436">
            <v>2445.1</v>
          </cell>
          <cell r="C17436">
            <v>2013</v>
          </cell>
          <cell r="D17436" t="str">
            <v>600250  Postage</v>
          </cell>
          <cell r="E17436" t="str">
            <v>District 4</v>
          </cell>
          <cell r="F17436" t="str">
            <v>Water</v>
          </cell>
        </row>
        <row r="17437">
          <cell r="B17437">
            <v>4.2</v>
          </cell>
          <cell r="C17437">
            <v>2013</v>
          </cell>
          <cell r="D17437" t="str">
            <v>600250  Postage</v>
          </cell>
          <cell r="E17437" t="str">
            <v>District 8</v>
          </cell>
          <cell r="F17437" t="str">
            <v>Water</v>
          </cell>
        </row>
        <row r="17438">
          <cell r="B17438">
            <v>677.2</v>
          </cell>
          <cell r="C17438">
            <v>2013</v>
          </cell>
          <cell r="D17438" t="str">
            <v>600250  Postage</v>
          </cell>
          <cell r="E17438" t="str">
            <v>District 8</v>
          </cell>
          <cell r="F17438" t="str">
            <v>Water</v>
          </cell>
        </row>
        <row r="17439">
          <cell r="B17439">
            <v>3406.6</v>
          </cell>
          <cell r="C17439">
            <v>2013</v>
          </cell>
          <cell r="D17439" t="str">
            <v>600250  Postage</v>
          </cell>
          <cell r="E17439" t="str">
            <v>District 8</v>
          </cell>
          <cell r="F17439" t="str">
            <v>Water</v>
          </cell>
        </row>
        <row r="17440">
          <cell r="B17440">
            <v>12240</v>
          </cell>
          <cell r="C17440">
            <v>2013</v>
          </cell>
          <cell r="D17440" t="str">
            <v>600290  CCTV  Maintenance</v>
          </cell>
          <cell r="E17440" t="str">
            <v>District 3</v>
          </cell>
          <cell r="F17440" t="str">
            <v>Sewer</v>
          </cell>
        </row>
        <row r="17441">
          <cell r="B17441">
            <v>33660</v>
          </cell>
          <cell r="C17441">
            <v>2013</v>
          </cell>
          <cell r="D17441" t="str">
            <v>600290  CCTV  Maintenance</v>
          </cell>
          <cell r="E17441" t="str">
            <v>District 8</v>
          </cell>
          <cell r="F17441" t="str">
            <v>Water</v>
          </cell>
        </row>
        <row r="17442">
          <cell r="B17442">
            <v>9758</v>
          </cell>
          <cell r="C17442">
            <v>2013</v>
          </cell>
          <cell r="D17442" t="str">
            <v>600300  Electronic Maintenance</v>
          </cell>
          <cell r="E17442" t="str">
            <v>Logistics</v>
          </cell>
          <cell r="F17442" t="str">
            <v>Sewer</v>
          </cell>
        </row>
        <row r="17443">
          <cell r="B17443">
            <v>3808</v>
          </cell>
          <cell r="C17443">
            <v>2013</v>
          </cell>
          <cell r="D17443" t="str">
            <v>600300  Electronic Maintenance</v>
          </cell>
          <cell r="E17443" t="str">
            <v>District 4</v>
          </cell>
          <cell r="F17443" t="str">
            <v>Sewer</v>
          </cell>
        </row>
        <row r="17444">
          <cell r="B17444">
            <v>238</v>
          </cell>
          <cell r="C17444">
            <v>2013</v>
          </cell>
          <cell r="D17444" t="str">
            <v>600300  Electronic Maintenance</v>
          </cell>
          <cell r="E17444" t="str">
            <v>District 6</v>
          </cell>
          <cell r="F17444" t="str">
            <v>Sewer</v>
          </cell>
        </row>
        <row r="17445">
          <cell r="B17445">
            <v>5712</v>
          </cell>
          <cell r="C17445">
            <v>2013</v>
          </cell>
          <cell r="D17445" t="str">
            <v>600300  Electronic Maintenance</v>
          </cell>
          <cell r="E17445" t="str">
            <v>Logistics</v>
          </cell>
          <cell r="F17445" t="str">
            <v>Water</v>
          </cell>
        </row>
        <row r="17446">
          <cell r="B17446">
            <v>3808</v>
          </cell>
          <cell r="C17446">
            <v>2013</v>
          </cell>
          <cell r="D17446" t="str">
            <v>600300  Electronic Maintenance</v>
          </cell>
          <cell r="E17446" t="str">
            <v>District 1</v>
          </cell>
          <cell r="F17446" t="str">
            <v>Water</v>
          </cell>
        </row>
        <row r="17447">
          <cell r="B17447">
            <v>3808</v>
          </cell>
          <cell r="C17447">
            <v>2013</v>
          </cell>
          <cell r="D17447" t="str">
            <v>600300  Electronic Maintenance</v>
          </cell>
          <cell r="E17447" t="str">
            <v>District 4</v>
          </cell>
          <cell r="F17447" t="str">
            <v>Water</v>
          </cell>
        </row>
        <row r="17448">
          <cell r="B17448">
            <v>3073956</v>
          </cell>
          <cell r="C17448">
            <v>2013</v>
          </cell>
          <cell r="D17448" t="str">
            <v>600340  Scientific Services</v>
          </cell>
          <cell r="E17448" t="str">
            <v>Planning &amp; Design</v>
          </cell>
          <cell r="F17448" t="str">
            <v>Sewer</v>
          </cell>
        </row>
        <row r="17449">
          <cell r="B17449">
            <v>6129880</v>
          </cell>
          <cell r="C17449">
            <v>2013</v>
          </cell>
          <cell r="D17449" t="str">
            <v>600340  Scientific Services</v>
          </cell>
          <cell r="E17449" t="str">
            <v>Logistics</v>
          </cell>
          <cell r="F17449" t="str">
            <v>Water</v>
          </cell>
        </row>
        <row r="17450">
          <cell r="B17450">
            <v>4350</v>
          </cell>
          <cell r="C17450">
            <v>2013</v>
          </cell>
          <cell r="D17450" t="str">
            <v>480300  Transfer to / from Housing Statutory Fun</v>
          </cell>
          <cell r="E17450" t="str">
            <v>District 1</v>
          </cell>
          <cell r="F17450" t="str">
            <v>Sewer</v>
          </cell>
        </row>
        <row r="17451">
          <cell r="B17451">
            <v>112455.96</v>
          </cell>
          <cell r="C17451">
            <v>2013</v>
          </cell>
          <cell r="D17451" t="str">
            <v>480300  Transfer to / from Housing Statutory Fun</v>
          </cell>
          <cell r="E17451" t="str">
            <v>District 7</v>
          </cell>
          <cell r="F17451" t="str">
            <v>Sewer</v>
          </cell>
        </row>
        <row r="17452">
          <cell r="B17452">
            <v>316248</v>
          </cell>
          <cell r="C17452">
            <v>2013</v>
          </cell>
          <cell r="D17452" t="str">
            <v>480300  Transfer to / from Housing Statutory Fun</v>
          </cell>
          <cell r="E17452" t="str">
            <v>District 7</v>
          </cell>
          <cell r="F17452" t="str">
            <v>Sewer</v>
          </cell>
        </row>
        <row r="17453">
          <cell r="B17453">
            <v>203148</v>
          </cell>
          <cell r="C17453">
            <v>2013</v>
          </cell>
          <cell r="D17453" t="str">
            <v>480300  Transfer to / from Housing Statutory Fun</v>
          </cell>
          <cell r="E17453" t="str">
            <v>District 1</v>
          </cell>
          <cell r="F17453" t="str">
            <v>Water</v>
          </cell>
        </row>
        <row r="17454">
          <cell r="B17454">
            <v>316248</v>
          </cell>
          <cell r="C17454">
            <v>2013</v>
          </cell>
          <cell r="D17454" t="str">
            <v>480300  Transfer to / from Housing Statutory Fun</v>
          </cell>
          <cell r="E17454" t="str">
            <v>District 8</v>
          </cell>
          <cell r="F17454" t="str">
            <v>Water</v>
          </cell>
        </row>
        <row r="17455">
          <cell r="B17455">
            <v>-54185.97</v>
          </cell>
          <cell r="C17455">
            <v>2013</v>
          </cell>
          <cell r="D17455" t="str">
            <v>480500  Transfer to / from Future Depreciation F</v>
          </cell>
          <cell r="E17455" t="str">
            <v>Planning &amp; Design</v>
          </cell>
          <cell r="F17455" t="str">
            <v>Sewer</v>
          </cell>
        </row>
        <row r="17456">
          <cell r="B17456">
            <v>-10673276.060000001</v>
          </cell>
          <cell r="C17456">
            <v>2013</v>
          </cell>
          <cell r="D17456" t="str">
            <v>480500  Transfer to / from Future Depreciation F</v>
          </cell>
          <cell r="E17456" t="str">
            <v>Planning &amp; Design</v>
          </cell>
          <cell r="F17456" t="str">
            <v>Sewer</v>
          </cell>
        </row>
        <row r="17457">
          <cell r="B17457">
            <v>-7520242.7699999996</v>
          </cell>
          <cell r="C17457">
            <v>2013</v>
          </cell>
          <cell r="D17457" t="str">
            <v>480500  Transfer to / from Future Depreciation F</v>
          </cell>
          <cell r="E17457" t="str">
            <v>Logistics</v>
          </cell>
          <cell r="F17457" t="str">
            <v>Water</v>
          </cell>
        </row>
        <row r="17458">
          <cell r="B17458">
            <v>-522.47</v>
          </cell>
          <cell r="C17458">
            <v>2013</v>
          </cell>
          <cell r="D17458" t="str">
            <v>480500  Transfer to / from Future Depreciation F</v>
          </cell>
          <cell r="E17458" t="str">
            <v>Planning &amp; Design</v>
          </cell>
          <cell r="F17458" t="str">
            <v>Water</v>
          </cell>
        </row>
        <row r="17459">
          <cell r="B17459">
            <v>-179.65</v>
          </cell>
          <cell r="C17459">
            <v>2013</v>
          </cell>
          <cell r="D17459" t="str">
            <v>480500  Transfer to / from Future Depreciation F</v>
          </cell>
          <cell r="E17459" t="str">
            <v>Logistics</v>
          </cell>
          <cell r="F17459" t="str">
            <v>Water</v>
          </cell>
        </row>
        <row r="17460">
          <cell r="B17460">
            <v>-409.12</v>
          </cell>
          <cell r="C17460">
            <v>2013</v>
          </cell>
          <cell r="D17460" t="str">
            <v>480500  Transfer to / from Future Depreciation F</v>
          </cell>
          <cell r="E17460" t="str">
            <v>District 8</v>
          </cell>
          <cell r="F17460" t="str">
            <v>Water</v>
          </cell>
        </row>
        <row r="17461">
          <cell r="B17461">
            <v>-718275.65</v>
          </cell>
          <cell r="C17461">
            <v>2013</v>
          </cell>
          <cell r="D17461" t="str">
            <v>480520  Transfer to / from Future Depreciation F</v>
          </cell>
          <cell r="E17461" t="str">
            <v>Planning &amp; Design</v>
          </cell>
          <cell r="F17461" t="str">
            <v>Sewer</v>
          </cell>
        </row>
        <row r="17462">
          <cell r="B17462">
            <v>-3297204.52</v>
          </cell>
          <cell r="C17462">
            <v>2013</v>
          </cell>
          <cell r="D17462" t="str">
            <v>480520  Transfer to / from Future Depreciation F</v>
          </cell>
          <cell r="E17462" t="str">
            <v>Planning &amp; Design</v>
          </cell>
          <cell r="F17462" t="str">
            <v>Sewer</v>
          </cell>
        </row>
        <row r="17463">
          <cell r="B17463">
            <v>-1125278.8</v>
          </cell>
          <cell r="C17463">
            <v>2013</v>
          </cell>
          <cell r="D17463" t="str">
            <v>480520  Transfer to / from Future Depreciation F</v>
          </cell>
          <cell r="E17463" t="str">
            <v>Informal Settlements</v>
          </cell>
          <cell r="F17463" t="str">
            <v>Sewer</v>
          </cell>
        </row>
        <row r="17464">
          <cell r="B17464">
            <v>-54084.480000000003</v>
          </cell>
          <cell r="C17464">
            <v>2013</v>
          </cell>
          <cell r="D17464" t="str">
            <v>480520  Transfer to / from Future Depreciation F</v>
          </cell>
          <cell r="E17464" t="str">
            <v>Logistics</v>
          </cell>
          <cell r="F17464" t="str">
            <v>Sewer</v>
          </cell>
        </row>
        <row r="17465">
          <cell r="B17465">
            <v>-1086.07</v>
          </cell>
          <cell r="C17465">
            <v>2013</v>
          </cell>
          <cell r="D17465" t="str">
            <v>480520  Transfer to / from Future Depreciation F</v>
          </cell>
          <cell r="E17465" t="str">
            <v>District 1</v>
          </cell>
          <cell r="F17465" t="str">
            <v>Sewer</v>
          </cell>
        </row>
        <row r="17466">
          <cell r="B17466">
            <v>-192197.25</v>
          </cell>
          <cell r="C17466">
            <v>2013</v>
          </cell>
          <cell r="D17466" t="str">
            <v>480520  Transfer to / from Future Depreciation F</v>
          </cell>
          <cell r="E17466" t="str">
            <v>District 1</v>
          </cell>
          <cell r="F17466" t="str">
            <v>Sewer</v>
          </cell>
        </row>
        <row r="17467">
          <cell r="B17467">
            <v>-3015333.93</v>
          </cell>
          <cell r="C17467">
            <v>2013</v>
          </cell>
          <cell r="D17467" t="str">
            <v>480520  Transfer to / from Future Depreciation F</v>
          </cell>
          <cell r="E17467" t="str">
            <v>District 3</v>
          </cell>
          <cell r="F17467" t="str">
            <v>Sewer</v>
          </cell>
        </row>
        <row r="17468">
          <cell r="B17468">
            <v>-158998.94</v>
          </cell>
          <cell r="C17468">
            <v>2013</v>
          </cell>
          <cell r="D17468" t="str">
            <v>480520  Transfer to / from Future Depreciation F</v>
          </cell>
          <cell r="E17468" t="str">
            <v>District 3</v>
          </cell>
          <cell r="F17468" t="str">
            <v>Sewer</v>
          </cell>
        </row>
        <row r="17469">
          <cell r="B17469">
            <v>-44070.98</v>
          </cell>
          <cell r="C17469">
            <v>2013</v>
          </cell>
          <cell r="D17469" t="str">
            <v>480520  Transfer to / from Future Depreciation F</v>
          </cell>
          <cell r="E17469" t="str">
            <v>District 7</v>
          </cell>
          <cell r="F17469" t="str">
            <v>Sewer</v>
          </cell>
        </row>
        <row r="17470">
          <cell r="B17470">
            <v>-34128.870000000003</v>
          </cell>
          <cell r="C17470">
            <v>2013</v>
          </cell>
          <cell r="D17470" t="str">
            <v>480520  Transfer to / from Future Depreciation F</v>
          </cell>
          <cell r="E17470" t="str">
            <v>District 6</v>
          </cell>
          <cell r="F17470" t="str">
            <v>Sewer</v>
          </cell>
        </row>
        <row r="17471">
          <cell r="B17471">
            <v>-6488.88</v>
          </cell>
          <cell r="C17471">
            <v>2013</v>
          </cell>
          <cell r="D17471" t="str">
            <v>480520  Transfer to / from Future Depreciation F</v>
          </cell>
          <cell r="E17471" t="str">
            <v>District 6</v>
          </cell>
          <cell r="F17471" t="str">
            <v>Sewer</v>
          </cell>
        </row>
        <row r="17472">
          <cell r="B17472">
            <v>-601973.46</v>
          </cell>
          <cell r="C17472">
            <v>2013</v>
          </cell>
          <cell r="D17472" t="str">
            <v>480520  Transfer to / from Future Depreciation F</v>
          </cell>
          <cell r="E17472" t="str">
            <v>District 7</v>
          </cell>
          <cell r="F17472" t="str">
            <v>Sewer</v>
          </cell>
        </row>
        <row r="17473">
          <cell r="B17473">
            <v>-387850.86</v>
          </cell>
          <cell r="C17473">
            <v>2013</v>
          </cell>
          <cell r="D17473" t="str">
            <v>480520  Transfer to / from Future Depreciation F</v>
          </cell>
          <cell r="E17473" t="str">
            <v>District 7</v>
          </cell>
          <cell r="F17473" t="str">
            <v>Sewer</v>
          </cell>
        </row>
        <row r="17474">
          <cell r="B17474">
            <v>-1366.81</v>
          </cell>
          <cell r="C17474">
            <v>2013</v>
          </cell>
          <cell r="D17474" t="str">
            <v>480520  Transfer to / from Future Depreciation F</v>
          </cell>
          <cell r="E17474" t="str">
            <v>District 7</v>
          </cell>
          <cell r="F17474" t="str">
            <v>Sewer</v>
          </cell>
        </row>
        <row r="17475">
          <cell r="B17475">
            <v>-784611.16</v>
          </cell>
          <cell r="C17475">
            <v>2013</v>
          </cell>
          <cell r="D17475" t="str">
            <v>480520  Transfer to / from Future Depreciation F</v>
          </cell>
          <cell r="E17475" t="str">
            <v>Logistics</v>
          </cell>
          <cell r="F17475" t="str">
            <v>Water</v>
          </cell>
        </row>
        <row r="17476">
          <cell r="B17476">
            <v>-334460.88</v>
          </cell>
          <cell r="C17476">
            <v>2013</v>
          </cell>
          <cell r="D17476" t="str">
            <v>480520  Transfer to / from Future Depreciation F</v>
          </cell>
          <cell r="E17476" t="str">
            <v>Planning &amp; Design</v>
          </cell>
          <cell r="F17476" t="str">
            <v>Water</v>
          </cell>
        </row>
        <row r="17477">
          <cell r="B17477">
            <v>-111325.96</v>
          </cell>
          <cell r="C17477">
            <v>2013</v>
          </cell>
          <cell r="D17477" t="str">
            <v>480520  Transfer to / from Future Depreciation F</v>
          </cell>
          <cell r="E17477" t="str">
            <v>Informal Settlements</v>
          </cell>
          <cell r="F17477" t="str">
            <v>Water</v>
          </cell>
        </row>
        <row r="17478">
          <cell r="B17478">
            <v>-206273.28</v>
          </cell>
          <cell r="C17478">
            <v>2013</v>
          </cell>
          <cell r="D17478" t="str">
            <v>480520  Transfer to / from Future Depreciation F</v>
          </cell>
          <cell r="E17478" t="str">
            <v>District 3</v>
          </cell>
          <cell r="F17478" t="str">
            <v>Water</v>
          </cell>
        </row>
        <row r="17479">
          <cell r="B17479">
            <v>-360178.19</v>
          </cell>
          <cell r="C17479">
            <v>2013</v>
          </cell>
          <cell r="D17479" t="str">
            <v>480520  Transfer to / from Future Depreciation F</v>
          </cell>
          <cell r="E17479" t="str">
            <v>District 3</v>
          </cell>
          <cell r="F17479" t="str">
            <v>Water</v>
          </cell>
        </row>
        <row r="17480">
          <cell r="B17480">
            <v>-156940.82</v>
          </cell>
          <cell r="C17480">
            <v>2013</v>
          </cell>
          <cell r="D17480" t="str">
            <v>480520  Transfer to / from Future Depreciation F</v>
          </cell>
          <cell r="E17480" t="str">
            <v>District 8</v>
          </cell>
          <cell r="F17480" t="str">
            <v>Water</v>
          </cell>
        </row>
        <row r="17481">
          <cell r="B17481">
            <v>-9458.8700000000008</v>
          </cell>
          <cell r="C17481">
            <v>2013</v>
          </cell>
          <cell r="D17481" t="str">
            <v>480520  Transfer to / from Future Depreciation F</v>
          </cell>
          <cell r="E17481" t="str">
            <v>District 8</v>
          </cell>
          <cell r="F17481" t="str">
            <v>Water</v>
          </cell>
        </row>
        <row r="17482">
          <cell r="B17482">
            <v>-3302106.59</v>
          </cell>
          <cell r="C17482">
            <v>2013</v>
          </cell>
          <cell r="D17482" t="str">
            <v>480530  Transfer to / from Future Depreciation F</v>
          </cell>
          <cell r="E17482" t="str">
            <v>Planning &amp; Design</v>
          </cell>
          <cell r="F17482" t="str">
            <v>Sewer</v>
          </cell>
        </row>
        <row r="17483">
          <cell r="B17483">
            <v>-1289788.22</v>
          </cell>
          <cell r="C17483">
            <v>2013</v>
          </cell>
          <cell r="D17483" t="str">
            <v>480530  Transfer to / from Future Depreciation F</v>
          </cell>
          <cell r="E17483" t="str">
            <v>Planning &amp; Design</v>
          </cell>
          <cell r="F17483" t="str">
            <v>Sewer</v>
          </cell>
        </row>
        <row r="17484">
          <cell r="B17484">
            <v>-58528.87</v>
          </cell>
          <cell r="C17484">
            <v>2013</v>
          </cell>
          <cell r="D17484" t="str">
            <v>480530  Transfer to / from Future Depreciation F</v>
          </cell>
          <cell r="E17484" t="str">
            <v>District 1</v>
          </cell>
          <cell r="F17484" t="str">
            <v>Sewer</v>
          </cell>
        </row>
        <row r="17485">
          <cell r="B17485">
            <v>-197147.81</v>
          </cell>
          <cell r="C17485">
            <v>2013</v>
          </cell>
          <cell r="D17485" t="str">
            <v>480530  Transfer to / from Future Depreciation F</v>
          </cell>
          <cell r="E17485" t="str">
            <v>District 3</v>
          </cell>
          <cell r="F17485" t="str">
            <v>Sewer</v>
          </cell>
        </row>
        <row r="17486">
          <cell r="B17486">
            <v>-103700</v>
          </cell>
          <cell r="C17486">
            <v>2013</v>
          </cell>
          <cell r="D17486" t="str">
            <v>480530  Transfer to / from Future Depreciation F</v>
          </cell>
          <cell r="E17486" t="str">
            <v>District 4</v>
          </cell>
          <cell r="F17486" t="str">
            <v>Sewer</v>
          </cell>
        </row>
        <row r="17487">
          <cell r="B17487">
            <v>-24929.65</v>
          </cell>
          <cell r="C17487">
            <v>2013</v>
          </cell>
          <cell r="D17487" t="str">
            <v>480530  Transfer to / from Future Depreciation F</v>
          </cell>
          <cell r="E17487" t="str">
            <v>District 7</v>
          </cell>
          <cell r="F17487" t="str">
            <v>Sewer</v>
          </cell>
        </row>
        <row r="17488">
          <cell r="B17488">
            <v>-9602</v>
          </cell>
          <cell r="C17488">
            <v>2013</v>
          </cell>
          <cell r="D17488" t="str">
            <v>480530  Transfer to / from Future Depreciation F</v>
          </cell>
          <cell r="E17488" t="str">
            <v>District 7</v>
          </cell>
          <cell r="F17488" t="str">
            <v>Sewer</v>
          </cell>
        </row>
        <row r="17489">
          <cell r="B17489">
            <v>-17861.169999999998</v>
          </cell>
          <cell r="C17489">
            <v>2013</v>
          </cell>
          <cell r="D17489" t="str">
            <v>480530  Transfer to / from Future Depreciation F</v>
          </cell>
          <cell r="E17489" t="str">
            <v>District 7</v>
          </cell>
          <cell r="F17489" t="str">
            <v>Sewer</v>
          </cell>
        </row>
        <row r="17490">
          <cell r="B17490">
            <v>-4134455.62</v>
          </cell>
          <cell r="C17490">
            <v>2013</v>
          </cell>
          <cell r="D17490" t="str">
            <v>480530  Transfer to / from Future Depreciation F</v>
          </cell>
          <cell r="E17490" t="str">
            <v>Logistics</v>
          </cell>
          <cell r="F17490" t="str">
            <v>Water</v>
          </cell>
        </row>
        <row r="17491">
          <cell r="B17491">
            <v>-193353.37</v>
          </cell>
          <cell r="C17491">
            <v>2013</v>
          </cell>
          <cell r="D17491" t="str">
            <v>480530  Transfer to / from Future Depreciation F</v>
          </cell>
          <cell r="E17491" t="str">
            <v>Planning &amp; Design</v>
          </cell>
          <cell r="F17491" t="str">
            <v>Water</v>
          </cell>
        </row>
        <row r="17492">
          <cell r="B17492">
            <v>-94088.03</v>
          </cell>
          <cell r="C17492">
            <v>2013</v>
          </cell>
          <cell r="D17492" t="str">
            <v>480530  Transfer to / from Future Depreciation F</v>
          </cell>
          <cell r="E17492" t="str">
            <v>District 3</v>
          </cell>
          <cell r="F17492" t="str">
            <v>Water</v>
          </cell>
        </row>
        <row r="17493">
          <cell r="B17493">
            <v>-65804.33</v>
          </cell>
          <cell r="C17493">
            <v>2013</v>
          </cell>
          <cell r="D17493" t="str">
            <v>480530  Transfer to / from Future Depreciation F</v>
          </cell>
          <cell r="E17493" t="str">
            <v>District 4</v>
          </cell>
          <cell r="F17493" t="str">
            <v>Water</v>
          </cell>
        </row>
        <row r="17494">
          <cell r="B17494">
            <v>-300067.96999999997</v>
          </cell>
          <cell r="C17494">
            <v>2013</v>
          </cell>
          <cell r="D17494" t="str">
            <v>480530  Transfer to / from Future Depreciation F</v>
          </cell>
          <cell r="E17494" t="str">
            <v>District 8</v>
          </cell>
          <cell r="F17494" t="str">
            <v>Water</v>
          </cell>
        </row>
        <row r="17495">
          <cell r="B17495">
            <v>-25000</v>
          </cell>
          <cell r="C17495">
            <v>2013</v>
          </cell>
          <cell r="D17495" t="str">
            <v>480530  Transfer to / from Future Depreciation F</v>
          </cell>
          <cell r="E17495" t="str">
            <v>District 6</v>
          </cell>
          <cell r="F17495" t="str">
            <v>Water</v>
          </cell>
        </row>
        <row r="17496">
          <cell r="B17496">
            <v>-568258.97</v>
          </cell>
          <cell r="C17496">
            <v>2013</v>
          </cell>
          <cell r="D17496" t="str">
            <v>480550  Transfer to / from Future Depreciation F</v>
          </cell>
          <cell r="E17496" t="str">
            <v>Logistics</v>
          </cell>
          <cell r="F17496" t="str">
            <v>Water</v>
          </cell>
        </row>
        <row r="17497">
          <cell r="B17497">
            <v>-2335216.1</v>
          </cell>
          <cell r="C17497">
            <v>2013</v>
          </cell>
          <cell r="D17497" t="str">
            <v>480550  Transfer to / from Future Depreciation F</v>
          </cell>
          <cell r="E17497" t="str">
            <v>Planning &amp; Design</v>
          </cell>
          <cell r="F17497" t="str">
            <v>Water</v>
          </cell>
        </row>
        <row r="17498">
          <cell r="B17498">
            <v>-775.51</v>
          </cell>
          <cell r="C17498">
            <v>2013</v>
          </cell>
          <cell r="D17498" t="str">
            <v>480550  Transfer to / from Future Depreciation F</v>
          </cell>
          <cell r="E17498" t="str">
            <v>District 6</v>
          </cell>
          <cell r="F17498" t="str">
            <v>Water</v>
          </cell>
        </row>
        <row r="17499">
          <cell r="B17499">
            <v>7849444.0199999996</v>
          </cell>
          <cell r="C17499">
            <v>2013</v>
          </cell>
          <cell r="D17499" t="str">
            <v>480600  Transfer to / from FDR : Capital Receipt</v>
          </cell>
          <cell r="E17499" t="str">
            <v>Planning &amp; Design</v>
          </cell>
          <cell r="F17499" t="str">
            <v>Sewer</v>
          </cell>
        </row>
        <row r="17500">
          <cell r="B17500">
            <v>2895963.6</v>
          </cell>
          <cell r="C17500">
            <v>2013</v>
          </cell>
          <cell r="D17500" t="str">
            <v>480600  Transfer to / from FDR : Capital Receipt</v>
          </cell>
          <cell r="E17500" t="str">
            <v>Planning &amp; Design</v>
          </cell>
          <cell r="F17500" t="str">
            <v>Sewer</v>
          </cell>
        </row>
        <row r="17501">
          <cell r="B17501">
            <v>11068820.5</v>
          </cell>
          <cell r="C17501">
            <v>2013</v>
          </cell>
          <cell r="D17501" t="str">
            <v>480600  Transfer to / from FDR : Capital Receipt</v>
          </cell>
          <cell r="E17501" t="str">
            <v>Logistics</v>
          </cell>
          <cell r="F17501" t="str">
            <v>Sewer</v>
          </cell>
        </row>
        <row r="17502">
          <cell r="B17502">
            <v>4100000</v>
          </cell>
          <cell r="C17502">
            <v>2013</v>
          </cell>
          <cell r="D17502" t="str">
            <v>480600  Transfer to / from FDR : Capital Receipt</v>
          </cell>
          <cell r="E17502" t="str">
            <v>District 1</v>
          </cell>
          <cell r="F17502" t="str">
            <v>Sewer</v>
          </cell>
        </row>
        <row r="17503">
          <cell r="B17503">
            <v>9755656</v>
          </cell>
          <cell r="C17503">
            <v>2013</v>
          </cell>
          <cell r="D17503" t="str">
            <v>480600  Transfer to / from FDR : Capital Receipt</v>
          </cell>
          <cell r="E17503" t="str">
            <v>District 3</v>
          </cell>
          <cell r="F17503" t="str">
            <v>Sewer</v>
          </cell>
        </row>
        <row r="17504">
          <cell r="B17504">
            <v>7140393.6799999997</v>
          </cell>
          <cell r="C17504">
            <v>2013</v>
          </cell>
          <cell r="D17504" t="str">
            <v>480600  Transfer to / from FDR : Capital Receipt</v>
          </cell>
          <cell r="E17504" t="str">
            <v>District 3</v>
          </cell>
          <cell r="F17504" t="str">
            <v>Sewer</v>
          </cell>
        </row>
        <row r="17505">
          <cell r="B17505">
            <v>7925000</v>
          </cell>
          <cell r="C17505">
            <v>2013</v>
          </cell>
          <cell r="D17505" t="str">
            <v>480600  Transfer to / from FDR : Capital Receipt</v>
          </cell>
          <cell r="E17505" t="str">
            <v>District 6</v>
          </cell>
          <cell r="F17505" t="str">
            <v>Sewer</v>
          </cell>
        </row>
        <row r="17506">
          <cell r="B17506">
            <v>2223853.92</v>
          </cell>
          <cell r="C17506">
            <v>2013</v>
          </cell>
          <cell r="D17506" t="str">
            <v>480600  Transfer to / from FDR : Capital Receipt</v>
          </cell>
          <cell r="E17506" t="str">
            <v>Logistics</v>
          </cell>
          <cell r="F17506" t="str">
            <v>Water</v>
          </cell>
        </row>
        <row r="17507">
          <cell r="B17507">
            <v>22165435.800000001</v>
          </cell>
          <cell r="C17507">
            <v>2013</v>
          </cell>
          <cell r="D17507" t="str">
            <v>480600  Transfer to / from FDR : Capital Receipt</v>
          </cell>
          <cell r="E17507" t="str">
            <v>Planning &amp; Design</v>
          </cell>
          <cell r="F17507" t="str">
            <v>Water</v>
          </cell>
        </row>
        <row r="17508">
          <cell r="B17508">
            <v>0</v>
          </cell>
          <cell r="C17508">
            <v>2013</v>
          </cell>
          <cell r="D17508" t="str">
            <v>480600  Transfer to / from FDR : Capital Receipt</v>
          </cell>
          <cell r="E17508" t="str">
            <v>District 3</v>
          </cell>
          <cell r="F17508" t="str">
            <v>Water</v>
          </cell>
        </row>
        <row r="17509">
          <cell r="B17509">
            <v>3998944</v>
          </cell>
          <cell r="C17509">
            <v>2013</v>
          </cell>
          <cell r="D17509" t="str">
            <v>480600  Transfer to / from FDR : Capital Receipt</v>
          </cell>
          <cell r="E17509" t="str">
            <v>District 3</v>
          </cell>
          <cell r="F17509" t="str">
            <v>Water</v>
          </cell>
        </row>
        <row r="17510">
          <cell r="B17510">
            <v>576165310.84000003</v>
          </cell>
          <cell r="C17510">
            <v>2013</v>
          </cell>
          <cell r="D17510" t="str">
            <v>450200  Bulk Purchase - Raw Water</v>
          </cell>
          <cell r="E17510" t="str">
            <v>Planning &amp; Design</v>
          </cell>
          <cell r="F17510" t="str">
            <v>Sewer</v>
          </cell>
        </row>
        <row r="17511">
          <cell r="B17511">
            <v>576165310.84000003</v>
          </cell>
          <cell r="C17511">
            <v>2013</v>
          </cell>
          <cell r="D17511" t="str">
            <v>450200  Bulk Purchase - Raw Water</v>
          </cell>
          <cell r="E17511" t="e">
            <v>#N/A</v>
          </cell>
          <cell r="F17511" t="e">
            <v>#VALUE!</v>
          </cell>
        </row>
        <row r="17512">
          <cell r="B17512">
            <v>871710528.61000001</v>
          </cell>
          <cell r="C17512">
            <v>2013</v>
          </cell>
          <cell r="D17512" t="str">
            <v>450200  Bulk Purchase - Raw Water</v>
          </cell>
          <cell r="E17512" t="str">
            <v>Logistics</v>
          </cell>
          <cell r="F17512" t="str">
            <v>Water</v>
          </cell>
        </row>
        <row r="17513">
          <cell r="B17513">
            <v>871710528.61000001</v>
          </cell>
          <cell r="C17513">
            <v>2013</v>
          </cell>
          <cell r="D17513" t="str">
            <v>450200  Bulk Purchase - Raw Water</v>
          </cell>
          <cell r="E17513" t="e">
            <v>#N/A</v>
          </cell>
          <cell r="F17513" t="e">
            <v>#VALUE!</v>
          </cell>
        </row>
        <row r="17514">
          <cell r="B17514">
            <v>12772646.199999999</v>
          </cell>
          <cell r="C17514">
            <v>2013</v>
          </cell>
          <cell r="D17514" t="str">
            <v>450200  Bulk Purchase - Raw Water</v>
          </cell>
          <cell r="E17514" t="str">
            <v>Logistics</v>
          </cell>
          <cell r="F17514" t="str">
            <v>Water</v>
          </cell>
        </row>
        <row r="17515">
          <cell r="B17515">
            <v>12772646.199999999</v>
          </cell>
          <cell r="C17515">
            <v>2013</v>
          </cell>
          <cell r="D17515" t="str">
            <v>450200  Bulk Purchase - Raw Water</v>
          </cell>
          <cell r="E17515" t="e">
            <v>#N/A</v>
          </cell>
          <cell r="F17515" t="e">
            <v>#VALUE!</v>
          </cell>
        </row>
        <row r="17516">
          <cell r="B17516">
            <v>3816371.4</v>
          </cell>
          <cell r="C17516">
            <v>2013</v>
          </cell>
          <cell r="D17516" t="str">
            <v>450200  Bulk Purchase - Raw Water</v>
          </cell>
          <cell r="E17516" t="str">
            <v>District 8</v>
          </cell>
          <cell r="F17516" t="str">
            <v>Water</v>
          </cell>
        </row>
        <row r="17517">
          <cell r="B17517">
            <v>1348682.75</v>
          </cell>
          <cell r="C17517">
            <v>2013</v>
          </cell>
          <cell r="D17517" t="str">
            <v>459200  Commission</v>
          </cell>
          <cell r="E17517" t="str">
            <v>Planning &amp; Design</v>
          </cell>
          <cell r="F17517" t="str">
            <v>Water</v>
          </cell>
        </row>
        <row r="17518">
          <cell r="B17518">
            <v>551152.71</v>
          </cell>
          <cell r="C17518">
            <v>2013</v>
          </cell>
          <cell r="D17518" t="str">
            <v>411810  DO NOT USE - Contract Service Providers</v>
          </cell>
          <cell r="E17518" t="str">
            <v>Informal Settlements</v>
          </cell>
          <cell r="F17518" t="str">
            <v>Sewer</v>
          </cell>
        </row>
        <row r="17519">
          <cell r="B17519">
            <v>1546.57</v>
          </cell>
          <cell r="C17519">
            <v>2013</v>
          </cell>
          <cell r="D17519" t="str">
            <v>411810  DO NOT USE - Contract Service Providers</v>
          </cell>
          <cell r="E17519" t="str">
            <v>Logistics</v>
          </cell>
          <cell r="F17519" t="str">
            <v>Sewer</v>
          </cell>
        </row>
        <row r="17520">
          <cell r="B17520">
            <v>47639.23</v>
          </cell>
          <cell r="C17520">
            <v>2013</v>
          </cell>
          <cell r="D17520" t="str">
            <v>411810  DO NOT USE - Contract Service Providers</v>
          </cell>
          <cell r="E17520" t="str">
            <v>District 4</v>
          </cell>
          <cell r="F17520" t="str">
            <v>Sewer</v>
          </cell>
        </row>
        <row r="17521">
          <cell r="B17521">
            <v>8594.84</v>
          </cell>
          <cell r="C17521">
            <v>2013</v>
          </cell>
          <cell r="D17521" t="str">
            <v>411810  DO NOT USE - Contract Service Providers</v>
          </cell>
          <cell r="E17521" t="str">
            <v>District 6</v>
          </cell>
          <cell r="F17521" t="str">
            <v>Sewer</v>
          </cell>
        </row>
        <row r="17522">
          <cell r="B17522">
            <v>0</v>
          </cell>
          <cell r="C17522">
            <v>2013</v>
          </cell>
          <cell r="D17522" t="str">
            <v>411810  DO NOT USE - Contract Service Providers</v>
          </cell>
          <cell r="E17522" t="str">
            <v>District 8</v>
          </cell>
          <cell r="F17522" t="str">
            <v>Water</v>
          </cell>
        </row>
        <row r="17523">
          <cell r="B17523">
            <v>608.48</v>
          </cell>
          <cell r="C17523">
            <v>2013</v>
          </cell>
          <cell r="D17523" t="str">
            <v>411810  DO NOT USE - Contract Service Providers</v>
          </cell>
          <cell r="E17523" t="str">
            <v>District 6</v>
          </cell>
          <cell r="F17523" t="str">
            <v>Water</v>
          </cell>
        </row>
        <row r="17524">
          <cell r="B17524">
            <v>175884.07</v>
          </cell>
          <cell r="C17524">
            <v>2013</v>
          </cell>
          <cell r="D17524" t="str">
            <v>411810  DO NOT USE - Contract Service Providers</v>
          </cell>
          <cell r="E17524" t="str">
            <v>District 3</v>
          </cell>
          <cell r="F17524" t="str">
            <v>Water</v>
          </cell>
        </row>
        <row r="17525">
          <cell r="B17525">
            <v>4360.82</v>
          </cell>
          <cell r="C17525">
            <v>2013</v>
          </cell>
          <cell r="D17525" t="str">
            <v>411810  DO NOT USE - Contract Service Providers</v>
          </cell>
          <cell r="E17525" t="str">
            <v>District 6</v>
          </cell>
          <cell r="F17525" t="str">
            <v>Water</v>
          </cell>
        </row>
        <row r="17526">
          <cell r="B17526">
            <v>0</v>
          </cell>
          <cell r="C17526">
            <v>2013</v>
          </cell>
          <cell r="D17526" t="str">
            <v>455100  DO NOT USE - Contracted Services</v>
          </cell>
          <cell r="E17526" t="e">
            <v>#N/A</v>
          </cell>
          <cell r="F17526" t="str">
            <v>Sewer</v>
          </cell>
        </row>
        <row r="17527">
          <cell r="B17527">
            <v>130221.49</v>
          </cell>
          <cell r="C17527">
            <v>2013</v>
          </cell>
          <cell r="D17527" t="str">
            <v>455100  DO NOT USE - Contracted Services</v>
          </cell>
          <cell r="E17527" t="str">
            <v>District 8</v>
          </cell>
          <cell r="F17527" t="str">
            <v>Water</v>
          </cell>
        </row>
        <row r="17528">
          <cell r="B17528">
            <v>0</v>
          </cell>
          <cell r="C17528">
            <v>2013</v>
          </cell>
          <cell r="D17528" t="str">
            <v>455100  DO NOT USE - Contracted Services</v>
          </cell>
          <cell r="E17528" t="str">
            <v>District 6</v>
          </cell>
          <cell r="F17528" t="str">
            <v>Water</v>
          </cell>
        </row>
        <row r="17529">
          <cell r="B17529">
            <v>0</v>
          </cell>
          <cell r="C17529">
            <v>2013</v>
          </cell>
          <cell r="D17529" t="str">
            <v>455100  DO NOT USE - Contracted Services</v>
          </cell>
          <cell r="E17529" t="str">
            <v>District 6</v>
          </cell>
          <cell r="F17529" t="str">
            <v>Water</v>
          </cell>
        </row>
        <row r="17530">
          <cell r="B17530">
            <v>136000</v>
          </cell>
          <cell r="C17530">
            <v>2013</v>
          </cell>
          <cell r="D17530" t="str">
            <v>455100  DO NOT USE - Contracted Services</v>
          </cell>
          <cell r="E17530" t="str">
            <v>District 4</v>
          </cell>
          <cell r="F17530" t="str">
            <v>Water</v>
          </cell>
        </row>
        <row r="17531">
          <cell r="B17531">
            <v>328689</v>
          </cell>
          <cell r="C17531">
            <v>2013</v>
          </cell>
          <cell r="D17531" t="str">
            <v>455100  DO NOT USE - Contracted Services</v>
          </cell>
          <cell r="E17531" t="str">
            <v>District 4</v>
          </cell>
          <cell r="F17531" t="str">
            <v>Water</v>
          </cell>
        </row>
        <row r="17532">
          <cell r="B17532">
            <v>-87.75</v>
          </cell>
          <cell r="C17532">
            <v>2013</v>
          </cell>
          <cell r="D17532" t="str">
            <v>455100  DO NOT USE - Contracted Services</v>
          </cell>
          <cell r="E17532" t="str">
            <v>District 4</v>
          </cell>
          <cell r="F17532" t="str">
            <v>Water</v>
          </cell>
        </row>
        <row r="17533">
          <cell r="B17533">
            <v>0</v>
          </cell>
          <cell r="C17533">
            <v>2013</v>
          </cell>
          <cell r="D17533" t="str">
            <v>455100  DO NOT USE - Contracted Services</v>
          </cell>
          <cell r="E17533" t="str">
            <v>District 3</v>
          </cell>
          <cell r="F17533" t="str">
            <v>Water</v>
          </cell>
        </row>
        <row r="17534">
          <cell r="B17534">
            <v>1100</v>
          </cell>
          <cell r="C17534">
            <v>2013</v>
          </cell>
          <cell r="D17534" t="str">
            <v>455100  DO NOT USE - Contracted Services</v>
          </cell>
          <cell r="E17534" t="str">
            <v>District 8</v>
          </cell>
          <cell r="F17534" t="str">
            <v>Water</v>
          </cell>
        </row>
        <row r="17535">
          <cell r="B17535">
            <v>66553.31</v>
          </cell>
          <cell r="C17535">
            <v>2013</v>
          </cell>
          <cell r="D17535" t="str">
            <v>455100  DO NOT USE - Contracted Services</v>
          </cell>
          <cell r="E17535" t="str">
            <v>District 6</v>
          </cell>
          <cell r="F17535" t="str">
            <v>Water</v>
          </cell>
        </row>
        <row r="17536">
          <cell r="B17536">
            <v>3500</v>
          </cell>
          <cell r="C17536">
            <v>2013</v>
          </cell>
          <cell r="D17536" t="str">
            <v>455100  DO NOT USE - Contracted Services</v>
          </cell>
          <cell r="E17536" t="str">
            <v>District 1</v>
          </cell>
          <cell r="F17536" t="str">
            <v>Water</v>
          </cell>
        </row>
        <row r="17537">
          <cell r="B17537">
            <v>178530.89</v>
          </cell>
          <cell r="C17537">
            <v>2013</v>
          </cell>
          <cell r="D17537" t="str">
            <v>455100  DO NOT USE - Contracted Services</v>
          </cell>
          <cell r="E17537" t="str">
            <v>Logistics</v>
          </cell>
          <cell r="F17537" t="str">
            <v>Water</v>
          </cell>
        </row>
        <row r="17538">
          <cell r="B17538">
            <v>167240.16</v>
          </cell>
          <cell r="C17538">
            <v>2013</v>
          </cell>
          <cell r="D17538" t="str">
            <v>455100  DO NOT USE - Contracted Services</v>
          </cell>
          <cell r="E17538" t="str">
            <v>Logistics</v>
          </cell>
          <cell r="F17538" t="str">
            <v>Water</v>
          </cell>
        </row>
        <row r="17539">
          <cell r="B17539">
            <v>0</v>
          </cell>
          <cell r="C17539">
            <v>2013</v>
          </cell>
          <cell r="D17539" t="str">
            <v>455100  DO NOT USE - Contracted Services</v>
          </cell>
          <cell r="E17539" t="str">
            <v>Logistics</v>
          </cell>
          <cell r="F17539" t="str">
            <v>Water</v>
          </cell>
        </row>
        <row r="17540">
          <cell r="B17540">
            <v>296174.48</v>
          </cell>
          <cell r="C17540">
            <v>2013</v>
          </cell>
          <cell r="D17540" t="str">
            <v>455100  DO NOT USE - Contracted Services</v>
          </cell>
          <cell r="E17540" t="str">
            <v>Informal Settlements</v>
          </cell>
          <cell r="F17540" t="str">
            <v>Water</v>
          </cell>
        </row>
        <row r="17541">
          <cell r="B17541">
            <v>90882</v>
          </cell>
          <cell r="C17541">
            <v>2013</v>
          </cell>
          <cell r="D17541" t="str">
            <v>455100  DO NOT USE - Contracted Services</v>
          </cell>
          <cell r="E17541" t="str">
            <v>Planning &amp; Design</v>
          </cell>
          <cell r="F17541" t="str">
            <v>Water</v>
          </cell>
        </row>
        <row r="17542">
          <cell r="B17542">
            <v>168198.73</v>
          </cell>
          <cell r="C17542">
            <v>2013</v>
          </cell>
          <cell r="D17542" t="str">
            <v>455100  DO NOT USE - Contracted Services</v>
          </cell>
          <cell r="E17542" t="str">
            <v>Informal Settlements</v>
          </cell>
          <cell r="F17542" t="str">
            <v>Water</v>
          </cell>
        </row>
        <row r="17543">
          <cell r="B17543">
            <v>0</v>
          </cell>
          <cell r="C17543">
            <v>2013</v>
          </cell>
          <cell r="D17543" t="str">
            <v>455100  DO NOT USE - Contracted Services</v>
          </cell>
          <cell r="E17543" t="str">
            <v>Logistics</v>
          </cell>
          <cell r="F17543" t="str">
            <v>Water</v>
          </cell>
        </row>
        <row r="17544">
          <cell r="B17544">
            <v>256</v>
          </cell>
          <cell r="C17544">
            <v>2013</v>
          </cell>
          <cell r="D17544" t="str">
            <v>455100  DO NOT USE - Contracted Services</v>
          </cell>
          <cell r="E17544" t="str">
            <v>District 7</v>
          </cell>
          <cell r="F17544" t="str">
            <v>Sewer</v>
          </cell>
        </row>
        <row r="17545">
          <cell r="B17545">
            <v>0</v>
          </cell>
          <cell r="C17545">
            <v>2013</v>
          </cell>
          <cell r="D17545" t="str">
            <v>455100  DO NOT USE - Contracted Services</v>
          </cell>
          <cell r="E17545" t="str">
            <v>District 7</v>
          </cell>
          <cell r="F17545" t="str">
            <v>Sewer</v>
          </cell>
        </row>
        <row r="17546">
          <cell r="B17546">
            <v>0</v>
          </cell>
          <cell r="C17546">
            <v>2013</v>
          </cell>
          <cell r="D17546" t="str">
            <v>455100  DO NOT USE - Contracted Services</v>
          </cell>
          <cell r="E17546" t="str">
            <v>District 7</v>
          </cell>
          <cell r="F17546" t="str">
            <v>Sewer</v>
          </cell>
        </row>
        <row r="17547">
          <cell r="B17547">
            <v>0</v>
          </cell>
          <cell r="C17547">
            <v>2013</v>
          </cell>
          <cell r="D17547" t="str">
            <v>455100  DO NOT USE - Contracted Services</v>
          </cell>
          <cell r="E17547" t="str">
            <v>District 6</v>
          </cell>
          <cell r="F17547" t="str">
            <v>Sewer</v>
          </cell>
        </row>
        <row r="17548">
          <cell r="B17548">
            <v>0</v>
          </cell>
          <cell r="C17548">
            <v>2013</v>
          </cell>
          <cell r="D17548" t="str">
            <v>455100  DO NOT USE - Contracted Services</v>
          </cell>
          <cell r="E17548" t="str">
            <v>District 6</v>
          </cell>
          <cell r="F17548" t="str">
            <v>Sewer</v>
          </cell>
        </row>
        <row r="17549">
          <cell r="B17549">
            <v>29.64</v>
          </cell>
          <cell r="C17549">
            <v>2013</v>
          </cell>
          <cell r="D17549" t="str">
            <v>455100  DO NOT USE - Contracted Services</v>
          </cell>
          <cell r="E17549" t="str">
            <v>District 4</v>
          </cell>
          <cell r="F17549" t="str">
            <v>Sewer</v>
          </cell>
        </row>
        <row r="17550">
          <cell r="B17550">
            <v>0</v>
          </cell>
          <cell r="C17550">
            <v>2013</v>
          </cell>
          <cell r="D17550" t="str">
            <v>455100  DO NOT USE - Contracted Services</v>
          </cell>
          <cell r="E17550" t="str">
            <v>District 4</v>
          </cell>
          <cell r="F17550" t="str">
            <v>Sewer</v>
          </cell>
        </row>
        <row r="17551">
          <cell r="B17551">
            <v>0</v>
          </cell>
          <cell r="C17551">
            <v>2013</v>
          </cell>
          <cell r="D17551" t="str">
            <v>455100  DO NOT USE - Contracted Services</v>
          </cell>
          <cell r="E17551" t="str">
            <v>District 3</v>
          </cell>
          <cell r="F17551" t="str">
            <v>Sewer</v>
          </cell>
        </row>
        <row r="17552">
          <cell r="B17552">
            <v>-7633.1</v>
          </cell>
          <cell r="C17552">
            <v>2013</v>
          </cell>
          <cell r="D17552" t="str">
            <v>455100  DO NOT USE - Contracted Services</v>
          </cell>
          <cell r="E17552" t="str">
            <v>District 7</v>
          </cell>
          <cell r="F17552" t="str">
            <v>Sewer</v>
          </cell>
        </row>
        <row r="17553">
          <cell r="B17553">
            <v>0</v>
          </cell>
          <cell r="C17553">
            <v>2013</v>
          </cell>
          <cell r="D17553" t="str">
            <v>455100  DO NOT USE - Contracted Services</v>
          </cell>
          <cell r="E17553" t="str">
            <v>District 1</v>
          </cell>
          <cell r="F17553" t="str">
            <v>Sewer</v>
          </cell>
        </row>
        <row r="17554">
          <cell r="B17554">
            <v>164270.53</v>
          </cell>
          <cell r="C17554">
            <v>2013</v>
          </cell>
          <cell r="D17554" t="str">
            <v>455100  DO NOT USE - Contracted Services</v>
          </cell>
          <cell r="E17554" t="str">
            <v>Logistics</v>
          </cell>
          <cell r="F17554" t="str">
            <v>Sewer</v>
          </cell>
        </row>
        <row r="17555">
          <cell r="B17555">
            <v>164270.53</v>
          </cell>
          <cell r="C17555">
            <v>2013</v>
          </cell>
          <cell r="D17555" t="str">
            <v>455100  DO NOT USE - Contracted Services</v>
          </cell>
          <cell r="E17555" t="str">
            <v>Logistics</v>
          </cell>
          <cell r="F17555" t="str">
            <v>Sewer</v>
          </cell>
        </row>
        <row r="17556">
          <cell r="B17556">
            <v>164270.53</v>
          </cell>
          <cell r="C17556">
            <v>2013</v>
          </cell>
          <cell r="D17556" t="str">
            <v>455100  DO NOT USE - Contracted Services</v>
          </cell>
          <cell r="E17556" t="str">
            <v>Logistics</v>
          </cell>
          <cell r="F17556" t="str">
            <v>Sewer</v>
          </cell>
        </row>
        <row r="17557">
          <cell r="B17557">
            <v>164270.53</v>
          </cell>
          <cell r="C17557">
            <v>2013</v>
          </cell>
          <cell r="D17557" t="str">
            <v>455100  DO NOT USE - Contracted Services</v>
          </cell>
          <cell r="E17557" t="str">
            <v>Logistics</v>
          </cell>
          <cell r="F17557" t="str">
            <v>Sewer</v>
          </cell>
        </row>
        <row r="17558">
          <cell r="B17558">
            <v>164270.53</v>
          </cell>
          <cell r="C17558">
            <v>2013</v>
          </cell>
          <cell r="D17558" t="str">
            <v>455100  DO NOT USE - Contracted Services</v>
          </cell>
          <cell r="E17558" t="str">
            <v>Logistics</v>
          </cell>
          <cell r="F17558" t="str">
            <v>Sewer</v>
          </cell>
        </row>
        <row r="17559">
          <cell r="B17559">
            <v>293997.96999999997</v>
          </cell>
          <cell r="C17559">
            <v>2013</v>
          </cell>
          <cell r="D17559" t="str">
            <v>455100  DO NOT USE - Contracted Services</v>
          </cell>
          <cell r="E17559" t="str">
            <v>Logistics</v>
          </cell>
          <cell r="F17559" t="str">
            <v>Sewer</v>
          </cell>
        </row>
        <row r="17560">
          <cell r="B17560">
            <v>100753508.78</v>
          </cell>
          <cell r="C17560">
            <v>2013</v>
          </cell>
          <cell r="D17560" t="str">
            <v>455100  DO NOT USE - Contracted Services</v>
          </cell>
          <cell r="E17560" t="str">
            <v>Informal Settlements</v>
          </cell>
          <cell r="F17560" t="str">
            <v>Sewer</v>
          </cell>
        </row>
        <row r="17561">
          <cell r="B17561">
            <v>36876</v>
          </cell>
          <cell r="C17561">
            <v>2013</v>
          </cell>
          <cell r="D17561" t="str">
            <v>455100  DO NOT USE - Contracted Services</v>
          </cell>
          <cell r="E17561" t="str">
            <v>Planning &amp; Design</v>
          </cell>
          <cell r="F17561" t="str">
            <v>Sewer</v>
          </cell>
        </row>
        <row r="17562">
          <cell r="B17562">
            <v>164270.53</v>
          </cell>
          <cell r="C17562">
            <v>2013</v>
          </cell>
          <cell r="D17562" t="str">
            <v>455100  DO NOT USE - Contracted Services</v>
          </cell>
          <cell r="E17562" t="str">
            <v>Informal Settlements</v>
          </cell>
          <cell r="F17562" t="str">
            <v>Sewer</v>
          </cell>
        </row>
        <row r="17563">
          <cell r="B17563">
            <v>10456480.9</v>
          </cell>
          <cell r="C17563">
            <v>2013</v>
          </cell>
          <cell r="D17563" t="str">
            <v>455120  Contracted Services : EPWP</v>
          </cell>
          <cell r="E17563" t="str">
            <v>Informal Settlements</v>
          </cell>
          <cell r="F17563" t="str">
            <v>Sewer</v>
          </cell>
        </row>
        <row r="17564">
          <cell r="B17564">
            <v>55100.4</v>
          </cell>
          <cell r="C17564">
            <v>2013</v>
          </cell>
          <cell r="D17564" t="str">
            <v>455120  Contracted Services : EPWP</v>
          </cell>
          <cell r="E17564" t="str">
            <v>Logistics</v>
          </cell>
          <cell r="F17564" t="str">
            <v>Sewer</v>
          </cell>
        </row>
        <row r="17565">
          <cell r="B17565">
            <v>1863881.34</v>
          </cell>
          <cell r="C17565">
            <v>2013</v>
          </cell>
          <cell r="D17565" t="str">
            <v>455120  Contracted Services : EPWP</v>
          </cell>
          <cell r="E17565" t="str">
            <v>District 4</v>
          </cell>
          <cell r="F17565" t="str">
            <v>Sewer</v>
          </cell>
        </row>
        <row r="17566">
          <cell r="B17566">
            <v>474052.59</v>
          </cell>
          <cell r="C17566">
            <v>2013</v>
          </cell>
          <cell r="D17566" t="str">
            <v>455120  Contracted Services : EPWP</v>
          </cell>
          <cell r="E17566" t="str">
            <v>District 6</v>
          </cell>
          <cell r="F17566" t="str">
            <v>Sewer</v>
          </cell>
        </row>
        <row r="17567">
          <cell r="B17567">
            <v>12940.3</v>
          </cell>
          <cell r="C17567">
            <v>2013</v>
          </cell>
          <cell r="D17567" t="str">
            <v>455120  Contracted Services : EPWP</v>
          </cell>
          <cell r="E17567" t="str">
            <v>District 6</v>
          </cell>
          <cell r="F17567" t="str">
            <v>Water</v>
          </cell>
        </row>
        <row r="17568">
          <cell r="B17568">
            <v>172097.91</v>
          </cell>
          <cell r="C17568">
            <v>2013</v>
          </cell>
          <cell r="D17568" t="str">
            <v>455120  Contracted Services : EPWP</v>
          </cell>
          <cell r="E17568" t="str">
            <v>District 6</v>
          </cell>
          <cell r="F17568" t="str">
            <v>Water</v>
          </cell>
        </row>
        <row r="17569">
          <cell r="B17569">
            <v>5111076.26</v>
          </cell>
          <cell r="C17569">
            <v>2013</v>
          </cell>
          <cell r="D17569" t="str">
            <v>455200  DO NOT USE - Labour Brokers</v>
          </cell>
          <cell r="E17569" t="str">
            <v>Informal Settlements</v>
          </cell>
          <cell r="F17569" t="str">
            <v>Sewer</v>
          </cell>
        </row>
        <row r="17570">
          <cell r="B17570">
            <v>-2103.4299999999998</v>
          </cell>
          <cell r="C17570">
            <v>2013</v>
          </cell>
          <cell r="D17570" t="str">
            <v>455200  DO NOT USE - Labour Brokers</v>
          </cell>
          <cell r="E17570" t="str">
            <v>TOC</v>
          </cell>
          <cell r="F17570" t="str">
            <v>Water</v>
          </cell>
        </row>
        <row r="17571">
          <cell r="B17571">
            <v>1158742.83</v>
          </cell>
          <cell r="C17571">
            <v>2013</v>
          </cell>
          <cell r="D17571" t="str">
            <v>455200  DO NOT USE - Labour Brokers</v>
          </cell>
          <cell r="E17571" t="str">
            <v>Informal Settlements</v>
          </cell>
          <cell r="F17571" t="str">
            <v>Water</v>
          </cell>
        </row>
        <row r="17572">
          <cell r="B17572">
            <v>31867.05</v>
          </cell>
          <cell r="C17572">
            <v>2013</v>
          </cell>
          <cell r="D17572" t="str">
            <v>470100  Depreciation PPE</v>
          </cell>
          <cell r="E17572" t="str">
            <v>Logistics</v>
          </cell>
          <cell r="F17572" t="str">
            <v>Water</v>
          </cell>
        </row>
        <row r="17573">
          <cell r="B17573">
            <v>179.65</v>
          </cell>
          <cell r="C17573">
            <v>2013</v>
          </cell>
          <cell r="D17573" t="str">
            <v>470100  Depreciation PPE</v>
          </cell>
          <cell r="E17573" t="str">
            <v>Logistics</v>
          </cell>
          <cell r="F17573" t="str">
            <v>Water</v>
          </cell>
        </row>
        <row r="17574">
          <cell r="B17574">
            <v>33079.82</v>
          </cell>
          <cell r="C17574">
            <v>2013</v>
          </cell>
          <cell r="D17574" t="str">
            <v>470100  Depreciation PPE</v>
          </cell>
          <cell r="E17574" t="str">
            <v>Logistics</v>
          </cell>
          <cell r="F17574" t="str">
            <v>Water</v>
          </cell>
        </row>
        <row r="17575">
          <cell r="B17575">
            <v>200007.78</v>
          </cell>
          <cell r="C17575">
            <v>2013</v>
          </cell>
          <cell r="D17575" t="str">
            <v>470100  Depreciation PPE</v>
          </cell>
          <cell r="E17575" t="str">
            <v>District 1</v>
          </cell>
          <cell r="F17575" t="str">
            <v>Water</v>
          </cell>
        </row>
        <row r="17576">
          <cell r="B17576">
            <v>333208.2</v>
          </cell>
          <cell r="C17576">
            <v>2013</v>
          </cell>
          <cell r="D17576" t="str">
            <v>470100  Depreciation PPE</v>
          </cell>
          <cell r="E17576" t="str">
            <v>District 1</v>
          </cell>
          <cell r="F17576" t="str">
            <v>Water</v>
          </cell>
        </row>
        <row r="17577">
          <cell r="B17577">
            <v>1310.25</v>
          </cell>
          <cell r="C17577">
            <v>2013</v>
          </cell>
          <cell r="D17577" t="str">
            <v>470100  Depreciation PPE</v>
          </cell>
          <cell r="E17577" t="str">
            <v>District 1</v>
          </cell>
          <cell r="F17577" t="str">
            <v>Water</v>
          </cell>
        </row>
        <row r="17578">
          <cell r="B17578">
            <v>43371.55</v>
          </cell>
          <cell r="C17578">
            <v>2013</v>
          </cell>
          <cell r="D17578" t="str">
            <v>470100  Depreciation PPE</v>
          </cell>
          <cell r="E17578" t="str">
            <v>District 1</v>
          </cell>
          <cell r="F17578" t="str">
            <v>Water</v>
          </cell>
        </row>
        <row r="17579">
          <cell r="B17579">
            <v>12.08</v>
          </cell>
          <cell r="C17579">
            <v>2013</v>
          </cell>
          <cell r="D17579" t="str">
            <v>470100  Depreciation PPE</v>
          </cell>
          <cell r="E17579" t="str">
            <v>District 1</v>
          </cell>
          <cell r="F17579" t="str">
            <v>Water</v>
          </cell>
        </row>
        <row r="17580">
          <cell r="B17580">
            <v>2806788.84</v>
          </cell>
          <cell r="C17580">
            <v>2013</v>
          </cell>
          <cell r="D17580" t="str">
            <v>470100  Depreciation PPE</v>
          </cell>
          <cell r="E17580" t="str">
            <v>District 8</v>
          </cell>
          <cell r="F17580" t="str">
            <v>Water</v>
          </cell>
        </row>
        <row r="17581">
          <cell r="B17581">
            <v>226.11</v>
          </cell>
          <cell r="C17581">
            <v>2013</v>
          </cell>
          <cell r="D17581" t="str">
            <v>470100  Depreciation PPE</v>
          </cell>
          <cell r="E17581" t="str">
            <v>District 8</v>
          </cell>
          <cell r="F17581" t="str">
            <v>Water</v>
          </cell>
        </row>
        <row r="17582">
          <cell r="B17582">
            <v>2995.34</v>
          </cell>
          <cell r="C17582">
            <v>2013</v>
          </cell>
          <cell r="D17582" t="str">
            <v>470100  Depreciation PPE</v>
          </cell>
          <cell r="E17582" t="str">
            <v>District 8</v>
          </cell>
          <cell r="F17582" t="str">
            <v>Water</v>
          </cell>
        </row>
        <row r="17583">
          <cell r="B17583">
            <v>608368.99</v>
          </cell>
          <cell r="C17583">
            <v>2013</v>
          </cell>
          <cell r="D17583" t="str">
            <v>470100  Depreciation PPE</v>
          </cell>
          <cell r="E17583" t="str">
            <v>District 6</v>
          </cell>
          <cell r="F17583" t="str">
            <v>Water</v>
          </cell>
        </row>
        <row r="17584">
          <cell r="B17584">
            <v>2014.16</v>
          </cell>
          <cell r="C17584">
            <v>2013</v>
          </cell>
          <cell r="D17584" t="str">
            <v>470100  Depreciation PPE</v>
          </cell>
          <cell r="E17584" t="str">
            <v>District 3</v>
          </cell>
          <cell r="F17584" t="str">
            <v>Water</v>
          </cell>
        </row>
        <row r="17585">
          <cell r="B17585">
            <v>224781.34</v>
          </cell>
          <cell r="C17585">
            <v>2013</v>
          </cell>
          <cell r="D17585" t="str">
            <v>470100  Depreciation PPE</v>
          </cell>
          <cell r="E17585" t="str">
            <v>District 3</v>
          </cell>
          <cell r="F17585" t="str">
            <v>Water</v>
          </cell>
        </row>
        <row r="17586">
          <cell r="B17586">
            <v>310.5</v>
          </cell>
          <cell r="C17586">
            <v>2013</v>
          </cell>
          <cell r="D17586" t="str">
            <v>470100  Depreciation PPE</v>
          </cell>
          <cell r="E17586" t="str">
            <v>District 3</v>
          </cell>
          <cell r="F17586" t="str">
            <v>Water</v>
          </cell>
        </row>
        <row r="17587">
          <cell r="B17587">
            <v>2553593.34</v>
          </cell>
          <cell r="C17587">
            <v>2013</v>
          </cell>
          <cell r="D17587" t="str">
            <v>470100  Depreciation PPE</v>
          </cell>
          <cell r="E17587" t="str">
            <v>District 3</v>
          </cell>
          <cell r="F17587" t="str">
            <v>Water</v>
          </cell>
        </row>
        <row r="17588">
          <cell r="B17588">
            <v>74172.95</v>
          </cell>
          <cell r="C17588">
            <v>2013</v>
          </cell>
          <cell r="D17588" t="str">
            <v>470100  Depreciation PPE</v>
          </cell>
          <cell r="E17588" t="str">
            <v>District 4</v>
          </cell>
          <cell r="F17588" t="str">
            <v>Water</v>
          </cell>
        </row>
        <row r="17589">
          <cell r="B17589">
            <v>586661.48</v>
          </cell>
          <cell r="C17589">
            <v>2013</v>
          </cell>
          <cell r="D17589" t="str">
            <v>470100  Depreciation PPE</v>
          </cell>
          <cell r="E17589" t="str">
            <v>District 4</v>
          </cell>
          <cell r="F17589" t="str">
            <v>Water</v>
          </cell>
        </row>
        <row r="17590">
          <cell r="B17590">
            <v>1071939.99</v>
          </cell>
          <cell r="C17590">
            <v>2013</v>
          </cell>
          <cell r="D17590" t="str">
            <v>470100  Depreciation PPE</v>
          </cell>
          <cell r="E17590" t="str">
            <v>District 4</v>
          </cell>
          <cell r="F17590" t="str">
            <v>Water</v>
          </cell>
        </row>
        <row r="17591">
          <cell r="B17591">
            <v>28808.5</v>
          </cell>
          <cell r="C17591">
            <v>2013</v>
          </cell>
          <cell r="D17591" t="str">
            <v>470100  Depreciation PPE</v>
          </cell>
          <cell r="E17591" t="str">
            <v>District 4</v>
          </cell>
          <cell r="F17591" t="str">
            <v>Water</v>
          </cell>
        </row>
        <row r="17592">
          <cell r="B17592">
            <v>22953.4</v>
          </cell>
          <cell r="C17592">
            <v>2013</v>
          </cell>
          <cell r="D17592" t="str">
            <v>470100  Depreciation PPE</v>
          </cell>
          <cell r="E17592" t="str">
            <v>District 4</v>
          </cell>
          <cell r="F17592" t="str">
            <v>Water</v>
          </cell>
        </row>
        <row r="17593">
          <cell r="B17593">
            <v>1632.55</v>
          </cell>
          <cell r="C17593">
            <v>2013</v>
          </cell>
          <cell r="D17593" t="str">
            <v>470100  Depreciation PPE</v>
          </cell>
          <cell r="E17593" t="str">
            <v>District 8</v>
          </cell>
          <cell r="F17593" t="str">
            <v>Water</v>
          </cell>
        </row>
        <row r="17594">
          <cell r="B17594">
            <v>1143792.57</v>
          </cell>
          <cell r="C17594">
            <v>2013</v>
          </cell>
          <cell r="D17594" t="str">
            <v>470100  Depreciation PPE</v>
          </cell>
          <cell r="E17594" t="str">
            <v>District 8</v>
          </cell>
          <cell r="F17594" t="str">
            <v>Water</v>
          </cell>
        </row>
        <row r="17595">
          <cell r="B17595">
            <v>2141.06</v>
          </cell>
          <cell r="C17595">
            <v>2013</v>
          </cell>
          <cell r="D17595" t="str">
            <v>470100  Depreciation PPE</v>
          </cell>
          <cell r="E17595" t="str">
            <v>District 6</v>
          </cell>
          <cell r="F17595" t="str">
            <v>Water</v>
          </cell>
        </row>
        <row r="17596">
          <cell r="B17596">
            <v>5786317.5800000001</v>
          </cell>
          <cell r="C17596">
            <v>2013</v>
          </cell>
          <cell r="D17596" t="str">
            <v>470100  Depreciation PPE</v>
          </cell>
          <cell r="E17596" t="str">
            <v>District 6</v>
          </cell>
          <cell r="F17596" t="str">
            <v>Water</v>
          </cell>
        </row>
        <row r="17597">
          <cell r="B17597">
            <v>5161.54</v>
          </cell>
          <cell r="C17597">
            <v>2013</v>
          </cell>
          <cell r="D17597" t="str">
            <v>470100  Depreciation PPE</v>
          </cell>
          <cell r="E17597" t="str">
            <v>District 6</v>
          </cell>
          <cell r="F17597" t="str">
            <v>Water</v>
          </cell>
        </row>
        <row r="17598">
          <cell r="B17598">
            <v>9490.61</v>
          </cell>
          <cell r="C17598">
            <v>2013</v>
          </cell>
          <cell r="D17598" t="str">
            <v>470100  Depreciation PPE</v>
          </cell>
          <cell r="E17598" t="str">
            <v>District 6</v>
          </cell>
          <cell r="F17598" t="str">
            <v>Water</v>
          </cell>
        </row>
        <row r="17599">
          <cell r="B17599">
            <v>5892.31</v>
          </cell>
          <cell r="C17599">
            <v>2013</v>
          </cell>
          <cell r="D17599" t="str">
            <v>470100  Depreciation PPE</v>
          </cell>
          <cell r="E17599" t="str">
            <v>District 6</v>
          </cell>
          <cell r="F17599" t="str">
            <v>Water</v>
          </cell>
        </row>
        <row r="17600">
          <cell r="B17600">
            <v>33847</v>
          </cell>
          <cell r="C17600">
            <v>2013</v>
          </cell>
          <cell r="D17600" t="str">
            <v>470100  Depreciation PPE</v>
          </cell>
          <cell r="E17600" t="str">
            <v>District 6</v>
          </cell>
          <cell r="F17600" t="str">
            <v>Water</v>
          </cell>
        </row>
        <row r="17601">
          <cell r="B17601">
            <v>15632.07</v>
          </cell>
          <cell r="C17601">
            <v>2013</v>
          </cell>
          <cell r="D17601" t="str">
            <v>470100  Depreciation PPE</v>
          </cell>
          <cell r="E17601" t="str">
            <v>District 6</v>
          </cell>
          <cell r="F17601" t="str">
            <v>Water</v>
          </cell>
        </row>
        <row r="17602">
          <cell r="B17602">
            <v>1990.32</v>
          </cell>
          <cell r="C17602">
            <v>2013</v>
          </cell>
          <cell r="D17602" t="str">
            <v>470100  Depreciation PPE</v>
          </cell>
          <cell r="E17602" t="str">
            <v>District 8</v>
          </cell>
          <cell r="F17602" t="str">
            <v>Water</v>
          </cell>
        </row>
        <row r="17603">
          <cell r="B17603">
            <v>4333.68</v>
          </cell>
          <cell r="C17603">
            <v>2013</v>
          </cell>
          <cell r="D17603" t="str">
            <v>470100  Depreciation PPE</v>
          </cell>
          <cell r="E17603" t="str">
            <v>District 8</v>
          </cell>
          <cell r="F17603" t="str">
            <v>Water</v>
          </cell>
        </row>
        <row r="17604">
          <cell r="B17604">
            <v>99674.07</v>
          </cell>
          <cell r="C17604">
            <v>2013</v>
          </cell>
          <cell r="D17604" t="str">
            <v>470100  Depreciation PPE</v>
          </cell>
          <cell r="E17604" t="str">
            <v>District 8</v>
          </cell>
          <cell r="F17604" t="str">
            <v>Water</v>
          </cell>
        </row>
        <row r="17605">
          <cell r="B17605">
            <v>677.9</v>
          </cell>
          <cell r="C17605">
            <v>2013</v>
          </cell>
          <cell r="D17605" t="str">
            <v>470100  Depreciation PPE</v>
          </cell>
          <cell r="E17605" t="str">
            <v>District 8</v>
          </cell>
          <cell r="F17605" t="str">
            <v>Water</v>
          </cell>
        </row>
        <row r="17606">
          <cell r="B17606">
            <v>314728.21000000002</v>
          </cell>
          <cell r="C17606">
            <v>2013</v>
          </cell>
          <cell r="D17606" t="str">
            <v>470100  Depreciation PPE</v>
          </cell>
          <cell r="E17606" t="str">
            <v>District 8</v>
          </cell>
          <cell r="F17606" t="str">
            <v>Water</v>
          </cell>
        </row>
        <row r="17607">
          <cell r="B17607">
            <v>731.71</v>
          </cell>
          <cell r="C17607">
            <v>2013</v>
          </cell>
          <cell r="D17607" t="str">
            <v>470100  Depreciation PPE</v>
          </cell>
          <cell r="E17607" t="str">
            <v>District 8</v>
          </cell>
          <cell r="F17607" t="str">
            <v>Water</v>
          </cell>
        </row>
        <row r="17608">
          <cell r="B17608">
            <v>8489.36</v>
          </cell>
          <cell r="C17608">
            <v>2013</v>
          </cell>
          <cell r="D17608" t="str">
            <v>470100  Depreciation PPE</v>
          </cell>
          <cell r="E17608" t="str">
            <v>District 8</v>
          </cell>
          <cell r="F17608" t="str">
            <v>Water</v>
          </cell>
        </row>
        <row r="17609">
          <cell r="B17609">
            <v>317.04000000000002</v>
          </cell>
          <cell r="C17609">
            <v>2013</v>
          </cell>
          <cell r="D17609" t="str">
            <v>470100  Depreciation PPE</v>
          </cell>
          <cell r="E17609" t="str">
            <v>District 8</v>
          </cell>
          <cell r="F17609" t="str">
            <v>Water</v>
          </cell>
        </row>
        <row r="17610">
          <cell r="B17610">
            <v>81865.87</v>
          </cell>
          <cell r="C17610">
            <v>2013</v>
          </cell>
          <cell r="D17610" t="str">
            <v>470100  Depreciation PPE</v>
          </cell>
          <cell r="E17610" t="str">
            <v>Logistics</v>
          </cell>
          <cell r="F17610" t="str">
            <v>Water</v>
          </cell>
        </row>
        <row r="17611">
          <cell r="B17611">
            <v>30879.040000000001</v>
          </cell>
          <cell r="C17611">
            <v>2013</v>
          </cell>
          <cell r="D17611" t="str">
            <v>470100  Depreciation PPE</v>
          </cell>
          <cell r="E17611" t="str">
            <v>Informal Settlements</v>
          </cell>
          <cell r="F17611" t="str">
            <v>Sewer</v>
          </cell>
        </row>
        <row r="17612">
          <cell r="B17612">
            <v>6164811.25</v>
          </cell>
          <cell r="C17612">
            <v>2013</v>
          </cell>
          <cell r="D17612" t="str">
            <v>470100  Depreciation PPE</v>
          </cell>
          <cell r="E17612" t="str">
            <v>Planning &amp; Design</v>
          </cell>
          <cell r="F17612" t="str">
            <v>Sewer</v>
          </cell>
        </row>
        <row r="17613">
          <cell r="B17613">
            <v>47253132.189999998</v>
          </cell>
          <cell r="C17613">
            <v>2013</v>
          </cell>
          <cell r="D17613" t="str">
            <v>470100  Depreciation PPE</v>
          </cell>
          <cell r="E17613" t="str">
            <v>Planning &amp; Design</v>
          </cell>
          <cell r="F17613" t="str">
            <v>Sewer</v>
          </cell>
        </row>
        <row r="17614">
          <cell r="B17614">
            <v>31900</v>
          </cell>
          <cell r="C17614">
            <v>2013</v>
          </cell>
          <cell r="D17614" t="str">
            <v>470100  Depreciation PPE</v>
          </cell>
          <cell r="E17614" t="str">
            <v>TOC</v>
          </cell>
          <cell r="F17614" t="str">
            <v>Sewer</v>
          </cell>
        </row>
        <row r="17615">
          <cell r="B17615">
            <v>6123532.4299999997</v>
          </cell>
          <cell r="C17615">
            <v>2013</v>
          </cell>
          <cell r="D17615" t="str">
            <v>470100  Depreciation PPE</v>
          </cell>
          <cell r="E17615" t="str">
            <v>Informal Settlements</v>
          </cell>
          <cell r="F17615" t="str">
            <v>Sewer</v>
          </cell>
        </row>
        <row r="17616">
          <cell r="B17616">
            <v>5188887.08</v>
          </cell>
          <cell r="C17616">
            <v>2013</v>
          </cell>
          <cell r="D17616" t="str">
            <v>470100  Depreciation PPE</v>
          </cell>
          <cell r="E17616" t="str">
            <v>Logistics</v>
          </cell>
          <cell r="F17616" t="str">
            <v>Sewer</v>
          </cell>
        </row>
        <row r="17617">
          <cell r="B17617">
            <v>54084.480000000003</v>
          </cell>
          <cell r="C17617">
            <v>2013</v>
          </cell>
          <cell r="D17617" t="str">
            <v>470100  Depreciation PPE</v>
          </cell>
          <cell r="E17617" t="str">
            <v>Logistics</v>
          </cell>
          <cell r="F17617" t="str">
            <v>Sewer</v>
          </cell>
        </row>
        <row r="17618">
          <cell r="B17618">
            <v>2591.4299999999998</v>
          </cell>
          <cell r="C17618">
            <v>2013</v>
          </cell>
          <cell r="D17618" t="str">
            <v>470100  Depreciation PPE</v>
          </cell>
          <cell r="E17618" t="str">
            <v>Logistics</v>
          </cell>
          <cell r="F17618" t="str">
            <v>Sewer</v>
          </cell>
        </row>
        <row r="17619">
          <cell r="B17619">
            <v>64132.1</v>
          </cell>
          <cell r="C17619">
            <v>2013</v>
          </cell>
          <cell r="D17619" t="str">
            <v>470100  Depreciation PPE</v>
          </cell>
          <cell r="E17619" t="str">
            <v>District 1</v>
          </cell>
          <cell r="F17619" t="str">
            <v>Sewer</v>
          </cell>
        </row>
        <row r="17620">
          <cell r="B17620">
            <v>192197.25</v>
          </cell>
          <cell r="C17620">
            <v>2013</v>
          </cell>
          <cell r="D17620" t="str">
            <v>470100  Depreciation PPE</v>
          </cell>
          <cell r="E17620" t="str">
            <v>District 1</v>
          </cell>
          <cell r="F17620" t="str">
            <v>Sewer</v>
          </cell>
        </row>
        <row r="17621">
          <cell r="B17621">
            <v>336090.03</v>
          </cell>
          <cell r="C17621">
            <v>2013</v>
          </cell>
          <cell r="D17621" t="str">
            <v>470100  Depreciation PPE</v>
          </cell>
          <cell r="E17621" t="str">
            <v>District 1</v>
          </cell>
          <cell r="F17621" t="str">
            <v>Sewer</v>
          </cell>
        </row>
        <row r="17622">
          <cell r="B17622">
            <v>201868.93</v>
          </cell>
          <cell r="C17622">
            <v>2013</v>
          </cell>
          <cell r="D17622" t="str">
            <v>470100  Depreciation PPE</v>
          </cell>
          <cell r="E17622" t="str">
            <v>District 6</v>
          </cell>
          <cell r="F17622" t="str">
            <v>Sewer</v>
          </cell>
        </row>
        <row r="17623">
          <cell r="B17623">
            <v>287686.90999999997</v>
          </cell>
          <cell r="C17623">
            <v>2013</v>
          </cell>
          <cell r="D17623" t="str">
            <v>470100  Depreciation PPE</v>
          </cell>
          <cell r="E17623" t="str">
            <v>District 7</v>
          </cell>
          <cell r="F17623" t="str">
            <v>Sewer</v>
          </cell>
        </row>
        <row r="17624">
          <cell r="B17624">
            <v>3730184.64</v>
          </cell>
          <cell r="C17624">
            <v>2013</v>
          </cell>
          <cell r="D17624" t="str">
            <v>470100  Depreciation PPE</v>
          </cell>
          <cell r="E17624" t="str">
            <v>District 3</v>
          </cell>
          <cell r="F17624" t="str">
            <v>Sewer</v>
          </cell>
        </row>
        <row r="17625">
          <cell r="B17625">
            <v>204924.3</v>
          </cell>
          <cell r="C17625">
            <v>2013</v>
          </cell>
          <cell r="D17625" t="str">
            <v>470100  Depreciation PPE</v>
          </cell>
          <cell r="E17625" t="str">
            <v>District 3</v>
          </cell>
          <cell r="F17625" t="str">
            <v>Sewer</v>
          </cell>
        </row>
        <row r="17626">
          <cell r="B17626">
            <v>248320.7</v>
          </cell>
          <cell r="C17626">
            <v>2013</v>
          </cell>
          <cell r="D17626" t="str">
            <v>470100  Depreciation PPE</v>
          </cell>
          <cell r="E17626" t="str">
            <v>District 4</v>
          </cell>
          <cell r="F17626" t="str">
            <v>Sewer</v>
          </cell>
        </row>
        <row r="17627">
          <cell r="B17627">
            <v>10142.65</v>
          </cell>
          <cell r="C17627">
            <v>2013</v>
          </cell>
          <cell r="D17627" t="str">
            <v>470100  Depreciation PPE</v>
          </cell>
          <cell r="E17627" t="str">
            <v>District 4</v>
          </cell>
          <cell r="F17627" t="str">
            <v>Sewer</v>
          </cell>
        </row>
        <row r="17628">
          <cell r="B17628">
            <v>421.67</v>
          </cell>
          <cell r="C17628">
            <v>2013</v>
          </cell>
          <cell r="D17628" t="str">
            <v>470100  Depreciation PPE</v>
          </cell>
          <cell r="E17628" t="str">
            <v>District 4</v>
          </cell>
          <cell r="F17628" t="str">
            <v>Sewer</v>
          </cell>
        </row>
        <row r="17629">
          <cell r="B17629">
            <v>1110855.26</v>
          </cell>
          <cell r="C17629">
            <v>2013</v>
          </cell>
          <cell r="D17629" t="str">
            <v>470100  Depreciation PPE</v>
          </cell>
          <cell r="E17629" t="str">
            <v>District 4</v>
          </cell>
          <cell r="F17629" t="str">
            <v>Sewer</v>
          </cell>
        </row>
        <row r="17630">
          <cell r="B17630">
            <v>808.54</v>
          </cell>
          <cell r="C17630">
            <v>2013</v>
          </cell>
          <cell r="D17630" t="str">
            <v>470100  Depreciation PPE</v>
          </cell>
          <cell r="E17630" t="str">
            <v>District 4</v>
          </cell>
          <cell r="F17630" t="str">
            <v>Sewer</v>
          </cell>
        </row>
        <row r="17631">
          <cell r="B17631">
            <v>466793.99</v>
          </cell>
          <cell r="C17631">
            <v>2013</v>
          </cell>
          <cell r="D17631" t="str">
            <v>470100  Depreciation PPE</v>
          </cell>
          <cell r="E17631" t="str">
            <v>District 7</v>
          </cell>
          <cell r="F17631" t="str">
            <v>Sewer</v>
          </cell>
        </row>
        <row r="17632">
          <cell r="B17632">
            <v>344215.68</v>
          </cell>
          <cell r="C17632">
            <v>2013</v>
          </cell>
          <cell r="D17632" t="str">
            <v>470100  Depreciation PPE</v>
          </cell>
          <cell r="E17632" t="str">
            <v>District 7</v>
          </cell>
          <cell r="F17632" t="str">
            <v>Sewer</v>
          </cell>
        </row>
        <row r="17633">
          <cell r="B17633">
            <v>1113.96</v>
          </cell>
          <cell r="C17633">
            <v>2013</v>
          </cell>
          <cell r="D17633" t="str">
            <v>470100  Depreciation PPE</v>
          </cell>
          <cell r="E17633" t="str">
            <v>District 6</v>
          </cell>
          <cell r="F17633" t="str">
            <v>Sewer</v>
          </cell>
        </row>
        <row r="17634">
          <cell r="B17634">
            <v>71900.05</v>
          </cell>
          <cell r="C17634">
            <v>2013</v>
          </cell>
          <cell r="D17634" t="str">
            <v>470100  Depreciation PPE</v>
          </cell>
          <cell r="E17634" t="str">
            <v>District 6</v>
          </cell>
          <cell r="F17634" t="str">
            <v>Sewer</v>
          </cell>
        </row>
        <row r="17635">
          <cell r="B17635">
            <v>3644264.64</v>
          </cell>
          <cell r="C17635">
            <v>2013</v>
          </cell>
          <cell r="D17635" t="str">
            <v>470100  Depreciation PPE</v>
          </cell>
          <cell r="E17635" t="str">
            <v>District 6</v>
          </cell>
          <cell r="F17635" t="str">
            <v>Sewer</v>
          </cell>
        </row>
        <row r="17636">
          <cell r="B17636">
            <v>33226.879999999997</v>
          </cell>
          <cell r="C17636">
            <v>2013</v>
          </cell>
          <cell r="D17636" t="str">
            <v>470100  Depreciation PPE</v>
          </cell>
          <cell r="E17636" t="str">
            <v>District 6</v>
          </cell>
          <cell r="F17636" t="str">
            <v>Sewer</v>
          </cell>
        </row>
        <row r="17637">
          <cell r="B17637">
            <v>768745.5</v>
          </cell>
          <cell r="C17637">
            <v>2013</v>
          </cell>
          <cell r="D17637" t="str">
            <v>470100  Depreciation PPE</v>
          </cell>
          <cell r="E17637" t="str">
            <v>District 7</v>
          </cell>
          <cell r="F17637" t="str">
            <v>Sewer</v>
          </cell>
        </row>
        <row r="17638">
          <cell r="B17638">
            <v>896803.66</v>
          </cell>
          <cell r="C17638">
            <v>2013</v>
          </cell>
          <cell r="D17638" t="str">
            <v>470100  Depreciation PPE</v>
          </cell>
          <cell r="E17638" t="str">
            <v>District 7</v>
          </cell>
          <cell r="F17638" t="str">
            <v>Sewer</v>
          </cell>
        </row>
        <row r="17639">
          <cell r="B17639">
            <v>53819.42</v>
          </cell>
          <cell r="C17639">
            <v>2013</v>
          </cell>
          <cell r="D17639" t="str">
            <v>470100  Depreciation PPE</v>
          </cell>
          <cell r="E17639" t="str">
            <v>District 7</v>
          </cell>
          <cell r="F17639" t="str">
            <v>Sewer</v>
          </cell>
        </row>
        <row r="17640">
          <cell r="B17640">
            <v>15176.14</v>
          </cell>
          <cell r="C17640">
            <v>2013</v>
          </cell>
          <cell r="D17640" t="str">
            <v>470100  Depreciation PPE</v>
          </cell>
          <cell r="E17640" t="str">
            <v>District 7</v>
          </cell>
          <cell r="F17640" t="str">
            <v>Sewer</v>
          </cell>
        </row>
        <row r="17641">
          <cell r="B17641">
            <v>250.07</v>
          </cell>
          <cell r="C17641">
            <v>2013</v>
          </cell>
          <cell r="D17641" t="str">
            <v>470100  Depreciation PPE</v>
          </cell>
          <cell r="E17641" t="str">
            <v>District 7</v>
          </cell>
          <cell r="F17641" t="str">
            <v>Sewer</v>
          </cell>
        </row>
        <row r="17642">
          <cell r="B17642">
            <v>35028270.32</v>
          </cell>
          <cell r="C17642">
            <v>2013</v>
          </cell>
          <cell r="D17642" t="str">
            <v>470100  Depreciation PPE</v>
          </cell>
          <cell r="E17642" t="str">
            <v>Logistics</v>
          </cell>
          <cell r="F17642" t="str">
            <v>Water</v>
          </cell>
        </row>
        <row r="17643">
          <cell r="B17643">
            <v>1202.17</v>
          </cell>
          <cell r="C17643">
            <v>2013</v>
          </cell>
          <cell r="D17643" t="str">
            <v>470100  Depreciation PPE</v>
          </cell>
          <cell r="E17643" t="str">
            <v>Informal Settlements</v>
          </cell>
          <cell r="F17643" t="str">
            <v>Water</v>
          </cell>
        </row>
        <row r="17644">
          <cell r="B17644">
            <v>15475528.560000001</v>
          </cell>
          <cell r="C17644">
            <v>2013</v>
          </cell>
          <cell r="D17644" t="str">
            <v>470100  Depreciation PPE</v>
          </cell>
          <cell r="E17644" t="str">
            <v>Planning &amp; Design</v>
          </cell>
          <cell r="F17644" t="str">
            <v>Water</v>
          </cell>
        </row>
        <row r="17645">
          <cell r="B17645">
            <v>1789071.51</v>
          </cell>
          <cell r="C17645">
            <v>2013</v>
          </cell>
          <cell r="D17645" t="str">
            <v>470100  Depreciation PPE</v>
          </cell>
          <cell r="E17645" t="str">
            <v>TOC</v>
          </cell>
          <cell r="F17645" t="str">
            <v>Water</v>
          </cell>
        </row>
        <row r="17646">
          <cell r="B17646">
            <v>428340.04</v>
          </cell>
          <cell r="C17646">
            <v>2013</v>
          </cell>
          <cell r="D17646" t="str">
            <v>470100  Depreciation PPE</v>
          </cell>
          <cell r="E17646" t="str">
            <v>Informal Settlements</v>
          </cell>
          <cell r="F17646" t="str">
            <v>Water</v>
          </cell>
        </row>
        <row r="17647">
          <cell r="B17647">
            <v>5147.63</v>
          </cell>
          <cell r="C17647">
            <v>2013</v>
          </cell>
          <cell r="D17647" t="str">
            <v>470100  Depreciation PPE</v>
          </cell>
          <cell r="E17647" t="str">
            <v>TOC</v>
          </cell>
          <cell r="F17647" t="str">
            <v>Water</v>
          </cell>
        </row>
        <row r="17648">
          <cell r="B17648">
            <v>69014.91</v>
          </cell>
          <cell r="C17648">
            <v>2013</v>
          </cell>
          <cell r="D17648" t="str">
            <v>470100  Depreciation PPE</v>
          </cell>
          <cell r="E17648" t="str">
            <v>Logistics</v>
          </cell>
          <cell r="F17648" t="str">
            <v>Water</v>
          </cell>
        </row>
        <row r="17649">
          <cell r="B17649">
            <v>8386</v>
          </cell>
          <cell r="C17649">
            <v>2013</v>
          </cell>
          <cell r="D17649" t="str">
            <v>470100  Depreciation PPE</v>
          </cell>
          <cell r="E17649" t="str">
            <v>Logistics</v>
          </cell>
          <cell r="F17649" t="str">
            <v>Water</v>
          </cell>
        </row>
        <row r="17650">
          <cell r="B17650">
            <v>58006.32</v>
          </cell>
          <cell r="C17650">
            <v>2013</v>
          </cell>
          <cell r="D17650" t="str">
            <v>470120  Depreciation Intangible Assets</v>
          </cell>
          <cell r="E17650" t="str">
            <v>Logistics</v>
          </cell>
          <cell r="F17650" t="str">
            <v>Sewer</v>
          </cell>
        </row>
        <row r="17651">
          <cell r="B17651">
            <v>2994</v>
          </cell>
          <cell r="C17651">
            <v>2013</v>
          </cell>
          <cell r="D17651" t="str">
            <v>412970  Material Automotive (Fleet + Non Fleet)</v>
          </cell>
          <cell r="E17651" t="str">
            <v>District 6</v>
          </cell>
          <cell r="F17651" t="str">
            <v>Sewer</v>
          </cell>
        </row>
        <row r="17652">
          <cell r="B17652">
            <v>21623.49</v>
          </cell>
          <cell r="C17652">
            <v>2013</v>
          </cell>
          <cell r="D17652" t="str">
            <v>412980  Material Building &amp; Infrastructure</v>
          </cell>
          <cell r="E17652" t="str">
            <v>Informal Settlements</v>
          </cell>
          <cell r="F17652" t="str">
            <v>Water</v>
          </cell>
        </row>
        <row r="17653">
          <cell r="B17653">
            <v>0</v>
          </cell>
          <cell r="C17653">
            <v>2013</v>
          </cell>
          <cell r="D17653" t="str">
            <v>412980  Material Building &amp; Infrastructure</v>
          </cell>
          <cell r="E17653" t="str">
            <v>Logistics</v>
          </cell>
          <cell r="F17653" t="str">
            <v>Water</v>
          </cell>
        </row>
        <row r="17654">
          <cell r="B17654">
            <v>0</v>
          </cell>
          <cell r="C17654">
            <v>2013</v>
          </cell>
          <cell r="D17654" t="str">
            <v>412980  Material Building &amp; Infrastructure</v>
          </cell>
          <cell r="E17654" t="str">
            <v>Logistics</v>
          </cell>
          <cell r="F17654" t="str">
            <v>Water</v>
          </cell>
        </row>
        <row r="17655">
          <cell r="B17655">
            <v>94505.56</v>
          </cell>
          <cell r="C17655">
            <v>2013</v>
          </cell>
          <cell r="D17655" t="str">
            <v>412980  Material Building &amp; Infrastructure</v>
          </cell>
          <cell r="E17655" t="str">
            <v>Logistics</v>
          </cell>
          <cell r="F17655" t="str">
            <v>Water</v>
          </cell>
        </row>
        <row r="17656">
          <cell r="B17656">
            <v>56179.8</v>
          </cell>
          <cell r="C17656">
            <v>2013</v>
          </cell>
          <cell r="D17656" t="str">
            <v>412980  Material Building &amp; Infrastructure</v>
          </cell>
          <cell r="E17656" t="str">
            <v>Logistics</v>
          </cell>
          <cell r="F17656" t="str">
            <v>Water</v>
          </cell>
        </row>
        <row r="17657">
          <cell r="B17657">
            <v>45080</v>
          </cell>
          <cell r="C17657">
            <v>2013</v>
          </cell>
          <cell r="D17657" t="str">
            <v>412980  Material Building &amp; Infrastructure</v>
          </cell>
          <cell r="E17657" t="str">
            <v>Logistics</v>
          </cell>
          <cell r="F17657" t="str">
            <v>Water</v>
          </cell>
        </row>
        <row r="17658">
          <cell r="B17658">
            <v>1222220.96</v>
          </cell>
          <cell r="C17658">
            <v>2013</v>
          </cell>
          <cell r="D17658" t="str">
            <v>412980  Material Building &amp; Infrastructure</v>
          </cell>
          <cell r="E17658" t="str">
            <v>District 1</v>
          </cell>
          <cell r="F17658" t="str">
            <v>Water</v>
          </cell>
        </row>
        <row r="17659">
          <cell r="B17659">
            <v>1532.24</v>
          </cell>
          <cell r="C17659">
            <v>2013</v>
          </cell>
          <cell r="D17659" t="str">
            <v>412980  Material Building &amp; Infrastructure</v>
          </cell>
          <cell r="E17659" t="str">
            <v>District 1</v>
          </cell>
          <cell r="F17659" t="str">
            <v>Water</v>
          </cell>
        </row>
        <row r="17660">
          <cell r="B17660">
            <v>163400.73000000001</v>
          </cell>
          <cell r="C17660">
            <v>2013</v>
          </cell>
          <cell r="D17660" t="str">
            <v>412980  Material Building &amp; Infrastructure</v>
          </cell>
          <cell r="E17660" t="str">
            <v>District 8</v>
          </cell>
          <cell r="F17660" t="str">
            <v>Water</v>
          </cell>
        </row>
        <row r="17661">
          <cell r="B17661">
            <v>78529.37</v>
          </cell>
          <cell r="C17661">
            <v>2013</v>
          </cell>
          <cell r="D17661" t="str">
            <v>412980  Material Building &amp; Infrastructure</v>
          </cell>
          <cell r="E17661" t="str">
            <v>District 6</v>
          </cell>
          <cell r="F17661" t="str">
            <v>Water</v>
          </cell>
        </row>
        <row r="17662">
          <cell r="B17662">
            <v>74629.27</v>
          </cell>
          <cell r="C17662">
            <v>2013</v>
          </cell>
          <cell r="D17662" t="str">
            <v>412980  Material Building &amp; Infrastructure</v>
          </cell>
          <cell r="E17662" t="str">
            <v>District 3</v>
          </cell>
          <cell r="F17662" t="str">
            <v>Water</v>
          </cell>
        </row>
        <row r="17663">
          <cell r="B17663">
            <v>232699.03</v>
          </cell>
          <cell r="C17663">
            <v>2013</v>
          </cell>
          <cell r="D17663" t="str">
            <v>412980  Material Building &amp; Infrastructure</v>
          </cell>
          <cell r="E17663" t="str">
            <v>District 4</v>
          </cell>
          <cell r="F17663" t="str">
            <v>Water</v>
          </cell>
        </row>
        <row r="17664">
          <cell r="B17664">
            <v>163012.41</v>
          </cell>
          <cell r="C17664">
            <v>2013</v>
          </cell>
          <cell r="D17664" t="str">
            <v>412980  Material Building &amp; Infrastructure</v>
          </cell>
          <cell r="E17664" t="str">
            <v>District 4</v>
          </cell>
          <cell r="F17664" t="str">
            <v>Water</v>
          </cell>
        </row>
        <row r="17665">
          <cell r="B17665">
            <v>0</v>
          </cell>
          <cell r="C17665">
            <v>2013</v>
          </cell>
          <cell r="D17665" t="str">
            <v>412980  Material Building &amp; Infrastructure</v>
          </cell>
          <cell r="E17665" t="str">
            <v>District 4</v>
          </cell>
          <cell r="F17665" t="str">
            <v>Water</v>
          </cell>
        </row>
        <row r="17666">
          <cell r="B17666">
            <v>2992.9</v>
          </cell>
          <cell r="C17666">
            <v>2013</v>
          </cell>
          <cell r="D17666" t="str">
            <v>412980  Material Building &amp; Infrastructure</v>
          </cell>
          <cell r="E17666" t="str">
            <v>District 6</v>
          </cell>
          <cell r="F17666" t="str">
            <v>Water</v>
          </cell>
        </row>
        <row r="17667">
          <cell r="B17667">
            <v>69983.72</v>
          </cell>
          <cell r="C17667">
            <v>2013</v>
          </cell>
          <cell r="D17667" t="str">
            <v>412980  Material Building &amp; Infrastructure</v>
          </cell>
          <cell r="E17667" t="str">
            <v>District 6</v>
          </cell>
          <cell r="F17667" t="str">
            <v>Water</v>
          </cell>
        </row>
        <row r="17668">
          <cell r="B17668">
            <v>2018.04</v>
          </cell>
          <cell r="C17668">
            <v>2013</v>
          </cell>
          <cell r="D17668" t="str">
            <v>412980  Material Building &amp; Infrastructure</v>
          </cell>
          <cell r="E17668" t="str">
            <v>District 6</v>
          </cell>
          <cell r="F17668" t="str">
            <v>Water</v>
          </cell>
        </row>
        <row r="17669">
          <cell r="B17669">
            <v>20651.3</v>
          </cell>
          <cell r="C17669">
            <v>2013</v>
          </cell>
          <cell r="D17669" t="str">
            <v>412980  Material Building &amp; Infrastructure</v>
          </cell>
          <cell r="E17669" t="str">
            <v>District 6</v>
          </cell>
          <cell r="F17669" t="str">
            <v>Water</v>
          </cell>
        </row>
        <row r="17670">
          <cell r="B17670">
            <v>134211.07999999999</v>
          </cell>
          <cell r="C17670">
            <v>2013</v>
          </cell>
          <cell r="D17670" t="str">
            <v>412980  Material Building &amp; Infrastructure</v>
          </cell>
          <cell r="E17670" t="str">
            <v>District 6</v>
          </cell>
          <cell r="F17670" t="str">
            <v>Water</v>
          </cell>
        </row>
        <row r="17671">
          <cell r="B17671">
            <v>873.71</v>
          </cell>
          <cell r="C17671">
            <v>2013</v>
          </cell>
          <cell r="D17671" t="str">
            <v>412980  Material Building &amp; Infrastructure</v>
          </cell>
          <cell r="E17671" t="str">
            <v>District 8</v>
          </cell>
          <cell r="F17671" t="str">
            <v>Water</v>
          </cell>
        </row>
        <row r="17672">
          <cell r="B17672">
            <v>297.89999999999998</v>
          </cell>
          <cell r="C17672">
            <v>2013</v>
          </cell>
          <cell r="D17672" t="str">
            <v>412980  Material Building &amp; Infrastructure</v>
          </cell>
          <cell r="E17672" t="str">
            <v>District 8</v>
          </cell>
          <cell r="F17672" t="str">
            <v>Water</v>
          </cell>
        </row>
        <row r="17673">
          <cell r="B17673">
            <v>2150427.7799999998</v>
          </cell>
          <cell r="C17673">
            <v>2013</v>
          </cell>
          <cell r="D17673" t="str">
            <v>412980  Material Building &amp; Infrastructure</v>
          </cell>
          <cell r="E17673" t="str">
            <v>District 8</v>
          </cell>
          <cell r="F17673" t="str">
            <v>Water</v>
          </cell>
        </row>
        <row r="17674">
          <cell r="B17674">
            <v>0</v>
          </cell>
          <cell r="C17674">
            <v>2013</v>
          </cell>
          <cell r="D17674" t="str">
            <v>412980  Material Building &amp; Infrastructure</v>
          </cell>
          <cell r="E17674" t="str">
            <v>District 8</v>
          </cell>
          <cell r="F17674" t="str">
            <v>Water</v>
          </cell>
        </row>
        <row r="17675">
          <cell r="B17675">
            <v>0</v>
          </cell>
          <cell r="C17675">
            <v>2013</v>
          </cell>
          <cell r="D17675" t="str">
            <v>412980  Material Building &amp; Infrastructure</v>
          </cell>
          <cell r="E17675" t="str">
            <v>Planning &amp; Design</v>
          </cell>
          <cell r="F17675" t="str">
            <v>Sewer</v>
          </cell>
        </row>
        <row r="17676">
          <cell r="B17676">
            <v>76913.89</v>
          </cell>
          <cell r="C17676">
            <v>2013</v>
          </cell>
          <cell r="D17676" t="str">
            <v>412980  Material Building &amp; Infrastructure</v>
          </cell>
          <cell r="E17676" t="str">
            <v>Informal Settlements</v>
          </cell>
          <cell r="F17676" t="str">
            <v>Sewer</v>
          </cell>
        </row>
        <row r="17677">
          <cell r="B17677">
            <v>51299.67</v>
          </cell>
          <cell r="C17677">
            <v>2013</v>
          </cell>
          <cell r="D17677" t="str">
            <v>412980  Material Building &amp; Infrastructure</v>
          </cell>
          <cell r="E17677" t="str">
            <v>Logistics</v>
          </cell>
          <cell r="F17677" t="str">
            <v>Sewer</v>
          </cell>
        </row>
        <row r="17678">
          <cell r="B17678">
            <v>62871.68</v>
          </cell>
          <cell r="C17678">
            <v>2013</v>
          </cell>
          <cell r="D17678" t="str">
            <v>412980  Material Building &amp; Infrastructure</v>
          </cell>
          <cell r="E17678" t="str">
            <v>District 1</v>
          </cell>
          <cell r="F17678" t="str">
            <v>Sewer</v>
          </cell>
        </row>
        <row r="17679">
          <cell r="B17679">
            <v>15433.49</v>
          </cell>
          <cell r="C17679">
            <v>2013</v>
          </cell>
          <cell r="D17679" t="str">
            <v>412980  Material Building &amp; Infrastructure</v>
          </cell>
          <cell r="E17679" t="str">
            <v>District 7</v>
          </cell>
          <cell r="F17679" t="str">
            <v>Sewer</v>
          </cell>
        </row>
        <row r="17680">
          <cell r="B17680">
            <v>37681.199999999997</v>
          </cell>
          <cell r="C17680">
            <v>2013</v>
          </cell>
          <cell r="D17680" t="str">
            <v>412980  Material Building &amp; Infrastructure</v>
          </cell>
          <cell r="E17680" t="str">
            <v>District 6</v>
          </cell>
          <cell r="F17680" t="str">
            <v>Sewer</v>
          </cell>
        </row>
        <row r="17681">
          <cell r="B17681">
            <v>13825.16</v>
          </cell>
          <cell r="C17681">
            <v>2013</v>
          </cell>
          <cell r="D17681" t="str">
            <v>412980  Material Building &amp; Infrastructure</v>
          </cell>
          <cell r="E17681" t="str">
            <v>District 3</v>
          </cell>
          <cell r="F17681" t="str">
            <v>Sewer</v>
          </cell>
        </row>
        <row r="17682">
          <cell r="B17682">
            <v>0</v>
          </cell>
          <cell r="C17682">
            <v>2013</v>
          </cell>
          <cell r="D17682" t="str">
            <v>412980  Material Building &amp; Infrastructure</v>
          </cell>
          <cell r="E17682" t="str">
            <v>District 3</v>
          </cell>
          <cell r="F17682" t="str">
            <v>Sewer</v>
          </cell>
        </row>
        <row r="17683">
          <cell r="B17683">
            <v>113599.26</v>
          </cell>
          <cell r="C17683">
            <v>2013</v>
          </cell>
          <cell r="D17683" t="str">
            <v>412980  Material Building &amp; Infrastructure</v>
          </cell>
          <cell r="E17683" t="str">
            <v>District 4</v>
          </cell>
          <cell r="F17683" t="str">
            <v>Sewer</v>
          </cell>
        </row>
        <row r="17684">
          <cell r="B17684">
            <v>30811.11</v>
          </cell>
          <cell r="C17684">
            <v>2013</v>
          </cell>
          <cell r="D17684" t="str">
            <v>412980  Material Building &amp; Infrastructure</v>
          </cell>
          <cell r="E17684" t="str">
            <v>District 4</v>
          </cell>
          <cell r="F17684" t="str">
            <v>Sewer</v>
          </cell>
        </row>
        <row r="17685">
          <cell r="B17685">
            <v>0</v>
          </cell>
          <cell r="C17685">
            <v>2013</v>
          </cell>
          <cell r="D17685" t="str">
            <v>412980  Material Building &amp; Infrastructure</v>
          </cell>
          <cell r="E17685" t="str">
            <v>District 4</v>
          </cell>
          <cell r="F17685" t="str">
            <v>Sewer</v>
          </cell>
        </row>
        <row r="17686">
          <cell r="B17686">
            <v>2047.04</v>
          </cell>
          <cell r="C17686">
            <v>2013</v>
          </cell>
          <cell r="D17686" t="str">
            <v>412980  Material Building &amp; Infrastructure</v>
          </cell>
          <cell r="E17686" t="str">
            <v>District 7</v>
          </cell>
          <cell r="F17686" t="str">
            <v>Sewer</v>
          </cell>
        </row>
        <row r="17687">
          <cell r="B17687">
            <v>0</v>
          </cell>
          <cell r="C17687">
            <v>2013</v>
          </cell>
          <cell r="D17687" t="str">
            <v>412980  Material Building &amp; Infrastructure</v>
          </cell>
          <cell r="E17687" t="str">
            <v>District 7</v>
          </cell>
          <cell r="F17687" t="str">
            <v>Sewer</v>
          </cell>
        </row>
        <row r="17688">
          <cell r="B17688">
            <v>1377.5</v>
          </cell>
          <cell r="C17688">
            <v>2013</v>
          </cell>
          <cell r="D17688" t="str">
            <v>412980  Material Building &amp; Infrastructure</v>
          </cell>
          <cell r="E17688" t="str">
            <v>District 6</v>
          </cell>
          <cell r="F17688" t="str">
            <v>Sewer</v>
          </cell>
        </row>
        <row r="17689">
          <cell r="B17689">
            <v>2733.8</v>
          </cell>
          <cell r="C17689">
            <v>2013</v>
          </cell>
          <cell r="D17689" t="str">
            <v>412980  Material Building &amp; Infrastructure</v>
          </cell>
          <cell r="E17689" t="str">
            <v>District 6</v>
          </cell>
          <cell r="F17689" t="str">
            <v>Sewer</v>
          </cell>
        </row>
        <row r="17690">
          <cell r="B17690">
            <v>35567.93</v>
          </cell>
          <cell r="C17690">
            <v>2013</v>
          </cell>
          <cell r="D17690" t="str">
            <v>412980  Material Building &amp; Infrastructure</v>
          </cell>
          <cell r="E17690" t="str">
            <v>District 6</v>
          </cell>
          <cell r="F17690" t="str">
            <v>Sewer</v>
          </cell>
        </row>
        <row r="17691">
          <cell r="B17691">
            <v>6643.13</v>
          </cell>
          <cell r="C17691">
            <v>2013</v>
          </cell>
          <cell r="D17691" t="str">
            <v>412980  Material Building &amp; Infrastructure</v>
          </cell>
          <cell r="E17691" t="str">
            <v>District 6</v>
          </cell>
          <cell r="F17691" t="str">
            <v>Sewer</v>
          </cell>
        </row>
        <row r="17692">
          <cell r="B17692">
            <v>4924.12</v>
          </cell>
          <cell r="C17692">
            <v>2013</v>
          </cell>
          <cell r="D17692" t="str">
            <v>412980  Material Building &amp; Infrastructure</v>
          </cell>
          <cell r="E17692" t="str">
            <v>District 7</v>
          </cell>
          <cell r="F17692" t="str">
            <v>Sewer</v>
          </cell>
        </row>
        <row r="17693">
          <cell r="B17693">
            <v>92622.85</v>
          </cell>
          <cell r="C17693">
            <v>2013</v>
          </cell>
          <cell r="D17693" t="str">
            <v>412980  Material Building &amp; Infrastructure</v>
          </cell>
          <cell r="E17693" t="str">
            <v>District 7</v>
          </cell>
          <cell r="F17693" t="str">
            <v>Sewer</v>
          </cell>
        </row>
        <row r="17694">
          <cell r="B17694">
            <v>0</v>
          </cell>
          <cell r="C17694">
            <v>2013</v>
          </cell>
          <cell r="D17694" t="str">
            <v>412980  Material Building &amp; Infrastructure</v>
          </cell>
          <cell r="E17694" t="str">
            <v>District 7</v>
          </cell>
          <cell r="F17694" t="str">
            <v>Sewer</v>
          </cell>
        </row>
        <row r="17695">
          <cell r="B17695">
            <v>0</v>
          </cell>
          <cell r="C17695">
            <v>2013</v>
          </cell>
          <cell r="D17695" t="str">
            <v>412980  Material Building &amp; Infrastructure</v>
          </cell>
          <cell r="E17695" t="str">
            <v>Logistics</v>
          </cell>
          <cell r="F17695" t="str">
            <v>Water</v>
          </cell>
        </row>
        <row r="17696">
          <cell r="B17696">
            <v>0</v>
          </cell>
          <cell r="C17696">
            <v>2013</v>
          </cell>
          <cell r="D17696" t="str">
            <v>412980  Material Building &amp; Infrastructure</v>
          </cell>
          <cell r="E17696" t="str">
            <v>Planning &amp; Design</v>
          </cell>
          <cell r="F17696" t="str">
            <v>Water</v>
          </cell>
        </row>
        <row r="17697">
          <cell r="B17697">
            <v>0</v>
          </cell>
          <cell r="C17697">
            <v>2013</v>
          </cell>
          <cell r="D17697" t="str">
            <v>412980  Material Building &amp; Infrastructure</v>
          </cell>
          <cell r="E17697" t="str">
            <v>TOC</v>
          </cell>
          <cell r="F17697" t="str">
            <v>Water</v>
          </cell>
        </row>
        <row r="17698">
          <cell r="B17698">
            <v>917016.14</v>
          </cell>
          <cell r="C17698">
            <v>2013</v>
          </cell>
          <cell r="D17698" t="str">
            <v>412990  Material Electrical &amp; Electronic</v>
          </cell>
          <cell r="E17698" t="str">
            <v>District 8</v>
          </cell>
          <cell r="F17698" t="str">
            <v>Water</v>
          </cell>
        </row>
        <row r="17699">
          <cell r="B17699">
            <v>146.63</v>
          </cell>
          <cell r="C17699">
            <v>2013</v>
          </cell>
          <cell r="D17699" t="str">
            <v>412990  Material Electrical &amp; Electronic</v>
          </cell>
          <cell r="E17699" t="str">
            <v>District 8</v>
          </cell>
          <cell r="F17699" t="str">
            <v>Water</v>
          </cell>
        </row>
        <row r="17700">
          <cell r="B17700">
            <v>135.07</v>
          </cell>
          <cell r="C17700">
            <v>2013</v>
          </cell>
          <cell r="D17700" t="str">
            <v>412990  Material Electrical &amp; Electronic</v>
          </cell>
          <cell r="E17700" t="str">
            <v>District 6</v>
          </cell>
          <cell r="F17700" t="str">
            <v>Water</v>
          </cell>
        </row>
        <row r="17701">
          <cell r="B17701">
            <v>129</v>
          </cell>
          <cell r="C17701">
            <v>2013</v>
          </cell>
          <cell r="D17701" t="str">
            <v>412990  Material Electrical &amp; Electronic</v>
          </cell>
          <cell r="E17701" t="str">
            <v>District 6</v>
          </cell>
          <cell r="F17701" t="str">
            <v>Water</v>
          </cell>
        </row>
        <row r="17702">
          <cell r="B17702">
            <v>647.28</v>
          </cell>
          <cell r="C17702">
            <v>2013</v>
          </cell>
          <cell r="D17702" t="str">
            <v>412990  Material Electrical &amp; Electronic</v>
          </cell>
          <cell r="E17702" t="str">
            <v>District 6</v>
          </cell>
          <cell r="F17702" t="str">
            <v>Water</v>
          </cell>
        </row>
        <row r="17703">
          <cell r="B17703">
            <v>12.93</v>
          </cell>
          <cell r="C17703">
            <v>2013</v>
          </cell>
          <cell r="D17703" t="str">
            <v>412990  Material Electrical &amp; Electronic</v>
          </cell>
          <cell r="E17703" t="str">
            <v>District 6</v>
          </cell>
          <cell r="F17703" t="str">
            <v>Water</v>
          </cell>
        </row>
        <row r="17704">
          <cell r="B17704">
            <v>377.62</v>
          </cell>
          <cell r="C17704">
            <v>2013</v>
          </cell>
          <cell r="D17704" t="str">
            <v>412990  Material Electrical &amp; Electronic</v>
          </cell>
          <cell r="E17704" t="str">
            <v>District 4</v>
          </cell>
          <cell r="F17704" t="str">
            <v>Water</v>
          </cell>
        </row>
        <row r="17705">
          <cell r="B17705">
            <v>3073.9</v>
          </cell>
          <cell r="C17705">
            <v>2013</v>
          </cell>
          <cell r="D17705" t="str">
            <v>412990  Material Electrical &amp; Electronic</v>
          </cell>
          <cell r="E17705" t="str">
            <v>District 4</v>
          </cell>
          <cell r="F17705" t="str">
            <v>Water</v>
          </cell>
        </row>
        <row r="17706">
          <cell r="B17706">
            <v>222.43</v>
          </cell>
          <cell r="C17706">
            <v>2013</v>
          </cell>
          <cell r="D17706" t="str">
            <v>412990  Material Electrical &amp; Electronic</v>
          </cell>
          <cell r="E17706" t="str">
            <v>District 3</v>
          </cell>
          <cell r="F17706" t="str">
            <v>Water</v>
          </cell>
        </row>
        <row r="17707">
          <cell r="B17707">
            <v>8897.16</v>
          </cell>
          <cell r="C17707">
            <v>2013</v>
          </cell>
          <cell r="D17707" t="str">
            <v>412990  Material Electrical &amp; Electronic</v>
          </cell>
          <cell r="E17707" t="str">
            <v>District 6</v>
          </cell>
          <cell r="F17707" t="str">
            <v>Water</v>
          </cell>
        </row>
        <row r="17708">
          <cell r="B17708">
            <v>24964.74</v>
          </cell>
          <cell r="C17708">
            <v>2013</v>
          </cell>
          <cell r="D17708" t="str">
            <v>412990  Material Electrical &amp; Electronic</v>
          </cell>
          <cell r="E17708" t="str">
            <v>District 8</v>
          </cell>
          <cell r="F17708" t="str">
            <v>Water</v>
          </cell>
        </row>
        <row r="17709">
          <cell r="B17709">
            <v>49167.3</v>
          </cell>
          <cell r="C17709">
            <v>2013</v>
          </cell>
          <cell r="D17709" t="str">
            <v>412990  Material Electrical &amp; Electronic</v>
          </cell>
          <cell r="E17709" t="str">
            <v>District 1</v>
          </cell>
          <cell r="F17709" t="str">
            <v>Water</v>
          </cell>
        </row>
        <row r="17710">
          <cell r="B17710">
            <v>0</v>
          </cell>
          <cell r="C17710">
            <v>2013</v>
          </cell>
          <cell r="D17710" t="str">
            <v>412990  Material Electrical &amp; Electronic</v>
          </cell>
          <cell r="E17710" t="str">
            <v>Logistics</v>
          </cell>
          <cell r="F17710" t="str">
            <v>Water</v>
          </cell>
        </row>
        <row r="17711">
          <cell r="B17711">
            <v>1435.56</v>
          </cell>
          <cell r="C17711">
            <v>2013</v>
          </cell>
          <cell r="D17711" t="str">
            <v>412990  Material Electrical &amp; Electronic</v>
          </cell>
          <cell r="E17711" t="str">
            <v>Logistics</v>
          </cell>
          <cell r="F17711" t="str">
            <v>Water</v>
          </cell>
        </row>
        <row r="17712">
          <cell r="B17712">
            <v>0</v>
          </cell>
          <cell r="C17712">
            <v>2013</v>
          </cell>
          <cell r="D17712" t="str">
            <v>412990  Material Electrical &amp; Electronic</v>
          </cell>
          <cell r="E17712" t="str">
            <v>Logistics</v>
          </cell>
          <cell r="F17712" t="str">
            <v>Water</v>
          </cell>
        </row>
        <row r="17713">
          <cell r="B17713">
            <v>0</v>
          </cell>
          <cell r="C17713">
            <v>2013</v>
          </cell>
          <cell r="D17713" t="str">
            <v>412990  Material Electrical &amp; Electronic</v>
          </cell>
          <cell r="E17713" t="str">
            <v>TOC</v>
          </cell>
          <cell r="F17713" t="str">
            <v>Water</v>
          </cell>
        </row>
        <row r="17714">
          <cell r="B17714">
            <v>5725.97</v>
          </cell>
          <cell r="C17714">
            <v>2013</v>
          </cell>
          <cell r="D17714" t="str">
            <v>412990  Material Electrical &amp; Electronic</v>
          </cell>
          <cell r="E17714" t="str">
            <v>Informal Settlements</v>
          </cell>
          <cell r="F17714" t="str">
            <v>Water</v>
          </cell>
        </row>
        <row r="17715">
          <cell r="B17715">
            <v>80.400000000000006</v>
          </cell>
          <cell r="C17715">
            <v>2013</v>
          </cell>
          <cell r="D17715" t="str">
            <v>412990  Material Electrical &amp; Electronic</v>
          </cell>
          <cell r="E17715" t="str">
            <v>TOC</v>
          </cell>
          <cell r="F17715" t="str">
            <v>Water</v>
          </cell>
        </row>
        <row r="17716">
          <cell r="B17716">
            <v>232.67</v>
          </cell>
          <cell r="C17716">
            <v>2013</v>
          </cell>
          <cell r="D17716" t="str">
            <v>412990  Material Electrical &amp; Electronic</v>
          </cell>
          <cell r="E17716" t="str">
            <v>Planning &amp; Design</v>
          </cell>
          <cell r="F17716" t="str">
            <v>Water</v>
          </cell>
        </row>
        <row r="17717">
          <cell r="B17717">
            <v>4445.2</v>
          </cell>
          <cell r="C17717">
            <v>2013</v>
          </cell>
          <cell r="D17717" t="str">
            <v>412990  Material Electrical &amp; Electronic</v>
          </cell>
          <cell r="E17717" t="str">
            <v>District 7</v>
          </cell>
          <cell r="F17717" t="str">
            <v>Sewer</v>
          </cell>
        </row>
        <row r="17718">
          <cell r="B17718">
            <v>76.400000000000006</v>
          </cell>
          <cell r="C17718">
            <v>2013</v>
          </cell>
          <cell r="D17718" t="str">
            <v>412990  Material Electrical &amp; Electronic</v>
          </cell>
          <cell r="E17718" t="str">
            <v>District 6</v>
          </cell>
          <cell r="F17718" t="str">
            <v>Sewer</v>
          </cell>
        </row>
        <row r="17719">
          <cell r="B17719">
            <v>95.62</v>
          </cell>
          <cell r="C17719">
            <v>2013</v>
          </cell>
          <cell r="D17719" t="str">
            <v>412990  Material Electrical &amp; Electronic</v>
          </cell>
          <cell r="E17719" t="str">
            <v>District 6</v>
          </cell>
          <cell r="F17719" t="str">
            <v>Sewer</v>
          </cell>
        </row>
        <row r="17720">
          <cell r="B17720">
            <v>7200</v>
          </cell>
          <cell r="C17720">
            <v>2013</v>
          </cell>
          <cell r="D17720" t="str">
            <v>412990  Material Electrical &amp; Electronic</v>
          </cell>
          <cell r="E17720" t="str">
            <v>District 4</v>
          </cell>
          <cell r="F17720" t="str">
            <v>Sewer</v>
          </cell>
        </row>
        <row r="17721">
          <cell r="B17721">
            <v>4261.8599999999997</v>
          </cell>
          <cell r="C17721">
            <v>2013</v>
          </cell>
          <cell r="D17721" t="str">
            <v>412990  Material Electrical &amp; Electronic</v>
          </cell>
          <cell r="E17721" t="str">
            <v>District 4</v>
          </cell>
          <cell r="F17721" t="str">
            <v>Sewer</v>
          </cell>
        </row>
        <row r="17722">
          <cell r="B17722">
            <v>1920.35</v>
          </cell>
          <cell r="C17722">
            <v>2013</v>
          </cell>
          <cell r="D17722" t="str">
            <v>412990  Material Electrical &amp; Electronic</v>
          </cell>
          <cell r="E17722" t="str">
            <v>District 7</v>
          </cell>
          <cell r="F17722" t="str">
            <v>Sewer</v>
          </cell>
        </row>
        <row r="17723">
          <cell r="B17723">
            <v>233.4</v>
          </cell>
          <cell r="C17723">
            <v>2013</v>
          </cell>
          <cell r="D17723" t="str">
            <v>412990  Material Electrical &amp; Electronic</v>
          </cell>
          <cell r="E17723" t="str">
            <v>District 1</v>
          </cell>
          <cell r="F17723" t="str">
            <v>Sewer</v>
          </cell>
        </row>
        <row r="17724">
          <cell r="B17724">
            <v>4995.8</v>
          </cell>
          <cell r="C17724">
            <v>2013</v>
          </cell>
          <cell r="D17724" t="str">
            <v>412990  Material Electrical &amp; Electronic</v>
          </cell>
          <cell r="E17724" t="str">
            <v>Logistics</v>
          </cell>
          <cell r="F17724" t="str">
            <v>Sewer</v>
          </cell>
        </row>
        <row r="17725">
          <cell r="B17725">
            <v>762.9</v>
          </cell>
          <cell r="C17725">
            <v>2013</v>
          </cell>
          <cell r="D17725" t="str">
            <v>412990  Material Electrical &amp; Electronic</v>
          </cell>
          <cell r="E17725" t="str">
            <v>Informal Settlements</v>
          </cell>
          <cell r="F17725" t="str">
            <v>Sewer</v>
          </cell>
        </row>
        <row r="17726">
          <cell r="B17726">
            <v>0</v>
          </cell>
          <cell r="C17726">
            <v>2013</v>
          </cell>
          <cell r="D17726" t="str">
            <v>412990  Material Electrical &amp; Electronic</v>
          </cell>
          <cell r="E17726" t="str">
            <v>Informal Settlements</v>
          </cell>
          <cell r="F17726" t="str">
            <v>Sewer</v>
          </cell>
        </row>
        <row r="17727">
          <cell r="B17727">
            <v>0</v>
          </cell>
          <cell r="C17727">
            <v>2013</v>
          </cell>
          <cell r="D17727" t="str">
            <v>413000  Materials General &amp; Consumables</v>
          </cell>
          <cell r="E17727" t="str">
            <v>TOC</v>
          </cell>
          <cell r="F17727" t="str">
            <v>Water</v>
          </cell>
        </row>
        <row r="17728">
          <cell r="B17728">
            <v>0</v>
          </cell>
          <cell r="C17728">
            <v>2013</v>
          </cell>
          <cell r="D17728" t="str">
            <v>413000  Materials General &amp; Consumables</v>
          </cell>
          <cell r="E17728" t="str">
            <v>Logistics</v>
          </cell>
          <cell r="F17728" t="str">
            <v>Water</v>
          </cell>
        </row>
        <row r="17729">
          <cell r="B17729">
            <v>0</v>
          </cell>
          <cell r="C17729">
            <v>2013</v>
          </cell>
          <cell r="D17729" t="str">
            <v>413000  Materials General &amp; Consumables</v>
          </cell>
          <cell r="E17729" t="str">
            <v>Logistics</v>
          </cell>
          <cell r="F17729" t="str">
            <v>Water</v>
          </cell>
        </row>
        <row r="17730">
          <cell r="B17730">
            <v>13248.57</v>
          </cell>
          <cell r="C17730">
            <v>2013</v>
          </cell>
          <cell r="D17730" t="str">
            <v>413000  Materials General &amp; Consumables</v>
          </cell>
          <cell r="E17730" t="str">
            <v>Logistics</v>
          </cell>
          <cell r="F17730" t="str">
            <v>Water</v>
          </cell>
        </row>
        <row r="17731">
          <cell r="B17731">
            <v>4573.97</v>
          </cell>
          <cell r="C17731">
            <v>2013</v>
          </cell>
          <cell r="D17731" t="str">
            <v>413000  Materials General &amp; Consumables</v>
          </cell>
          <cell r="E17731" t="str">
            <v>Logistics</v>
          </cell>
          <cell r="F17731" t="str">
            <v>Water</v>
          </cell>
        </row>
        <row r="17732">
          <cell r="B17732">
            <v>23169.34</v>
          </cell>
          <cell r="C17732">
            <v>2013</v>
          </cell>
          <cell r="D17732" t="str">
            <v>413000  Materials General &amp; Consumables</v>
          </cell>
          <cell r="E17732" t="str">
            <v>Logistics</v>
          </cell>
          <cell r="F17732" t="str">
            <v>Water</v>
          </cell>
        </row>
        <row r="17733">
          <cell r="B17733">
            <v>0</v>
          </cell>
          <cell r="C17733">
            <v>2013</v>
          </cell>
          <cell r="D17733" t="str">
            <v>413000  Materials General &amp; Consumables</v>
          </cell>
          <cell r="E17733" t="str">
            <v>District 1</v>
          </cell>
          <cell r="F17733" t="str">
            <v>Water</v>
          </cell>
        </row>
        <row r="17734">
          <cell r="B17734">
            <v>0</v>
          </cell>
          <cell r="C17734">
            <v>2013</v>
          </cell>
          <cell r="D17734" t="str">
            <v>413000  Materials General &amp; Consumables</v>
          </cell>
          <cell r="E17734" t="str">
            <v>District 1</v>
          </cell>
          <cell r="F17734" t="str">
            <v>Water</v>
          </cell>
        </row>
        <row r="17735">
          <cell r="B17735">
            <v>77976.259999999995</v>
          </cell>
          <cell r="C17735">
            <v>2013</v>
          </cell>
          <cell r="D17735" t="str">
            <v>413000  Materials General &amp; Consumables</v>
          </cell>
          <cell r="E17735" t="str">
            <v>District 1</v>
          </cell>
          <cell r="F17735" t="str">
            <v>Water</v>
          </cell>
        </row>
        <row r="17736">
          <cell r="B17736">
            <v>120.71</v>
          </cell>
          <cell r="C17736">
            <v>2013</v>
          </cell>
          <cell r="D17736" t="str">
            <v>413000  Materials General &amp; Consumables</v>
          </cell>
          <cell r="E17736" t="str">
            <v>District 6</v>
          </cell>
          <cell r="F17736" t="str">
            <v>Water</v>
          </cell>
        </row>
        <row r="17737">
          <cell r="B17737">
            <v>963.96</v>
          </cell>
          <cell r="C17737">
            <v>2013</v>
          </cell>
          <cell r="D17737" t="str">
            <v>413000  Materials General &amp; Consumables</v>
          </cell>
          <cell r="E17737" t="str">
            <v>District 8</v>
          </cell>
          <cell r="F17737" t="str">
            <v>Water</v>
          </cell>
        </row>
        <row r="17738">
          <cell r="B17738">
            <v>0</v>
          </cell>
          <cell r="C17738">
            <v>2013</v>
          </cell>
          <cell r="D17738" t="str">
            <v>413000  Materials General &amp; Consumables</v>
          </cell>
          <cell r="E17738" t="str">
            <v>District 8</v>
          </cell>
          <cell r="F17738" t="str">
            <v>Water</v>
          </cell>
        </row>
        <row r="17739">
          <cell r="B17739">
            <v>100876.52</v>
          </cell>
          <cell r="C17739">
            <v>2013</v>
          </cell>
          <cell r="D17739" t="str">
            <v>413000  Materials General &amp; Consumables</v>
          </cell>
          <cell r="E17739" t="str">
            <v>District 8</v>
          </cell>
          <cell r="F17739" t="str">
            <v>Water</v>
          </cell>
        </row>
        <row r="17740">
          <cell r="B17740">
            <v>2564.0300000000002</v>
          </cell>
          <cell r="C17740">
            <v>2013</v>
          </cell>
          <cell r="D17740" t="str">
            <v>413000  Materials General &amp; Consumables</v>
          </cell>
          <cell r="E17740" t="str">
            <v>District 6</v>
          </cell>
          <cell r="F17740" t="str">
            <v>Water</v>
          </cell>
        </row>
        <row r="17741">
          <cell r="B17741">
            <v>0</v>
          </cell>
          <cell r="C17741">
            <v>2013</v>
          </cell>
          <cell r="D17741" t="str">
            <v>413000  Materials General &amp; Consumables</v>
          </cell>
          <cell r="E17741" t="str">
            <v>District 3</v>
          </cell>
          <cell r="F17741" t="str">
            <v>Water</v>
          </cell>
        </row>
        <row r="17742">
          <cell r="B17742">
            <v>0</v>
          </cell>
          <cell r="C17742">
            <v>2013</v>
          </cell>
          <cell r="D17742" t="str">
            <v>413000  Materials General &amp; Consumables</v>
          </cell>
          <cell r="E17742" t="str">
            <v>District 3</v>
          </cell>
          <cell r="F17742" t="str">
            <v>Water</v>
          </cell>
        </row>
        <row r="17743">
          <cell r="B17743">
            <v>35081.120000000003</v>
          </cell>
          <cell r="C17743">
            <v>2013</v>
          </cell>
          <cell r="D17743" t="str">
            <v>413000  Materials General &amp; Consumables</v>
          </cell>
          <cell r="E17743" t="str">
            <v>District 3</v>
          </cell>
          <cell r="F17743" t="str">
            <v>Water</v>
          </cell>
        </row>
        <row r="17744">
          <cell r="B17744">
            <v>1352.68</v>
          </cell>
          <cell r="C17744">
            <v>2013</v>
          </cell>
          <cell r="D17744" t="str">
            <v>413000  Materials General &amp; Consumables</v>
          </cell>
          <cell r="E17744" t="str">
            <v>District 4</v>
          </cell>
          <cell r="F17744" t="str">
            <v>Water</v>
          </cell>
        </row>
        <row r="17745">
          <cell r="B17745">
            <v>23642.06</v>
          </cell>
          <cell r="C17745">
            <v>2013</v>
          </cell>
          <cell r="D17745" t="str">
            <v>413000  Materials General &amp; Consumables</v>
          </cell>
          <cell r="E17745" t="str">
            <v>District 4</v>
          </cell>
          <cell r="F17745" t="str">
            <v>Water</v>
          </cell>
        </row>
        <row r="17746">
          <cell r="B17746">
            <v>34599.47</v>
          </cell>
          <cell r="C17746">
            <v>2013</v>
          </cell>
          <cell r="D17746" t="str">
            <v>413000  Materials General &amp; Consumables</v>
          </cell>
          <cell r="E17746" t="str">
            <v>District 4</v>
          </cell>
          <cell r="F17746" t="str">
            <v>Water</v>
          </cell>
        </row>
        <row r="17747">
          <cell r="B17747">
            <v>5323.11</v>
          </cell>
          <cell r="C17747">
            <v>2013</v>
          </cell>
          <cell r="D17747" t="str">
            <v>413000  Materials General &amp; Consumables</v>
          </cell>
          <cell r="E17747" t="str">
            <v>District 4</v>
          </cell>
          <cell r="F17747" t="str">
            <v>Water</v>
          </cell>
        </row>
        <row r="17748">
          <cell r="B17748">
            <v>0</v>
          </cell>
          <cell r="C17748">
            <v>2013</v>
          </cell>
          <cell r="D17748" t="str">
            <v>413000  Materials General &amp; Consumables</v>
          </cell>
          <cell r="E17748" t="str">
            <v>District 8</v>
          </cell>
          <cell r="F17748" t="str">
            <v>Water</v>
          </cell>
        </row>
        <row r="17749">
          <cell r="B17749">
            <v>0</v>
          </cell>
          <cell r="C17749">
            <v>2013</v>
          </cell>
          <cell r="D17749" t="str">
            <v>413000  Materials General &amp; Consumables</v>
          </cell>
          <cell r="E17749" t="str">
            <v>District 8</v>
          </cell>
          <cell r="F17749" t="str">
            <v>Water</v>
          </cell>
        </row>
        <row r="17750">
          <cell r="B17750">
            <v>0</v>
          </cell>
          <cell r="C17750">
            <v>2013</v>
          </cell>
          <cell r="D17750" t="str">
            <v>413000  Materials General &amp; Consumables</v>
          </cell>
          <cell r="E17750" t="str">
            <v>District 8</v>
          </cell>
          <cell r="F17750" t="str">
            <v>Water</v>
          </cell>
        </row>
        <row r="17751">
          <cell r="B17751">
            <v>145.46</v>
          </cell>
          <cell r="C17751">
            <v>2013</v>
          </cell>
          <cell r="D17751" t="str">
            <v>413000  Materials General &amp; Consumables</v>
          </cell>
          <cell r="E17751" t="str">
            <v>District 6</v>
          </cell>
          <cell r="F17751" t="str">
            <v>Water</v>
          </cell>
        </row>
        <row r="17752">
          <cell r="B17752">
            <v>568.79</v>
          </cell>
          <cell r="C17752">
            <v>2013</v>
          </cell>
          <cell r="D17752" t="str">
            <v>413000  Materials General &amp; Consumables</v>
          </cell>
          <cell r="E17752" t="str">
            <v>District 6</v>
          </cell>
          <cell r="F17752" t="str">
            <v>Water</v>
          </cell>
        </row>
        <row r="17753">
          <cell r="B17753">
            <v>8885.4500000000007</v>
          </cell>
          <cell r="C17753">
            <v>2013</v>
          </cell>
          <cell r="D17753" t="str">
            <v>413000  Materials General &amp; Consumables</v>
          </cell>
          <cell r="E17753" t="str">
            <v>District 6</v>
          </cell>
          <cell r="F17753" t="str">
            <v>Water</v>
          </cell>
        </row>
        <row r="17754">
          <cell r="B17754">
            <v>13051.45</v>
          </cell>
          <cell r="C17754">
            <v>2013</v>
          </cell>
          <cell r="D17754" t="str">
            <v>413000  Materials General &amp; Consumables</v>
          </cell>
          <cell r="E17754" t="str">
            <v>District 6</v>
          </cell>
          <cell r="F17754" t="str">
            <v>Water</v>
          </cell>
        </row>
        <row r="17755">
          <cell r="B17755">
            <v>38060.269999999997</v>
          </cell>
          <cell r="C17755">
            <v>2013</v>
          </cell>
          <cell r="D17755" t="str">
            <v>413000  Materials General &amp; Consumables</v>
          </cell>
          <cell r="E17755" t="str">
            <v>District 6</v>
          </cell>
          <cell r="F17755" t="str">
            <v>Water</v>
          </cell>
        </row>
        <row r="17756">
          <cell r="B17756">
            <v>9466.73</v>
          </cell>
          <cell r="C17756">
            <v>2013</v>
          </cell>
          <cell r="D17756" t="str">
            <v>413000  Materials General &amp; Consumables</v>
          </cell>
          <cell r="E17756" t="str">
            <v>District 6</v>
          </cell>
          <cell r="F17756" t="str">
            <v>Water</v>
          </cell>
        </row>
        <row r="17757">
          <cell r="B17757">
            <v>0</v>
          </cell>
          <cell r="C17757">
            <v>2013</v>
          </cell>
          <cell r="D17757" t="str">
            <v>413000  Materials General &amp; Consumables</v>
          </cell>
          <cell r="E17757" t="str">
            <v>District 8</v>
          </cell>
          <cell r="F17757" t="str">
            <v>Water</v>
          </cell>
        </row>
        <row r="17758">
          <cell r="B17758">
            <v>34.799999999999997</v>
          </cell>
          <cell r="C17758">
            <v>2013</v>
          </cell>
          <cell r="D17758" t="str">
            <v>413000  Materials General &amp; Consumables</v>
          </cell>
          <cell r="E17758" t="str">
            <v>District 8</v>
          </cell>
          <cell r="F17758" t="str">
            <v>Water</v>
          </cell>
        </row>
        <row r="17759">
          <cell r="B17759">
            <v>381.7</v>
          </cell>
          <cell r="C17759">
            <v>2013</v>
          </cell>
          <cell r="D17759" t="str">
            <v>413000  Materials General &amp; Consumables</v>
          </cell>
          <cell r="E17759" t="str">
            <v>District 8</v>
          </cell>
          <cell r="F17759" t="str">
            <v>Water</v>
          </cell>
        </row>
        <row r="17760">
          <cell r="B17760">
            <v>442.3</v>
          </cell>
          <cell r="C17760">
            <v>2013</v>
          </cell>
          <cell r="D17760" t="str">
            <v>413000  Materials General &amp; Consumables</v>
          </cell>
          <cell r="E17760" t="str">
            <v>District 8</v>
          </cell>
          <cell r="F17760" t="str">
            <v>Water</v>
          </cell>
        </row>
        <row r="17761">
          <cell r="B17761">
            <v>248201.95</v>
          </cell>
          <cell r="C17761">
            <v>2013</v>
          </cell>
          <cell r="D17761" t="str">
            <v>413000  Materials General &amp; Consumables</v>
          </cell>
          <cell r="E17761" t="str">
            <v>District 8</v>
          </cell>
          <cell r="F17761" t="str">
            <v>Water</v>
          </cell>
        </row>
        <row r="17762">
          <cell r="B17762">
            <v>0</v>
          </cell>
          <cell r="C17762">
            <v>2013</v>
          </cell>
          <cell r="D17762" t="str">
            <v>413000  Materials General &amp; Consumables</v>
          </cell>
          <cell r="E17762" t="e">
            <v>#N/A</v>
          </cell>
          <cell r="F17762" t="str">
            <v>Sewer</v>
          </cell>
        </row>
        <row r="17763">
          <cell r="B17763">
            <v>17801.810000000001</v>
          </cell>
          <cell r="C17763">
            <v>2013</v>
          </cell>
          <cell r="D17763" t="str">
            <v>413000  Materials General &amp; Consumables</v>
          </cell>
          <cell r="E17763" t="str">
            <v>Informal Settlements</v>
          </cell>
          <cell r="F17763" t="str">
            <v>Water</v>
          </cell>
        </row>
        <row r="17764">
          <cell r="B17764">
            <v>0</v>
          </cell>
          <cell r="C17764">
            <v>2013</v>
          </cell>
          <cell r="D17764" t="str">
            <v>413000  Materials General &amp; Consumables</v>
          </cell>
          <cell r="E17764" t="str">
            <v>Informal Settlements</v>
          </cell>
          <cell r="F17764" t="str">
            <v>Sewer</v>
          </cell>
        </row>
        <row r="17765">
          <cell r="B17765">
            <v>0</v>
          </cell>
          <cell r="C17765">
            <v>2013</v>
          </cell>
          <cell r="D17765" t="str">
            <v>413000  Materials General &amp; Consumables</v>
          </cell>
          <cell r="E17765" t="str">
            <v>Planning &amp; Design</v>
          </cell>
          <cell r="F17765" t="str">
            <v>Sewer</v>
          </cell>
        </row>
        <row r="17766">
          <cell r="B17766">
            <v>92690.63</v>
          </cell>
          <cell r="C17766">
            <v>2013</v>
          </cell>
          <cell r="D17766" t="str">
            <v>413000  Materials General &amp; Consumables</v>
          </cell>
          <cell r="E17766" t="str">
            <v>Informal Settlements</v>
          </cell>
          <cell r="F17766" t="str">
            <v>Sewer</v>
          </cell>
        </row>
        <row r="17767">
          <cell r="B17767">
            <v>4167.57</v>
          </cell>
          <cell r="C17767">
            <v>2013</v>
          </cell>
          <cell r="D17767" t="str">
            <v>413000  Materials General &amp; Consumables</v>
          </cell>
          <cell r="E17767" t="str">
            <v>Logistics</v>
          </cell>
          <cell r="F17767" t="str">
            <v>Sewer</v>
          </cell>
        </row>
        <row r="17768">
          <cell r="B17768">
            <v>0</v>
          </cell>
          <cell r="C17768">
            <v>2013</v>
          </cell>
          <cell r="D17768" t="str">
            <v>413000  Materials General &amp; Consumables</v>
          </cell>
          <cell r="E17768" t="str">
            <v>Logistics</v>
          </cell>
          <cell r="F17768" t="str">
            <v>Sewer</v>
          </cell>
        </row>
        <row r="17769">
          <cell r="B17769">
            <v>0</v>
          </cell>
          <cell r="C17769">
            <v>2013</v>
          </cell>
          <cell r="D17769" t="str">
            <v>413000  Materials General &amp; Consumables</v>
          </cell>
          <cell r="E17769" t="str">
            <v>Logistics</v>
          </cell>
          <cell r="F17769" t="str">
            <v>Sewer</v>
          </cell>
        </row>
        <row r="17770">
          <cell r="B17770">
            <v>0</v>
          </cell>
          <cell r="C17770">
            <v>2013</v>
          </cell>
          <cell r="D17770" t="str">
            <v>413000  Materials General &amp; Consumables</v>
          </cell>
          <cell r="E17770" t="str">
            <v>Logistics</v>
          </cell>
          <cell r="F17770" t="str">
            <v>Sewer</v>
          </cell>
        </row>
        <row r="17771">
          <cell r="B17771">
            <v>0</v>
          </cell>
          <cell r="C17771">
            <v>2013</v>
          </cell>
          <cell r="D17771" t="str">
            <v>413000  Materials General &amp; Consumables</v>
          </cell>
          <cell r="E17771" t="str">
            <v>Logistics</v>
          </cell>
          <cell r="F17771" t="str">
            <v>Sewer</v>
          </cell>
        </row>
        <row r="17772">
          <cell r="B17772">
            <v>0</v>
          </cell>
          <cell r="C17772">
            <v>2013</v>
          </cell>
          <cell r="D17772" t="str">
            <v>413000  Materials General &amp; Consumables</v>
          </cell>
          <cell r="E17772" t="str">
            <v>Logistics</v>
          </cell>
          <cell r="F17772" t="str">
            <v>Sewer</v>
          </cell>
        </row>
        <row r="17773">
          <cell r="B17773">
            <v>9349.93</v>
          </cell>
          <cell r="C17773">
            <v>2013</v>
          </cell>
          <cell r="D17773" t="str">
            <v>413000  Materials General &amp; Consumables</v>
          </cell>
          <cell r="E17773" t="str">
            <v>District 1</v>
          </cell>
          <cell r="F17773" t="str">
            <v>Sewer</v>
          </cell>
        </row>
        <row r="17774">
          <cell r="B17774">
            <v>28076.84</v>
          </cell>
          <cell r="C17774">
            <v>2013</v>
          </cell>
          <cell r="D17774" t="str">
            <v>413000  Materials General &amp; Consumables</v>
          </cell>
          <cell r="E17774" t="str">
            <v>District 7</v>
          </cell>
          <cell r="F17774" t="str">
            <v>Sewer</v>
          </cell>
        </row>
        <row r="17775">
          <cell r="B17775">
            <v>3339.8</v>
          </cell>
          <cell r="C17775">
            <v>2013</v>
          </cell>
          <cell r="D17775" t="str">
            <v>413000  Materials General &amp; Consumables</v>
          </cell>
          <cell r="E17775" t="str">
            <v>District 6</v>
          </cell>
          <cell r="F17775" t="str">
            <v>Sewer</v>
          </cell>
        </row>
        <row r="17776">
          <cell r="B17776">
            <v>13445.23</v>
          </cell>
          <cell r="C17776">
            <v>2013</v>
          </cell>
          <cell r="D17776" t="str">
            <v>413000  Materials General &amp; Consumables</v>
          </cell>
          <cell r="E17776" t="str">
            <v>District 3</v>
          </cell>
          <cell r="F17776" t="str">
            <v>Sewer</v>
          </cell>
        </row>
        <row r="17777">
          <cell r="B17777">
            <v>0</v>
          </cell>
          <cell r="C17777">
            <v>2013</v>
          </cell>
          <cell r="D17777" t="str">
            <v>413000  Materials General &amp; Consumables</v>
          </cell>
          <cell r="E17777" t="str">
            <v>District 3</v>
          </cell>
          <cell r="F17777" t="str">
            <v>Sewer</v>
          </cell>
        </row>
        <row r="17778">
          <cell r="B17778">
            <v>11713.07</v>
          </cell>
          <cell r="C17778">
            <v>2013</v>
          </cell>
          <cell r="D17778" t="str">
            <v>413000  Materials General &amp; Consumables</v>
          </cell>
          <cell r="E17778" t="str">
            <v>District 4</v>
          </cell>
          <cell r="F17778" t="str">
            <v>Sewer</v>
          </cell>
        </row>
        <row r="17779">
          <cell r="B17779">
            <v>5931.24</v>
          </cell>
          <cell r="C17779">
            <v>2013</v>
          </cell>
          <cell r="D17779" t="str">
            <v>413000  Materials General &amp; Consumables</v>
          </cell>
          <cell r="E17779" t="str">
            <v>District 4</v>
          </cell>
          <cell r="F17779" t="str">
            <v>Sewer</v>
          </cell>
        </row>
        <row r="17780">
          <cell r="B17780">
            <v>0</v>
          </cell>
          <cell r="C17780">
            <v>2013</v>
          </cell>
          <cell r="D17780" t="str">
            <v>413000  Materials General &amp; Consumables</v>
          </cell>
          <cell r="E17780" t="str">
            <v>District 4</v>
          </cell>
          <cell r="F17780" t="str">
            <v>Sewer</v>
          </cell>
        </row>
        <row r="17781">
          <cell r="B17781">
            <v>0</v>
          </cell>
          <cell r="C17781">
            <v>2013</v>
          </cell>
          <cell r="D17781" t="str">
            <v>413000  Materials General &amp; Consumables</v>
          </cell>
          <cell r="E17781" t="str">
            <v>District 4</v>
          </cell>
          <cell r="F17781" t="str">
            <v>Sewer</v>
          </cell>
        </row>
        <row r="17782">
          <cell r="B17782">
            <v>3194.12</v>
          </cell>
          <cell r="C17782">
            <v>2013</v>
          </cell>
          <cell r="D17782" t="str">
            <v>413000  Materials General &amp; Consumables</v>
          </cell>
          <cell r="E17782" t="str">
            <v>District 4</v>
          </cell>
          <cell r="F17782" t="str">
            <v>Sewer</v>
          </cell>
        </row>
        <row r="17783">
          <cell r="B17783">
            <v>326.17</v>
          </cell>
          <cell r="C17783">
            <v>2013</v>
          </cell>
          <cell r="D17783" t="str">
            <v>413000  Materials General &amp; Consumables</v>
          </cell>
          <cell r="E17783" t="str">
            <v>District 7</v>
          </cell>
          <cell r="F17783" t="str">
            <v>Sewer</v>
          </cell>
        </row>
        <row r="17784">
          <cell r="B17784">
            <v>0</v>
          </cell>
          <cell r="C17784">
            <v>2013</v>
          </cell>
          <cell r="D17784" t="str">
            <v>413000  Materials General &amp; Consumables</v>
          </cell>
          <cell r="E17784" t="str">
            <v>District 7</v>
          </cell>
          <cell r="F17784" t="str">
            <v>Sewer</v>
          </cell>
        </row>
        <row r="17785">
          <cell r="B17785">
            <v>0</v>
          </cell>
          <cell r="C17785">
            <v>2013</v>
          </cell>
          <cell r="D17785" t="str">
            <v>413000  Materials General &amp; Consumables</v>
          </cell>
          <cell r="E17785" t="str">
            <v>District 7</v>
          </cell>
          <cell r="F17785" t="str">
            <v>Sewer</v>
          </cell>
        </row>
        <row r="17786">
          <cell r="B17786">
            <v>915.17</v>
          </cell>
          <cell r="C17786">
            <v>2013</v>
          </cell>
          <cell r="D17786" t="str">
            <v>413000  Materials General &amp; Consumables</v>
          </cell>
          <cell r="E17786" t="str">
            <v>District 6</v>
          </cell>
          <cell r="F17786" t="str">
            <v>Sewer</v>
          </cell>
        </row>
        <row r="17787">
          <cell r="B17787">
            <v>12399.74</v>
          </cell>
          <cell r="C17787">
            <v>2013</v>
          </cell>
          <cell r="D17787" t="str">
            <v>413000  Materials General &amp; Consumables</v>
          </cell>
          <cell r="E17787" t="str">
            <v>District 6</v>
          </cell>
          <cell r="F17787" t="str">
            <v>Sewer</v>
          </cell>
        </row>
        <row r="17788">
          <cell r="B17788">
            <v>14972.53</v>
          </cell>
          <cell r="C17788">
            <v>2013</v>
          </cell>
          <cell r="D17788" t="str">
            <v>413000  Materials General &amp; Consumables</v>
          </cell>
          <cell r="E17788" t="str">
            <v>District 6</v>
          </cell>
          <cell r="F17788" t="str">
            <v>Sewer</v>
          </cell>
        </row>
        <row r="17789">
          <cell r="B17789">
            <v>748.3</v>
          </cell>
          <cell r="C17789">
            <v>2013</v>
          </cell>
          <cell r="D17789" t="str">
            <v>413000  Materials General &amp; Consumables</v>
          </cell>
          <cell r="E17789" t="str">
            <v>District 6</v>
          </cell>
          <cell r="F17789" t="str">
            <v>Sewer</v>
          </cell>
        </row>
        <row r="17790">
          <cell r="B17790">
            <v>73944.259999999995</v>
          </cell>
          <cell r="C17790">
            <v>2013</v>
          </cell>
          <cell r="D17790" t="str">
            <v>413000  Materials General &amp; Consumables</v>
          </cell>
          <cell r="E17790" t="str">
            <v>District 6</v>
          </cell>
          <cell r="F17790" t="str">
            <v>Sewer</v>
          </cell>
        </row>
        <row r="17791">
          <cell r="B17791">
            <v>494.72</v>
          </cell>
          <cell r="C17791">
            <v>2013</v>
          </cell>
          <cell r="D17791" t="str">
            <v>413000  Materials General &amp; Consumables</v>
          </cell>
          <cell r="E17791" t="str">
            <v>District 7</v>
          </cell>
          <cell r="F17791" t="str">
            <v>Sewer</v>
          </cell>
        </row>
        <row r="17792">
          <cell r="B17792">
            <v>0</v>
          </cell>
          <cell r="C17792">
            <v>2013</v>
          </cell>
          <cell r="D17792" t="str">
            <v>413000  Materials General &amp; Consumables</v>
          </cell>
          <cell r="E17792" t="str">
            <v>District 7</v>
          </cell>
          <cell r="F17792" t="str">
            <v>Sewer</v>
          </cell>
        </row>
        <row r="17793">
          <cell r="B17793">
            <v>0</v>
          </cell>
          <cell r="C17793">
            <v>2013</v>
          </cell>
          <cell r="D17793" t="str">
            <v>413000  Materials General &amp; Consumables</v>
          </cell>
          <cell r="E17793" t="str">
            <v>District 7</v>
          </cell>
          <cell r="F17793" t="str">
            <v>Sewer</v>
          </cell>
        </row>
        <row r="17794">
          <cell r="B17794">
            <v>12553.13</v>
          </cell>
          <cell r="C17794">
            <v>2013</v>
          </cell>
          <cell r="D17794" t="str">
            <v>413000  Materials General &amp; Consumables</v>
          </cell>
          <cell r="E17794" t="str">
            <v>District 7</v>
          </cell>
          <cell r="F17794" t="str">
            <v>Sewer</v>
          </cell>
        </row>
        <row r="17795">
          <cell r="B17795">
            <v>0</v>
          </cell>
          <cell r="C17795">
            <v>2013</v>
          </cell>
          <cell r="D17795" t="str">
            <v>413000  Materials General &amp; Consumables</v>
          </cell>
          <cell r="E17795" t="str">
            <v>District 7</v>
          </cell>
          <cell r="F17795" t="str">
            <v>Sewer</v>
          </cell>
        </row>
        <row r="17796">
          <cell r="B17796">
            <v>306.64999999999998</v>
          </cell>
          <cell r="C17796">
            <v>2013</v>
          </cell>
          <cell r="D17796" t="str">
            <v>413000  Materials General &amp; Consumables</v>
          </cell>
          <cell r="E17796" t="str">
            <v>Logistics</v>
          </cell>
          <cell r="F17796" t="str">
            <v>Water</v>
          </cell>
        </row>
        <row r="17797">
          <cell r="B17797">
            <v>4545.99</v>
          </cell>
          <cell r="C17797">
            <v>2013</v>
          </cell>
          <cell r="D17797" t="str">
            <v>413000  Materials General &amp; Consumables</v>
          </cell>
          <cell r="E17797" t="str">
            <v>Informal Settlements</v>
          </cell>
          <cell r="F17797" t="str">
            <v>Water</v>
          </cell>
        </row>
        <row r="17798">
          <cell r="B17798">
            <v>0</v>
          </cell>
          <cell r="C17798">
            <v>2013</v>
          </cell>
          <cell r="D17798" t="str">
            <v>413000  Materials General &amp; Consumables</v>
          </cell>
          <cell r="E17798" t="str">
            <v>Planning &amp; Design</v>
          </cell>
          <cell r="F17798" t="str">
            <v>Water</v>
          </cell>
        </row>
        <row r="17799">
          <cell r="B17799">
            <v>233.72</v>
          </cell>
          <cell r="C17799">
            <v>2013</v>
          </cell>
          <cell r="D17799" t="str">
            <v>413000  Materials General &amp; Consumables</v>
          </cell>
          <cell r="E17799" t="str">
            <v>TOC</v>
          </cell>
          <cell r="F17799" t="str">
            <v>Water</v>
          </cell>
        </row>
        <row r="17800">
          <cell r="B17800">
            <v>674.95</v>
          </cell>
          <cell r="C17800">
            <v>2013</v>
          </cell>
          <cell r="D17800" t="str">
            <v>411450  Bursaries - Non-Employees</v>
          </cell>
          <cell r="E17800" t="str">
            <v>Planning &amp; Design</v>
          </cell>
          <cell r="F17800" t="str">
            <v>Sewer</v>
          </cell>
        </row>
        <row r="17801">
          <cell r="B17801">
            <v>5500</v>
          </cell>
          <cell r="C17801">
            <v>2013</v>
          </cell>
          <cell r="D17801" t="str">
            <v>411450  Bursaries - Non-Employees</v>
          </cell>
          <cell r="E17801" t="str">
            <v>District 4</v>
          </cell>
          <cell r="F17801" t="str">
            <v>Sewer</v>
          </cell>
        </row>
        <row r="17802">
          <cell r="B17802">
            <v>600275.49</v>
          </cell>
          <cell r="C17802">
            <v>2013</v>
          </cell>
          <cell r="D17802" t="str">
            <v>411450  Bursaries - Non-Employees</v>
          </cell>
          <cell r="E17802" t="str">
            <v>Logistics</v>
          </cell>
          <cell r="F17802" t="str">
            <v>Water</v>
          </cell>
        </row>
        <row r="17803">
          <cell r="B17803">
            <v>11740</v>
          </cell>
          <cell r="C17803">
            <v>2013</v>
          </cell>
          <cell r="D17803" t="str">
            <v>411450  Bursaries - Non-Employees</v>
          </cell>
          <cell r="E17803" t="str">
            <v>Informal Settlements</v>
          </cell>
          <cell r="F17803" t="str">
            <v>Water</v>
          </cell>
        </row>
        <row r="17804">
          <cell r="B17804">
            <v>781.85</v>
          </cell>
          <cell r="C17804">
            <v>2013</v>
          </cell>
          <cell r="D17804" t="str">
            <v>411450  Bursaries - Non-Employees</v>
          </cell>
          <cell r="E17804" t="str">
            <v>Logistics</v>
          </cell>
          <cell r="F17804" t="str">
            <v>Water</v>
          </cell>
        </row>
        <row r="17805">
          <cell r="B17805">
            <v>5500</v>
          </cell>
          <cell r="C17805">
            <v>2013</v>
          </cell>
          <cell r="D17805" t="str">
            <v>411450  Bursaries - Non-Employees</v>
          </cell>
          <cell r="E17805" t="str">
            <v>District 4</v>
          </cell>
          <cell r="F17805" t="str">
            <v>Water</v>
          </cell>
        </row>
        <row r="17806">
          <cell r="B17806">
            <v>65959.75</v>
          </cell>
          <cell r="C17806">
            <v>2013</v>
          </cell>
          <cell r="D17806" t="str">
            <v>411450  Bursaries - Non-Employees</v>
          </cell>
          <cell r="E17806" t="str">
            <v>District 6</v>
          </cell>
          <cell r="F17806" t="str">
            <v>Water</v>
          </cell>
        </row>
        <row r="17807">
          <cell r="B17807">
            <v>412.95</v>
          </cell>
          <cell r="C17807">
            <v>2013</v>
          </cell>
          <cell r="D17807" t="str">
            <v>411450  Bursaries - Non-Employees</v>
          </cell>
          <cell r="E17807" t="str">
            <v>District 8</v>
          </cell>
          <cell r="F17807" t="str">
            <v>Water</v>
          </cell>
        </row>
        <row r="17808">
          <cell r="B17808">
            <v>781.85</v>
          </cell>
          <cell r="C17808">
            <v>2013</v>
          </cell>
          <cell r="D17808" t="str">
            <v>411450  Bursaries - Non-Employees</v>
          </cell>
          <cell r="E17808" t="str">
            <v>District 8</v>
          </cell>
          <cell r="F17808" t="str">
            <v>Water</v>
          </cell>
        </row>
        <row r="17809">
          <cell r="B17809">
            <v>0</v>
          </cell>
          <cell r="C17809">
            <v>2013</v>
          </cell>
          <cell r="D17809" t="str">
            <v>414250  Training</v>
          </cell>
          <cell r="E17809" t="str">
            <v>Informal Settlements</v>
          </cell>
          <cell r="F17809" t="str">
            <v>Sewer</v>
          </cell>
        </row>
        <row r="17810">
          <cell r="B17810">
            <v>1670669.08</v>
          </cell>
          <cell r="C17810">
            <v>2013</v>
          </cell>
          <cell r="D17810" t="str">
            <v>414250  Training</v>
          </cell>
          <cell r="E17810" t="str">
            <v>Logistics</v>
          </cell>
          <cell r="F17810" t="str">
            <v>Water</v>
          </cell>
        </row>
        <row r="17811">
          <cell r="B17811">
            <v>4230.76</v>
          </cell>
          <cell r="C17811">
            <v>2013</v>
          </cell>
          <cell r="D17811" t="str">
            <v>414250  Training</v>
          </cell>
          <cell r="E17811" t="str">
            <v>Logistics</v>
          </cell>
          <cell r="F17811" t="str">
            <v>Water</v>
          </cell>
        </row>
        <row r="17812">
          <cell r="B17812">
            <v>4094.86</v>
          </cell>
          <cell r="C17812">
            <v>2013</v>
          </cell>
          <cell r="D17812" t="str">
            <v>414250  Training</v>
          </cell>
          <cell r="E17812" t="str">
            <v>District 1</v>
          </cell>
          <cell r="F17812" t="str">
            <v>Water</v>
          </cell>
        </row>
        <row r="17813">
          <cell r="B17813">
            <v>2342.35</v>
          </cell>
          <cell r="C17813">
            <v>2013</v>
          </cell>
          <cell r="D17813" t="str">
            <v>414250  Training</v>
          </cell>
          <cell r="E17813" t="str">
            <v>District 3</v>
          </cell>
          <cell r="F17813" t="str">
            <v>Water</v>
          </cell>
        </row>
        <row r="17814">
          <cell r="B17814">
            <v>2602.88</v>
          </cell>
          <cell r="C17814">
            <v>2013</v>
          </cell>
          <cell r="D17814" t="str">
            <v>414250  Training</v>
          </cell>
          <cell r="E17814" t="str">
            <v>District 4</v>
          </cell>
          <cell r="F17814" t="str">
            <v>Water</v>
          </cell>
        </row>
        <row r="17815">
          <cell r="B17815">
            <v>3091.17</v>
          </cell>
          <cell r="C17815">
            <v>2013</v>
          </cell>
          <cell r="D17815" t="str">
            <v>414250  Training</v>
          </cell>
          <cell r="E17815" t="str">
            <v>District 6</v>
          </cell>
          <cell r="F17815" t="str">
            <v>Water</v>
          </cell>
        </row>
        <row r="17816">
          <cell r="B17816">
            <v>3386.69</v>
          </cell>
          <cell r="C17816">
            <v>2013</v>
          </cell>
          <cell r="D17816" t="str">
            <v>414250  Training</v>
          </cell>
          <cell r="E17816" t="str">
            <v>District 8</v>
          </cell>
          <cell r="F17816" t="str">
            <v>Water</v>
          </cell>
        </row>
        <row r="17817">
          <cell r="B17817">
            <v>806.6</v>
          </cell>
          <cell r="C17817">
            <v>2013</v>
          </cell>
          <cell r="D17817" t="str">
            <v>414250  Training</v>
          </cell>
          <cell r="E17817" t="e">
            <v>#N/A</v>
          </cell>
          <cell r="F17817" t="str">
            <v>Water</v>
          </cell>
        </row>
        <row r="17818">
          <cell r="B17818">
            <v>27382</v>
          </cell>
          <cell r="C17818">
            <v>2013</v>
          </cell>
          <cell r="D17818" t="str">
            <v>414270  Training - Co Op Students</v>
          </cell>
          <cell r="E17818" t="str">
            <v>Informal Settlements</v>
          </cell>
          <cell r="F17818" t="str">
            <v>Water</v>
          </cell>
        </row>
        <row r="17819">
          <cell r="B17819">
            <v>37813.519999999997</v>
          </cell>
          <cell r="C17819">
            <v>2013</v>
          </cell>
          <cell r="D17819" t="str">
            <v>414270  Training - Co Op Students</v>
          </cell>
          <cell r="E17819" t="str">
            <v>District 3</v>
          </cell>
          <cell r="F17819" t="str">
            <v>Water</v>
          </cell>
        </row>
        <row r="17820">
          <cell r="B17820">
            <v>27146.31</v>
          </cell>
          <cell r="C17820">
            <v>2013</v>
          </cell>
          <cell r="D17820" t="str">
            <v>414270  Training - Co Op Students</v>
          </cell>
          <cell r="E17820" t="str">
            <v>District 6</v>
          </cell>
          <cell r="F17820" t="str">
            <v>Water</v>
          </cell>
        </row>
        <row r="17821">
          <cell r="B17821">
            <v>16580.71</v>
          </cell>
          <cell r="C17821">
            <v>2013</v>
          </cell>
          <cell r="D17821" t="str">
            <v>414270  Training - Co Op Students</v>
          </cell>
          <cell r="E17821" t="str">
            <v>District 8</v>
          </cell>
          <cell r="F17821" t="str">
            <v>Water</v>
          </cell>
        </row>
        <row r="17822">
          <cell r="B17822">
            <v>1773.16</v>
          </cell>
          <cell r="C17822">
            <v>2013</v>
          </cell>
          <cell r="D17822" t="str">
            <v>414270  Training - Co Op Students</v>
          </cell>
          <cell r="E17822" t="str">
            <v>District 8</v>
          </cell>
          <cell r="F17822" t="str">
            <v>Water</v>
          </cell>
        </row>
        <row r="17823">
          <cell r="B17823">
            <v>4294.84</v>
          </cell>
          <cell r="C17823">
            <v>2013</v>
          </cell>
          <cell r="D17823" t="str">
            <v>411100  DO NOT USE - Advertising</v>
          </cell>
          <cell r="E17823" t="str">
            <v>District 8</v>
          </cell>
          <cell r="F17823" t="str">
            <v>Water</v>
          </cell>
        </row>
        <row r="17824">
          <cell r="B17824">
            <v>1561.11</v>
          </cell>
          <cell r="C17824">
            <v>2013</v>
          </cell>
          <cell r="D17824" t="str">
            <v>411100  DO NOT USE - Advertising</v>
          </cell>
          <cell r="E17824" t="str">
            <v>District 8</v>
          </cell>
          <cell r="F17824" t="str">
            <v>Water</v>
          </cell>
        </row>
        <row r="17825">
          <cell r="B17825">
            <v>13111.58</v>
          </cell>
          <cell r="C17825">
            <v>2013</v>
          </cell>
          <cell r="D17825" t="str">
            <v>411100  DO NOT USE - Advertising</v>
          </cell>
          <cell r="E17825" t="str">
            <v>District 6</v>
          </cell>
          <cell r="F17825" t="str">
            <v>Water</v>
          </cell>
        </row>
        <row r="17826">
          <cell r="B17826">
            <v>1649.2</v>
          </cell>
          <cell r="C17826">
            <v>2013</v>
          </cell>
          <cell r="D17826" t="str">
            <v>411100  DO NOT USE - Advertising</v>
          </cell>
          <cell r="E17826" t="str">
            <v>District 6</v>
          </cell>
          <cell r="F17826" t="str">
            <v>Water</v>
          </cell>
        </row>
        <row r="17827">
          <cell r="B17827">
            <v>13616.98</v>
          </cell>
          <cell r="C17827">
            <v>2013</v>
          </cell>
          <cell r="D17827" t="str">
            <v>411100  DO NOT USE - Advertising</v>
          </cell>
          <cell r="E17827" t="str">
            <v>District 6</v>
          </cell>
          <cell r="F17827" t="str">
            <v>Water</v>
          </cell>
        </row>
        <row r="17828">
          <cell r="B17828">
            <v>12124.02</v>
          </cell>
          <cell r="C17828">
            <v>2013</v>
          </cell>
          <cell r="D17828" t="str">
            <v>411100  DO NOT USE - Advertising</v>
          </cell>
          <cell r="E17828" t="str">
            <v>District 4</v>
          </cell>
          <cell r="F17828" t="str">
            <v>Water</v>
          </cell>
        </row>
        <row r="17829">
          <cell r="B17829">
            <v>29534.34</v>
          </cell>
          <cell r="C17829">
            <v>2013</v>
          </cell>
          <cell r="D17829" t="str">
            <v>411100  DO NOT USE - Advertising</v>
          </cell>
          <cell r="E17829" t="str">
            <v>District 3</v>
          </cell>
          <cell r="F17829" t="str">
            <v>Water</v>
          </cell>
        </row>
        <row r="17830">
          <cell r="B17830">
            <v>2706.63</v>
          </cell>
          <cell r="C17830">
            <v>2013</v>
          </cell>
          <cell r="D17830" t="str">
            <v>411100  DO NOT USE - Advertising</v>
          </cell>
          <cell r="E17830" t="str">
            <v>District 8</v>
          </cell>
          <cell r="F17830" t="str">
            <v>Water</v>
          </cell>
        </row>
        <row r="17831">
          <cell r="B17831">
            <v>2758.91</v>
          </cell>
          <cell r="C17831">
            <v>2013</v>
          </cell>
          <cell r="D17831" t="str">
            <v>411100  DO NOT USE - Advertising</v>
          </cell>
          <cell r="E17831" t="str">
            <v>District 8</v>
          </cell>
          <cell r="F17831" t="str">
            <v>Water</v>
          </cell>
        </row>
        <row r="17832">
          <cell r="B17832">
            <v>8628.4</v>
          </cell>
          <cell r="C17832">
            <v>2013</v>
          </cell>
          <cell r="D17832" t="str">
            <v>411100  DO NOT USE - Advertising</v>
          </cell>
          <cell r="E17832" t="str">
            <v>Logistics</v>
          </cell>
          <cell r="F17832" t="str">
            <v>Water</v>
          </cell>
        </row>
        <row r="17833">
          <cell r="B17833">
            <v>13397.86</v>
          </cell>
          <cell r="C17833">
            <v>2013</v>
          </cell>
          <cell r="D17833" t="str">
            <v>411100  DO NOT USE - Advertising</v>
          </cell>
          <cell r="E17833" t="str">
            <v>Logistics</v>
          </cell>
          <cell r="F17833" t="str">
            <v>Water</v>
          </cell>
        </row>
        <row r="17834">
          <cell r="B17834">
            <v>10361.08</v>
          </cell>
          <cell r="C17834">
            <v>2013</v>
          </cell>
          <cell r="D17834" t="str">
            <v>411100  DO NOT USE - Advertising</v>
          </cell>
          <cell r="E17834" t="str">
            <v>TOC</v>
          </cell>
          <cell r="F17834" t="str">
            <v>Water</v>
          </cell>
        </row>
        <row r="17835">
          <cell r="B17835">
            <v>16732.16</v>
          </cell>
          <cell r="C17835">
            <v>2013</v>
          </cell>
          <cell r="D17835" t="str">
            <v>411100  DO NOT USE - Advertising</v>
          </cell>
          <cell r="E17835" t="str">
            <v>Informal Settlements</v>
          </cell>
          <cell r="F17835" t="str">
            <v>Water</v>
          </cell>
        </row>
        <row r="17836">
          <cell r="B17836">
            <v>18917.07</v>
          </cell>
          <cell r="C17836">
            <v>2013</v>
          </cell>
          <cell r="D17836" t="str">
            <v>411100  DO NOT USE - Advertising</v>
          </cell>
          <cell r="E17836" t="str">
            <v>TOC</v>
          </cell>
          <cell r="F17836" t="str">
            <v>Water</v>
          </cell>
        </row>
        <row r="17837">
          <cell r="B17837">
            <v>15546.17</v>
          </cell>
          <cell r="C17837">
            <v>2013</v>
          </cell>
          <cell r="D17837" t="str">
            <v>411100  DO NOT USE - Advertising</v>
          </cell>
          <cell r="E17837" t="str">
            <v>Planning &amp; Design</v>
          </cell>
          <cell r="F17837" t="str">
            <v>Water</v>
          </cell>
        </row>
        <row r="17838">
          <cell r="B17838">
            <v>9917.2900000000009</v>
          </cell>
          <cell r="C17838">
            <v>2013</v>
          </cell>
          <cell r="D17838" t="str">
            <v>411100  DO NOT USE - Advertising</v>
          </cell>
          <cell r="E17838" t="str">
            <v>Informal Settlements</v>
          </cell>
          <cell r="F17838" t="str">
            <v>Water</v>
          </cell>
        </row>
        <row r="17839">
          <cell r="B17839">
            <v>116441.18</v>
          </cell>
          <cell r="C17839">
            <v>2013</v>
          </cell>
          <cell r="D17839" t="str">
            <v>411100  DO NOT USE - Advertising</v>
          </cell>
          <cell r="E17839" t="str">
            <v>Logistics</v>
          </cell>
          <cell r="F17839" t="str">
            <v>Water</v>
          </cell>
        </row>
        <row r="17840">
          <cell r="B17840">
            <v>1808.67</v>
          </cell>
          <cell r="C17840">
            <v>2013</v>
          </cell>
          <cell r="D17840" t="str">
            <v>411100  DO NOT USE - Advertising</v>
          </cell>
          <cell r="E17840" t="str">
            <v>Logistics</v>
          </cell>
          <cell r="F17840" t="str">
            <v>Sewer</v>
          </cell>
        </row>
        <row r="17841">
          <cell r="B17841">
            <v>1808.67</v>
          </cell>
          <cell r="C17841">
            <v>2013</v>
          </cell>
          <cell r="D17841" t="str">
            <v>411100  DO NOT USE - Advertising</v>
          </cell>
          <cell r="E17841" t="str">
            <v>Logistics</v>
          </cell>
          <cell r="F17841" t="str">
            <v>Sewer</v>
          </cell>
        </row>
        <row r="17842">
          <cell r="B17842">
            <v>1808.67</v>
          </cell>
          <cell r="C17842">
            <v>2013</v>
          </cell>
          <cell r="D17842" t="str">
            <v>411100  DO NOT USE - Advertising</v>
          </cell>
          <cell r="E17842" t="str">
            <v>Logistics</v>
          </cell>
          <cell r="F17842" t="str">
            <v>Sewer</v>
          </cell>
        </row>
        <row r="17843">
          <cell r="B17843">
            <v>1808.67</v>
          </cell>
          <cell r="C17843">
            <v>2013</v>
          </cell>
          <cell r="D17843" t="str">
            <v>411100  DO NOT USE - Advertising</v>
          </cell>
          <cell r="E17843" t="str">
            <v>Logistics</v>
          </cell>
          <cell r="F17843" t="str">
            <v>Sewer</v>
          </cell>
        </row>
        <row r="17844">
          <cell r="B17844">
            <v>1808.67</v>
          </cell>
          <cell r="C17844">
            <v>2013</v>
          </cell>
          <cell r="D17844" t="str">
            <v>411100  DO NOT USE - Advertising</v>
          </cell>
          <cell r="E17844" t="str">
            <v>Logistics</v>
          </cell>
          <cell r="F17844" t="str">
            <v>Sewer</v>
          </cell>
        </row>
        <row r="17845">
          <cell r="B17845">
            <v>1808.68</v>
          </cell>
          <cell r="C17845">
            <v>2013</v>
          </cell>
          <cell r="D17845" t="str">
            <v>411100  DO NOT USE - Advertising</v>
          </cell>
          <cell r="E17845" t="str">
            <v>Logistics</v>
          </cell>
          <cell r="F17845" t="str">
            <v>Sewer</v>
          </cell>
        </row>
        <row r="17846">
          <cell r="B17846">
            <v>11948.79</v>
          </cell>
          <cell r="C17846">
            <v>2013</v>
          </cell>
          <cell r="D17846" t="str">
            <v>411100  DO NOT USE - Advertising</v>
          </cell>
          <cell r="E17846" t="str">
            <v>Informal Settlements</v>
          </cell>
          <cell r="F17846" t="str">
            <v>Sewer</v>
          </cell>
        </row>
        <row r="17847">
          <cell r="B17847">
            <v>1808.67</v>
          </cell>
          <cell r="C17847">
            <v>2013</v>
          </cell>
          <cell r="D17847" t="str">
            <v>411100  DO NOT USE - Advertising</v>
          </cell>
          <cell r="E17847" t="str">
            <v>Informal Settlements</v>
          </cell>
          <cell r="F17847" t="str">
            <v>Sewer</v>
          </cell>
        </row>
        <row r="17848">
          <cell r="B17848">
            <v>0</v>
          </cell>
          <cell r="C17848">
            <v>2013</v>
          </cell>
          <cell r="D17848" t="str">
            <v>411300  Books Periodicals &amp; Subscriptions</v>
          </cell>
          <cell r="E17848" t="str">
            <v>Planning &amp; Design</v>
          </cell>
          <cell r="F17848" t="str">
            <v>Sewer</v>
          </cell>
        </row>
        <row r="17849">
          <cell r="B17849">
            <v>76.31</v>
          </cell>
          <cell r="C17849">
            <v>2013</v>
          </cell>
          <cell r="D17849" t="str">
            <v>411300  Books Periodicals &amp; Subscriptions</v>
          </cell>
          <cell r="E17849" t="str">
            <v>District 7</v>
          </cell>
          <cell r="F17849" t="str">
            <v>Sewer</v>
          </cell>
        </row>
        <row r="17850">
          <cell r="B17850">
            <v>3254</v>
          </cell>
          <cell r="C17850">
            <v>2013</v>
          </cell>
          <cell r="D17850" t="str">
            <v>411300  Books Periodicals &amp; Subscriptions</v>
          </cell>
          <cell r="E17850" t="str">
            <v>District 6</v>
          </cell>
          <cell r="F17850" t="str">
            <v>Sewer</v>
          </cell>
        </row>
        <row r="17851">
          <cell r="B17851">
            <v>1144</v>
          </cell>
          <cell r="C17851">
            <v>2013</v>
          </cell>
          <cell r="D17851" t="str">
            <v>411300  Books Periodicals &amp; Subscriptions</v>
          </cell>
          <cell r="E17851" t="str">
            <v>Logistics</v>
          </cell>
          <cell r="F17851" t="str">
            <v>Water</v>
          </cell>
        </row>
        <row r="17852">
          <cell r="B17852">
            <v>9713.5</v>
          </cell>
          <cell r="C17852">
            <v>2013</v>
          </cell>
          <cell r="D17852" t="str">
            <v>411350  Chemicals</v>
          </cell>
          <cell r="E17852" t="str">
            <v>Logistics</v>
          </cell>
          <cell r="F17852" t="str">
            <v>Sewer</v>
          </cell>
        </row>
        <row r="17853">
          <cell r="B17853">
            <v>5212.5</v>
          </cell>
          <cell r="C17853">
            <v>2013</v>
          </cell>
          <cell r="D17853" t="str">
            <v>411350  Chemicals</v>
          </cell>
          <cell r="E17853" t="str">
            <v>District 1</v>
          </cell>
          <cell r="F17853" t="str">
            <v>Sewer</v>
          </cell>
        </row>
        <row r="17854">
          <cell r="B17854">
            <v>3580</v>
          </cell>
          <cell r="C17854">
            <v>2013</v>
          </cell>
          <cell r="D17854" t="str">
            <v>411350  Chemicals</v>
          </cell>
          <cell r="E17854" t="str">
            <v>District 7</v>
          </cell>
          <cell r="F17854" t="str">
            <v>Sewer</v>
          </cell>
        </row>
        <row r="17855">
          <cell r="B17855">
            <v>1175.2</v>
          </cell>
          <cell r="C17855">
            <v>2013</v>
          </cell>
          <cell r="D17855" t="str">
            <v>411350  Chemicals</v>
          </cell>
          <cell r="E17855" t="str">
            <v>District 3</v>
          </cell>
          <cell r="F17855" t="str">
            <v>Sewer</v>
          </cell>
        </row>
        <row r="17856">
          <cell r="B17856">
            <v>86419.12</v>
          </cell>
          <cell r="C17856">
            <v>2013</v>
          </cell>
          <cell r="D17856" t="str">
            <v>411350  Chemicals</v>
          </cell>
          <cell r="E17856" t="str">
            <v>District 4</v>
          </cell>
          <cell r="F17856" t="str">
            <v>Sewer</v>
          </cell>
        </row>
        <row r="17857">
          <cell r="B17857">
            <v>21121.119999999999</v>
          </cell>
          <cell r="C17857">
            <v>2013</v>
          </cell>
          <cell r="D17857" t="str">
            <v>411350  Chemicals</v>
          </cell>
          <cell r="E17857" t="str">
            <v>District 4</v>
          </cell>
          <cell r="F17857" t="str">
            <v>Sewer</v>
          </cell>
        </row>
        <row r="17858">
          <cell r="B17858">
            <v>8072.97</v>
          </cell>
          <cell r="C17858">
            <v>2013</v>
          </cell>
          <cell r="D17858" t="str">
            <v>411350  Chemicals</v>
          </cell>
          <cell r="E17858" t="str">
            <v>District 4</v>
          </cell>
          <cell r="F17858" t="str">
            <v>Sewer</v>
          </cell>
        </row>
        <row r="17859">
          <cell r="B17859">
            <v>1620</v>
          </cell>
          <cell r="C17859">
            <v>2013</v>
          </cell>
          <cell r="D17859" t="str">
            <v>411350  Chemicals</v>
          </cell>
          <cell r="E17859" t="str">
            <v>District 6</v>
          </cell>
          <cell r="F17859" t="str">
            <v>Sewer</v>
          </cell>
        </row>
        <row r="17860">
          <cell r="B17860">
            <v>22264.6</v>
          </cell>
          <cell r="C17860">
            <v>2013</v>
          </cell>
          <cell r="D17860" t="str">
            <v>411350  Chemicals</v>
          </cell>
          <cell r="E17860" t="str">
            <v>District 6</v>
          </cell>
          <cell r="F17860" t="str">
            <v>Sewer</v>
          </cell>
        </row>
        <row r="17861">
          <cell r="B17861">
            <v>7170</v>
          </cell>
          <cell r="C17861">
            <v>2013</v>
          </cell>
          <cell r="D17861" t="str">
            <v>411350  Chemicals</v>
          </cell>
          <cell r="E17861" t="str">
            <v>District 6</v>
          </cell>
          <cell r="F17861" t="str">
            <v>Sewer</v>
          </cell>
        </row>
        <row r="17862">
          <cell r="B17862">
            <v>2612.5</v>
          </cell>
          <cell r="C17862">
            <v>2013</v>
          </cell>
          <cell r="D17862" t="str">
            <v>411350  Chemicals</v>
          </cell>
          <cell r="E17862" t="str">
            <v>District 7</v>
          </cell>
          <cell r="F17862" t="str">
            <v>Sewer</v>
          </cell>
        </row>
        <row r="17863">
          <cell r="B17863">
            <v>680</v>
          </cell>
          <cell r="C17863">
            <v>2013</v>
          </cell>
          <cell r="D17863" t="str">
            <v>411350  Chemicals</v>
          </cell>
          <cell r="E17863" t="str">
            <v>Informal Settlements</v>
          </cell>
          <cell r="F17863" t="str">
            <v>Water</v>
          </cell>
        </row>
        <row r="17864">
          <cell r="B17864">
            <v>0</v>
          </cell>
          <cell r="C17864">
            <v>2013</v>
          </cell>
          <cell r="D17864" t="str">
            <v>411350  Chemicals</v>
          </cell>
          <cell r="E17864" t="str">
            <v>Logistics</v>
          </cell>
          <cell r="F17864" t="str">
            <v>Water</v>
          </cell>
        </row>
        <row r="17865">
          <cell r="B17865">
            <v>20849.5</v>
          </cell>
          <cell r="C17865">
            <v>2013</v>
          </cell>
          <cell r="D17865" t="str">
            <v>411350  Chemicals</v>
          </cell>
          <cell r="E17865" t="str">
            <v>Logistics</v>
          </cell>
          <cell r="F17865" t="str">
            <v>Water</v>
          </cell>
        </row>
        <row r="17866">
          <cell r="B17866">
            <v>2164</v>
          </cell>
          <cell r="C17866">
            <v>2013</v>
          </cell>
          <cell r="D17866" t="str">
            <v>411350  Chemicals</v>
          </cell>
          <cell r="E17866" t="str">
            <v>Logistics</v>
          </cell>
          <cell r="F17866" t="str">
            <v>Water</v>
          </cell>
        </row>
        <row r="17867">
          <cell r="B17867">
            <v>852</v>
          </cell>
          <cell r="C17867">
            <v>2013</v>
          </cell>
          <cell r="D17867" t="str">
            <v>411350  Chemicals</v>
          </cell>
          <cell r="E17867" t="str">
            <v>Logistics</v>
          </cell>
          <cell r="F17867" t="str">
            <v>Water</v>
          </cell>
        </row>
        <row r="17868">
          <cell r="B17868">
            <v>120533.38</v>
          </cell>
          <cell r="C17868">
            <v>2013</v>
          </cell>
          <cell r="D17868" t="str">
            <v>411350  Chemicals</v>
          </cell>
          <cell r="E17868" t="str">
            <v>District 1</v>
          </cell>
          <cell r="F17868" t="str">
            <v>Water</v>
          </cell>
        </row>
        <row r="17869">
          <cell r="B17869">
            <v>1272.5</v>
          </cell>
          <cell r="C17869">
            <v>2013</v>
          </cell>
          <cell r="D17869" t="str">
            <v>411350  Chemicals</v>
          </cell>
          <cell r="E17869" t="str">
            <v>District 6</v>
          </cell>
          <cell r="F17869" t="str">
            <v>Water</v>
          </cell>
        </row>
        <row r="17870">
          <cell r="B17870">
            <v>1750</v>
          </cell>
          <cell r="C17870">
            <v>2013</v>
          </cell>
          <cell r="D17870" t="str">
            <v>411350  Chemicals</v>
          </cell>
          <cell r="E17870" t="str">
            <v>District 6</v>
          </cell>
          <cell r="F17870" t="str">
            <v>Water</v>
          </cell>
        </row>
        <row r="17871">
          <cell r="B17871">
            <v>0</v>
          </cell>
          <cell r="C17871">
            <v>2013</v>
          </cell>
          <cell r="D17871" t="str">
            <v>411350  Chemicals</v>
          </cell>
          <cell r="E17871" t="str">
            <v>District 6</v>
          </cell>
          <cell r="F17871" t="str">
            <v>Water</v>
          </cell>
        </row>
        <row r="17872">
          <cell r="B17872">
            <v>150496.04999999999</v>
          </cell>
          <cell r="C17872">
            <v>2013</v>
          </cell>
          <cell r="D17872" t="str">
            <v>411500  Catering Services: Internal</v>
          </cell>
          <cell r="E17872" t="str">
            <v>Informal Settlements</v>
          </cell>
          <cell r="F17872" t="str">
            <v>Sewer</v>
          </cell>
        </row>
        <row r="17873">
          <cell r="B17873">
            <v>8028.44</v>
          </cell>
          <cell r="C17873">
            <v>2013</v>
          </cell>
          <cell r="D17873" t="str">
            <v>411500  Catering Services: Internal</v>
          </cell>
          <cell r="E17873" t="str">
            <v>Logistics</v>
          </cell>
          <cell r="F17873" t="str">
            <v>Water</v>
          </cell>
        </row>
        <row r="17874">
          <cell r="B17874">
            <v>505.98</v>
          </cell>
          <cell r="C17874">
            <v>2013</v>
          </cell>
          <cell r="D17874" t="str">
            <v>411500  Catering Services: Internal</v>
          </cell>
          <cell r="E17874" t="str">
            <v>Informal Settlements</v>
          </cell>
          <cell r="F17874" t="str">
            <v>Water</v>
          </cell>
        </row>
        <row r="17875">
          <cell r="B17875">
            <v>0</v>
          </cell>
          <cell r="C17875">
            <v>2013</v>
          </cell>
          <cell r="D17875" t="str">
            <v>411500  Catering Services: Internal</v>
          </cell>
          <cell r="E17875" t="str">
            <v>District 8</v>
          </cell>
          <cell r="F17875" t="str">
            <v>Water</v>
          </cell>
        </row>
        <row r="17876">
          <cell r="B17876">
            <v>0</v>
          </cell>
          <cell r="C17876">
            <v>2013</v>
          </cell>
          <cell r="D17876" t="str">
            <v>411500  Catering Services: Internal</v>
          </cell>
          <cell r="E17876" t="str">
            <v>District 3</v>
          </cell>
          <cell r="F17876" t="str">
            <v>Water</v>
          </cell>
        </row>
        <row r="17877">
          <cell r="B17877">
            <v>0</v>
          </cell>
          <cell r="C17877">
            <v>2013</v>
          </cell>
          <cell r="D17877" t="str">
            <v>411500  Catering Services: Internal</v>
          </cell>
          <cell r="E17877" t="str">
            <v>District 4</v>
          </cell>
          <cell r="F17877" t="str">
            <v>Water</v>
          </cell>
        </row>
        <row r="17878">
          <cell r="B17878">
            <v>0</v>
          </cell>
          <cell r="C17878">
            <v>2013</v>
          </cell>
          <cell r="D17878" t="str">
            <v>411500  Catering Services: Internal</v>
          </cell>
          <cell r="E17878" t="str">
            <v>District 8</v>
          </cell>
          <cell r="F17878" t="str">
            <v>Water</v>
          </cell>
        </row>
        <row r="17879">
          <cell r="B17879">
            <v>0</v>
          </cell>
          <cell r="C17879">
            <v>2013</v>
          </cell>
          <cell r="D17879" t="str">
            <v>411500  Catering Services: Internal</v>
          </cell>
          <cell r="E17879" t="str">
            <v>District 6</v>
          </cell>
          <cell r="F17879" t="str">
            <v>Water</v>
          </cell>
        </row>
        <row r="17880">
          <cell r="B17880">
            <v>0</v>
          </cell>
          <cell r="C17880">
            <v>2013</v>
          </cell>
          <cell r="D17880" t="str">
            <v>411500  Catering Services: Internal</v>
          </cell>
          <cell r="E17880" t="str">
            <v>District 8</v>
          </cell>
          <cell r="F17880" t="str">
            <v>Water</v>
          </cell>
        </row>
        <row r="17881">
          <cell r="B17881">
            <v>0</v>
          </cell>
          <cell r="C17881">
            <v>2013</v>
          </cell>
          <cell r="D17881" t="str">
            <v>411500  Catering Services: Internal</v>
          </cell>
          <cell r="E17881" t="str">
            <v>District 8</v>
          </cell>
          <cell r="F17881" t="str">
            <v>Water</v>
          </cell>
        </row>
        <row r="17882">
          <cell r="B17882">
            <v>129009.04</v>
          </cell>
          <cell r="C17882">
            <v>2013</v>
          </cell>
          <cell r="D17882" t="str">
            <v>411550  Cleaning Costs</v>
          </cell>
          <cell r="E17882" t="str">
            <v>Logistics</v>
          </cell>
          <cell r="F17882" t="str">
            <v>Water</v>
          </cell>
        </row>
        <row r="17883">
          <cell r="B17883">
            <v>0</v>
          </cell>
          <cell r="C17883">
            <v>2013</v>
          </cell>
          <cell r="D17883" t="str">
            <v>411550  Cleaning Costs</v>
          </cell>
          <cell r="E17883" t="str">
            <v>District 1</v>
          </cell>
          <cell r="F17883" t="str">
            <v>Water</v>
          </cell>
        </row>
        <row r="17884">
          <cell r="B17884">
            <v>0</v>
          </cell>
          <cell r="C17884">
            <v>2013</v>
          </cell>
          <cell r="D17884" t="str">
            <v>411550  Cleaning Costs</v>
          </cell>
          <cell r="E17884" t="str">
            <v>District 1</v>
          </cell>
          <cell r="F17884" t="str">
            <v>Water</v>
          </cell>
        </row>
        <row r="17885">
          <cell r="B17885">
            <v>88649.600000000006</v>
          </cell>
          <cell r="C17885">
            <v>2013</v>
          </cell>
          <cell r="D17885" t="str">
            <v>411550  Cleaning Costs</v>
          </cell>
          <cell r="E17885" t="str">
            <v>District 1</v>
          </cell>
          <cell r="F17885" t="str">
            <v>Water</v>
          </cell>
        </row>
        <row r="17886">
          <cell r="B17886">
            <v>332.34</v>
          </cell>
          <cell r="C17886">
            <v>2013</v>
          </cell>
          <cell r="D17886" t="str">
            <v>411550  Cleaning Costs</v>
          </cell>
          <cell r="E17886" t="str">
            <v>District 6</v>
          </cell>
          <cell r="F17886" t="str">
            <v>Water</v>
          </cell>
        </row>
        <row r="17887">
          <cell r="B17887">
            <v>57786.82</v>
          </cell>
          <cell r="C17887">
            <v>2013</v>
          </cell>
          <cell r="D17887" t="str">
            <v>411550  Cleaning Costs</v>
          </cell>
          <cell r="E17887" t="str">
            <v>District 8</v>
          </cell>
          <cell r="F17887" t="str">
            <v>Water</v>
          </cell>
        </row>
        <row r="17888">
          <cell r="B17888">
            <v>30992.58</v>
          </cell>
          <cell r="C17888">
            <v>2013</v>
          </cell>
          <cell r="D17888" t="str">
            <v>411550  Cleaning Costs</v>
          </cell>
          <cell r="E17888" t="str">
            <v>District 6</v>
          </cell>
          <cell r="F17888" t="str">
            <v>Water</v>
          </cell>
        </row>
        <row r="17889">
          <cell r="B17889">
            <v>199.44</v>
          </cell>
          <cell r="C17889">
            <v>2013</v>
          </cell>
          <cell r="D17889" t="str">
            <v>411550  Cleaning Costs</v>
          </cell>
          <cell r="E17889" t="str">
            <v>District 3</v>
          </cell>
          <cell r="F17889" t="str">
            <v>Water</v>
          </cell>
        </row>
        <row r="17890">
          <cell r="B17890">
            <v>15709.35</v>
          </cell>
          <cell r="C17890">
            <v>2013</v>
          </cell>
          <cell r="D17890" t="str">
            <v>411550  Cleaning Costs</v>
          </cell>
          <cell r="E17890" t="str">
            <v>District 3</v>
          </cell>
          <cell r="F17890" t="str">
            <v>Water</v>
          </cell>
        </row>
        <row r="17891">
          <cell r="B17891">
            <v>374.26</v>
          </cell>
          <cell r="C17891">
            <v>2013</v>
          </cell>
          <cell r="D17891" t="str">
            <v>411550  Cleaning Costs</v>
          </cell>
          <cell r="E17891" t="str">
            <v>District 4</v>
          </cell>
          <cell r="F17891" t="str">
            <v>Water</v>
          </cell>
        </row>
        <row r="17892">
          <cell r="B17892">
            <v>34865.919999999998</v>
          </cell>
          <cell r="C17892">
            <v>2013</v>
          </cell>
          <cell r="D17892" t="str">
            <v>411550  Cleaning Costs</v>
          </cell>
          <cell r="E17892" t="str">
            <v>District 4</v>
          </cell>
          <cell r="F17892" t="str">
            <v>Water</v>
          </cell>
        </row>
        <row r="17893">
          <cell r="B17893">
            <v>13787.88</v>
          </cell>
          <cell r="C17893">
            <v>2013</v>
          </cell>
          <cell r="D17893" t="str">
            <v>411550  Cleaning Costs</v>
          </cell>
          <cell r="E17893" t="str">
            <v>District 4</v>
          </cell>
          <cell r="F17893" t="str">
            <v>Water</v>
          </cell>
        </row>
        <row r="17894">
          <cell r="B17894">
            <v>42229.72</v>
          </cell>
          <cell r="C17894">
            <v>2013</v>
          </cell>
          <cell r="D17894" t="str">
            <v>411550  Cleaning Costs</v>
          </cell>
          <cell r="E17894" t="str">
            <v>District 4</v>
          </cell>
          <cell r="F17894" t="str">
            <v>Water</v>
          </cell>
        </row>
        <row r="17895">
          <cell r="B17895">
            <v>0</v>
          </cell>
          <cell r="C17895">
            <v>2013</v>
          </cell>
          <cell r="D17895" t="str">
            <v>411550  Cleaning Costs</v>
          </cell>
          <cell r="E17895" t="str">
            <v>District 6</v>
          </cell>
          <cell r="F17895" t="str">
            <v>Water</v>
          </cell>
        </row>
        <row r="17896">
          <cell r="B17896">
            <v>657.24</v>
          </cell>
          <cell r="C17896">
            <v>2013</v>
          </cell>
          <cell r="D17896" t="str">
            <v>411550  Cleaning Costs</v>
          </cell>
          <cell r="E17896" t="str">
            <v>District 6</v>
          </cell>
          <cell r="F17896" t="str">
            <v>Water</v>
          </cell>
        </row>
        <row r="17897">
          <cell r="B17897">
            <v>22158.05</v>
          </cell>
          <cell r="C17897">
            <v>2013</v>
          </cell>
          <cell r="D17897" t="str">
            <v>411550  Cleaning Costs</v>
          </cell>
          <cell r="E17897" t="str">
            <v>District 6</v>
          </cell>
          <cell r="F17897" t="str">
            <v>Water</v>
          </cell>
        </row>
        <row r="17898">
          <cell r="B17898">
            <v>9725.4599999999991</v>
          </cell>
          <cell r="C17898">
            <v>2013</v>
          </cell>
          <cell r="D17898" t="str">
            <v>411550  Cleaning Costs</v>
          </cell>
          <cell r="E17898" t="str">
            <v>District 6</v>
          </cell>
          <cell r="F17898" t="str">
            <v>Water</v>
          </cell>
        </row>
        <row r="17899">
          <cell r="B17899">
            <v>78847.820000000007</v>
          </cell>
          <cell r="C17899">
            <v>2013</v>
          </cell>
          <cell r="D17899" t="str">
            <v>411550  Cleaning Costs</v>
          </cell>
          <cell r="E17899" t="str">
            <v>District 6</v>
          </cell>
          <cell r="F17899" t="str">
            <v>Water</v>
          </cell>
        </row>
        <row r="17900">
          <cell r="B17900">
            <v>20052.18</v>
          </cell>
          <cell r="C17900">
            <v>2013</v>
          </cell>
          <cell r="D17900" t="str">
            <v>411550  Cleaning Costs</v>
          </cell>
          <cell r="E17900" t="str">
            <v>District 6</v>
          </cell>
          <cell r="F17900" t="str">
            <v>Water</v>
          </cell>
        </row>
        <row r="17901">
          <cell r="B17901">
            <v>45.27</v>
          </cell>
          <cell r="C17901">
            <v>2013</v>
          </cell>
          <cell r="D17901" t="str">
            <v>411550  Cleaning Costs</v>
          </cell>
          <cell r="E17901" t="str">
            <v>District 8</v>
          </cell>
          <cell r="F17901" t="str">
            <v>Water</v>
          </cell>
        </row>
        <row r="17902">
          <cell r="B17902">
            <v>0</v>
          </cell>
          <cell r="C17902">
            <v>2013</v>
          </cell>
          <cell r="D17902" t="str">
            <v>411550  Cleaning Costs</v>
          </cell>
          <cell r="E17902" t="str">
            <v>District 8</v>
          </cell>
          <cell r="F17902" t="str">
            <v>Water</v>
          </cell>
        </row>
        <row r="17903">
          <cell r="B17903">
            <v>2232.54</v>
          </cell>
          <cell r="C17903">
            <v>2013</v>
          </cell>
          <cell r="D17903" t="str">
            <v>411550  Cleaning Costs</v>
          </cell>
          <cell r="E17903" t="str">
            <v>District 8</v>
          </cell>
          <cell r="F17903" t="str">
            <v>Water</v>
          </cell>
        </row>
        <row r="17904">
          <cell r="B17904">
            <v>827635.73</v>
          </cell>
          <cell r="C17904">
            <v>2013</v>
          </cell>
          <cell r="D17904" t="str">
            <v>411550  Cleaning Costs</v>
          </cell>
          <cell r="E17904" t="str">
            <v>District 8</v>
          </cell>
          <cell r="F17904" t="str">
            <v>Water</v>
          </cell>
        </row>
        <row r="17905">
          <cell r="B17905">
            <v>0</v>
          </cell>
          <cell r="C17905">
            <v>2013</v>
          </cell>
          <cell r="D17905" t="str">
            <v>411550  Cleaning Costs</v>
          </cell>
          <cell r="E17905" t="str">
            <v>Informal Settlements</v>
          </cell>
          <cell r="F17905" t="str">
            <v>Sewer</v>
          </cell>
        </row>
        <row r="17906">
          <cell r="B17906">
            <v>718326.06</v>
          </cell>
          <cell r="C17906">
            <v>2013</v>
          </cell>
          <cell r="D17906" t="str">
            <v>411550  Cleaning Costs</v>
          </cell>
          <cell r="E17906" t="str">
            <v>Informal Settlements</v>
          </cell>
          <cell r="F17906" t="str">
            <v>Sewer</v>
          </cell>
        </row>
        <row r="17907">
          <cell r="B17907">
            <v>130801.79</v>
          </cell>
          <cell r="C17907">
            <v>2013</v>
          </cell>
          <cell r="D17907" t="str">
            <v>411550  Cleaning Costs</v>
          </cell>
          <cell r="E17907" t="str">
            <v>Logistics</v>
          </cell>
          <cell r="F17907" t="str">
            <v>Sewer</v>
          </cell>
        </row>
        <row r="17908">
          <cell r="B17908">
            <v>172104.33</v>
          </cell>
          <cell r="C17908">
            <v>2013</v>
          </cell>
          <cell r="D17908" t="str">
            <v>411550  Cleaning Costs</v>
          </cell>
          <cell r="E17908" t="str">
            <v>District 1</v>
          </cell>
          <cell r="F17908" t="str">
            <v>Sewer</v>
          </cell>
        </row>
        <row r="17909">
          <cell r="B17909">
            <v>113410.27</v>
          </cell>
          <cell r="C17909">
            <v>2013</v>
          </cell>
          <cell r="D17909" t="str">
            <v>411550  Cleaning Costs</v>
          </cell>
          <cell r="E17909" t="str">
            <v>District 7</v>
          </cell>
          <cell r="F17909" t="str">
            <v>Sewer</v>
          </cell>
        </row>
        <row r="17910">
          <cell r="B17910">
            <v>18732.419999999998</v>
          </cell>
          <cell r="C17910">
            <v>2013</v>
          </cell>
          <cell r="D17910" t="str">
            <v>411550  Cleaning Costs</v>
          </cell>
          <cell r="E17910" t="str">
            <v>District 6</v>
          </cell>
          <cell r="F17910" t="str">
            <v>Sewer</v>
          </cell>
        </row>
        <row r="17911">
          <cell r="B17911">
            <v>122944.91</v>
          </cell>
          <cell r="C17911">
            <v>2013</v>
          </cell>
          <cell r="D17911" t="str">
            <v>411550  Cleaning Costs</v>
          </cell>
          <cell r="E17911" t="str">
            <v>District 3</v>
          </cell>
          <cell r="F17911" t="str">
            <v>Sewer</v>
          </cell>
        </row>
        <row r="17912">
          <cell r="B17912">
            <v>83827.350000000006</v>
          </cell>
          <cell r="C17912">
            <v>2013</v>
          </cell>
          <cell r="D17912" t="str">
            <v>411550  Cleaning Costs</v>
          </cell>
          <cell r="E17912" t="str">
            <v>District 4</v>
          </cell>
          <cell r="F17912" t="str">
            <v>Sewer</v>
          </cell>
        </row>
        <row r="17913">
          <cell r="B17913">
            <v>215462.52</v>
          </cell>
          <cell r="C17913">
            <v>2013</v>
          </cell>
          <cell r="D17913" t="str">
            <v>411550  Cleaning Costs</v>
          </cell>
          <cell r="E17913" t="str">
            <v>District 4</v>
          </cell>
          <cell r="F17913" t="str">
            <v>Sewer</v>
          </cell>
        </row>
        <row r="17914">
          <cell r="B17914">
            <v>187611.25</v>
          </cell>
          <cell r="C17914">
            <v>2013</v>
          </cell>
          <cell r="D17914" t="str">
            <v>411550  Cleaning Costs</v>
          </cell>
          <cell r="E17914" t="str">
            <v>District 4</v>
          </cell>
          <cell r="F17914" t="str">
            <v>Sewer</v>
          </cell>
        </row>
        <row r="17915">
          <cell r="B17915">
            <v>317154.59999999998</v>
          </cell>
          <cell r="C17915">
            <v>2013</v>
          </cell>
          <cell r="D17915" t="str">
            <v>411550  Cleaning Costs</v>
          </cell>
          <cell r="E17915" t="str">
            <v>District 6</v>
          </cell>
          <cell r="F17915" t="str">
            <v>Sewer</v>
          </cell>
        </row>
        <row r="17916">
          <cell r="B17916">
            <v>20345.25</v>
          </cell>
          <cell r="C17916">
            <v>2013</v>
          </cell>
          <cell r="D17916" t="str">
            <v>411550  Cleaning Costs</v>
          </cell>
          <cell r="E17916" t="str">
            <v>District 6</v>
          </cell>
          <cell r="F17916" t="str">
            <v>Sewer</v>
          </cell>
        </row>
        <row r="17917">
          <cell r="B17917">
            <v>159146.69</v>
          </cell>
          <cell r="C17917">
            <v>2013</v>
          </cell>
          <cell r="D17917" t="str">
            <v>411550  Cleaning Costs</v>
          </cell>
          <cell r="E17917" t="str">
            <v>District 6</v>
          </cell>
          <cell r="F17917" t="str">
            <v>Sewer</v>
          </cell>
        </row>
        <row r="17918">
          <cell r="B17918">
            <v>253985.38</v>
          </cell>
          <cell r="C17918">
            <v>2013</v>
          </cell>
          <cell r="D17918" t="str">
            <v>411550  Cleaning Costs</v>
          </cell>
          <cell r="E17918" t="str">
            <v>District 6</v>
          </cell>
          <cell r="F17918" t="str">
            <v>Sewer</v>
          </cell>
        </row>
        <row r="17919">
          <cell r="B17919">
            <v>201.02</v>
          </cell>
          <cell r="C17919">
            <v>2013</v>
          </cell>
          <cell r="D17919" t="str">
            <v>411550  Cleaning Costs</v>
          </cell>
          <cell r="E17919" t="str">
            <v>District 7</v>
          </cell>
          <cell r="F17919" t="str">
            <v>Sewer</v>
          </cell>
        </row>
        <row r="17920">
          <cell r="B17920">
            <v>531679.43999999994</v>
          </cell>
          <cell r="C17920">
            <v>2013</v>
          </cell>
          <cell r="D17920" t="str">
            <v>411550  Cleaning Costs</v>
          </cell>
          <cell r="E17920" t="str">
            <v>District 7</v>
          </cell>
          <cell r="F17920" t="str">
            <v>Sewer</v>
          </cell>
        </row>
        <row r="17921">
          <cell r="B17921">
            <v>5674.45</v>
          </cell>
          <cell r="C17921">
            <v>2013</v>
          </cell>
          <cell r="D17921" t="str">
            <v>411550  Cleaning Costs</v>
          </cell>
          <cell r="E17921" t="str">
            <v>Logistics</v>
          </cell>
          <cell r="F17921" t="str">
            <v>Water</v>
          </cell>
        </row>
        <row r="17922">
          <cell r="B17922">
            <v>33970.800000000003</v>
          </cell>
          <cell r="C17922">
            <v>2013</v>
          </cell>
          <cell r="D17922" t="str">
            <v>411550  Cleaning Costs</v>
          </cell>
          <cell r="E17922" t="str">
            <v>Informal Settlements</v>
          </cell>
          <cell r="F17922" t="str">
            <v>Water</v>
          </cell>
        </row>
        <row r="17923">
          <cell r="B17923">
            <v>7643.5</v>
          </cell>
          <cell r="C17923">
            <v>2013</v>
          </cell>
          <cell r="D17923" t="str">
            <v>411550  Cleaning Costs</v>
          </cell>
          <cell r="E17923" t="str">
            <v>TOC</v>
          </cell>
          <cell r="F17923" t="str">
            <v>Water</v>
          </cell>
        </row>
        <row r="17924">
          <cell r="B17924">
            <v>24055.439999999999</v>
          </cell>
          <cell r="C17924">
            <v>2013</v>
          </cell>
          <cell r="D17924" t="str">
            <v>411550  Cleaning Costs</v>
          </cell>
          <cell r="E17924" t="str">
            <v>Informal Settlements</v>
          </cell>
          <cell r="F17924" t="str">
            <v>Water</v>
          </cell>
        </row>
        <row r="17925">
          <cell r="B17925">
            <v>0</v>
          </cell>
          <cell r="C17925">
            <v>2013</v>
          </cell>
          <cell r="D17925" t="str">
            <v>411550  Cleaning Costs</v>
          </cell>
          <cell r="E17925" t="str">
            <v>Logistics</v>
          </cell>
          <cell r="F17925" t="str">
            <v>Water</v>
          </cell>
        </row>
        <row r="17926">
          <cell r="B17926">
            <v>41614.559999999998</v>
          </cell>
          <cell r="C17926">
            <v>2013</v>
          </cell>
          <cell r="D17926" t="str">
            <v>411550  Cleaning Costs</v>
          </cell>
          <cell r="E17926" t="str">
            <v>Logistics</v>
          </cell>
          <cell r="F17926" t="str">
            <v>Water</v>
          </cell>
        </row>
        <row r="17927">
          <cell r="B17927">
            <v>50461.51</v>
          </cell>
          <cell r="C17927">
            <v>2013</v>
          </cell>
          <cell r="D17927" t="str">
            <v>411550  Cleaning Costs</v>
          </cell>
          <cell r="E17927" t="str">
            <v>Logistics</v>
          </cell>
          <cell r="F17927" t="str">
            <v>Water</v>
          </cell>
        </row>
        <row r="17928">
          <cell r="B17928">
            <v>0</v>
          </cell>
          <cell r="C17928">
            <v>2013</v>
          </cell>
          <cell r="D17928" t="str">
            <v>411600  Cleansing Related Costs</v>
          </cell>
          <cell r="E17928" t="str">
            <v>District 6</v>
          </cell>
          <cell r="F17928" t="str">
            <v>Sewer</v>
          </cell>
        </row>
        <row r="17929">
          <cell r="B17929">
            <v>0</v>
          </cell>
          <cell r="C17929">
            <v>2013</v>
          </cell>
          <cell r="D17929" t="str">
            <v>411600  Cleansing Related Costs</v>
          </cell>
          <cell r="E17929" t="str">
            <v>District 8</v>
          </cell>
          <cell r="F17929" t="str">
            <v>Water</v>
          </cell>
        </row>
        <row r="17930">
          <cell r="B17930">
            <v>0</v>
          </cell>
          <cell r="C17930">
            <v>2013</v>
          </cell>
          <cell r="D17930" t="str">
            <v>411600  Cleansing Related Costs</v>
          </cell>
          <cell r="E17930" t="str">
            <v>District 6</v>
          </cell>
          <cell r="F17930" t="str">
            <v>Water</v>
          </cell>
        </row>
        <row r="17931">
          <cell r="B17931">
            <v>15960</v>
          </cell>
          <cell r="C17931">
            <v>2013</v>
          </cell>
          <cell r="D17931" t="str">
            <v>411650  DO NOT USE - Communications Publicity &amp;</v>
          </cell>
          <cell r="E17931" t="str">
            <v>Informal Settlements</v>
          </cell>
          <cell r="F17931" t="str">
            <v>Sewer</v>
          </cell>
        </row>
        <row r="17932">
          <cell r="B17932">
            <v>2238</v>
          </cell>
          <cell r="C17932">
            <v>2013</v>
          </cell>
          <cell r="D17932" t="str">
            <v>411650  DO NOT USE - Communications Publicity &amp;</v>
          </cell>
          <cell r="E17932" t="str">
            <v>District 1</v>
          </cell>
          <cell r="F17932" t="str">
            <v>Sewer</v>
          </cell>
        </row>
        <row r="17933">
          <cell r="B17933">
            <v>1440</v>
          </cell>
          <cell r="C17933">
            <v>2013</v>
          </cell>
          <cell r="D17933" t="str">
            <v>411650  DO NOT USE - Communications Publicity &amp;</v>
          </cell>
          <cell r="E17933" t="str">
            <v>Informal Settlements</v>
          </cell>
          <cell r="F17933" t="str">
            <v>Water</v>
          </cell>
        </row>
        <row r="17934">
          <cell r="B17934">
            <v>720</v>
          </cell>
          <cell r="C17934">
            <v>2013</v>
          </cell>
          <cell r="D17934" t="str">
            <v>411650  DO NOT USE - Communications Publicity &amp;</v>
          </cell>
          <cell r="E17934" t="str">
            <v>District 8</v>
          </cell>
          <cell r="F17934" t="str">
            <v>Water</v>
          </cell>
        </row>
        <row r="17935">
          <cell r="B17935">
            <v>1080</v>
          </cell>
          <cell r="C17935">
            <v>2013</v>
          </cell>
          <cell r="D17935" t="str">
            <v>411650  DO NOT USE - Communications Publicity &amp;</v>
          </cell>
          <cell r="E17935" t="str">
            <v>District 4</v>
          </cell>
          <cell r="F17935" t="str">
            <v>Water</v>
          </cell>
        </row>
        <row r="17936">
          <cell r="B17936">
            <v>1976</v>
          </cell>
          <cell r="C17936">
            <v>2013</v>
          </cell>
          <cell r="D17936" t="str">
            <v>411650  DO NOT USE - Communications Publicity &amp;</v>
          </cell>
          <cell r="E17936" t="str">
            <v>District 6</v>
          </cell>
          <cell r="F17936" t="str">
            <v>Water</v>
          </cell>
        </row>
        <row r="17937">
          <cell r="B17937">
            <v>3536</v>
          </cell>
          <cell r="C17937">
            <v>2013</v>
          </cell>
          <cell r="D17937" t="str">
            <v>411650  DO NOT USE - Communications Publicity &amp;</v>
          </cell>
          <cell r="E17937" t="str">
            <v>District 8</v>
          </cell>
          <cell r="F17937" t="str">
            <v>Water</v>
          </cell>
        </row>
        <row r="17938">
          <cell r="B17938">
            <v>0</v>
          </cell>
          <cell r="C17938">
            <v>2013</v>
          </cell>
          <cell r="D17938" t="str">
            <v>411700  DO NOT USE - Computer Services &amp; Softwar</v>
          </cell>
          <cell r="E17938" t="str">
            <v>TOC</v>
          </cell>
          <cell r="F17938" t="str">
            <v>Sewer</v>
          </cell>
        </row>
        <row r="17939">
          <cell r="B17939">
            <v>1299</v>
          </cell>
          <cell r="C17939">
            <v>2013</v>
          </cell>
          <cell r="D17939" t="str">
            <v>411700  DO NOT USE - Computer Services &amp; Softwar</v>
          </cell>
          <cell r="E17939" t="str">
            <v>District 3</v>
          </cell>
          <cell r="F17939" t="str">
            <v>Sewer</v>
          </cell>
        </row>
        <row r="17940">
          <cell r="B17940">
            <v>876.95</v>
          </cell>
          <cell r="C17940">
            <v>2013</v>
          </cell>
          <cell r="D17940" t="str">
            <v>411700  DO NOT USE - Computer Services &amp; Softwar</v>
          </cell>
          <cell r="E17940" t="str">
            <v>Logistics</v>
          </cell>
          <cell r="F17940" t="str">
            <v>Water</v>
          </cell>
        </row>
        <row r="17941">
          <cell r="B17941">
            <v>258.95999999999998</v>
          </cell>
          <cell r="C17941">
            <v>2013</v>
          </cell>
          <cell r="D17941" t="str">
            <v>411700  DO NOT USE - Computer Services &amp; Softwar</v>
          </cell>
          <cell r="E17941" t="str">
            <v>Informal Settlements</v>
          </cell>
          <cell r="F17941" t="str">
            <v>Water</v>
          </cell>
        </row>
        <row r="17942">
          <cell r="B17942">
            <v>2391.1</v>
          </cell>
          <cell r="C17942">
            <v>2013</v>
          </cell>
          <cell r="D17942" t="str">
            <v>411700  DO NOT USE - Computer Services &amp; Softwar</v>
          </cell>
          <cell r="E17942" t="str">
            <v>TOC</v>
          </cell>
          <cell r="F17942" t="str">
            <v>Water</v>
          </cell>
        </row>
        <row r="17943">
          <cell r="B17943">
            <v>0</v>
          </cell>
          <cell r="C17943">
            <v>2013</v>
          </cell>
          <cell r="D17943" t="str">
            <v>411700  DO NOT USE - Computer Services &amp; Softwar</v>
          </cell>
          <cell r="E17943" t="str">
            <v>Informal Settlements</v>
          </cell>
          <cell r="F17943" t="str">
            <v>Water</v>
          </cell>
        </row>
        <row r="17944">
          <cell r="B17944">
            <v>876.95</v>
          </cell>
          <cell r="C17944">
            <v>2013</v>
          </cell>
          <cell r="D17944" t="str">
            <v>411700  DO NOT USE - Computer Services &amp; Softwar</v>
          </cell>
          <cell r="E17944" t="str">
            <v>District 1</v>
          </cell>
          <cell r="F17944" t="str">
            <v>Water</v>
          </cell>
        </row>
        <row r="17945">
          <cell r="B17945">
            <v>876.95</v>
          </cell>
          <cell r="C17945">
            <v>2013</v>
          </cell>
          <cell r="D17945" t="str">
            <v>411700  DO NOT USE - Computer Services &amp; Softwar</v>
          </cell>
          <cell r="E17945" t="str">
            <v>District 6</v>
          </cell>
          <cell r="F17945" t="str">
            <v>Water</v>
          </cell>
        </row>
        <row r="17946">
          <cell r="B17946">
            <v>258.95999999999998</v>
          </cell>
          <cell r="C17946">
            <v>2013</v>
          </cell>
          <cell r="D17946" t="str">
            <v>411700  DO NOT USE - Computer Services &amp; Softwar</v>
          </cell>
          <cell r="E17946" t="str">
            <v>District 4</v>
          </cell>
          <cell r="F17946" t="str">
            <v>Water</v>
          </cell>
        </row>
        <row r="17947">
          <cell r="B17947">
            <v>7204.71</v>
          </cell>
          <cell r="C17947">
            <v>2013</v>
          </cell>
          <cell r="D17947" t="str">
            <v>411700  DO NOT USE - Computer Services &amp; Softwar</v>
          </cell>
          <cell r="E17947" t="str">
            <v>District 6</v>
          </cell>
          <cell r="F17947" t="str">
            <v>Water</v>
          </cell>
        </row>
        <row r="17948">
          <cell r="B17948">
            <v>9807.19</v>
          </cell>
          <cell r="C17948">
            <v>2013</v>
          </cell>
          <cell r="D17948" t="str">
            <v>411700  DO NOT USE - Computer Services &amp; Softwar</v>
          </cell>
          <cell r="E17948" t="str">
            <v>District 8</v>
          </cell>
          <cell r="F17948" t="str">
            <v>Water</v>
          </cell>
        </row>
        <row r="17949">
          <cell r="B17949">
            <v>0</v>
          </cell>
          <cell r="C17949">
            <v>2013</v>
          </cell>
          <cell r="D17949" t="str">
            <v>411750  Conferences &amp; Seminars - National</v>
          </cell>
          <cell r="E17949" t="str">
            <v>Logistics</v>
          </cell>
          <cell r="F17949" t="str">
            <v>Water</v>
          </cell>
        </row>
        <row r="17950">
          <cell r="B17950">
            <v>-16536.060000000001</v>
          </cell>
          <cell r="C17950">
            <v>2013</v>
          </cell>
          <cell r="D17950" t="str">
            <v>411800  DO NOT USE - Consultants</v>
          </cell>
          <cell r="E17950" t="str">
            <v>Informal Settlements</v>
          </cell>
          <cell r="F17950" t="str">
            <v>Sewer</v>
          </cell>
        </row>
        <row r="17951">
          <cell r="B17951">
            <v>837569.67</v>
          </cell>
          <cell r="C17951">
            <v>2013</v>
          </cell>
          <cell r="D17951" t="str">
            <v>411800  DO NOT USE - Consultants</v>
          </cell>
          <cell r="E17951" t="str">
            <v>Logistics</v>
          </cell>
          <cell r="F17951" t="str">
            <v>Water</v>
          </cell>
        </row>
        <row r="17952">
          <cell r="B17952">
            <v>2264810</v>
          </cell>
          <cell r="C17952">
            <v>2013</v>
          </cell>
          <cell r="D17952" t="str">
            <v>411800  DO NOT USE - Consultants</v>
          </cell>
          <cell r="E17952" t="str">
            <v>Planning &amp; Design</v>
          </cell>
          <cell r="F17952" t="str">
            <v>Water</v>
          </cell>
        </row>
        <row r="17953">
          <cell r="B17953">
            <v>4250</v>
          </cell>
          <cell r="C17953">
            <v>2013</v>
          </cell>
          <cell r="D17953" t="str">
            <v>411800  DO NOT USE - Consultants</v>
          </cell>
          <cell r="E17953" t="str">
            <v>TOC</v>
          </cell>
          <cell r="F17953" t="str">
            <v>Water</v>
          </cell>
        </row>
        <row r="17954">
          <cell r="B17954">
            <v>-1964.1</v>
          </cell>
          <cell r="C17954">
            <v>2013</v>
          </cell>
          <cell r="D17954" t="str">
            <v>411800  DO NOT USE - Consultants</v>
          </cell>
          <cell r="E17954" t="str">
            <v>Informal Settlements</v>
          </cell>
          <cell r="F17954" t="str">
            <v>Water</v>
          </cell>
        </row>
        <row r="17955">
          <cell r="B17955">
            <v>945</v>
          </cell>
          <cell r="C17955">
            <v>2013</v>
          </cell>
          <cell r="D17955" t="str">
            <v>411840  Cutlery &amp; Crockery Non VAT</v>
          </cell>
          <cell r="E17955" t="str">
            <v>Logistics</v>
          </cell>
          <cell r="F17955" t="str">
            <v>Sewer</v>
          </cell>
        </row>
        <row r="17956">
          <cell r="B17956">
            <v>0</v>
          </cell>
          <cell r="C17956">
            <v>2013</v>
          </cell>
          <cell r="D17956" t="str">
            <v>411840  Cutlery &amp; Crockery Non VAT</v>
          </cell>
          <cell r="E17956" t="str">
            <v>Logistics</v>
          </cell>
          <cell r="F17956" t="str">
            <v>Water</v>
          </cell>
        </row>
        <row r="17957">
          <cell r="B17957">
            <v>0</v>
          </cell>
          <cell r="C17957">
            <v>2013</v>
          </cell>
          <cell r="D17957" t="str">
            <v>411840  Cutlery &amp; Crockery Non VAT</v>
          </cell>
          <cell r="E17957" t="str">
            <v>Informal Settlements</v>
          </cell>
          <cell r="F17957" t="str">
            <v>Water</v>
          </cell>
        </row>
        <row r="17958">
          <cell r="B17958">
            <v>1878.32</v>
          </cell>
          <cell r="C17958">
            <v>2013</v>
          </cell>
          <cell r="D17958" t="str">
            <v>411840  Cutlery &amp; Crockery Non VAT</v>
          </cell>
          <cell r="E17958" t="str">
            <v>District 4</v>
          </cell>
          <cell r="F17958" t="str">
            <v>Water</v>
          </cell>
        </row>
        <row r="17959">
          <cell r="B17959">
            <v>-381.92</v>
          </cell>
          <cell r="C17959">
            <v>2013</v>
          </cell>
          <cell r="D17959" t="str">
            <v>411840  Cutlery &amp; Crockery Non VAT</v>
          </cell>
          <cell r="E17959" t="str">
            <v>District 6</v>
          </cell>
          <cell r="F17959" t="str">
            <v>Water</v>
          </cell>
        </row>
        <row r="17960">
          <cell r="B17960">
            <v>0</v>
          </cell>
          <cell r="C17960">
            <v>2013</v>
          </cell>
          <cell r="D17960" t="str">
            <v>411840  Cutlery &amp; Crockery Non VAT</v>
          </cell>
          <cell r="E17960" t="str">
            <v>District 8</v>
          </cell>
          <cell r="F17960" t="str">
            <v>Water</v>
          </cell>
        </row>
        <row r="17961">
          <cell r="B17961">
            <v>0</v>
          </cell>
          <cell r="C17961">
            <v>2013</v>
          </cell>
          <cell r="D17961" t="str">
            <v>411850  Deeds and Transfers</v>
          </cell>
          <cell r="E17961" t="str">
            <v>Logistics</v>
          </cell>
          <cell r="F17961" t="str">
            <v>Water</v>
          </cell>
        </row>
        <row r="17962">
          <cell r="B17962">
            <v>0</v>
          </cell>
          <cell r="C17962">
            <v>2013</v>
          </cell>
          <cell r="D17962" t="str">
            <v>411850  Deeds and Transfers</v>
          </cell>
          <cell r="E17962" t="str">
            <v>District 4</v>
          </cell>
          <cell r="F17962" t="str">
            <v>Water</v>
          </cell>
        </row>
        <row r="17963">
          <cell r="B17963">
            <v>1111778.8</v>
          </cell>
          <cell r="C17963">
            <v>2013</v>
          </cell>
          <cell r="D17963" t="str">
            <v>412050  Electricity</v>
          </cell>
          <cell r="E17963" t="str">
            <v>Informal Settlements</v>
          </cell>
          <cell r="F17963" t="str">
            <v>Sewer</v>
          </cell>
        </row>
        <row r="17964">
          <cell r="B17964">
            <v>2826908.79</v>
          </cell>
          <cell r="C17964">
            <v>2013</v>
          </cell>
          <cell r="D17964" t="str">
            <v>412050  Electricity</v>
          </cell>
          <cell r="E17964" t="str">
            <v>Logistics</v>
          </cell>
          <cell r="F17964" t="str">
            <v>Sewer</v>
          </cell>
        </row>
        <row r="17965">
          <cell r="B17965">
            <v>1041760.18</v>
          </cell>
          <cell r="C17965">
            <v>2013</v>
          </cell>
          <cell r="D17965" t="str">
            <v>412050  Electricity</v>
          </cell>
          <cell r="E17965" t="str">
            <v>Logistics</v>
          </cell>
          <cell r="F17965" t="str">
            <v>Sewer</v>
          </cell>
        </row>
        <row r="17966">
          <cell r="B17966">
            <v>25898.639999999999</v>
          </cell>
          <cell r="C17966">
            <v>2013</v>
          </cell>
          <cell r="D17966" t="str">
            <v>412050  Electricity</v>
          </cell>
          <cell r="E17966" t="str">
            <v>District 3</v>
          </cell>
          <cell r="F17966" t="str">
            <v>Sewer</v>
          </cell>
        </row>
        <row r="17967">
          <cell r="B17967">
            <v>99447.57</v>
          </cell>
          <cell r="C17967">
            <v>2013</v>
          </cell>
          <cell r="D17967" t="str">
            <v>412050  Electricity</v>
          </cell>
          <cell r="E17967" t="str">
            <v>District 4</v>
          </cell>
          <cell r="F17967" t="str">
            <v>Sewer</v>
          </cell>
        </row>
        <row r="17968">
          <cell r="B17968">
            <v>18123.39</v>
          </cell>
          <cell r="C17968">
            <v>2013</v>
          </cell>
          <cell r="D17968" t="str">
            <v>412050  Electricity</v>
          </cell>
          <cell r="E17968" t="str">
            <v>District 6</v>
          </cell>
          <cell r="F17968" t="str">
            <v>Sewer</v>
          </cell>
        </row>
        <row r="17969">
          <cell r="B17969">
            <v>66559.83</v>
          </cell>
          <cell r="C17969">
            <v>2013</v>
          </cell>
          <cell r="D17969" t="str">
            <v>412050  Electricity</v>
          </cell>
          <cell r="E17969" t="str">
            <v>District 7</v>
          </cell>
          <cell r="F17969" t="str">
            <v>Sewer</v>
          </cell>
        </row>
        <row r="17970">
          <cell r="B17970">
            <v>93225.9</v>
          </cell>
          <cell r="C17970">
            <v>2013</v>
          </cell>
          <cell r="D17970" t="str">
            <v>412050  Electricity</v>
          </cell>
          <cell r="E17970" t="str">
            <v>Informal Settlements</v>
          </cell>
          <cell r="F17970" t="str">
            <v>Water</v>
          </cell>
        </row>
        <row r="17971">
          <cell r="B17971">
            <v>158970.32</v>
          </cell>
          <cell r="C17971">
            <v>2013</v>
          </cell>
          <cell r="D17971" t="str">
            <v>412050  Electricity</v>
          </cell>
          <cell r="E17971" t="str">
            <v>Planning &amp; Design</v>
          </cell>
          <cell r="F17971" t="str">
            <v>Water</v>
          </cell>
        </row>
        <row r="17972">
          <cell r="B17972">
            <v>848.7</v>
          </cell>
          <cell r="C17972">
            <v>2013</v>
          </cell>
          <cell r="D17972" t="str">
            <v>412050  Electricity</v>
          </cell>
          <cell r="E17972" t="str">
            <v>Informal Settlements</v>
          </cell>
          <cell r="F17972" t="str">
            <v>Water</v>
          </cell>
        </row>
        <row r="17973">
          <cell r="B17973">
            <v>0</v>
          </cell>
          <cell r="C17973">
            <v>2013</v>
          </cell>
          <cell r="D17973" t="str">
            <v>412050  Electricity</v>
          </cell>
          <cell r="E17973" t="str">
            <v>Logistics</v>
          </cell>
          <cell r="F17973" t="str">
            <v>Water</v>
          </cell>
        </row>
        <row r="17974">
          <cell r="B17974">
            <v>1191758.3700000001</v>
          </cell>
          <cell r="C17974">
            <v>2013</v>
          </cell>
          <cell r="D17974" t="str">
            <v>412050  Electricity</v>
          </cell>
          <cell r="E17974" t="str">
            <v>Logistics</v>
          </cell>
          <cell r="F17974" t="str">
            <v>Water</v>
          </cell>
        </row>
        <row r="17975">
          <cell r="B17975">
            <v>617260.1</v>
          </cell>
          <cell r="C17975">
            <v>2013</v>
          </cell>
          <cell r="D17975" t="str">
            <v>412050  Electricity</v>
          </cell>
          <cell r="E17975" t="str">
            <v>Logistics</v>
          </cell>
          <cell r="F17975" t="str">
            <v>Water</v>
          </cell>
        </row>
        <row r="17976">
          <cell r="B17976">
            <v>987493.43</v>
          </cell>
          <cell r="C17976">
            <v>2013</v>
          </cell>
          <cell r="D17976" t="str">
            <v>412050  Electricity</v>
          </cell>
          <cell r="E17976" t="str">
            <v>Logistics</v>
          </cell>
          <cell r="F17976" t="str">
            <v>Water</v>
          </cell>
        </row>
        <row r="17977">
          <cell r="B17977">
            <v>25460.41</v>
          </cell>
          <cell r="C17977">
            <v>2013</v>
          </cell>
          <cell r="D17977" t="str">
            <v>412050  Electricity</v>
          </cell>
          <cell r="E17977" t="str">
            <v>District 3</v>
          </cell>
          <cell r="F17977" t="str">
            <v>Water</v>
          </cell>
        </row>
        <row r="17978">
          <cell r="B17978">
            <v>317391</v>
          </cell>
          <cell r="C17978">
            <v>2013</v>
          </cell>
          <cell r="D17978" t="str">
            <v>412050  Electricity</v>
          </cell>
          <cell r="E17978" t="str">
            <v>District 4</v>
          </cell>
          <cell r="F17978" t="str">
            <v>Water</v>
          </cell>
        </row>
        <row r="17979">
          <cell r="B17979">
            <v>255077.44</v>
          </cell>
          <cell r="C17979">
            <v>2013</v>
          </cell>
          <cell r="D17979" t="str">
            <v>412050  Electricity</v>
          </cell>
          <cell r="E17979" t="str">
            <v>District 8</v>
          </cell>
          <cell r="F17979" t="str">
            <v>Water</v>
          </cell>
        </row>
        <row r="17980">
          <cell r="B17980">
            <v>13157.49</v>
          </cell>
          <cell r="C17980">
            <v>2013</v>
          </cell>
          <cell r="D17980" t="str">
            <v>412050  Electricity</v>
          </cell>
          <cell r="E17980" t="str">
            <v>District 6</v>
          </cell>
          <cell r="F17980" t="str">
            <v>Water</v>
          </cell>
        </row>
        <row r="17981">
          <cell r="B17981">
            <v>36124.71</v>
          </cell>
          <cell r="C17981">
            <v>2013</v>
          </cell>
          <cell r="D17981" t="str">
            <v>412050  Electricity</v>
          </cell>
          <cell r="E17981" t="str">
            <v>District 6</v>
          </cell>
          <cell r="F17981" t="str">
            <v>Water</v>
          </cell>
        </row>
        <row r="17982">
          <cell r="B17982">
            <v>907289.49</v>
          </cell>
          <cell r="C17982">
            <v>2013</v>
          </cell>
          <cell r="D17982" t="str">
            <v>412220  Food &amp; Beverages</v>
          </cell>
          <cell r="E17982" t="str">
            <v>District 8</v>
          </cell>
          <cell r="F17982" t="str">
            <v>Water</v>
          </cell>
        </row>
        <row r="17983">
          <cell r="B17983">
            <v>825.62</v>
          </cell>
          <cell r="C17983">
            <v>2013</v>
          </cell>
          <cell r="D17983" t="str">
            <v>412220  Food &amp; Beverages</v>
          </cell>
          <cell r="E17983" t="str">
            <v>District 8</v>
          </cell>
          <cell r="F17983" t="str">
            <v>Water</v>
          </cell>
        </row>
        <row r="17984">
          <cell r="B17984">
            <v>260641.6</v>
          </cell>
          <cell r="C17984">
            <v>2013</v>
          </cell>
          <cell r="D17984" t="str">
            <v>412220  Food &amp; Beverages</v>
          </cell>
          <cell r="E17984" t="str">
            <v>District 6</v>
          </cell>
          <cell r="F17984" t="str">
            <v>Water</v>
          </cell>
        </row>
        <row r="17985">
          <cell r="B17985">
            <v>301427.82</v>
          </cell>
          <cell r="C17985">
            <v>2013</v>
          </cell>
          <cell r="D17985" t="str">
            <v>412220  Food &amp; Beverages</v>
          </cell>
          <cell r="E17985" t="str">
            <v>District 6</v>
          </cell>
          <cell r="F17985" t="str">
            <v>Water</v>
          </cell>
        </row>
        <row r="17986">
          <cell r="B17986">
            <v>37702.730000000003</v>
          </cell>
          <cell r="C17986">
            <v>2013</v>
          </cell>
          <cell r="D17986" t="str">
            <v>412220  Food &amp; Beverages</v>
          </cell>
          <cell r="E17986" t="str">
            <v>District 6</v>
          </cell>
          <cell r="F17986" t="str">
            <v>Water</v>
          </cell>
        </row>
        <row r="17987">
          <cell r="B17987">
            <v>217024.33</v>
          </cell>
          <cell r="C17987">
            <v>2013</v>
          </cell>
          <cell r="D17987" t="str">
            <v>412220  Food &amp; Beverages</v>
          </cell>
          <cell r="E17987" t="str">
            <v>District 6</v>
          </cell>
          <cell r="F17987" t="str">
            <v>Water</v>
          </cell>
        </row>
        <row r="17988">
          <cell r="B17988">
            <v>270305.05</v>
          </cell>
          <cell r="C17988">
            <v>2013</v>
          </cell>
          <cell r="D17988" t="str">
            <v>412220  Food &amp; Beverages</v>
          </cell>
          <cell r="E17988" t="str">
            <v>District 4</v>
          </cell>
          <cell r="F17988" t="str">
            <v>Water</v>
          </cell>
        </row>
        <row r="17989">
          <cell r="B17989">
            <v>152012.12</v>
          </cell>
          <cell r="C17989">
            <v>2013</v>
          </cell>
          <cell r="D17989" t="str">
            <v>412220  Food &amp; Beverages</v>
          </cell>
          <cell r="E17989" t="str">
            <v>District 4</v>
          </cell>
          <cell r="F17989" t="str">
            <v>Water</v>
          </cell>
        </row>
        <row r="17990">
          <cell r="B17990">
            <v>436185.08</v>
          </cell>
          <cell r="C17990">
            <v>2013</v>
          </cell>
          <cell r="D17990" t="str">
            <v>412220  Food &amp; Beverages</v>
          </cell>
          <cell r="E17990" t="str">
            <v>District 4</v>
          </cell>
          <cell r="F17990" t="str">
            <v>Water</v>
          </cell>
        </row>
        <row r="17991">
          <cell r="B17991">
            <v>151416.49</v>
          </cell>
          <cell r="C17991">
            <v>2013</v>
          </cell>
          <cell r="D17991" t="str">
            <v>412220  Food &amp; Beverages</v>
          </cell>
          <cell r="E17991" t="str">
            <v>District 3</v>
          </cell>
          <cell r="F17991" t="str">
            <v>Water</v>
          </cell>
        </row>
        <row r="17992">
          <cell r="B17992">
            <v>0</v>
          </cell>
          <cell r="C17992">
            <v>2013</v>
          </cell>
          <cell r="D17992" t="str">
            <v>412220  Food &amp; Beverages</v>
          </cell>
          <cell r="E17992" t="str">
            <v>District 3</v>
          </cell>
          <cell r="F17992" t="str">
            <v>Water</v>
          </cell>
        </row>
        <row r="17993">
          <cell r="B17993">
            <v>92736.5</v>
          </cell>
          <cell r="C17993">
            <v>2013</v>
          </cell>
          <cell r="D17993" t="str">
            <v>412220  Food &amp; Beverages</v>
          </cell>
          <cell r="E17993" t="str">
            <v>District 6</v>
          </cell>
          <cell r="F17993" t="str">
            <v>Water</v>
          </cell>
        </row>
        <row r="17994">
          <cell r="B17994">
            <v>464177.42</v>
          </cell>
          <cell r="C17994">
            <v>2013</v>
          </cell>
          <cell r="D17994" t="str">
            <v>412220  Food &amp; Beverages</v>
          </cell>
          <cell r="E17994" t="str">
            <v>District 8</v>
          </cell>
          <cell r="F17994" t="str">
            <v>Water</v>
          </cell>
        </row>
        <row r="17995">
          <cell r="B17995">
            <v>662879.43000000005</v>
          </cell>
          <cell r="C17995">
            <v>2013</v>
          </cell>
          <cell r="D17995" t="str">
            <v>412220  Food &amp; Beverages</v>
          </cell>
          <cell r="E17995" t="str">
            <v>District 1</v>
          </cell>
          <cell r="F17995" t="str">
            <v>Water</v>
          </cell>
        </row>
        <row r="17996">
          <cell r="B17996">
            <v>16098.02</v>
          </cell>
          <cell r="C17996">
            <v>2013</v>
          </cell>
          <cell r="D17996" t="str">
            <v>412220  Food &amp; Beverages</v>
          </cell>
          <cell r="E17996" t="str">
            <v>Logistics</v>
          </cell>
          <cell r="F17996" t="str">
            <v>Water</v>
          </cell>
        </row>
        <row r="17997">
          <cell r="B17997">
            <v>26115.08</v>
          </cell>
          <cell r="C17997">
            <v>2013</v>
          </cell>
          <cell r="D17997" t="str">
            <v>412220  Food &amp; Beverages</v>
          </cell>
          <cell r="E17997" t="str">
            <v>Logistics</v>
          </cell>
          <cell r="F17997" t="str">
            <v>Water</v>
          </cell>
        </row>
        <row r="17998">
          <cell r="B17998">
            <v>36198.82</v>
          </cell>
          <cell r="C17998">
            <v>2013</v>
          </cell>
          <cell r="D17998" t="str">
            <v>412220  Food &amp; Beverages</v>
          </cell>
          <cell r="E17998" t="str">
            <v>Logistics</v>
          </cell>
          <cell r="F17998" t="str">
            <v>Water</v>
          </cell>
        </row>
        <row r="17999">
          <cell r="B17999">
            <v>150.32</v>
          </cell>
          <cell r="C17999">
            <v>2013</v>
          </cell>
          <cell r="D17999" t="str">
            <v>412220  Food &amp; Beverages</v>
          </cell>
          <cell r="E17999" t="str">
            <v>Logistics</v>
          </cell>
          <cell r="F17999" t="str">
            <v>Water</v>
          </cell>
        </row>
        <row r="18000">
          <cell r="B18000">
            <v>4120.08</v>
          </cell>
          <cell r="C18000">
            <v>2013</v>
          </cell>
          <cell r="D18000" t="str">
            <v>412220  Food &amp; Beverages</v>
          </cell>
          <cell r="E18000" t="str">
            <v>Informal Settlements</v>
          </cell>
          <cell r="F18000" t="str">
            <v>Water</v>
          </cell>
        </row>
        <row r="18001">
          <cell r="B18001">
            <v>127038.06</v>
          </cell>
          <cell r="C18001">
            <v>2013</v>
          </cell>
          <cell r="D18001" t="str">
            <v>412220  Food &amp; Beverages</v>
          </cell>
          <cell r="E18001" t="str">
            <v>Informal Settlements</v>
          </cell>
          <cell r="F18001" t="str">
            <v>Water</v>
          </cell>
        </row>
        <row r="18002">
          <cell r="B18002">
            <v>861107.03</v>
          </cell>
          <cell r="C18002">
            <v>2013</v>
          </cell>
          <cell r="D18002" t="str">
            <v>412220  Food &amp; Beverages</v>
          </cell>
          <cell r="E18002" t="str">
            <v>District 7</v>
          </cell>
          <cell r="F18002" t="str">
            <v>Sewer</v>
          </cell>
        </row>
        <row r="18003">
          <cell r="B18003">
            <v>240989.9</v>
          </cell>
          <cell r="C18003">
            <v>2013</v>
          </cell>
          <cell r="D18003" t="str">
            <v>412220  Food &amp; Beverages</v>
          </cell>
          <cell r="E18003" t="str">
            <v>District 6</v>
          </cell>
          <cell r="F18003" t="str">
            <v>Sewer</v>
          </cell>
        </row>
        <row r="18004">
          <cell r="B18004">
            <v>390195.8</v>
          </cell>
          <cell r="C18004">
            <v>2013</v>
          </cell>
          <cell r="D18004" t="str">
            <v>412220  Food &amp; Beverages</v>
          </cell>
          <cell r="E18004" t="str">
            <v>District 6</v>
          </cell>
          <cell r="F18004" t="str">
            <v>Sewer</v>
          </cell>
        </row>
        <row r="18005">
          <cell r="B18005">
            <v>32999.79</v>
          </cell>
          <cell r="C18005">
            <v>2013</v>
          </cell>
          <cell r="D18005" t="str">
            <v>412220  Food &amp; Beverages</v>
          </cell>
          <cell r="E18005" t="str">
            <v>District 6</v>
          </cell>
          <cell r="F18005" t="str">
            <v>Sewer</v>
          </cell>
        </row>
        <row r="18006">
          <cell r="B18006">
            <v>308442.34000000003</v>
          </cell>
          <cell r="C18006">
            <v>2013</v>
          </cell>
          <cell r="D18006" t="str">
            <v>412220  Food &amp; Beverages</v>
          </cell>
          <cell r="E18006" t="str">
            <v>District 6</v>
          </cell>
          <cell r="F18006" t="str">
            <v>Sewer</v>
          </cell>
        </row>
        <row r="18007">
          <cell r="B18007">
            <v>309888.99</v>
          </cell>
          <cell r="C18007">
            <v>2013</v>
          </cell>
          <cell r="D18007" t="str">
            <v>412220  Food &amp; Beverages</v>
          </cell>
          <cell r="E18007" t="str">
            <v>District 4</v>
          </cell>
          <cell r="F18007" t="str">
            <v>Sewer</v>
          </cell>
        </row>
        <row r="18008">
          <cell r="B18008">
            <v>698169.2</v>
          </cell>
          <cell r="C18008">
            <v>2013</v>
          </cell>
          <cell r="D18008" t="str">
            <v>412220  Food &amp; Beverages</v>
          </cell>
          <cell r="E18008" t="str">
            <v>District 4</v>
          </cell>
          <cell r="F18008" t="str">
            <v>Sewer</v>
          </cell>
        </row>
        <row r="18009">
          <cell r="B18009">
            <v>304569.62</v>
          </cell>
          <cell r="C18009">
            <v>2013</v>
          </cell>
          <cell r="D18009" t="str">
            <v>412220  Food &amp; Beverages</v>
          </cell>
          <cell r="E18009" t="str">
            <v>District 4</v>
          </cell>
          <cell r="F18009" t="str">
            <v>Sewer</v>
          </cell>
        </row>
        <row r="18010">
          <cell r="B18010">
            <v>334157.46000000002</v>
          </cell>
          <cell r="C18010">
            <v>2013</v>
          </cell>
          <cell r="D18010" t="str">
            <v>412220  Food &amp; Beverages</v>
          </cell>
          <cell r="E18010" t="str">
            <v>District 3</v>
          </cell>
          <cell r="F18010" t="str">
            <v>Sewer</v>
          </cell>
        </row>
        <row r="18011">
          <cell r="B18011">
            <v>79833.09</v>
          </cell>
          <cell r="C18011">
            <v>2013</v>
          </cell>
          <cell r="D18011" t="str">
            <v>412220  Food &amp; Beverages</v>
          </cell>
          <cell r="E18011" t="str">
            <v>District 6</v>
          </cell>
          <cell r="F18011" t="str">
            <v>Sewer</v>
          </cell>
        </row>
        <row r="18012">
          <cell r="B18012">
            <v>371698.26</v>
          </cell>
          <cell r="C18012">
            <v>2013</v>
          </cell>
          <cell r="D18012" t="str">
            <v>412220  Food &amp; Beverages</v>
          </cell>
          <cell r="E18012" t="str">
            <v>District 7</v>
          </cell>
          <cell r="F18012" t="str">
            <v>Sewer</v>
          </cell>
        </row>
        <row r="18013">
          <cell r="B18013">
            <v>622656.42000000004</v>
          </cell>
          <cell r="C18013">
            <v>2013</v>
          </cell>
          <cell r="D18013" t="str">
            <v>412220  Food &amp; Beverages</v>
          </cell>
          <cell r="E18013" t="str">
            <v>District 1</v>
          </cell>
          <cell r="F18013" t="str">
            <v>Sewer</v>
          </cell>
        </row>
        <row r="18014">
          <cell r="B18014">
            <v>57578.239999999998</v>
          </cell>
          <cell r="C18014">
            <v>2013</v>
          </cell>
          <cell r="D18014" t="str">
            <v>412220  Food &amp; Beverages</v>
          </cell>
          <cell r="E18014" t="str">
            <v>Logistics</v>
          </cell>
          <cell r="F18014" t="str">
            <v>Sewer</v>
          </cell>
        </row>
        <row r="18015">
          <cell r="B18015">
            <v>27467.16</v>
          </cell>
          <cell r="C18015">
            <v>2013</v>
          </cell>
          <cell r="D18015" t="str">
            <v>412220  Food &amp; Beverages</v>
          </cell>
          <cell r="E18015" t="str">
            <v>Informal Settlements</v>
          </cell>
          <cell r="F18015" t="str">
            <v>Sewer</v>
          </cell>
        </row>
        <row r="18016">
          <cell r="B18016">
            <v>275.04000000000002</v>
          </cell>
          <cell r="C18016">
            <v>2013</v>
          </cell>
          <cell r="D18016" t="str">
            <v>412220  Food &amp; Beverages</v>
          </cell>
          <cell r="E18016" t="str">
            <v>Informal Settlements</v>
          </cell>
          <cell r="F18016" t="str">
            <v>Sewer</v>
          </cell>
        </row>
        <row r="18017">
          <cell r="B18017">
            <v>0</v>
          </cell>
          <cell r="C18017">
            <v>2013</v>
          </cell>
          <cell r="D18017" t="str">
            <v>412250  Fuel (Petrol, Diesel and Fuel Oil)</v>
          </cell>
          <cell r="E18017" t="str">
            <v>Logistics</v>
          </cell>
          <cell r="F18017" t="str">
            <v>Water</v>
          </cell>
        </row>
        <row r="18018">
          <cell r="B18018">
            <v>159011.06</v>
          </cell>
          <cell r="C18018">
            <v>2013</v>
          </cell>
          <cell r="D18018" t="str">
            <v>412250  Fuel (Petrol, Diesel and Fuel Oil)</v>
          </cell>
          <cell r="E18018" t="str">
            <v>Logistics</v>
          </cell>
          <cell r="F18018" t="str">
            <v>Water</v>
          </cell>
        </row>
        <row r="18019">
          <cell r="B18019">
            <v>40266.22</v>
          </cell>
          <cell r="C18019">
            <v>2013</v>
          </cell>
          <cell r="D18019" t="str">
            <v>412250  Fuel (Petrol, Diesel and Fuel Oil)</v>
          </cell>
          <cell r="E18019" t="str">
            <v>Logistics</v>
          </cell>
          <cell r="F18019" t="str">
            <v>Water</v>
          </cell>
        </row>
        <row r="18020">
          <cell r="B18020">
            <v>4774.8599999999997</v>
          </cell>
          <cell r="C18020">
            <v>2013</v>
          </cell>
          <cell r="D18020" t="str">
            <v>412250  Fuel (Petrol, Diesel and Fuel Oil)</v>
          </cell>
          <cell r="E18020" t="str">
            <v>Logistics</v>
          </cell>
          <cell r="F18020" t="str">
            <v>Water</v>
          </cell>
        </row>
        <row r="18021">
          <cell r="B18021">
            <v>0</v>
          </cell>
          <cell r="C18021">
            <v>2013</v>
          </cell>
          <cell r="D18021" t="str">
            <v>412250  Fuel (Petrol, Diesel and Fuel Oil)</v>
          </cell>
          <cell r="E18021" t="str">
            <v>District 1</v>
          </cell>
          <cell r="F18021" t="str">
            <v>Water</v>
          </cell>
        </row>
        <row r="18022">
          <cell r="B18022">
            <v>34610.86</v>
          </cell>
          <cell r="C18022">
            <v>2013</v>
          </cell>
          <cell r="D18022" t="str">
            <v>412250  Fuel (Petrol, Diesel and Fuel Oil)</v>
          </cell>
          <cell r="E18022" t="str">
            <v>District 1</v>
          </cell>
          <cell r="F18022" t="str">
            <v>Water</v>
          </cell>
        </row>
        <row r="18023">
          <cell r="B18023">
            <v>97888.61</v>
          </cell>
          <cell r="C18023">
            <v>2013</v>
          </cell>
          <cell r="D18023" t="str">
            <v>412250  Fuel (Petrol, Diesel and Fuel Oil)</v>
          </cell>
          <cell r="E18023" t="str">
            <v>District 8</v>
          </cell>
          <cell r="F18023" t="str">
            <v>Water</v>
          </cell>
        </row>
        <row r="18024">
          <cell r="B18024">
            <v>77797.47</v>
          </cell>
          <cell r="C18024">
            <v>2013</v>
          </cell>
          <cell r="D18024" t="str">
            <v>412250  Fuel (Petrol, Diesel and Fuel Oil)</v>
          </cell>
          <cell r="E18024" t="str">
            <v>District 6</v>
          </cell>
          <cell r="F18024" t="str">
            <v>Water</v>
          </cell>
        </row>
        <row r="18025">
          <cell r="B18025">
            <v>27501.31</v>
          </cell>
          <cell r="C18025">
            <v>2013</v>
          </cell>
          <cell r="D18025" t="str">
            <v>412250  Fuel (Petrol, Diesel and Fuel Oil)</v>
          </cell>
          <cell r="E18025" t="str">
            <v>District 3</v>
          </cell>
          <cell r="F18025" t="str">
            <v>Water</v>
          </cell>
        </row>
        <row r="18026">
          <cell r="B18026">
            <v>0</v>
          </cell>
          <cell r="C18026">
            <v>2013</v>
          </cell>
          <cell r="D18026" t="str">
            <v>412250  Fuel (Petrol, Diesel and Fuel Oil)</v>
          </cell>
          <cell r="E18026" t="str">
            <v>District 4</v>
          </cell>
          <cell r="F18026" t="str">
            <v>Water</v>
          </cell>
        </row>
        <row r="18027">
          <cell r="B18027">
            <v>70871.44</v>
          </cell>
          <cell r="C18027">
            <v>2013</v>
          </cell>
          <cell r="D18027" t="str">
            <v>412250  Fuel (Petrol, Diesel and Fuel Oil)</v>
          </cell>
          <cell r="E18027" t="str">
            <v>District 4</v>
          </cell>
          <cell r="F18027" t="str">
            <v>Water</v>
          </cell>
        </row>
        <row r="18028">
          <cell r="B18028">
            <v>110725.56</v>
          </cell>
          <cell r="C18028">
            <v>2013</v>
          </cell>
          <cell r="D18028" t="str">
            <v>412250  Fuel (Petrol, Diesel and Fuel Oil)</v>
          </cell>
          <cell r="E18028" t="str">
            <v>District 4</v>
          </cell>
          <cell r="F18028" t="str">
            <v>Water</v>
          </cell>
        </row>
        <row r="18029">
          <cell r="B18029">
            <v>1605.38</v>
          </cell>
          <cell r="C18029">
            <v>2013</v>
          </cell>
          <cell r="D18029" t="str">
            <v>412250  Fuel (Petrol, Diesel and Fuel Oil)</v>
          </cell>
          <cell r="E18029" t="str">
            <v>District 4</v>
          </cell>
          <cell r="F18029" t="str">
            <v>Water</v>
          </cell>
        </row>
        <row r="18030">
          <cell r="B18030">
            <v>0</v>
          </cell>
          <cell r="C18030">
            <v>2013</v>
          </cell>
          <cell r="D18030" t="str">
            <v>412250  Fuel (Petrol, Diesel and Fuel Oil)</v>
          </cell>
          <cell r="E18030" t="str">
            <v>District 6</v>
          </cell>
          <cell r="F18030" t="str">
            <v>Water</v>
          </cell>
        </row>
        <row r="18031">
          <cell r="B18031">
            <v>89030.89</v>
          </cell>
          <cell r="C18031">
            <v>2013</v>
          </cell>
          <cell r="D18031" t="str">
            <v>412250  Fuel (Petrol, Diesel and Fuel Oil)</v>
          </cell>
          <cell r="E18031" t="str">
            <v>District 6</v>
          </cell>
          <cell r="F18031" t="str">
            <v>Water</v>
          </cell>
        </row>
        <row r="18032">
          <cell r="B18032">
            <v>0</v>
          </cell>
          <cell r="C18032">
            <v>2013</v>
          </cell>
          <cell r="D18032" t="str">
            <v>412250  Fuel (Petrol, Diesel and Fuel Oil)</v>
          </cell>
          <cell r="E18032" t="str">
            <v>District 6</v>
          </cell>
          <cell r="F18032" t="str">
            <v>Water</v>
          </cell>
        </row>
        <row r="18033">
          <cell r="B18033">
            <v>135415.18</v>
          </cell>
          <cell r="C18033">
            <v>2013</v>
          </cell>
          <cell r="D18033" t="str">
            <v>412250  Fuel (Petrol, Diesel and Fuel Oil)</v>
          </cell>
          <cell r="E18033" t="str">
            <v>District 6</v>
          </cell>
          <cell r="F18033" t="str">
            <v>Water</v>
          </cell>
        </row>
        <row r="18034">
          <cell r="B18034">
            <v>14372.99</v>
          </cell>
          <cell r="C18034">
            <v>2013</v>
          </cell>
          <cell r="D18034" t="str">
            <v>412250  Fuel (Petrol, Diesel and Fuel Oil)</v>
          </cell>
          <cell r="E18034" t="str">
            <v>District 6</v>
          </cell>
          <cell r="F18034" t="str">
            <v>Water</v>
          </cell>
        </row>
        <row r="18035">
          <cell r="B18035">
            <v>0</v>
          </cell>
          <cell r="C18035">
            <v>2013</v>
          </cell>
          <cell r="D18035" t="str">
            <v>412250  Fuel (Petrol, Diesel and Fuel Oil)</v>
          </cell>
          <cell r="E18035" t="str">
            <v>District 8</v>
          </cell>
          <cell r="F18035" t="str">
            <v>Water</v>
          </cell>
        </row>
        <row r="18036">
          <cell r="B18036">
            <v>249.05</v>
          </cell>
          <cell r="C18036">
            <v>2013</v>
          </cell>
          <cell r="D18036" t="str">
            <v>412250  Fuel (Petrol, Diesel and Fuel Oil)</v>
          </cell>
          <cell r="E18036" t="str">
            <v>District 8</v>
          </cell>
          <cell r="F18036" t="str">
            <v>Water</v>
          </cell>
        </row>
        <row r="18037">
          <cell r="B18037">
            <v>205996.75</v>
          </cell>
          <cell r="C18037">
            <v>2013</v>
          </cell>
          <cell r="D18037" t="str">
            <v>412250  Fuel (Petrol, Diesel and Fuel Oil)</v>
          </cell>
          <cell r="E18037" t="str">
            <v>District 8</v>
          </cell>
          <cell r="F18037" t="str">
            <v>Water</v>
          </cell>
        </row>
        <row r="18038">
          <cell r="B18038">
            <v>1662608.14</v>
          </cell>
          <cell r="C18038">
            <v>2013</v>
          </cell>
          <cell r="D18038" t="str">
            <v>412250  Fuel (Petrol, Diesel and Fuel Oil)</v>
          </cell>
          <cell r="E18038" t="str">
            <v>District 8</v>
          </cell>
          <cell r="F18038" t="str">
            <v>Water</v>
          </cell>
        </row>
        <row r="18039">
          <cell r="B18039">
            <v>0</v>
          </cell>
          <cell r="C18039">
            <v>2013</v>
          </cell>
          <cell r="D18039" t="str">
            <v>412250  Fuel (Petrol, Diesel and Fuel Oil)</v>
          </cell>
          <cell r="E18039" t="str">
            <v>Logistics</v>
          </cell>
          <cell r="F18039" t="str">
            <v>Water</v>
          </cell>
        </row>
        <row r="18040">
          <cell r="B18040">
            <v>45554.080000000002</v>
          </cell>
          <cell r="C18040">
            <v>2013</v>
          </cell>
          <cell r="D18040" t="str">
            <v>412250  Fuel (Petrol, Diesel and Fuel Oil)</v>
          </cell>
          <cell r="E18040" t="str">
            <v>Informal Settlements</v>
          </cell>
          <cell r="F18040" t="str">
            <v>Sewer</v>
          </cell>
        </row>
        <row r="18041">
          <cell r="B18041">
            <v>0</v>
          </cell>
          <cell r="C18041">
            <v>2013</v>
          </cell>
          <cell r="D18041" t="str">
            <v>412250  Fuel (Petrol, Diesel and Fuel Oil)</v>
          </cell>
          <cell r="E18041" t="str">
            <v>Planning &amp; Design</v>
          </cell>
          <cell r="F18041" t="str">
            <v>Sewer</v>
          </cell>
        </row>
        <row r="18042">
          <cell r="B18042">
            <v>0</v>
          </cell>
          <cell r="C18042">
            <v>2013</v>
          </cell>
          <cell r="D18042" t="str">
            <v>412250  Fuel (Petrol, Diesel and Fuel Oil)</v>
          </cell>
          <cell r="E18042" t="str">
            <v>TOC</v>
          </cell>
          <cell r="F18042" t="str">
            <v>Sewer</v>
          </cell>
        </row>
        <row r="18043">
          <cell r="B18043">
            <v>794444.5</v>
          </cell>
          <cell r="C18043">
            <v>2013</v>
          </cell>
          <cell r="D18043" t="str">
            <v>412250  Fuel (Petrol, Diesel and Fuel Oil)</v>
          </cell>
          <cell r="E18043" t="str">
            <v>Informal Settlements</v>
          </cell>
          <cell r="F18043" t="str">
            <v>Sewer</v>
          </cell>
        </row>
        <row r="18044">
          <cell r="B18044">
            <v>48536.58</v>
          </cell>
          <cell r="C18044">
            <v>2013</v>
          </cell>
          <cell r="D18044" t="str">
            <v>412250  Fuel (Petrol, Diesel and Fuel Oil)</v>
          </cell>
          <cell r="E18044" t="str">
            <v>Logistics</v>
          </cell>
          <cell r="F18044" t="str">
            <v>Sewer</v>
          </cell>
        </row>
        <row r="18045">
          <cell r="B18045">
            <v>7006.41</v>
          </cell>
          <cell r="C18045">
            <v>2013</v>
          </cell>
          <cell r="D18045" t="str">
            <v>412250  Fuel (Petrol, Diesel and Fuel Oil)</v>
          </cell>
          <cell r="E18045" t="str">
            <v>District 1</v>
          </cell>
          <cell r="F18045" t="str">
            <v>Sewer</v>
          </cell>
        </row>
        <row r="18046">
          <cell r="B18046">
            <v>23324.61</v>
          </cell>
          <cell r="C18046">
            <v>2013</v>
          </cell>
          <cell r="D18046" t="str">
            <v>412250  Fuel (Petrol, Diesel and Fuel Oil)</v>
          </cell>
          <cell r="E18046" t="str">
            <v>District 7</v>
          </cell>
          <cell r="F18046" t="str">
            <v>Sewer</v>
          </cell>
        </row>
        <row r="18047">
          <cell r="B18047">
            <v>14906.26</v>
          </cell>
          <cell r="C18047">
            <v>2013</v>
          </cell>
          <cell r="D18047" t="str">
            <v>412250  Fuel (Petrol, Diesel and Fuel Oil)</v>
          </cell>
          <cell r="E18047" t="str">
            <v>District 6</v>
          </cell>
          <cell r="F18047" t="str">
            <v>Sewer</v>
          </cell>
        </row>
        <row r="18048">
          <cell r="B18048">
            <v>0</v>
          </cell>
          <cell r="C18048">
            <v>2013</v>
          </cell>
          <cell r="D18048" t="str">
            <v>412250  Fuel (Petrol, Diesel and Fuel Oil)</v>
          </cell>
          <cell r="E18048" t="str">
            <v>TOC</v>
          </cell>
          <cell r="F18048" t="str">
            <v>Sewer</v>
          </cell>
        </row>
        <row r="18049">
          <cell r="B18049">
            <v>151326.5</v>
          </cell>
          <cell r="C18049">
            <v>2013</v>
          </cell>
          <cell r="D18049" t="str">
            <v>412250  Fuel (Petrol, Diesel and Fuel Oil)</v>
          </cell>
          <cell r="E18049" t="str">
            <v>District 3</v>
          </cell>
          <cell r="F18049" t="str">
            <v>Sewer</v>
          </cell>
        </row>
        <row r="18050">
          <cell r="B18050">
            <v>0</v>
          </cell>
          <cell r="C18050">
            <v>2013</v>
          </cell>
          <cell r="D18050" t="str">
            <v>412250  Fuel (Petrol, Diesel and Fuel Oil)</v>
          </cell>
          <cell r="E18050" t="str">
            <v>District 3</v>
          </cell>
          <cell r="F18050" t="str">
            <v>Sewer</v>
          </cell>
        </row>
        <row r="18051">
          <cell r="B18051">
            <v>46431.45</v>
          </cell>
          <cell r="C18051">
            <v>2013</v>
          </cell>
          <cell r="D18051" t="str">
            <v>412250  Fuel (Petrol, Diesel and Fuel Oil)</v>
          </cell>
          <cell r="E18051" t="str">
            <v>District 4</v>
          </cell>
          <cell r="F18051" t="str">
            <v>Sewer</v>
          </cell>
        </row>
        <row r="18052">
          <cell r="B18052">
            <v>289083.62</v>
          </cell>
          <cell r="C18052">
            <v>2013</v>
          </cell>
          <cell r="D18052" t="str">
            <v>412250  Fuel (Petrol, Diesel and Fuel Oil)</v>
          </cell>
          <cell r="E18052" t="str">
            <v>District 4</v>
          </cell>
          <cell r="F18052" t="str">
            <v>Sewer</v>
          </cell>
        </row>
        <row r="18053">
          <cell r="B18053">
            <v>12070.2</v>
          </cell>
          <cell r="C18053">
            <v>2013</v>
          </cell>
          <cell r="D18053" t="str">
            <v>412250  Fuel (Petrol, Diesel and Fuel Oil)</v>
          </cell>
          <cell r="E18053" t="str">
            <v>District 4</v>
          </cell>
          <cell r="F18053" t="str">
            <v>Sewer</v>
          </cell>
        </row>
        <row r="18054">
          <cell r="B18054">
            <v>11138.09</v>
          </cell>
          <cell r="C18054">
            <v>2013</v>
          </cell>
          <cell r="D18054" t="str">
            <v>412250  Fuel (Petrol, Diesel and Fuel Oil)</v>
          </cell>
          <cell r="E18054" t="str">
            <v>District 6</v>
          </cell>
          <cell r="F18054" t="str">
            <v>Sewer</v>
          </cell>
        </row>
        <row r="18055">
          <cell r="B18055">
            <v>6293.99</v>
          </cell>
          <cell r="C18055">
            <v>2013</v>
          </cell>
          <cell r="D18055" t="str">
            <v>412250  Fuel (Petrol, Diesel and Fuel Oil)</v>
          </cell>
          <cell r="E18055" t="str">
            <v>District 6</v>
          </cell>
          <cell r="F18055" t="str">
            <v>Sewer</v>
          </cell>
        </row>
        <row r="18056">
          <cell r="B18056">
            <v>183989.39</v>
          </cell>
          <cell r="C18056">
            <v>2013</v>
          </cell>
          <cell r="D18056" t="str">
            <v>412250  Fuel (Petrol, Diesel and Fuel Oil)</v>
          </cell>
          <cell r="E18056" t="str">
            <v>District 6</v>
          </cell>
          <cell r="F18056" t="str">
            <v>Sewer</v>
          </cell>
        </row>
        <row r="18057">
          <cell r="B18057">
            <v>170550.87</v>
          </cell>
          <cell r="C18057">
            <v>2013</v>
          </cell>
          <cell r="D18057" t="str">
            <v>412250  Fuel (Petrol, Diesel and Fuel Oil)</v>
          </cell>
          <cell r="E18057" t="str">
            <v>District 6</v>
          </cell>
          <cell r="F18057" t="str">
            <v>Sewer</v>
          </cell>
        </row>
        <row r="18058">
          <cell r="B18058">
            <v>0</v>
          </cell>
          <cell r="C18058">
            <v>2013</v>
          </cell>
          <cell r="D18058" t="str">
            <v>412250  Fuel (Petrol, Diesel and Fuel Oil)</v>
          </cell>
          <cell r="E18058" t="str">
            <v>District 7</v>
          </cell>
          <cell r="F18058" t="str">
            <v>Sewer</v>
          </cell>
        </row>
        <row r="18059">
          <cell r="B18059">
            <v>294999.14</v>
          </cell>
          <cell r="C18059">
            <v>2013</v>
          </cell>
          <cell r="D18059" t="str">
            <v>412250  Fuel (Petrol, Diesel and Fuel Oil)</v>
          </cell>
          <cell r="E18059" t="str">
            <v>District 7</v>
          </cell>
          <cell r="F18059" t="str">
            <v>Sewer</v>
          </cell>
        </row>
        <row r="18060">
          <cell r="B18060">
            <v>118424.11</v>
          </cell>
          <cell r="C18060">
            <v>2013</v>
          </cell>
          <cell r="D18060" t="str">
            <v>412250  Fuel (Petrol, Diesel and Fuel Oil)</v>
          </cell>
          <cell r="E18060" t="str">
            <v>Informal Settlements</v>
          </cell>
          <cell r="F18060" t="str">
            <v>Water</v>
          </cell>
        </row>
        <row r="18061">
          <cell r="B18061">
            <v>218291.81</v>
          </cell>
          <cell r="C18061">
            <v>2013</v>
          </cell>
          <cell r="D18061" t="str">
            <v>412250  Fuel (Petrol, Diesel and Fuel Oil)</v>
          </cell>
          <cell r="E18061" t="str">
            <v>Informal Settlements</v>
          </cell>
          <cell r="F18061" t="str">
            <v>Water</v>
          </cell>
        </row>
        <row r="18062">
          <cell r="B18062">
            <v>0</v>
          </cell>
          <cell r="C18062">
            <v>2013</v>
          </cell>
          <cell r="D18062" t="str">
            <v>412350  Hire Charges</v>
          </cell>
          <cell r="E18062" t="str">
            <v>Planning &amp; Design</v>
          </cell>
          <cell r="F18062" t="str">
            <v>Water</v>
          </cell>
        </row>
        <row r="18063">
          <cell r="B18063">
            <v>14221.96</v>
          </cell>
          <cell r="C18063">
            <v>2013</v>
          </cell>
          <cell r="D18063" t="str">
            <v>412350  Hire Charges</v>
          </cell>
          <cell r="E18063" t="str">
            <v>TOC</v>
          </cell>
          <cell r="F18063" t="str">
            <v>Water</v>
          </cell>
        </row>
        <row r="18064">
          <cell r="B18064">
            <v>362.94</v>
          </cell>
          <cell r="C18064">
            <v>2013</v>
          </cell>
          <cell r="D18064" t="str">
            <v>412350  Hire Charges</v>
          </cell>
          <cell r="E18064" t="str">
            <v>Informal Settlements</v>
          </cell>
          <cell r="F18064" t="str">
            <v>Water</v>
          </cell>
        </row>
        <row r="18065">
          <cell r="B18065">
            <v>922.7</v>
          </cell>
          <cell r="C18065">
            <v>2013</v>
          </cell>
          <cell r="D18065" t="str">
            <v>412350  Hire Charges</v>
          </cell>
          <cell r="E18065" t="str">
            <v>Logistics</v>
          </cell>
          <cell r="F18065" t="str">
            <v>Water</v>
          </cell>
        </row>
        <row r="18066">
          <cell r="B18066">
            <v>1701.66</v>
          </cell>
          <cell r="C18066">
            <v>2013</v>
          </cell>
          <cell r="D18066" t="str">
            <v>412350  Hire Charges</v>
          </cell>
          <cell r="E18066" t="str">
            <v>Logistics</v>
          </cell>
          <cell r="F18066" t="str">
            <v>Water</v>
          </cell>
        </row>
        <row r="18067">
          <cell r="B18067">
            <v>744.38</v>
          </cell>
          <cell r="C18067">
            <v>2013</v>
          </cell>
          <cell r="D18067" t="str">
            <v>412350  Hire Charges</v>
          </cell>
          <cell r="E18067" t="str">
            <v>Logistics</v>
          </cell>
          <cell r="F18067" t="str">
            <v>Water</v>
          </cell>
        </row>
        <row r="18068">
          <cell r="B18068">
            <v>11274.78</v>
          </cell>
          <cell r="C18068">
            <v>2013</v>
          </cell>
          <cell r="D18068" t="str">
            <v>412350  Hire Charges</v>
          </cell>
          <cell r="E18068" t="str">
            <v>Logistics</v>
          </cell>
          <cell r="F18068" t="str">
            <v>Water</v>
          </cell>
        </row>
        <row r="18069">
          <cell r="B18069">
            <v>1125.82</v>
          </cell>
          <cell r="C18069">
            <v>2013</v>
          </cell>
          <cell r="D18069" t="str">
            <v>412350  Hire Charges</v>
          </cell>
          <cell r="E18069" t="str">
            <v>District 1</v>
          </cell>
          <cell r="F18069" t="str">
            <v>Water</v>
          </cell>
        </row>
        <row r="18070">
          <cell r="B18070">
            <v>0</v>
          </cell>
          <cell r="C18070">
            <v>2013</v>
          </cell>
          <cell r="D18070" t="str">
            <v>412350  Hire Charges</v>
          </cell>
          <cell r="E18070" t="str">
            <v>District 6</v>
          </cell>
          <cell r="F18070" t="str">
            <v>Water</v>
          </cell>
        </row>
        <row r="18071">
          <cell r="B18071">
            <v>1470.26</v>
          </cell>
          <cell r="C18071">
            <v>2013</v>
          </cell>
          <cell r="D18071" t="str">
            <v>412350  Hire Charges</v>
          </cell>
          <cell r="E18071" t="str">
            <v>District 8</v>
          </cell>
          <cell r="F18071" t="str">
            <v>Water</v>
          </cell>
        </row>
        <row r="18072">
          <cell r="B18072">
            <v>762.88</v>
          </cell>
          <cell r="C18072">
            <v>2013</v>
          </cell>
          <cell r="D18072" t="str">
            <v>412350  Hire Charges</v>
          </cell>
          <cell r="E18072" t="str">
            <v>District 6</v>
          </cell>
          <cell r="F18072" t="str">
            <v>Water</v>
          </cell>
        </row>
        <row r="18073">
          <cell r="B18073">
            <v>762.88</v>
          </cell>
          <cell r="C18073">
            <v>2013</v>
          </cell>
          <cell r="D18073" t="str">
            <v>412350  Hire Charges</v>
          </cell>
          <cell r="E18073" t="str">
            <v>District 3</v>
          </cell>
          <cell r="F18073" t="str">
            <v>Water</v>
          </cell>
        </row>
        <row r="18074">
          <cell r="B18074">
            <v>0</v>
          </cell>
          <cell r="C18074">
            <v>2013</v>
          </cell>
          <cell r="D18074" t="str">
            <v>412350  Hire Charges</v>
          </cell>
          <cell r="E18074" t="str">
            <v>District 3</v>
          </cell>
          <cell r="F18074" t="str">
            <v>Water</v>
          </cell>
        </row>
        <row r="18075">
          <cell r="B18075">
            <v>0</v>
          </cell>
          <cell r="C18075">
            <v>2013</v>
          </cell>
          <cell r="D18075" t="str">
            <v>412350  Hire Charges</v>
          </cell>
          <cell r="E18075" t="str">
            <v>District 3</v>
          </cell>
          <cell r="F18075" t="str">
            <v>Water</v>
          </cell>
        </row>
        <row r="18076">
          <cell r="B18076">
            <v>0</v>
          </cell>
          <cell r="C18076">
            <v>2013</v>
          </cell>
          <cell r="D18076" t="str">
            <v>412350  Hire Charges</v>
          </cell>
          <cell r="E18076" t="str">
            <v>District 4</v>
          </cell>
          <cell r="F18076" t="str">
            <v>Water</v>
          </cell>
        </row>
        <row r="18077">
          <cell r="B18077">
            <v>0</v>
          </cell>
          <cell r="C18077">
            <v>2013</v>
          </cell>
          <cell r="D18077" t="str">
            <v>412350  Hire Charges</v>
          </cell>
          <cell r="E18077" t="str">
            <v>District 4</v>
          </cell>
          <cell r="F18077" t="str">
            <v>Water</v>
          </cell>
        </row>
        <row r="18078">
          <cell r="B18078">
            <v>744.38</v>
          </cell>
          <cell r="C18078">
            <v>2013</v>
          </cell>
          <cell r="D18078" t="str">
            <v>412350  Hire Charges</v>
          </cell>
          <cell r="E18078" t="str">
            <v>District 4</v>
          </cell>
          <cell r="F18078" t="str">
            <v>Water</v>
          </cell>
        </row>
        <row r="18079">
          <cell r="B18079">
            <v>31506.9</v>
          </cell>
          <cell r="C18079">
            <v>2013</v>
          </cell>
          <cell r="D18079" t="str">
            <v>412350  Hire Charges</v>
          </cell>
          <cell r="E18079" t="str">
            <v>District 4</v>
          </cell>
          <cell r="F18079" t="str">
            <v>Water</v>
          </cell>
        </row>
        <row r="18080">
          <cell r="B18080">
            <v>1144.32</v>
          </cell>
          <cell r="C18080">
            <v>2013</v>
          </cell>
          <cell r="D18080" t="str">
            <v>412350  Hire Charges</v>
          </cell>
          <cell r="E18080" t="str">
            <v>District 4</v>
          </cell>
          <cell r="F18080" t="str">
            <v>Water</v>
          </cell>
        </row>
        <row r="18081">
          <cell r="B18081">
            <v>0</v>
          </cell>
          <cell r="C18081">
            <v>2013</v>
          </cell>
          <cell r="D18081" t="str">
            <v>412350  Hire Charges</v>
          </cell>
          <cell r="E18081" t="str">
            <v>District 6</v>
          </cell>
          <cell r="F18081" t="str">
            <v>Water</v>
          </cell>
        </row>
        <row r="18082">
          <cell r="B18082">
            <v>0</v>
          </cell>
          <cell r="C18082">
            <v>2013</v>
          </cell>
          <cell r="D18082" t="str">
            <v>412350  Hire Charges</v>
          </cell>
          <cell r="E18082" t="str">
            <v>District 6</v>
          </cell>
          <cell r="F18082" t="str">
            <v>Water</v>
          </cell>
        </row>
        <row r="18083">
          <cell r="B18083">
            <v>138224.35</v>
          </cell>
          <cell r="C18083">
            <v>2013</v>
          </cell>
          <cell r="D18083" t="str">
            <v>412350  Hire Charges</v>
          </cell>
          <cell r="E18083" t="str">
            <v>District 6</v>
          </cell>
          <cell r="F18083" t="str">
            <v>Water</v>
          </cell>
        </row>
        <row r="18084">
          <cell r="B18084">
            <v>0</v>
          </cell>
          <cell r="C18084">
            <v>2013</v>
          </cell>
          <cell r="D18084" t="str">
            <v>412350  Hire Charges</v>
          </cell>
          <cell r="E18084" t="str">
            <v>District 6</v>
          </cell>
          <cell r="F18084" t="str">
            <v>Water</v>
          </cell>
        </row>
        <row r="18085">
          <cell r="B18085">
            <v>362.94</v>
          </cell>
          <cell r="C18085">
            <v>2013</v>
          </cell>
          <cell r="D18085" t="str">
            <v>412350  Hire Charges</v>
          </cell>
          <cell r="E18085" t="str">
            <v>District 6</v>
          </cell>
          <cell r="F18085" t="str">
            <v>Water</v>
          </cell>
        </row>
        <row r="18086">
          <cell r="B18086">
            <v>362.94</v>
          </cell>
          <cell r="C18086">
            <v>2013</v>
          </cell>
          <cell r="D18086" t="str">
            <v>412350  Hire Charges</v>
          </cell>
          <cell r="E18086" t="str">
            <v>District 6</v>
          </cell>
          <cell r="F18086" t="str">
            <v>Water</v>
          </cell>
        </row>
        <row r="18087">
          <cell r="B18087">
            <v>726.88</v>
          </cell>
          <cell r="C18087">
            <v>2013</v>
          </cell>
          <cell r="D18087" t="str">
            <v>412350  Hire Charges</v>
          </cell>
          <cell r="E18087" t="str">
            <v>District 8</v>
          </cell>
          <cell r="F18087" t="str">
            <v>Water</v>
          </cell>
        </row>
        <row r="18088">
          <cell r="B18088">
            <v>92764.06</v>
          </cell>
          <cell r="C18088">
            <v>2013</v>
          </cell>
          <cell r="D18088" t="str">
            <v>412350  Hire Charges</v>
          </cell>
          <cell r="E18088" t="str">
            <v>District 8</v>
          </cell>
          <cell r="F18088" t="str">
            <v>Water</v>
          </cell>
        </row>
        <row r="18089">
          <cell r="B18089">
            <v>0</v>
          </cell>
          <cell r="C18089">
            <v>2013</v>
          </cell>
          <cell r="D18089" t="str">
            <v>412350  Hire Charges</v>
          </cell>
          <cell r="E18089" t="e">
            <v>#N/A</v>
          </cell>
          <cell r="F18089" t="str">
            <v>Sewer</v>
          </cell>
        </row>
        <row r="18090">
          <cell r="B18090">
            <v>0</v>
          </cell>
          <cell r="C18090">
            <v>2013</v>
          </cell>
          <cell r="D18090" t="str">
            <v>412350  Hire Charges</v>
          </cell>
          <cell r="E18090" t="str">
            <v>Informal Settlements</v>
          </cell>
          <cell r="F18090" t="str">
            <v>Sewer</v>
          </cell>
        </row>
        <row r="18091">
          <cell r="B18091">
            <v>0</v>
          </cell>
          <cell r="C18091">
            <v>2013</v>
          </cell>
          <cell r="D18091" t="str">
            <v>412350  Hire Charges</v>
          </cell>
          <cell r="E18091" t="str">
            <v>Planning &amp; Design</v>
          </cell>
          <cell r="F18091" t="str">
            <v>Sewer</v>
          </cell>
        </row>
        <row r="18092">
          <cell r="B18092">
            <v>0</v>
          </cell>
          <cell r="C18092">
            <v>2013</v>
          </cell>
          <cell r="D18092" t="str">
            <v>412350  Hire Charges</v>
          </cell>
          <cell r="E18092" t="str">
            <v>TOC</v>
          </cell>
          <cell r="F18092" t="str">
            <v>Sewer</v>
          </cell>
        </row>
        <row r="18093">
          <cell r="B18093">
            <v>7852.66</v>
          </cell>
          <cell r="C18093">
            <v>2013</v>
          </cell>
          <cell r="D18093" t="str">
            <v>412350  Hire Charges</v>
          </cell>
          <cell r="E18093" t="str">
            <v>Informal Settlements</v>
          </cell>
          <cell r="F18093" t="str">
            <v>Sewer</v>
          </cell>
        </row>
        <row r="18094">
          <cell r="B18094">
            <v>11349.39</v>
          </cell>
          <cell r="C18094">
            <v>2013</v>
          </cell>
          <cell r="D18094" t="str">
            <v>412350  Hire Charges</v>
          </cell>
          <cell r="E18094" t="str">
            <v>Logistics</v>
          </cell>
          <cell r="F18094" t="str">
            <v>Sewer</v>
          </cell>
        </row>
        <row r="18095">
          <cell r="B18095">
            <v>0</v>
          </cell>
          <cell r="C18095">
            <v>2013</v>
          </cell>
          <cell r="D18095" t="str">
            <v>412350  Hire Charges</v>
          </cell>
          <cell r="E18095" t="str">
            <v>Logistics</v>
          </cell>
          <cell r="F18095" t="str">
            <v>Sewer</v>
          </cell>
        </row>
        <row r="18096">
          <cell r="B18096">
            <v>0</v>
          </cell>
          <cell r="C18096">
            <v>2013</v>
          </cell>
          <cell r="D18096" t="str">
            <v>412350  Hire Charges</v>
          </cell>
          <cell r="E18096" t="str">
            <v>Logistics</v>
          </cell>
          <cell r="F18096" t="str">
            <v>Sewer</v>
          </cell>
        </row>
        <row r="18097">
          <cell r="B18097">
            <v>744.38</v>
          </cell>
          <cell r="C18097">
            <v>2013</v>
          </cell>
          <cell r="D18097" t="str">
            <v>412350  Hire Charges</v>
          </cell>
          <cell r="E18097" t="str">
            <v>District 1</v>
          </cell>
          <cell r="F18097" t="str">
            <v>Sewer</v>
          </cell>
        </row>
        <row r="18098">
          <cell r="B18098">
            <v>0</v>
          </cell>
          <cell r="C18098">
            <v>2013</v>
          </cell>
          <cell r="D18098" t="str">
            <v>412350  Hire Charges</v>
          </cell>
          <cell r="E18098" t="str">
            <v>District 1</v>
          </cell>
          <cell r="F18098" t="str">
            <v>Sewer</v>
          </cell>
        </row>
        <row r="18099">
          <cell r="B18099">
            <v>762.88</v>
          </cell>
          <cell r="C18099">
            <v>2013</v>
          </cell>
          <cell r="D18099" t="str">
            <v>412350  Hire Charges</v>
          </cell>
          <cell r="E18099" t="str">
            <v>District 7</v>
          </cell>
          <cell r="F18099" t="str">
            <v>Sewer</v>
          </cell>
        </row>
        <row r="18100">
          <cell r="B18100">
            <v>0</v>
          </cell>
          <cell r="C18100">
            <v>2013</v>
          </cell>
          <cell r="D18100" t="str">
            <v>412350  Hire Charges</v>
          </cell>
          <cell r="E18100" t="str">
            <v>District 6</v>
          </cell>
          <cell r="F18100" t="str">
            <v>Sewer</v>
          </cell>
        </row>
        <row r="18101">
          <cell r="B18101">
            <v>0</v>
          </cell>
          <cell r="C18101">
            <v>2013</v>
          </cell>
          <cell r="D18101" t="str">
            <v>412350  Hire Charges</v>
          </cell>
          <cell r="E18101" t="str">
            <v>District 7</v>
          </cell>
          <cell r="F18101" t="str">
            <v>Sewer</v>
          </cell>
        </row>
        <row r="18102">
          <cell r="B18102">
            <v>0</v>
          </cell>
          <cell r="C18102">
            <v>2013</v>
          </cell>
          <cell r="D18102" t="str">
            <v>412350  Hire Charges</v>
          </cell>
          <cell r="E18102" t="str">
            <v>District 7</v>
          </cell>
          <cell r="F18102" t="str">
            <v>Sewer</v>
          </cell>
        </row>
        <row r="18103">
          <cell r="B18103">
            <v>0</v>
          </cell>
          <cell r="C18103">
            <v>2013</v>
          </cell>
          <cell r="D18103" t="str">
            <v>412350  Hire Charges</v>
          </cell>
          <cell r="E18103" t="str">
            <v>District 3</v>
          </cell>
          <cell r="F18103" t="str">
            <v>Sewer</v>
          </cell>
        </row>
        <row r="18104">
          <cell r="B18104">
            <v>0</v>
          </cell>
          <cell r="C18104">
            <v>2013</v>
          </cell>
          <cell r="D18104" t="str">
            <v>412350  Hire Charges</v>
          </cell>
          <cell r="E18104" t="str">
            <v>District 3</v>
          </cell>
          <cell r="F18104" t="str">
            <v>Sewer</v>
          </cell>
        </row>
        <row r="18105">
          <cell r="B18105">
            <v>0</v>
          </cell>
          <cell r="C18105">
            <v>2013</v>
          </cell>
          <cell r="D18105" t="str">
            <v>412350  Hire Charges</v>
          </cell>
          <cell r="E18105" t="str">
            <v>District 3</v>
          </cell>
          <cell r="F18105" t="str">
            <v>Sewer</v>
          </cell>
        </row>
        <row r="18106">
          <cell r="B18106">
            <v>183.96</v>
          </cell>
          <cell r="C18106">
            <v>2013</v>
          </cell>
          <cell r="D18106" t="str">
            <v>412350  Hire Charges</v>
          </cell>
          <cell r="E18106" t="str">
            <v>District 4</v>
          </cell>
          <cell r="F18106" t="str">
            <v>Sewer</v>
          </cell>
        </row>
        <row r="18107">
          <cell r="B18107">
            <v>744.38</v>
          </cell>
          <cell r="C18107">
            <v>2013</v>
          </cell>
          <cell r="D18107" t="str">
            <v>412350  Hire Charges</v>
          </cell>
          <cell r="E18107" t="str">
            <v>District 4</v>
          </cell>
          <cell r="F18107" t="str">
            <v>Sewer</v>
          </cell>
        </row>
        <row r="18108">
          <cell r="B18108">
            <v>57067.44</v>
          </cell>
          <cell r="C18108">
            <v>2013</v>
          </cell>
          <cell r="D18108" t="str">
            <v>412350  Hire Charges</v>
          </cell>
          <cell r="E18108" t="str">
            <v>District 4</v>
          </cell>
          <cell r="F18108" t="str">
            <v>Sewer</v>
          </cell>
        </row>
        <row r="18109">
          <cell r="B18109">
            <v>762.88</v>
          </cell>
          <cell r="C18109">
            <v>2013</v>
          </cell>
          <cell r="D18109" t="str">
            <v>412350  Hire Charges</v>
          </cell>
          <cell r="E18109" t="str">
            <v>District 6</v>
          </cell>
          <cell r="F18109" t="str">
            <v>Sewer</v>
          </cell>
        </row>
        <row r="18110">
          <cell r="B18110">
            <v>744.38</v>
          </cell>
          <cell r="C18110">
            <v>2013</v>
          </cell>
          <cell r="D18110" t="str">
            <v>412350  Hire Charges</v>
          </cell>
          <cell r="E18110" t="str">
            <v>District 6</v>
          </cell>
          <cell r="F18110" t="str">
            <v>Sewer</v>
          </cell>
        </row>
        <row r="18111">
          <cell r="B18111">
            <v>744.38</v>
          </cell>
          <cell r="C18111">
            <v>2013</v>
          </cell>
          <cell r="D18111" t="str">
            <v>412350  Hire Charges</v>
          </cell>
          <cell r="E18111" t="str">
            <v>District 6</v>
          </cell>
          <cell r="F18111" t="str">
            <v>Sewer</v>
          </cell>
        </row>
        <row r="18112">
          <cell r="B18112">
            <v>0</v>
          </cell>
          <cell r="C18112">
            <v>2013</v>
          </cell>
          <cell r="D18112" t="str">
            <v>412350  Hire Charges</v>
          </cell>
          <cell r="E18112" t="str">
            <v>District 6</v>
          </cell>
          <cell r="F18112" t="str">
            <v>Sewer</v>
          </cell>
        </row>
        <row r="18113">
          <cell r="B18113">
            <v>0</v>
          </cell>
          <cell r="C18113">
            <v>2013</v>
          </cell>
          <cell r="D18113" t="str">
            <v>412350  Hire Charges</v>
          </cell>
          <cell r="E18113" t="str">
            <v>District 6</v>
          </cell>
          <cell r="F18113" t="str">
            <v>Sewer</v>
          </cell>
        </row>
        <row r="18114">
          <cell r="B18114">
            <v>744.38</v>
          </cell>
          <cell r="C18114">
            <v>2013</v>
          </cell>
          <cell r="D18114" t="str">
            <v>412350  Hire Charges</v>
          </cell>
          <cell r="E18114" t="str">
            <v>District 6</v>
          </cell>
          <cell r="F18114" t="str">
            <v>Sewer</v>
          </cell>
        </row>
        <row r="18115">
          <cell r="B18115">
            <v>0</v>
          </cell>
          <cell r="C18115">
            <v>2013</v>
          </cell>
          <cell r="D18115" t="str">
            <v>412350  Hire Charges</v>
          </cell>
          <cell r="E18115" t="str">
            <v>District 7</v>
          </cell>
          <cell r="F18115" t="str">
            <v>Sewer</v>
          </cell>
        </row>
        <row r="18116">
          <cell r="B18116">
            <v>1917.27</v>
          </cell>
          <cell r="C18116">
            <v>2013</v>
          </cell>
          <cell r="D18116" t="str">
            <v>412350  Hire Charges</v>
          </cell>
          <cell r="E18116" t="str">
            <v>District 7</v>
          </cell>
          <cell r="F18116" t="str">
            <v>Sewer</v>
          </cell>
        </row>
        <row r="18117">
          <cell r="B18117">
            <v>23562</v>
          </cell>
          <cell r="C18117">
            <v>2013</v>
          </cell>
          <cell r="D18117" t="str">
            <v>412350  Hire Charges</v>
          </cell>
          <cell r="E18117" t="str">
            <v>Informal Settlements</v>
          </cell>
          <cell r="F18117" t="str">
            <v>Water</v>
          </cell>
        </row>
        <row r="18118">
          <cell r="B18118">
            <v>6133270.8200000003</v>
          </cell>
          <cell r="C18118">
            <v>2013</v>
          </cell>
          <cell r="D18118" t="str">
            <v>412360  Hire of LDV, P/Van, Bus, Special Vehicle</v>
          </cell>
          <cell r="E18118" t="str">
            <v>District 8</v>
          </cell>
          <cell r="F18118" t="str">
            <v>Water</v>
          </cell>
        </row>
        <row r="18119">
          <cell r="B18119">
            <v>0</v>
          </cell>
          <cell r="C18119">
            <v>2013</v>
          </cell>
          <cell r="D18119" t="str">
            <v>412360  Hire of LDV, P/Van, Bus, Special Vehicle</v>
          </cell>
          <cell r="E18119" t="str">
            <v>District 8</v>
          </cell>
          <cell r="F18119" t="str">
            <v>Water</v>
          </cell>
        </row>
        <row r="18120">
          <cell r="B18120">
            <v>72290.100000000006</v>
          </cell>
          <cell r="C18120">
            <v>2013</v>
          </cell>
          <cell r="D18120" t="str">
            <v>412360  Hire of LDV, P/Van, Bus, Special Vehicle</v>
          </cell>
          <cell r="E18120" t="str">
            <v>District 6</v>
          </cell>
          <cell r="F18120" t="str">
            <v>Water</v>
          </cell>
        </row>
        <row r="18121">
          <cell r="B18121">
            <v>128641.84</v>
          </cell>
          <cell r="C18121">
            <v>2013</v>
          </cell>
          <cell r="D18121" t="str">
            <v>412360  Hire of LDV, P/Van, Bus, Special Vehicle</v>
          </cell>
          <cell r="E18121" t="str">
            <v>District 6</v>
          </cell>
          <cell r="F18121" t="str">
            <v>Water</v>
          </cell>
        </row>
        <row r="18122">
          <cell r="B18122">
            <v>0</v>
          </cell>
          <cell r="C18122">
            <v>2013</v>
          </cell>
          <cell r="D18122" t="str">
            <v>412360  Hire of LDV, P/Van, Bus, Special Vehicle</v>
          </cell>
          <cell r="E18122" t="str">
            <v>District 6</v>
          </cell>
          <cell r="F18122" t="str">
            <v>Water</v>
          </cell>
        </row>
        <row r="18123">
          <cell r="B18123">
            <v>429793.04</v>
          </cell>
          <cell r="C18123">
            <v>2013</v>
          </cell>
          <cell r="D18123" t="str">
            <v>412360  Hire of LDV, P/Van, Bus, Special Vehicle</v>
          </cell>
          <cell r="E18123" t="str">
            <v>District 6</v>
          </cell>
          <cell r="F18123" t="str">
            <v>Water</v>
          </cell>
        </row>
        <row r="18124">
          <cell r="B18124">
            <v>0</v>
          </cell>
          <cell r="C18124">
            <v>2013</v>
          </cell>
          <cell r="D18124" t="str">
            <v>412360  Hire of LDV, P/Van, Bus, Special Vehicle</v>
          </cell>
          <cell r="E18124" t="str">
            <v>District 8</v>
          </cell>
          <cell r="F18124" t="str">
            <v>Water</v>
          </cell>
        </row>
        <row r="18125">
          <cell r="B18125">
            <v>0</v>
          </cell>
          <cell r="C18125">
            <v>2013</v>
          </cell>
          <cell r="D18125" t="str">
            <v>412360  Hire of LDV, P/Van, Bus, Special Vehicle</v>
          </cell>
          <cell r="E18125" t="str">
            <v>District 4</v>
          </cell>
          <cell r="F18125" t="str">
            <v>Water</v>
          </cell>
        </row>
        <row r="18126">
          <cell r="B18126">
            <v>29976.9</v>
          </cell>
          <cell r="C18126">
            <v>2013</v>
          </cell>
          <cell r="D18126" t="str">
            <v>412360  Hire of LDV, P/Van, Bus, Special Vehicle</v>
          </cell>
          <cell r="E18126" t="str">
            <v>District 4</v>
          </cell>
          <cell r="F18126" t="str">
            <v>Water</v>
          </cell>
        </row>
        <row r="18127">
          <cell r="B18127">
            <v>607296.34</v>
          </cell>
          <cell r="C18127">
            <v>2013</v>
          </cell>
          <cell r="D18127" t="str">
            <v>412360  Hire of LDV, P/Van, Bus, Special Vehicle</v>
          </cell>
          <cell r="E18127" t="str">
            <v>District 4</v>
          </cell>
          <cell r="F18127" t="str">
            <v>Water</v>
          </cell>
        </row>
        <row r="18128">
          <cell r="B18128">
            <v>0</v>
          </cell>
          <cell r="C18128">
            <v>2013</v>
          </cell>
          <cell r="D18128" t="str">
            <v>412360  Hire of LDV, P/Van, Bus, Special Vehicle</v>
          </cell>
          <cell r="E18128" t="str">
            <v>District 3</v>
          </cell>
          <cell r="F18128" t="str">
            <v>Water</v>
          </cell>
        </row>
        <row r="18129">
          <cell r="B18129">
            <v>0</v>
          </cell>
          <cell r="C18129">
            <v>2013</v>
          </cell>
          <cell r="D18129" t="str">
            <v>412360  Hire of LDV, P/Van, Bus, Special Vehicle</v>
          </cell>
          <cell r="E18129" t="str">
            <v>District 3</v>
          </cell>
          <cell r="F18129" t="str">
            <v>Water</v>
          </cell>
        </row>
        <row r="18130">
          <cell r="B18130">
            <v>0</v>
          </cell>
          <cell r="C18130">
            <v>2013</v>
          </cell>
          <cell r="D18130" t="str">
            <v>412360  Hire of LDV, P/Van, Bus, Special Vehicle</v>
          </cell>
          <cell r="E18130" t="str">
            <v>District 3</v>
          </cell>
          <cell r="F18130" t="str">
            <v>Water</v>
          </cell>
        </row>
        <row r="18131">
          <cell r="B18131">
            <v>195515.9</v>
          </cell>
          <cell r="C18131">
            <v>2013</v>
          </cell>
          <cell r="D18131" t="str">
            <v>412360  Hire of LDV, P/Van, Bus, Special Vehicle</v>
          </cell>
          <cell r="E18131" t="str">
            <v>District 6</v>
          </cell>
          <cell r="F18131" t="str">
            <v>Water</v>
          </cell>
        </row>
        <row r="18132">
          <cell r="B18132">
            <v>102746.9</v>
          </cell>
          <cell r="C18132">
            <v>2013</v>
          </cell>
          <cell r="D18132" t="str">
            <v>412360  Hire of LDV, P/Van, Bus, Special Vehicle</v>
          </cell>
          <cell r="E18132" t="str">
            <v>District 8</v>
          </cell>
          <cell r="F18132" t="str">
            <v>Water</v>
          </cell>
        </row>
        <row r="18133">
          <cell r="B18133">
            <v>67369.2</v>
          </cell>
          <cell r="C18133">
            <v>2013</v>
          </cell>
          <cell r="D18133" t="str">
            <v>412360  Hire of LDV, P/Van, Bus, Special Vehicle</v>
          </cell>
          <cell r="E18133" t="str">
            <v>District 1</v>
          </cell>
          <cell r="F18133" t="str">
            <v>Water</v>
          </cell>
        </row>
        <row r="18134">
          <cell r="B18134">
            <v>54900</v>
          </cell>
          <cell r="C18134">
            <v>2013</v>
          </cell>
          <cell r="D18134" t="str">
            <v>412360  Hire of LDV, P/Van, Bus, Special Vehicle</v>
          </cell>
          <cell r="E18134" t="str">
            <v>District 1</v>
          </cell>
          <cell r="F18134" t="str">
            <v>Water</v>
          </cell>
        </row>
        <row r="18135">
          <cell r="B18135">
            <v>0</v>
          </cell>
          <cell r="C18135">
            <v>2013</v>
          </cell>
          <cell r="D18135" t="str">
            <v>412360  Hire of LDV, P/Van, Bus, Special Vehicle</v>
          </cell>
          <cell r="E18135" t="str">
            <v>Logistics</v>
          </cell>
          <cell r="F18135" t="str">
            <v>Water</v>
          </cell>
        </row>
        <row r="18136">
          <cell r="B18136">
            <v>57540.55</v>
          </cell>
          <cell r="C18136">
            <v>2013</v>
          </cell>
          <cell r="D18136" t="str">
            <v>412360  Hire of LDV, P/Van, Bus, Special Vehicle</v>
          </cell>
          <cell r="E18136" t="str">
            <v>Logistics</v>
          </cell>
          <cell r="F18136" t="str">
            <v>Water</v>
          </cell>
        </row>
        <row r="18137">
          <cell r="B18137">
            <v>16279</v>
          </cell>
          <cell r="C18137">
            <v>2013</v>
          </cell>
          <cell r="D18137" t="str">
            <v>412360  Hire of LDV, P/Van, Bus, Special Vehicle</v>
          </cell>
          <cell r="E18137" t="str">
            <v>Logistics</v>
          </cell>
          <cell r="F18137" t="str">
            <v>Water</v>
          </cell>
        </row>
        <row r="18138">
          <cell r="B18138">
            <v>1180904.81</v>
          </cell>
          <cell r="C18138">
            <v>2013</v>
          </cell>
          <cell r="D18138" t="str">
            <v>412360  Hire of LDV, P/Van, Bus, Special Vehicle</v>
          </cell>
          <cell r="E18138" t="str">
            <v>Informal Settlements</v>
          </cell>
          <cell r="F18138" t="str">
            <v>Water</v>
          </cell>
        </row>
        <row r="18139">
          <cell r="B18139">
            <v>47812.95</v>
          </cell>
          <cell r="C18139">
            <v>2013</v>
          </cell>
          <cell r="D18139" t="str">
            <v>412360  Hire of LDV, P/Van, Bus, Special Vehicle</v>
          </cell>
          <cell r="E18139" t="str">
            <v>Informal Settlements</v>
          </cell>
          <cell r="F18139" t="str">
            <v>Water</v>
          </cell>
        </row>
        <row r="18140">
          <cell r="B18140">
            <v>0</v>
          </cell>
          <cell r="C18140">
            <v>2013</v>
          </cell>
          <cell r="D18140" t="str">
            <v>412360  Hire of LDV, P/Van, Bus, Special Vehicle</v>
          </cell>
          <cell r="E18140" t="str">
            <v>Logistics</v>
          </cell>
          <cell r="F18140" t="str">
            <v>Water</v>
          </cell>
        </row>
        <row r="18141">
          <cell r="B18141">
            <v>649173.30000000005</v>
          </cell>
          <cell r="C18141">
            <v>2013</v>
          </cell>
          <cell r="D18141" t="str">
            <v>412360  Hire of LDV, P/Van, Bus, Special Vehicle</v>
          </cell>
          <cell r="E18141" t="str">
            <v>District 7</v>
          </cell>
          <cell r="F18141" t="str">
            <v>Sewer</v>
          </cell>
        </row>
        <row r="18142">
          <cell r="B18142">
            <v>0</v>
          </cell>
          <cell r="C18142">
            <v>2013</v>
          </cell>
          <cell r="D18142" t="str">
            <v>412360  Hire of LDV, P/Van, Bus, Special Vehicle</v>
          </cell>
          <cell r="E18142" t="str">
            <v>District 7</v>
          </cell>
          <cell r="F18142" t="str">
            <v>Sewer</v>
          </cell>
        </row>
        <row r="18143">
          <cell r="B18143">
            <v>178055.47</v>
          </cell>
          <cell r="C18143">
            <v>2013</v>
          </cell>
          <cell r="D18143" t="str">
            <v>412360  Hire of LDV, P/Van, Bus, Special Vehicle</v>
          </cell>
          <cell r="E18143" t="str">
            <v>District 6</v>
          </cell>
          <cell r="F18143" t="str">
            <v>Sewer</v>
          </cell>
        </row>
        <row r="18144">
          <cell r="B18144">
            <v>33643.65</v>
          </cell>
          <cell r="C18144">
            <v>2013</v>
          </cell>
          <cell r="D18144" t="str">
            <v>412360  Hire of LDV, P/Van, Bus, Special Vehicle</v>
          </cell>
          <cell r="E18144" t="str">
            <v>District 6</v>
          </cell>
          <cell r="F18144" t="str">
            <v>Sewer</v>
          </cell>
        </row>
        <row r="18145">
          <cell r="B18145">
            <v>0</v>
          </cell>
          <cell r="C18145">
            <v>2013</v>
          </cell>
          <cell r="D18145" t="str">
            <v>412360  Hire of LDV, P/Van, Bus, Special Vehicle</v>
          </cell>
          <cell r="E18145" t="str">
            <v>District 6</v>
          </cell>
          <cell r="F18145" t="str">
            <v>Sewer</v>
          </cell>
        </row>
        <row r="18146">
          <cell r="B18146">
            <v>0</v>
          </cell>
          <cell r="C18146">
            <v>2013</v>
          </cell>
          <cell r="D18146" t="str">
            <v>412360  Hire of LDV, P/Van, Bus, Special Vehicle</v>
          </cell>
          <cell r="E18146" t="str">
            <v>District 6</v>
          </cell>
          <cell r="F18146" t="str">
            <v>Sewer</v>
          </cell>
        </row>
        <row r="18147">
          <cell r="B18147">
            <v>176469.85</v>
          </cell>
          <cell r="C18147">
            <v>2013</v>
          </cell>
          <cell r="D18147" t="str">
            <v>412360  Hire of LDV, P/Van, Bus, Special Vehicle</v>
          </cell>
          <cell r="E18147" t="str">
            <v>District 4</v>
          </cell>
          <cell r="F18147" t="str">
            <v>Sewer</v>
          </cell>
        </row>
        <row r="18148">
          <cell r="B18148">
            <v>84152.29</v>
          </cell>
          <cell r="C18148">
            <v>2013</v>
          </cell>
          <cell r="D18148" t="str">
            <v>412360  Hire of LDV, P/Van, Bus, Special Vehicle</v>
          </cell>
          <cell r="E18148" t="str">
            <v>District 4</v>
          </cell>
          <cell r="F18148" t="str">
            <v>Sewer</v>
          </cell>
        </row>
        <row r="18149">
          <cell r="B18149">
            <v>170435.42</v>
          </cell>
          <cell r="C18149">
            <v>2013</v>
          </cell>
          <cell r="D18149" t="str">
            <v>412360  Hire of LDV, P/Van, Bus, Special Vehicle</v>
          </cell>
          <cell r="E18149" t="str">
            <v>District 3</v>
          </cell>
          <cell r="F18149" t="str">
            <v>Sewer</v>
          </cell>
        </row>
        <row r="18150">
          <cell r="B18150">
            <v>37400</v>
          </cell>
          <cell r="C18150">
            <v>2013</v>
          </cell>
          <cell r="D18150" t="str">
            <v>412360  Hire of LDV, P/Van, Bus, Special Vehicle</v>
          </cell>
          <cell r="E18150" t="str">
            <v>District 7</v>
          </cell>
          <cell r="F18150" t="str">
            <v>Sewer</v>
          </cell>
        </row>
        <row r="18151">
          <cell r="B18151">
            <v>14834.2</v>
          </cell>
          <cell r="C18151">
            <v>2013</v>
          </cell>
          <cell r="D18151" t="str">
            <v>412360  Hire of LDV, P/Van, Bus, Special Vehicle</v>
          </cell>
          <cell r="E18151" t="str">
            <v>District 1</v>
          </cell>
          <cell r="F18151" t="str">
            <v>Sewer</v>
          </cell>
        </row>
        <row r="18152">
          <cell r="B18152">
            <v>0</v>
          </cell>
          <cell r="C18152">
            <v>2013</v>
          </cell>
          <cell r="D18152" t="str">
            <v>412360  Hire of LDV, P/Van, Bus, Special Vehicle</v>
          </cell>
          <cell r="E18152" t="str">
            <v>Logistics</v>
          </cell>
          <cell r="F18152" t="str">
            <v>Sewer</v>
          </cell>
        </row>
        <row r="18153">
          <cell r="B18153">
            <v>4259.2299999999996</v>
          </cell>
          <cell r="C18153">
            <v>2013</v>
          </cell>
          <cell r="D18153" t="str">
            <v>412360  Hire of LDV, P/Van, Bus, Special Vehicle</v>
          </cell>
          <cell r="E18153" t="str">
            <v>Logistics</v>
          </cell>
          <cell r="F18153" t="str">
            <v>Sewer</v>
          </cell>
        </row>
        <row r="18154">
          <cell r="B18154">
            <v>2024699.49</v>
          </cell>
          <cell r="C18154">
            <v>2013</v>
          </cell>
          <cell r="D18154" t="str">
            <v>412360  Hire of LDV, P/Van, Bus, Special Vehicle</v>
          </cell>
          <cell r="E18154" t="str">
            <v>Informal Settlements</v>
          </cell>
          <cell r="F18154" t="str">
            <v>Sewer</v>
          </cell>
        </row>
        <row r="18155">
          <cell r="B18155">
            <v>0</v>
          </cell>
          <cell r="C18155">
            <v>2013</v>
          </cell>
          <cell r="D18155" t="str">
            <v>412360  Hire of LDV, P/Van, Bus, Special Vehicle</v>
          </cell>
          <cell r="E18155" t="str">
            <v>Planning &amp; Design</v>
          </cell>
          <cell r="F18155" t="str">
            <v>Sewer</v>
          </cell>
        </row>
        <row r="18156">
          <cell r="B18156">
            <v>8611.7999999999993</v>
          </cell>
          <cell r="C18156">
            <v>2013</v>
          </cell>
          <cell r="D18156" t="str">
            <v>412360  Hire of LDV, P/Van, Bus, Special Vehicle</v>
          </cell>
          <cell r="E18156" t="str">
            <v>Informal Settlements</v>
          </cell>
          <cell r="F18156" t="str">
            <v>Sewer</v>
          </cell>
        </row>
        <row r="18157">
          <cell r="B18157">
            <v>471165.27</v>
          </cell>
          <cell r="C18157">
            <v>2013</v>
          </cell>
          <cell r="D18157" t="str">
            <v>412370  Hire of Motor Cars - VAT Non Claim (DCab</v>
          </cell>
          <cell r="E18157" t="str">
            <v>District 8</v>
          </cell>
          <cell r="F18157" t="str">
            <v>Water</v>
          </cell>
        </row>
        <row r="18158">
          <cell r="B18158">
            <v>0</v>
          </cell>
          <cell r="C18158">
            <v>2013</v>
          </cell>
          <cell r="D18158" t="str">
            <v>412370  Hire of Motor Cars - VAT Non Claim (DCab</v>
          </cell>
          <cell r="E18158" t="str">
            <v>District 8</v>
          </cell>
          <cell r="F18158" t="str">
            <v>Water</v>
          </cell>
        </row>
        <row r="18159">
          <cell r="B18159">
            <v>0</v>
          </cell>
          <cell r="C18159">
            <v>2013</v>
          </cell>
          <cell r="D18159" t="str">
            <v>412370  Hire of Motor Cars - VAT Non Claim (DCab</v>
          </cell>
          <cell r="E18159" t="str">
            <v>District 8</v>
          </cell>
          <cell r="F18159" t="str">
            <v>Water</v>
          </cell>
        </row>
        <row r="18160">
          <cell r="B18160">
            <v>241687.71</v>
          </cell>
          <cell r="C18160">
            <v>2013</v>
          </cell>
          <cell r="D18160" t="str">
            <v>412370  Hire of Motor Cars - VAT Non Claim (DCab</v>
          </cell>
          <cell r="E18160" t="str">
            <v>District 6</v>
          </cell>
          <cell r="F18160" t="str">
            <v>Water</v>
          </cell>
        </row>
        <row r="18161">
          <cell r="B18161">
            <v>154434.03</v>
          </cell>
          <cell r="C18161">
            <v>2013</v>
          </cell>
          <cell r="D18161" t="str">
            <v>412370  Hire of Motor Cars - VAT Non Claim (DCab</v>
          </cell>
          <cell r="E18161" t="str">
            <v>District 6</v>
          </cell>
          <cell r="F18161" t="str">
            <v>Water</v>
          </cell>
        </row>
        <row r="18162">
          <cell r="B18162">
            <v>508670.77</v>
          </cell>
          <cell r="C18162">
            <v>2013</v>
          </cell>
          <cell r="D18162" t="str">
            <v>412370  Hire of Motor Cars - VAT Non Claim (DCab</v>
          </cell>
          <cell r="E18162" t="str">
            <v>District 4</v>
          </cell>
          <cell r="F18162" t="str">
            <v>Water</v>
          </cell>
        </row>
        <row r="18163">
          <cell r="B18163">
            <v>206183.09</v>
          </cell>
          <cell r="C18163">
            <v>2013</v>
          </cell>
          <cell r="D18163" t="str">
            <v>412370  Hire of Motor Cars - VAT Non Claim (DCab</v>
          </cell>
          <cell r="E18163" t="str">
            <v>District 4</v>
          </cell>
          <cell r="F18163" t="str">
            <v>Water</v>
          </cell>
        </row>
        <row r="18164">
          <cell r="B18164">
            <v>90977.19</v>
          </cell>
          <cell r="C18164">
            <v>2013</v>
          </cell>
          <cell r="D18164" t="str">
            <v>412370  Hire of Motor Cars - VAT Non Claim (DCab</v>
          </cell>
          <cell r="E18164" t="str">
            <v>District 3</v>
          </cell>
          <cell r="F18164" t="str">
            <v>Water</v>
          </cell>
        </row>
        <row r="18165">
          <cell r="B18165">
            <v>155600.04999999999</v>
          </cell>
          <cell r="C18165">
            <v>2013</v>
          </cell>
          <cell r="D18165" t="str">
            <v>412370  Hire of Motor Cars - VAT Non Claim (DCab</v>
          </cell>
          <cell r="E18165" t="str">
            <v>District 6</v>
          </cell>
          <cell r="F18165" t="str">
            <v>Water</v>
          </cell>
        </row>
        <row r="18166">
          <cell r="B18166">
            <v>359873.52</v>
          </cell>
          <cell r="C18166">
            <v>2013</v>
          </cell>
          <cell r="D18166" t="str">
            <v>412370  Hire of Motor Cars - VAT Non Claim (DCab</v>
          </cell>
          <cell r="E18166" t="str">
            <v>District 8</v>
          </cell>
          <cell r="F18166" t="str">
            <v>Water</v>
          </cell>
        </row>
        <row r="18167">
          <cell r="B18167">
            <v>0</v>
          </cell>
          <cell r="C18167">
            <v>2013</v>
          </cell>
          <cell r="D18167" t="str">
            <v>412370  Hire of Motor Cars - VAT Non Claim (DCab</v>
          </cell>
          <cell r="E18167" t="str">
            <v>District 1</v>
          </cell>
          <cell r="F18167" t="str">
            <v>Water</v>
          </cell>
        </row>
        <row r="18168">
          <cell r="B18168">
            <v>13800.51</v>
          </cell>
          <cell r="C18168">
            <v>2013</v>
          </cell>
          <cell r="D18168" t="str">
            <v>412370  Hire of Motor Cars - VAT Non Claim (DCab</v>
          </cell>
          <cell r="E18168" t="str">
            <v>Logistics</v>
          </cell>
          <cell r="F18168" t="str">
            <v>Water</v>
          </cell>
        </row>
        <row r="18169">
          <cell r="B18169">
            <v>0</v>
          </cell>
          <cell r="C18169">
            <v>2013</v>
          </cell>
          <cell r="D18169" t="str">
            <v>412370  Hire of Motor Cars - VAT Non Claim (DCab</v>
          </cell>
          <cell r="E18169" t="str">
            <v>Logistics</v>
          </cell>
          <cell r="F18169" t="str">
            <v>Water</v>
          </cell>
        </row>
        <row r="18170">
          <cell r="B18170">
            <v>35691.370000000003</v>
          </cell>
          <cell r="C18170">
            <v>2013</v>
          </cell>
          <cell r="D18170" t="str">
            <v>412370  Hire of Motor Cars - VAT Non Claim (DCab</v>
          </cell>
          <cell r="E18170" t="str">
            <v>Informal Settlements</v>
          </cell>
          <cell r="F18170" t="str">
            <v>Water</v>
          </cell>
        </row>
        <row r="18171">
          <cell r="B18171">
            <v>260802.35</v>
          </cell>
          <cell r="C18171">
            <v>2013</v>
          </cell>
          <cell r="D18171" t="str">
            <v>412370  Hire of Motor Cars - VAT Non Claim (DCab</v>
          </cell>
          <cell r="E18171" t="str">
            <v>Informal Settlements</v>
          </cell>
          <cell r="F18171" t="str">
            <v>Water</v>
          </cell>
        </row>
        <row r="18172">
          <cell r="B18172">
            <v>1026</v>
          </cell>
          <cell r="C18172">
            <v>2013</v>
          </cell>
          <cell r="D18172" t="str">
            <v>412370  Hire of Motor Cars - VAT Non Claim (DCab</v>
          </cell>
          <cell r="E18172" t="str">
            <v>Logistics</v>
          </cell>
          <cell r="F18172" t="str">
            <v>Water</v>
          </cell>
        </row>
        <row r="18173">
          <cell r="B18173">
            <v>101903.53</v>
          </cell>
          <cell r="C18173">
            <v>2013</v>
          </cell>
          <cell r="D18173" t="str">
            <v>412370  Hire of Motor Cars - VAT Non Claim (DCab</v>
          </cell>
          <cell r="E18173" t="str">
            <v>District 7</v>
          </cell>
          <cell r="F18173" t="str">
            <v>Sewer</v>
          </cell>
        </row>
        <row r="18174">
          <cell r="B18174">
            <v>236514.09</v>
          </cell>
          <cell r="C18174">
            <v>2013</v>
          </cell>
          <cell r="D18174" t="str">
            <v>412370  Hire of Motor Cars - VAT Non Claim (DCab</v>
          </cell>
          <cell r="E18174" t="str">
            <v>District 6</v>
          </cell>
          <cell r="F18174" t="str">
            <v>Sewer</v>
          </cell>
        </row>
        <row r="18175">
          <cell r="B18175">
            <v>466696.22</v>
          </cell>
          <cell r="C18175">
            <v>2013</v>
          </cell>
          <cell r="D18175" t="str">
            <v>412370  Hire of Motor Cars - VAT Non Claim (DCab</v>
          </cell>
          <cell r="E18175" t="str">
            <v>District 6</v>
          </cell>
          <cell r="F18175" t="str">
            <v>Sewer</v>
          </cell>
        </row>
        <row r="18176">
          <cell r="B18176">
            <v>27752.959999999999</v>
          </cell>
          <cell r="C18176">
            <v>2013</v>
          </cell>
          <cell r="D18176" t="str">
            <v>412370  Hire of Motor Cars - VAT Non Claim (DCab</v>
          </cell>
          <cell r="E18176" t="str">
            <v>District 4</v>
          </cell>
          <cell r="F18176" t="str">
            <v>Sewer</v>
          </cell>
        </row>
        <row r="18177">
          <cell r="B18177">
            <v>764994.02</v>
          </cell>
          <cell r="C18177">
            <v>2013</v>
          </cell>
          <cell r="D18177" t="str">
            <v>412370  Hire of Motor Cars - VAT Non Claim (DCab</v>
          </cell>
          <cell r="E18177" t="str">
            <v>District 4</v>
          </cell>
          <cell r="F18177" t="str">
            <v>Sewer</v>
          </cell>
        </row>
        <row r="18178">
          <cell r="B18178">
            <v>213089.15</v>
          </cell>
          <cell r="C18178">
            <v>2013</v>
          </cell>
          <cell r="D18178" t="str">
            <v>412370  Hire of Motor Cars - VAT Non Claim (DCab</v>
          </cell>
          <cell r="E18178" t="str">
            <v>District 4</v>
          </cell>
          <cell r="F18178" t="str">
            <v>Sewer</v>
          </cell>
        </row>
        <row r="18179">
          <cell r="B18179">
            <v>144846.42000000001</v>
          </cell>
          <cell r="C18179">
            <v>2013</v>
          </cell>
          <cell r="D18179" t="str">
            <v>412370  Hire of Motor Cars - VAT Non Claim (DCab</v>
          </cell>
          <cell r="E18179" t="str">
            <v>District 3</v>
          </cell>
          <cell r="F18179" t="str">
            <v>Sewer</v>
          </cell>
        </row>
        <row r="18180">
          <cell r="B18180">
            <v>54560.91</v>
          </cell>
          <cell r="C18180">
            <v>2013</v>
          </cell>
          <cell r="D18180" t="str">
            <v>412370  Hire of Motor Cars - VAT Non Claim (DCab</v>
          </cell>
          <cell r="E18180" t="str">
            <v>District 6</v>
          </cell>
          <cell r="F18180" t="str">
            <v>Sewer</v>
          </cell>
        </row>
        <row r="18181">
          <cell r="B18181">
            <v>95733.15</v>
          </cell>
          <cell r="C18181">
            <v>2013</v>
          </cell>
          <cell r="D18181" t="str">
            <v>412370  Hire of Motor Cars - VAT Non Claim (DCab</v>
          </cell>
          <cell r="E18181" t="str">
            <v>District 7</v>
          </cell>
          <cell r="F18181" t="str">
            <v>Sewer</v>
          </cell>
        </row>
        <row r="18182">
          <cell r="B18182">
            <v>0</v>
          </cell>
          <cell r="C18182">
            <v>2013</v>
          </cell>
          <cell r="D18182" t="str">
            <v>412370  Hire of Motor Cars - VAT Non Claim (DCab</v>
          </cell>
          <cell r="E18182" t="str">
            <v>Logistics</v>
          </cell>
          <cell r="F18182" t="str">
            <v>Sewer</v>
          </cell>
        </row>
        <row r="18183">
          <cell r="B18183">
            <v>912</v>
          </cell>
          <cell r="C18183">
            <v>2013</v>
          </cell>
          <cell r="D18183" t="str">
            <v>412370  Hire of Motor Cars - VAT Non Claim (DCab</v>
          </cell>
          <cell r="E18183" t="str">
            <v>Logistics</v>
          </cell>
          <cell r="F18183" t="str">
            <v>Sewer</v>
          </cell>
        </row>
        <row r="18184">
          <cell r="B18184">
            <v>6104.59</v>
          </cell>
          <cell r="C18184">
            <v>2013</v>
          </cell>
          <cell r="D18184" t="str">
            <v>412370  Hire of Motor Cars - VAT Non Claim (DCab</v>
          </cell>
          <cell r="E18184" t="str">
            <v>Informal Settlements</v>
          </cell>
          <cell r="F18184" t="str">
            <v>Sewer</v>
          </cell>
        </row>
        <row r="18185">
          <cell r="B18185">
            <v>170747.25</v>
          </cell>
          <cell r="C18185">
            <v>2013</v>
          </cell>
          <cell r="D18185" t="str">
            <v>412370  Hire of Motor Cars - VAT Non Claim (DCab</v>
          </cell>
          <cell r="E18185" t="str">
            <v>Informal Settlements</v>
          </cell>
          <cell r="F18185" t="str">
            <v>Sewer</v>
          </cell>
        </row>
        <row r="18186">
          <cell r="B18186">
            <v>2765</v>
          </cell>
          <cell r="C18186">
            <v>2013</v>
          </cell>
          <cell r="D18186" t="str">
            <v>412400  Hygiene Services</v>
          </cell>
          <cell r="E18186" t="str">
            <v>District 7</v>
          </cell>
          <cell r="F18186" t="str">
            <v>Sewer</v>
          </cell>
        </row>
        <row r="18187">
          <cell r="B18187">
            <v>0</v>
          </cell>
          <cell r="C18187">
            <v>2013</v>
          </cell>
          <cell r="D18187" t="str">
            <v>412400  Hygiene Services</v>
          </cell>
          <cell r="E18187" t="str">
            <v>District 4</v>
          </cell>
          <cell r="F18187" t="str">
            <v>Sewer</v>
          </cell>
        </row>
        <row r="18188">
          <cell r="B18188">
            <v>432.48</v>
          </cell>
          <cell r="C18188">
            <v>2013</v>
          </cell>
          <cell r="D18188" t="str">
            <v>412400  Hygiene Services</v>
          </cell>
          <cell r="E18188" t="str">
            <v>District 7</v>
          </cell>
          <cell r="F18188" t="str">
            <v>Sewer</v>
          </cell>
        </row>
        <row r="18189">
          <cell r="B18189">
            <v>338313.18</v>
          </cell>
          <cell r="C18189">
            <v>2013</v>
          </cell>
          <cell r="D18189" t="str">
            <v>412400  Hygiene Services</v>
          </cell>
          <cell r="E18189" t="str">
            <v>Logistics</v>
          </cell>
          <cell r="F18189" t="str">
            <v>Water</v>
          </cell>
        </row>
        <row r="18190">
          <cell r="B18190">
            <v>216.24</v>
          </cell>
          <cell r="C18190">
            <v>2013</v>
          </cell>
          <cell r="D18190" t="str">
            <v>412400  Hygiene Services</v>
          </cell>
          <cell r="E18190" t="str">
            <v>District 1</v>
          </cell>
          <cell r="F18190" t="str">
            <v>Water</v>
          </cell>
        </row>
        <row r="18191">
          <cell r="B18191">
            <v>179.8</v>
          </cell>
          <cell r="C18191">
            <v>2013</v>
          </cell>
          <cell r="D18191" t="str">
            <v>412400  Hygiene Services</v>
          </cell>
          <cell r="E18191" t="str">
            <v>District 6</v>
          </cell>
          <cell r="F18191" t="str">
            <v>Water</v>
          </cell>
        </row>
        <row r="18192">
          <cell r="B18192">
            <v>1765</v>
          </cell>
          <cell r="C18192">
            <v>2013</v>
          </cell>
          <cell r="D18192" t="str">
            <v>412400  Hygiene Services</v>
          </cell>
          <cell r="E18192" t="str">
            <v>District 8</v>
          </cell>
          <cell r="F18192" t="str">
            <v>Water</v>
          </cell>
        </row>
        <row r="18193">
          <cell r="B18193">
            <v>1568</v>
          </cell>
          <cell r="C18193">
            <v>2013</v>
          </cell>
          <cell r="D18193" t="str">
            <v>412400  Hygiene Services</v>
          </cell>
          <cell r="E18193" t="str">
            <v>District 6</v>
          </cell>
          <cell r="F18193" t="str">
            <v>Water</v>
          </cell>
        </row>
        <row r="18194">
          <cell r="B18194">
            <v>0</v>
          </cell>
          <cell r="C18194">
            <v>2013</v>
          </cell>
          <cell r="D18194" t="str">
            <v>412500  DO NOT USE - Inspections</v>
          </cell>
          <cell r="E18194" t="str">
            <v>District 7</v>
          </cell>
          <cell r="F18194" t="str">
            <v>Sewer</v>
          </cell>
        </row>
        <row r="18195">
          <cell r="B18195">
            <v>0</v>
          </cell>
          <cell r="C18195">
            <v>2013</v>
          </cell>
          <cell r="D18195" t="str">
            <v>412500  DO NOT USE - Inspections</v>
          </cell>
          <cell r="E18195" t="str">
            <v>District 7</v>
          </cell>
          <cell r="F18195" t="str">
            <v>Sewer</v>
          </cell>
        </row>
        <row r="18196">
          <cell r="B18196">
            <v>67.37</v>
          </cell>
          <cell r="C18196">
            <v>2013</v>
          </cell>
          <cell r="D18196" t="str">
            <v>412550  Insurance : Non GIF</v>
          </cell>
          <cell r="E18196" t="str">
            <v>Logistics</v>
          </cell>
          <cell r="F18196" t="str">
            <v>Sewer</v>
          </cell>
        </row>
        <row r="18197">
          <cell r="B18197">
            <v>640.01</v>
          </cell>
          <cell r="C18197">
            <v>2013</v>
          </cell>
          <cell r="D18197" t="str">
            <v>412550  Insurance : Non GIF</v>
          </cell>
          <cell r="E18197" t="str">
            <v>Logistics</v>
          </cell>
          <cell r="F18197" t="str">
            <v>Water</v>
          </cell>
        </row>
        <row r="18198">
          <cell r="B18198">
            <v>627</v>
          </cell>
          <cell r="C18198">
            <v>2013</v>
          </cell>
          <cell r="D18198" t="str">
            <v>412560  Insurance Claims</v>
          </cell>
          <cell r="E18198" t="str">
            <v>District 6</v>
          </cell>
          <cell r="F18198" t="str">
            <v>Sewer</v>
          </cell>
        </row>
        <row r="18199">
          <cell r="B18199">
            <v>0</v>
          </cell>
          <cell r="C18199">
            <v>2013</v>
          </cell>
          <cell r="D18199" t="str">
            <v>412650  Laundry</v>
          </cell>
          <cell r="E18199" t="str">
            <v>Informal Settlements</v>
          </cell>
          <cell r="F18199" t="str">
            <v>Sewer</v>
          </cell>
        </row>
        <row r="18200">
          <cell r="B18200">
            <v>0</v>
          </cell>
          <cell r="C18200">
            <v>2013</v>
          </cell>
          <cell r="D18200" t="str">
            <v>412650  Laundry</v>
          </cell>
          <cell r="E18200" t="str">
            <v>Logistics</v>
          </cell>
          <cell r="F18200" t="str">
            <v>Sewer</v>
          </cell>
        </row>
        <row r="18201">
          <cell r="B18201">
            <v>0</v>
          </cell>
          <cell r="C18201">
            <v>2013</v>
          </cell>
          <cell r="D18201" t="str">
            <v>412650  Laundry</v>
          </cell>
          <cell r="E18201" t="str">
            <v>District 4</v>
          </cell>
          <cell r="F18201" t="str">
            <v>Sewer</v>
          </cell>
        </row>
        <row r="18202">
          <cell r="B18202">
            <v>0</v>
          </cell>
          <cell r="C18202">
            <v>2013</v>
          </cell>
          <cell r="D18202" t="str">
            <v>412650  Laundry</v>
          </cell>
          <cell r="E18202" t="str">
            <v>District 4</v>
          </cell>
          <cell r="F18202" t="str">
            <v>Sewer</v>
          </cell>
        </row>
        <row r="18203">
          <cell r="B18203">
            <v>0</v>
          </cell>
          <cell r="C18203">
            <v>2013</v>
          </cell>
          <cell r="D18203" t="str">
            <v>412650  Laundry</v>
          </cell>
          <cell r="E18203" t="str">
            <v>District 4</v>
          </cell>
          <cell r="F18203" t="str">
            <v>Sewer</v>
          </cell>
        </row>
        <row r="18204">
          <cell r="B18204">
            <v>0</v>
          </cell>
          <cell r="C18204">
            <v>2013</v>
          </cell>
          <cell r="D18204" t="str">
            <v>412650  Laundry</v>
          </cell>
          <cell r="E18204" t="str">
            <v>Logistics</v>
          </cell>
          <cell r="F18204" t="str">
            <v>Water</v>
          </cell>
        </row>
        <row r="18205">
          <cell r="B18205">
            <v>106916.36</v>
          </cell>
          <cell r="C18205">
            <v>2013</v>
          </cell>
          <cell r="D18205" t="str">
            <v>412700  Rental of land</v>
          </cell>
          <cell r="E18205" t="str">
            <v>Logistics</v>
          </cell>
          <cell r="F18205" t="str">
            <v>Water</v>
          </cell>
        </row>
        <row r="18206">
          <cell r="B18206">
            <v>714</v>
          </cell>
          <cell r="C18206">
            <v>2013</v>
          </cell>
          <cell r="D18206" t="str">
            <v>412850  Levy: Bargaining Council</v>
          </cell>
          <cell r="E18206" t="str">
            <v>District 8</v>
          </cell>
          <cell r="F18206" t="str">
            <v>Water</v>
          </cell>
        </row>
        <row r="18207">
          <cell r="B18207">
            <v>3522.4</v>
          </cell>
          <cell r="C18207">
            <v>2013</v>
          </cell>
          <cell r="D18207" t="str">
            <v>412850  Levy: Bargaining Council</v>
          </cell>
          <cell r="E18207" t="str">
            <v>District 8</v>
          </cell>
          <cell r="F18207" t="str">
            <v>Water</v>
          </cell>
        </row>
        <row r="18208">
          <cell r="B18208">
            <v>975.8</v>
          </cell>
          <cell r="C18208">
            <v>2013</v>
          </cell>
          <cell r="D18208" t="str">
            <v>412850  Levy: Bargaining Council</v>
          </cell>
          <cell r="E18208" t="str">
            <v>District 6</v>
          </cell>
          <cell r="F18208" t="str">
            <v>Water</v>
          </cell>
        </row>
        <row r="18209">
          <cell r="B18209">
            <v>458.15</v>
          </cell>
          <cell r="C18209">
            <v>2013</v>
          </cell>
          <cell r="D18209" t="str">
            <v>412850  Levy: Bargaining Council</v>
          </cell>
          <cell r="E18209" t="str">
            <v>District 3</v>
          </cell>
          <cell r="F18209" t="str">
            <v>Water</v>
          </cell>
        </row>
        <row r="18210">
          <cell r="B18210">
            <v>368.9</v>
          </cell>
          <cell r="C18210">
            <v>2013</v>
          </cell>
          <cell r="D18210" t="str">
            <v>412850  Levy: Bargaining Council</v>
          </cell>
          <cell r="E18210" t="str">
            <v>District 3</v>
          </cell>
          <cell r="F18210" t="str">
            <v>Water</v>
          </cell>
        </row>
        <row r="18211">
          <cell r="B18211">
            <v>47.6</v>
          </cell>
          <cell r="C18211">
            <v>2013</v>
          </cell>
          <cell r="D18211" t="str">
            <v>412850  Levy: Bargaining Council</v>
          </cell>
          <cell r="E18211" t="str">
            <v>District 3</v>
          </cell>
          <cell r="F18211" t="str">
            <v>Water</v>
          </cell>
        </row>
        <row r="18212">
          <cell r="B18212">
            <v>2288.9</v>
          </cell>
          <cell r="C18212">
            <v>2013</v>
          </cell>
          <cell r="D18212" t="str">
            <v>412850  Levy: Bargaining Council</v>
          </cell>
          <cell r="E18212" t="str">
            <v>District 3</v>
          </cell>
          <cell r="F18212" t="str">
            <v>Water</v>
          </cell>
        </row>
        <row r="18213">
          <cell r="B18213">
            <v>71.400000000000006</v>
          </cell>
          <cell r="C18213">
            <v>2013</v>
          </cell>
          <cell r="D18213" t="str">
            <v>412850  Levy: Bargaining Council</v>
          </cell>
          <cell r="E18213" t="str">
            <v>District 4</v>
          </cell>
          <cell r="F18213" t="str">
            <v>Water</v>
          </cell>
        </row>
        <row r="18214">
          <cell r="B18214">
            <v>1547</v>
          </cell>
          <cell r="C18214">
            <v>2013</v>
          </cell>
          <cell r="D18214" t="str">
            <v>412850  Levy: Bargaining Council</v>
          </cell>
          <cell r="E18214" t="str">
            <v>District 4</v>
          </cell>
          <cell r="F18214" t="str">
            <v>Water</v>
          </cell>
        </row>
        <row r="18215">
          <cell r="B18215">
            <v>3909.15</v>
          </cell>
          <cell r="C18215">
            <v>2013</v>
          </cell>
          <cell r="D18215" t="str">
            <v>412850  Levy: Bargaining Council</v>
          </cell>
          <cell r="E18215" t="str">
            <v>District 4</v>
          </cell>
          <cell r="F18215" t="str">
            <v>Water</v>
          </cell>
        </row>
        <row r="18216">
          <cell r="B18216">
            <v>3010.7</v>
          </cell>
          <cell r="C18216">
            <v>2013</v>
          </cell>
          <cell r="D18216" t="str">
            <v>412850  Levy: Bargaining Council</v>
          </cell>
          <cell r="E18216" t="str">
            <v>District 4</v>
          </cell>
          <cell r="F18216" t="str">
            <v>Water</v>
          </cell>
        </row>
        <row r="18217">
          <cell r="B18217">
            <v>1457.75</v>
          </cell>
          <cell r="C18217">
            <v>2013</v>
          </cell>
          <cell r="D18217" t="str">
            <v>412850  Levy: Bargaining Council</v>
          </cell>
          <cell r="E18217" t="str">
            <v>District 4</v>
          </cell>
          <cell r="F18217" t="str">
            <v>Water</v>
          </cell>
        </row>
        <row r="18218">
          <cell r="B18218">
            <v>71.400000000000006</v>
          </cell>
          <cell r="C18218">
            <v>2013</v>
          </cell>
          <cell r="D18218" t="str">
            <v>412850  Levy: Bargaining Council</v>
          </cell>
          <cell r="E18218" t="str">
            <v>District 8</v>
          </cell>
          <cell r="F18218" t="str">
            <v>Water</v>
          </cell>
        </row>
        <row r="18219">
          <cell r="B18219">
            <v>71.400000000000006</v>
          </cell>
          <cell r="C18219">
            <v>2013</v>
          </cell>
          <cell r="D18219" t="str">
            <v>412850  Levy: Bargaining Council</v>
          </cell>
          <cell r="E18219" t="str">
            <v>District 8</v>
          </cell>
          <cell r="F18219" t="str">
            <v>Water</v>
          </cell>
        </row>
        <row r="18220">
          <cell r="B18220">
            <v>279.64999999999998</v>
          </cell>
          <cell r="C18220">
            <v>2013</v>
          </cell>
          <cell r="D18220" t="str">
            <v>412850  Levy: Bargaining Council</v>
          </cell>
          <cell r="E18220" t="str">
            <v>District 6</v>
          </cell>
          <cell r="F18220" t="str">
            <v>Water</v>
          </cell>
        </row>
        <row r="18221">
          <cell r="B18221">
            <v>2459.6</v>
          </cell>
          <cell r="C18221">
            <v>2013</v>
          </cell>
          <cell r="D18221" t="str">
            <v>412850  Levy: Bargaining Council</v>
          </cell>
          <cell r="E18221" t="str">
            <v>District 6</v>
          </cell>
          <cell r="F18221" t="str">
            <v>Water</v>
          </cell>
        </row>
        <row r="18222">
          <cell r="B18222">
            <v>53.55</v>
          </cell>
          <cell r="C18222">
            <v>2013</v>
          </cell>
          <cell r="D18222" t="str">
            <v>412850  Levy: Bargaining Council</v>
          </cell>
          <cell r="E18222" t="str">
            <v>District 6</v>
          </cell>
          <cell r="F18222" t="str">
            <v>Water</v>
          </cell>
        </row>
        <row r="18223">
          <cell r="B18223">
            <v>920</v>
          </cell>
          <cell r="C18223">
            <v>2013</v>
          </cell>
          <cell r="D18223" t="str">
            <v>412850  Levy: Bargaining Council</v>
          </cell>
          <cell r="E18223" t="str">
            <v>District 6</v>
          </cell>
          <cell r="F18223" t="str">
            <v>Water</v>
          </cell>
        </row>
        <row r="18224">
          <cell r="B18224">
            <v>2645.9</v>
          </cell>
          <cell r="C18224">
            <v>2013</v>
          </cell>
          <cell r="D18224" t="str">
            <v>412850  Levy: Bargaining Council</v>
          </cell>
          <cell r="E18224" t="str">
            <v>District 6</v>
          </cell>
          <cell r="F18224" t="str">
            <v>Water</v>
          </cell>
        </row>
        <row r="18225">
          <cell r="B18225">
            <v>3456.95</v>
          </cell>
          <cell r="C18225">
            <v>2013</v>
          </cell>
          <cell r="D18225" t="str">
            <v>412850  Levy: Bargaining Council</v>
          </cell>
          <cell r="E18225" t="str">
            <v>District 6</v>
          </cell>
          <cell r="F18225" t="str">
            <v>Water</v>
          </cell>
        </row>
        <row r="18226">
          <cell r="B18226">
            <v>1505.35</v>
          </cell>
          <cell r="C18226">
            <v>2013</v>
          </cell>
          <cell r="D18226" t="str">
            <v>412850  Levy: Bargaining Council</v>
          </cell>
          <cell r="E18226" t="str">
            <v>District 8</v>
          </cell>
          <cell r="F18226" t="str">
            <v>Water</v>
          </cell>
        </row>
        <row r="18227">
          <cell r="B18227">
            <v>6913.1</v>
          </cell>
          <cell r="C18227">
            <v>2013</v>
          </cell>
          <cell r="D18227" t="str">
            <v>412850  Levy: Bargaining Council</v>
          </cell>
          <cell r="E18227" t="str">
            <v>District 8</v>
          </cell>
          <cell r="F18227" t="str">
            <v>Water</v>
          </cell>
        </row>
        <row r="18228">
          <cell r="B18228">
            <v>71.400000000000006</v>
          </cell>
          <cell r="C18228">
            <v>2013</v>
          </cell>
          <cell r="D18228" t="str">
            <v>412850  Levy: Bargaining Council</v>
          </cell>
          <cell r="E18228" t="str">
            <v>District 8</v>
          </cell>
          <cell r="F18228" t="str">
            <v>Water</v>
          </cell>
        </row>
        <row r="18229">
          <cell r="B18229">
            <v>113.05</v>
          </cell>
          <cell r="C18229">
            <v>2013</v>
          </cell>
          <cell r="D18229" t="str">
            <v>412850  Levy: Bargaining Council</v>
          </cell>
          <cell r="E18229" t="str">
            <v>District 8</v>
          </cell>
          <cell r="F18229" t="str">
            <v>Water</v>
          </cell>
        </row>
        <row r="18230">
          <cell r="B18230">
            <v>8165.65</v>
          </cell>
          <cell r="C18230">
            <v>2013</v>
          </cell>
          <cell r="D18230" t="str">
            <v>412850  Levy: Bargaining Council</v>
          </cell>
          <cell r="E18230" t="str">
            <v>District 8</v>
          </cell>
          <cell r="F18230" t="str">
            <v>Water</v>
          </cell>
        </row>
        <row r="18231">
          <cell r="B18231">
            <v>3927</v>
          </cell>
          <cell r="C18231">
            <v>2013</v>
          </cell>
          <cell r="D18231" t="str">
            <v>412850  Levy: Bargaining Council</v>
          </cell>
          <cell r="E18231" t="str">
            <v>District 8</v>
          </cell>
          <cell r="F18231" t="str">
            <v>Water</v>
          </cell>
        </row>
        <row r="18232">
          <cell r="B18232">
            <v>2499</v>
          </cell>
          <cell r="C18232">
            <v>2013</v>
          </cell>
          <cell r="D18232" t="str">
            <v>412850  Levy: Bargaining Council</v>
          </cell>
          <cell r="E18232" t="str">
            <v>District 8</v>
          </cell>
          <cell r="F18232" t="str">
            <v>Water</v>
          </cell>
        </row>
        <row r="18233">
          <cell r="B18233">
            <v>27577.200000000001</v>
          </cell>
          <cell r="C18233">
            <v>2013</v>
          </cell>
          <cell r="D18233" t="str">
            <v>412850  Levy: Bargaining Council</v>
          </cell>
          <cell r="E18233" t="str">
            <v>District 8</v>
          </cell>
          <cell r="F18233" t="str">
            <v>Water</v>
          </cell>
        </row>
        <row r="18234">
          <cell r="B18234">
            <v>642.6</v>
          </cell>
          <cell r="C18234">
            <v>2013</v>
          </cell>
          <cell r="D18234" t="str">
            <v>412850  Levy: Bargaining Council</v>
          </cell>
          <cell r="E18234" t="str">
            <v>District 6</v>
          </cell>
          <cell r="F18234" t="str">
            <v>Water</v>
          </cell>
        </row>
        <row r="18235">
          <cell r="B18235">
            <v>124.95</v>
          </cell>
          <cell r="C18235">
            <v>2013</v>
          </cell>
          <cell r="D18235" t="str">
            <v>412850  Levy: Bargaining Council</v>
          </cell>
          <cell r="E18235" t="str">
            <v>Informal Settlements</v>
          </cell>
          <cell r="F18235" t="str">
            <v>Sewer</v>
          </cell>
        </row>
        <row r="18236">
          <cell r="B18236">
            <v>5613.9</v>
          </cell>
          <cell r="C18236">
            <v>2013</v>
          </cell>
          <cell r="D18236" t="str">
            <v>412850  Levy: Bargaining Council</v>
          </cell>
          <cell r="E18236" t="str">
            <v>District 1</v>
          </cell>
          <cell r="F18236" t="str">
            <v>Sewer</v>
          </cell>
        </row>
        <row r="18237">
          <cell r="B18237">
            <v>3373.65</v>
          </cell>
          <cell r="C18237">
            <v>2013</v>
          </cell>
          <cell r="D18237" t="str">
            <v>412850  Levy: Bargaining Council</v>
          </cell>
          <cell r="E18237" t="str">
            <v>District 7</v>
          </cell>
          <cell r="F18237" t="str">
            <v>Sewer</v>
          </cell>
        </row>
        <row r="18238">
          <cell r="B18238">
            <v>1011.5</v>
          </cell>
          <cell r="C18238">
            <v>2013</v>
          </cell>
          <cell r="D18238" t="str">
            <v>412850  Levy: Bargaining Council</v>
          </cell>
          <cell r="E18238" t="str">
            <v>District 6</v>
          </cell>
          <cell r="F18238" t="str">
            <v>Sewer</v>
          </cell>
        </row>
        <row r="18239">
          <cell r="B18239">
            <v>59.5</v>
          </cell>
          <cell r="C18239">
            <v>2013</v>
          </cell>
          <cell r="D18239" t="str">
            <v>412850  Levy: Bargaining Council</v>
          </cell>
          <cell r="E18239" t="str">
            <v>TOC</v>
          </cell>
          <cell r="F18239" t="str">
            <v>Sewer</v>
          </cell>
        </row>
        <row r="18240">
          <cell r="B18240">
            <v>2384.1</v>
          </cell>
          <cell r="C18240">
            <v>2013</v>
          </cell>
          <cell r="D18240" t="str">
            <v>412850  Levy: Bargaining Council</v>
          </cell>
          <cell r="E18240" t="str">
            <v>District 3</v>
          </cell>
          <cell r="F18240" t="str">
            <v>Sewer</v>
          </cell>
        </row>
        <row r="18241">
          <cell r="B18241">
            <v>3641.4</v>
          </cell>
          <cell r="C18241">
            <v>2013</v>
          </cell>
          <cell r="D18241" t="str">
            <v>412850  Levy: Bargaining Council</v>
          </cell>
          <cell r="E18241" t="str">
            <v>District 4</v>
          </cell>
          <cell r="F18241" t="str">
            <v>Sewer</v>
          </cell>
        </row>
        <row r="18242">
          <cell r="B18242">
            <v>2713.2</v>
          </cell>
          <cell r="C18242">
            <v>2013</v>
          </cell>
          <cell r="D18242" t="str">
            <v>412850  Levy: Bargaining Council</v>
          </cell>
          <cell r="E18242" t="str">
            <v>District 4</v>
          </cell>
          <cell r="F18242" t="str">
            <v>Sewer</v>
          </cell>
        </row>
        <row r="18243">
          <cell r="B18243">
            <v>1541.05</v>
          </cell>
          <cell r="C18243">
            <v>2013</v>
          </cell>
          <cell r="D18243" t="str">
            <v>412850  Levy: Bargaining Council</v>
          </cell>
          <cell r="E18243" t="str">
            <v>District 4</v>
          </cell>
          <cell r="F18243" t="str">
            <v>Sewer</v>
          </cell>
        </row>
        <row r="18244">
          <cell r="B18244">
            <v>1642.2</v>
          </cell>
          <cell r="C18244">
            <v>2013</v>
          </cell>
          <cell r="D18244" t="str">
            <v>412850  Levy: Bargaining Council</v>
          </cell>
          <cell r="E18244" t="str">
            <v>District 7</v>
          </cell>
          <cell r="F18244" t="str">
            <v>Sewer</v>
          </cell>
        </row>
        <row r="18245">
          <cell r="B18245">
            <v>737.8</v>
          </cell>
          <cell r="C18245">
            <v>2013</v>
          </cell>
          <cell r="D18245" t="str">
            <v>412850  Levy: Bargaining Council</v>
          </cell>
          <cell r="E18245" t="str">
            <v>District 6</v>
          </cell>
          <cell r="F18245" t="str">
            <v>Sewer</v>
          </cell>
        </row>
        <row r="18246">
          <cell r="B18246">
            <v>731.85</v>
          </cell>
          <cell r="C18246">
            <v>2013</v>
          </cell>
          <cell r="D18246" t="str">
            <v>412850  Levy: Bargaining Council</v>
          </cell>
          <cell r="E18246" t="str">
            <v>District 6</v>
          </cell>
          <cell r="F18246" t="str">
            <v>Sewer</v>
          </cell>
        </row>
        <row r="18247">
          <cell r="B18247">
            <v>2201.5</v>
          </cell>
          <cell r="C18247">
            <v>2013</v>
          </cell>
          <cell r="D18247" t="str">
            <v>412850  Levy: Bargaining Council</v>
          </cell>
          <cell r="E18247" t="str">
            <v>District 6</v>
          </cell>
          <cell r="F18247" t="str">
            <v>Sewer</v>
          </cell>
        </row>
        <row r="18248">
          <cell r="B18248">
            <v>-27</v>
          </cell>
          <cell r="C18248">
            <v>2013</v>
          </cell>
          <cell r="D18248" t="str">
            <v>412850  Levy: Bargaining Council</v>
          </cell>
          <cell r="E18248" t="str">
            <v>District 7</v>
          </cell>
          <cell r="F18248" t="str">
            <v>Sewer</v>
          </cell>
        </row>
        <row r="18249">
          <cell r="B18249">
            <v>630.70000000000005</v>
          </cell>
          <cell r="C18249">
            <v>2013</v>
          </cell>
          <cell r="D18249" t="str">
            <v>412850  Levy: Bargaining Council</v>
          </cell>
          <cell r="E18249" t="str">
            <v>Logistics</v>
          </cell>
          <cell r="F18249" t="str">
            <v>Water</v>
          </cell>
        </row>
        <row r="18250">
          <cell r="B18250">
            <v>1481.55</v>
          </cell>
          <cell r="C18250">
            <v>2013</v>
          </cell>
          <cell r="D18250" t="str">
            <v>412850  Levy: Bargaining Council</v>
          </cell>
          <cell r="E18250" t="str">
            <v>Informal Settlements</v>
          </cell>
          <cell r="F18250" t="str">
            <v>Water</v>
          </cell>
        </row>
        <row r="18251">
          <cell r="B18251">
            <v>3337.95</v>
          </cell>
          <cell r="C18251">
            <v>2013</v>
          </cell>
          <cell r="D18251" t="str">
            <v>412850  Levy: Bargaining Council</v>
          </cell>
          <cell r="E18251" t="str">
            <v>TOC</v>
          </cell>
          <cell r="F18251" t="str">
            <v>Water</v>
          </cell>
        </row>
        <row r="18252">
          <cell r="B18252">
            <v>1993.25</v>
          </cell>
          <cell r="C18252">
            <v>2013</v>
          </cell>
          <cell r="D18252" t="str">
            <v>412850  Levy: Bargaining Council</v>
          </cell>
          <cell r="E18252" t="str">
            <v>Informal Settlements</v>
          </cell>
          <cell r="F18252" t="str">
            <v>Water</v>
          </cell>
        </row>
        <row r="18253">
          <cell r="B18253">
            <v>1767.15</v>
          </cell>
          <cell r="C18253">
            <v>2013</v>
          </cell>
          <cell r="D18253" t="str">
            <v>412850  Levy: Bargaining Council</v>
          </cell>
          <cell r="E18253" t="str">
            <v>TOC</v>
          </cell>
          <cell r="F18253" t="str">
            <v>Water</v>
          </cell>
        </row>
        <row r="18254">
          <cell r="B18254">
            <v>666.4</v>
          </cell>
          <cell r="C18254">
            <v>2013</v>
          </cell>
          <cell r="D18254" t="str">
            <v>412850  Levy: Bargaining Council</v>
          </cell>
          <cell r="E18254" t="str">
            <v>Logistics</v>
          </cell>
          <cell r="F18254" t="str">
            <v>Water</v>
          </cell>
        </row>
        <row r="18255">
          <cell r="B18255">
            <v>1927.8</v>
          </cell>
          <cell r="C18255">
            <v>2013</v>
          </cell>
          <cell r="D18255" t="str">
            <v>412850  Levy: Bargaining Council</v>
          </cell>
          <cell r="E18255" t="str">
            <v>Logistics</v>
          </cell>
          <cell r="F18255" t="str">
            <v>Water</v>
          </cell>
        </row>
        <row r="18256">
          <cell r="B18256">
            <v>3578.2</v>
          </cell>
          <cell r="C18256">
            <v>2013</v>
          </cell>
          <cell r="D18256" t="str">
            <v>412850  Levy: Bargaining Council</v>
          </cell>
          <cell r="E18256" t="str">
            <v>Logistics</v>
          </cell>
          <cell r="F18256" t="str">
            <v>Water</v>
          </cell>
        </row>
        <row r="18257">
          <cell r="B18257">
            <v>1362.55</v>
          </cell>
          <cell r="C18257">
            <v>2013</v>
          </cell>
          <cell r="D18257" t="str">
            <v>412850  Levy: Bargaining Council</v>
          </cell>
          <cell r="E18257" t="str">
            <v>Logistics</v>
          </cell>
          <cell r="F18257" t="str">
            <v>Water</v>
          </cell>
        </row>
        <row r="18258">
          <cell r="B18258">
            <v>2683.45</v>
          </cell>
          <cell r="C18258">
            <v>2013</v>
          </cell>
          <cell r="D18258" t="str">
            <v>412850  Levy: Bargaining Council</v>
          </cell>
          <cell r="E18258" t="str">
            <v>Logistics</v>
          </cell>
          <cell r="F18258" t="str">
            <v>Water</v>
          </cell>
        </row>
        <row r="18259">
          <cell r="B18259">
            <v>464.1</v>
          </cell>
          <cell r="C18259">
            <v>2013</v>
          </cell>
          <cell r="D18259" t="str">
            <v>412850  Levy: Bargaining Council</v>
          </cell>
          <cell r="E18259" t="str">
            <v>District 1</v>
          </cell>
          <cell r="F18259" t="str">
            <v>Water</v>
          </cell>
        </row>
        <row r="18260">
          <cell r="B18260">
            <v>1190</v>
          </cell>
          <cell r="C18260">
            <v>2013</v>
          </cell>
          <cell r="D18260" t="str">
            <v>412850  Levy: Bargaining Council</v>
          </cell>
          <cell r="E18260" t="str">
            <v>District 1</v>
          </cell>
          <cell r="F18260" t="str">
            <v>Water</v>
          </cell>
        </row>
        <row r="18261">
          <cell r="B18261">
            <v>71.400000000000006</v>
          </cell>
          <cell r="C18261">
            <v>2013</v>
          </cell>
          <cell r="D18261" t="str">
            <v>412850  Levy: Bargaining Council</v>
          </cell>
          <cell r="E18261" t="str">
            <v>District 1</v>
          </cell>
          <cell r="F18261" t="str">
            <v>Water</v>
          </cell>
        </row>
        <row r="18262">
          <cell r="B18262">
            <v>5870.8</v>
          </cell>
          <cell r="C18262">
            <v>2013</v>
          </cell>
          <cell r="D18262" t="str">
            <v>412850  Levy: Bargaining Council</v>
          </cell>
          <cell r="E18262" t="str">
            <v>District 1</v>
          </cell>
          <cell r="F18262" t="str">
            <v>Water</v>
          </cell>
        </row>
        <row r="18263">
          <cell r="B18263">
            <v>27951.39</v>
          </cell>
          <cell r="C18263">
            <v>2013</v>
          </cell>
          <cell r="D18263" t="str">
            <v>412900  Levy: Skills Development</v>
          </cell>
          <cell r="E18263" t="str">
            <v>District 8</v>
          </cell>
          <cell r="F18263" t="str">
            <v>Water</v>
          </cell>
        </row>
        <row r="18264">
          <cell r="B18264">
            <v>81623.06</v>
          </cell>
          <cell r="C18264">
            <v>2013</v>
          </cell>
          <cell r="D18264" t="str">
            <v>412900  Levy: Skills Development</v>
          </cell>
          <cell r="E18264" t="str">
            <v>District 8</v>
          </cell>
          <cell r="F18264" t="str">
            <v>Water</v>
          </cell>
        </row>
        <row r="18265">
          <cell r="B18265">
            <v>25367.54</v>
          </cell>
          <cell r="C18265">
            <v>2013</v>
          </cell>
          <cell r="D18265" t="str">
            <v>412900  Levy: Skills Development</v>
          </cell>
          <cell r="E18265" t="str">
            <v>District 6</v>
          </cell>
          <cell r="F18265" t="str">
            <v>Water</v>
          </cell>
        </row>
        <row r="18266">
          <cell r="B18266">
            <v>12443.32</v>
          </cell>
          <cell r="C18266">
            <v>2013</v>
          </cell>
          <cell r="D18266" t="str">
            <v>412900  Levy: Skills Development</v>
          </cell>
          <cell r="E18266" t="str">
            <v>District 3</v>
          </cell>
          <cell r="F18266" t="str">
            <v>Water</v>
          </cell>
        </row>
        <row r="18267">
          <cell r="B18267">
            <v>18233.439999999999</v>
          </cell>
          <cell r="C18267">
            <v>2013</v>
          </cell>
          <cell r="D18267" t="str">
            <v>412900  Levy: Skills Development</v>
          </cell>
          <cell r="E18267" t="str">
            <v>District 3</v>
          </cell>
          <cell r="F18267" t="str">
            <v>Water</v>
          </cell>
        </row>
        <row r="18268">
          <cell r="B18268">
            <v>553.64</v>
          </cell>
          <cell r="C18268">
            <v>2013</v>
          </cell>
          <cell r="D18268" t="str">
            <v>412900  Levy: Skills Development</v>
          </cell>
          <cell r="E18268" t="str">
            <v>District 3</v>
          </cell>
          <cell r="F18268" t="str">
            <v>Water</v>
          </cell>
        </row>
        <row r="18269">
          <cell r="B18269">
            <v>57769.48</v>
          </cell>
          <cell r="C18269">
            <v>2013</v>
          </cell>
          <cell r="D18269" t="str">
            <v>412900  Levy: Skills Development</v>
          </cell>
          <cell r="E18269" t="str">
            <v>District 3</v>
          </cell>
          <cell r="F18269" t="str">
            <v>Water</v>
          </cell>
        </row>
        <row r="18270">
          <cell r="B18270">
            <v>2368.04</v>
          </cell>
          <cell r="C18270">
            <v>2013</v>
          </cell>
          <cell r="D18270" t="str">
            <v>412900  Levy: Skills Development</v>
          </cell>
          <cell r="E18270" t="str">
            <v>District 4</v>
          </cell>
          <cell r="F18270" t="str">
            <v>Water</v>
          </cell>
        </row>
        <row r="18271">
          <cell r="B18271">
            <v>61161.57</v>
          </cell>
          <cell r="C18271">
            <v>2013</v>
          </cell>
          <cell r="D18271" t="str">
            <v>412900  Levy: Skills Development</v>
          </cell>
          <cell r="E18271" t="str">
            <v>District 4</v>
          </cell>
          <cell r="F18271" t="str">
            <v>Water</v>
          </cell>
        </row>
        <row r="18272">
          <cell r="B18272">
            <v>93113.73</v>
          </cell>
          <cell r="C18272">
            <v>2013</v>
          </cell>
          <cell r="D18272" t="str">
            <v>412900  Levy: Skills Development</v>
          </cell>
          <cell r="E18272" t="str">
            <v>District 4</v>
          </cell>
          <cell r="F18272" t="str">
            <v>Water</v>
          </cell>
        </row>
        <row r="18273">
          <cell r="B18273">
            <v>69684.73</v>
          </cell>
          <cell r="C18273">
            <v>2013</v>
          </cell>
          <cell r="D18273" t="str">
            <v>412900  Levy: Skills Development</v>
          </cell>
          <cell r="E18273" t="str">
            <v>District 4</v>
          </cell>
          <cell r="F18273" t="str">
            <v>Water</v>
          </cell>
        </row>
        <row r="18274">
          <cell r="B18274">
            <v>36123.56</v>
          </cell>
          <cell r="C18274">
            <v>2013</v>
          </cell>
          <cell r="D18274" t="str">
            <v>412900  Levy: Skills Development</v>
          </cell>
          <cell r="E18274" t="str">
            <v>District 4</v>
          </cell>
          <cell r="F18274" t="str">
            <v>Water</v>
          </cell>
        </row>
        <row r="18275">
          <cell r="B18275">
            <v>902.15</v>
          </cell>
          <cell r="C18275">
            <v>2013</v>
          </cell>
          <cell r="D18275" t="str">
            <v>412900  Levy: Skills Development</v>
          </cell>
          <cell r="E18275" t="str">
            <v>District 8</v>
          </cell>
          <cell r="F18275" t="str">
            <v>Water</v>
          </cell>
        </row>
        <row r="18276">
          <cell r="B18276">
            <v>1711.72</v>
          </cell>
          <cell r="C18276">
            <v>2013</v>
          </cell>
          <cell r="D18276" t="str">
            <v>412900  Levy: Skills Development</v>
          </cell>
          <cell r="E18276" t="str">
            <v>District 8</v>
          </cell>
          <cell r="F18276" t="str">
            <v>Water</v>
          </cell>
        </row>
        <row r="18277">
          <cell r="B18277">
            <v>13851.64</v>
          </cell>
          <cell r="C18277">
            <v>2013</v>
          </cell>
          <cell r="D18277" t="str">
            <v>412900  Levy: Skills Development</v>
          </cell>
          <cell r="E18277" t="str">
            <v>District 6</v>
          </cell>
          <cell r="F18277" t="str">
            <v>Water</v>
          </cell>
        </row>
        <row r="18278">
          <cell r="B18278">
            <v>93136.29</v>
          </cell>
          <cell r="C18278">
            <v>2013</v>
          </cell>
          <cell r="D18278" t="str">
            <v>412900  Levy: Skills Development</v>
          </cell>
          <cell r="E18278" t="str">
            <v>District 6</v>
          </cell>
          <cell r="F18278" t="str">
            <v>Water</v>
          </cell>
        </row>
        <row r="18279">
          <cell r="B18279">
            <v>976.06</v>
          </cell>
          <cell r="C18279">
            <v>2013</v>
          </cell>
          <cell r="D18279" t="str">
            <v>412900  Levy: Skills Development</v>
          </cell>
          <cell r="E18279" t="str">
            <v>District 6</v>
          </cell>
          <cell r="F18279" t="str">
            <v>Water</v>
          </cell>
        </row>
        <row r="18280">
          <cell r="B18280">
            <v>25029.599999999999</v>
          </cell>
          <cell r="C18280">
            <v>2013</v>
          </cell>
          <cell r="D18280" t="str">
            <v>412900  Levy: Skills Development</v>
          </cell>
          <cell r="E18280" t="str">
            <v>District 6</v>
          </cell>
          <cell r="F18280" t="str">
            <v>Water</v>
          </cell>
        </row>
        <row r="18281">
          <cell r="B18281">
            <v>63280.25</v>
          </cell>
          <cell r="C18281">
            <v>2013</v>
          </cell>
          <cell r="D18281" t="str">
            <v>412900  Levy: Skills Development</v>
          </cell>
          <cell r="E18281" t="str">
            <v>District 6</v>
          </cell>
          <cell r="F18281" t="str">
            <v>Water</v>
          </cell>
        </row>
        <row r="18282">
          <cell r="B18282">
            <v>85363.33</v>
          </cell>
          <cell r="C18282">
            <v>2013</v>
          </cell>
          <cell r="D18282" t="str">
            <v>412900  Levy: Skills Development</v>
          </cell>
          <cell r="E18282" t="str">
            <v>District 6</v>
          </cell>
          <cell r="F18282" t="str">
            <v>Water</v>
          </cell>
        </row>
        <row r="18283">
          <cell r="B18283">
            <v>57180.52</v>
          </cell>
          <cell r="C18283">
            <v>2013</v>
          </cell>
          <cell r="D18283" t="str">
            <v>412900  Levy: Skills Development</v>
          </cell>
          <cell r="E18283" t="str">
            <v>District 8</v>
          </cell>
          <cell r="F18283" t="str">
            <v>Water</v>
          </cell>
        </row>
        <row r="18284">
          <cell r="B18284">
            <v>176620.46</v>
          </cell>
          <cell r="C18284">
            <v>2013</v>
          </cell>
          <cell r="D18284" t="str">
            <v>412900  Levy: Skills Development</v>
          </cell>
          <cell r="E18284" t="str">
            <v>District 8</v>
          </cell>
          <cell r="F18284" t="str">
            <v>Water</v>
          </cell>
        </row>
        <row r="18285">
          <cell r="B18285">
            <v>809.17</v>
          </cell>
          <cell r="C18285">
            <v>2013</v>
          </cell>
          <cell r="D18285" t="str">
            <v>412900  Levy: Skills Development</v>
          </cell>
          <cell r="E18285" t="str">
            <v>District 8</v>
          </cell>
          <cell r="F18285" t="str">
            <v>Water</v>
          </cell>
        </row>
        <row r="18286">
          <cell r="B18286">
            <v>2795.88</v>
          </cell>
          <cell r="C18286">
            <v>2013</v>
          </cell>
          <cell r="D18286" t="str">
            <v>412900  Levy: Skills Development</v>
          </cell>
          <cell r="E18286" t="str">
            <v>District 8</v>
          </cell>
          <cell r="F18286" t="str">
            <v>Water</v>
          </cell>
        </row>
        <row r="18287">
          <cell r="B18287">
            <v>120478.41</v>
          </cell>
          <cell r="C18287">
            <v>2013</v>
          </cell>
          <cell r="D18287" t="str">
            <v>412900  Levy: Skills Development</v>
          </cell>
          <cell r="E18287" t="str">
            <v>District 8</v>
          </cell>
          <cell r="F18287" t="str">
            <v>Water</v>
          </cell>
        </row>
        <row r="18288">
          <cell r="B18288">
            <v>69249.740000000005</v>
          </cell>
          <cell r="C18288">
            <v>2013</v>
          </cell>
          <cell r="D18288" t="str">
            <v>412900  Levy: Skills Development</v>
          </cell>
          <cell r="E18288" t="str">
            <v>District 8</v>
          </cell>
          <cell r="F18288" t="str">
            <v>Water</v>
          </cell>
        </row>
        <row r="18289">
          <cell r="B18289">
            <v>43327.22</v>
          </cell>
          <cell r="C18289">
            <v>2013</v>
          </cell>
          <cell r="D18289" t="str">
            <v>412900  Levy: Skills Development</v>
          </cell>
          <cell r="E18289" t="str">
            <v>District 8</v>
          </cell>
          <cell r="F18289" t="str">
            <v>Water</v>
          </cell>
        </row>
        <row r="18290">
          <cell r="B18290">
            <v>608388.69999999995</v>
          </cell>
          <cell r="C18290">
            <v>2013</v>
          </cell>
          <cell r="D18290" t="str">
            <v>412900  Levy: Skills Development</v>
          </cell>
          <cell r="E18290" t="str">
            <v>District 8</v>
          </cell>
          <cell r="F18290" t="str">
            <v>Water</v>
          </cell>
        </row>
        <row r="18291">
          <cell r="B18291">
            <v>18514.13</v>
          </cell>
          <cell r="C18291">
            <v>2013</v>
          </cell>
          <cell r="D18291" t="str">
            <v>412900  Levy: Skills Development</v>
          </cell>
          <cell r="E18291" t="str">
            <v>District 6</v>
          </cell>
          <cell r="F18291" t="str">
            <v>Water</v>
          </cell>
        </row>
        <row r="18292">
          <cell r="B18292">
            <v>8286.26</v>
          </cell>
          <cell r="C18292">
            <v>2013</v>
          </cell>
          <cell r="D18292" t="str">
            <v>412900  Levy: Skills Development</v>
          </cell>
          <cell r="E18292" t="str">
            <v>Informal Settlements</v>
          </cell>
          <cell r="F18292" t="str">
            <v>Sewer</v>
          </cell>
        </row>
        <row r="18293">
          <cell r="B18293">
            <v>163430.60999999999</v>
          </cell>
          <cell r="C18293">
            <v>2013</v>
          </cell>
          <cell r="D18293" t="str">
            <v>412900  Levy: Skills Development</v>
          </cell>
          <cell r="E18293" t="str">
            <v>District 1</v>
          </cell>
          <cell r="F18293" t="str">
            <v>Sewer</v>
          </cell>
        </row>
        <row r="18294">
          <cell r="B18294">
            <v>80653.740000000005</v>
          </cell>
          <cell r="C18294">
            <v>2013</v>
          </cell>
          <cell r="D18294" t="str">
            <v>412900  Levy: Skills Development</v>
          </cell>
          <cell r="E18294" t="str">
            <v>District 7</v>
          </cell>
          <cell r="F18294" t="str">
            <v>Sewer</v>
          </cell>
        </row>
        <row r="18295">
          <cell r="B18295">
            <v>25692.49</v>
          </cell>
          <cell r="C18295">
            <v>2013</v>
          </cell>
          <cell r="D18295" t="str">
            <v>412900  Levy: Skills Development</v>
          </cell>
          <cell r="E18295" t="str">
            <v>District 6</v>
          </cell>
          <cell r="F18295" t="str">
            <v>Sewer</v>
          </cell>
        </row>
        <row r="18296">
          <cell r="B18296">
            <v>2019.35</v>
          </cell>
          <cell r="C18296">
            <v>2013</v>
          </cell>
          <cell r="D18296" t="str">
            <v>412900  Levy: Skills Development</v>
          </cell>
          <cell r="E18296" t="str">
            <v>TOC</v>
          </cell>
          <cell r="F18296" t="str">
            <v>Sewer</v>
          </cell>
        </row>
        <row r="18297">
          <cell r="B18297">
            <v>52324.02</v>
          </cell>
          <cell r="C18297">
            <v>2013</v>
          </cell>
          <cell r="D18297" t="str">
            <v>412900  Levy: Skills Development</v>
          </cell>
          <cell r="E18297" t="str">
            <v>District 3</v>
          </cell>
          <cell r="F18297" t="str">
            <v>Sewer</v>
          </cell>
        </row>
        <row r="18298">
          <cell r="B18298">
            <v>91510.78</v>
          </cell>
          <cell r="C18298">
            <v>2013</v>
          </cell>
          <cell r="D18298" t="str">
            <v>412900  Levy: Skills Development</v>
          </cell>
          <cell r="E18298" t="str">
            <v>District 4</v>
          </cell>
          <cell r="F18298" t="str">
            <v>Sewer</v>
          </cell>
        </row>
        <row r="18299">
          <cell r="B18299">
            <v>74856.710000000006</v>
          </cell>
          <cell r="C18299">
            <v>2013</v>
          </cell>
          <cell r="D18299" t="str">
            <v>412900  Levy: Skills Development</v>
          </cell>
          <cell r="E18299" t="str">
            <v>District 4</v>
          </cell>
          <cell r="F18299" t="str">
            <v>Sewer</v>
          </cell>
        </row>
        <row r="18300">
          <cell r="B18300">
            <v>35268.71</v>
          </cell>
          <cell r="C18300">
            <v>2013</v>
          </cell>
          <cell r="D18300" t="str">
            <v>412900  Levy: Skills Development</v>
          </cell>
          <cell r="E18300" t="str">
            <v>District 4</v>
          </cell>
          <cell r="F18300" t="str">
            <v>Sewer</v>
          </cell>
        </row>
        <row r="18301">
          <cell r="B18301">
            <v>33447.67</v>
          </cell>
          <cell r="C18301">
            <v>2013</v>
          </cell>
          <cell r="D18301" t="str">
            <v>412900  Levy: Skills Development</v>
          </cell>
          <cell r="E18301" t="str">
            <v>District 7</v>
          </cell>
          <cell r="F18301" t="str">
            <v>Sewer</v>
          </cell>
        </row>
        <row r="18302">
          <cell r="B18302">
            <v>14835.32</v>
          </cell>
          <cell r="C18302">
            <v>2013</v>
          </cell>
          <cell r="D18302" t="str">
            <v>412900  Levy: Skills Development</v>
          </cell>
          <cell r="E18302" t="str">
            <v>District 6</v>
          </cell>
          <cell r="F18302" t="str">
            <v>Sewer</v>
          </cell>
        </row>
        <row r="18303">
          <cell r="B18303">
            <v>15725.99</v>
          </cell>
          <cell r="C18303">
            <v>2013</v>
          </cell>
          <cell r="D18303" t="str">
            <v>412900  Levy: Skills Development</v>
          </cell>
          <cell r="E18303" t="str">
            <v>District 6</v>
          </cell>
          <cell r="F18303" t="str">
            <v>Sewer</v>
          </cell>
        </row>
        <row r="18304">
          <cell r="B18304">
            <v>54673.91</v>
          </cell>
          <cell r="C18304">
            <v>2013</v>
          </cell>
          <cell r="D18304" t="str">
            <v>412900  Levy: Skills Development</v>
          </cell>
          <cell r="E18304" t="str">
            <v>District 6</v>
          </cell>
          <cell r="F18304" t="str">
            <v>Sewer</v>
          </cell>
        </row>
        <row r="18305">
          <cell r="B18305">
            <v>-194.1</v>
          </cell>
          <cell r="C18305">
            <v>2013</v>
          </cell>
          <cell r="D18305" t="str">
            <v>412900  Levy: Skills Development</v>
          </cell>
          <cell r="E18305" t="str">
            <v>District 7</v>
          </cell>
          <cell r="F18305" t="str">
            <v>Sewer</v>
          </cell>
        </row>
        <row r="18306">
          <cell r="B18306">
            <v>26710.17</v>
          </cell>
          <cell r="C18306">
            <v>2013</v>
          </cell>
          <cell r="D18306" t="str">
            <v>412900  Levy: Skills Development</v>
          </cell>
          <cell r="E18306" t="str">
            <v>Logistics</v>
          </cell>
          <cell r="F18306" t="str">
            <v>Water</v>
          </cell>
        </row>
        <row r="18307">
          <cell r="B18307">
            <v>32691.4</v>
          </cell>
          <cell r="C18307">
            <v>2013</v>
          </cell>
          <cell r="D18307" t="str">
            <v>412900  Levy: Skills Development</v>
          </cell>
          <cell r="E18307" t="str">
            <v>Informal Settlements</v>
          </cell>
          <cell r="F18307" t="str">
            <v>Water</v>
          </cell>
        </row>
        <row r="18308">
          <cell r="B18308">
            <v>114314.65</v>
          </cell>
          <cell r="C18308">
            <v>2013</v>
          </cell>
          <cell r="D18308" t="str">
            <v>412900  Levy: Skills Development</v>
          </cell>
          <cell r="E18308" t="str">
            <v>TOC</v>
          </cell>
          <cell r="F18308" t="str">
            <v>Water</v>
          </cell>
        </row>
        <row r="18309">
          <cell r="B18309">
            <v>65777.45</v>
          </cell>
          <cell r="C18309">
            <v>2013</v>
          </cell>
          <cell r="D18309" t="str">
            <v>412900  Levy: Skills Development</v>
          </cell>
          <cell r="E18309" t="str">
            <v>Informal Settlements</v>
          </cell>
          <cell r="F18309" t="str">
            <v>Water</v>
          </cell>
        </row>
        <row r="18310">
          <cell r="B18310">
            <v>56333.760000000002</v>
          </cell>
          <cell r="C18310">
            <v>2013</v>
          </cell>
          <cell r="D18310" t="str">
            <v>412900  Levy: Skills Development</v>
          </cell>
          <cell r="E18310" t="str">
            <v>TOC</v>
          </cell>
          <cell r="F18310" t="str">
            <v>Water</v>
          </cell>
        </row>
        <row r="18311">
          <cell r="B18311">
            <v>45651.76</v>
          </cell>
          <cell r="C18311">
            <v>2013</v>
          </cell>
          <cell r="D18311" t="str">
            <v>412900  Levy: Skills Development</v>
          </cell>
          <cell r="E18311" t="str">
            <v>Logistics</v>
          </cell>
          <cell r="F18311" t="str">
            <v>Water</v>
          </cell>
        </row>
        <row r="18312">
          <cell r="B18312">
            <v>47094.59</v>
          </cell>
          <cell r="C18312">
            <v>2013</v>
          </cell>
          <cell r="D18312" t="str">
            <v>412900  Levy: Skills Development</v>
          </cell>
          <cell r="E18312" t="str">
            <v>Logistics</v>
          </cell>
          <cell r="F18312" t="str">
            <v>Water</v>
          </cell>
        </row>
        <row r="18313">
          <cell r="B18313">
            <v>85076.67</v>
          </cell>
          <cell r="C18313">
            <v>2013</v>
          </cell>
          <cell r="D18313" t="str">
            <v>412900  Levy: Skills Development</v>
          </cell>
          <cell r="E18313" t="str">
            <v>Logistics</v>
          </cell>
          <cell r="F18313" t="str">
            <v>Water</v>
          </cell>
        </row>
        <row r="18314">
          <cell r="B18314">
            <v>31499.97</v>
          </cell>
          <cell r="C18314">
            <v>2013</v>
          </cell>
          <cell r="D18314" t="str">
            <v>412900  Levy: Skills Development</v>
          </cell>
          <cell r="E18314" t="str">
            <v>Logistics</v>
          </cell>
          <cell r="F18314" t="str">
            <v>Water</v>
          </cell>
        </row>
        <row r="18315">
          <cell r="B18315">
            <v>60959.519999999997</v>
          </cell>
          <cell r="C18315">
            <v>2013</v>
          </cell>
          <cell r="D18315" t="str">
            <v>412900  Levy: Skills Development</v>
          </cell>
          <cell r="E18315" t="str">
            <v>Logistics</v>
          </cell>
          <cell r="F18315" t="str">
            <v>Water</v>
          </cell>
        </row>
        <row r="18316">
          <cell r="B18316">
            <v>18502.32</v>
          </cell>
          <cell r="C18316">
            <v>2013</v>
          </cell>
          <cell r="D18316" t="str">
            <v>412900  Levy: Skills Development</v>
          </cell>
          <cell r="E18316" t="str">
            <v>District 1</v>
          </cell>
          <cell r="F18316" t="str">
            <v>Water</v>
          </cell>
        </row>
        <row r="18317">
          <cell r="B18317">
            <v>47832.97</v>
          </cell>
          <cell r="C18317">
            <v>2013</v>
          </cell>
          <cell r="D18317" t="str">
            <v>412900  Levy: Skills Development</v>
          </cell>
          <cell r="E18317" t="str">
            <v>District 1</v>
          </cell>
          <cell r="F18317" t="str">
            <v>Water</v>
          </cell>
        </row>
        <row r="18318">
          <cell r="B18318">
            <v>1215.5</v>
          </cell>
          <cell r="C18318">
            <v>2013</v>
          </cell>
          <cell r="D18318" t="str">
            <v>412900  Levy: Skills Development</v>
          </cell>
          <cell r="E18318" t="str">
            <v>District 1</v>
          </cell>
          <cell r="F18318" t="str">
            <v>Water</v>
          </cell>
        </row>
        <row r="18319">
          <cell r="B18319">
            <v>146921.85999999999</v>
          </cell>
          <cell r="C18319">
            <v>2013</v>
          </cell>
          <cell r="D18319" t="str">
            <v>412900  Levy: Skills Development</v>
          </cell>
          <cell r="E18319" t="str">
            <v>District 1</v>
          </cell>
          <cell r="F18319" t="str">
            <v>Water</v>
          </cell>
        </row>
        <row r="18320">
          <cell r="B18320">
            <v>3734.8</v>
          </cell>
          <cell r="C18320">
            <v>2013</v>
          </cell>
          <cell r="D18320" t="str">
            <v>412950  DO NOT USE - Licenses &amp; Permits</v>
          </cell>
          <cell r="E18320" t="str">
            <v>District 7</v>
          </cell>
          <cell r="F18320" t="str">
            <v>Sewer</v>
          </cell>
        </row>
        <row r="18321">
          <cell r="B18321">
            <v>250</v>
          </cell>
          <cell r="C18321">
            <v>2013</v>
          </cell>
          <cell r="D18321" t="str">
            <v>412950  DO NOT USE - Licenses &amp; Permits</v>
          </cell>
          <cell r="E18321" t="str">
            <v>Informal Settlements</v>
          </cell>
          <cell r="F18321" t="str">
            <v>Water</v>
          </cell>
        </row>
        <row r="18322">
          <cell r="B18322">
            <v>250</v>
          </cell>
          <cell r="C18322">
            <v>2013</v>
          </cell>
          <cell r="D18322" t="str">
            <v>412950  DO NOT USE - Licenses &amp; Permits</v>
          </cell>
          <cell r="E18322" t="str">
            <v>Logistics</v>
          </cell>
          <cell r="F18322" t="str">
            <v>Water</v>
          </cell>
        </row>
        <row r="18323">
          <cell r="B18323">
            <v>750</v>
          </cell>
          <cell r="C18323">
            <v>2013</v>
          </cell>
          <cell r="D18323" t="str">
            <v>412950  DO NOT USE - Licenses &amp; Permits</v>
          </cell>
          <cell r="E18323" t="str">
            <v>Logistics</v>
          </cell>
          <cell r="F18323" t="str">
            <v>Water</v>
          </cell>
        </row>
        <row r="18324">
          <cell r="B18324">
            <v>0</v>
          </cell>
          <cell r="C18324">
            <v>2013</v>
          </cell>
          <cell r="D18324" t="str">
            <v>412950  DO NOT USE - Licenses &amp; Permits</v>
          </cell>
          <cell r="E18324" t="str">
            <v>District 1</v>
          </cell>
          <cell r="F18324" t="str">
            <v>Water</v>
          </cell>
        </row>
        <row r="18325">
          <cell r="B18325">
            <v>3443.9</v>
          </cell>
          <cell r="C18325">
            <v>2013</v>
          </cell>
          <cell r="D18325" t="str">
            <v>412950  DO NOT USE - Licenses &amp; Permits</v>
          </cell>
          <cell r="E18325" t="str">
            <v>District 1</v>
          </cell>
          <cell r="F18325" t="str">
            <v>Water</v>
          </cell>
        </row>
        <row r="18326">
          <cell r="B18326">
            <v>30</v>
          </cell>
          <cell r="C18326">
            <v>2013</v>
          </cell>
          <cell r="D18326" t="str">
            <v>412950  DO NOT USE - Licenses &amp; Permits</v>
          </cell>
          <cell r="E18326" t="str">
            <v>District 6</v>
          </cell>
          <cell r="F18326" t="str">
            <v>Water</v>
          </cell>
        </row>
        <row r="18327">
          <cell r="B18327">
            <v>1250</v>
          </cell>
          <cell r="C18327">
            <v>2013</v>
          </cell>
          <cell r="D18327" t="str">
            <v>412950  DO NOT USE - Licenses &amp; Permits</v>
          </cell>
          <cell r="E18327" t="str">
            <v>District 8</v>
          </cell>
          <cell r="F18327" t="str">
            <v>Water</v>
          </cell>
        </row>
        <row r="18328">
          <cell r="B18328">
            <v>1190</v>
          </cell>
          <cell r="C18328">
            <v>2013</v>
          </cell>
          <cell r="D18328" t="str">
            <v>412950  DO NOT USE - Licenses &amp; Permits</v>
          </cell>
          <cell r="E18328" t="str">
            <v>District 6</v>
          </cell>
          <cell r="F18328" t="str">
            <v>Water</v>
          </cell>
        </row>
        <row r="18329">
          <cell r="B18329">
            <v>220</v>
          </cell>
          <cell r="C18329">
            <v>2013</v>
          </cell>
          <cell r="D18329" t="str">
            <v>412950  DO NOT USE - Licenses &amp; Permits</v>
          </cell>
          <cell r="E18329" t="str">
            <v>District 3</v>
          </cell>
          <cell r="F18329" t="str">
            <v>Water</v>
          </cell>
        </row>
        <row r="18330">
          <cell r="B18330">
            <v>0</v>
          </cell>
          <cell r="C18330">
            <v>2013</v>
          </cell>
          <cell r="D18330" t="str">
            <v>412950  DO NOT USE - Licenses &amp; Permits</v>
          </cell>
          <cell r="E18330" t="str">
            <v>District 4</v>
          </cell>
          <cell r="F18330" t="str">
            <v>Water</v>
          </cell>
        </row>
        <row r="18331">
          <cell r="B18331">
            <v>171.06</v>
          </cell>
          <cell r="C18331">
            <v>2013</v>
          </cell>
          <cell r="D18331" t="str">
            <v>412950  DO NOT USE - Licenses &amp; Permits</v>
          </cell>
          <cell r="E18331" t="str">
            <v>District 4</v>
          </cell>
          <cell r="F18331" t="str">
            <v>Water</v>
          </cell>
        </row>
        <row r="18332">
          <cell r="B18332">
            <v>250</v>
          </cell>
          <cell r="C18332">
            <v>2013</v>
          </cell>
          <cell r="D18332" t="str">
            <v>412950  DO NOT USE - Licenses &amp; Permits</v>
          </cell>
          <cell r="E18332" t="str">
            <v>District 4</v>
          </cell>
          <cell r="F18332" t="str">
            <v>Water</v>
          </cell>
        </row>
        <row r="18333">
          <cell r="B18333">
            <v>250</v>
          </cell>
          <cell r="C18333">
            <v>2013</v>
          </cell>
          <cell r="D18333" t="str">
            <v>412950  DO NOT USE - Licenses &amp; Permits</v>
          </cell>
          <cell r="E18333" t="str">
            <v>District 4</v>
          </cell>
          <cell r="F18333" t="str">
            <v>Water</v>
          </cell>
        </row>
        <row r="18334">
          <cell r="B18334">
            <v>0</v>
          </cell>
          <cell r="C18334">
            <v>2013</v>
          </cell>
          <cell r="D18334" t="str">
            <v>412950  DO NOT USE - Licenses &amp; Permits</v>
          </cell>
          <cell r="E18334" t="str">
            <v>District 6</v>
          </cell>
          <cell r="F18334" t="str">
            <v>Water</v>
          </cell>
        </row>
        <row r="18335">
          <cell r="B18335">
            <v>0</v>
          </cell>
          <cell r="C18335">
            <v>2013</v>
          </cell>
          <cell r="D18335" t="str">
            <v>412950  DO NOT USE - Licenses &amp; Permits</v>
          </cell>
          <cell r="E18335" t="str">
            <v>District 6</v>
          </cell>
          <cell r="F18335" t="str">
            <v>Water</v>
          </cell>
        </row>
        <row r="18336">
          <cell r="B18336">
            <v>470</v>
          </cell>
          <cell r="C18336">
            <v>2013</v>
          </cell>
          <cell r="D18336" t="str">
            <v>412950  DO NOT USE - Licenses &amp; Permits</v>
          </cell>
          <cell r="E18336" t="str">
            <v>District 6</v>
          </cell>
          <cell r="F18336" t="str">
            <v>Water</v>
          </cell>
        </row>
        <row r="18337">
          <cell r="B18337">
            <v>1250</v>
          </cell>
          <cell r="C18337">
            <v>2013</v>
          </cell>
          <cell r="D18337" t="str">
            <v>412950  DO NOT USE - Licenses &amp; Permits</v>
          </cell>
          <cell r="E18337" t="str">
            <v>District 6</v>
          </cell>
          <cell r="F18337" t="str">
            <v>Water</v>
          </cell>
        </row>
        <row r="18338">
          <cell r="B18338">
            <v>250</v>
          </cell>
          <cell r="C18338">
            <v>2013</v>
          </cell>
          <cell r="D18338" t="str">
            <v>412950  DO NOT USE - Licenses &amp; Permits</v>
          </cell>
          <cell r="E18338" t="str">
            <v>District 6</v>
          </cell>
          <cell r="F18338" t="str">
            <v>Water</v>
          </cell>
        </row>
        <row r="18339">
          <cell r="B18339">
            <v>0</v>
          </cell>
          <cell r="C18339">
            <v>2013</v>
          </cell>
          <cell r="D18339" t="str">
            <v>412950  DO NOT USE - Licenses &amp; Permits</v>
          </cell>
          <cell r="E18339" t="str">
            <v>District 8</v>
          </cell>
          <cell r="F18339" t="str">
            <v>Water</v>
          </cell>
        </row>
        <row r="18340">
          <cell r="B18340">
            <v>0</v>
          </cell>
          <cell r="C18340">
            <v>2013</v>
          </cell>
          <cell r="D18340" t="str">
            <v>412950  DO NOT USE - Licenses &amp; Permits</v>
          </cell>
          <cell r="E18340" t="str">
            <v>District 8</v>
          </cell>
          <cell r="F18340" t="str">
            <v>Water</v>
          </cell>
        </row>
        <row r="18341">
          <cell r="B18341">
            <v>5361.21</v>
          </cell>
          <cell r="C18341">
            <v>2013</v>
          </cell>
          <cell r="D18341" t="str">
            <v>412950  DO NOT USE - Licenses &amp; Permits</v>
          </cell>
          <cell r="E18341" t="str">
            <v>District 8</v>
          </cell>
          <cell r="F18341" t="str">
            <v>Water</v>
          </cell>
        </row>
        <row r="18342">
          <cell r="B18342">
            <v>0</v>
          </cell>
          <cell r="C18342">
            <v>2013</v>
          </cell>
          <cell r="D18342" t="str">
            <v>412950  DO NOT USE - Licenses &amp; Permits</v>
          </cell>
          <cell r="E18342" t="str">
            <v>Informal Settlements</v>
          </cell>
          <cell r="F18342" t="str">
            <v>Sewer</v>
          </cell>
        </row>
        <row r="18343">
          <cell r="B18343">
            <v>1421.06</v>
          </cell>
          <cell r="C18343">
            <v>2013</v>
          </cell>
          <cell r="D18343" t="str">
            <v>412950  DO NOT USE - Licenses &amp; Permits</v>
          </cell>
          <cell r="E18343" t="str">
            <v>Logistics</v>
          </cell>
          <cell r="F18343" t="str">
            <v>Sewer</v>
          </cell>
        </row>
        <row r="18344">
          <cell r="B18344">
            <v>0</v>
          </cell>
          <cell r="C18344">
            <v>2013</v>
          </cell>
          <cell r="D18344" t="str">
            <v>412950  DO NOT USE - Licenses &amp; Permits</v>
          </cell>
          <cell r="E18344" t="str">
            <v>Logistics</v>
          </cell>
          <cell r="F18344" t="str">
            <v>Sewer</v>
          </cell>
        </row>
        <row r="18345">
          <cell r="B18345">
            <v>0</v>
          </cell>
          <cell r="C18345">
            <v>2013</v>
          </cell>
          <cell r="D18345" t="str">
            <v>412950  DO NOT USE - Licenses &amp; Permits</v>
          </cell>
          <cell r="E18345" t="str">
            <v>Logistics</v>
          </cell>
          <cell r="F18345" t="str">
            <v>Sewer</v>
          </cell>
        </row>
        <row r="18346">
          <cell r="B18346">
            <v>2250</v>
          </cell>
          <cell r="C18346">
            <v>2013</v>
          </cell>
          <cell r="D18346" t="str">
            <v>412950  DO NOT USE - Licenses &amp; Permits</v>
          </cell>
          <cell r="E18346" t="str">
            <v>District 1</v>
          </cell>
          <cell r="F18346" t="str">
            <v>Sewer</v>
          </cell>
        </row>
        <row r="18347">
          <cell r="B18347">
            <v>0</v>
          </cell>
          <cell r="C18347">
            <v>2013</v>
          </cell>
          <cell r="D18347" t="str">
            <v>412950  DO NOT USE - Licenses &amp; Permits</v>
          </cell>
          <cell r="E18347" t="str">
            <v>District 1</v>
          </cell>
          <cell r="F18347" t="str">
            <v>Sewer</v>
          </cell>
        </row>
        <row r="18348">
          <cell r="B18348">
            <v>250</v>
          </cell>
          <cell r="C18348">
            <v>2013</v>
          </cell>
          <cell r="D18348" t="str">
            <v>412950  DO NOT USE - Licenses &amp; Permits</v>
          </cell>
          <cell r="E18348" t="str">
            <v>District 7</v>
          </cell>
          <cell r="F18348" t="str">
            <v>Sewer</v>
          </cell>
        </row>
        <row r="18349">
          <cell r="B18349">
            <v>0</v>
          </cell>
          <cell r="C18349">
            <v>2013</v>
          </cell>
          <cell r="D18349" t="str">
            <v>412950  DO NOT USE - Licenses &amp; Permits</v>
          </cell>
          <cell r="E18349" t="str">
            <v>District 6</v>
          </cell>
          <cell r="F18349" t="str">
            <v>Sewer</v>
          </cell>
        </row>
        <row r="18350">
          <cell r="B18350">
            <v>0</v>
          </cell>
          <cell r="C18350">
            <v>2013</v>
          </cell>
          <cell r="D18350" t="str">
            <v>412950  DO NOT USE - Licenses &amp; Permits</v>
          </cell>
          <cell r="E18350" t="str">
            <v>District 7</v>
          </cell>
          <cell r="F18350" t="str">
            <v>Sewer</v>
          </cell>
        </row>
        <row r="18351">
          <cell r="B18351">
            <v>0</v>
          </cell>
          <cell r="C18351">
            <v>2013</v>
          </cell>
          <cell r="D18351" t="str">
            <v>412950  DO NOT USE - Licenses &amp; Permits</v>
          </cell>
          <cell r="E18351" t="str">
            <v>District 7</v>
          </cell>
          <cell r="F18351" t="str">
            <v>Sewer</v>
          </cell>
        </row>
        <row r="18352">
          <cell r="B18352">
            <v>171.06</v>
          </cell>
          <cell r="C18352">
            <v>2013</v>
          </cell>
          <cell r="D18352" t="str">
            <v>412950  DO NOT USE - Licenses &amp; Permits</v>
          </cell>
          <cell r="E18352" t="str">
            <v>TOC</v>
          </cell>
          <cell r="F18352" t="str">
            <v>Sewer</v>
          </cell>
        </row>
        <row r="18353">
          <cell r="B18353">
            <v>470</v>
          </cell>
          <cell r="C18353">
            <v>2013</v>
          </cell>
          <cell r="D18353" t="str">
            <v>412950  DO NOT USE - Licenses &amp; Permits</v>
          </cell>
          <cell r="E18353" t="str">
            <v>District 3</v>
          </cell>
          <cell r="F18353" t="str">
            <v>Sewer</v>
          </cell>
        </row>
        <row r="18354">
          <cell r="B18354">
            <v>1000</v>
          </cell>
          <cell r="C18354">
            <v>2013</v>
          </cell>
          <cell r="D18354" t="str">
            <v>412950  DO NOT USE - Licenses &amp; Permits</v>
          </cell>
          <cell r="E18354" t="str">
            <v>District 4</v>
          </cell>
          <cell r="F18354" t="str">
            <v>Sewer</v>
          </cell>
        </row>
        <row r="18355">
          <cell r="B18355">
            <v>1000</v>
          </cell>
          <cell r="C18355">
            <v>2013</v>
          </cell>
          <cell r="D18355" t="str">
            <v>412950  DO NOT USE - Licenses &amp; Permits</v>
          </cell>
          <cell r="E18355" t="str">
            <v>District 4</v>
          </cell>
          <cell r="F18355" t="str">
            <v>Sewer</v>
          </cell>
        </row>
        <row r="18356">
          <cell r="B18356">
            <v>0</v>
          </cell>
          <cell r="C18356">
            <v>2013</v>
          </cell>
          <cell r="D18356" t="str">
            <v>412950  DO NOT USE - Licenses &amp; Permits</v>
          </cell>
          <cell r="E18356" t="str">
            <v>District 4</v>
          </cell>
          <cell r="F18356" t="str">
            <v>Sewer</v>
          </cell>
        </row>
        <row r="18357">
          <cell r="B18357">
            <v>30</v>
          </cell>
          <cell r="C18357">
            <v>2013</v>
          </cell>
          <cell r="D18357" t="str">
            <v>412950  DO NOT USE - Licenses &amp; Permits</v>
          </cell>
          <cell r="E18357" t="str">
            <v>District 4</v>
          </cell>
          <cell r="F18357" t="str">
            <v>Sewer</v>
          </cell>
        </row>
        <row r="18358">
          <cell r="B18358">
            <v>0</v>
          </cell>
          <cell r="C18358">
            <v>2013</v>
          </cell>
          <cell r="D18358" t="str">
            <v>412950  DO NOT USE - Licenses &amp; Permits</v>
          </cell>
          <cell r="E18358" t="str">
            <v>District 7</v>
          </cell>
          <cell r="F18358" t="str">
            <v>Sewer</v>
          </cell>
        </row>
        <row r="18359">
          <cell r="B18359">
            <v>1220</v>
          </cell>
          <cell r="C18359">
            <v>2013</v>
          </cell>
          <cell r="D18359" t="str">
            <v>412950  DO NOT USE - Licenses &amp; Permits</v>
          </cell>
          <cell r="E18359" t="str">
            <v>District 6</v>
          </cell>
          <cell r="F18359" t="str">
            <v>Sewer</v>
          </cell>
        </row>
        <row r="18360">
          <cell r="B18360">
            <v>560</v>
          </cell>
          <cell r="C18360">
            <v>2013</v>
          </cell>
          <cell r="D18360" t="str">
            <v>412950  DO NOT USE - Licenses &amp; Permits</v>
          </cell>
          <cell r="E18360" t="str">
            <v>District 6</v>
          </cell>
          <cell r="F18360" t="str">
            <v>Sewer</v>
          </cell>
        </row>
        <row r="18361">
          <cell r="B18361">
            <v>0</v>
          </cell>
          <cell r="C18361">
            <v>2013</v>
          </cell>
          <cell r="D18361" t="str">
            <v>412950  DO NOT USE - Licenses &amp; Permits</v>
          </cell>
          <cell r="E18361" t="str">
            <v>District 6</v>
          </cell>
          <cell r="F18361" t="str">
            <v>Sewer</v>
          </cell>
        </row>
        <row r="18362">
          <cell r="B18362">
            <v>1000</v>
          </cell>
          <cell r="C18362">
            <v>2013</v>
          </cell>
          <cell r="D18362" t="str">
            <v>412950  DO NOT USE - Licenses &amp; Permits</v>
          </cell>
          <cell r="E18362" t="str">
            <v>District 6</v>
          </cell>
          <cell r="F18362" t="str">
            <v>Sewer</v>
          </cell>
        </row>
        <row r="18363">
          <cell r="B18363">
            <v>0</v>
          </cell>
          <cell r="C18363">
            <v>2013</v>
          </cell>
          <cell r="D18363" t="str">
            <v>412950  DO NOT USE - Licenses &amp; Permits</v>
          </cell>
          <cell r="E18363" t="str">
            <v>District 7</v>
          </cell>
          <cell r="F18363" t="str">
            <v>Sewer</v>
          </cell>
        </row>
        <row r="18364">
          <cell r="B18364">
            <v>1760.54</v>
          </cell>
          <cell r="C18364">
            <v>2013</v>
          </cell>
          <cell r="D18364" t="str">
            <v>413050  Medical Health Services &amp; Support</v>
          </cell>
          <cell r="E18364" t="str">
            <v>Informal Settlements</v>
          </cell>
          <cell r="F18364" t="str">
            <v>Water</v>
          </cell>
        </row>
        <row r="18365">
          <cell r="B18365">
            <v>0</v>
          </cell>
          <cell r="C18365">
            <v>2013</v>
          </cell>
          <cell r="D18365" t="str">
            <v>413050  Medical Health Services &amp; Support</v>
          </cell>
          <cell r="E18365" t="str">
            <v>Planning &amp; Design</v>
          </cell>
          <cell r="F18365" t="str">
            <v>Water</v>
          </cell>
        </row>
        <row r="18366">
          <cell r="B18366">
            <v>1523.53</v>
          </cell>
          <cell r="C18366">
            <v>2013</v>
          </cell>
          <cell r="D18366" t="str">
            <v>413050  Medical Health Services &amp; Support</v>
          </cell>
          <cell r="E18366" t="str">
            <v>Informal Settlements</v>
          </cell>
          <cell r="F18366" t="str">
            <v>Water</v>
          </cell>
        </row>
        <row r="18367">
          <cell r="B18367">
            <v>0</v>
          </cell>
          <cell r="C18367">
            <v>2013</v>
          </cell>
          <cell r="D18367" t="str">
            <v>413050  Medical Health Services &amp; Support</v>
          </cell>
          <cell r="E18367" t="str">
            <v>Logistics</v>
          </cell>
          <cell r="F18367" t="str">
            <v>Water</v>
          </cell>
        </row>
        <row r="18368">
          <cell r="B18368">
            <v>13035.9</v>
          </cell>
          <cell r="C18368">
            <v>2013</v>
          </cell>
          <cell r="D18368" t="str">
            <v>413050  Medical Health Services &amp; Support</v>
          </cell>
          <cell r="E18368" t="str">
            <v>Logistics</v>
          </cell>
          <cell r="F18368" t="str">
            <v>Water</v>
          </cell>
        </row>
        <row r="18369">
          <cell r="B18369">
            <v>4835.54</v>
          </cell>
          <cell r="C18369">
            <v>2013</v>
          </cell>
          <cell r="D18369" t="str">
            <v>413050  Medical Health Services &amp; Support</v>
          </cell>
          <cell r="E18369" t="str">
            <v>Logistics</v>
          </cell>
          <cell r="F18369" t="str">
            <v>Water</v>
          </cell>
        </row>
        <row r="18370">
          <cell r="B18370">
            <v>0</v>
          </cell>
          <cell r="C18370">
            <v>2013</v>
          </cell>
          <cell r="D18370" t="str">
            <v>413050  Medical Health Services &amp; Support</v>
          </cell>
          <cell r="E18370" t="str">
            <v>District 1</v>
          </cell>
          <cell r="F18370" t="str">
            <v>Water</v>
          </cell>
        </row>
        <row r="18371">
          <cell r="B18371">
            <v>43685.91</v>
          </cell>
          <cell r="C18371">
            <v>2013</v>
          </cell>
          <cell r="D18371" t="str">
            <v>413050  Medical Health Services &amp; Support</v>
          </cell>
          <cell r="E18371" t="str">
            <v>District 1</v>
          </cell>
          <cell r="F18371" t="str">
            <v>Water</v>
          </cell>
        </row>
        <row r="18372">
          <cell r="B18372">
            <v>116.7</v>
          </cell>
          <cell r="C18372">
            <v>2013</v>
          </cell>
          <cell r="D18372" t="str">
            <v>413050  Medical Health Services &amp; Support</v>
          </cell>
          <cell r="E18372" t="str">
            <v>District 6</v>
          </cell>
          <cell r="F18372" t="str">
            <v>Water</v>
          </cell>
        </row>
        <row r="18373">
          <cell r="B18373">
            <v>18605.189999999999</v>
          </cell>
          <cell r="C18373">
            <v>2013</v>
          </cell>
          <cell r="D18373" t="str">
            <v>413050  Medical Health Services &amp; Support</v>
          </cell>
          <cell r="E18373" t="str">
            <v>District 8</v>
          </cell>
          <cell r="F18373" t="str">
            <v>Water</v>
          </cell>
        </row>
        <row r="18374">
          <cell r="B18374">
            <v>9927.75</v>
          </cell>
          <cell r="C18374">
            <v>2013</v>
          </cell>
          <cell r="D18374" t="str">
            <v>413050  Medical Health Services &amp; Support</v>
          </cell>
          <cell r="E18374" t="str">
            <v>District 6</v>
          </cell>
          <cell r="F18374" t="str">
            <v>Water</v>
          </cell>
        </row>
        <row r="18375">
          <cell r="B18375">
            <v>0</v>
          </cell>
          <cell r="C18375">
            <v>2013</v>
          </cell>
          <cell r="D18375" t="str">
            <v>413050  Medical Health Services &amp; Support</v>
          </cell>
          <cell r="E18375" t="str">
            <v>District 3</v>
          </cell>
          <cell r="F18375" t="str">
            <v>Water</v>
          </cell>
        </row>
        <row r="18376">
          <cell r="B18376">
            <v>9387.59</v>
          </cell>
          <cell r="C18376">
            <v>2013</v>
          </cell>
          <cell r="D18376" t="str">
            <v>413050  Medical Health Services &amp; Support</v>
          </cell>
          <cell r="E18376" t="str">
            <v>District 3</v>
          </cell>
          <cell r="F18376" t="str">
            <v>Water</v>
          </cell>
        </row>
        <row r="18377">
          <cell r="B18377">
            <v>1415.11</v>
          </cell>
          <cell r="C18377">
            <v>2013</v>
          </cell>
          <cell r="D18377" t="str">
            <v>413050  Medical Health Services &amp; Support</v>
          </cell>
          <cell r="E18377" t="str">
            <v>District 4</v>
          </cell>
          <cell r="F18377" t="str">
            <v>Water</v>
          </cell>
        </row>
        <row r="18378">
          <cell r="B18378">
            <v>1353.68</v>
          </cell>
          <cell r="C18378">
            <v>2013</v>
          </cell>
          <cell r="D18378" t="str">
            <v>413050  Medical Health Services &amp; Support</v>
          </cell>
          <cell r="E18378" t="str">
            <v>District 4</v>
          </cell>
          <cell r="F18378" t="str">
            <v>Water</v>
          </cell>
        </row>
        <row r="18379">
          <cell r="B18379">
            <v>798.12</v>
          </cell>
          <cell r="C18379">
            <v>2013</v>
          </cell>
          <cell r="D18379" t="str">
            <v>413050  Medical Health Services &amp; Support</v>
          </cell>
          <cell r="E18379" t="str">
            <v>District 4</v>
          </cell>
          <cell r="F18379" t="str">
            <v>Water</v>
          </cell>
        </row>
        <row r="18380">
          <cell r="B18380">
            <v>4004.56</v>
          </cell>
          <cell r="C18380">
            <v>2013</v>
          </cell>
          <cell r="D18380" t="str">
            <v>413050  Medical Health Services &amp; Support</v>
          </cell>
          <cell r="E18380" t="str">
            <v>District 4</v>
          </cell>
          <cell r="F18380" t="str">
            <v>Water</v>
          </cell>
        </row>
        <row r="18381">
          <cell r="B18381">
            <v>1578.41</v>
          </cell>
          <cell r="C18381">
            <v>2013</v>
          </cell>
          <cell r="D18381" t="str">
            <v>413050  Medical Health Services &amp; Support</v>
          </cell>
          <cell r="E18381" t="str">
            <v>District 6</v>
          </cell>
          <cell r="F18381" t="str">
            <v>Water</v>
          </cell>
        </row>
        <row r="18382">
          <cell r="B18382">
            <v>680</v>
          </cell>
          <cell r="C18382">
            <v>2013</v>
          </cell>
          <cell r="D18382" t="str">
            <v>413050  Medical Health Services &amp; Support</v>
          </cell>
          <cell r="E18382" t="str">
            <v>District 6</v>
          </cell>
          <cell r="F18382" t="str">
            <v>Water</v>
          </cell>
        </row>
        <row r="18383">
          <cell r="B18383">
            <v>6461.32</v>
          </cell>
          <cell r="C18383">
            <v>2013</v>
          </cell>
          <cell r="D18383" t="str">
            <v>413050  Medical Health Services &amp; Support</v>
          </cell>
          <cell r="E18383" t="str">
            <v>District 6</v>
          </cell>
          <cell r="F18383" t="str">
            <v>Water</v>
          </cell>
        </row>
        <row r="18384">
          <cell r="B18384">
            <v>3991.68</v>
          </cell>
          <cell r="C18384">
            <v>2013</v>
          </cell>
          <cell r="D18384" t="str">
            <v>413050  Medical Health Services &amp; Support</v>
          </cell>
          <cell r="E18384" t="str">
            <v>District 6</v>
          </cell>
          <cell r="F18384" t="str">
            <v>Water</v>
          </cell>
        </row>
        <row r="18385">
          <cell r="B18385">
            <v>2883</v>
          </cell>
          <cell r="C18385">
            <v>2013</v>
          </cell>
          <cell r="D18385" t="str">
            <v>413050  Medical Health Services &amp; Support</v>
          </cell>
          <cell r="E18385" t="str">
            <v>District 6</v>
          </cell>
          <cell r="F18385" t="str">
            <v>Water</v>
          </cell>
        </row>
        <row r="18386">
          <cell r="B18386">
            <v>3112.3</v>
          </cell>
          <cell r="C18386">
            <v>2013</v>
          </cell>
          <cell r="D18386" t="str">
            <v>413050  Medical Health Services &amp; Support</v>
          </cell>
          <cell r="E18386" t="str">
            <v>District 6</v>
          </cell>
          <cell r="F18386" t="str">
            <v>Water</v>
          </cell>
        </row>
        <row r="18387">
          <cell r="B18387">
            <v>7402.75</v>
          </cell>
          <cell r="C18387">
            <v>2013</v>
          </cell>
          <cell r="D18387" t="str">
            <v>413050  Medical Health Services &amp; Support</v>
          </cell>
          <cell r="E18387" t="str">
            <v>District 8</v>
          </cell>
          <cell r="F18387" t="str">
            <v>Water</v>
          </cell>
        </row>
        <row r="18388">
          <cell r="B18388">
            <v>0</v>
          </cell>
          <cell r="C18388">
            <v>2013</v>
          </cell>
          <cell r="D18388" t="str">
            <v>413050  Medical Health Services &amp; Support</v>
          </cell>
          <cell r="E18388" t="str">
            <v>Informal Settlements</v>
          </cell>
          <cell r="F18388" t="str">
            <v>Sewer</v>
          </cell>
        </row>
        <row r="18389">
          <cell r="B18389">
            <v>0</v>
          </cell>
          <cell r="C18389">
            <v>2013</v>
          </cell>
          <cell r="D18389" t="str">
            <v>413050  Medical Health Services &amp; Support</v>
          </cell>
          <cell r="E18389" t="str">
            <v>Informal Settlements</v>
          </cell>
          <cell r="F18389" t="str">
            <v>Sewer</v>
          </cell>
        </row>
        <row r="18390">
          <cell r="B18390">
            <v>20937.78</v>
          </cell>
          <cell r="C18390">
            <v>2013</v>
          </cell>
          <cell r="D18390" t="str">
            <v>413050  Medical Health Services &amp; Support</v>
          </cell>
          <cell r="E18390" t="str">
            <v>Logistics</v>
          </cell>
          <cell r="F18390" t="str">
            <v>Sewer</v>
          </cell>
        </row>
        <row r="18391">
          <cell r="B18391">
            <v>0</v>
          </cell>
          <cell r="C18391">
            <v>2013</v>
          </cell>
          <cell r="D18391" t="str">
            <v>413050  Medical Health Services &amp; Support</v>
          </cell>
          <cell r="E18391" t="str">
            <v>Logistics</v>
          </cell>
          <cell r="F18391" t="str">
            <v>Sewer</v>
          </cell>
        </row>
        <row r="18392">
          <cell r="B18392">
            <v>0</v>
          </cell>
          <cell r="C18392">
            <v>2013</v>
          </cell>
          <cell r="D18392" t="str">
            <v>413050  Medical Health Services &amp; Support</v>
          </cell>
          <cell r="E18392" t="str">
            <v>Logistics</v>
          </cell>
          <cell r="F18392" t="str">
            <v>Sewer</v>
          </cell>
        </row>
        <row r="18393">
          <cell r="B18393">
            <v>0</v>
          </cell>
          <cell r="C18393">
            <v>2013</v>
          </cell>
          <cell r="D18393" t="str">
            <v>413050  Medical Health Services &amp; Support</v>
          </cell>
          <cell r="E18393" t="str">
            <v>Logistics</v>
          </cell>
          <cell r="F18393" t="str">
            <v>Sewer</v>
          </cell>
        </row>
        <row r="18394">
          <cell r="B18394">
            <v>18156.57</v>
          </cell>
          <cell r="C18394">
            <v>2013</v>
          </cell>
          <cell r="D18394" t="str">
            <v>413050  Medical Health Services &amp; Support</v>
          </cell>
          <cell r="E18394" t="str">
            <v>District 1</v>
          </cell>
          <cell r="F18394" t="str">
            <v>Sewer</v>
          </cell>
        </row>
        <row r="18395">
          <cell r="B18395">
            <v>231.46</v>
          </cell>
          <cell r="C18395">
            <v>2013</v>
          </cell>
          <cell r="D18395" t="str">
            <v>413050  Medical Health Services &amp; Support</v>
          </cell>
          <cell r="E18395" t="str">
            <v>District 7</v>
          </cell>
          <cell r="F18395" t="str">
            <v>Sewer</v>
          </cell>
        </row>
        <row r="18396">
          <cell r="B18396">
            <v>4084.96</v>
          </cell>
          <cell r="C18396">
            <v>2013</v>
          </cell>
          <cell r="D18396" t="str">
            <v>413050  Medical Health Services &amp; Support</v>
          </cell>
          <cell r="E18396" t="str">
            <v>District 6</v>
          </cell>
          <cell r="F18396" t="str">
            <v>Sewer</v>
          </cell>
        </row>
        <row r="18397">
          <cell r="B18397">
            <v>0</v>
          </cell>
          <cell r="C18397">
            <v>2013</v>
          </cell>
          <cell r="D18397" t="str">
            <v>413050  Medical Health Services &amp; Support</v>
          </cell>
          <cell r="E18397" t="str">
            <v>District 7</v>
          </cell>
          <cell r="F18397" t="str">
            <v>Sewer</v>
          </cell>
        </row>
        <row r="18398">
          <cell r="B18398">
            <v>0</v>
          </cell>
          <cell r="C18398">
            <v>2013</v>
          </cell>
          <cell r="D18398" t="str">
            <v>413050  Medical Health Services &amp; Support</v>
          </cell>
          <cell r="E18398" t="str">
            <v>District 7</v>
          </cell>
          <cell r="F18398" t="str">
            <v>Sewer</v>
          </cell>
        </row>
        <row r="18399">
          <cell r="B18399">
            <v>0</v>
          </cell>
          <cell r="C18399">
            <v>2013</v>
          </cell>
          <cell r="D18399" t="str">
            <v>413050  Medical Health Services &amp; Support</v>
          </cell>
          <cell r="E18399" t="str">
            <v>District 3</v>
          </cell>
          <cell r="F18399" t="str">
            <v>Sewer</v>
          </cell>
        </row>
        <row r="18400">
          <cell r="B18400">
            <v>0</v>
          </cell>
          <cell r="C18400">
            <v>2013</v>
          </cell>
          <cell r="D18400" t="str">
            <v>413050  Medical Health Services &amp; Support</v>
          </cell>
          <cell r="E18400" t="str">
            <v>District 3</v>
          </cell>
          <cell r="F18400" t="str">
            <v>Sewer</v>
          </cell>
        </row>
        <row r="18401">
          <cell r="B18401">
            <v>0</v>
          </cell>
          <cell r="C18401">
            <v>2013</v>
          </cell>
          <cell r="D18401" t="str">
            <v>413050  Medical Health Services &amp; Support</v>
          </cell>
          <cell r="E18401" t="str">
            <v>District 3</v>
          </cell>
          <cell r="F18401" t="str">
            <v>Sewer</v>
          </cell>
        </row>
        <row r="18402">
          <cell r="B18402">
            <v>5440.49</v>
          </cell>
          <cell r="C18402">
            <v>2013</v>
          </cell>
          <cell r="D18402" t="str">
            <v>413050  Medical Health Services &amp; Support</v>
          </cell>
          <cell r="E18402" t="str">
            <v>District 4</v>
          </cell>
          <cell r="F18402" t="str">
            <v>Sewer</v>
          </cell>
        </row>
        <row r="18403">
          <cell r="B18403">
            <v>7762.71</v>
          </cell>
          <cell r="C18403">
            <v>2013</v>
          </cell>
          <cell r="D18403" t="str">
            <v>413050  Medical Health Services &amp; Support</v>
          </cell>
          <cell r="E18403" t="str">
            <v>District 4</v>
          </cell>
          <cell r="F18403" t="str">
            <v>Sewer</v>
          </cell>
        </row>
        <row r="18404">
          <cell r="B18404">
            <v>6304.37</v>
          </cell>
          <cell r="C18404">
            <v>2013</v>
          </cell>
          <cell r="D18404" t="str">
            <v>413050  Medical Health Services &amp; Support</v>
          </cell>
          <cell r="E18404" t="str">
            <v>District 4</v>
          </cell>
          <cell r="F18404" t="str">
            <v>Sewer</v>
          </cell>
        </row>
        <row r="18405">
          <cell r="B18405">
            <v>2741.71</v>
          </cell>
          <cell r="C18405">
            <v>2013</v>
          </cell>
          <cell r="D18405" t="str">
            <v>413050  Medical Health Services &amp; Support</v>
          </cell>
          <cell r="E18405" t="str">
            <v>District 6</v>
          </cell>
          <cell r="F18405" t="str">
            <v>Sewer</v>
          </cell>
        </row>
        <row r="18406">
          <cell r="B18406">
            <v>7563.57</v>
          </cell>
          <cell r="C18406">
            <v>2013</v>
          </cell>
          <cell r="D18406" t="str">
            <v>413050  Medical Health Services &amp; Support</v>
          </cell>
          <cell r="E18406" t="str">
            <v>District 6</v>
          </cell>
          <cell r="F18406" t="str">
            <v>Sewer</v>
          </cell>
        </row>
        <row r="18407">
          <cell r="B18407">
            <v>0</v>
          </cell>
          <cell r="C18407">
            <v>2013</v>
          </cell>
          <cell r="D18407" t="str">
            <v>413050  Medical Health Services &amp; Support</v>
          </cell>
          <cell r="E18407" t="str">
            <v>District 6</v>
          </cell>
          <cell r="F18407" t="str">
            <v>Sewer</v>
          </cell>
        </row>
        <row r="18408">
          <cell r="B18408">
            <v>0</v>
          </cell>
          <cell r="C18408">
            <v>2013</v>
          </cell>
          <cell r="D18408" t="str">
            <v>413050  Medical Health Services &amp; Support</v>
          </cell>
          <cell r="E18408" t="str">
            <v>District 6</v>
          </cell>
          <cell r="F18408" t="str">
            <v>Sewer</v>
          </cell>
        </row>
        <row r="18409">
          <cell r="B18409">
            <v>6219.51</v>
          </cell>
          <cell r="C18409">
            <v>2013</v>
          </cell>
          <cell r="D18409" t="str">
            <v>413050  Medical Health Services &amp; Support</v>
          </cell>
          <cell r="E18409" t="str">
            <v>District 6</v>
          </cell>
          <cell r="F18409" t="str">
            <v>Sewer</v>
          </cell>
        </row>
        <row r="18410">
          <cell r="B18410">
            <v>77120.639999999999</v>
          </cell>
          <cell r="C18410">
            <v>2013</v>
          </cell>
          <cell r="D18410" t="str">
            <v>413050  Medical Health Services &amp; Support</v>
          </cell>
          <cell r="E18410" t="str">
            <v>District 7</v>
          </cell>
          <cell r="F18410" t="str">
            <v>Sewer</v>
          </cell>
        </row>
        <row r="18411">
          <cell r="B18411">
            <v>0</v>
          </cell>
          <cell r="C18411">
            <v>2013</v>
          </cell>
          <cell r="D18411" t="str">
            <v>413050  Medical Health Services &amp; Support</v>
          </cell>
          <cell r="E18411" t="str">
            <v>Logistics</v>
          </cell>
          <cell r="F18411" t="str">
            <v>Water</v>
          </cell>
        </row>
        <row r="18412">
          <cell r="B18412">
            <v>3700</v>
          </cell>
          <cell r="C18412">
            <v>2013</v>
          </cell>
          <cell r="D18412" t="str">
            <v>413100  Membership Fees: Professional</v>
          </cell>
          <cell r="E18412" t="str">
            <v>Planning &amp; Design</v>
          </cell>
          <cell r="F18412" t="str">
            <v>Water</v>
          </cell>
        </row>
        <row r="18413">
          <cell r="B18413">
            <v>875.84</v>
          </cell>
          <cell r="C18413">
            <v>2013</v>
          </cell>
          <cell r="D18413" t="str">
            <v>413100  Membership Fees: Professional</v>
          </cell>
          <cell r="E18413" t="str">
            <v>District 8</v>
          </cell>
          <cell r="F18413" t="str">
            <v>Water</v>
          </cell>
        </row>
        <row r="18414">
          <cell r="B18414">
            <v>326.66000000000003</v>
          </cell>
          <cell r="C18414">
            <v>2013</v>
          </cell>
          <cell r="D18414" t="str">
            <v>413130  MIDS/CIDS</v>
          </cell>
          <cell r="E18414" t="str">
            <v>District 1</v>
          </cell>
          <cell r="F18414" t="str">
            <v>Sewer</v>
          </cell>
        </row>
        <row r="18415">
          <cell r="B18415">
            <v>83442.47</v>
          </cell>
          <cell r="C18415">
            <v>2013</v>
          </cell>
          <cell r="D18415" t="str">
            <v>413150  Minor Tools , Equipment &amp; Other</v>
          </cell>
          <cell r="E18415" t="str">
            <v>District 1</v>
          </cell>
          <cell r="F18415" t="str">
            <v>Water</v>
          </cell>
        </row>
        <row r="18416">
          <cell r="B18416">
            <v>28763.68</v>
          </cell>
          <cell r="C18416">
            <v>2013</v>
          </cell>
          <cell r="D18416" t="str">
            <v>413150  Minor Tools , Equipment &amp; Other</v>
          </cell>
          <cell r="E18416" t="str">
            <v>District 1</v>
          </cell>
          <cell r="F18416" t="str">
            <v>Water</v>
          </cell>
        </row>
        <row r="18417">
          <cell r="B18417">
            <v>10760.12</v>
          </cell>
          <cell r="C18417">
            <v>2013</v>
          </cell>
          <cell r="D18417" t="str">
            <v>413150  Minor Tools , Equipment &amp; Other</v>
          </cell>
          <cell r="E18417" t="str">
            <v>District 6</v>
          </cell>
          <cell r="F18417" t="str">
            <v>Water</v>
          </cell>
        </row>
        <row r="18418">
          <cell r="B18418">
            <v>8883.4599999999991</v>
          </cell>
          <cell r="C18418">
            <v>2013</v>
          </cell>
          <cell r="D18418" t="str">
            <v>413150  Minor Tools , Equipment &amp; Other</v>
          </cell>
          <cell r="E18418" t="str">
            <v>District 8</v>
          </cell>
          <cell r="F18418" t="str">
            <v>Water</v>
          </cell>
        </row>
        <row r="18419">
          <cell r="B18419">
            <v>124568.41</v>
          </cell>
          <cell r="C18419">
            <v>2013</v>
          </cell>
          <cell r="D18419" t="str">
            <v>413150  Minor Tools , Equipment &amp; Other</v>
          </cell>
          <cell r="E18419" t="str">
            <v>District 8</v>
          </cell>
          <cell r="F18419" t="str">
            <v>Water</v>
          </cell>
        </row>
        <row r="18420">
          <cell r="B18420">
            <v>56225.599999999999</v>
          </cell>
          <cell r="C18420">
            <v>2013</v>
          </cell>
          <cell r="D18420" t="str">
            <v>413150  Minor Tools , Equipment &amp; Other</v>
          </cell>
          <cell r="E18420" t="str">
            <v>District 6</v>
          </cell>
          <cell r="F18420" t="str">
            <v>Water</v>
          </cell>
        </row>
        <row r="18421">
          <cell r="B18421">
            <v>0</v>
          </cell>
          <cell r="C18421">
            <v>2013</v>
          </cell>
          <cell r="D18421" t="str">
            <v>413150  Minor Tools , Equipment &amp; Other</v>
          </cell>
          <cell r="E18421" t="str">
            <v>District 3</v>
          </cell>
          <cell r="F18421" t="str">
            <v>Water</v>
          </cell>
        </row>
        <row r="18422">
          <cell r="B18422">
            <v>111642.31</v>
          </cell>
          <cell r="C18422">
            <v>2013</v>
          </cell>
          <cell r="D18422" t="str">
            <v>413150  Minor Tools , Equipment &amp; Other</v>
          </cell>
          <cell r="E18422" t="str">
            <v>District 3</v>
          </cell>
          <cell r="F18422" t="str">
            <v>Water</v>
          </cell>
        </row>
        <row r="18423">
          <cell r="B18423">
            <v>344.55</v>
          </cell>
          <cell r="C18423">
            <v>2013</v>
          </cell>
          <cell r="D18423" t="str">
            <v>413150  Minor Tools , Equipment &amp; Other</v>
          </cell>
          <cell r="E18423" t="str">
            <v>District 4</v>
          </cell>
          <cell r="F18423" t="str">
            <v>Water</v>
          </cell>
        </row>
        <row r="18424">
          <cell r="B18424">
            <v>125403.22</v>
          </cell>
          <cell r="C18424">
            <v>2013</v>
          </cell>
          <cell r="D18424" t="str">
            <v>413150  Minor Tools , Equipment &amp; Other</v>
          </cell>
          <cell r="E18424" t="str">
            <v>District 4</v>
          </cell>
          <cell r="F18424" t="str">
            <v>Water</v>
          </cell>
        </row>
        <row r="18425">
          <cell r="B18425">
            <v>43864.15</v>
          </cell>
          <cell r="C18425">
            <v>2013</v>
          </cell>
          <cell r="D18425" t="str">
            <v>413150  Minor Tools , Equipment &amp; Other</v>
          </cell>
          <cell r="E18425" t="str">
            <v>District 4</v>
          </cell>
          <cell r="F18425" t="str">
            <v>Water</v>
          </cell>
        </row>
        <row r="18426">
          <cell r="B18426">
            <v>21993.41</v>
          </cell>
          <cell r="C18426">
            <v>2013</v>
          </cell>
          <cell r="D18426" t="str">
            <v>413150  Minor Tools , Equipment &amp; Other</v>
          </cell>
          <cell r="E18426" t="str">
            <v>District 4</v>
          </cell>
          <cell r="F18426" t="str">
            <v>Water</v>
          </cell>
        </row>
        <row r="18427">
          <cell r="B18427">
            <v>0</v>
          </cell>
          <cell r="C18427">
            <v>2013</v>
          </cell>
          <cell r="D18427" t="str">
            <v>413150  Minor Tools , Equipment &amp; Other</v>
          </cell>
          <cell r="E18427" t="str">
            <v>District 8</v>
          </cell>
          <cell r="F18427" t="str">
            <v>Water</v>
          </cell>
        </row>
        <row r="18428">
          <cell r="B18428">
            <v>2540.64</v>
          </cell>
          <cell r="C18428">
            <v>2013</v>
          </cell>
          <cell r="D18428" t="str">
            <v>413150  Minor Tools , Equipment &amp; Other</v>
          </cell>
          <cell r="E18428" t="str">
            <v>District 6</v>
          </cell>
          <cell r="F18428" t="str">
            <v>Water</v>
          </cell>
        </row>
        <row r="18429">
          <cell r="B18429">
            <v>6044.57</v>
          </cell>
          <cell r="C18429">
            <v>2013</v>
          </cell>
          <cell r="D18429" t="str">
            <v>413150  Minor Tools , Equipment &amp; Other</v>
          </cell>
          <cell r="E18429" t="str">
            <v>District 6</v>
          </cell>
          <cell r="F18429" t="str">
            <v>Water</v>
          </cell>
        </row>
        <row r="18430">
          <cell r="B18430">
            <v>190713.37</v>
          </cell>
          <cell r="C18430">
            <v>2013</v>
          </cell>
          <cell r="D18430" t="str">
            <v>413150  Minor Tools , Equipment &amp; Other</v>
          </cell>
          <cell r="E18430" t="str">
            <v>District 6</v>
          </cell>
          <cell r="F18430" t="str">
            <v>Water</v>
          </cell>
        </row>
        <row r="18431">
          <cell r="B18431">
            <v>22016.68</v>
          </cell>
          <cell r="C18431">
            <v>2013</v>
          </cell>
          <cell r="D18431" t="str">
            <v>413150  Minor Tools , Equipment &amp; Other</v>
          </cell>
          <cell r="E18431" t="str">
            <v>District 6</v>
          </cell>
          <cell r="F18431" t="str">
            <v>Water</v>
          </cell>
        </row>
        <row r="18432">
          <cell r="B18432">
            <v>77018.16</v>
          </cell>
          <cell r="C18432">
            <v>2013</v>
          </cell>
          <cell r="D18432" t="str">
            <v>413150  Minor Tools , Equipment &amp; Other</v>
          </cell>
          <cell r="E18432" t="str">
            <v>District 6</v>
          </cell>
          <cell r="F18432" t="str">
            <v>Water</v>
          </cell>
        </row>
        <row r="18433">
          <cell r="B18433">
            <v>120333.86</v>
          </cell>
          <cell r="C18433">
            <v>2013</v>
          </cell>
          <cell r="D18433" t="str">
            <v>413150  Minor Tools , Equipment &amp; Other</v>
          </cell>
          <cell r="E18433" t="str">
            <v>District 6</v>
          </cell>
          <cell r="F18433" t="str">
            <v>Water</v>
          </cell>
        </row>
        <row r="18434">
          <cell r="B18434">
            <v>0</v>
          </cell>
          <cell r="C18434">
            <v>2013</v>
          </cell>
          <cell r="D18434" t="str">
            <v>413150  Minor Tools , Equipment &amp; Other</v>
          </cell>
          <cell r="E18434" t="str">
            <v>District 8</v>
          </cell>
          <cell r="F18434" t="str">
            <v>Water</v>
          </cell>
        </row>
        <row r="18435">
          <cell r="B18435">
            <v>7867.16</v>
          </cell>
          <cell r="C18435">
            <v>2013</v>
          </cell>
          <cell r="D18435" t="str">
            <v>413150  Minor Tools , Equipment &amp; Other</v>
          </cell>
          <cell r="E18435" t="str">
            <v>District 8</v>
          </cell>
          <cell r="F18435" t="str">
            <v>Water</v>
          </cell>
        </row>
        <row r="18436">
          <cell r="B18436">
            <v>0</v>
          </cell>
          <cell r="C18436">
            <v>2013</v>
          </cell>
          <cell r="D18436" t="str">
            <v>413150  Minor Tools , Equipment &amp; Other</v>
          </cell>
          <cell r="E18436" t="str">
            <v>District 8</v>
          </cell>
          <cell r="F18436" t="str">
            <v>Water</v>
          </cell>
        </row>
        <row r="18437">
          <cell r="B18437">
            <v>450821.82</v>
          </cell>
          <cell r="C18437">
            <v>2013</v>
          </cell>
          <cell r="D18437" t="str">
            <v>413150  Minor Tools , Equipment &amp; Other</v>
          </cell>
          <cell r="E18437" t="str">
            <v>District 8</v>
          </cell>
          <cell r="F18437" t="str">
            <v>Water</v>
          </cell>
        </row>
        <row r="18438">
          <cell r="B18438">
            <v>0</v>
          </cell>
          <cell r="C18438">
            <v>2013</v>
          </cell>
          <cell r="D18438" t="str">
            <v>413150  Minor Tools , Equipment &amp; Other</v>
          </cell>
          <cell r="E18438" t="e">
            <v>#N/A</v>
          </cell>
          <cell r="F18438" t="str">
            <v>Sewer</v>
          </cell>
        </row>
        <row r="18439">
          <cell r="B18439">
            <v>1522248.3</v>
          </cell>
          <cell r="C18439">
            <v>2013</v>
          </cell>
          <cell r="D18439" t="str">
            <v>413150  Minor Tools , Equipment &amp; Other</v>
          </cell>
          <cell r="E18439" t="str">
            <v>Informal Settlements</v>
          </cell>
          <cell r="F18439" t="str">
            <v>Sewer</v>
          </cell>
        </row>
        <row r="18440">
          <cell r="B18440">
            <v>77148.63</v>
          </cell>
          <cell r="C18440">
            <v>2013</v>
          </cell>
          <cell r="D18440" t="str">
            <v>413150  Minor Tools , Equipment &amp; Other</v>
          </cell>
          <cell r="E18440" t="str">
            <v>Logistics</v>
          </cell>
          <cell r="F18440" t="str">
            <v>Sewer</v>
          </cell>
        </row>
        <row r="18441">
          <cell r="B18441">
            <v>222997.27</v>
          </cell>
          <cell r="C18441">
            <v>2013</v>
          </cell>
          <cell r="D18441" t="str">
            <v>413150  Minor Tools , Equipment &amp; Other</v>
          </cell>
          <cell r="E18441" t="str">
            <v>District 1</v>
          </cell>
          <cell r="F18441" t="str">
            <v>Sewer</v>
          </cell>
        </row>
        <row r="18442">
          <cell r="B18442">
            <v>33863.9</v>
          </cell>
          <cell r="C18442">
            <v>2013</v>
          </cell>
          <cell r="D18442" t="str">
            <v>413150  Minor Tools , Equipment &amp; Other</v>
          </cell>
          <cell r="E18442" t="str">
            <v>District 7</v>
          </cell>
          <cell r="F18442" t="str">
            <v>Sewer</v>
          </cell>
        </row>
        <row r="18443">
          <cell r="B18443">
            <v>15344.97</v>
          </cell>
          <cell r="C18443">
            <v>2013</v>
          </cell>
          <cell r="D18443" t="str">
            <v>413150  Minor Tools , Equipment &amp; Other</v>
          </cell>
          <cell r="E18443" t="str">
            <v>District 6</v>
          </cell>
          <cell r="F18443" t="str">
            <v>Sewer</v>
          </cell>
        </row>
        <row r="18444">
          <cell r="B18444">
            <v>0</v>
          </cell>
          <cell r="C18444">
            <v>2013</v>
          </cell>
          <cell r="D18444" t="str">
            <v>413150  Minor Tools , Equipment &amp; Other</v>
          </cell>
          <cell r="E18444" t="str">
            <v>TOC</v>
          </cell>
          <cell r="F18444" t="str">
            <v>Sewer</v>
          </cell>
        </row>
        <row r="18445">
          <cell r="B18445">
            <v>32831.99</v>
          </cell>
          <cell r="C18445">
            <v>2013</v>
          </cell>
          <cell r="D18445" t="str">
            <v>413150  Minor Tools , Equipment &amp; Other</v>
          </cell>
          <cell r="E18445" t="str">
            <v>District 3</v>
          </cell>
          <cell r="F18445" t="str">
            <v>Sewer</v>
          </cell>
        </row>
        <row r="18446">
          <cell r="B18446">
            <v>72108.3</v>
          </cell>
          <cell r="C18446">
            <v>2013</v>
          </cell>
          <cell r="D18446" t="str">
            <v>413150  Minor Tools , Equipment &amp; Other</v>
          </cell>
          <cell r="E18446" t="str">
            <v>District 4</v>
          </cell>
          <cell r="F18446" t="str">
            <v>Sewer</v>
          </cell>
        </row>
        <row r="18447">
          <cell r="B18447">
            <v>40711.550000000003</v>
          </cell>
          <cell r="C18447">
            <v>2013</v>
          </cell>
          <cell r="D18447" t="str">
            <v>413150  Minor Tools , Equipment &amp; Other</v>
          </cell>
          <cell r="E18447" t="str">
            <v>District 4</v>
          </cell>
          <cell r="F18447" t="str">
            <v>Sewer</v>
          </cell>
        </row>
        <row r="18448">
          <cell r="B18448">
            <v>29938.62</v>
          </cell>
          <cell r="C18448">
            <v>2013</v>
          </cell>
          <cell r="D18448" t="str">
            <v>413150  Minor Tools , Equipment &amp; Other</v>
          </cell>
          <cell r="E18448" t="str">
            <v>District 4</v>
          </cell>
          <cell r="F18448" t="str">
            <v>Sewer</v>
          </cell>
        </row>
        <row r="18449">
          <cell r="B18449">
            <v>9374.65</v>
          </cell>
          <cell r="C18449">
            <v>2013</v>
          </cell>
          <cell r="D18449" t="str">
            <v>413150  Minor Tools , Equipment &amp; Other</v>
          </cell>
          <cell r="E18449" t="str">
            <v>District 6</v>
          </cell>
          <cell r="F18449" t="str">
            <v>Sewer</v>
          </cell>
        </row>
        <row r="18450">
          <cell r="B18450">
            <v>51509.71</v>
          </cell>
          <cell r="C18450">
            <v>2013</v>
          </cell>
          <cell r="D18450" t="str">
            <v>413150  Minor Tools , Equipment &amp; Other</v>
          </cell>
          <cell r="E18450" t="str">
            <v>District 6</v>
          </cell>
          <cell r="F18450" t="str">
            <v>Sewer</v>
          </cell>
        </row>
        <row r="18451">
          <cell r="B18451">
            <v>41916.94</v>
          </cell>
          <cell r="C18451">
            <v>2013</v>
          </cell>
          <cell r="D18451" t="str">
            <v>413150  Minor Tools , Equipment &amp; Other</v>
          </cell>
          <cell r="E18451" t="str">
            <v>District 6</v>
          </cell>
          <cell r="F18451" t="str">
            <v>Sewer</v>
          </cell>
        </row>
        <row r="18452">
          <cell r="B18452">
            <v>3400.22</v>
          </cell>
          <cell r="C18452">
            <v>2013</v>
          </cell>
          <cell r="D18452" t="str">
            <v>413150  Minor Tools , Equipment &amp; Other</v>
          </cell>
          <cell r="E18452" t="str">
            <v>District 6</v>
          </cell>
          <cell r="F18452" t="str">
            <v>Sewer</v>
          </cell>
        </row>
        <row r="18453">
          <cell r="B18453">
            <v>82740.639999999999</v>
          </cell>
          <cell r="C18453">
            <v>2013</v>
          </cell>
          <cell r="D18453" t="str">
            <v>413150  Minor Tools , Equipment &amp; Other</v>
          </cell>
          <cell r="E18453" t="str">
            <v>District 6</v>
          </cell>
          <cell r="F18453" t="str">
            <v>Sewer</v>
          </cell>
        </row>
        <row r="18454">
          <cell r="B18454">
            <v>121218.29</v>
          </cell>
          <cell r="C18454">
            <v>2013</v>
          </cell>
          <cell r="D18454" t="str">
            <v>413150  Minor Tools , Equipment &amp; Other</v>
          </cell>
          <cell r="E18454" t="str">
            <v>District 7</v>
          </cell>
          <cell r="F18454" t="str">
            <v>Sewer</v>
          </cell>
        </row>
        <row r="18455">
          <cell r="B18455">
            <v>5261.1</v>
          </cell>
          <cell r="C18455">
            <v>2013</v>
          </cell>
          <cell r="D18455" t="str">
            <v>413150  Minor Tools , Equipment &amp; Other</v>
          </cell>
          <cell r="E18455" t="str">
            <v>Logistics</v>
          </cell>
          <cell r="F18455" t="str">
            <v>Water</v>
          </cell>
        </row>
        <row r="18456">
          <cell r="B18456">
            <v>11968.69</v>
          </cell>
          <cell r="C18456">
            <v>2013</v>
          </cell>
          <cell r="D18456" t="str">
            <v>413150  Minor Tools , Equipment &amp; Other</v>
          </cell>
          <cell r="E18456" t="str">
            <v>Informal Settlements</v>
          </cell>
          <cell r="F18456" t="str">
            <v>Water</v>
          </cell>
        </row>
        <row r="18457">
          <cell r="B18457">
            <v>171242.86</v>
          </cell>
          <cell r="C18457">
            <v>2013</v>
          </cell>
          <cell r="D18457" t="str">
            <v>413150  Minor Tools , Equipment &amp; Other</v>
          </cell>
          <cell r="E18457" t="str">
            <v>TOC</v>
          </cell>
          <cell r="F18457" t="str">
            <v>Water</v>
          </cell>
        </row>
        <row r="18458">
          <cell r="B18458">
            <v>212691.43</v>
          </cell>
          <cell r="C18458">
            <v>2013</v>
          </cell>
          <cell r="D18458" t="str">
            <v>413150  Minor Tools , Equipment &amp; Other</v>
          </cell>
          <cell r="E18458" t="str">
            <v>Informal Settlements</v>
          </cell>
          <cell r="F18458" t="str">
            <v>Water</v>
          </cell>
        </row>
        <row r="18459">
          <cell r="B18459">
            <v>1637.62</v>
          </cell>
          <cell r="C18459">
            <v>2013</v>
          </cell>
          <cell r="D18459" t="str">
            <v>413150  Minor Tools , Equipment &amp; Other</v>
          </cell>
          <cell r="E18459" t="str">
            <v>Logistics</v>
          </cell>
          <cell r="F18459" t="str">
            <v>Water</v>
          </cell>
        </row>
        <row r="18460">
          <cell r="B18460">
            <v>9205.5499999999993</v>
          </cell>
          <cell r="C18460">
            <v>2013</v>
          </cell>
          <cell r="D18460" t="str">
            <v>413150  Minor Tools , Equipment &amp; Other</v>
          </cell>
          <cell r="E18460" t="str">
            <v>Logistics</v>
          </cell>
          <cell r="F18460" t="str">
            <v>Water</v>
          </cell>
        </row>
        <row r="18461">
          <cell r="B18461">
            <v>48553.919999999998</v>
          </cell>
          <cell r="C18461">
            <v>2013</v>
          </cell>
          <cell r="D18461" t="str">
            <v>413150  Minor Tools , Equipment &amp; Other</v>
          </cell>
          <cell r="E18461" t="str">
            <v>Logistics</v>
          </cell>
          <cell r="F18461" t="str">
            <v>Water</v>
          </cell>
        </row>
        <row r="18462">
          <cell r="B18462">
            <v>40803.97</v>
          </cell>
          <cell r="C18462">
            <v>2013</v>
          </cell>
          <cell r="D18462" t="str">
            <v>413150  Minor Tools , Equipment &amp; Other</v>
          </cell>
          <cell r="E18462" t="str">
            <v>District 1</v>
          </cell>
          <cell r="F18462" t="str">
            <v>Water</v>
          </cell>
        </row>
        <row r="18463">
          <cell r="B18463">
            <v>0</v>
          </cell>
          <cell r="C18463">
            <v>2013</v>
          </cell>
          <cell r="D18463" t="str">
            <v>413200  DO NOT USE - Occupational Health &amp; Safet</v>
          </cell>
          <cell r="E18463" t="str">
            <v>Logistics</v>
          </cell>
          <cell r="F18463" t="str">
            <v>Sewer</v>
          </cell>
        </row>
        <row r="18464">
          <cell r="B18464">
            <v>0</v>
          </cell>
          <cell r="C18464">
            <v>2013</v>
          </cell>
          <cell r="D18464" t="str">
            <v>413200  DO NOT USE - Occupational Health &amp; Safet</v>
          </cell>
          <cell r="E18464" t="str">
            <v>Logistics</v>
          </cell>
          <cell r="F18464" t="str">
            <v>Sewer</v>
          </cell>
        </row>
        <row r="18465">
          <cell r="B18465">
            <v>0</v>
          </cell>
          <cell r="C18465">
            <v>2013</v>
          </cell>
          <cell r="D18465" t="str">
            <v>413200  DO NOT USE - Occupational Health &amp; Safet</v>
          </cell>
          <cell r="E18465" t="str">
            <v>District 4</v>
          </cell>
          <cell r="F18465" t="str">
            <v>Sewer</v>
          </cell>
        </row>
        <row r="18466">
          <cell r="B18466">
            <v>0</v>
          </cell>
          <cell r="C18466">
            <v>2013</v>
          </cell>
          <cell r="D18466" t="str">
            <v>413200  DO NOT USE - Occupational Health &amp; Safet</v>
          </cell>
          <cell r="E18466" t="str">
            <v>District 4</v>
          </cell>
          <cell r="F18466" t="str">
            <v>Sewer</v>
          </cell>
        </row>
        <row r="18467">
          <cell r="B18467">
            <v>0</v>
          </cell>
          <cell r="C18467">
            <v>2013</v>
          </cell>
          <cell r="D18467" t="str">
            <v>413200  DO NOT USE - Occupational Health &amp; Safet</v>
          </cell>
          <cell r="E18467" t="str">
            <v>District 6</v>
          </cell>
          <cell r="F18467" t="str">
            <v>Sewer</v>
          </cell>
        </row>
        <row r="18468">
          <cell r="B18468">
            <v>0</v>
          </cell>
          <cell r="C18468">
            <v>2013</v>
          </cell>
          <cell r="D18468" t="str">
            <v>413200  DO NOT USE - Occupational Health &amp; Safet</v>
          </cell>
          <cell r="E18468" t="str">
            <v>District 6</v>
          </cell>
          <cell r="F18468" t="str">
            <v>Sewer</v>
          </cell>
        </row>
        <row r="18469">
          <cell r="B18469">
            <v>529.42999999999995</v>
          </cell>
          <cell r="C18469">
            <v>2013</v>
          </cell>
          <cell r="D18469" t="str">
            <v>413200  DO NOT USE - Occupational Health &amp; Safet</v>
          </cell>
          <cell r="E18469" t="str">
            <v>District 6</v>
          </cell>
          <cell r="F18469" t="str">
            <v>Sewer</v>
          </cell>
        </row>
        <row r="18470">
          <cell r="B18470">
            <v>2520</v>
          </cell>
          <cell r="C18470">
            <v>2013</v>
          </cell>
          <cell r="D18470" t="str">
            <v>413200  DO NOT USE - Occupational Health &amp; Safet</v>
          </cell>
          <cell r="E18470" t="str">
            <v>District 7</v>
          </cell>
          <cell r="F18470" t="str">
            <v>Sewer</v>
          </cell>
        </row>
        <row r="18471">
          <cell r="B18471">
            <v>0</v>
          </cell>
          <cell r="C18471">
            <v>2013</v>
          </cell>
          <cell r="D18471" t="str">
            <v>413200  DO NOT USE - Occupational Health &amp; Safet</v>
          </cell>
          <cell r="E18471" t="str">
            <v>Informal Settlements</v>
          </cell>
          <cell r="F18471" t="str">
            <v>Water</v>
          </cell>
        </row>
        <row r="18472">
          <cell r="B18472">
            <v>0</v>
          </cell>
          <cell r="C18472">
            <v>2013</v>
          </cell>
          <cell r="D18472" t="str">
            <v>413200  DO NOT USE - Occupational Health &amp; Safet</v>
          </cell>
          <cell r="E18472" t="str">
            <v>Logistics</v>
          </cell>
          <cell r="F18472" t="str">
            <v>Water</v>
          </cell>
        </row>
        <row r="18473">
          <cell r="B18473">
            <v>0</v>
          </cell>
          <cell r="C18473">
            <v>2013</v>
          </cell>
          <cell r="D18473" t="str">
            <v>413200  DO NOT USE - Occupational Health &amp; Safet</v>
          </cell>
          <cell r="E18473" t="str">
            <v>District 4</v>
          </cell>
          <cell r="F18473" t="str">
            <v>Water</v>
          </cell>
        </row>
        <row r="18474">
          <cell r="B18474">
            <v>0</v>
          </cell>
          <cell r="C18474">
            <v>2013</v>
          </cell>
          <cell r="D18474" t="str">
            <v>413200  DO NOT USE - Occupational Health &amp; Safet</v>
          </cell>
          <cell r="E18474" t="str">
            <v>District 4</v>
          </cell>
          <cell r="F18474" t="str">
            <v>Water</v>
          </cell>
        </row>
        <row r="18475">
          <cell r="B18475">
            <v>0</v>
          </cell>
          <cell r="C18475">
            <v>2013</v>
          </cell>
          <cell r="D18475" t="str">
            <v>413200  DO NOT USE - Occupational Health &amp; Safet</v>
          </cell>
          <cell r="E18475" t="str">
            <v>District 6</v>
          </cell>
          <cell r="F18475" t="str">
            <v>Water</v>
          </cell>
        </row>
        <row r="18476">
          <cell r="B18476">
            <v>0</v>
          </cell>
          <cell r="C18476">
            <v>2013</v>
          </cell>
          <cell r="D18476" t="str">
            <v>413200  DO NOT USE - Occupational Health &amp; Safet</v>
          </cell>
          <cell r="E18476" t="str">
            <v>District 6</v>
          </cell>
          <cell r="F18476" t="str">
            <v>Water</v>
          </cell>
        </row>
        <row r="18477">
          <cell r="B18477">
            <v>17947.95</v>
          </cell>
          <cell r="C18477">
            <v>2013</v>
          </cell>
          <cell r="D18477" t="str">
            <v>413220  Oil, Gas, Lubricants and Coal</v>
          </cell>
          <cell r="E18477" t="str">
            <v>District 8</v>
          </cell>
          <cell r="F18477" t="str">
            <v>Water</v>
          </cell>
        </row>
        <row r="18478">
          <cell r="B18478">
            <v>0</v>
          </cell>
          <cell r="C18478">
            <v>2013</v>
          </cell>
          <cell r="D18478" t="str">
            <v>413220  Oil, Gas, Lubricants and Coal</v>
          </cell>
          <cell r="E18478" t="str">
            <v>District 8</v>
          </cell>
          <cell r="F18478" t="str">
            <v>Water</v>
          </cell>
        </row>
        <row r="18479">
          <cell r="B18479">
            <v>214.13</v>
          </cell>
          <cell r="C18479">
            <v>2013</v>
          </cell>
          <cell r="D18479" t="str">
            <v>413220  Oil, Gas, Lubricants and Coal</v>
          </cell>
          <cell r="E18479" t="str">
            <v>District 8</v>
          </cell>
          <cell r="F18479" t="str">
            <v>Water</v>
          </cell>
        </row>
        <row r="18480">
          <cell r="B18480">
            <v>4456.5600000000004</v>
          </cell>
          <cell r="C18480">
            <v>2013</v>
          </cell>
          <cell r="D18480" t="str">
            <v>413220  Oil, Gas, Lubricants and Coal</v>
          </cell>
          <cell r="E18480" t="str">
            <v>District 6</v>
          </cell>
          <cell r="F18480" t="str">
            <v>Water</v>
          </cell>
        </row>
        <row r="18481">
          <cell r="B18481">
            <v>8378.6</v>
          </cell>
          <cell r="C18481">
            <v>2013</v>
          </cell>
          <cell r="D18481" t="str">
            <v>413220  Oil, Gas, Lubricants and Coal</v>
          </cell>
          <cell r="E18481" t="str">
            <v>District 6</v>
          </cell>
          <cell r="F18481" t="str">
            <v>Water</v>
          </cell>
        </row>
        <row r="18482">
          <cell r="B18482">
            <v>41.99</v>
          </cell>
          <cell r="C18482">
            <v>2013</v>
          </cell>
          <cell r="D18482" t="str">
            <v>413220  Oil, Gas, Lubricants and Coal</v>
          </cell>
          <cell r="E18482" t="str">
            <v>District 6</v>
          </cell>
          <cell r="F18482" t="str">
            <v>Water</v>
          </cell>
        </row>
        <row r="18483">
          <cell r="B18483">
            <v>0</v>
          </cell>
          <cell r="C18483">
            <v>2013</v>
          </cell>
          <cell r="D18483" t="str">
            <v>413220  Oil, Gas, Lubricants and Coal</v>
          </cell>
          <cell r="E18483" t="str">
            <v>District 6</v>
          </cell>
          <cell r="F18483" t="str">
            <v>Water</v>
          </cell>
        </row>
        <row r="18484">
          <cell r="B18484">
            <v>0</v>
          </cell>
          <cell r="C18484">
            <v>2013</v>
          </cell>
          <cell r="D18484" t="str">
            <v>413220  Oil, Gas, Lubricants and Coal</v>
          </cell>
          <cell r="E18484" t="str">
            <v>District 6</v>
          </cell>
          <cell r="F18484" t="str">
            <v>Water</v>
          </cell>
        </row>
        <row r="18485">
          <cell r="B18485">
            <v>135.74</v>
          </cell>
          <cell r="C18485">
            <v>2013</v>
          </cell>
          <cell r="D18485" t="str">
            <v>413220  Oil, Gas, Lubricants and Coal</v>
          </cell>
          <cell r="E18485" t="str">
            <v>District 4</v>
          </cell>
          <cell r="F18485" t="str">
            <v>Water</v>
          </cell>
        </row>
        <row r="18486">
          <cell r="B18486">
            <v>0</v>
          </cell>
          <cell r="C18486">
            <v>2013</v>
          </cell>
          <cell r="D18486" t="str">
            <v>413220  Oil, Gas, Lubricants and Coal</v>
          </cell>
          <cell r="E18486" t="str">
            <v>District 3</v>
          </cell>
          <cell r="F18486" t="str">
            <v>Water</v>
          </cell>
        </row>
        <row r="18487">
          <cell r="B18487">
            <v>0</v>
          </cell>
          <cell r="C18487">
            <v>2013</v>
          </cell>
          <cell r="D18487" t="str">
            <v>413220  Oil, Gas, Lubricants and Coal</v>
          </cell>
          <cell r="E18487" t="str">
            <v>District 6</v>
          </cell>
          <cell r="F18487" t="str">
            <v>Water</v>
          </cell>
        </row>
        <row r="18488">
          <cell r="B18488">
            <v>670.04</v>
          </cell>
          <cell r="C18488">
            <v>2013</v>
          </cell>
          <cell r="D18488" t="str">
            <v>413220  Oil, Gas, Lubricants and Coal</v>
          </cell>
          <cell r="E18488" t="str">
            <v>District 8</v>
          </cell>
          <cell r="F18488" t="str">
            <v>Water</v>
          </cell>
        </row>
        <row r="18489">
          <cell r="B18489">
            <v>0</v>
          </cell>
          <cell r="C18489">
            <v>2013</v>
          </cell>
          <cell r="D18489" t="str">
            <v>413220  Oil, Gas, Lubricants and Coal</v>
          </cell>
          <cell r="E18489" t="str">
            <v>District 6</v>
          </cell>
          <cell r="F18489" t="str">
            <v>Water</v>
          </cell>
        </row>
        <row r="18490">
          <cell r="B18490">
            <v>22303.06</v>
          </cell>
          <cell r="C18490">
            <v>2013</v>
          </cell>
          <cell r="D18490" t="str">
            <v>413220  Oil, Gas, Lubricants and Coal</v>
          </cell>
          <cell r="E18490" t="str">
            <v>District 1</v>
          </cell>
          <cell r="F18490" t="str">
            <v>Water</v>
          </cell>
        </row>
        <row r="18491">
          <cell r="B18491">
            <v>614.65</v>
          </cell>
          <cell r="C18491">
            <v>2013</v>
          </cell>
          <cell r="D18491" t="str">
            <v>413220  Oil, Gas, Lubricants and Coal</v>
          </cell>
          <cell r="E18491" t="str">
            <v>Logistics</v>
          </cell>
          <cell r="F18491" t="str">
            <v>Water</v>
          </cell>
        </row>
        <row r="18492">
          <cell r="B18492">
            <v>8217.75</v>
          </cell>
          <cell r="C18492">
            <v>2013</v>
          </cell>
          <cell r="D18492" t="str">
            <v>413220  Oil, Gas, Lubricants and Coal</v>
          </cell>
          <cell r="E18492" t="str">
            <v>Logistics</v>
          </cell>
          <cell r="F18492" t="str">
            <v>Water</v>
          </cell>
        </row>
        <row r="18493">
          <cell r="B18493">
            <v>0</v>
          </cell>
          <cell r="C18493">
            <v>2013</v>
          </cell>
          <cell r="D18493" t="str">
            <v>413220  Oil, Gas, Lubricants and Coal</v>
          </cell>
          <cell r="E18493" t="str">
            <v>Logistics</v>
          </cell>
          <cell r="F18493" t="str">
            <v>Water</v>
          </cell>
        </row>
        <row r="18494">
          <cell r="B18494">
            <v>0</v>
          </cell>
          <cell r="C18494">
            <v>2013</v>
          </cell>
          <cell r="D18494" t="str">
            <v>413220  Oil, Gas, Lubricants and Coal</v>
          </cell>
          <cell r="E18494" t="str">
            <v>Informal Settlements</v>
          </cell>
          <cell r="F18494" t="str">
            <v>Water</v>
          </cell>
        </row>
        <row r="18495">
          <cell r="B18495">
            <v>0</v>
          </cell>
          <cell r="C18495">
            <v>2013</v>
          </cell>
          <cell r="D18495" t="str">
            <v>413220  Oil, Gas, Lubricants and Coal</v>
          </cell>
          <cell r="E18495" t="str">
            <v>TOC</v>
          </cell>
          <cell r="F18495" t="str">
            <v>Water</v>
          </cell>
        </row>
        <row r="18496">
          <cell r="B18496">
            <v>9650.64</v>
          </cell>
          <cell r="C18496">
            <v>2013</v>
          </cell>
          <cell r="D18496" t="str">
            <v>413220  Oil, Gas, Lubricants and Coal</v>
          </cell>
          <cell r="E18496" t="str">
            <v>District 7</v>
          </cell>
          <cell r="F18496" t="str">
            <v>Sewer</v>
          </cell>
        </row>
        <row r="18497">
          <cell r="B18497">
            <v>0</v>
          </cell>
          <cell r="C18497">
            <v>2013</v>
          </cell>
          <cell r="D18497" t="str">
            <v>413220  Oil, Gas, Lubricants and Coal</v>
          </cell>
          <cell r="E18497" t="str">
            <v>District 7</v>
          </cell>
          <cell r="F18497" t="str">
            <v>Sewer</v>
          </cell>
        </row>
        <row r="18498">
          <cell r="B18498">
            <v>19329.37</v>
          </cell>
          <cell r="C18498">
            <v>2013</v>
          </cell>
          <cell r="D18498" t="str">
            <v>413220  Oil, Gas, Lubricants and Coal</v>
          </cell>
          <cell r="E18498" t="str">
            <v>District 6</v>
          </cell>
          <cell r="F18498" t="str">
            <v>Sewer</v>
          </cell>
        </row>
        <row r="18499">
          <cell r="B18499">
            <v>0</v>
          </cell>
          <cell r="C18499">
            <v>2013</v>
          </cell>
          <cell r="D18499" t="str">
            <v>413220  Oil, Gas, Lubricants and Coal</v>
          </cell>
          <cell r="E18499" t="str">
            <v>District 6</v>
          </cell>
          <cell r="F18499" t="str">
            <v>Sewer</v>
          </cell>
        </row>
        <row r="18500">
          <cell r="B18500">
            <v>19766.25</v>
          </cell>
          <cell r="C18500">
            <v>2013</v>
          </cell>
          <cell r="D18500" t="str">
            <v>413220  Oil, Gas, Lubricants and Coal</v>
          </cell>
          <cell r="E18500" t="str">
            <v>District 6</v>
          </cell>
          <cell r="F18500" t="str">
            <v>Sewer</v>
          </cell>
        </row>
        <row r="18501">
          <cell r="B18501">
            <v>961.21</v>
          </cell>
          <cell r="C18501">
            <v>2013</v>
          </cell>
          <cell r="D18501" t="str">
            <v>413220  Oil, Gas, Lubricants and Coal</v>
          </cell>
          <cell r="E18501" t="str">
            <v>District 6</v>
          </cell>
          <cell r="F18501" t="str">
            <v>Sewer</v>
          </cell>
        </row>
        <row r="18502">
          <cell r="B18502">
            <v>0</v>
          </cell>
          <cell r="C18502">
            <v>2013</v>
          </cell>
          <cell r="D18502" t="str">
            <v>413220  Oil, Gas, Lubricants and Coal</v>
          </cell>
          <cell r="E18502" t="str">
            <v>District 6</v>
          </cell>
          <cell r="F18502" t="str">
            <v>Sewer</v>
          </cell>
        </row>
        <row r="18503">
          <cell r="B18503">
            <v>0</v>
          </cell>
          <cell r="C18503">
            <v>2013</v>
          </cell>
          <cell r="D18503" t="str">
            <v>413220  Oil, Gas, Lubricants and Coal</v>
          </cell>
          <cell r="E18503" t="str">
            <v>District 7</v>
          </cell>
          <cell r="F18503" t="str">
            <v>Sewer</v>
          </cell>
        </row>
        <row r="18504">
          <cell r="B18504">
            <v>0</v>
          </cell>
          <cell r="C18504">
            <v>2013</v>
          </cell>
          <cell r="D18504" t="str">
            <v>413220  Oil, Gas, Lubricants and Coal</v>
          </cell>
          <cell r="E18504" t="str">
            <v>District 3</v>
          </cell>
          <cell r="F18504" t="str">
            <v>Sewer</v>
          </cell>
        </row>
        <row r="18505">
          <cell r="B18505">
            <v>21889.57</v>
          </cell>
          <cell r="C18505">
            <v>2013</v>
          </cell>
          <cell r="D18505" t="str">
            <v>413220  Oil, Gas, Lubricants and Coal</v>
          </cell>
          <cell r="E18505" t="str">
            <v>District 7</v>
          </cell>
          <cell r="F18505" t="str">
            <v>Sewer</v>
          </cell>
        </row>
        <row r="18506">
          <cell r="B18506">
            <v>11293.81</v>
          </cell>
          <cell r="C18506">
            <v>2013</v>
          </cell>
          <cell r="D18506" t="str">
            <v>413220  Oil, Gas, Lubricants and Coal</v>
          </cell>
          <cell r="E18506" t="str">
            <v>District 1</v>
          </cell>
          <cell r="F18506" t="str">
            <v>Sewer</v>
          </cell>
        </row>
        <row r="18507">
          <cell r="B18507">
            <v>6563.7</v>
          </cell>
          <cell r="C18507">
            <v>2013</v>
          </cell>
          <cell r="D18507" t="str">
            <v>413220  Oil, Gas, Lubricants and Coal</v>
          </cell>
          <cell r="E18507" t="str">
            <v>Logistics</v>
          </cell>
          <cell r="F18507" t="str">
            <v>Sewer</v>
          </cell>
        </row>
        <row r="18508">
          <cell r="B18508">
            <v>956.61</v>
          </cell>
          <cell r="C18508">
            <v>2013</v>
          </cell>
          <cell r="D18508" t="str">
            <v>413220  Oil, Gas, Lubricants and Coal</v>
          </cell>
          <cell r="E18508" t="str">
            <v>Informal Settlements</v>
          </cell>
          <cell r="F18508" t="str">
            <v>Sewer</v>
          </cell>
        </row>
        <row r="18509">
          <cell r="B18509">
            <v>0</v>
          </cell>
          <cell r="C18509">
            <v>2013</v>
          </cell>
          <cell r="D18509" t="str">
            <v>413220  Oil, Gas, Lubricants and Coal</v>
          </cell>
          <cell r="E18509" t="str">
            <v>Planning &amp; Design</v>
          </cell>
          <cell r="F18509" t="str">
            <v>Sewer</v>
          </cell>
        </row>
        <row r="18510">
          <cell r="B18510">
            <v>0</v>
          </cell>
          <cell r="C18510">
            <v>2013</v>
          </cell>
          <cell r="D18510" t="str">
            <v>413220  Oil, Gas, Lubricants and Coal</v>
          </cell>
          <cell r="E18510" t="str">
            <v>Informal Settlements</v>
          </cell>
          <cell r="F18510" t="str">
            <v>Sewer</v>
          </cell>
        </row>
        <row r="18511">
          <cell r="B18511">
            <v>3707.89</v>
          </cell>
          <cell r="C18511">
            <v>2013</v>
          </cell>
          <cell r="D18511" t="str">
            <v>413250  Personnel Recruitment Costs VAT</v>
          </cell>
          <cell r="E18511" t="str">
            <v>TOC</v>
          </cell>
          <cell r="F18511" t="str">
            <v>Sewer</v>
          </cell>
        </row>
        <row r="18512">
          <cell r="B18512">
            <v>20928.2</v>
          </cell>
          <cell r="C18512">
            <v>2013</v>
          </cell>
          <cell r="D18512" t="str">
            <v>413250  Personnel Recruitment Costs VAT</v>
          </cell>
          <cell r="E18512" t="str">
            <v>Informal Settlements</v>
          </cell>
          <cell r="F18512" t="str">
            <v>Sewer</v>
          </cell>
        </row>
        <row r="18513">
          <cell r="B18513">
            <v>17007.03</v>
          </cell>
          <cell r="C18513">
            <v>2013</v>
          </cell>
          <cell r="D18513" t="str">
            <v>413250  Personnel Recruitment Costs VAT</v>
          </cell>
          <cell r="E18513" t="str">
            <v>Logistics</v>
          </cell>
          <cell r="F18513" t="str">
            <v>Sewer</v>
          </cell>
        </row>
        <row r="18514">
          <cell r="B18514">
            <v>11114.3</v>
          </cell>
          <cell r="C18514">
            <v>2013</v>
          </cell>
          <cell r="D18514" t="str">
            <v>413250  Personnel Recruitment Costs VAT</v>
          </cell>
          <cell r="E18514" t="str">
            <v>Logistics</v>
          </cell>
          <cell r="F18514" t="str">
            <v>Water</v>
          </cell>
        </row>
        <row r="18515">
          <cell r="B18515">
            <v>15520.17</v>
          </cell>
          <cell r="C18515">
            <v>2013</v>
          </cell>
          <cell r="D18515" t="str">
            <v>413250  Personnel Recruitment Costs VAT</v>
          </cell>
          <cell r="E18515" t="str">
            <v>Planning &amp; Design</v>
          </cell>
          <cell r="F18515" t="str">
            <v>Water</v>
          </cell>
        </row>
        <row r="18516">
          <cell r="B18516">
            <v>8880</v>
          </cell>
          <cell r="C18516">
            <v>2013</v>
          </cell>
          <cell r="D18516" t="str">
            <v>413250  Personnel Recruitment Costs VAT</v>
          </cell>
          <cell r="E18516" t="str">
            <v>Informal Settlements</v>
          </cell>
          <cell r="F18516" t="str">
            <v>Water</v>
          </cell>
        </row>
        <row r="18517">
          <cell r="B18517">
            <v>3928.2</v>
          </cell>
          <cell r="C18517">
            <v>2013</v>
          </cell>
          <cell r="D18517" t="str">
            <v>413250  Personnel Recruitment Costs VAT</v>
          </cell>
          <cell r="E18517" t="str">
            <v>District 4</v>
          </cell>
          <cell r="F18517" t="str">
            <v>Water</v>
          </cell>
        </row>
        <row r="18518">
          <cell r="B18518">
            <v>16678.2</v>
          </cell>
          <cell r="C18518">
            <v>2013</v>
          </cell>
          <cell r="D18518" t="str">
            <v>413250  Personnel Recruitment Costs VAT</v>
          </cell>
          <cell r="E18518" t="str">
            <v>District 6</v>
          </cell>
          <cell r="F18518" t="str">
            <v>Water</v>
          </cell>
        </row>
        <row r="18519">
          <cell r="B18519">
            <v>8880</v>
          </cell>
          <cell r="C18519">
            <v>2013</v>
          </cell>
          <cell r="D18519" t="str">
            <v>413250  Personnel Recruitment Costs VAT</v>
          </cell>
          <cell r="E18519" t="str">
            <v>District 8</v>
          </cell>
          <cell r="F18519" t="str">
            <v>Water</v>
          </cell>
        </row>
        <row r="18520">
          <cell r="B18520">
            <v>20153.68</v>
          </cell>
          <cell r="C18520">
            <v>2013</v>
          </cell>
          <cell r="D18520" t="str">
            <v>413300  Pest Control</v>
          </cell>
          <cell r="E18520" t="str">
            <v>District 8</v>
          </cell>
          <cell r="F18520" t="str">
            <v>Water</v>
          </cell>
        </row>
        <row r="18521">
          <cell r="B18521">
            <v>2450</v>
          </cell>
          <cell r="C18521">
            <v>2013</v>
          </cell>
          <cell r="D18521" t="str">
            <v>413300  Pest Control</v>
          </cell>
          <cell r="E18521" t="str">
            <v>District 6</v>
          </cell>
          <cell r="F18521" t="str">
            <v>Water</v>
          </cell>
        </row>
        <row r="18522">
          <cell r="B18522">
            <v>5623.92</v>
          </cell>
          <cell r="C18522">
            <v>2013</v>
          </cell>
          <cell r="D18522" t="str">
            <v>413300  Pest Control</v>
          </cell>
          <cell r="E18522" t="str">
            <v>District 6</v>
          </cell>
          <cell r="F18522" t="str">
            <v>Water</v>
          </cell>
        </row>
        <row r="18523">
          <cell r="B18523">
            <v>0</v>
          </cell>
          <cell r="C18523">
            <v>2013</v>
          </cell>
          <cell r="D18523" t="str">
            <v>413300  Pest Control</v>
          </cell>
          <cell r="E18523" t="str">
            <v>District 6</v>
          </cell>
          <cell r="F18523" t="str">
            <v>Water</v>
          </cell>
        </row>
        <row r="18524">
          <cell r="B18524">
            <v>1287.74</v>
          </cell>
          <cell r="C18524">
            <v>2013</v>
          </cell>
          <cell r="D18524" t="str">
            <v>413300  Pest Control</v>
          </cell>
          <cell r="E18524" t="str">
            <v>District 6</v>
          </cell>
          <cell r="F18524" t="str">
            <v>Water</v>
          </cell>
        </row>
        <row r="18525">
          <cell r="B18525">
            <v>143.66999999999999</v>
          </cell>
          <cell r="C18525">
            <v>2013</v>
          </cell>
          <cell r="D18525" t="str">
            <v>413300  Pest Control</v>
          </cell>
          <cell r="E18525" t="str">
            <v>District 4</v>
          </cell>
          <cell r="F18525" t="str">
            <v>Water</v>
          </cell>
        </row>
        <row r="18526">
          <cell r="B18526">
            <v>101.1</v>
          </cell>
          <cell r="C18526">
            <v>2013</v>
          </cell>
          <cell r="D18526" t="str">
            <v>413300  Pest Control</v>
          </cell>
          <cell r="E18526" t="str">
            <v>District 4</v>
          </cell>
          <cell r="F18526" t="str">
            <v>Water</v>
          </cell>
        </row>
        <row r="18527">
          <cell r="B18527">
            <v>63</v>
          </cell>
          <cell r="C18527">
            <v>2013</v>
          </cell>
          <cell r="D18527" t="str">
            <v>413300  Pest Control</v>
          </cell>
          <cell r="E18527" t="str">
            <v>District 4</v>
          </cell>
          <cell r="F18527" t="str">
            <v>Water</v>
          </cell>
        </row>
        <row r="18528">
          <cell r="B18528">
            <v>0</v>
          </cell>
          <cell r="C18528">
            <v>2013</v>
          </cell>
          <cell r="D18528" t="str">
            <v>413300  Pest Control</v>
          </cell>
          <cell r="E18528" t="str">
            <v>District 4</v>
          </cell>
          <cell r="F18528" t="str">
            <v>Water</v>
          </cell>
        </row>
        <row r="18529">
          <cell r="B18529">
            <v>163.62</v>
          </cell>
          <cell r="C18529">
            <v>2013</v>
          </cell>
          <cell r="D18529" t="str">
            <v>413300  Pest Control</v>
          </cell>
          <cell r="E18529" t="str">
            <v>District 3</v>
          </cell>
          <cell r="F18529" t="str">
            <v>Water</v>
          </cell>
        </row>
        <row r="18530">
          <cell r="B18530">
            <v>13.99</v>
          </cell>
          <cell r="C18530">
            <v>2013</v>
          </cell>
          <cell r="D18530" t="str">
            <v>413300  Pest Control</v>
          </cell>
          <cell r="E18530" t="str">
            <v>District 8</v>
          </cell>
          <cell r="F18530" t="str">
            <v>Water</v>
          </cell>
        </row>
        <row r="18531">
          <cell r="B18531">
            <v>0</v>
          </cell>
          <cell r="C18531">
            <v>2013</v>
          </cell>
          <cell r="D18531" t="str">
            <v>413300  Pest Control</v>
          </cell>
          <cell r="E18531" t="str">
            <v>District 6</v>
          </cell>
          <cell r="F18531" t="str">
            <v>Water</v>
          </cell>
        </row>
        <row r="18532">
          <cell r="B18532">
            <v>1033.3800000000001</v>
          </cell>
          <cell r="C18532">
            <v>2013</v>
          </cell>
          <cell r="D18532" t="str">
            <v>413300  Pest Control</v>
          </cell>
          <cell r="E18532" t="str">
            <v>District 1</v>
          </cell>
          <cell r="F18532" t="str">
            <v>Water</v>
          </cell>
        </row>
        <row r="18533">
          <cell r="B18533">
            <v>13060</v>
          </cell>
          <cell r="C18533">
            <v>2013</v>
          </cell>
          <cell r="D18533" t="str">
            <v>413300  Pest Control</v>
          </cell>
          <cell r="E18533" t="str">
            <v>District 1</v>
          </cell>
          <cell r="F18533" t="str">
            <v>Water</v>
          </cell>
        </row>
        <row r="18534">
          <cell r="B18534">
            <v>189408.39</v>
          </cell>
          <cell r="C18534">
            <v>2013</v>
          </cell>
          <cell r="D18534" t="str">
            <v>413300  Pest Control</v>
          </cell>
          <cell r="E18534" t="str">
            <v>Logistics</v>
          </cell>
          <cell r="F18534" t="str">
            <v>Water</v>
          </cell>
        </row>
        <row r="18535">
          <cell r="B18535">
            <v>140156.67000000001</v>
          </cell>
          <cell r="C18535">
            <v>2013</v>
          </cell>
          <cell r="D18535" t="str">
            <v>413300  Pest Control</v>
          </cell>
          <cell r="E18535" t="str">
            <v>Logistics</v>
          </cell>
          <cell r="F18535" t="str">
            <v>Water</v>
          </cell>
        </row>
        <row r="18536">
          <cell r="B18536">
            <v>3244.7</v>
          </cell>
          <cell r="C18536">
            <v>2013</v>
          </cell>
          <cell r="D18536" t="str">
            <v>413300  Pest Control</v>
          </cell>
          <cell r="E18536" t="str">
            <v>Logistics</v>
          </cell>
          <cell r="F18536" t="str">
            <v>Water</v>
          </cell>
        </row>
        <row r="18537">
          <cell r="B18537">
            <v>472.28</v>
          </cell>
          <cell r="C18537">
            <v>2013</v>
          </cell>
          <cell r="D18537" t="str">
            <v>413300  Pest Control</v>
          </cell>
          <cell r="E18537" t="str">
            <v>Informal Settlements</v>
          </cell>
          <cell r="F18537" t="str">
            <v>Water</v>
          </cell>
        </row>
        <row r="18538">
          <cell r="B18538">
            <v>39405.4</v>
          </cell>
          <cell r="C18538">
            <v>2013</v>
          </cell>
          <cell r="D18538" t="str">
            <v>413300  Pest Control</v>
          </cell>
          <cell r="E18538" t="str">
            <v>District 7</v>
          </cell>
          <cell r="F18538" t="str">
            <v>Sewer</v>
          </cell>
        </row>
        <row r="18539">
          <cell r="B18539">
            <v>3744.94</v>
          </cell>
          <cell r="C18539">
            <v>2013</v>
          </cell>
          <cell r="D18539" t="str">
            <v>413300  Pest Control</v>
          </cell>
          <cell r="E18539" t="str">
            <v>District 6</v>
          </cell>
          <cell r="F18539" t="str">
            <v>Sewer</v>
          </cell>
        </row>
        <row r="18540">
          <cell r="B18540">
            <v>0</v>
          </cell>
          <cell r="C18540">
            <v>2013</v>
          </cell>
          <cell r="D18540" t="str">
            <v>413300  Pest Control</v>
          </cell>
          <cell r="E18540" t="str">
            <v>District 6</v>
          </cell>
          <cell r="F18540" t="str">
            <v>Sewer</v>
          </cell>
        </row>
        <row r="18541">
          <cell r="B18541">
            <v>0</v>
          </cell>
          <cell r="C18541">
            <v>2013</v>
          </cell>
          <cell r="D18541" t="str">
            <v>413300  Pest Control</v>
          </cell>
          <cell r="E18541" t="str">
            <v>District 6</v>
          </cell>
          <cell r="F18541" t="str">
            <v>Sewer</v>
          </cell>
        </row>
        <row r="18542">
          <cell r="B18542">
            <v>350</v>
          </cell>
          <cell r="C18542">
            <v>2013</v>
          </cell>
          <cell r="D18542" t="str">
            <v>413300  Pest Control</v>
          </cell>
          <cell r="E18542" t="str">
            <v>District 6</v>
          </cell>
          <cell r="F18542" t="str">
            <v>Sewer</v>
          </cell>
        </row>
        <row r="18543">
          <cell r="B18543">
            <v>5449.06</v>
          </cell>
          <cell r="C18543">
            <v>2013</v>
          </cell>
          <cell r="D18543" t="str">
            <v>413300  Pest Control</v>
          </cell>
          <cell r="E18543" t="str">
            <v>District 4</v>
          </cell>
          <cell r="F18543" t="str">
            <v>Sewer</v>
          </cell>
        </row>
        <row r="18544">
          <cell r="B18544">
            <v>0</v>
          </cell>
          <cell r="C18544">
            <v>2013</v>
          </cell>
          <cell r="D18544" t="str">
            <v>413300  Pest Control</v>
          </cell>
          <cell r="E18544" t="str">
            <v>District 4</v>
          </cell>
          <cell r="F18544" t="str">
            <v>Sewer</v>
          </cell>
        </row>
        <row r="18545">
          <cell r="B18545">
            <v>57338.98</v>
          </cell>
          <cell r="C18545">
            <v>2013</v>
          </cell>
          <cell r="D18545" t="str">
            <v>413300  Pest Control</v>
          </cell>
          <cell r="E18545" t="str">
            <v>District 4</v>
          </cell>
          <cell r="F18545" t="str">
            <v>Sewer</v>
          </cell>
        </row>
        <row r="18546">
          <cell r="B18546">
            <v>2619.5500000000002</v>
          </cell>
          <cell r="C18546">
            <v>2013</v>
          </cell>
          <cell r="D18546" t="str">
            <v>413300  Pest Control</v>
          </cell>
          <cell r="E18546" t="str">
            <v>District 3</v>
          </cell>
          <cell r="F18546" t="str">
            <v>Sewer</v>
          </cell>
        </row>
        <row r="18547">
          <cell r="B18547">
            <v>0</v>
          </cell>
          <cell r="C18547">
            <v>2013</v>
          </cell>
          <cell r="D18547" t="str">
            <v>413300  Pest Control</v>
          </cell>
          <cell r="E18547" t="str">
            <v>District 6</v>
          </cell>
          <cell r="F18547" t="str">
            <v>Sewer</v>
          </cell>
        </row>
        <row r="18548">
          <cell r="B18548">
            <v>10162.790000000001</v>
          </cell>
          <cell r="C18548">
            <v>2013</v>
          </cell>
          <cell r="D18548" t="str">
            <v>413300  Pest Control</v>
          </cell>
          <cell r="E18548" t="str">
            <v>District 7</v>
          </cell>
          <cell r="F18548" t="str">
            <v>Sewer</v>
          </cell>
        </row>
        <row r="18549">
          <cell r="B18549">
            <v>15154.15</v>
          </cell>
          <cell r="C18549">
            <v>2013</v>
          </cell>
          <cell r="D18549" t="str">
            <v>413300  Pest Control</v>
          </cell>
          <cell r="E18549" t="str">
            <v>District 1</v>
          </cell>
          <cell r="F18549" t="str">
            <v>Sewer</v>
          </cell>
        </row>
        <row r="18550">
          <cell r="B18550">
            <v>0</v>
          </cell>
          <cell r="C18550">
            <v>2013</v>
          </cell>
          <cell r="D18550" t="str">
            <v>413300  Pest Control</v>
          </cell>
          <cell r="E18550" t="str">
            <v>Logistics</v>
          </cell>
          <cell r="F18550" t="str">
            <v>Sewer</v>
          </cell>
        </row>
        <row r="18551">
          <cell r="B18551">
            <v>1945.56</v>
          </cell>
          <cell r="C18551">
            <v>2013</v>
          </cell>
          <cell r="D18551" t="str">
            <v>413300  Pest Control</v>
          </cell>
          <cell r="E18551" t="str">
            <v>Logistics</v>
          </cell>
          <cell r="F18551" t="str">
            <v>Sewer</v>
          </cell>
        </row>
        <row r="18552">
          <cell r="B18552">
            <v>11330.52</v>
          </cell>
          <cell r="C18552">
            <v>2013</v>
          </cell>
          <cell r="D18552" t="str">
            <v>413300  Pest Control</v>
          </cell>
          <cell r="E18552" t="str">
            <v>Informal Settlements</v>
          </cell>
          <cell r="F18552" t="str">
            <v>Sewer</v>
          </cell>
        </row>
        <row r="18553">
          <cell r="B18553">
            <v>363.22</v>
          </cell>
          <cell r="C18553">
            <v>2013</v>
          </cell>
          <cell r="D18553" t="str">
            <v>413320  Pharmaceutical Supplies</v>
          </cell>
          <cell r="E18553" t="str">
            <v>District 1</v>
          </cell>
          <cell r="F18553" t="str">
            <v>Sewer</v>
          </cell>
        </row>
        <row r="18554">
          <cell r="B18554">
            <v>3375</v>
          </cell>
          <cell r="C18554">
            <v>2013</v>
          </cell>
          <cell r="D18554" t="str">
            <v>413320  Pharmaceutical Supplies</v>
          </cell>
          <cell r="E18554" t="str">
            <v>District 7</v>
          </cell>
          <cell r="F18554" t="str">
            <v>Sewer</v>
          </cell>
        </row>
        <row r="18555">
          <cell r="B18555">
            <v>2700</v>
          </cell>
          <cell r="C18555">
            <v>2013</v>
          </cell>
          <cell r="D18555" t="str">
            <v>413320  Pharmaceutical Supplies</v>
          </cell>
          <cell r="E18555" t="str">
            <v>District 7</v>
          </cell>
          <cell r="F18555" t="str">
            <v>Sewer</v>
          </cell>
        </row>
        <row r="18556">
          <cell r="B18556">
            <v>111.37</v>
          </cell>
          <cell r="C18556">
            <v>2013</v>
          </cell>
          <cell r="D18556" t="str">
            <v>413320  Pharmaceutical Supplies</v>
          </cell>
          <cell r="E18556" t="str">
            <v>Informal Settlements</v>
          </cell>
          <cell r="F18556" t="str">
            <v>Water</v>
          </cell>
        </row>
        <row r="18557">
          <cell r="B18557">
            <v>1005.38</v>
          </cell>
          <cell r="C18557">
            <v>2013</v>
          </cell>
          <cell r="D18557" t="str">
            <v>413320  Pharmaceutical Supplies</v>
          </cell>
          <cell r="E18557" t="str">
            <v>Logistics</v>
          </cell>
          <cell r="F18557" t="str">
            <v>Water</v>
          </cell>
        </row>
        <row r="18558">
          <cell r="B18558">
            <v>867.78</v>
          </cell>
          <cell r="C18558">
            <v>2013</v>
          </cell>
          <cell r="D18558" t="str">
            <v>413320  Pharmaceutical Supplies</v>
          </cell>
          <cell r="E18558" t="str">
            <v>District 1</v>
          </cell>
          <cell r="F18558" t="str">
            <v>Water</v>
          </cell>
        </row>
        <row r="18559">
          <cell r="B18559">
            <v>3375</v>
          </cell>
          <cell r="C18559">
            <v>2013</v>
          </cell>
          <cell r="D18559" t="str">
            <v>413320  Pharmaceutical Supplies</v>
          </cell>
          <cell r="E18559" t="str">
            <v>District 8</v>
          </cell>
          <cell r="F18559" t="str">
            <v>Water</v>
          </cell>
        </row>
        <row r="18560">
          <cell r="B18560">
            <v>159.12</v>
          </cell>
          <cell r="C18560">
            <v>2013</v>
          </cell>
          <cell r="D18560" t="str">
            <v>413320  Pharmaceutical Supplies</v>
          </cell>
          <cell r="E18560" t="str">
            <v>District 4</v>
          </cell>
          <cell r="F18560" t="str">
            <v>Water</v>
          </cell>
        </row>
        <row r="18561">
          <cell r="B18561">
            <v>74921</v>
          </cell>
          <cell r="C18561">
            <v>2013</v>
          </cell>
          <cell r="D18561" t="str">
            <v>413350  Plants/Greenery/Vegetation &amp; Gardening S</v>
          </cell>
          <cell r="E18561" t="str">
            <v>Logistics</v>
          </cell>
          <cell r="F18561" t="str">
            <v>Sewer</v>
          </cell>
        </row>
        <row r="18562">
          <cell r="B18562">
            <v>23390.71</v>
          </cell>
          <cell r="C18562">
            <v>2013</v>
          </cell>
          <cell r="D18562" t="str">
            <v>413350  Plants/Greenery/Vegetation &amp; Gardening S</v>
          </cell>
          <cell r="E18562" t="str">
            <v>District 1</v>
          </cell>
          <cell r="F18562" t="str">
            <v>Sewer</v>
          </cell>
        </row>
        <row r="18563">
          <cell r="B18563">
            <v>0</v>
          </cell>
          <cell r="C18563">
            <v>2013</v>
          </cell>
          <cell r="D18563" t="str">
            <v>413350  Plants/Greenery/Vegetation &amp; Gardening S</v>
          </cell>
          <cell r="E18563" t="str">
            <v>Logistics</v>
          </cell>
          <cell r="F18563" t="str">
            <v>Water</v>
          </cell>
        </row>
        <row r="18564">
          <cell r="B18564">
            <v>167718.26</v>
          </cell>
          <cell r="C18564">
            <v>2013</v>
          </cell>
          <cell r="D18564" t="str">
            <v>413350  Plants/Greenery/Vegetation &amp; Gardening S</v>
          </cell>
          <cell r="E18564" t="str">
            <v>Logistics</v>
          </cell>
          <cell r="F18564" t="str">
            <v>Water</v>
          </cell>
        </row>
        <row r="18565">
          <cell r="B18565">
            <v>20487.27</v>
          </cell>
          <cell r="C18565">
            <v>2013</v>
          </cell>
          <cell r="D18565" t="str">
            <v>413350  Plants/Greenery/Vegetation &amp; Gardening S</v>
          </cell>
          <cell r="E18565" t="str">
            <v>Logistics</v>
          </cell>
          <cell r="F18565" t="str">
            <v>Water</v>
          </cell>
        </row>
        <row r="18566">
          <cell r="B18566">
            <v>45352.32</v>
          </cell>
          <cell r="C18566">
            <v>2013</v>
          </cell>
          <cell r="D18566" t="str">
            <v>413350  Plants/Greenery/Vegetation &amp; Gardening S</v>
          </cell>
          <cell r="E18566" t="str">
            <v>District 1</v>
          </cell>
          <cell r="F18566" t="str">
            <v>Water</v>
          </cell>
        </row>
        <row r="18567">
          <cell r="B18567">
            <v>147311.26999999999</v>
          </cell>
          <cell r="C18567">
            <v>2013</v>
          </cell>
          <cell r="D18567" t="str">
            <v>413350  Plants/Greenery/Vegetation &amp; Gardening S</v>
          </cell>
          <cell r="E18567" t="str">
            <v>District 1</v>
          </cell>
          <cell r="F18567" t="str">
            <v>Water</v>
          </cell>
        </row>
        <row r="18568">
          <cell r="B18568">
            <v>25249.23</v>
          </cell>
          <cell r="C18568">
            <v>2013</v>
          </cell>
          <cell r="D18568" t="str">
            <v>413350  Plants/Greenery/Vegetation &amp; Gardening S</v>
          </cell>
          <cell r="E18568" t="str">
            <v>District 6</v>
          </cell>
          <cell r="F18568" t="str">
            <v>Water</v>
          </cell>
        </row>
        <row r="18569">
          <cell r="B18569">
            <v>0</v>
          </cell>
          <cell r="C18569">
            <v>2013</v>
          </cell>
          <cell r="D18569" t="str">
            <v>413350  Plants/Greenery/Vegetation &amp; Gardening S</v>
          </cell>
          <cell r="E18569" t="str">
            <v>District 6</v>
          </cell>
          <cell r="F18569" t="str">
            <v>Water</v>
          </cell>
        </row>
        <row r="18570">
          <cell r="B18570">
            <v>12424.7</v>
          </cell>
          <cell r="C18570">
            <v>2013</v>
          </cell>
          <cell r="D18570" t="str">
            <v>413450  Printing Stationery &amp; Photographic</v>
          </cell>
          <cell r="E18570" t="str">
            <v>TOC</v>
          </cell>
          <cell r="F18570" t="str">
            <v>Water</v>
          </cell>
        </row>
        <row r="18571">
          <cell r="B18571">
            <v>24364.63</v>
          </cell>
          <cell r="C18571">
            <v>2013</v>
          </cell>
          <cell r="D18571" t="str">
            <v>413450  Printing Stationery &amp; Photographic</v>
          </cell>
          <cell r="E18571" t="str">
            <v>Informal Settlements</v>
          </cell>
          <cell r="F18571" t="str">
            <v>Water</v>
          </cell>
        </row>
        <row r="18572">
          <cell r="B18572">
            <v>6204.82</v>
          </cell>
          <cell r="C18572">
            <v>2013</v>
          </cell>
          <cell r="D18572" t="str">
            <v>413450  Printing Stationery &amp; Photographic</v>
          </cell>
          <cell r="E18572" t="str">
            <v>Logistics</v>
          </cell>
          <cell r="F18572" t="str">
            <v>Water</v>
          </cell>
        </row>
        <row r="18573">
          <cell r="B18573">
            <v>9433.91</v>
          </cell>
          <cell r="C18573">
            <v>2013</v>
          </cell>
          <cell r="D18573" t="str">
            <v>413450  Printing Stationery &amp; Photographic</v>
          </cell>
          <cell r="E18573" t="str">
            <v>Logistics</v>
          </cell>
          <cell r="F18573" t="str">
            <v>Water</v>
          </cell>
        </row>
        <row r="18574">
          <cell r="B18574">
            <v>28450.720000000001</v>
          </cell>
          <cell r="C18574">
            <v>2013</v>
          </cell>
          <cell r="D18574" t="str">
            <v>413450  Printing Stationery &amp; Photographic</v>
          </cell>
          <cell r="E18574" t="str">
            <v>Logistics</v>
          </cell>
          <cell r="F18574" t="str">
            <v>Water</v>
          </cell>
        </row>
        <row r="18575">
          <cell r="B18575">
            <v>0</v>
          </cell>
          <cell r="C18575">
            <v>2013</v>
          </cell>
          <cell r="D18575" t="str">
            <v>413450  Printing Stationery &amp; Photographic</v>
          </cell>
          <cell r="E18575" t="str">
            <v>District 1</v>
          </cell>
          <cell r="F18575" t="str">
            <v>Water</v>
          </cell>
        </row>
        <row r="18576">
          <cell r="B18576">
            <v>65460.76</v>
          </cell>
          <cell r="C18576">
            <v>2013</v>
          </cell>
          <cell r="D18576" t="str">
            <v>413450  Printing Stationery &amp; Photographic</v>
          </cell>
          <cell r="E18576" t="str">
            <v>District 1</v>
          </cell>
          <cell r="F18576" t="str">
            <v>Water</v>
          </cell>
        </row>
        <row r="18577">
          <cell r="B18577">
            <v>4545.99</v>
          </cell>
          <cell r="C18577">
            <v>2013</v>
          </cell>
          <cell r="D18577" t="str">
            <v>413450  Printing Stationery &amp; Photographic</v>
          </cell>
          <cell r="E18577" t="str">
            <v>District 1</v>
          </cell>
          <cell r="F18577" t="str">
            <v>Water</v>
          </cell>
        </row>
        <row r="18578">
          <cell r="B18578">
            <v>11374.45</v>
          </cell>
          <cell r="C18578">
            <v>2013</v>
          </cell>
          <cell r="D18578" t="str">
            <v>413450  Printing Stationery &amp; Photographic</v>
          </cell>
          <cell r="E18578" t="str">
            <v>District 6</v>
          </cell>
          <cell r="F18578" t="str">
            <v>Water</v>
          </cell>
        </row>
        <row r="18579">
          <cell r="B18579">
            <v>16232.37</v>
          </cell>
          <cell r="C18579">
            <v>2013</v>
          </cell>
          <cell r="D18579" t="str">
            <v>413450  Printing Stationery &amp; Photographic</v>
          </cell>
          <cell r="E18579" t="str">
            <v>District 8</v>
          </cell>
          <cell r="F18579" t="str">
            <v>Water</v>
          </cell>
        </row>
        <row r="18580">
          <cell r="B18580">
            <v>0</v>
          </cell>
          <cell r="C18580">
            <v>2013</v>
          </cell>
          <cell r="D18580" t="str">
            <v>413450  Printing Stationery &amp; Photographic</v>
          </cell>
          <cell r="E18580" t="str">
            <v>District 8</v>
          </cell>
          <cell r="F18580" t="str">
            <v>Water</v>
          </cell>
        </row>
        <row r="18581">
          <cell r="B18581">
            <v>18204.189999999999</v>
          </cell>
          <cell r="C18581">
            <v>2013</v>
          </cell>
          <cell r="D18581" t="str">
            <v>413450  Printing Stationery &amp; Photographic</v>
          </cell>
          <cell r="E18581" t="str">
            <v>District 8</v>
          </cell>
          <cell r="F18581" t="str">
            <v>Water</v>
          </cell>
        </row>
        <row r="18582">
          <cell r="B18582">
            <v>17101.330000000002</v>
          </cell>
          <cell r="C18582">
            <v>2013</v>
          </cell>
          <cell r="D18582" t="str">
            <v>413450  Printing Stationery &amp; Photographic</v>
          </cell>
          <cell r="E18582" t="str">
            <v>District 6</v>
          </cell>
          <cell r="F18582" t="str">
            <v>Water</v>
          </cell>
        </row>
        <row r="18583">
          <cell r="B18583">
            <v>5957.13</v>
          </cell>
          <cell r="C18583">
            <v>2013</v>
          </cell>
          <cell r="D18583" t="str">
            <v>413450  Printing Stationery &amp; Photographic</v>
          </cell>
          <cell r="E18583" t="str">
            <v>District 3</v>
          </cell>
          <cell r="F18583" t="str">
            <v>Water</v>
          </cell>
        </row>
        <row r="18584">
          <cell r="B18584">
            <v>8204.64</v>
          </cell>
          <cell r="C18584">
            <v>2013</v>
          </cell>
          <cell r="D18584" t="str">
            <v>413450  Printing Stationery &amp; Photographic</v>
          </cell>
          <cell r="E18584" t="str">
            <v>District 3</v>
          </cell>
          <cell r="F18584" t="str">
            <v>Water</v>
          </cell>
        </row>
        <row r="18585">
          <cell r="B18585">
            <v>7481.95</v>
          </cell>
          <cell r="C18585">
            <v>2013</v>
          </cell>
          <cell r="D18585" t="str">
            <v>413450  Printing Stationery &amp; Photographic</v>
          </cell>
          <cell r="E18585" t="str">
            <v>District 3</v>
          </cell>
          <cell r="F18585" t="str">
            <v>Water</v>
          </cell>
        </row>
        <row r="18586">
          <cell r="B18586">
            <v>0</v>
          </cell>
          <cell r="C18586">
            <v>2013</v>
          </cell>
          <cell r="D18586" t="str">
            <v>413450  Printing Stationery &amp; Photographic</v>
          </cell>
          <cell r="E18586" t="str">
            <v>District 4</v>
          </cell>
          <cell r="F18586" t="str">
            <v>Water</v>
          </cell>
        </row>
        <row r="18587">
          <cell r="B18587">
            <v>22262.19</v>
          </cell>
          <cell r="C18587">
            <v>2013</v>
          </cell>
          <cell r="D18587" t="str">
            <v>413450  Printing Stationery &amp; Photographic</v>
          </cell>
          <cell r="E18587" t="str">
            <v>District 4</v>
          </cell>
          <cell r="F18587" t="str">
            <v>Water</v>
          </cell>
        </row>
        <row r="18588">
          <cell r="B18588">
            <v>37831.35</v>
          </cell>
          <cell r="C18588">
            <v>2013</v>
          </cell>
          <cell r="D18588" t="str">
            <v>413450  Printing Stationery &amp; Photographic</v>
          </cell>
          <cell r="E18588" t="str">
            <v>District 4</v>
          </cell>
          <cell r="F18588" t="str">
            <v>Water</v>
          </cell>
        </row>
        <row r="18589">
          <cell r="B18589">
            <v>11407.85</v>
          </cell>
          <cell r="C18589">
            <v>2013</v>
          </cell>
          <cell r="D18589" t="str">
            <v>413450  Printing Stationery &amp; Photographic</v>
          </cell>
          <cell r="E18589" t="str">
            <v>District 4</v>
          </cell>
          <cell r="F18589" t="str">
            <v>Water</v>
          </cell>
        </row>
        <row r="18590">
          <cell r="B18590">
            <v>6617.9</v>
          </cell>
          <cell r="C18590">
            <v>2013</v>
          </cell>
          <cell r="D18590" t="str">
            <v>413450  Printing Stationery &amp; Photographic</v>
          </cell>
          <cell r="E18590" t="str">
            <v>District 4</v>
          </cell>
          <cell r="F18590" t="str">
            <v>Water</v>
          </cell>
        </row>
        <row r="18591">
          <cell r="B18591">
            <v>0</v>
          </cell>
          <cell r="C18591">
            <v>2013</v>
          </cell>
          <cell r="D18591" t="str">
            <v>413450  Printing Stationery &amp; Photographic</v>
          </cell>
          <cell r="E18591" t="str">
            <v>District 8</v>
          </cell>
          <cell r="F18591" t="str">
            <v>Water</v>
          </cell>
        </row>
        <row r="18592">
          <cell r="B18592">
            <v>208.52</v>
          </cell>
          <cell r="C18592">
            <v>2013</v>
          </cell>
          <cell r="D18592" t="str">
            <v>413450  Printing Stationery &amp; Photographic</v>
          </cell>
          <cell r="E18592" t="str">
            <v>District 6</v>
          </cell>
          <cell r="F18592" t="str">
            <v>Water</v>
          </cell>
        </row>
        <row r="18593">
          <cell r="B18593">
            <v>15963.94</v>
          </cell>
          <cell r="C18593">
            <v>2013</v>
          </cell>
          <cell r="D18593" t="str">
            <v>413450  Printing Stationery &amp; Photographic</v>
          </cell>
          <cell r="E18593" t="str">
            <v>District 6</v>
          </cell>
          <cell r="F18593" t="str">
            <v>Water</v>
          </cell>
        </row>
        <row r="18594">
          <cell r="B18594">
            <v>671.21</v>
          </cell>
          <cell r="C18594">
            <v>2013</v>
          </cell>
          <cell r="D18594" t="str">
            <v>413450  Printing Stationery &amp; Photographic</v>
          </cell>
          <cell r="E18594" t="str">
            <v>District 6</v>
          </cell>
          <cell r="F18594" t="str">
            <v>Water</v>
          </cell>
        </row>
        <row r="18595">
          <cell r="B18595">
            <v>11464.68</v>
          </cell>
          <cell r="C18595">
            <v>2013</v>
          </cell>
          <cell r="D18595" t="str">
            <v>413450  Printing Stationery &amp; Photographic</v>
          </cell>
          <cell r="E18595" t="str">
            <v>District 6</v>
          </cell>
          <cell r="F18595" t="str">
            <v>Water</v>
          </cell>
        </row>
        <row r="18596">
          <cell r="B18596">
            <v>10234.07</v>
          </cell>
          <cell r="C18596">
            <v>2013</v>
          </cell>
          <cell r="D18596" t="str">
            <v>413450  Printing Stationery &amp; Photographic</v>
          </cell>
          <cell r="E18596" t="str">
            <v>District 6</v>
          </cell>
          <cell r="F18596" t="str">
            <v>Water</v>
          </cell>
        </row>
        <row r="18597">
          <cell r="B18597">
            <v>8826.8799999999992</v>
          </cell>
          <cell r="C18597">
            <v>2013</v>
          </cell>
          <cell r="D18597" t="str">
            <v>413450  Printing Stationery &amp; Photographic</v>
          </cell>
          <cell r="E18597" t="str">
            <v>District 6</v>
          </cell>
          <cell r="F18597" t="str">
            <v>Water</v>
          </cell>
        </row>
        <row r="18598">
          <cell r="B18598">
            <v>28893.14</v>
          </cell>
          <cell r="C18598">
            <v>2013</v>
          </cell>
          <cell r="D18598" t="str">
            <v>413450  Printing Stationery &amp; Photographic</v>
          </cell>
          <cell r="E18598" t="str">
            <v>District 6</v>
          </cell>
          <cell r="F18598" t="str">
            <v>Water</v>
          </cell>
        </row>
        <row r="18599">
          <cell r="B18599">
            <v>76365.89</v>
          </cell>
          <cell r="C18599">
            <v>2013</v>
          </cell>
          <cell r="D18599" t="str">
            <v>413450  Printing Stationery &amp; Photographic</v>
          </cell>
          <cell r="E18599" t="str">
            <v>District 8</v>
          </cell>
          <cell r="F18599" t="str">
            <v>Water</v>
          </cell>
        </row>
        <row r="18600">
          <cell r="B18600">
            <v>15009.77</v>
          </cell>
          <cell r="C18600">
            <v>2013</v>
          </cell>
          <cell r="D18600" t="str">
            <v>413450  Printing Stationery &amp; Photographic</v>
          </cell>
          <cell r="E18600" t="str">
            <v>District 8</v>
          </cell>
          <cell r="F18600" t="str">
            <v>Water</v>
          </cell>
        </row>
        <row r="18601">
          <cell r="B18601">
            <v>314525.96999999997</v>
          </cell>
          <cell r="C18601">
            <v>2013</v>
          </cell>
          <cell r="D18601" t="str">
            <v>413450  Printing Stationery &amp; Photographic</v>
          </cell>
          <cell r="E18601" t="str">
            <v>District 8</v>
          </cell>
          <cell r="F18601" t="str">
            <v>Water</v>
          </cell>
        </row>
        <row r="18602">
          <cell r="B18602">
            <v>0</v>
          </cell>
          <cell r="C18602">
            <v>2013</v>
          </cell>
          <cell r="D18602" t="str">
            <v>413450  Printing Stationery &amp; Photographic</v>
          </cell>
          <cell r="E18602" t="e">
            <v>#N/A</v>
          </cell>
          <cell r="F18602" t="str">
            <v>Sewer</v>
          </cell>
        </row>
        <row r="18603">
          <cell r="B18603">
            <v>0</v>
          </cell>
          <cell r="C18603">
            <v>2013</v>
          </cell>
          <cell r="D18603" t="str">
            <v>413450  Printing Stationery &amp; Photographic</v>
          </cell>
          <cell r="E18603" t="str">
            <v>Planning &amp; Design</v>
          </cell>
          <cell r="F18603" t="str">
            <v>Sewer</v>
          </cell>
        </row>
        <row r="18604">
          <cell r="B18604">
            <v>0</v>
          </cell>
          <cell r="C18604">
            <v>2013</v>
          </cell>
          <cell r="D18604" t="str">
            <v>413450  Printing Stationery &amp; Photographic</v>
          </cell>
          <cell r="E18604" t="str">
            <v>TOC</v>
          </cell>
          <cell r="F18604" t="str">
            <v>Sewer</v>
          </cell>
        </row>
        <row r="18605">
          <cell r="B18605">
            <v>24840.04</v>
          </cell>
          <cell r="C18605">
            <v>2013</v>
          </cell>
          <cell r="D18605" t="str">
            <v>413450  Printing Stationery &amp; Photographic</v>
          </cell>
          <cell r="E18605" t="str">
            <v>Informal Settlements</v>
          </cell>
          <cell r="F18605" t="str">
            <v>Sewer</v>
          </cell>
        </row>
        <row r="18606">
          <cell r="B18606">
            <v>18903.66</v>
          </cell>
          <cell r="C18606">
            <v>2013</v>
          </cell>
          <cell r="D18606" t="str">
            <v>413450  Printing Stationery &amp; Photographic</v>
          </cell>
          <cell r="E18606" t="str">
            <v>Logistics</v>
          </cell>
          <cell r="F18606" t="str">
            <v>Sewer</v>
          </cell>
        </row>
        <row r="18607">
          <cell r="B18607">
            <v>0</v>
          </cell>
          <cell r="C18607">
            <v>2013</v>
          </cell>
          <cell r="D18607" t="str">
            <v>413450  Printing Stationery &amp; Photographic</v>
          </cell>
          <cell r="E18607" t="str">
            <v>Logistics</v>
          </cell>
          <cell r="F18607" t="str">
            <v>Sewer</v>
          </cell>
        </row>
        <row r="18608">
          <cell r="B18608">
            <v>0</v>
          </cell>
          <cell r="C18608">
            <v>2013</v>
          </cell>
          <cell r="D18608" t="str">
            <v>413450  Printing Stationery &amp; Photographic</v>
          </cell>
          <cell r="E18608" t="str">
            <v>Logistics</v>
          </cell>
          <cell r="F18608" t="str">
            <v>Sewer</v>
          </cell>
        </row>
        <row r="18609">
          <cell r="B18609">
            <v>0</v>
          </cell>
          <cell r="C18609">
            <v>2013</v>
          </cell>
          <cell r="D18609" t="str">
            <v>413450  Printing Stationery &amp; Photographic</v>
          </cell>
          <cell r="E18609" t="str">
            <v>Logistics</v>
          </cell>
          <cell r="F18609" t="str">
            <v>Sewer</v>
          </cell>
        </row>
        <row r="18610">
          <cell r="B18610">
            <v>0</v>
          </cell>
          <cell r="C18610">
            <v>2013</v>
          </cell>
          <cell r="D18610" t="str">
            <v>413450  Printing Stationery &amp; Photographic</v>
          </cell>
          <cell r="E18610" t="str">
            <v>Logistics</v>
          </cell>
          <cell r="F18610" t="str">
            <v>Sewer</v>
          </cell>
        </row>
        <row r="18611">
          <cell r="B18611">
            <v>26859.01</v>
          </cell>
          <cell r="C18611">
            <v>2013</v>
          </cell>
          <cell r="D18611" t="str">
            <v>413450  Printing Stationery &amp; Photographic</v>
          </cell>
          <cell r="E18611" t="str">
            <v>District 1</v>
          </cell>
          <cell r="F18611" t="str">
            <v>Sewer</v>
          </cell>
        </row>
        <row r="18612">
          <cell r="B18612">
            <v>28636.18</v>
          </cell>
          <cell r="C18612">
            <v>2013</v>
          </cell>
          <cell r="D18612" t="str">
            <v>413450  Printing Stationery &amp; Photographic</v>
          </cell>
          <cell r="E18612" t="str">
            <v>District 7</v>
          </cell>
          <cell r="F18612" t="str">
            <v>Sewer</v>
          </cell>
        </row>
        <row r="18613">
          <cell r="B18613">
            <v>3774.94</v>
          </cell>
          <cell r="C18613">
            <v>2013</v>
          </cell>
          <cell r="D18613" t="str">
            <v>413450  Printing Stationery &amp; Photographic</v>
          </cell>
          <cell r="E18613" t="str">
            <v>District 6</v>
          </cell>
          <cell r="F18613" t="str">
            <v>Sewer</v>
          </cell>
        </row>
        <row r="18614">
          <cell r="B18614">
            <v>0</v>
          </cell>
          <cell r="C18614">
            <v>2013</v>
          </cell>
          <cell r="D18614" t="str">
            <v>413450  Printing Stationery &amp; Photographic</v>
          </cell>
          <cell r="E18614" t="str">
            <v>District 7</v>
          </cell>
          <cell r="F18614" t="str">
            <v>Sewer</v>
          </cell>
        </row>
        <row r="18615">
          <cell r="B18615">
            <v>20002.45</v>
          </cell>
          <cell r="C18615">
            <v>2013</v>
          </cell>
          <cell r="D18615" t="str">
            <v>413450  Printing Stationery &amp; Photographic</v>
          </cell>
          <cell r="E18615" t="str">
            <v>District 7</v>
          </cell>
          <cell r="F18615" t="str">
            <v>Sewer</v>
          </cell>
        </row>
        <row r="18616">
          <cell r="B18616">
            <v>0</v>
          </cell>
          <cell r="C18616">
            <v>2013</v>
          </cell>
          <cell r="D18616" t="str">
            <v>413450  Printing Stationery &amp; Photographic</v>
          </cell>
          <cell r="E18616" t="str">
            <v>TOC</v>
          </cell>
          <cell r="F18616" t="str">
            <v>Sewer</v>
          </cell>
        </row>
        <row r="18617">
          <cell r="B18617">
            <v>32781.58</v>
          </cell>
          <cell r="C18617">
            <v>2013</v>
          </cell>
          <cell r="D18617" t="str">
            <v>413450  Printing Stationery &amp; Photographic</v>
          </cell>
          <cell r="E18617" t="str">
            <v>District 3</v>
          </cell>
          <cell r="F18617" t="str">
            <v>Sewer</v>
          </cell>
        </row>
        <row r="18618">
          <cell r="B18618">
            <v>0</v>
          </cell>
          <cell r="C18618">
            <v>2013</v>
          </cell>
          <cell r="D18618" t="str">
            <v>413450  Printing Stationery &amp; Photographic</v>
          </cell>
          <cell r="E18618" t="str">
            <v>District 3</v>
          </cell>
          <cell r="F18618" t="str">
            <v>Sewer</v>
          </cell>
        </row>
        <row r="18619">
          <cell r="B18619">
            <v>0</v>
          </cell>
          <cell r="C18619">
            <v>2013</v>
          </cell>
          <cell r="D18619" t="str">
            <v>413450  Printing Stationery &amp; Photographic</v>
          </cell>
          <cell r="E18619" t="str">
            <v>District 3</v>
          </cell>
          <cell r="F18619" t="str">
            <v>Sewer</v>
          </cell>
        </row>
        <row r="18620">
          <cell r="B18620">
            <v>15961.85</v>
          </cell>
          <cell r="C18620">
            <v>2013</v>
          </cell>
          <cell r="D18620" t="str">
            <v>413450  Printing Stationery &amp; Photographic</v>
          </cell>
          <cell r="E18620" t="str">
            <v>District 4</v>
          </cell>
          <cell r="F18620" t="str">
            <v>Sewer</v>
          </cell>
        </row>
        <row r="18621">
          <cell r="B18621">
            <v>22987.26</v>
          </cell>
          <cell r="C18621">
            <v>2013</v>
          </cell>
          <cell r="D18621" t="str">
            <v>413450  Printing Stationery &amp; Photographic</v>
          </cell>
          <cell r="E18621" t="str">
            <v>District 4</v>
          </cell>
          <cell r="F18621" t="str">
            <v>Sewer</v>
          </cell>
        </row>
        <row r="18622">
          <cell r="B18622">
            <v>8924.27</v>
          </cell>
          <cell r="C18622">
            <v>2013</v>
          </cell>
          <cell r="D18622" t="str">
            <v>413450  Printing Stationery &amp; Photographic</v>
          </cell>
          <cell r="E18622" t="str">
            <v>District 4</v>
          </cell>
          <cell r="F18622" t="str">
            <v>Sewer</v>
          </cell>
        </row>
        <row r="18623">
          <cell r="B18623">
            <v>0</v>
          </cell>
          <cell r="C18623">
            <v>2013</v>
          </cell>
          <cell r="D18623" t="str">
            <v>413450  Printing Stationery &amp; Photographic</v>
          </cell>
          <cell r="E18623" t="str">
            <v>District 7</v>
          </cell>
          <cell r="F18623" t="str">
            <v>Sewer</v>
          </cell>
        </row>
        <row r="18624">
          <cell r="B18624">
            <v>3781.86</v>
          </cell>
          <cell r="C18624">
            <v>2013</v>
          </cell>
          <cell r="D18624" t="str">
            <v>413450  Printing Stationery &amp; Photographic</v>
          </cell>
          <cell r="E18624" t="str">
            <v>District 6</v>
          </cell>
          <cell r="F18624" t="str">
            <v>Sewer</v>
          </cell>
        </row>
        <row r="18625">
          <cell r="B18625">
            <v>10959.06</v>
          </cell>
          <cell r="C18625">
            <v>2013</v>
          </cell>
          <cell r="D18625" t="str">
            <v>413450  Printing Stationery &amp; Photographic</v>
          </cell>
          <cell r="E18625" t="str">
            <v>District 6</v>
          </cell>
          <cell r="F18625" t="str">
            <v>Sewer</v>
          </cell>
        </row>
        <row r="18626">
          <cell r="B18626">
            <v>13921.87</v>
          </cell>
          <cell r="C18626">
            <v>2013</v>
          </cell>
          <cell r="D18626" t="str">
            <v>413450  Printing Stationery &amp; Photographic</v>
          </cell>
          <cell r="E18626" t="str">
            <v>District 6</v>
          </cell>
          <cell r="F18626" t="str">
            <v>Sewer</v>
          </cell>
        </row>
        <row r="18627">
          <cell r="B18627">
            <v>0</v>
          </cell>
          <cell r="C18627">
            <v>2013</v>
          </cell>
          <cell r="D18627" t="str">
            <v>413450  Printing Stationery &amp; Photographic</v>
          </cell>
          <cell r="E18627" t="str">
            <v>District 6</v>
          </cell>
          <cell r="F18627" t="str">
            <v>Sewer</v>
          </cell>
        </row>
        <row r="18628">
          <cell r="B18628">
            <v>6191.94</v>
          </cell>
          <cell r="C18628">
            <v>2013</v>
          </cell>
          <cell r="D18628" t="str">
            <v>413450  Printing Stationery &amp; Photographic</v>
          </cell>
          <cell r="E18628" t="str">
            <v>District 6</v>
          </cell>
          <cell r="F18628" t="str">
            <v>Sewer</v>
          </cell>
        </row>
        <row r="18629">
          <cell r="B18629">
            <v>23770.83</v>
          </cell>
          <cell r="C18629">
            <v>2013</v>
          </cell>
          <cell r="D18629" t="str">
            <v>413450  Printing Stationery &amp; Photographic</v>
          </cell>
          <cell r="E18629" t="str">
            <v>District 6</v>
          </cell>
          <cell r="F18629" t="str">
            <v>Sewer</v>
          </cell>
        </row>
        <row r="18630">
          <cell r="B18630">
            <v>0</v>
          </cell>
          <cell r="C18630">
            <v>2013</v>
          </cell>
          <cell r="D18630" t="str">
            <v>413450  Printing Stationery &amp; Photographic</v>
          </cell>
          <cell r="E18630" t="str">
            <v>District 7</v>
          </cell>
          <cell r="F18630" t="str">
            <v>Sewer</v>
          </cell>
        </row>
        <row r="18631">
          <cell r="B18631">
            <v>58847.38</v>
          </cell>
          <cell r="C18631">
            <v>2013</v>
          </cell>
          <cell r="D18631" t="str">
            <v>413450  Printing Stationery &amp; Photographic</v>
          </cell>
          <cell r="E18631" t="str">
            <v>District 7</v>
          </cell>
          <cell r="F18631" t="str">
            <v>Sewer</v>
          </cell>
        </row>
        <row r="18632">
          <cell r="B18632">
            <v>0</v>
          </cell>
          <cell r="C18632">
            <v>2013</v>
          </cell>
          <cell r="D18632" t="str">
            <v>413450  Printing Stationery &amp; Photographic</v>
          </cell>
          <cell r="E18632" t="str">
            <v>District 7</v>
          </cell>
          <cell r="F18632" t="str">
            <v>Sewer</v>
          </cell>
        </row>
        <row r="18633">
          <cell r="B18633">
            <v>36548.300000000003</v>
          </cell>
          <cell r="C18633">
            <v>2013</v>
          </cell>
          <cell r="D18633" t="str">
            <v>413450  Printing Stationery &amp; Photographic</v>
          </cell>
          <cell r="E18633" t="str">
            <v>Logistics</v>
          </cell>
          <cell r="F18633" t="str">
            <v>Water</v>
          </cell>
        </row>
        <row r="18634">
          <cell r="B18634">
            <v>18315.48</v>
          </cell>
          <cell r="C18634">
            <v>2013</v>
          </cell>
          <cell r="D18634" t="str">
            <v>413450  Printing Stationery &amp; Photographic</v>
          </cell>
          <cell r="E18634" t="str">
            <v>Informal Settlements</v>
          </cell>
          <cell r="F18634" t="str">
            <v>Water</v>
          </cell>
        </row>
        <row r="18635">
          <cell r="B18635">
            <v>1164.83</v>
          </cell>
          <cell r="C18635">
            <v>2013</v>
          </cell>
          <cell r="D18635" t="str">
            <v>413450  Printing Stationery &amp; Photographic</v>
          </cell>
          <cell r="E18635" t="str">
            <v>Planning &amp; Design</v>
          </cell>
          <cell r="F18635" t="str">
            <v>Water</v>
          </cell>
        </row>
        <row r="18636">
          <cell r="B18636">
            <v>666.7</v>
          </cell>
          <cell r="C18636">
            <v>2013</v>
          </cell>
          <cell r="D18636" t="str">
            <v>413600  Rates</v>
          </cell>
          <cell r="E18636" t="str">
            <v>Logistics</v>
          </cell>
          <cell r="F18636" t="str">
            <v>Water</v>
          </cell>
        </row>
        <row r="18637">
          <cell r="B18637">
            <v>25.2</v>
          </cell>
          <cell r="C18637">
            <v>2013</v>
          </cell>
          <cell r="D18637" t="str">
            <v>413600  Rates</v>
          </cell>
          <cell r="E18637" t="str">
            <v>District 6</v>
          </cell>
          <cell r="F18637" t="str">
            <v>Water</v>
          </cell>
        </row>
        <row r="18638">
          <cell r="B18638">
            <v>225024.55</v>
          </cell>
          <cell r="C18638">
            <v>2013</v>
          </cell>
          <cell r="D18638" t="str">
            <v>413670  Refreshments &amp; Teas</v>
          </cell>
          <cell r="E18638" t="str">
            <v>District 8</v>
          </cell>
          <cell r="F18638" t="str">
            <v>Water</v>
          </cell>
        </row>
        <row r="18639">
          <cell r="B18639">
            <v>15625.99</v>
          </cell>
          <cell r="C18639">
            <v>2013</v>
          </cell>
          <cell r="D18639" t="str">
            <v>413670  Refreshments &amp; Teas</v>
          </cell>
          <cell r="E18639" t="str">
            <v>District 8</v>
          </cell>
          <cell r="F18639" t="str">
            <v>Water</v>
          </cell>
        </row>
        <row r="18640">
          <cell r="B18640">
            <v>1200.98</v>
          </cell>
          <cell r="C18640">
            <v>2013</v>
          </cell>
          <cell r="D18640" t="str">
            <v>413670  Refreshments &amp; Teas</v>
          </cell>
          <cell r="E18640" t="str">
            <v>District 8</v>
          </cell>
          <cell r="F18640" t="str">
            <v>Water</v>
          </cell>
        </row>
        <row r="18641">
          <cell r="B18641">
            <v>23273.18</v>
          </cell>
          <cell r="C18641">
            <v>2013</v>
          </cell>
          <cell r="D18641" t="str">
            <v>413670  Refreshments &amp; Teas</v>
          </cell>
          <cell r="E18641" t="str">
            <v>District 6</v>
          </cell>
          <cell r="F18641" t="str">
            <v>Water</v>
          </cell>
        </row>
        <row r="18642">
          <cell r="B18642">
            <v>18945.63</v>
          </cell>
          <cell r="C18642">
            <v>2013</v>
          </cell>
          <cell r="D18642" t="str">
            <v>413670  Refreshments &amp; Teas</v>
          </cell>
          <cell r="E18642" t="str">
            <v>District 6</v>
          </cell>
          <cell r="F18642" t="str">
            <v>Water</v>
          </cell>
        </row>
        <row r="18643">
          <cell r="B18643">
            <v>21508.61</v>
          </cell>
          <cell r="C18643">
            <v>2013</v>
          </cell>
          <cell r="D18643" t="str">
            <v>413670  Refreshments &amp; Teas</v>
          </cell>
          <cell r="E18643" t="str">
            <v>District 6</v>
          </cell>
          <cell r="F18643" t="str">
            <v>Water</v>
          </cell>
        </row>
        <row r="18644">
          <cell r="B18644">
            <v>19004.73</v>
          </cell>
          <cell r="C18644">
            <v>2013</v>
          </cell>
          <cell r="D18644" t="str">
            <v>413670  Refreshments &amp; Teas</v>
          </cell>
          <cell r="E18644" t="str">
            <v>District 6</v>
          </cell>
          <cell r="F18644" t="str">
            <v>Water</v>
          </cell>
        </row>
        <row r="18645">
          <cell r="B18645">
            <v>710.72</v>
          </cell>
          <cell r="C18645">
            <v>2013</v>
          </cell>
          <cell r="D18645" t="str">
            <v>413670  Refreshments &amp; Teas</v>
          </cell>
          <cell r="E18645" t="str">
            <v>District 6</v>
          </cell>
          <cell r="F18645" t="str">
            <v>Water</v>
          </cell>
        </row>
        <row r="18646">
          <cell r="B18646">
            <v>14707.44</v>
          </cell>
          <cell r="C18646">
            <v>2013</v>
          </cell>
          <cell r="D18646" t="str">
            <v>413670  Refreshments &amp; Teas</v>
          </cell>
          <cell r="E18646" t="str">
            <v>District 4</v>
          </cell>
          <cell r="F18646" t="str">
            <v>Water</v>
          </cell>
        </row>
        <row r="18647">
          <cell r="B18647">
            <v>23367.11</v>
          </cell>
          <cell r="C18647">
            <v>2013</v>
          </cell>
          <cell r="D18647" t="str">
            <v>413670  Refreshments &amp; Teas</v>
          </cell>
          <cell r="E18647" t="str">
            <v>District 4</v>
          </cell>
          <cell r="F18647" t="str">
            <v>Water</v>
          </cell>
        </row>
        <row r="18648">
          <cell r="B18648">
            <v>51534.13</v>
          </cell>
          <cell r="C18648">
            <v>2013</v>
          </cell>
          <cell r="D18648" t="str">
            <v>413670  Refreshments &amp; Teas</v>
          </cell>
          <cell r="E18648" t="str">
            <v>District 4</v>
          </cell>
          <cell r="F18648" t="str">
            <v>Water</v>
          </cell>
        </row>
        <row r="18649">
          <cell r="B18649">
            <v>5838.03</v>
          </cell>
          <cell r="C18649">
            <v>2013</v>
          </cell>
          <cell r="D18649" t="str">
            <v>413670  Refreshments &amp; Teas</v>
          </cell>
          <cell r="E18649" t="str">
            <v>District 4</v>
          </cell>
          <cell r="F18649" t="str">
            <v>Water</v>
          </cell>
        </row>
        <row r="18650">
          <cell r="B18650">
            <v>31412.95</v>
          </cell>
          <cell r="C18650">
            <v>2013</v>
          </cell>
          <cell r="D18650" t="str">
            <v>413670  Refreshments &amp; Teas</v>
          </cell>
          <cell r="E18650" t="str">
            <v>District 3</v>
          </cell>
          <cell r="F18650" t="str">
            <v>Water</v>
          </cell>
        </row>
        <row r="18651">
          <cell r="B18651">
            <v>2729.11</v>
          </cell>
          <cell r="C18651">
            <v>2013</v>
          </cell>
          <cell r="D18651" t="str">
            <v>413670  Refreshments &amp; Teas</v>
          </cell>
          <cell r="E18651" t="str">
            <v>District 3</v>
          </cell>
          <cell r="F18651" t="str">
            <v>Water</v>
          </cell>
        </row>
        <row r="18652">
          <cell r="B18652">
            <v>3454.56</v>
          </cell>
          <cell r="C18652">
            <v>2013</v>
          </cell>
          <cell r="D18652" t="str">
            <v>413670  Refreshments &amp; Teas</v>
          </cell>
          <cell r="E18652" t="str">
            <v>District 3</v>
          </cell>
          <cell r="F18652" t="str">
            <v>Water</v>
          </cell>
        </row>
        <row r="18653">
          <cell r="B18653">
            <v>15616.69</v>
          </cell>
          <cell r="C18653">
            <v>2013</v>
          </cell>
          <cell r="D18653" t="str">
            <v>413670  Refreshments &amp; Teas</v>
          </cell>
          <cell r="E18653" t="str">
            <v>District 6</v>
          </cell>
          <cell r="F18653" t="str">
            <v>Water</v>
          </cell>
        </row>
        <row r="18654">
          <cell r="B18654">
            <v>55997.41</v>
          </cell>
          <cell r="C18654">
            <v>2013</v>
          </cell>
          <cell r="D18654" t="str">
            <v>413670  Refreshments &amp; Teas</v>
          </cell>
          <cell r="E18654" t="str">
            <v>District 8</v>
          </cell>
          <cell r="F18654" t="str">
            <v>Water</v>
          </cell>
        </row>
        <row r="18655">
          <cell r="B18655">
            <v>96</v>
          </cell>
          <cell r="C18655">
            <v>2013</v>
          </cell>
          <cell r="D18655" t="str">
            <v>413670  Refreshments &amp; Teas</v>
          </cell>
          <cell r="E18655" t="str">
            <v>District 6</v>
          </cell>
          <cell r="F18655" t="str">
            <v>Water</v>
          </cell>
        </row>
        <row r="18656">
          <cell r="B18656">
            <v>79360.850000000006</v>
          </cell>
          <cell r="C18656">
            <v>2013</v>
          </cell>
          <cell r="D18656" t="str">
            <v>413670  Refreshments &amp; Teas</v>
          </cell>
          <cell r="E18656" t="str">
            <v>District 1</v>
          </cell>
          <cell r="F18656" t="str">
            <v>Water</v>
          </cell>
        </row>
        <row r="18657">
          <cell r="B18657">
            <v>99.6</v>
          </cell>
          <cell r="C18657">
            <v>2013</v>
          </cell>
          <cell r="D18657" t="str">
            <v>413670  Refreshments &amp; Teas</v>
          </cell>
          <cell r="E18657" t="str">
            <v>District 1</v>
          </cell>
          <cell r="F18657" t="str">
            <v>Water</v>
          </cell>
        </row>
        <row r="18658">
          <cell r="B18658">
            <v>0</v>
          </cell>
          <cell r="C18658">
            <v>2013</v>
          </cell>
          <cell r="D18658" t="str">
            <v>413670  Refreshments &amp; Teas</v>
          </cell>
          <cell r="E18658" t="str">
            <v>District 1</v>
          </cell>
          <cell r="F18658" t="str">
            <v>Water</v>
          </cell>
        </row>
        <row r="18659">
          <cell r="B18659">
            <v>37588.61</v>
          </cell>
          <cell r="C18659">
            <v>2013</v>
          </cell>
          <cell r="D18659" t="str">
            <v>413670  Refreshments &amp; Teas</v>
          </cell>
          <cell r="E18659" t="str">
            <v>Logistics</v>
          </cell>
          <cell r="F18659" t="str">
            <v>Water</v>
          </cell>
        </row>
        <row r="18660">
          <cell r="B18660">
            <v>18239.650000000001</v>
          </cell>
          <cell r="C18660">
            <v>2013</v>
          </cell>
          <cell r="D18660" t="str">
            <v>413670  Refreshments &amp; Teas</v>
          </cell>
          <cell r="E18660" t="str">
            <v>Logistics</v>
          </cell>
          <cell r="F18660" t="str">
            <v>Water</v>
          </cell>
        </row>
        <row r="18661">
          <cell r="B18661">
            <v>19864.09</v>
          </cell>
          <cell r="C18661">
            <v>2013</v>
          </cell>
          <cell r="D18661" t="str">
            <v>413670  Refreshments &amp; Teas</v>
          </cell>
          <cell r="E18661" t="str">
            <v>Logistics</v>
          </cell>
          <cell r="F18661" t="str">
            <v>Water</v>
          </cell>
        </row>
        <row r="18662">
          <cell r="B18662">
            <v>0</v>
          </cell>
          <cell r="C18662">
            <v>2013</v>
          </cell>
          <cell r="D18662" t="str">
            <v>413670  Refreshments &amp; Teas</v>
          </cell>
          <cell r="E18662" t="str">
            <v>Logistics</v>
          </cell>
          <cell r="F18662" t="str">
            <v>Water</v>
          </cell>
        </row>
        <row r="18663">
          <cell r="B18663">
            <v>29963.34</v>
          </cell>
          <cell r="C18663">
            <v>2013</v>
          </cell>
          <cell r="D18663" t="str">
            <v>413670  Refreshments &amp; Teas</v>
          </cell>
          <cell r="E18663" t="str">
            <v>Informal Settlements</v>
          </cell>
          <cell r="F18663" t="str">
            <v>Water</v>
          </cell>
        </row>
        <row r="18664">
          <cell r="B18664">
            <v>25329.79</v>
          </cell>
          <cell r="C18664">
            <v>2013</v>
          </cell>
          <cell r="D18664" t="str">
            <v>413670  Refreshments &amp; Teas</v>
          </cell>
          <cell r="E18664" t="str">
            <v>TOC</v>
          </cell>
          <cell r="F18664" t="str">
            <v>Water</v>
          </cell>
        </row>
        <row r="18665">
          <cell r="B18665">
            <v>17358.03</v>
          </cell>
          <cell r="C18665">
            <v>2013</v>
          </cell>
          <cell r="D18665" t="str">
            <v>413670  Refreshments &amp; Teas</v>
          </cell>
          <cell r="E18665" t="str">
            <v>Informal Settlements</v>
          </cell>
          <cell r="F18665" t="str">
            <v>Water</v>
          </cell>
        </row>
        <row r="18666">
          <cell r="B18666">
            <v>5540.83</v>
          </cell>
          <cell r="C18666">
            <v>2013</v>
          </cell>
          <cell r="D18666" t="str">
            <v>413670  Refreshments &amp; Teas</v>
          </cell>
          <cell r="E18666" t="str">
            <v>Logistics</v>
          </cell>
          <cell r="F18666" t="str">
            <v>Water</v>
          </cell>
        </row>
        <row r="18667">
          <cell r="B18667">
            <v>89070.28</v>
          </cell>
          <cell r="C18667">
            <v>2013</v>
          </cell>
          <cell r="D18667" t="str">
            <v>413670  Refreshments &amp; Teas</v>
          </cell>
          <cell r="E18667" t="str">
            <v>District 7</v>
          </cell>
          <cell r="F18667" t="str">
            <v>Sewer</v>
          </cell>
        </row>
        <row r="18668">
          <cell r="B18668">
            <v>18203.72</v>
          </cell>
          <cell r="C18668">
            <v>2013</v>
          </cell>
          <cell r="D18668" t="str">
            <v>413670  Refreshments &amp; Teas</v>
          </cell>
          <cell r="E18668" t="str">
            <v>District 6</v>
          </cell>
          <cell r="F18668" t="str">
            <v>Sewer</v>
          </cell>
        </row>
        <row r="18669">
          <cell r="B18669">
            <v>19400.86</v>
          </cell>
          <cell r="C18669">
            <v>2013</v>
          </cell>
          <cell r="D18669" t="str">
            <v>413670  Refreshments &amp; Teas</v>
          </cell>
          <cell r="E18669" t="str">
            <v>District 6</v>
          </cell>
          <cell r="F18669" t="str">
            <v>Sewer</v>
          </cell>
        </row>
        <row r="18670">
          <cell r="B18670">
            <v>1141.6199999999999</v>
          </cell>
          <cell r="C18670">
            <v>2013</v>
          </cell>
          <cell r="D18670" t="str">
            <v>413670  Refreshments &amp; Teas</v>
          </cell>
          <cell r="E18670" t="str">
            <v>District 6</v>
          </cell>
          <cell r="F18670" t="str">
            <v>Sewer</v>
          </cell>
        </row>
        <row r="18671">
          <cell r="B18671">
            <v>9116.89</v>
          </cell>
          <cell r="C18671">
            <v>2013</v>
          </cell>
          <cell r="D18671" t="str">
            <v>413670  Refreshments &amp; Teas</v>
          </cell>
          <cell r="E18671" t="str">
            <v>District 6</v>
          </cell>
          <cell r="F18671" t="str">
            <v>Sewer</v>
          </cell>
        </row>
        <row r="18672">
          <cell r="B18672">
            <v>13695.07</v>
          </cell>
          <cell r="C18672">
            <v>2013</v>
          </cell>
          <cell r="D18672" t="str">
            <v>413670  Refreshments &amp; Teas</v>
          </cell>
          <cell r="E18672" t="str">
            <v>District 4</v>
          </cell>
          <cell r="F18672" t="str">
            <v>Sewer</v>
          </cell>
        </row>
        <row r="18673">
          <cell r="B18673">
            <v>29237.77</v>
          </cell>
          <cell r="C18673">
            <v>2013</v>
          </cell>
          <cell r="D18673" t="str">
            <v>413670  Refreshments &amp; Teas</v>
          </cell>
          <cell r="E18673" t="str">
            <v>District 4</v>
          </cell>
          <cell r="F18673" t="str">
            <v>Sewer</v>
          </cell>
        </row>
        <row r="18674">
          <cell r="B18674">
            <v>45280.28</v>
          </cell>
          <cell r="C18674">
            <v>2013</v>
          </cell>
          <cell r="D18674" t="str">
            <v>413670  Refreshments &amp; Teas</v>
          </cell>
          <cell r="E18674" t="str">
            <v>District 4</v>
          </cell>
          <cell r="F18674" t="str">
            <v>Sewer</v>
          </cell>
        </row>
        <row r="18675">
          <cell r="B18675">
            <v>21737.41</v>
          </cell>
          <cell r="C18675">
            <v>2013</v>
          </cell>
          <cell r="D18675" t="str">
            <v>413670  Refreshments &amp; Teas</v>
          </cell>
          <cell r="E18675" t="str">
            <v>District 3</v>
          </cell>
          <cell r="F18675" t="str">
            <v>Sewer</v>
          </cell>
        </row>
        <row r="18676">
          <cell r="B18676">
            <v>6968.37</v>
          </cell>
          <cell r="C18676">
            <v>2013</v>
          </cell>
          <cell r="D18676" t="str">
            <v>413670  Refreshments &amp; Teas</v>
          </cell>
          <cell r="E18676" t="str">
            <v>District 6</v>
          </cell>
          <cell r="F18676" t="str">
            <v>Sewer</v>
          </cell>
        </row>
        <row r="18677">
          <cell r="B18677">
            <v>16553.259999999998</v>
          </cell>
          <cell r="C18677">
            <v>2013</v>
          </cell>
          <cell r="D18677" t="str">
            <v>413670  Refreshments &amp; Teas</v>
          </cell>
          <cell r="E18677" t="str">
            <v>District 7</v>
          </cell>
          <cell r="F18677" t="str">
            <v>Sewer</v>
          </cell>
        </row>
        <row r="18678">
          <cell r="B18678">
            <v>44727.65</v>
          </cell>
          <cell r="C18678">
            <v>2013</v>
          </cell>
          <cell r="D18678" t="str">
            <v>413670  Refreshments &amp; Teas</v>
          </cell>
          <cell r="E18678" t="str">
            <v>District 1</v>
          </cell>
          <cell r="F18678" t="str">
            <v>Sewer</v>
          </cell>
        </row>
        <row r="18679">
          <cell r="B18679">
            <v>44251.35</v>
          </cell>
          <cell r="C18679">
            <v>2013</v>
          </cell>
          <cell r="D18679" t="str">
            <v>413670  Refreshments &amp; Teas</v>
          </cell>
          <cell r="E18679" t="str">
            <v>Logistics</v>
          </cell>
          <cell r="F18679" t="str">
            <v>Sewer</v>
          </cell>
        </row>
        <row r="18680">
          <cell r="B18680">
            <v>407.41</v>
          </cell>
          <cell r="C18680">
            <v>2013</v>
          </cell>
          <cell r="D18680" t="str">
            <v>413670  Refreshments &amp; Teas</v>
          </cell>
          <cell r="E18680" t="str">
            <v>Informal Settlements</v>
          </cell>
          <cell r="F18680" t="str">
            <v>Sewer</v>
          </cell>
        </row>
        <row r="18681">
          <cell r="B18681">
            <v>0</v>
          </cell>
          <cell r="C18681">
            <v>2013</v>
          </cell>
          <cell r="D18681" t="str">
            <v>413700  Relocation Costs</v>
          </cell>
          <cell r="E18681" t="str">
            <v>District 1</v>
          </cell>
          <cell r="F18681" t="str">
            <v>Sewer</v>
          </cell>
        </row>
        <row r="18682">
          <cell r="B18682">
            <v>0</v>
          </cell>
          <cell r="C18682">
            <v>2013</v>
          </cell>
          <cell r="D18682" t="str">
            <v>413750  Operating Leases</v>
          </cell>
          <cell r="E18682" t="str">
            <v>District 4</v>
          </cell>
          <cell r="F18682" t="str">
            <v>Sewer</v>
          </cell>
        </row>
        <row r="18683">
          <cell r="B18683">
            <v>0</v>
          </cell>
          <cell r="C18683">
            <v>2013</v>
          </cell>
          <cell r="D18683" t="str">
            <v>413750  Operating Leases</v>
          </cell>
          <cell r="E18683" t="str">
            <v>District 4</v>
          </cell>
          <cell r="F18683" t="str">
            <v>Sewer</v>
          </cell>
        </row>
        <row r="18684">
          <cell r="B18684">
            <v>0</v>
          </cell>
          <cell r="C18684">
            <v>2013</v>
          </cell>
          <cell r="D18684" t="str">
            <v>413750  Operating Leases</v>
          </cell>
          <cell r="E18684" t="str">
            <v>District 7</v>
          </cell>
          <cell r="F18684" t="str">
            <v>Sewer</v>
          </cell>
        </row>
        <row r="18685">
          <cell r="B18685">
            <v>4550</v>
          </cell>
          <cell r="C18685">
            <v>2013</v>
          </cell>
          <cell r="D18685" t="str">
            <v>413750  Operating Leases</v>
          </cell>
          <cell r="E18685" t="str">
            <v>District 7</v>
          </cell>
          <cell r="F18685" t="str">
            <v>Sewer</v>
          </cell>
        </row>
        <row r="18686">
          <cell r="B18686">
            <v>3424.78</v>
          </cell>
          <cell r="C18686">
            <v>2013</v>
          </cell>
          <cell r="D18686" t="str">
            <v>413750  Operating Leases</v>
          </cell>
          <cell r="E18686" t="str">
            <v>Logistics</v>
          </cell>
          <cell r="F18686" t="str">
            <v>Water</v>
          </cell>
        </row>
        <row r="18687">
          <cell r="B18687">
            <v>13464</v>
          </cell>
          <cell r="C18687">
            <v>2013</v>
          </cell>
          <cell r="D18687" t="str">
            <v>413750  Operating Leases</v>
          </cell>
          <cell r="E18687" t="str">
            <v>Informal Settlements</v>
          </cell>
          <cell r="F18687" t="str">
            <v>Water</v>
          </cell>
        </row>
        <row r="18688">
          <cell r="B18688">
            <v>0</v>
          </cell>
          <cell r="C18688">
            <v>2013</v>
          </cell>
          <cell r="D18688" t="str">
            <v>413750  Operating Leases</v>
          </cell>
          <cell r="E18688" t="str">
            <v>TOC</v>
          </cell>
          <cell r="F18688" t="str">
            <v>Water</v>
          </cell>
        </row>
        <row r="18689">
          <cell r="B18689">
            <v>992007.53</v>
          </cell>
          <cell r="C18689">
            <v>2013</v>
          </cell>
          <cell r="D18689" t="str">
            <v>413750  Operating Leases</v>
          </cell>
          <cell r="E18689" t="str">
            <v>Informal Settlements</v>
          </cell>
          <cell r="F18689" t="str">
            <v>Water</v>
          </cell>
        </row>
        <row r="18690">
          <cell r="B18690">
            <v>71104.95</v>
          </cell>
          <cell r="C18690">
            <v>2013</v>
          </cell>
          <cell r="D18690" t="str">
            <v>413750  Operating Leases</v>
          </cell>
          <cell r="E18690" t="str">
            <v>Logistics</v>
          </cell>
          <cell r="F18690" t="str">
            <v>Water</v>
          </cell>
        </row>
        <row r="18691">
          <cell r="B18691">
            <v>0</v>
          </cell>
          <cell r="C18691">
            <v>2013</v>
          </cell>
          <cell r="D18691" t="str">
            <v>413750  Operating Leases</v>
          </cell>
          <cell r="E18691" t="str">
            <v>District 6</v>
          </cell>
          <cell r="F18691" t="str">
            <v>Water</v>
          </cell>
        </row>
        <row r="18692">
          <cell r="B18692">
            <v>0</v>
          </cell>
          <cell r="C18692">
            <v>2013</v>
          </cell>
          <cell r="D18692" t="str">
            <v>413750  Operating Leases</v>
          </cell>
          <cell r="E18692" t="str">
            <v>District 8</v>
          </cell>
          <cell r="F18692" t="str">
            <v>Water</v>
          </cell>
        </row>
        <row r="18693">
          <cell r="B18693">
            <v>0</v>
          </cell>
          <cell r="C18693">
            <v>2013</v>
          </cell>
          <cell r="D18693" t="str">
            <v>413750  Operating Leases</v>
          </cell>
          <cell r="E18693" t="str">
            <v>District 4</v>
          </cell>
          <cell r="F18693" t="str">
            <v>Water</v>
          </cell>
        </row>
        <row r="18694">
          <cell r="B18694">
            <v>0</v>
          </cell>
          <cell r="C18694">
            <v>2013</v>
          </cell>
          <cell r="D18694" t="str">
            <v>413750  Operating Leases</v>
          </cell>
          <cell r="E18694" t="str">
            <v>District 4</v>
          </cell>
          <cell r="F18694" t="str">
            <v>Water</v>
          </cell>
        </row>
        <row r="18695">
          <cell r="B18695">
            <v>0</v>
          </cell>
          <cell r="C18695">
            <v>2013</v>
          </cell>
          <cell r="D18695" t="str">
            <v>413750  Operating Leases</v>
          </cell>
          <cell r="E18695" t="str">
            <v>District 4</v>
          </cell>
          <cell r="F18695" t="str">
            <v>Water</v>
          </cell>
        </row>
        <row r="18696">
          <cell r="B18696">
            <v>0</v>
          </cell>
          <cell r="C18696">
            <v>2013</v>
          </cell>
          <cell r="D18696" t="str">
            <v>413750  Operating Leases</v>
          </cell>
          <cell r="E18696" t="str">
            <v>District 6</v>
          </cell>
          <cell r="F18696" t="str">
            <v>Water</v>
          </cell>
        </row>
        <row r="18697">
          <cell r="B18697">
            <v>0</v>
          </cell>
          <cell r="C18697">
            <v>2013</v>
          </cell>
          <cell r="D18697" t="str">
            <v>413750  Operating Leases</v>
          </cell>
          <cell r="E18697" t="str">
            <v>District 8</v>
          </cell>
          <cell r="F18697" t="str">
            <v>Water</v>
          </cell>
        </row>
        <row r="18698">
          <cell r="B18698">
            <v>3100</v>
          </cell>
          <cell r="C18698">
            <v>2013</v>
          </cell>
          <cell r="D18698" t="str">
            <v>413750  Operating Leases</v>
          </cell>
          <cell r="E18698" t="str">
            <v>District 8</v>
          </cell>
          <cell r="F18698" t="str">
            <v>Water</v>
          </cell>
        </row>
        <row r="18699">
          <cell r="B18699">
            <v>0</v>
          </cell>
          <cell r="C18699">
            <v>2013</v>
          </cell>
          <cell r="D18699" t="str">
            <v>413750  Operating Leases</v>
          </cell>
          <cell r="E18699" t="str">
            <v>District 8</v>
          </cell>
          <cell r="F18699" t="str">
            <v>Water</v>
          </cell>
        </row>
        <row r="18700">
          <cell r="B18700">
            <v>256.60000000000002</v>
          </cell>
          <cell r="C18700">
            <v>2013</v>
          </cell>
          <cell r="D18700" t="str">
            <v>413760  Reward Incentives</v>
          </cell>
          <cell r="E18700" t="str">
            <v>District 4</v>
          </cell>
          <cell r="F18700" t="str">
            <v>Water</v>
          </cell>
        </row>
        <row r="18701">
          <cell r="B18701">
            <v>0</v>
          </cell>
          <cell r="C18701">
            <v>2013</v>
          </cell>
          <cell r="D18701" t="str">
            <v>413760  Reward Incentives</v>
          </cell>
          <cell r="E18701" t="str">
            <v>District 6</v>
          </cell>
          <cell r="F18701" t="str">
            <v>Water</v>
          </cell>
        </row>
        <row r="18702">
          <cell r="B18702">
            <v>1879.83</v>
          </cell>
          <cell r="C18702">
            <v>2013</v>
          </cell>
          <cell r="D18702" t="str">
            <v>413770  Scrapping of Assets</v>
          </cell>
          <cell r="E18702" t="str">
            <v>TOC</v>
          </cell>
          <cell r="F18702" t="str">
            <v>Water</v>
          </cell>
        </row>
        <row r="18703">
          <cell r="B18703">
            <v>85642.44</v>
          </cell>
          <cell r="C18703">
            <v>2013</v>
          </cell>
          <cell r="D18703" t="str">
            <v>413780  Scrapping of Stock</v>
          </cell>
          <cell r="E18703" t="str">
            <v>District 6</v>
          </cell>
          <cell r="F18703" t="str">
            <v>Water</v>
          </cell>
        </row>
        <row r="18704">
          <cell r="B18704">
            <v>6654985.1100000003</v>
          </cell>
          <cell r="C18704">
            <v>2013</v>
          </cell>
          <cell r="D18704" t="str">
            <v>413800  Security Services &amp; Charges</v>
          </cell>
          <cell r="E18704" t="str">
            <v>District 8</v>
          </cell>
          <cell r="F18704" t="str">
            <v>Water</v>
          </cell>
        </row>
        <row r="18705">
          <cell r="B18705">
            <v>0</v>
          </cell>
          <cell r="C18705">
            <v>2013</v>
          </cell>
          <cell r="D18705" t="str">
            <v>413800  Security Services &amp; Charges</v>
          </cell>
          <cell r="E18705" t="str">
            <v>District 8</v>
          </cell>
          <cell r="F18705" t="str">
            <v>Water</v>
          </cell>
        </row>
        <row r="18706">
          <cell r="B18706">
            <v>0</v>
          </cell>
          <cell r="C18706">
            <v>2013</v>
          </cell>
          <cell r="D18706" t="str">
            <v>413800  Security Services &amp; Charges</v>
          </cell>
          <cell r="E18706" t="str">
            <v>District 8</v>
          </cell>
          <cell r="F18706" t="str">
            <v>Water</v>
          </cell>
        </row>
        <row r="18707">
          <cell r="B18707">
            <v>157137.44</v>
          </cell>
          <cell r="C18707">
            <v>2013</v>
          </cell>
          <cell r="D18707" t="str">
            <v>413800  Security Services &amp; Charges</v>
          </cell>
          <cell r="E18707" t="str">
            <v>District 8</v>
          </cell>
          <cell r="F18707" t="str">
            <v>Water</v>
          </cell>
        </row>
        <row r="18708">
          <cell r="B18708">
            <v>429615.15</v>
          </cell>
          <cell r="C18708">
            <v>2013</v>
          </cell>
          <cell r="D18708" t="str">
            <v>413800  Security Services &amp; Charges</v>
          </cell>
          <cell r="E18708" t="str">
            <v>District 6</v>
          </cell>
          <cell r="F18708" t="str">
            <v>Water</v>
          </cell>
        </row>
        <row r="18709">
          <cell r="B18709">
            <v>767390.32</v>
          </cell>
          <cell r="C18709">
            <v>2013</v>
          </cell>
          <cell r="D18709" t="str">
            <v>413800  Security Services &amp; Charges</v>
          </cell>
          <cell r="E18709" t="str">
            <v>District 6</v>
          </cell>
          <cell r="F18709" t="str">
            <v>Water</v>
          </cell>
        </row>
        <row r="18710">
          <cell r="B18710">
            <v>0</v>
          </cell>
          <cell r="C18710">
            <v>2013</v>
          </cell>
          <cell r="D18710" t="str">
            <v>413800  Security Services &amp; Charges</v>
          </cell>
          <cell r="E18710" t="str">
            <v>District 6</v>
          </cell>
          <cell r="F18710" t="str">
            <v>Water</v>
          </cell>
        </row>
        <row r="18711">
          <cell r="B18711">
            <v>150683.97</v>
          </cell>
          <cell r="C18711">
            <v>2013</v>
          </cell>
          <cell r="D18711" t="str">
            <v>413800  Security Services &amp; Charges</v>
          </cell>
          <cell r="E18711" t="str">
            <v>District 8</v>
          </cell>
          <cell r="F18711" t="str">
            <v>Water</v>
          </cell>
        </row>
        <row r="18712">
          <cell r="B18712">
            <v>297155.76</v>
          </cell>
          <cell r="C18712">
            <v>2013</v>
          </cell>
          <cell r="D18712" t="str">
            <v>413800  Security Services &amp; Charges</v>
          </cell>
          <cell r="E18712" t="str">
            <v>District 4</v>
          </cell>
          <cell r="F18712" t="str">
            <v>Water</v>
          </cell>
        </row>
        <row r="18713">
          <cell r="B18713">
            <v>0</v>
          </cell>
          <cell r="C18713">
            <v>2013</v>
          </cell>
          <cell r="D18713" t="str">
            <v>413800  Security Services &amp; Charges</v>
          </cell>
          <cell r="E18713" t="str">
            <v>District 4</v>
          </cell>
          <cell r="F18713" t="str">
            <v>Water</v>
          </cell>
        </row>
        <row r="18714">
          <cell r="B18714">
            <v>1186595.68</v>
          </cell>
          <cell r="C18714">
            <v>2013</v>
          </cell>
          <cell r="D18714" t="str">
            <v>413800  Security Services &amp; Charges</v>
          </cell>
          <cell r="E18714" t="str">
            <v>District 4</v>
          </cell>
          <cell r="F18714" t="str">
            <v>Water</v>
          </cell>
        </row>
        <row r="18715">
          <cell r="B18715">
            <v>0</v>
          </cell>
          <cell r="C18715">
            <v>2013</v>
          </cell>
          <cell r="D18715" t="str">
            <v>413800  Security Services &amp; Charges</v>
          </cell>
          <cell r="E18715" t="str">
            <v>District 4</v>
          </cell>
          <cell r="F18715" t="str">
            <v>Water</v>
          </cell>
        </row>
        <row r="18716">
          <cell r="B18716">
            <v>0</v>
          </cell>
          <cell r="C18716">
            <v>2013</v>
          </cell>
          <cell r="D18716" t="str">
            <v>413800  Security Services &amp; Charges</v>
          </cell>
          <cell r="E18716" t="str">
            <v>District 6</v>
          </cell>
          <cell r="F18716" t="str">
            <v>Water</v>
          </cell>
        </row>
        <row r="18717">
          <cell r="B18717">
            <v>1472239.91</v>
          </cell>
          <cell r="C18717">
            <v>2013</v>
          </cell>
          <cell r="D18717" t="str">
            <v>413800  Security Services &amp; Charges</v>
          </cell>
          <cell r="E18717" t="str">
            <v>District 8</v>
          </cell>
          <cell r="F18717" t="str">
            <v>Water</v>
          </cell>
        </row>
        <row r="18718">
          <cell r="B18718">
            <v>0</v>
          </cell>
          <cell r="C18718">
            <v>2013</v>
          </cell>
          <cell r="D18718" t="str">
            <v>413800  Security Services &amp; Charges</v>
          </cell>
          <cell r="E18718" t="str">
            <v>District 8</v>
          </cell>
          <cell r="F18718" t="str">
            <v>Water</v>
          </cell>
        </row>
        <row r="18719">
          <cell r="B18719">
            <v>0</v>
          </cell>
          <cell r="C18719">
            <v>2013</v>
          </cell>
          <cell r="D18719" t="str">
            <v>413800  Security Services &amp; Charges</v>
          </cell>
          <cell r="E18719" t="str">
            <v>District 6</v>
          </cell>
          <cell r="F18719" t="str">
            <v>Water</v>
          </cell>
        </row>
        <row r="18720">
          <cell r="B18720">
            <v>0</v>
          </cell>
          <cell r="C18720">
            <v>2013</v>
          </cell>
          <cell r="D18720" t="str">
            <v>413800  Security Services &amp; Charges</v>
          </cell>
          <cell r="E18720" t="str">
            <v>District 1</v>
          </cell>
          <cell r="F18720" t="str">
            <v>Water</v>
          </cell>
        </row>
        <row r="18721">
          <cell r="B18721">
            <v>535901.4</v>
          </cell>
          <cell r="C18721">
            <v>2013</v>
          </cell>
          <cell r="D18721" t="str">
            <v>413800  Security Services &amp; Charges</v>
          </cell>
          <cell r="E18721" t="str">
            <v>District 1</v>
          </cell>
          <cell r="F18721" t="str">
            <v>Water</v>
          </cell>
        </row>
        <row r="18722">
          <cell r="B18722">
            <v>4891246.49</v>
          </cell>
          <cell r="C18722">
            <v>2013</v>
          </cell>
          <cell r="D18722" t="str">
            <v>413800  Security Services &amp; Charges</v>
          </cell>
          <cell r="E18722" t="str">
            <v>Logistics</v>
          </cell>
          <cell r="F18722" t="str">
            <v>Water</v>
          </cell>
        </row>
        <row r="18723">
          <cell r="B18723">
            <v>3357517.1</v>
          </cell>
          <cell r="C18723">
            <v>2013</v>
          </cell>
          <cell r="D18723" t="str">
            <v>413800  Security Services &amp; Charges</v>
          </cell>
          <cell r="E18723" t="str">
            <v>Logistics</v>
          </cell>
          <cell r="F18723" t="str">
            <v>Water</v>
          </cell>
        </row>
        <row r="18724">
          <cell r="B18724">
            <v>195932</v>
          </cell>
          <cell r="C18724">
            <v>2013</v>
          </cell>
          <cell r="D18724" t="str">
            <v>413800  Security Services &amp; Charges</v>
          </cell>
          <cell r="E18724" t="str">
            <v>Logistics</v>
          </cell>
          <cell r="F18724" t="str">
            <v>Water</v>
          </cell>
        </row>
        <row r="18725">
          <cell r="B18725">
            <v>4211473.0599999996</v>
          </cell>
          <cell r="C18725">
            <v>2013</v>
          </cell>
          <cell r="D18725" t="str">
            <v>413800  Security Services &amp; Charges</v>
          </cell>
          <cell r="E18725" t="str">
            <v>Logistics</v>
          </cell>
          <cell r="F18725" t="str">
            <v>Water</v>
          </cell>
        </row>
        <row r="18726">
          <cell r="B18726">
            <v>0</v>
          </cell>
          <cell r="C18726">
            <v>2013</v>
          </cell>
          <cell r="D18726" t="str">
            <v>413800  Security Services &amp; Charges</v>
          </cell>
          <cell r="E18726" t="str">
            <v>TOC</v>
          </cell>
          <cell r="F18726" t="str">
            <v>Water</v>
          </cell>
        </row>
        <row r="18727">
          <cell r="B18727">
            <v>276722.64</v>
          </cell>
          <cell r="C18727">
            <v>2013</v>
          </cell>
          <cell r="D18727" t="str">
            <v>413800  Security Services &amp; Charges</v>
          </cell>
          <cell r="E18727" t="str">
            <v>District 7</v>
          </cell>
          <cell r="F18727" t="str">
            <v>Sewer</v>
          </cell>
        </row>
        <row r="18728">
          <cell r="B18728">
            <v>0</v>
          </cell>
          <cell r="C18728">
            <v>2013</v>
          </cell>
          <cell r="D18728" t="str">
            <v>413800  Security Services &amp; Charges</v>
          </cell>
          <cell r="E18728" t="str">
            <v>District 6</v>
          </cell>
          <cell r="F18728" t="str">
            <v>Sewer</v>
          </cell>
        </row>
        <row r="18729">
          <cell r="B18729">
            <v>0</v>
          </cell>
          <cell r="C18729">
            <v>2013</v>
          </cell>
          <cell r="D18729" t="str">
            <v>413800  Security Services &amp; Charges</v>
          </cell>
          <cell r="E18729" t="str">
            <v>District 6</v>
          </cell>
          <cell r="F18729" t="str">
            <v>Sewer</v>
          </cell>
        </row>
        <row r="18730">
          <cell r="B18730">
            <v>0</v>
          </cell>
          <cell r="C18730">
            <v>2013</v>
          </cell>
          <cell r="D18730" t="str">
            <v>413800  Security Services &amp; Charges</v>
          </cell>
          <cell r="E18730" t="str">
            <v>District 4</v>
          </cell>
          <cell r="F18730" t="str">
            <v>Sewer</v>
          </cell>
        </row>
        <row r="18731">
          <cell r="B18731">
            <v>2043070.38</v>
          </cell>
          <cell r="C18731">
            <v>2013</v>
          </cell>
          <cell r="D18731" t="str">
            <v>413800  Security Services &amp; Charges</v>
          </cell>
          <cell r="E18731" t="str">
            <v>District 4</v>
          </cell>
          <cell r="F18731" t="str">
            <v>Sewer</v>
          </cell>
        </row>
        <row r="18732">
          <cell r="B18732">
            <v>0</v>
          </cell>
          <cell r="C18732">
            <v>2013</v>
          </cell>
          <cell r="D18732" t="str">
            <v>413800  Security Services &amp; Charges</v>
          </cell>
          <cell r="E18732" t="str">
            <v>District 6</v>
          </cell>
          <cell r="F18732" t="str">
            <v>Sewer</v>
          </cell>
        </row>
        <row r="18733">
          <cell r="B18733">
            <v>0</v>
          </cell>
          <cell r="C18733">
            <v>2013</v>
          </cell>
          <cell r="D18733" t="str">
            <v>413800  Security Services &amp; Charges</v>
          </cell>
          <cell r="E18733" t="str">
            <v>District 1</v>
          </cell>
          <cell r="F18733" t="str">
            <v>Sewer</v>
          </cell>
        </row>
        <row r="18734">
          <cell r="B18734">
            <v>0</v>
          </cell>
          <cell r="C18734">
            <v>2013</v>
          </cell>
          <cell r="D18734" t="str">
            <v>413800  Security Services &amp; Charges</v>
          </cell>
          <cell r="E18734" t="str">
            <v>Logistics</v>
          </cell>
          <cell r="F18734" t="str">
            <v>Sewer</v>
          </cell>
        </row>
        <row r="18735">
          <cell r="B18735">
            <v>8007377.1399999997</v>
          </cell>
          <cell r="C18735">
            <v>2013</v>
          </cell>
          <cell r="D18735" t="str">
            <v>413800  Security Services &amp; Charges</v>
          </cell>
          <cell r="E18735" t="str">
            <v>Logistics</v>
          </cell>
          <cell r="F18735" t="str">
            <v>Sewer</v>
          </cell>
        </row>
        <row r="18736">
          <cell r="B18736">
            <v>1003776.76</v>
          </cell>
          <cell r="C18736">
            <v>2013</v>
          </cell>
          <cell r="D18736" t="str">
            <v>413800  Security Services &amp; Charges</v>
          </cell>
          <cell r="E18736" t="str">
            <v>Informal Settlements</v>
          </cell>
          <cell r="F18736" t="str">
            <v>Sewer</v>
          </cell>
        </row>
        <row r="18737">
          <cell r="B18737">
            <v>571751.32999999996</v>
          </cell>
          <cell r="C18737">
            <v>2013</v>
          </cell>
          <cell r="D18737" t="str">
            <v>413800  Security Services &amp; Charges</v>
          </cell>
          <cell r="E18737" t="str">
            <v>TOC</v>
          </cell>
          <cell r="F18737" t="str">
            <v>Sewer</v>
          </cell>
        </row>
        <row r="18738">
          <cell r="B18738">
            <v>0</v>
          </cell>
          <cell r="C18738">
            <v>2013</v>
          </cell>
          <cell r="D18738" t="str">
            <v>413850  Service Connections</v>
          </cell>
          <cell r="E18738" t="str">
            <v>District 1</v>
          </cell>
          <cell r="F18738" t="str">
            <v>Sewer</v>
          </cell>
        </row>
        <row r="18739">
          <cell r="B18739">
            <v>0</v>
          </cell>
          <cell r="C18739">
            <v>2013</v>
          </cell>
          <cell r="D18739" t="str">
            <v>413850  Service Connections</v>
          </cell>
          <cell r="E18739" t="str">
            <v>District 6</v>
          </cell>
          <cell r="F18739" t="str">
            <v>Sewer</v>
          </cell>
        </row>
        <row r="18740">
          <cell r="B18740">
            <v>0</v>
          </cell>
          <cell r="C18740">
            <v>2013</v>
          </cell>
          <cell r="D18740" t="str">
            <v>413850  Service Connections</v>
          </cell>
          <cell r="E18740" t="str">
            <v>District 3</v>
          </cell>
          <cell r="F18740" t="str">
            <v>Sewer</v>
          </cell>
        </row>
        <row r="18741">
          <cell r="B18741">
            <v>0</v>
          </cell>
          <cell r="C18741">
            <v>2013</v>
          </cell>
          <cell r="D18741" t="str">
            <v>413850  Service Connections</v>
          </cell>
          <cell r="E18741" t="str">
            <v>District 7</v>
          </cell>
          <cell r="F18741" t="str">
            <v>Sewer</v>
          </cell>
        </row>
        <row r="18742">
          <cell r="B18742">
            <v>0</v>
          </cell>
          <cell r="C18742">
            <v>2013</v>
          </cell>
          <cell r="D18742" t="str">
            <v>413850  Service Connections</v>
          </cell>
          <cell r="E18742" t="str">
            <v>Informal Settlements</v>
          </cell>
          <cell r="F18742" t="str">
            <v>Water</v>
          </cell>
        </row>
        <row r="18743">
          <cell r="B18743">
            <v>0</v>
          </cell>
          <cell r="C18743">
            <v>2013</v>
          </cell>
          <cell r="D18743" t="str">
            <v>413850  Service Connections</v>
          </cell>
          <cell r="E18743" t="str">
            <v>District 1</v>
          </cell>
          <cell r="F18743" t="str">
            <v>Water</v>
          </cell>
        </row>
        <row r="18744">
          <cell r="B18744">
            <v>2830</v>
          </cell>
          <cell r="C18744">
            <v>2013</v>
          </cell>
          <cell r="D18744" t="str">
            <v>413850  Service Connections</v>
          </cell>
          <cell r="E18744" t="str">
            <v>District 8</v>
          </cell>
          <cell r="F18744" t="str">
            <v>Water</v>
          </cell>
        </row>
        <row r="18745">
          <cell r="B18745">
            <v>0</v>
          </cell>
          <cell r="C18745">
            <v>2013</v>
          </cell>
          <cell r="D18745" t="str">
            <v>413850  Service Connections</v>
          </cell>
          <cell r="E18745" t="str">
            <v>District 6</v>
          </cell>
          <cell r="F18745" t="str">
            <v>Water</v>
          </cell>
        </row>
        <row r="18746">
          <cell r="B18746">
            <v>0</v>
          </cell>
          <cell r="C18746">
            <v>2013</v>
          </cell>
          <cell r="D18746" t="str">
            <v>413850  Service Connections</v>
          </cell>
          <cell r="E18746" t="str">
            <v>District 4</v>
          </cell>
          <cell r="F18746" t="str">
            <v>Water</v>
          </cell>
        </row>
        <row r="18747">
          <cell r="B18747">
            <v>0</v>
          </cell>
          <cell r="C18747">
            <v>2013</v>
          </cell>
          <cell r="D18747" t="str">
            <v>413850  Service Connections</v>
          </cell>
          <cell r="E18747" t="str">
            <v>District 4</v>
          </cell>
          <cell r="F18747" t="str">
            <v>Water</v>
          </cell>
        </row>
        <row r="18748">
          <cell r="B18748">
            <v>0</v>
          </cell>
          <cell r="C18748">
            <v>2013</v>
          </cell>
          <cell r="D18748" t="str">
            <v>413850  Service Connections</v>
          </cell>
          <cell r="E18748" t="str">
            <v>District 6</v>
          </cell>
          <cell r="F18748" t="str">
            <v>Water</v>
          </cell>
        </row>
        <row r="18749">
          <cell r="B18749">
            <v>34390</v>
          </cell>
          <cell r="C18749">
            <v>2013</v>
          </cell>
          <cell r="D18749" t="str">
            <v>413850  Service Connections</v>
          </cell>
          <cell r="E18749" t="str">
            <v>District 6</v>
          </cell>
          <cell r="F18749" t="str">
            <v>Water</v>
          </cell>
        </row>
        <row r="18750">
          <cell r="B18750">
            <v>992.77</v>
          </cell>
          <cell r="C18750">
            <v>2013</v>
          </cell>
          <cell r="D18750" t="str">
            <v>413850  Service Connections</v>
          </cell>
          <cell r="E18750" t="str">
            <v>District 6</v>
          </cell>
          <cell r="F18750" t="str">
            <v>Water</v>
          </cell>
        </row>
        <row r="18751">
          <cell r="B18751">
            <v>1603.68</v>
          </cell>
          <cell r="C18751">
            <v>2013</v>
          </cell>
          <cell r="D18751" t="str">
            <v>413850  Service Connections</v>
          </cell>
          <cell r="E18751" t="str">
            <v>District 8</v>
          </cell>
          <cell r="F18751" t="str">
            <v>Water</v>
          </cell>
        </row>
        <row r="18752">
          <cell r="B18752">
            <v>0</v>
          </cell>
          <cell r="C18752">
            <v>2013</v>
          </cell>
          <cell r="D18752" t="str">
            <v>413900  Sewerage Services</v>
          </cell>
          <cell r="E18752" t="str">
            <v>Informal Settlements</v>
          </cell>
          <cell r="F18752" t="str">
            <v>Sewer</v>
          </cell>
        </row>
        <row r="18753">
          <cell r="B18753">
            <v>0</v>
          </cell>
          <cell r="C18753">
            <v>2013</v>
          </cell>
          <cell r="D18753" t="str">
            <v>413900  Sewerage Services</v>
          </cell>
          <cell r="E18753" t="str">
            <v>Logistics</v>
          </cell>
          <cell r="F18753" t="str">
            <v>Sewer</v>
          </cell>
        </row>
        <row r="18754">
          <cell r="B18754">
            <v>172133.76000000001</v>
          </cell>
          <cell r="C18754">
            <v>2013</v>
          </cell>
          <cell r="D18754" t="str">
            <v>413900  Sewerage Services</v>
          </cell>
          <cell r="E18754" t="str">
            <v>District 1</v>
          </cell>
          <cell r="F18754" t="str">
            <v>Sewer</v>
          </cell>
        </row>
        <row r="18755">
          <cell r="B18755">
            <v>13713009.59</v>
          </cell>
          <cell r="C18755">
            <v>2013</v>
          </cell>
          <cell r="D18755" t="str">
            <v>413900  Sewerage Services</v>
          </cell>
          <cell r="E18755" t="str">
            <v>District 7</v>
          </cell>
          <cell r="F18755" t="str">
            <v>Sewer</v>
          </cell>
        </row>
        <row r="18756">
          <cell r="B18756">
            <v>0</v>
          </cell>
          <cell r="C18756">
            <v>2013</v>
          </cell>
          <cell r="D18756" t="str">
            <v>413900  Sewerage Services</v>
          </cell>
          <cell r="E18756" t="str">
            <v>Logistics</v>
          </cell>
          <cell r="F18756" t="str">
            <v>Water</v>
          </cell>
        </row>
        <row r="18757">
          <cell r="B18757">
            <v>34141.599999999999</v>
          </cell>
          <cell r="C18757">
            <v>2013</v>
          </cell>
          <cell r="D18757" t="str">
            <v>413900  Sewerage Services</v>
          </cell>
          <cell r="E18757" t="str">
            <v>District 1</v>
          </cell>
          <cell r="F18757" t="str">
            <v>Water</v>
          </cell>
        </row>
        <row r="18758">
          <cell r="B18758">
            <v>0</v>
          </cell>
          <cell r="C18758">
            <v>2013</v>
          </cell>
          <cell r="D18758" t="str">
            <v>413900  Sewerage Services</v>
          </cell>
          <cell r="E18758" t="str">
            <v>District 3</v>
          </cell>
          <cell r="F18758" t="str">
            <v>Water</v>
          </cell>
        </row>
        <row r="18759">
          <cell r="B18759">
            <v>920279.72</v>
          </cell>
          <cell r="C18759">
            <v>2013</v>
          </cell>
          <cell r="D18759" t="str">
            <v>413900  Sewerage Services</v>
          </cell>
          <cell r="E18759" t="str">
            <v>District 8</v>
          </cell>
          <cell r="F18759" t="str">
            <v>Water</v>
          </cell>
        </row>
        <row r="18760">
          <cell r="B18760">
            <v>10439.4</v>
          </cell>
          <cell r="C18760">
            <v>2013</v>
          </cell>
          <cell r="D18760" t="str">
            <v>413950  Signage</v>
          </cell>
          <cell r="E18760" t="str">
            <v>Logistics</v>
          </cell>
          <cell r="F18760" t="str">
            <v>Sewer</v>
          </cell>
        </row>
        <row r="18761">
          <cell r="B18761">
            <v>0</v>
          </cell>
          <cell r="C18761">
            <v>2013</v>
          </cell>
          <cell r="D18761" t="str">
            <v>413950  Signage</v>
          </cell>
          <cell r="E18761" t="str">
            <v>District 7</v>
          </cell>
          <cell r="F18761" t="str">
            <v>Sewer</v>
          </cell>
        </row>
        <row r="18762">
          <cell r="B18762">
            <v>945</v>
          </cell>
          <cell r="C18762">
            <v>2013</v>
          </cell>
          <cell r="D18762" t="str">
            <v>413950  Signage</v>
          </cell>
          <cell r="E18762" t="str">
            <v>District 4</v>
          </cell>
          <cell r="F18762" t="str">
            <v>Sewer</v>
          </cell>
        </row>
        <row r="18763">
          <cell r="B18763">
            <v>530.16999999999996</v>
          </cell>
          <cell r="C18763">
            <v>2013</v>
          </cell>
          <cell r="D18763" t="str">
            <v>413950  Signage</v>
          </cell>
          <cell r="E18763" t="str">
            <v>District 7</v>
          </cell>
          <cell r="F18763" t="str">
            <v>Sewer</v>
          </cell>
        </row>
        <row r="18764">
          <cell r="B18764">
            <v>3940</v>
          </cell>
          <cell r="C18764">
            <v>2013</v>
          </cell>
          <cell r="D18764" t="str">
            <v>413950  Signage</v>
          </cell>
          <cell r="E18764" t="str">
            <v>TOC</v>
          </cell>
          <cell r="F18764" t="str">
            <v>Water</v>
          </cell>
        </row>
        <row r="18765">
          <cell r="B18765">
            <v>353.44</v>
          </cell>
          <cell r="C18765">
            <v>2013</v>
          </cell>
          <cell r="D18765" t="str">
            <v>413950  Signage</v>
          </cell>
          <cell r="E18765" t="str">
            <v>Logistics</v>
          </cell>
          <cell r="F18765" t="str">
            <v>Water</v>
          </cell>
        </row>
        <row r="18766">
          <cell r="B18766">
            <v>2325</v>
          </cell>
          <cell r="C18766">
            <v>2013</v>
          </cell>
          <cell r="D18766" t="str">
            <v>413950  Signage</v>
          </cell>
          <cell r="E18766" t="str">
            <v>Logistics</v>
          </cell>
          <cell r="F18766" t="str">
            <v>Water</v>
          </cell>
        </row>
        <row r="18767">
          <cell r="B18767">
            <v>1550</v>
          </cell>
          <cell r="C18767">
            <v>2013</v>
          </cell>
          <cell r="D18767" t="str">
            <v>413950  Signage</v>
          </cell>
          <cell r="E18767" t="str">
            <v>Logistics</v>
          </cell>
          <cell r="F18767" t="str">
            <v>Water</v>
          </cell>
        </row>
        <row r="18768">
          <cell r="B18768">
            <v>29030</v>
          </cell>
          <cell r="C18768">
            <v>2013</v>
          </cell>
          <cell r="D18768" t="str">
            <v>413950  Signage</v>
          </cell>
          <cell r="E18768" t="str">
            <v>District 1</v>
          </cell>
          <cell r="F18768" t="str">
            <v>Water</v>
          </cell>
        </row>
        <row r="18769">
          <cell r="B18769">
            <v>258</v>
          </cell>
          <cell r="C18769">
            <v>2013</v>
          </cell>
          <cell r="D18769" t="str">
            <v>413950  Signage</v>
          </cell>
          <cell r="E18769" t="str">
            <v>District 6</v>
          </cell>
          <cell r="F18769" t="str">
            <v>Water</v>
          </cell>
        </row>
        <row r="18770">
          <cell r="B18770">
            <v>18044</v>
          </cell>
          <cell r="C18770">
            <v>2013</v>
          </cell>
          <cell r="D18770" t="str">
            <v>413950  Signage</v>
          </cell>
          <cell r="E18770" t="str">
            <v>District 8</v>
          </cell>
          <cell r="F18770" t="str">
            <v>Water</v>
          </cell>
        </row>
        <row r="18771">
          <cell r="B18771">
            <v>104.06</v>
          </cell>
          <cell r="C18771">
            <v>2013</v>
          </cell>
          <cell r="D18771" t="str">
            <v>413950  Signage</v>
          </cell>
          <cell r="E18771" t="str">
            <v>District 4</v>
          </cell>
          <cell r="F18771" t="str">
            <v>Water</v>
          </cell>
        </row>
        <row r="18772">
          <cell r="B18772">
            <v>0</v>
          </cell>
          <cell r="C18772">
            <v>2013</v>
          </cell>
          <cell r="D18772" t="str">
            <v>413950  Signage</v>
          </cell>
          <cell r="E18772" t="str">
            <v>District 8</v>
          </cell>
          <cell r="F18772" t="str">
            <v>Water</v>
          </cell>
        </row>
        <row r="18773">
          <cell r="B18773">
            <v>15300</v>
          </cell>
          <cell r="C18773">
            <v>2013</v>
          </cell>
          <cell r="D18773" t="str">
            <v>413950  Signage</v>
          </cell>
          <cell r="E18773" t="str">
            <v>District 8</v>
          </cell>
          <cell r="F18773" t="str">
            <v>Water</v>
          </cell>
        </row>
        <row r="18774">
          <cell r="B18774">
            <v>0</v>
          </cell>
          <cell r="C18774">
            <v>2013</v>
          </cell>
          <cell r="D18774" t="str">
            <v>414105  Telecomm : Cell Phone additional Call Ch</v>
          </cell>
          <cell r="E18774" t="str">
            <v>Informal Settlements</v>
          </cell>
          <cell r="F18774" t="str">
            <v>Sewer</v>
          </cell>
        </row>
        <row r="18775">
          <cell r="B18775">
            <v>0</v>
          </cell>
          <cell r="C18775">
            <v>2013</v>
          </cell>
          <cell r="D18775" t="str">
            <v>414105  Telecomm : Cell Phone additional Call Ch</v>
          </cell>
          <cell r="E18775" t="str">
            <v>Logistics</v>
          </cell>
          <cell r="F18775" t="str">
            <v>Sewer</v>
          </cell>
        </row>
        <row r="18776">
          <cell r="B18776">
            <v>0</v>
          </cell>
          <cell r="C18776">
            <v>2013</v>
          </cell>
          <cell r="D18776" t="str">
            <v>414105  Telecomm : Cell Phone additional Call Ch</v>
          </cell>
          <cell r="E18776" t="str">
            <v>District 4</v>
          </cell>
          <cell r="F18776" t="str">
            <v>Sewer</v>
          </cell>
        </row>
        <row r="18777">
          <cell r="B18777">
            <v>0</v>
          </cell>
          <cell r="C18777">
            <v>2013</v>
          </cell>
          <cell r="D18777" t="str">
            <v>414105  Telecomm : Cell Phone additional Call Ch</v>
          </cell>
          <cell r="E18777" t="str">
            <v>District 6</v>
          </cell>
          <cell r="F18777" t="str">
            <v>Sewer</v>
          </cell>
        </row>
        <row r="18778">
          <cell r="B18778">
            <v>0</v>
          </cell>
          <cell r="C18778">
            <v>2013</v>
          </cell>
          <cell r="D18778" t="str">
            <v>414105  Telecomm : Cell Phone additional Call Ch</v>
          </cell>
          <cell r="E18778" t="str">
            <v>District 7</v>
          </cell>
          <cell r="F18778" t="str">
            <v>Sewer</v>
          </cell>
        </row>
        <row r="18779">
          <cell r="B18779">
            <v>60.03</v>
          </cell>
          <cell r="C18779">
            <v>2013</v>
          </cell>
          <cell r="D18779" t="str">
            <v>414105  Telecomm : Cell Phone additional Call Ch</v>
          </cell>
          <cell r="E18779" t="str">
            <v>Logistics</v>
          </cell>
          <cell r="F18779" t="str">
            <v>Water</v>
          </cell>
        </row>
        <row r="18780">
          <cell r="B18780">
            <v>74.099999999999994</v>
          </cell>
          <cell r="C18780">
            <v>2013</v>
          </cell>
          <cell r="D18780" t="str">
            <v>414105  Telecomm : Cell Phone additional Call Ch</v>
          </cell>
          <cell r="E18780" t="str">
            <v>TOC</v>
          </cell>
          <cell r="F18780" t="str">
            <v>Water</v>
          </cell>
        </row>
        <row r="18781">
          <cell r="B18781">
            <v>0</v>
          </cell>
          <cell r="C18781">
            <v>2013</v>
          </cell>
          <cell r="D18781" t="str">
            <v>414105  Telecomm : Cell Phone additional Call Ch</v>
          </cell>
          <cell r="E18781" t="str">
            <v>Informal Settlements</v>
          </cell>
          <cell r="F18781" t="str">
            <v>Water</v>
          </cell>
        </row>
        <row r="18782">
          <cell r="B18782">
            <v>0</v>
          </cell>
          <cell r="C18782">
            <v>2013</v>
          </cell>
          <cell r="D18782" t="str">
            <v>414105  Telecomm : Cell Phone additional Call Ch</v>
          </cell>
          <cell r="E18782" t="str">
            <v>Logistics</v>
          </cell>
          <cell r="F18782" t="str">
            <v>Water</v>
          </cell>
        </row>
        <row r="18783">
          <cell r="B18783">
            <v>0</v>
          </cell>
          <cell r="C18783">
            <v>2013</v>
          </cell>
          <cell r="D18783" t="str">
            <v>414105  Telecomm : Cell Phone additional Call Ch</v>
          </cell>
          <cell r="E18783" t="str">
            <v>Logistics</v>
          </cell>
          <cell r="F18783" t="str">
            <v>Water</v>
          </cell>
        </row>
        <row r="18784">
          <cell r="B18784">
            <v>0</v>
          </cell>
          <cell r="C18784">
            <v>2013</v>
          </cell>
          <cell r="D18784" t="str">
            <v>414105  Telecomm : Cell Phone additional Call Ch</v>
          </cell>
          <cell r="E18784" t="str">
            <v>District 1</v>
          </cell>
          <cell r="F18784" t="str">
            <v>Water</v>
          </cell>
        </row>
        <row r="18785">
          <cell r="B18785">
            <v>0</v>
          </cell>
          <cell r="C18785">
            <v>2013</v>
          </cell>
          <cell r="D18785" t="str">
            <v>414105  Telecomm : Cell Phone additional Call Ch</v>
          </cell>
          <cell r="E18785" t="str">
            <v>District 8</v>
          </cell>
          <cell r="F18785" t="str">
            <v>Water</v>
          </cell>
        </row>
        <row r="18786">
          <cell r="B18786">
            <v>0</v>
          </cell>
          <cell r="C18786">
            <v>2013</v>
          </cell>
          <cell r="D18786" t="str">
            <v>414105  Telecomm : Cell Phone additional Call Ch</v>
          </cell>
          <cell r="E18786" t="str">
            <v>District 6</v>
          </cell>
          <cell r="F18786" t="str">
            <v>Water</v>
          </cell>
        </row>
        <row r="18787">
          <cell r="B18787">
            <v>1465.82</v>
          </cell>
          <cell r="C18787">
            <v>2013</v>
          </cell>
          <cell r="D18787" t="str">
            <v>414105  Telecomm : Cell Phone additional Call Ch</v>
          </cell>
          <cell r="E18787" t="str">
            <v>District 3</v>
          </cell>
          <cell r="F18787" t="str">
            <v>Water</v>
          </cell>
        </row>
        <row r="18788">
          <cell r="B18788">
            <v>18.22</v>
          </cell>
          <cell r="C18788">
            <v>2013</v>
          </cell>
          <cell r="D18788" t="str">
            <v>414105  Telecomm : Cell Phone additional Call Ch</v>
          </cell>
          <cell r="E18788" t="str">
            <v>District 4</v>
          </cell>
          <cell r="F18788" t="str">
            <v>Water</v>
          </cell>
        </row>
        <row r="18789">
          <cell r="B18789">
            <v>0</v>
          </cell>
          <cell r="C18789">
            <v>2013</v>
          </cell>
          <cell r="D18789" t="str">
            <v>414105  Telecomm : Cell Phone additional Call Ch</v>
          </cell>
          <cell r="E18789" t="str">
            <v>District 8</v>
          </cell>
          <cell r="F18789" t="str">
            <v>Water</v>
          </cell>
        </row>
        <row r="18790">
          <cell r="B18790">
            <v>0</v>
          </cell>
          <cell r="C18790">
            <v>2013</v>
          </cell>
          <cell r="D18790" t="str">
            <v>414105  Telecomm : Cell Phone additional Call Ch</v>
          </cell>
          <cell r="E18790" t="str">
            <v>District 6</v>
          </cell>
          <cell r="F18790" t="str">
            <v>Water</v>
          </cell>
        </row>
        <row r="18791">
          <cell r="B18791">
            <v>0</v>
          </cell>
          <cell r="C18791">
            <v>2013</v>
          </cell>
          <cell r="D18791" t="str">
            <v>414105  Telecomm : Cell Phone additional Call Ch</v>
          </cell>
          <cell r="E18791" t="str">
            <v>District 8</v>
          </cell>
          <cell r="F18791" t="str">
            <v>Water</v>
          </cell>
        </row>
        <row r="18792">
          <cell r="B18792">
            <v>1150</v>
          </cell>
          <cell r="C18792">
            <v>2013</v>
          </cell>
          <cell r="D18792" t="str">
            <v>414110  DO NOT USE - Telecommunication Equipment</v>
          </cell>
          <cell r="E18792" t="str">
            <v>Informal Settlements</v>
          </cell>
          <cell r="F18792" t="str">
            <v>Water</v>
          </cell>
        </row>
        <row r="18793">
          <cell r="B18793">
            <v>0</v>
          </cell>
          <cell r="C18793">
            <v>2013</v>
          </cell>
          <cell r="D18793" t="str">
            <v>414115  Telecommunication : Cell Phone Subscript</v>
          </cell>
          <cell r="E18793" t="str">
            <v>District 1</v>
          </cell>
          <cell r="F18793" t="str">
            <v>Water</v>
          </cell>
        </row>
        <row r="18794">
          <cell r="B18794">
            <v>0</v>
          </cell>
          <cell r="C18794">
            <v>2013</v>
          </cell>
          <cell r="D18794" t="str">
            <v>414115  Telecommunication : Cell Phone Subscript</v>
          </cell>
          <cell r="E18794" t="str">
            <v>District 6</v>
          </cell>
          <cell r="F18794" t="str">
            <v>Water</v>
          </cell>
        </row>
        <row r="18795">
          <cell r="B18795">
            <v>0</v>
          </cell>
          <cell r="C18795">
            <v>2013</v>
          </cell>
          <cell r="D18795" t="str">
            <v>414115  Telecommunication : Cell Phone Subscript</v>
          </cell>
          <cell r="E18795" t="str">
            <v>District 8</v>
          </cell>
          <cell r="F18795" t="str">
            <v>Water</v>
          </cell>
        </row>
        <row r="18796">
          <cell r="B18796">
            <v>0</v>
          </cell>
          <cell r="C18796">
            <v>2013</v>
          </cell>
          <cell r="D18796" t="str">
            <v>414115  Telecommunication : Cell Phone Subscript</v>
          </cell>
          <cell r="E18796" t="str">
            <v>District 8</v>
          </cell>
          <cell r="F18796" t="str">
            <v>Water</v>
          </cell>
        </row>
        <row r="18797">
          <cell r="B18797">
            <v>0</v>
          </cell>
          <cell r="C18797">
            <v>2013</v>
          </cell>
          <cell r="D18797" t="str">
            <v>414115  Telecommunication : Cell Phone Subscript</v>
          </cell>
          <cell r="E18797" t="str">
            <v>District 6</v>
          </cell>
          <cell r="F18797" t="str">
            <v>Water</v>
          </cell>
        </row>
        <row r="18798">
          <cell r="B18798">
            <v>12370.06</v>
          </cell>
          <cell r="C18798">
            <v>2013</v>
          </cell>
          <cell r="D18798" t="str">
            <v>414115  Telecommunication : Cell Phone Subscript</v>
          </cell>
          <cell r="E18798" t="str">
            <v>District 3</v>
          </cell>
          <cell r="F18798" t="str">
            <v>Water</v>
          </cell>
        </row>
        <row r="18799">
          <cell r="B18799">
            <v>0</v>
          </cell>
          <cell r="C18799">
            <v>2013</v>
          </cell>
          <cell r="D18799" t="str">
            <v>414115  Telecommunication : Cell Phone Subscript</v>
          </cell>
          <cell r="E18799" t="str">
            <v>District 3</v>
          </cell>
          <cell r="F18799" t="str">
            <v>Water</v>
          </cell>
        </row>
        <row r="18800">
          <cell r="B18800">
            <v>0</v>
          </cell>
          <cell r="C18800">
            <v>2013</v>
          </cell>
          <cell r="D18800" t="str">
            <v>414115  Telecommunication : Cell Phone Subscript</v>
          </cell>
          <cell r="E18800" t="str">
            <v>District 4</v>
          </cell>
          <cell r="F18800" t="str">
            <v>Water</v>
          </cell>
        </row>
        <row r="18801">
          <cell r="B18801">
            <v>675.26</v>
          </cell>
          <cell r="C18801">
            <v>2013</v>
          </cell>
          <cell r="D18801" t="str">
            <v>414115  Telecommunication : Cell Phone Subscript</v>
          </cell>
          <cell r="E18801" t="str">
            <v>District 4</v>
          </cell>
          <cell r="F18801" t="str">
            <v>Water</v>
          </cell>
        </row>
        <row r="18802">
          <cell r="B18802">
            <v>0</v>
          </cell>
          <cell r="C18802">
            <v>2013</v>
          </cell>
          <cell r="D18802" t="str">
            <v>414115  Telecommunication : Cell Phone Subscript</v>
          </cell>
          <cell r="E18802" t="str">
            <v>District 4</v>
          </cell>
          <cell r="F18802" t="str">
            <v>Water</v>
          </cell>
        </row>
        <row r="18803">
          <cell r="B18803">
            <v>0</v>
          </cell>
          <cell r="C18803">
            <v>2013</v>
          </cell>
          <cell r="D18803" t="str">
            <v>414115  Telecommunication : Cell Phone Subscript</v>
          </cell>
          <cell r="E18803" t="str">
            <v>District 4</v>
          </cell>
          <cell r="F18803" t="str">
            <v>Water</v>
          </cell>
        </row>
        <row r="18804">
          <cell r="B18804">
            <v>0</v>
          </cell>
          <cell r="C18804">
            <v>2013</v>
          </cell>
          <cell r="D18804" t="str">
            <v>414115  Telecommunication : Cell Phone Subscript</v>
          </cell>
          <cell r="E18804" t="str">
            <v>District 8</v>
          </cell>
          <cell r="F18804" t="str">
            <v>Water</v>
          </cell>
        </row>
        <row r="18805">
          <cell r="B18805">
            <v>0</v>
          </cell>
          <cell r="C18805">
            <v>2013</v>
          </cell>
          <cell r="D18805" t="str">
            <v>414115  Telecommunication : Cell Phone Subscript</v>
          </cell>
          <cell r="E18805" t="str">
            <v>District 8</v>
          </cell>
          <cell r="F18805" t="str">
            <v>Water</v>
          </cell>
        </row>
        <row r="18806">
          <cell r="B18806">
            <v>0</v>
          </cell>
          <cell r="C18806">
            <v>2013</v>
          </cell>
          <cell r="D18806" t="str">
            <v>414115  Telecommunication : Cell Phone Subscript</v>
          </cell>
          <cell r="E18806" t="str">
            <v>District 6</v>
          </cell>
          <cell r="F18806" t="str">
            <v>Water</v>
          </cell>
        </row>
        <row r="18807">
          <cell r="B18807">
            <v>0</v>
          </cell>
          <cell r="C18807">
            <v>2013</v>
          </cell>
          <cell r="D18807" t="str">
            <v>414115  Telecommunication : Cell Phone Subscript</v>
          </cell>
          <cell r="E18807" t="str">
            <v>District 6</v>
          </cell>
          <cell r="F18807" t="str">
            <v>Water</v>
          </cell>
        </row>
        <row r="18808">
          <cell r="B18808">
            <v>0</v>
          </cell>
          <cell r="C18808">
            <v>2013</v>
          </cell>
          <cell r="D18808" t="str">
            <v>414115  Telecommunication : Cell Phone Subscript</v>
          </cell>
          <cell r="E18808" t="str">
            <v>District 6</v>
          </cell>
          <cell r="F18808" t="str">
            <v>Water</v>
          </cell>
        </row>
        <row r="18809">
          <cell r="B18809">
            <v>0</v>
          </cell>
          <cell r="C18809">
            <v>2013</v>
          </cell>
          <cell r="D18809" t="str">
            <v>414115  Telecommunication : Cell Phone Subscript</v>
          </cell>
          <cell r="E18809" t="str">
            <v>District 6</v>
          </cell>
          <cell r="F18809" t="str">
            <v>Water</v>
          </cell>
        </row>
        <row r="18810">
          <cell r="B18810">
            <v>0</v>
          </cell>
          <cell r="C18810">
            <v>2013</v>
          </cell>
          <cell r="D18810" t="str">
            <v>414115  Telecommunication : Cell Phone Subscript</v>
          </cell>
          <cell r="E18810" t="str">
            <v>District 6</v>
          </cell>
          <cell r="F18810" t="str">
            <v>Water</v>
          </cell>
        </row>
        <row r="18811">
          <cell r="B18811">
            <v>0</v>
          </cell>
          <cell r="C18811">
            <v>2013</v>
          </cell>
          <cell r="D18811" t="str">
            <v>414115  Telecommunication : Cell Phone Subscript</v>
          </cell>
          <cell r="E18811" t="str">
            <v>District 8</v>
          </cell>
          <cell r="F18811" t="str">
            <v>Water</v>
          </cell>
        </row>
        <row r="18812">
          <cell r="B18812">
            <v>0</v>
          </cell>
          <cell r="C18812">
            <v>2013</v>
          </cell>
          <cell r="D18812" t="str">
            <v>414115  Telecommunication : Cell Phone Subscript</v>
          </cell>
          <cell r="E18812" t="str">
            <v>District 8</v>
          </cell>
          <cell r="F18812" t="str">
            <v>Water</v>
          </cell>
        </row>
        <row r="18813">
          <cell r="B18813">
            <v>0</v>
          </cell>
          <cell r="C18813">
            <v>2013</v>
          </cell>
          <cell r="D18813" t="str">
            <v>414115  Telecommunication : Cell Phone Subscript</v>
          </cell>
          <cell r="E18813" t="str">
            <v>District 8</v>
          </cell>
          <cell r="F18813" t="str">
            <v>Water</v>
          </cell>
        </row>
        <row r="18814">
          <cell r="B18814">
            <v>0</v>
          </cell>
          <cell r="C18814">
            <v>2013</v>
          </cell>
          <cell r="D18814" t="str">
            <v>414115  Telecommunication : Cell Phone Subscript</v>
          </cell>
          <cell r="E18814" t="str">
            <v>District 8</v>
          </cell>
          <cell r="F18814" t="str">
            <v>Water</v>
          </cell>
        </row>
        <row r="18815">
          <cell r="B18815">
            <v>0</v>
          </cell>
          <cell r="C18815">
            <v>2013</v>
          </cell>
          <cell r="D18815" t="str">
            <v>414115  Telecommunication : Cell Phone Subscript</v>
          </cell>
          <cell r="E18815" t="str">
            <v>District 8</v>
          </cell>
          <cell r="F18815" t="str">
            <v>Water</v>
          </cell>
        </row>
        <row r="18816">
          <cell r="B18816">
            <v>0</v>
          </cell>
          <cell r="C18816">
            <v>2013</v>
          </cell>
          <cell r="D18816" t="str">
            <v>414115  Telecommunication : Cell Phone Subscript</v>
          </cell>
          <cell r="E18816" t="str">
            <v>District 1</v>
          </cell>
          <cell r="F18816" t="str">
            <v>Water</v>
          </cell>
        </row>
        <row r="18817">
          <cell r="B18817">
            <v>0</v>
          </cell>
          <cell r="C18817">
            <v>2013</v>
          </cell>
          <cell r="D18817" t="str">
            <v>414115  Telecommunication : Cell Phone Subscript</v>
          </cell>
          <cell r="E18817" t="str">
            <v>Informal Settlements</v>
          </cell>
          <cell r="F18817" t="str">
            <v>Sewer</v>
          </cell>
        </row>
        <row r="18818">
          <cell r="B18818">
            <v>0</v>
          </cell>
          <cell r="C18818">
            <v>2013</v>
          </cell>
          <cell r="D18818" t="str">
            <v>414115  Telecommunication : Cell Phone Subscript</v>
          </cell>
          <cell r="E18818" t="str">
            <v>Planning &amp; Design</v>
          </cell>
          <cell r="F18818" t="str">
            <v>Sewer</v>
          </cell>
        </row>
        <row r="18819">
          <cell r="B18819">
            <v>0</v>
          </cell>
          <cell r="C18819">
            <v>2013</v>
          </cell>
          <cell r="D18819" t="str">
            <v>414115  Telecommunication : Cell Phone Subscript</v>
          </cell>
          <cell r="E18819" t="str">
            <v>Logistics</v>
          </cell>
          <cell r="F18819" t="str">
            <v>Sewer</v>
          </cell>
        </row>
        <row r="18820">
          <cell r="B18820">
            <v>0</v>
          </cell>
          <cell r="C18820">
            <v>2013</v>
          </cell>
          <cell r="D18820" t="str">
            <v>414115  Telecommunication : Cell Phone Subscript</v>
          </cell>
          <cell r="E18820" t="str">
            <v>Logistics</v>
          </cell>
          <cell r="F18820" t="str">
            <v>Sewer</v>
          </cell>
        </row>
        <row r="18821">
          <cell r="B18821">
            <v>0</v>
          </cell>
          <cell r="C18821">
            <v>2013</v>
          </cell>
          <cell r="D18821" t="str">
            <v>414115  Telecommunication : Cell Phone Subscript</v>
          </cell>
          <cell r="E18821" t="str">
            <v>District 7</v>
          </cell>
          <cell r="F18821" t="str">
            <v>Sewer</v>
          </cell>
        </row>
        <row r="18822">
          <cell r="B18822">
            <v>0</v>
          </cell>
          <cell r="C18822">
            <v>2013</v>
          </cell>
          <cell r="D18822" t="str">
            <v>414115  Telecommunication : Cell Phone Subscript</v>
          </cell>
          <cell r="E18822" t="str">
            <v>District 6</v>
          </cell>
          <cell r="F18822" t="str">
            <v>Sewer</v>
          </cell>
        </row>
        <row r="18823">
          <cell r="B18823">
            <v>0</v>
          </cell>
          <cell r="C18823">
            <v>2013</v>
          </cell>
          <cell r="D18823" t="str">
            <v>414115  Telecommunication : Cell Phone Subscript</v>
          </cell>
          <cell r="E18823" t="str">
            <v>District 3</v>
          </cell>
          <cell r="F18823" t="str">
            <v>Sewer</v>
          </cell>
        </row>
        <row r="18824">
          <cell r="B18824">
            <v>0</v>
          </cell>
          <cell r="C18824">
            <v>2013</v>
          </cell>
          <cell r="D18824" t="str">
            <v>414115  Telecommunication : Cell Phone Subscript</v>
          </cell>
          <cell r="E18824" t="str">
            <v>District 4</v>
          </cell>
          <cell r="F18824" t="str">
            <v>Sewer</v>
          </cell>
        </row>
        <row r="18825">
          <cell r="B18825">
            <v>0</v>
          </cell>
          <cell r="C18825">
            <v>2013</v>
          </cell>
          <cell r="D18825" t="str">
            <v>414115  Telecommunication : Cell Phone Subscript</v>
          </cell>
          <cell r="E18825" t="str">
            <v>District 4</v>
          </cell>
          <cell r="F18825" t="str">
            <v>Sewer</v>
          </cell>
        </row>
        <row r="18826">
          <cell r="B18826">
            <v>0</v>
          </cell>
          <cell r="C18826">
            <v>2013</v>
          </cell>
          <cell r="D18826" t="str">
            <v>414115  Telecommunication : Cell Phone Subscript</v>
          </cell>
          <cell r="E18826" t="str">
            <v>District 7</v>
          </cell>
          <cell r="F18826" t="str">
            <v>Sewer</v>
          </cell>
        </row>
        <row r="18827">
          <cell r="B18827">
            <v>0</v>
          </cell>
          <cell r="C18827">
            <v>2013</v>
          </cell>
          <cell r="D18827" t="str">
            <v>414115  Telecommunication : Cell Phone Subscript</v>
          </cell>
          <cell r="E18827" t="str">
            <v>District 6</v>
          </cell>
          <cell r="F18827" t="str">
            <v>Sewer</v>
          </cell>
        </row>
        <row r="18828">
          <cell r="B18828">
            <v>0</v>
          </cell>
          <cell r="C18828">
            <v>2013</v>
          </cell>
          <cell r="D18828" t="str">
            <v>414115  Telecommunication : Cell Phone Subscript</v>
          </cell>
          <cell r="E18828" t="str">
            <v>District 6</v>
          </cell>
          <cell r="F18828" t="str">
            <v>Sewer</v>
          </cell>
        </row>
        <row r="18829">
          <cell r="B18829">
            <v>0</v>
          </cell>
          <cell r="C18829">
            <v>2013</v>
          </cell>
          <cell r="D18829" t="str">
            <v>414115  Telecommunication : Cell Phone Subscript</v>
          </cell>
          <cell r="E18829" t="str">
            <v>District 6</v>
          </cell>
          <cell r="F18829" t="str">
            <v>Sewer</v>
          </cell>
        </row>
        <row r="18830">
          <cell r="B18830">
            <v>0</v>
          </cell>
          <cell r="C18830">
            <v>2013</v>
          </cell>
          <cell r="D18830" t="str">
            <v>414115  Telecommunication : Cell Phone Subscript</v>
          </cell>
          <cell r="E18830" t="str">
            <v>District 7</v>
          </cell>
          <cell r="F18830" t="str">
            <v>Sewer</v>
          </cell>
        </row>
        <row r="18831">
          <cell r="B18831">
            <v>0</v>
          </cell>
          <cell r="C18831">
            <v>2013</v>
          </cell>
          <cell r="D18831" t="str">
            <v>414115  Telecommunication : Cell Phone Subscript</v>
          </cell>
          <cell r="E18831" t="str">
            <v>District 7</v>
          </cell>
          <cell r="F18831" t="str">
            <v>Sewer</v>
          </cell>
        </row>
        <row r="18832">
          <cell r="B18832">
            <v>2850.27</v>
          </cell>
          <cell r="C18832">
            <v>2013</v>
          </cell>
          <cell r="D18832" t="str">
            <v>414115  Telecommunication : Cell Phone Subscript</v>
          </cell>
          <cell r="E18832" t="str">
            <v>Logistics</v>
          </cell>
          <cell r="F18832" t="str">
            <v>Water</v>
          </cell>
        </row>
        <row r="18833">
          <cell r="B18833">
            <v>0</v>
          </cell>
          <cell r="C18833">
            <v>2013</v>
          </cell>
          <cell r="D18833" t="str">
            <v>414115  Telecommunication : Cell Phone Subscript</v>
          </cell>
          <cell r="E18833" t="str">
            <v>Planning &amp; Design</v>
          </cell>
          <cell r="F18833" t="str">
            <v>Water</v>
          </cell>
        </row>
        <row r="18834">
          <cell r="B18834">
            <v>887.34</v>
          </cell>
          <cell r="C18834">
            <v>2013</v>
          </cell>
          <cell r="D18834" t="str">
            <v>414115  Telecommunication : Cell Phone Subscript</v>
          </cell>
          <cell r="E18834" t="str">
            <v>TOC</v>
          </cell>
          <cell r="F18834" t="str">
            <v>Water</v>
          </cell>
        </row>
        <row r="18835">
          <cell r="B18835">
            <v>0</v>
          </cell>
          <cell r="C18835">
            <v>2013</v>
          </cell>
          <cell r="D18835" t="str">
            <v>414115  Telecommunication : Cell Phone Subscript</v>
          </cell>
          <cell r="E18835" t="str">
            <v>Informal Settlements</v>
          </cell>
          <cell r="F18835" t="str">
            <v>Water</v>
          </cell>
        </row>
        <row r="18836">
          <cell r="B18836">
            <v>0</v>
          </cell>
          <cell r="C18836">
            <v>2013</v>
          </cell>
          <cell r="D18836" t="str">
            <v>414115  Telecommunication : Cell Phone Subscript</v>
          </cell>
          <cell r="E18836" t="str">
            <v>Logistics</v>
          </cell>
          <cell r="F18836" t="str">
            <v>Water</v>
          </cell>
        </row>
        <row r="18837">
          <cell r="B18837">
            <v>0</v>
          </cell>
          <cell r="C18837">
            <v>2013</v>
          </cell>
          <cell r="D18837" t="str">
            <v>414115  Telecommunication : Cell Phone Subscript</v>
          </cell>
          <cell r="E18837" t="str">
            <v>Logistics</v>
          </cell>
          <cell r="F18837" t="str">
            <v>Water</v>
          </cell>
        </row>
        <row r="18838">
          <cell r="B18838">
            <v>5989.44</v>
          </cell>
          <cell r="C18838">
            <v>2013</v>
          </cell>
          <cell r="D18838" t="str">
            <v>414115  Telecommunication : Cell Phone Subscript</v>
          </cell>
          <cell r="E18838" t="str">
            <v>Logistics</v>
          </cell>
          <cell r="F18838" t="str">
            <v>Water</v>
          </cell>
        </row>
        <row r="18839">
          <cell r="B18839">
            <v>0</v>
          </cell>
          <cell r="C18839">
            <v>2013</v>
          </cell>
          <cell r="D18839" t="str">
            <v>414115  Telecommunication : Cell Phone Subscript</v>
          </cell>
          <cell r="E18839" t="str">
            <v>Logistics</v>
          </cell>
          <cell r="F18839" t="str">
            <v>Water</v>
          </cell>
        </row>
        <row r="18840">
          <cell r="B18840">
            <v>0</v>
          </cell>
          <cell r="C18840">
            <v>2013</v>
          </cell>
          <cell r="D18840" t="str">
            <v>414150  Testing, Sampling and Monitoring</v>
          </cell>
          <cell r="E18840" t="str">
            <v>Logistics</v>
          </cell>
          <cell r="F18840" t="str">
            <v>Sewer</v>
          </cell>
        </row>
        <row r="18841">
          <cell r="B18841">
            <v>0</v>
          </cell>
          <cell r="C18841">
            <v>2013</v>
          </cell>
          <cell r="D18841" t="str">
            <v>414150  Testing, Sampling and Monitoring</v>
          </cell>
          <cell r="E18841" t="str">
            <v>District 7</v>
          </cell>
          <cell r="F18841" t="str">
            <v>Sewer</v>
          </cell>
        </row>
        <row r="18842">
          <cell r="B18842">
            <v>0</v>
          </cell>
          <cell r="C18842">
            <v>2013</v>
          </cell>
          <cell r="D18842" t="str">
            <v>414150  Testing, Sampling and Monitoring</v>
          </cell>
          <cell r="E18842" t="str">
            <v>District 3</v>
          </cell>
          <cell r="F18842" t="str">
            <v>Sewer</v>
          </cell>
        </row>
        <row r="18843">
          <cell r="B18843">
            <v>0</v>
          </cell>
          <cell r="C18843">
            <v>2013</v>
          </cell>
          <cell r="D18843" t="str">
            <v>414150  Testing, Sampling and Monitoring</v>
          </cell>
          <cell r="E18843" t="str">
            <v>District 6</v>
          </cell>
          <cell r="F18843" t="str">
            <v>Sewer</v>
          </cell>
        </row>
        <row r="18844">
          <cell r="B18844">
            <v>0</v>
          </cell>
          <cell r="C18844">
            <v>2013</v>
          </cell>
          <cell r="D18844" t="str">
            <v>414150  Testing, Sampling and Monitoring</v>
          </cell>
          <cell r="E18844" t="str">
            <v>District 6</v>
          </cell>
          <cell r="F18844" t="str">
            <v>Water</v>
          </cell>
        </row>
        <row r="18845">
          <cell r="B18845">
            <v>0</v>
          </cell>
          <cell r="C18845">
            <v>2013</v>
          </cell>
          <cell r="D18845" t="str">
            <v>414150  Testing, Sampling and Monitoring</v>
          </cell>
          <cell r="E18845" t="str">
            <v>District 3</v>
          </cell>
          <cell r="F18845" t="str">
            <v>Water</v>
          </cell>
        </row>
        <row r="18846">
          <cell r="B18846">
            <v>0</v>
          </cell>
          <cell r="C18846">
            <v>2013</v>
          </cell>
          <cell r="D18846" t="str">
            <v>414150  Testing, Sampling and Monitoring</v>
          </cell>
          <cell r="E18846" t="str">
            <v>District 6</v>
          </cell>
          <cell r="F18846" t="str">
            <v>Water</v>
          </cell>
        </row>
        <row r="18847">
          <cell r="B18847">
            <v>0</v>
          </cell>
          <cell r="C18847">
            <v>2013</v>
          </cell>
          <cell r="D18847" t="str">
            <v>414150  Testing, Sampling and Monitoring</v>
          </cell>
          <cell r="E18847" t="str">
            <v>District 6</v>
          </cell>
          <cell r="F18847" t="str">
            <v>Water</v>
          </cell>
        </row>
        <row r="18848">
          <cell r="B18848">
            <v>39256.449999999997</v>
          </cell>
          <cell r="C18848">
            <v>2013</v>
          </cell>
          <cell r="D18848" t="str">
            <v>414350  DO NOT USE - Travelling &amp; Subsistence :</v>
          </cell>
          <cell r="E18848" t="str">
            <v>District 8</v>
          </cell>
          <cell r="F18848" t="str">
            <v>Water</v>
          </cell>
        </row>
        <row r="18849">
          <cell r="B18849">
            <v>20047.650000000001</v>
          </cell>
          <cell r="C18849">
            <v>2013</v>
          </cell>
          <cell r="D18849" t="str">
            <v>414350  DO NOT USE - Travelling &amp; Subsistence :</v>
          </cell>
          <cell r="E18849" t="str">
            <v>District 8</v>
          </cell>
          <cell r="F18849" t="str">
            <v>Water</v>
          </cell>
        </row>
        <row r="18850">
          <cell r="B18850">
            <v>2178.12</v>
          </cell>
          <cell r="C18850">
            <v>2013</v>
          </cell>
          <cell r="D18850" t="str">
            <v>414350  DO NOT USE - Travelling &amp; Subsistence :</v>
          </cell>
          <cell r="E18850" t="str">
            <v>District 8</v>
          </cell>
          <cell r="F18850" t="str">
            <v>Water</v>
          </cell>
        </row>
        <row r="18851">
          <cell r="B18851">
            <v>29339.71</v>
          </cell>
          <cell r="C18851">
            <v>2013</v>
          </cell>
          <cell r="D18851" t="str">
            <v>414350  DO NOT USE - Travelling &amp; Subsistence :</v>
          </cell>
          <cell r="E18851" t="str">
            <v>District 8</v>
          </cell>
          <cell r="F18851" t="str">
            <v>Water</v>
          </cell>
        </row>
        <row r="18852">
          <cell r="B18852">
            <v>14117.27</v>
          </cell>
          <cell r="C18852">
            <v>2013</v>
          </cell>
          <cell r="D18852" t="str">
            <v>414350  DO NOT USE - Travelling &amp; Subsistence :</v>
          </cell>
          <cell r="E18852" t="str">
            <v>District 8</v>
          </cell>
          <cell r="F18852" t="str">
            <v>Water</v>
          </cell>
        </row>
        <row r="18853">
          <cell r="B18853">
            <v>78493.490000000005</v>
          </cell>
          <cell r="C18853">
            <v>2013</v>
          </cell>
          <cell r="D18853" t="str">
            <v>414350  DO NOT USE - Travelling &amp; Subsistence :</v>
          </cell>
          <cell r="E18853" t="str">
            <v>District 8</v>
          </cell>
          <cell r="F18853" t="str">
            <v>Water</v>
          </cell>
        </row>
        <row r="18854">
          <cell r="B18854">
            <v>141.21</v>
          </cell>
          <cell r="C18854">
            <v>2013</v>
          </cell>
          <cell r="D18854" t="str">
            <v>414350  DO NOT USE - Travelling &amp; Subsistence :</v>
          </cell>
          <cell r="E18854" t="str">
            <v>District 6</v>
          </cell>
          <cell r="F18854" t="str">
            <v>Water</v>
          </cell>
        </row>
        <row r="18855">
          <cell r="B18855">
            <v>90836.71</v>
          </cell>
          <cell r="C18855">
            <v>2013</v>
          </cell>
          <cell r="D18855" t="str">
            <v>414350  DO NOT USE - Travelling &amp; Subsistence :</v>
          </cell>
          <cell r="E18855" t="str">
            <v>District 6</v>
          </cell>
          <cell r="F18855" t="str">
            <v>Water</v>
          </cell>
        </row>
        <row r="18856">
          <cell r="B18856">
            <v>0</v>
          </cell>
          <cell r="C18856">
            <v>2013</v>
          </cell>
          <cell r="D18856" t="str">
            <v>414350  DO NOT USE - Travelling &amp; Subsistence :</v>
          </cell>
          <cell r="E18856" t="str">
            <v>District 8</v>
          </cell>
          <cell r="F18856" t="str">
            <v>Water</v>
          </cell>
        </row>
        <row r="18857">
          <cell r="B18857">
            <v>110449.12</v>
          </cell>
          <cell r="C18857">
            <v>2013</v>
          </cell>
          <cell r="D18857" t="str">
            <v>414350  DO NOT USE - Travelling &amp; Subsistence :</v>
          </cell>
          <cell r="E18857" t="str">
            <v>District 4</v>
          </cell>
          <cell r="F18857" t="str">
            <v>Water</v>
          </cell>
        </row>
        <row r="18858">
          <cell r="B18858">
            <v>0</v>
          </cell>
          <cell r="C18858">
            <v>2013</v>
          </cell>
          <cell r="D18858" t="str">
            <v>414350  DO NOT USE - Travelling &amp; Subsistence :</v>
          </cell>
          <cell r="E18858" t="str">
            <v>District 4</v>
          </cell>
          <cell r="F18858" t="str">
            <v>Water</v>
          </cell>
        </row>
        <row r="18859">
          <cell r="B18859">
            <v>25298.48</v>
          </cell>
          <cell r="C18859">
            <v>2013</v>
          </cell>
          <cell r="D18859" t="str">
            <v>414350  DO NOT USE - Travelling &amp; Subsistence :</v>
          </cell>
          <cell r="E18859" t="str">
            <v>District 3</v>
          </cell>
          <cell r="F18859" t="str">
            <v>Water</v>
          </cell>
        </row>
        <row r="18860">
          <cell r="B18860">
            <v>31.58</v>
          </cell>
          <cell r="C18860">
            <v>2013</v>
          </cell>
          <cell r="D18860" t="str">
            <v>414350  DO NOT USE - Travelling &amp; Subsistence :</v>
          </cell>
          <cell r="E18860" t="str">
            <v>District 3</v>
          </cell>
          <cell r="F18860" t="str">
            <v>Water</v>
          </cell>
        </row>
        <row r="18861">
          <cell r="B18861">
            <v>42975.44</v>
          </cell>
          <cell r="C18861">
            <v>2013</v>
          </cell>
          <cell r="D18861" t="str">
            <v>414350  DO NOT USE - Travelling &amp; Subsistence :</v>
          </cell>
          <cell r="E18861" t="str">
            <v>District 8</v>
          </cell>
          <cell r="F18861" t="str">
            <v>Water</v>
          </cell>
        </row>
        <row r="18862">
          <cell r="B18862">
            <v>11784.77</v>
          </cell>
          <cell r="C18862">
            <v>2013</v>
          </cell>
          <cell r="D18862" t="str">
            <v>414350  DO NOT USE - Travelling &amp; Subsistence :</v>
          </cell>
          <cell r="E18862" t="str">
            <v>District 8</v>
          </cell>
          <cell r="F18862" t="str">
            <v>Water</v>
          </cell>
        </row>
        <row r="18863">
          <cell r="B18863">
            <v>2560.96</v>
          </cell>
          <cell r="C18863">
            <v>2013</v>
          </cell>
          <cell r="D18863" t="str">
            <v>414350  DO NOT USE - Travelling &amp; Subsistence :</v>
          </cell>
          <cell r="E18863" t="str">
            <v>District 6</v>
          </cell>
          <cell r="F18863" t="str">
            <v>Water</v>
          </cell>
        </row>
        <row r="18864">
          <cell r="B18864">
            <v>46089.88</v>
          </cell>
          <cell r="C18864">
            <v>2013</v>
          </cell>
          <cell r="D18864" t="str">
            <v>414350  DO NOT USE - Travelling &amp; Subsistence :</v>
          </cell>
          <cell r="E18864" t="str">
            <v>District 1</v>
          </cell>
          <cell r="F18864" t="str">
            <v>Water</v>
          </cell>
        </row>
        <row r="18865">
          <cell r="B18865">
            <v>7625.1</v>
          </cell>
          <cell r="C18865">
            <v>2013</v>
          </cell>
          <cell r="D18865" t="str">
            <v>414350  DO NOT USE - Travelling &amp; Subsistence :</v>
          </cell>
          <cell r="E18865" t="str">
            <v>District 1</v>
          </cell>
          <cell r="F18865" t="str">
            <v>Water</v>
          </cell>
        </row>
        <row r="18866">
          <cell r="B18866">
            <v>599.4</v>
          </cell>
          <cell r="C18866">
            <v>2013</v>
          </cell>
          <cell r="D18866" t="str">
            <v>414350  DO NOT USE - Travelling &amp; Subsistence :</v>
          </cell>
          <cell r="E18866" t="str">
            <v>Logistics</v>
          </cell>
          <cell r="F18866" t="str">
            <v>Water</v>
          </cell>
        </row>
        <row r="18867">
          <cell r="B18867">
            <v>5712.8</v>
          </cell>
          <cell r="C18867">
            <v>2013</v>
          </cell>
          <cell r="D18867" t="str">
            <v>414350  DO NOT USE - Travelling &amp; Subsistence :</v>
          </cell>
          <cell r="E18867" t="str">
            <v>Logistics</v>
          </cell>
          <cell r="F18867" t="str">
            <v>Water</v>
          </cell>
        </row>
        <row r="18868">
          <cell r="B18868">
            <v>11897.86</v>
          </cell>
          <cell r="C18868">
            <v>2013</v>
          </cell>
          <cell r="D18868" t="str">
            <v>414350  DO NOT USE - Travelling &amp; Subsistence :</v>
          </cell>
          <cell r="E18868" t="str">
            <v>Logistics</v>
          </cell>
          <cell r="F18868" t="str">
            <v>Water</v>
          </cell>
        </row>
        <row r="18869">
          <cell r="B18869">
            <v>189.6</v>
          </cell>
          <cell r="C18869">
            <v>2013</v>
          </cell>
          <cell r="D18869" t="str">
            <v>414350  DO NOT USE - Travelling &amp; Subsistence :</v>
          </cell>
          <cell r="E18869" t="str">
            <v>TOC</v>
          </cell>
          <cell r="F18869" t="str">
            <v>Water</v>
          </cell>
        </row>
        <row r="18870">
          <cell r="B18870">
            <v>300593.09000000003</v>
          </cell>
          <cell r="C18870">
            <v>2013</v>
          </cell>
          <cell r="D18870" t="str">
            <v>414350  DO NOT USE - Travelling &amp; Subsistence :</v>
          </cell>
          <cell r="E18870" t="str">
            <v>Informal Settlements</v>
          </cell>
          <cell r="F18870" t="str">
            <v>Water</v>
          </cell>
        </row>
        <row r="18871">
          <cell r="B18871">
            <v>15910.6</v>
          </cell>
          <cell r="C18871">
            <v>2013</v>
          </cell>
          <cell r="D18871" t="str">
            <v>414350  DO NOT USE - Travelling &amp; Subsistence :</v>
          </cell>
          <cell r="E18871" t="str">
            <v>TOC</v>
          </cell>
          <cell r="F18871" t="str">
            <v>Water</v>
          </cell>
        </row>
        <row r="18872">
          <cell r="B18872">
            <v>616.57000000000005</v>
          </cell>
          <cell r="C18872">
            <v>2013</v>
          </cell>
          <cell r="D18872" t="str">
            <v>414350  DO NOT USE - Travelling &amp; Subsistence :</v>
          </cell>
          <cell r="E18872" t="str">
            <v>Planning &amp; Design</v>
          </cell>
          <cell r="F18872" t="str">
            <v>Water</v>
          </cell>
        </row>
        <row r="18873">
          <cell r="B18873">
            <v>73717.58</v>
          </cell>
          <cell r="C18873">
            <v>2013</v>
          </cell>
          <cell r="D18873" t="str">
            <v>414350  DO NOT USE - Travelling &amp; Subsistence :</v>
          </cell>
          <cell r="E18873" t="str">
            <v>Logistics</v>
          </cell>
          <cell r="F18873" t="str">
            <v>Water</v>
          </cell>
        </row>
        <row r="18874">
          <cell r="B18874">
            <v>9.64</v>
          </cell>
          <cell r="C18874">
            <v>2013</v>
          </cell>
          <cell r="D18874" t="str">
            <v>414350  DO NOT USE - Travelling &amp; Subsistence :</v>
          </cell>
          <cell r="E18874" t="str">
            <v>District 6</v>
          </cell>
          <cell r="F18874" t="str">
            <v>Sewer</v>
          </cell>
        </row>
        <row r="18875">
          <cell r="B18875">
            <v>5934.52</v>
          </cell>
          <cell r="C18875">
            <v>2013</v>
          </cell>
          <cell r="D18875" t="str">
            <v>414350  DO NOT USE - Travelling &amp; Subsistence :</v>
          </cell>
          <cell r="E18875" t="str">
            <v>District 7</v>
          </cell>
          <cell r="F18875" t="str">
            <v>Sewer</v>
          </cell>
        </row>
        <row r="18876">
          <cell r="B18876">
            <v>3291.9</v>
          </cell>
          <cell r="C18876">
            <v>2013</v>
          </cell>
          <cell r="D18876" t="str">
            <v>414350  DO NOT USE - Travelling &amp; Subsistence :</v>
          </cell>
          <cell r="E18876" t="str">
            <v>District 1</v>
          </cell>
          <cell r="F18876" t="str">
            <v>Sewer</v>
          </cell>
        </row>
        <row r="18877">
          <cell r="B18877">
            <v>3523.97</v>
          </cell>
          <cell r="C18877">
            <v>2013</v>
          </cell>
          <cell r="D18877" t="str">
            <v>414350  DO NOT USE - Travelling &amp; Subsistence :</v>
          </cell>
          <cell r="E18877" t="str">
            <v>Logistics</v>
          </cell>
          <cell r="F18877" t="str">
            <v>Sewer</v>
          </cell>
        </row>
        <row r="18878">
          <cell r="B18878">
            <v>162.02000000000001</v>
          </cell>
          <cell r="C18878">
            <v>2013</v>
          </cell>
          <cell r="D18878" t="str">
            <v>414350  DO NOT USE - Travelling &amp; Subsistence :</v>
          </cell>
          <cell r="E18878" t="str">
            <v>TOC</v>
          </cell>
          <cell r="F18878" t="str">
            <v>Sewer</v>
          </cell>
        </row>
        <row r="18879">
          <cell r="B18879">
            <v>32</v>
          </cell>
          <cell r="C18879">
            <v>2013</v>
          </cell>
          <cell r="D18879" t="str">
            <v>414360  DO NOT USE - Travelling &amp; Subsistence :</v>
          </cell>
          <cell r="E18879" t="str">
            <v>TOC</v>
          </cell>
          <cell r="F18879" t="str">
            <v>Sewer</v>
          </cell>
        </row>
        <row r="18880">
          <cell r="B18880">
            <v>160</v>
          </cell>
          <cell r="C18880">
            <v>2013</v>
          </cell>
          <cell r="D18880" t="str">
            <v>414360  DO NOT USE - Travelling &amp; Subsistence :</v>
          </cell>
          <cell r="E18880" t="str">
            <v>Logistics</v>
          </cell>
          <cell r="F18880" t="str">
            <v>Sewer</v>
          </cell>
        </row>
        <row r="18881">
          <cell r="B18881">
            <v>12994.87</v>
          </cell>
          <cell r="C18881">
            <v>2013</v>
          </cell>
          <cell r="D18881" t="str">
            <v>414360  DO NOT USE - Travelling &amp; Subsistence :</v>
          </cell>
          <cell r="E18881" t="str">
            <v>Logistics</v>
          </cell>
          <cell r="F18881" t="str">
            <v>Water</v>
          </cell>
        </row>
        <row r="18882">
          <cell r="B18882">
            <v>5223.72</v>
          </cell>
          <cell r="C18882">
            <v>2013</v>
          </cell>
          <cell r="D18882" t="str">
            <v>414360  DO NOT USE - Travelling &amp; Subsistence :</v>
          </cell>
          <cell r="E18882" t="str">
            <v>Planning &amp; Design</v>
          </cell>
          <cell r="F18882" t="str">
            <v>Water</v>
          </cell>
        </row>
        <row r="18883">
          <cell r="B18883">
            <v>0</v>
          </cell>
          <cell r="C18883">
            <v>2013</v>
          </cell>
          <cell r="D18883" t="str">
            <v>414360  DO NOT USE - Travelling &amp; Subsistence :</v>
          </cell>
          <cell r="E18883" t="str">
            <v>Informal Settlements</v>
          </cell>
          <cell r="F18883" t="str">
            <v>Water</v>
          </cell>
        </row>
        <row r="18884">
          <cell r="B18884">
            <v>0</v>
          </cell>
          <cell r="C18884">
            <v>2013</v>
          </cell>
          <cell r="D18884" t="str">
            <v>414360  DO NOT USE - Travelling &amp; Subsistence :</v>
          </cell>
          <cell r="E18884" t="str">
            <v>District 6</v>
          </cell>
          <cell r="F18884" t="str">
            <v>Water</v>
          </cell>
        </row>
        <row r="18885">
          <cell r="B18885">
            <v>0</v>
          </cell>
          <cell r="C18885">
            <v>2013</v>
          </cell>
          <cell r="D18885" t="str">
            <v>414360  DO NOT USE - Travelling &amp; Subsistence :</v>
          </cell>
          <cell r="E18885" t="str">
            <v>District 6</v>
          </cell>
          <cell r="F18885" t="str">
            <v>Water</v>
          </cell>
        </row>
        <row r="18886">
          <cell r="B18886">
            <v>0</v>
          </cell>
          <cell r="C18886">
            <v>2013</v>
          </cell>
          <cell r="D18886" t="str">
            <v>414360  DO NOT USE - Travelling &amp; Subsistence :</v>
          </cell>
          <cell r="E18886" t="str">
            <v>District 8</v>
          </cell>
          <cell r="F18886" t="str">
            <v>Water</v>
          </cell>
        </row>
        <row r="18887">
          <cell r="B18887">
            <v>0</v>
          </cell>
          <cell r="C18887">
            <v>2013</v>
          </cell>
          <cell r="D18887" t="str">
            <v>414360  DO NOT USE - Travelling &amp; Subsistence :</v>
          </cell>
          <cell r="E18887" t="str">
            <v>District 8</v>
          </cell>
          <cell r="F18887" t="str">
            <v>Water</v>
          </cell>
        </row>
        <row r="18888">
          <cell r="B18888">
            <v>18399.54</v>
          </cell>
          <cell r="C18888">
            <v>2013</v>
          </cell>
          <cell r="D18888" t="str">
            <v>414400  Uniform &amp; Protective Clothing</v>
          </cell>
          <cell r="E18888" t="str">
            <v>Informal Settlements</v>
          </cell>
          <cell r="F18888" t="str">
            <v>Water</v>
          </cell>
        </row>
        <row r="18889">
          <cell r="B18889">
            <v>28938.73</v>
          </cell>
          <cell r="C18889">
            <v>2013</v>
          </cell>
          <cell r="D18889" t="str">
            <v>414400  Uniform &amp; Protective Clothing</v>
          </cell>
          <cell r="E18889" t="str">
            <v>Logistics</v>
          </cell>
          <cell r="F18889" t="str">
            <v>Water</v>
          </cell>
        </row>
        <row r="18890">
          <cell r="B18890">
            <v>39769.56</v>
          </cell>
          <cell r="C18890">
            <v>2013</v>
          </cell>
          <cell r="D18890" t="str">
            <v>414400  Uniform &amp; Protective Clothing</v>
          </cell>
          <cell r="E18890" t="str">
            <v>Logistics</v>
          </cell>
          <cell r="F18890" t="str">
            <v>Water</v>
          </cell>
        </row>
        <row r="18891">
          <cell r="B18891">
            <v>91879.039999999994</v>
          </cell>
          <cell r="C18891">
            <v>2013</v>
          </cell>
          <cell r="D18891" t="str">
            <v>414400  Uniform &amp; Protective Clothing</v>
          </cell>
          <cell r="E18891" t="str">
            <v>Logistics</v>
          </cell>
          <cell r="F18891" t="str">
            <v>Water</v>
          </cell>
        </row>
        <row r="18892">
          <cell r="B18892">
            <v>1547.8</v>
          </cell>
          <cell r="C18892">
            <v>2013</v>
          </cell>
          <cell r="D18892" t="str">
            <v>414400  Uniform &amp; Protective Clothing</v>
          </cell>
          <cell r="E18892" t="str">
            <v>District 1</v>
          </cell>
          <cell r="F18892" t="str">
            <v>Water</v>
          </cell>
        </row>
        <row r="18893">
          <cell r="B18893">
            <v>255830.86</v>
          </cell>
          <cell r="C18893">
            <v>2013</v>
          </cell>
          <cell r="D18893" t="str">
            <v>414400  Uniform &amp; Protective Clothing</v>
          </cell>
          <cell r="E18893" t="str">
            <v>District 1</v>
          </cell>
          <cell r="F18893" t="str">
            <v>Water</v>
          </cell>
        </row>
        <row r="18894">
          <cell r="B18894">
            <v>544.52</v>
          </cell>
          <cell r="C18894">
            <v>2013</v>
          </cell>
          <cell r="D18894" t="str">
            <v>414400  Uniform &amp; Protective Clothing</v>
          </cell>
          <cell r="E18894" t="str">
            <v>District 8</v>
          </cell>
          <cell r="F18894" t="str">
            <v>Water</v>
          </cell>
        </row>
        <row r="18895">
          <cell r="B18895">
            <v>61099.22</v>
          </cell>
          <cell r="C18895">
            <v>2013</v>
          </cell>
          <cell r="D18895" t="str">
            <v>414400  Uniform &amp; Protective Clothing</v>
          </cell>
          <cell r="E18895" t="str">
            <v>District 8</v>
          </cell>
          <cell r="F18895" t="str">
            <v>Water</v>
          </cell>
        </row>
        <row r="18896">
          <cell r="B18896">
            <v>43120.82</v>
          </cell>
          <cell r="C18896">
            <v>2013</v>
          </cell>
          <cell r="D18896" t="str">
            <v>414400  Uniform &amp; Protective Clothing</v>
          </cell>
          <cell r="E18896" t="str">
            <v>District 6</v>
          </cell>
          <cell r="F18896" t="str">
            <v>Water</v>
          </cell>
        </row>
        <row r="18897">
          <cell r="B18897">
            <v>6084.21</v>
          </cell>
          <cell r="C18897">
            <v>2013</v>
          </cell>
          <cell r="D18897" t="str">
            <v>414400  Uniform &amp; Protective Clothing</v>
          </cell>
          <cell r="E18897" t="str">
            <v>District 3</v>
          </cell>
          <cell r="F18897" t="str">
            <v>Water</v>
          </cell>
        </row>
        <row r="18898">
          <cell r="B18898">
            <v>56303.82</v>
          </cell>
          <cell r="C18898">
            <v>2013</v>
          </cell>
          <cell r="D18898" t="str">
            <v>414400  Uniform &amp; Protective Clothing</v>
          </cell>
          <cell r="E18898" t="str">
            <v>District 3</v>
          </cell>
          <cell r="F18898" t="str">
            <v>Water</v>
          </cell>
        </row>
        <row r="18899">
          <cell r="B18899">
            <v>8161.04</v>
          </cell>
          <cell r="C18899">
            <v>2013</v>
          </cell>
          <cell r="D18899" t="str">
            <v>414400  Uniform &amp; Protective Clothing</v>
          </cell>
          <cell r="E18899" t="str">
            <v>District 4</v>
          </cell>
          <cell r="F18899" t="str">
            <v>Water</v>
          </cell>
        </row>
        <row r="18900">
          <cell r="B18900">
            <v>108110.15</v>
          </cell>
          <cell r="C18900">
            <v>2013</v>
          </cell>
          <cell r="D18900" t="str">
            <v>414400  Uniform &amp; Protective Clothing</v>
          </cell>
          <cell r="E18900" t="str">
            <v>District 4</v>
          </cell>
          <cell r="F18900" t="str">
            <v>Water</v>
          </cell>
        </row>
        <row r="18901">
          <cell r="B18901">
            <v>83323.25</v>
          </cell>
          <cell r="C18901">
            <v>2013</v>
          </cell>
          <cell r="D18901" t="str">
            <v>414400  Uniform &amp; Protective Clothing</v>
          </cell>
          <cell r="E18901" t="str">
            <v>District 4</v>
          </cell>
          <cell r="F18901" t="str">
            <v>Water</v>
          </cell>
        </row>
        <row r="18902">
          <cell r="B18902">
            <v>124716.09</v>
          </cell>
          <cell r="C18902">
            <v>2013</v>
          </cell>
          <cell r="D18902" t="str">
            <v>414400  Uniform &amp; Protective Clothing</v>
          </cell>
          <cell r="E18902" t="str">
            <v>District 4</v>
          </cell>
          <cell r="F18902" t="str">
            <v>Water</v>
          </cell>
        </row>
        <row r="18903">
          <cell r="B18903">
            <v>0</v>
          </cell>
          <cell r="C18903">
            <v>2013</v>
          </cell>
          <cell r="D18903" t="str">
            <v>414400  Uniform &amp; Protective Clothing</v>
          </cell>
          <cell r="E18903" t="str">
            <v>District 8</v>
          </cell>
          <cell r="F18903" t="str">
            <v>Water</v>
          </cell>
        </row>
        <row r="18904">
          <cell r="B18904">
            <v>482.9</v>
          </cell>
          <cell r="C18904">
            <v>2013</v>
          </cell>
          <cell r="D18904" t="str">
            <v>414400  Uniform &amp; Protective Clothing</v>
          </cell>
          <cell r="E18904" t="str">
            <v>District 6</v>
          </cell>
          <cell r="F18904" t="str">
            <v>Water</v>
          </cell>
        </row>
        <row r="18905">
          <cell r="B18905">
            <v>1923</v>
          </cell>
          <cell r="C18905">
            <v>2013</v>
          </cell>
          <cell r="D18905" t="str">
            <v>414400  Uniform &amp; Protective Clothing</v>
          </cell>
          <cell r="E18905" t="str">
            <v>District 6</v>
          </cell>
          <cell r="F18905" t="str">
            <v>Water</v>
          </cell>
        </row>
        <row r="18906">
          <cell r="B18906">
            <v>36246.79</v>
          </cell>
          <cell r="C18906">
            <v>2013</v>
          </cell>
          <cell r="D18906" t="str">
            <v>414400  Uniform &amp; Protective Clothing</v>
          </cell>
          <cell r="E18906" t="str">
            <v>District 6</v>
          </cell>
          <cell r="F18906" t="str">
            <v>Water</v>
          </cell>
        </row>
        <row r="18907">
          <cell r="B18907">
            <v>52273.09</v>
          </cell>
          <cell r="C18907">
            <v>2013</v>
          </cell>
          <cell r="D18907" t="str">
            <v>414400  Uniform &amp; Protective Clothing</v>
          </cell>
          <cell r="E18907" t="str">
            <v>District 6</v>
          </cell>
          <cell r="F18907" t="str">
            <v>Water</v>
          </cell>
        </row>
        <row r="18908">
          <cell r="B18908">
            <v>57811.12</v>
          </cell>
          <cell r="C18908">
            <v>2013</v>
          </cell>
          <cell r="D18908" t="str">
            <v>414400  Uniform &amp; Protective Clothing</v>
          </cell>
          <cell r="E18908" t="str">
            <v>District 6</v>
          </cell>
          <cell r="F18908" t="str">
            <v>Water</v>
          </cell>
        </row>
        <row r="18909">
          <cell r="B18909">
            <v>23526.86</v>
          </cell>
          <cell r="C18909">
            <v>2013</v>
          </cell>
          <cell r="D18909" t="str">
            <v>414400  Uniform &amp; Protective Clothing</v>
          </cell>
          <cell r="E18909" t="str">
            <v>District 6</v>
          </cell>
          <cell r="F18909" t="str">
            <v>Water</v>
          </cell>
        </row>
        <row r="18910">
          <cell r="B18910">
            <v>0</v>
          </cell>
          <cell r="C18910">
            <v>2013</v>
          </cell>
          <cell r="D18910" t="str">
            <v>414400  Uniform &amp; Protective Clothing</v>
          </cell>
          <cell r="E18910" t="str">
            <v>District 8</v>
          </cell>
          <cell r="F18910" t="str">
            <v>Water</v>
          </cell>
        </row>
        <row r="18911">
          <cell r="B18911">
            <v>0</v>
          </cell>
          <cell r="C18911">
            <v>2013</v>
          </cell>
          <cell r="D18911" t="str">
            <v>414400  Uniform &amp; Protective Clothing</v>
          </cell>
          <cell r="E18911" t="str">
            <v>District 8</v>
          </cell>
          <cell r="F18911" t="str">
            <v>Water</v>
          </cell>
        </row>
        <row r="18912">
          <cell r="B18912">
            <v>0</v>
          </cell>
          <cell r="C18912">
            <v>2013</v>
          </cell>
          <cell r="D18912" t="str">
            <v>414400  Uniform &amp; Protective Clothing</v>
          </cell>
          <cell r="E18912" t="str">
            <v>District 8</v>
          </cell>
          <cell r="F18912" t="str">
            <v>Water</v>
          </cell>
        </row>
        <row r="18913">
          <cell r="B18913">
            <v>775481.87</v>
          </cell>
          <cell r="C18913">
            <v>2013</v>
          </cell>
          <cell r="D18913" t="str">
            <v>414400  Uniform &amp; Protective Clothing</v>
          </cell>
          <cell r="E18913" t="str">
            <v>District 8</v>
          </cell>
          <cell r="F18913" t="str">
            <v>Water</v>
          </cell>
        </row>
        <row r="18914">
          <cell r="B18914">
            <v>0</v>
          </cell>
          <cell r="C18914">
            <v>2013</v>
          </cell>
          <cell r="D18914" t="str">
            <v>414400  Uniform &amp; Protective Clothing</v>
          </cell>
          <cell r="E18914" t="str">
            <v>District 8</v>
          </cell>
          <cell r="F18914" t="str">
            <v>Water</v>
          </cell>
        </row>
        <row r="18915">
          <cell r="B18915">
            <v>0</v>
          </cell>
          <cell r="C18915">
            <v>2013</v>
          </cell>
          <cell r="D18915" t="str">
            <v>414400  Uniform &amp; Protective Clothing</v>
          </cell>
          <cell r="E18915" t="str">
            <v>Informal Settlements</v>
          </cell>
          <cell r="F18915" t="str">
            <v>Sewer</v>
          </cell>
        </row>
        <row r="18916">
          <cell r="B18916">
            <v>0</v>
          </cell>
          <cell r="C18916">
            <v>2013</v>
          </cell>
          <cell r="D18916" t="str">
            <v>414400  Uniform &amp; Protective Clothing</v>
          </cell>
          <cell r="E18916" t="str">
            <v>Planning &amp; Design</v>
          </cell>
          <cell r="F18916" t="str">
            <v>Sewer</v>
          </cell>
        </row>
        <row r="18917">
          <cell r="B18917">
            <v>1200340.3899999999</v>
          </cell>
          <cell r="C18917">
            <v>2013</v>
          </cell>
          <cell r="D18917" t="str">
            <v>414400  Uniform &amp; Protective Clothing</v>
          </cell>
          <cell r="E18917" t="str">
            <v>Informal Settlements</v>
          </cell>
          <cell r="F18917" t="str">
            <v>Sewer</v>
          </cell>
        </row>
        <row r="18918">
          <cell r="B18918">
            <v>110826.16</v>
          </cell>
          <cell r="C18918">
            <v>2013</v>
          </cell>
          <cell r="D18918" t="str">
            <v>414400  Uniform &amp; Protective Clothing</v>
          </cell>
          <cell r="E18918" t="str">
            <v>Logistics</v>
          </cell>
          <cell r="F18918" t="str">
            <v>Sewer</v>
          </cell>
        </row>
        <row r="18919">
          <cell r="B18919">
            <v>143852.72</v>
          </cell>
          <cell r="C18919">
            <v>2013</v>
          </cell>
          <cell r="D18919" t="str">
            <v>414400  Uniform &amp; Protective Clothing</v>
          </cell>
          <cell r="E18919" t="str">
            <v>District 1</v>
          </cell>
          <cell r="F18919" t="str">
            <v>Sewer</v>
          </cell>
        </row>
        <row r="18920">
          <cell r="B18920">
            <v>164377.22</v>
          </cell>
          <cell r="C18920">
            <v>2013</v>
          </cell>
          <cell r="D18920" t="str">
            <v>414400  Uniform &amp; Protective Clothing</v>
          </cell>
          <cell r="E18920" t="str">
            <v>District 7</v>
          </cell>
          <cell r="F18920" t="str">
            <v>Sewer</v>
          </cell>
        </row>
        <row r="18921">
          <cell r="B18921">
            <v>26226.03</v>
          </cell>
          <cell r="C18921">
            <v>2013</v>
          </cell>
          <cell r="D18921" t="str">
            <v>414400  Uniform &amp; Protective Clothing</v>
          </cell>
          <cell r="E18921" t="str">
            <v>District 6</v>
          </cell>
          <cell r="F18921" t="str">
            <v>Sewer</v>
          </cell>
        </row>
        <row r="18922">
          <cell r="B18922">
            <v>0</v>
          </cell>
          <cell r="C18922">
            <v>2013</v>
          </cell>
          <cell r="D18922" t="str">
            <v>414400  Uniform &amp; Protective Clothing</v>
          </cell>
          <cell r="E18922" t="str">
            <v>TOC</v>
          </cell>
          <cell r="F18922" t="str">
            <v>Sewer</v>
          </cell>
        </row>
        <row r="18923">
          <cell r="B18923">
            <v>28572.799999999999</v>
          </cell>
          <cell r="C18923">
            <v>2013</v>
          </cell>
          <cell r="D18923" t="str">
            <v>414400  Uniform &amp; Protective Clothing</v>
          </cell>
          <cell r="E18923" t="str">
            <v>District 3</v>
          </cell>
          <cell r="F18923" t="str">
            <v>Sewer</v>
          </cell>
        </row>
        <row r="18924">
          <cell r="B18924">
            <v>0</v>
          </cell>
          <cell r="C18924">
            <v>2013</v>
          </cell>
          <cell r="D18924" t="str">
            <v>414400  Uniform &amp; Protective Clothing</v>
          </cell>
          <cell r="E18924" t="str">
            <v>District 3</v>
          </cell>
          <cell r="F18924" t="str">
            <v>Sewer</v>
          </cell>
        </row>
        <row r="18925">
          <cell r="B18925">
            <v>0</v>
          </cell>
          <cell r="C18925">
            <v>2013</v>
          </cell>
          <cell r="D18925" t="str">
            <v>414400  Uniform &amp; Protective Clothing</v>
          </cell>
          <cell r="E18925" t="str">
            <v>District 3</v>
          </cell>
          <cell r="F18925" t="str">
            <v>Sewer</v>
          </cell>
        </row>
        <row r="18926">
          <cell r="B18926">
            <v>206835.59</v>
          </cell>
          <cell r="C18926">
            <v>2013</v>
          </cell>
          <cell r="D18926" t="str">
            <v>414400  Uniform &amp; Protective Clothing</v>
          </cell>
          <cell r="E18926" t="str">
            <v>District 4</v>
          </cell>
          <cell r="F18926" t="str">
            <v>Sewer</v>
          </cell>
        </row>
        <row r="18927">
          <cell r="B18927">
            <v>84556.800000000003</v>
          </cell>
          <cell r="C18927">
            <v>2013</v>
          </cell>
          <cell r="D18927" t="str">
            <v>414400  Uniform &amp; Protective Clothing</v>
          </cell>
          <cell r="E18927" t="str">
            <v>District 4</v>
          </cell>
          <cell r="F18927" t="str">
            <v>Sewer</v>
          </cell>
        </row>
        <row r="18928">
          <cell r="B18928">
            <v>123677.06</v>
          </cell>
          <cell r="C18928">
            <v>2013</v>
          </cell>
          <cell r="D18928" t="str">
            <v>414400  Uniform &amp; Protective Clothing</v>
          </cell>
          <cell r="E18928" t="str">
            <v>District 4</v>
          </cell>
          <cell r="F18928" t="str">
            <v>Sewer</v>
          </cell>
        </row>
        <row r="18929">
          <cell r="B18929">
            <v>0</v>
          </cell>
          <cell r="C18929">
            <v>2013</v>
          </cell>
          <cell r="D18929" t="str">
            <v>414400  Uniform &amp; Protective Clothing</v>
          </cell>
          <cell r="E18929" t="str">
            <v>District 7</v>
          </cell>
          <cell r="F18929" t="str">
            <v>Sewer</v>
          </cell>
        </row>
        <row r="18930">
          <cell r="B18930">
            <v>23993.75</v>
          </cell>
          <cell r="C18930">
            <v>2013</v>
          </cell>
          <cell r="D18930" t="str">
            <v>414400  Uniform &amp; Protective Clothing</v>
          </cell>
          <cell r="E18930" t="str">
            <v>District 6</v>
          </cell>
          <cell r="F18930" t="str">
            <v>Sewer</v>
          </cell>
        </row>
        <row r="18931">
          <cell r="B18931">
            <v>65775.39</v>
          </cell>
          <cell r="C18931">
            <v>2013</v>
          </cell>
          <cell r="D18931" t="str">
            <v>414400  Uniform &amp; Protective Clothing</v>
          </cell>
          <cell r="E18931" t="str">
            <v>District 6</v>
          </cell>
          <cell r="F18931" t="str">
            <v>Sewer</v>
          </cell>
        </row>
        <row r="18932">
          <cell r="B18932">
            <v>43743.63</v>
          </cell>
          <cell r="C18932">
            <v>2013</v>
          </cell>
          <cell r="D18932" t="str">
            <v>414400  Uniform &amp; Protective Clothing</v>
          </cell>
          <cell r="E18932" t="str">
            <v>District 6</v>
          </cell>
          <cell r="F18932" t="str">
            <v>Sewer</v>
          </cell>
        </row>
        <row r="18933">
          <cell r="B18933">
            <v>23197.72</v>
          </cell>
          <cell r="C18933">
            <v>2013</v>
          </cell>
          <cell r="D18933" t="str">
            <v>414400  Uniform &amp; Protective Clothing</v>
          </cell>
          <cell r="E18933" t="str">
            <v>District 6</v>
          </cell>
          <cell r="F18933" t="str">
            <v>Sewer</v>
          </cell>
        </row>
        <row r="18934">
          <cell r="B18934">
            <v>30366</v>
          </cell>
          <cell r="C18934">
            <v>2013</v>
          </cell>
          <cell r="D18934" t="str">
            <v>414400  Uniform &amp; Protective Clothing</v>
          </cell>
          <cell r="E18934" t="str">
            <v>District 6</v>
          </cell>
          <cell r="F18934" t="str">
            <v>Sewer</v>
          </cell>
        </row>
        <row r="18935">
          <cell r="B18935">
            <v>0</v>
          </cell>
          <cell r="C18935">
            <v>2013</v>
          </cell>
          <cell r="D18935" t="str">
            <v>414400  Uniform &amp; Protective Clothing</v>
          </cell>
          <cell r="E18935" t="str">
            <v>District 7</v>
          </cell>
          <cell r="F18935" t="str">
            <v>Sewer</v>
          </cell>
        </row>
        <row r="18936">
          <cell r="B18936">
            <v>0</v>
          </cell>
          <cell r="C18936">
            <v>2013</v>
          </cell>
          <cell r="D18936" t="str">
            <v>414400  Uniform &amp; Protective Clothing</v>
          </cell>
          <cell r="E18936" t="str">
            <v>District 7</v>
          </cell>
          <cell r="F18936" t="str">
            <v>Sewer</v>
          </cell>
        </row>
        <row r="18937">
          <cell r="B18937">
            <v>0</v>
          </cell>
          <cell r="C18937">
            <v>2013</v>
          </cell>
          <cell r="D18937" t="str">
            <v>414400  Uniform &amp; Protective Clothing</v>
          </cell>
          <cell r="E18937" t="str">
            <v>District 7</v>
          </cell>
          <cell r="F18937" t="str">
            <v>Sewer</v>
          </cell>
        </row>
        <row r="18938">
          <cell r="B18938">
            <v>181604.3</v>
          </cell>
          <cell r="C18938">
            <v>2013</v>
          </cell>
          <cell r="D18938" t="str">
            <v>414400  Uniform &amp; Protective Clothing</v>
          </cell>
          <cell r="E18938" t="str">
            <v>District 7</v>
          </cell>
          <cell r="F18938" t="str">
            <v>Sewer</v>
          </cell>
        </row>
        <row r="18939">
          <cell r="B18939">
            <v>13020</v>
          </cell>
          <cell r="C18939">
            <v>2013</v>
          </cell>
          <cell r="D18939" t="str">
            <v>414400  Uniform &amp; Protective Clothing</v>
          </cell>
          <cell r="E18939" t="str">
            <v>Logistics</v>
          </cell>
          <cell r="F18939" t="str">
            <v>Water</v>
          </cell>
        </row>
        <row r="18940">
          <cell r="B18940">
            <v>32824.06</v>
          </cell>
          <cell r="C18940">
            <v>2013</v>
          </cell>
          <cell r="D18940" t="str">
            <v>414400  Uniform &amp; Protective Clothing</v>
          </cell>
          <cell r="E18940" t="str">
            <v>Informal Settlements</v>
          </cell>
          <cell r="F18940" t="str">
            <v>Water</v>
          </cell>
        </row>
        <row r="18941">
          <cell r="B18941">
            <v>12129.74</v>
          </cell>
          <cell r="C18941">
            <v>2013</v>
          </cell>
          <cell r="D18941" t="str">
            <v>414400  Uniform &amp; Protective Clothing</v>
          </cell>
          <cell r="E18941" t="str">
            <v>TOC</v>
          </cell>
          <cell r="F18941" t="str">
            <v>Water</v>
          </cell>
        </row>
        <row r="18942">
          <cell r="B18942">
            <v>1183.3599999999999</v>
          </cell>
          <cell r="C18942">
            <v>2013</v>
          </cell>
          <cell r="D18942" t="str">
            <v>414550  Water Purchases</v>
          </cell>
          <cell r="E18942" t="str">
            <v>District 3</v>
          </cell>
          <cell r="F18942" t="str">
            <v>Water</v>
          </cell>
        </row>
        <row r="18943">
          <cell r="B18943">
            <v>24283.9</v>
          </cell>
          <cell r="C18943">
            <v>2013</v>
          </cell>
          <cell r="D18943" t="str">
            <v>415100  Business All Risks</v>
          </cell>
          <cell r="E18943" t="str">
            <v>Logistics</v>
          </cell>
          <cell r="F18943" t="str">
            <v>Water</v>
          </cell>
        </row>
        <row r="18944">
          <cell r="B18944">
            <v>0</v>
          </cell>
          <cell r="C18944">
            <v>2013</v>
          </cell>
          <cell r="D18944" t="str">
            <v>415190  Public Liability Claims</v>
          </cell>
          <cell r="E18944" t="str">
            <v>Informal Settlements</v>
          </cell>
          <cell r="F18944" t="str">
            <v>Sewer</v>
          </cell>
        </row>
        <row r="18945">
          <cell r="B18945">
            <v>75293.58</v>
          </cell>
          <cell r="C18945">
            <v>2013</v>
          </cell>
          <cell r="D18945" t="str">
            <v>415190  Public Liability Claims</v>
          </cell>
          <cell r="E18945" t="str">
            <v>District 1</v>
          </cell>
          <cell r="F18945" t="str">
            <v>Water</v>
          </cell>
        </row>
        <row r="18946">
          <cell r="B18946">
            <v>0</v>
          </cell>
          <cell r="C18946">
            <v>2013</v>
          </cell>
          <cell r="D18946" t="str">
            <v>659110  600110 - G&amp;D Labour to Operating</v>
          </cell>
          <cell r="E18946" t="str">
            <v>Informal Settlements</v>
          </cell>
          <cell r="F18946" t="str">
            <v>Sewer</v>
          </cell>
        </row>
        <row r="18947">
          <cell r="B18947">
            <v>2304654.02</v>
          </cell>
          <cell r="C18947">
            <v>2013</v>
          </cell>
          <cell r="D18947" t="str">
            <v>651810  411810 - G&amp;D Cntrct Srvc Prvdrs ex Pyrll</v>
          </cell>
          <cell r="E18947" t="str">
            <v>Informal Settlements</v>
          </cell>
          <cell r="F18947" t="str">
            <v>Sewer</v>
          </cell>
        </row>
        <row r="18948">
          <cell r="B18948">
            <v>0</v>
          </cell>
          <cell r="C18948">
            <v>2013</v>
          </cell>
          <cell r="D18948" t="str">
            <v>655100  455100 - G&amp;D Contracted Services</v>
          </cell>
          <cell r="E18948" t="str">
            <v>Informal Settlements</v>
          </cell>
          <cell r="F18948" t="str">
            <v>Sewer</v>
          </cell>
        </row>
        <row r="18949">
          <cell r="B18949">
            <v>128680.57</v>
          </cell>
          <cell r="C18949">
            <v>2013</v>
          </cell>
          <cell r="D18949" t="str">
            <v>420000  Loss on Sale of Assets</v>
          </cell>
          <cell r="E18949" t="str">
            <v>Logistics</v>
          </cell>
          <cell r="F18949" t="str">
            <v>Water</v>
          </cell>
        </row>
        <row r="18950">
          <cell r="B18950">
            <v>390057.98</v>
          </cell>
          <cell r="C18950">
            <v>2013</v>
          </cell>
          <cell r="D18950" t="str">
            <v>420000  Loss on Sale of Assets</v>
          </cell>
          <cell r="E18950" t="str">
            <v>Logistics</v>
          </cell>
          <cell r="F18950" t="str">
            <v>Water</v>
          </cell>
        </row>
        <row r="18951">
          <cell r="B18951">
            <v>1874.46</v>
          </cell>
          <cell r="C18951">
            <v>2013</v>
          </cell>
          <cell r="D18951" t="str">
            <v>420000  Loss on Sale of Assets</v>
          </cell>
          <cell r="E18951" t="str">
            <v>District 1</v>
          </cell>
          <cell r="F18951" t="str">
            <v>Water</v>
          </cell>
        </row>
        <row r="18952">
          <cell r="B18952">
            <v>40608.61</v>
          </cell>
          <cell r="C18952">
            <v>2013</v>
          </cell>
          <cell r="D18952" t="str">
            <v>420000  Loss on Sale of Assets</v>
          </cell>
          <cell r="E18952" t="str">
            <v>District 1</v>
          </cell>
          <cell r="F18952" t="str">
            <v>Water</v>
          </cell>
        </row>
        <row r="18953">
          <cell r="B18953">
            <v>193.72</v>
          </cell>
          <cell r="C18953">
            <v>2013</v>
          </cell>
          <cell r="D18953" t="str">
            <v>420000  Loss on Sale of Assets</v>
          </cell>
          <cell r="E18953" t="str">
            <v>District 1</v>
          </cell>
          <cell r="F18953" t="str">
            <v>Water</v>
          </cell>
        </row>
        <row r="18954">
          <cell r="B18954">
            <v>235856.74</v>
          </cell>
          <cell r="C18954">
            <v>2013</v>
          </cell>
          <cell r="D18954" t="str">
            <v>420000  Loss on Sale of Assets</v>
          </cell>
          <cell r="E18954" t="str">
            <v>District 1</v>
          </cell>
          <cell r="F18954" t="str">
            <v>Water</v>
          </cell>
        </row>
        <row r="18955">
          <cell r="B18955">
            <v>55923.71</v>
          </cell>
          <cell r="C18955">
            <v>2013</v>
          </cell>
          <cell r="D18955" t="str">
            <v>420000  Loss on Sale of Assets</v>
          </cell>
          <cell r="E18955" t="str">
            <v>TOC</v>
          </cell>
          <cell r="F18955" t="str">
            <v>Water</v>
          </cell>
        </row>
        <row r="18956">
          <cell r="B18956">
            <v>14555.69</v>
          </cell>
          <cell r="C18956">
            <v>2013</v>
          </cell>
          <cell r="D18956" t="str">
            <v>420000  Loss on Sale of Assets</v>
          </cell>
          <cell r="E18956" t="str">
            <v>District 6</v>
          </cell>
          <cell r="F18956" t="str">
            <v>Water</v>
          </cell>
        </row>
        <row r="18957">
          <cell r="B18957">
            <v>4557.8500000000004</v>
          </cell>
          <cell r="C18957">
            <v>2013</v>
          </cell>
          <cell r="D18957" t="str">
            <v>420000  Loss on Sale of Assets</v>
          </cell>
          <cell r="E18957" t="str">
            <v>District 8</v>
          </cell>
          <cell r="F18957" t="str">
            <v>Water</v>
          </cell>
        </row>
        <row r="18958">
          <cell r="B18958">
            <v>76.12</v>
          </cell>
          <cell r="C18958">
            <v>2013</v>
          </cell>
          <cell r="D18958" t="str">
            <v>420000  Loss on Sale of Assets</v>
          </cell>
          <cell r="E18958" t="str">
            <v>District 8</v>
          </cell>
          <cell r="F18958" t="str">
            <v>Water</v>
          </cell>
        </row>
        <row r="18959">
          <cell r="B18959">
            <v>50246.02</v>
          </cell>
          <cell r="C18959">
            <v>2013</v>
          </cell>
          <cell r="D18959" t="str">
            <v>420000  Loss on Sale of Assets</v>
          </cell>
          <cell r="E18959" t="str">
            <v>District 8</v>
          </cell>
          <cell r="F18959" t="str">
            <v>Water</v>
          </cell>
        </row>
        <row r="18960">
          <cell r="B18960">
            <v>38054.36</v>
          </cell>
          <cell r="C18960">
            <v>2013</v>
          </cell>
          <cell r="D18960" t="str">
            <v>420000  Loss on Sale of Assets</v>
          </cell>
          <cell r="E18960" t="str">
            <v>District 6</v>
          </cell>
          <cell r="F18960" t="str">
            <v>Water</v>
          </cell>
        </row>
        <row r="18961">
          <cell r="B18961">
            <v>2655.12</v>
          </cell>
          <cell r="C18961">
            <v>2013</v>
          </cell>
          <cell r="D18961" t="str">
            <v>420000  Loss on Sale of Assets</v>
          </cell>
          <cell r="E18961" t="str">
            <v>District 3</v>
          </cell>
          <cell r="F18961" t="str">
            <v>Water</v>
          </cell>
        </row>
        <row r="18962">
          <cell r="B18962">
            <v>3465.14</v>
          </cell>
          <cell r="C18962">
            <v>2013</v>
          </cell>
          <cell r="D18962" t="str">
            <v>420000  Loss on Sale of Assets</v>
          </cell>
          <cell r="E18962" t="str">
            <v>District 3</v>
          </cell>
          <cell r="F18962" t="str">
            <v>Water</v>
          </cell>
        </row>
        <row r="18963">
          <cell r="B18963">
            <v>389.36</v>
          </cell>
          <cell r="C18963">
            <v>2013</v>
          </cell>
          <cell r="D18963" t="str">
            <v>420000  Loss on Sale of Assets</v>
          </cell>
          <cell r="E18963" t="str">
            <v>District 3</v>
          </cell>
          <cell r="F18963" t="str">
            <v>Water</v>
          </cell>
        </row>
        <row r="18964">
          <cell r="B18964">
            <v>13302.11</v>
          </cell>
          <cell r="C18964">
            <v>2013</v>
          </cell>
          <cell r="D18964" t="str">
            <v>420000  Loss on Sale of Assets</v>
          </cell>
          <cell r="E18964" t="str">
            <v>District 3</v>
          </cell>
          <cell r="F18964" t="str">
            <v>Water</v>
          </cell>
        </row>
        <row r="18965">
          <cell r="B18965">
            <v>109.44</v>
          </cell>
          <cell r="C18965">
            <v>2013</v>
          </cell>
          <cell r="D18965" t="str">
            <v>420000  Loss on Sale of Assets</v>
          </cell>
          <cell r="E18965" t="str">
            <v>District 4</v>
          </cell>
          <cell r="F18965" t="str">
            <v>Water</v>
          </cell>
        </row>
        <row r="18966">
          <cell r="B18966">
            <v>26931.69</v>
          </cell>
          <cell r="C18966">
            <v>2013</v>
          </cell>
          <cell r="D18966" t="str">
            <v>420000  Loss on Sale of Assets</v>
          </cell>
          <cell r="E18966" t="str">
            <v>District 4</v>
          </cell>
          <cell r="F18966" t="str">
            <v>Water</v>
          </cell>
        </row>
        <row r="18967">
          <cell r="B18967">
            <v>490.15</v>
          </cell>
          <cell r="C18967">
            <v>2013</v>
          </cell>
          <cell r="D18967" t="str">
            <v>420000  Loss on Sale of Assets</v>
          </cell>
          <cell r="E18967" t="str">
            <v>District 4</v>
          </cell>
          <cell r="F18967" t="str">
            <v>Water</v>
          </cell>
        </row>
        <row r="18968">
          <cell r="B18968">
            <v>48547.28</v>
          </cell>
          <cell r="C18968">
            <v>2013</v>
          </cell>
          <cell r="D18968" t="str">
            <v>420000  Loss on Sale of Assets</v>
          </cell>
          <cell r="E18968" t="str">
            <v>District 4</v>
          </cell>
          <cell r="F18968" t="str">
            <v>Water</v>
          </cell>
        </row>
        <row r="18969">
          <cell r="B18969">
            <v>10081.040000000001</v>
          </cell>
          <cell r="C18969">
            <v>2013</v>
          </cell>
          <cell r="D18969" t="str">
            <v>420000  Loss on Sale of Assets</v>
          </cell>
          <cell r="E18969" t="str">
            <v>District 4</v>
          </cell>
          <cell r="F18969" t="str">
            <v>Water</v>
          </cell>
        </row>
        <row r="18970">
          <cell r="B18970">
            <v>1932.09</v>
          </cell>
          <cell r="C18970">
            <v>2013</v>
          </cell>
          <cell r="D18970" t="str">
            <v>420000  Loss on Sale of Assets</v>
          </cell>
          <cell r="E18970" t="str">
            <v>District 4</v>
          </cell>
          <cell r="F18970" t="str">
            <v>Water</v>
          </cell>
        </row>
        <row r="18971">
          <cell r="B18971">
            <v>1.31</v>
          </cell>
          <cell r="C18971">
            <v>2013</v>
          </cell>
          <cell r="D18971" t="str">
            <v>420000  Loss on Sale of Assets</v>
          </cell>
          <cell r="E18971" t="str">
            <v>District 8</v>
          </cell>
          <cell r="F18971" t="str">
            <v>Water</v>
          </cell>
        </row>
        <row r="18972">
          <cell r="B18972">
            <v>82.75</v>
          </cell>
          <cell r="C18972">
            <v>2013</v>
          </cell>
          <cell r="D18972" t="str">
            <v>420000  Loss on Sale of Assets</v>
          </cell>
          <cell r="E18972" t="str">
            <v>District 8</v>
          </cell>
          <cell r="F18972" t="str">
            <v>Water</v>
          </cell>
        </row>
        <row r="18973">
          <cell r="B18973">
            <v>94.05</v>
          </cell>
          <cell r="C18973">
            <v>2013</v>
          </cell>
          <cell r="D18973" t="str">
            <v>420000  Loss on Sale of Assets</v>
          </cell>
          <cell r="E18973" t="str">
            <v>District 8</v>
          </cell>
          <cell r="F18973" t="str">
            <v>Water</v>
          </cell>
        </row>
        <row r="18974">
          <cell r="B18974">
            <v>661.23</v>
          </cell>
          <cell r="C18974">
            <v>2013</v>
          </cell>
          <cell r="D18974" t="str">
            <v>420000  Loss on Sale of Assets</v>
          </cell>
          <cell r="E18974" t="str">
            <v>District 8</v>
          </cell>
          <cell r="F18974" t="str">
            <v>Water</v>
          </cell>
        </row>
        <row r="18975">
          <cell r="B18975">
            <v>9658.31</v>
          </cell>
          <cell r="C18975">
            <v>2013</v>
          </cell>
          <cell r="D18975" t="str">
            <v>420000  Loss on Sale of Assets</v>
          </cell>
          <cell r="E18975" t="str">
            <v>District 6</v>
          </cell>
          <cell r="F18975" t="str">
            <v>Water</v>
          </cell>
        </row>
        <row r="18976">
          <cell r="B18976">
            <v>3519.52</v>
          </cell>
          <cell r="C18976">
            <v>2013</v>
          </cell>
          <cell r="D18976" t="str">
            <v>420000  Loss on Sale of Assets</v>
          </cell>
          <cell r="E18976" t="str">
            <v>District 6</v>
          </cell>
          <cell r="F18976" t="str">
            <v>Water</v>
          </cell>
        </row>
        <row r="18977">
          <cell r="B18977">
            <v>1131.31</v>
          </cell>
          <cell r="C18977">
            <v>2013</v>
          </cell>
          <cell r="D18977" t="str">
            <v>420000  Loss on Sale of Assets</v>
          </cell>
          <cell r="E18977" t="str">
            <v>District 6</v>
          </cell>
          <cell r="F18977" t="str">
            <v>Water</v>
          </cell>
        </row>
        <row r="18978">
          <cell r="B18978">
            <v>30055.77</v>
          </cell>
          <cell r="C18978">
            <v>2013</v>
          </cell>
          <cell r="D18978" t="str">
            <v>420000  Loss on Sale of Assets</v>
          </cell>
          <cell r="E18978" t="str">
            <v>District 6</v>
          </cell>
          <cell r="F18978" t="str">
            <v>Water</v>
          </cell>
        </row>
        <row r="18979">
          <cell r="B18979">
            <v>1800.5</v>
          </cell>
          <cell r="C18979">
            <v>2013</v>
          </cell>
          <cell r="D18979" t="str">
            <v>420000  Loss on Sale of Assets</v>
          </cell>
          <cell r="E18979" t="str">
            <v>District 6</v>
          </cell>
          <cell r="F18979" t="str">
            <v>Water</v>
          </cell>
        </row>
        <row r="18980">
          <cell r="B18980">
            <v>3850.91</v>
          </cell>
          <cell r="C18980">
            <v>2013</v>
          </cell>
          <cell r="D18980" t="str">
            <v>420000  Loss on Sale of Assets</v>
          </cell>
          <cell r="E18980" t="str">
            <v>District 6</v>
          </cell>
          <cell r="F18980" t="str">
            <v>Water</v>
          </cell>
        </row>
        <row r="18981">
          <cell r="B18981">
            <v>97988.99</v>
          </cell>
          <cell r="C18981">
            <v>2013</v>
          </cell>
          <cell r="D18981" t="str">
            <v>420000  Loss on Sale of Assets</v>
          </cell>
          <cell r="E18981" t="str">
            <v>District 6</v>
          </cell>
          <cell r="F18981" t="str">
            <v>Water</v>
          </cell>
        </row>
        <row r="18982">
          <cell r="B18982">
            <v>251.14</v>
          </cell>
          <cell r="C18982">
            <v>2013</v>
          </cell>
          <cell r="D18982" t="str">
            <v>420000  Loss on Sale of Assets</v>
          </cell>
          <cell r="E18982" t="str">
            <v>District 8</v>
          </cell>
          <cell r="F18982" t="str">
            <v>Water</v>
          </cell>
        </row>
        <row r="18983">
          <cell r="B18983">
            <v>573.62</v>
          </cell>
          <cell r="C18983">
            <v>2013</v>
          </cell>
          <cell r="D18983" t="str">
            <v>420000  Loss on Sale of Assets</v>
          </cell>
          <cell r="E18983" t="str">
            <v>District 8</v>
          </cell>
          <cell r="F18983" t="str">
            <v>Water</v>
          </cell>
        </row>
        <row r="18984">
          <cell r="B18984">
            <v>19441.84</v>
          </cell>
          <cell r="C18984">
            <v>2013</v>
          </cell>
          <cell r="D18984" t="str">
            <v>420000  Loss on Sale of Assets</v>
          </cell>
          <cell r="E18984" t="str">
            <v>District 8</v>
          </cell>
          <cell r="F18984" t="str">
            <v>Water</v>
          </cell>
        </row>
        <row r="18985">
          <cell r="B18985">
            <v>99206.75</v>
          </cell>
          <cell r="C18985">
            <v>2013</v>
          </cell>
          <cell r="D18985" t="str">
            <v>420000  Loss on Sale of Assets</v>
          </cell>
          <cell r="E18985" t="str">
            <v>District 8</v>
          </cell>
          <cell r="F18985" t="str">
            <v>Water</v>
          </cell>
        </row>
        <row r="18986">
          <cell r="B18986">
            <v>78.97</v>
          </cell>
          <cell r="C18986">
            <v>2013</v>
          </cell>
          <cell r="D18986" t="str">
            <v>420000  Loss on Sale of Assets</v>
          </cell>
          <cell r="E18986" t="str">
            <v>District 8</v>
          </cell>
          <cell r="F18986" t="str">
            <v>Water</v>
          </cell>
        </row>
        <row r="18987">
          <cell r="B18987">
            <v>55061.71</v>
          </cell>
          <cell r="C18987">
            <v>2013</v>
          </cell>
          <cell r="D18987" t="str">
            <v>420000  Loss on Sale of Assets</v>
          </cell>
          <cell r="E18987" t="str">
            <v>District 8</v>
          </cell>
          <cell r="F18987" t="str">
            <v>Water</v>
          </cell>
        </row>
        <row r="18988">
          <cell r="B18988">
            <v>719.79</v>
          </cell>
          <cell r="C18988">
            <v>2013</v>
          </cell>
          <cell r="D18988" t="str">
            <v>420000  Loss on Sale of Assets</v>
          </cell>
          <cell r="E18988" t="str">
            <v>District 8</v>
          </cell>
          <cell r="F18988" t="str">
            <v>Water</v>
          </cell>
        </row>
        <row r="18989">
          <cell r="B18989">
            <v>276.63</v>
          </cell>
          <cell r="C18989">
            <v>2013</v>
          </cell>
          <cell r="D18989" t="str">
            <v>420000  Loss on Sale of Assets</v>
          </cell>
          <cell r="E18989" t="str">
            <v>District 8</v>
          </cell>
          <cell r="F18989" t="str">
            <v>Water</v>
          </cell>
        </row>
        <row r="18990">
          <cell r="B18990">
            <v>11.34</v>
          </cell>
          <cell r="C18990">
            <v>2013</v>
          </cell>
          <cell r="D18990" t="str">
            <v>420000  Loss on Sale of Assets</v>
          </cell>
          <cell r="E18990" t="e">
            <v>#N/A</v>
          </cell>
          <cell r="F18990" t="str">
            <v>Sewer</v>
          </cell>
        </row>
        <row r="18991">
          <cell r="B18991">
            <v>52679.12</v>
          </cell>
          <cell r="C18991">
            <v>2013</v>
          </cell>
          <cell r="D18991" t="str">
            <v>420000  Loss on Sale of Assets</v>
          </cell>
          <cell r="E18991" t="str">
            <v>Informal Settlements</v>
          </cell>
          <cell r="F18991" t="str">
            <v>Sewer</v>
          </cell>
        </row>
        <row r="18992">
          <cell r="B18992">
            <v>100.39</v>
          </cell>
          <cell r="C18992">
            <v>2013</v>
          </cell>
          <cell r="D18992" t="str">
            <v>420000  Loss on Sale of Assets</v>
          </cell>
          <cell r="E18992" t="str">
            <v>Planning &amp; Design</v>
          </cell>
          <cell r="F18992" t="str">
            <v>Sewer</v>
          </cell>
        </row>
        <row r="18993">
          <cell r="B18993">
            <v>1222.1199999999999</v>
          </cell>
          <cell r="C18993">
            <v>2013</v>
          </cell>
          <cell r="D18993" t="str">
            <v>420000  Loss on Sale of Assets</v>
          </cell>
          <cell r="E18993" t="str">
            <v>Planning &amp; Design</v>
          </cell>
          <cell r="F18993" t="str">
            <v>Sewer</v>
          </cell>
        </row>
        <row r="18994">
          <cell r="B18994">
            <v>1377.5</v>
          </cell>
          <cell r="C18994">
            <v>2013</v>
          </cell>
          <cell r="D18994" t="str">
            <v>420000  Loss on Sale of Assets</v>
          </cell>
          <cell r="E18994" t="str">
            <v>TOC</v>
          </cell>
          <cell r="F18994" t="str">
            <v>Sewer</v>
          </cell>
        </row>
        <row r="18995">
          <cell r="B18995">
            <v>95.74</v>
          </cell>
          <cell r="C18995">
            <v>2013</v>
          </cell>
          <cell r="D18995" t="str">
            <v>420000  Loss on Sale of Assets</v>
          </cell>
          <cell r="E18995" t="str">
            <v>Informal Settlements</v>
          </cell>
          <cell r="F18995" t="str">
            <v>Sewer</v>
          </cell>
        </row>
        <row r="18996">
          <cell r="B18996">
            <v>156615.38</v>
          </cell>
          <cell r="C18996">
            <v>2013</v>
          </cell>
          <cell r="D18996" t="str">
            <v>420000  Loss on Sale of Assets</v>
          </cell>
          <cell r="E18996" t="str">
            <v>Logistics</v>
          </cell>
          <cell r="F18996" t="str">
            <v>Sewer</v>
          </cell>
        </row>
        <row r="18997">
          <cell r="B18997">
            <v>89207.26</v>
          </cell>
          <cell r="C18997">
            <v>2013</v>
          </cell>
          <cell r="D18997" t="str">
            <v>420000  Loss on Sale of Assets</v>
          </cell>
          <cell r="E18997" t="str">
            <v>Logistics</v>
          </cell>
          <cell r="F18997" t="str">
            <v>Sewer</v>
          </cell>
        </row>
        <row r="18998">
          <cell r="B18998">
            <v>94.67</v>
          </cell>
          <cell r="C18998">
            <v>2013</v>
          </cell>
          <cell r="D18998" t="str">
            <v>420000  Loss on Sale of Assets</v>
          </cell>
          <cell r="E18998" t="str">
            <v>Logistics</v>
          </cell>
          <cell r="F18998" t="str">
            <v>Sewer</v>
          </cell>
        </row>
        <row r="18999">
          <cell r="B18999">
            <v>303.14</v>
          </cell>
          <cell r="C18999">
            <v>2013</v>
          </cell>
          <cell r="D18999" t="str">
            <v>420000  Loss on Sale of Assets</v>
          </cell>
          <cell r="E18999" t="str">
            <v>Logistics</v>
          </cell>
          <cell r="F18999" t="str">
            <v>Sewer</v>
          </cell>
        </row>
        <row r="19000">
          <cell r="B19000">
            <v>266.68</v>
          </cell>
          <cell r="C19000">
            <v>2013</v>
          </cell>
          <cell r="D19000" t="str">
            <v>420000  Loss on Sale of Assets</v>
          </cell>
          <cell r="E19000" t="str">
            <v>Logistics</v>
          </cell>
          <cell r="F19000" t="str">
            <v>Sewer</v>
          </cell>
        </row>
        <row r="19001">
          <cell r="B19001">
            <v>2118.7199999999998</v>
          </cell>
          <cell r="C19001">
            <v>2013</v>
          </cell>
          <cell r="D19001" t="str">
            <v>420000  Loss on Sale of Assets</v>
          </cell>
          <cell r="E19001" t="str">
            <v>District 1</v>
          </cell>
          <cell r="F19001" t="str">
            <v>Sewer</v>
          </cell>
        </row>
        <row r="19002">
          <cell r="B19002">
            <v>14760.52</v>
          </cell>
          <cell r="C19002">
            <v>2013</v>
          </cell>
          <cell r="D19002" t="str">
            <v>420000  Loss on Sale of Assets</v>
          </cell>
          <cell r="E19002" t="str">
            <v>District 7</v>
          </cell>
          <cell r="F19002" t="str">
            <v>Sewer</v>
          </cell>
        </row>
        <row r="19003">
          <cell r="B19003">
            <v>20200.509999999998</v>
          </cell>
          <cell r="C19003">
            <v>2013</v>
          </cell>
          <cell r="D19003" t="str">
            <v>420000  Loss on Sale of Assets</v>
          </cell>
          <cell r="E19003" t="str">
            <v>District 6</v>
          </cell>
          <cell r="F19003" t="str">
            <v>Sewer</v>
          </cell>
        </row>
        <row r="19004">
          <cell r="B19004">
            <v>968.31</v>
          </cell>
          <cell r="C19004">
            <v>2013</v>
          </cell>
          <cell r="D19004" t="str">
            <v>420000  Loss on Sale of Assets</v>
          </cell>
          <cell r="E19004" t="str">
            <v>District 7</v>
          </cell>
          <cell r="F19004" t="str">
            <v>Sewer</v>
          </cell>
        </row>
        <row r="19005">
          <cell r="B19005">
            <v>25.47</v>
          </cell>
          <cell r="C19005">
            <v>2013</v>
          </cell>
          <cell r="D19005" t="str">
            <v>420000  Loss on Sale of Assets</v>
          </cell>
          <cell r="E19005" t="str">
            <v>TOC</v>
          </cell>
          <cell r="F19005" t="str">
            <v>Sewer</v>
          </cell>
        </row>
        <row r="19006">
          <cell r="B19006">
            <v>25860.27</v>
          </cell>
          <cell r="C19006">
            <v>2013</v>
          </cell>
          <cell r="D19006" t="str">
            <v>420000  Loss on Sale of Assets</v>
          </cell>
          <cell r="E19006" t="str">
            <v>District 3</v>
          </cell>
          <cell r="F19006" t="str">
            <v>Sewer</v>
          </cell>
        </row>
        <row r="19007">
          <cell r="B19007">
            <v>387.4</v>
          </cell>
          <cell r="C19007">
            <v>2013</v>
          </cell>
          <cell r="D19007" t="str">
            <v>420000  Loss on Sale of Assets</v>
          </cell>
          <cell r="E19007" t="str">
            <v>District 3</v>
          </cell>
          <cell r="F19007" t="str">
            <v>Sewer</v>
          </cell>
        </row>
        <row r="19008">
          <cell r="B19008">
            <v>39498.43</v>
          </cell>
          <cell r="C19008">
            <v>2013</v>
          </cell>
          <cell r="D19008" t="str">
            <v>420000  Loss on Sale of Assets</v>
          </cell>
          <cell r="E19008" t="str">
            <v>District 4</v>
          </cell>
          <cell r="F19008" t="str">
            <v>Sewer</v>
          </cell>
        </row>
        <row r="19009">
          <cell r="B19009">
            <v>33264.67</v>
          </cell>
          <cell r="C19009">
            <v>2013</v>
          </cell>
          <cell r="D19009" t="str">
            <v>420000  Loss on Sale of Assets</v>
          </cell>
          <cell r="E19009" t="str">
            <v>District 4</v>
          </cell>
          <cell r="F19009" t="str">
            <v>Sewer</v>
          </cell>
        </row>
        <row r="19010">
          <cell r="B19010">
            <v>19.440000000000001</v>
          </cell>
          <cell r="C19010">
            <v>2013</v>
          </cell>
          <cell r="D19010" t="str">
            <v>420000  Loss on Sale of Assets</v>
          </cell>
          <cell r="E19010" t="str">
            <v>District 4</v>
          </cell>
          <cell r="F19010" t="str">
            <v>Sewer</v>
          </cell>
        </row>
        <row r="19011">
          <cell r="B19011">
            <v>1412.92</v>
          </cell>
          <cell r="C19011">
            <v>2013</v>
          </cell>
          <cell r="D19011" t="str">
            <v>420000  Loss on Sale of Assets</v>
          </cell>
          <cell r="E19011" t="str">
            <v>District 4</v>
          </cell>
          <cell r="F19011" t="str">
            <v>Sewer</v>
          </cell>
        </row>
        <row r="19012">
          <cell r="B19012">
            <v>2827.32</v>
          </cell>
          <cell r="C19012">
            <v>2013</v>
          </cell>
          <cell r="D19012" t="str">
            <v>420000  Loss on Sale of Assets</v>
          </cell>
          <cell r="E19012" t="str">
            <v>District 6</v>
          </cell>
          <cell r="F19012" t="str">
            <v>Sewer</v>
          </cell>
        </row>
        <row r="19013">
          <cell r="B19013">
            <v>1572.8</v>
          </cell>
          <cell r="C19013">
            <v>2013</v>
          </cell>
          <cell r="D19013" t="str">
            <v>420000  Loss on Sale of Assets</v>
          </cell>
          <cell r="E19013" t="str">
            <v>District 6</v>
          </cell>
          <cell r="F19013" t="str">
            <v>Sewer</v>
          </cell>
        </row>
        <row r="19014">
          <cell r="B19014">
            <v>5209.82</v>
          </cell>
          <cell r="C19014">
            <v>2013</v>
          </cell>
          <cell r="D19014" t="str">
            <v>420000  Loss on Sale of Assets</v>
          </cell>
          <cell r="E19014" t="str">
            <v>District 6</v>
          </cell>
          <cell r="F19014" t="str">
            <v>Sewer</v>
          </cell>
        </row>
        <row r="19015">
          <cell r="B19015">
            <v>40.07</v>
          </cell>
          <cell r="C19015">
            <v>2013</v>
          </cell>
          <cell r="D19015" t="str">
            <v>420000  Loss on Sale of Assets</v>
          </cell>
          <cell r="E19015" t="str">
            <v>District 6</v>
          </cell>
          <cell r="F19015" t="str">
            <v>Sewer</v>
          </cell>
        </row>
        <row r="19016">
          <cell r="B19016">
            <v>105.36</v>
          </cell>
          <cell r="C19016">
            <v>2013</v>
          </cell>
          <cell r="D19016" t="str">
            <v>420000  Loss on Sale of Assets</v>
          </cell>
          <cell r="E19016" t="str">
            <v>District 6</v>
          </cell>
          <cell r="F19016" t="str">
            <v>Sewer</v>
          </cell>
        </row>
        <row r="19017">
          <cell r="B19017">
            <v>2850.61</v>
          </cell>
          <cell r="C19017">
            <v>2013</v>
          </cell>
          <cell r="D19017" t="str">
            <v>420000  Loss on Sale of Assets</v>
          </cell>
          <cell r="E19017" t="str">
            <v>District 6</v>
          </cell>
          <cell r="F19017" t="str">
            <v>Sewer</v>
          </cell>
        </row>
        <row r="19018">
          <cell r="B19018">
            <v>35.409999999999997</v>
          </cell>
          <cell r="C19018">
            <v>2013</v>
          </cell>
          <cell r="D19018" t="str">
            <v>420000  Loss on Sale of Assets</v>
          </cell>
          <cell r="E19018" t="str">
            <v>District 7</v>
          </cell>
          <cell r="F19018" t="str">
            <v>Sewer</v>
          </cell>
        </row>
        <row r="19019">
          <cell r="B19019">
            <v>242162.98</v>
          </cell>
          <cell r="C19019">
            <v>2013</v>
          </cell>
          <cell r="D19019" t="str">
            <v>420000  Loss on Sale of Assets</v>
          </cell>
          <cell r="E19019" t="str">
            <v>District 7</v>
          </cell>
          <cell r="F19019" t="str">
            <v>Sewer</v>
          </cell>
        </row>
        <row r="19020">
          <cell r="B19020">
            <v>248.25</v>
          </cell>
          <cell r="C19020">
            <v>2013</v>
          </cell>
          <cell r="D19020" t="str">
            <v>420000  Loss on Sale of Assets</v>
          </cell>
          <cell r="E19020" t="str">
            <v>District 7</v>
          </cell>
          <cell r="F19020" t="str">
            <v>Sewer</v>
          </cell>
        </row>
        <row r="19021">
          <cell r="B19021">
            <v>17.53</v>
          </cell>
          <cell r="C19021">
            <v>2013</v>
          </cell>
          <cell r="D19021" t="str">
            <v>420000  Loss on Sale of Assets</v>
          </cell>
          <cell r="E19021" t="str">
            <v>District 7</v>
          </cell>
          <cell r="F19021" t="str">
            <v>Sewer</v>
          </cell>
        </row>
        <row r="19022">
          <cell r="B19022">
            <v>19778.03</v>
          </cell>
          <cell r="C19022">
            <v>2013</v>
          </cell>
          <cell r="D19022" t="str">
            <v>420000  Loss on Sale of Assets</v>
          </cell>
          <cell r="E19022" t="str">
            <v>Logistics</v>
          </cell>
          <cell r="F19022" t="str">
            <v>Water</v>
          </cell>
        </row>
        <row r="19023">
          <cell r="B19023">
            <v>23690.68</v>
          </cell>
          <cell r="C19023">
            <v>2013</v>
          </cell>
          <cell r="D19023" t="str">
            <v>420000  Loss on Sale of Assets</v>
          </cell>
          <cell r="E19023" t="str">
            <v>Informal Settlements</v>
          </cell>
          <cell r="F19023" t="str">
            <v>Water</v>
          </cell>
        </row>
        <row r="19024">
          <cell r="B19024">
            <v>17124.740000000002</v>
          </cell>
          <cell r="C19024">
            <v>2013</v>
          </cell>
          <cell r="D19024" t="str">
            <v>420000  Loss on Sale of Assets</v>
          </cell>
          <cell r="E19024" t="str">
            <v>Planning &amp; Design</v>
          </cell>
          <cell r="F19024" t="str">
            <v>Water</v>
          </cell>
        </row>
        <row r="19025">
          <cell r="B19025">
            <v>34554.39</v>
          </cell>
          <cell r="C19025">
            <v>2013</v>
          </cell>
          <cell r="D19025" t="str">
            <v>420000  Loss on Sale of Assets</v>
          </cell>
          <cell r="E19025" t="str">
            <v>TOC</v>
          </cell>
          <cell r="F19025" t="str">
            <v>Water</v>
          </cell>
        </row>
        <row r="19026">
          <cell r="B19026">
            <v>8507.06</v>
          </cell>
          <cell r="C19026">
            <v>2013</v>
          </cell>
          <cell r="D19026" t="str">
            <v>420000  Loss on Sale of Assets</v>
          </cell>
          <cell r="E19026" t="str">
            <v>Informal Settlements</v>
          </cell>
          <cell r="F19026" t="str">
            <v>Water</v>
          </cell>
        </row>
        <row r="19027">
          <cell r="B19027">
            <v>636.14</v>
          </cell>
          <cell r="C19027">
            <v>2013</v>
          </cell>
          <cell r="D19027" t="str">
            <v>420000  Loss on Sale of Assets</v>
          </cell>
          <cell r="E19027" t="str">
            <v>TOC</v>
          </cell>
          <cell r="F19027" t="str">
            <v>Water</v>
          </cell>
        </row>
        <row r="19028">
          <cell r="B19028">
            <v>43.91</v>
          </cell>
          <cell r="C19028">
            <v>2013</v>
          </cell>
          <cell r="D19028" t="str">
            <v>420000  Loss on Sale of Assets</v>
          </cell>
          <cell r="E19028" t="str">
            <v>Logistics</v>
          </cell>
          <cell r="F19028" t="str">
            <v>Water</v>
          </cell>
        </row>
        <row r="19029">
          <cell r="B19029">
            <v>65355.71</v>
          </cell>
          <cell r="C19029">
            <v>2013</v>
          </cell>
          <cell r="D19029" t="str">
            <v>420000  Loss on Sale of Assets</v>
          </cell>
          <cell r="E19029" t="str">
            <v>Logistics</v>
          </cell>
          <cell r="F19029" t="str">
            <v>Water</v>
          </cell>
        </row>
        <row r="19030">
          <cell r="B19030">
            <v>10133.17</v>
          </cell>
          <cell r="C19030">
            <v>2013</v>
          </cell>
          <cell r="D19030" t="str">
            <v>420000  Loss on Sale of Assets</v>
          </cell>
          <cell r="E19030" t="str">
            <v>Logistics</v>
          </cell>
          <cell r="F19030" t="str">
            <v>Water</v>
          </cell>
        </row>
        <row r="19031">
          <cell r="B19031">
            <v>303608.46000000002</v>
          </cell>
          <cell r="C19031">
            <v>2013</v>
          </cell>
          <cell r="D19031" t="str">
            <v>420000  Loss on Sale of Assets</v>
          </cell>
          <cell r="E19031" t="str">
            <v>Logistics</v>
          </cell>
          <cell r="F19031" t="str">
            <v>Water</v>
          </cell>
        </row>
        <row r="19032">
          <cell r="B19032">
            <v>1509.61</v>
          </cell>
          <cell r="C19032">
            <v>2013</v>
          </cell>
          <cell r="D19032" t="str">
            <v>420000  Loss on Sale of Assets</v>
          </cell>
          <cell r="E19032" t="str">
            <v>Logistics</v>
          </cell>
          <cell r="F19032" t="str">
            <v>Water</v>
          </cell>
        </row>
        <row r="19033">
          <cell r="B19033">
            <v>2573546.4</v>
          </cell>
          <cell r="C19033">
            <v>2013</v>
          </cell>
          <cell r="D19033" t="str">
            <v>420000  Loss on Sale of Assets</v>
          </cell>
          <cell r="E19033" t="e">
            <v>#N/A</v>
          </cell>
          <cell r="F19033" t="e">
            <v>#VALUE!</v>
          </cell>
        </row>
        <row r="19034">
          <cell r="B19034">
            <v>32170.79</v>
          </cell>
          <cell r="C19034">
            <v>2013</v>
          </cell>
          <cell r="D19034" t="str">
            <v>420000  Loss on Sale of Assets</v>
          </cell>
          <cell r="E19034" t="str">
            <v>Logistics</v>
          </cell>
          <cell r="F19034" t="str">
            <v>Water</v>
          </cell>
        </row>
        <row r="19035">
          <cell r="B19035">
            <v>209234.73</v>
          </cell>
          <cell r="C19035">
            <v>2013</v>
          </cell>
          <cell r="D19035" t="str">
            <v>420000  Loss on Sale of Assets</v>
          </cell>
          <cell r="E19035" t="str">
            <v>District 1</v>
          </cell>
          <cell r="F19035" t="str">
            <v>Water</v>
          </cell>
        </row>
        <row r="19036">
          <cell r="B19036">
            <v>7839903.5700000003</v>
          </cell>
          <cell r="C19036">
            <v>2013</v>
          </cell>
          <cell r="D19036" t="str">
            <v>420000  Loss on Sale of Assets</v>
          </cell>
          <cell r="E19036" t="str">
            <v>District 1</v>
          </cell>
          <cell r="F19036" t="str">
            <v>Water</v>
          </cell>
        </row>
        <row r="19037">
          <cell r="B19037">
            <v>93.03</v>
          </cell>
          <cell r="C19037">
            <v>2013</v>
          </cell>
          <cell r="D19037" t="str">
            <v>420000  Loss on Sale of Assets</v>
          </cell>
          <cell r="E19037" t="str">
            <v>District 1</v>
          </cell>
          <cell r="F19037" t="str">
            <v>Water</v>
          </cell>
        </row>
        <row r="19038">
          <cell r="B19038">
            <v>20166.78</v>
          </cell>
          <cell r="C19038">
            <v>2013</v>
          </cell>
          <cell r="D19038" t="str">
            <v>420000  Loss on Sale of Assets</v>
          </cell>
          <cell r="E19038" t="str">
            <v>District 1</v>
          </cell>
          <cell r="F19038" t="str">
            <v>Water</v>
          </cell>
        </row>
        <row r="19039">
          <cell r="B19039">
            <v>944248.57</v>
          </cell>
          <cell r="C19039">
            <v>2013</v>
          </cell>
          <cell r="D19039" t="str">
            <v>420000  Loss on Sale of Assets</v>
          </cell>
          <cell r="E19039" t="str">
            <v>District 8</v>
          </cell>
          <cell r="F19039" t="str">
            <v>Water</v>
          </cell>
        </row>
        <row r="19040">
          <cell r="B19040">
            <v>59.42</v>
          </cell>
          <cell r="C19040">
            <v>2013</v>
          </cell>
          <cell r="D19040" t="str">
            <v>420000  Loss on Sale of Assets</v>
          </cell>
          <cell r="E19040" t="str">
            <v>District 8</v>
          </cell>
          <cell r="F19040" t="str">
            <v>Water</v>
          </cell>
        </row>
        <row r="19041">
          <cell r="B19041">
            <v>811090.38</v>
          </cell>
          <cell r="C19041">
            <v>2013</v>
          </cell>
          <cell r="D19041" t="str">
            <v>420000  Loss on Sale of Assets</v>
          </cell>
          <cell r="E19041" t="str">
            <v>District 6</v>
          </cell>
          <cell r="F19041" t="str">
            <v>Water</v>
          </cell>
        </row>
        <row r="19042">
          <cell r="B19042">
            <v>419.14</v>
          </cell>
          <cell r="C19042">
            <v>2013</v>
          </cell>
          <cell r="D19042" t="str">
            <v>420000  Loss on Sale of Assets</v>
          </cell>
          <cell r="E19042" t="str">
            <v>District 3</v>
          </cell>
          <cell r="F19042" t="str">
            <v>Water</v>
          </cell>
        </row>
        <row r="19043">
          <cell r="B19043">
            <v>3989.89</v>
          </cell>
          <cell r="C19043">
            <v>2013</v>
          </cell>
          <cell r="D19043" t="str">
            <v>420000  Loss on Sale of Assets</v>
          </cell>
          <cell r="E19043" t="str">
            <v>District 3</v>
          </cell>
          <cell r="F19043" t="str">
            <v>Water</v>
          </cell>
        </row>
        <row r="19044">
          <cell r="B19044">
            <v>207.74</v>
          </cell>
          <cell r="C19044">
            <v>2013</v>
          </cell>
          <cell r="D19044" t="str">
            <v>420000  Loss on Sale of Assets</v>
          </cell>
          <cell r="E19044" t="str">
            <v>District 3</v>
          </cell>
          <cell r="F19044" t="str">
            <v>Water</v>
          </cell>
        </row>
        <row r="19045">
          <cell r="B19045">
            <v>93095.4</v>
          </cell>
          <cell r="C19045">
            <v>2013</v>
          </cell>
          <cell r="D19045" t="str">
            <v>420000  Loss on Sale of Assets</v>
          </cell>
          <cell r="E19045" t="str">
            <v>District 3</v>
          </cell>
          <cell r="F19045" t="str">
            <v>Water</v>
          </cell>
        </row>
        <row r="19046">
          <cell r="B19046">
            <v>215250.67</v>
          </cell>
          <cell r="C19046">
            <v>2013</v>
          </cell>
          <cell r="D19046" t="str">
            <v>420000  Loss on Sale of Assets</v>
          </cell>
          <cell r="E19046" t="str">
            <v>District 4</v>
          </cell>
          <cell r="F19046" t="str">
            <v>Water</v>
          </cell>
        </row>
        <row r="19047">
          <cell r="B19047">
            <v>1233881.27</v>
          </cell>
          <cell r="C19047">
            <v>2013</v>
          </cell>
          <cell r="D19047" t="str">
            <v>420000  Loss on Sale of Assets</v>
          </cell>
          <cell r="E19047" t="str">
            <v>District 4</v>
          </cell>
          <cell r="F19047" t="str">
            <v>Water</v>
          </cell>
        </row>
        <row r="19048">
          <cell r="B19048">
            <v>584221.64</v>
          </cell>
          <cell r="C19048">
            <v>2013</v>
          </cell>
          <cell r="D19048" t="str">
            <v>420000  Loss on Sale of Assets</v>
          </cell>
          <cell r="E19048" t="str">
            <v>District 4</v>
          </cell>
          <cell r="F19048" t="str">
            <v>Water</v>
          </cell>
        </row>
        <row r="19049">
          <cell r="B19049">
            <v>27294.3</v>
          </cell>
          <cell r="C19049">
            <v>2013</v>
          </cell>
          <cell r="D19049" t="str">
            <v>420000  Loss on Sale of Assets</v>
          </cell>
          <cell r="E19049" t="str">
            <v>District 4</v>
          </cell>
          <cell r="F19049" t="str">
            <v>Water</v>
          </cell>
        </row>
        <row r="19050">
          <cell r="B19050">
            <v>6259.23</v>
          </cell>
          <cell r="C19050">
            <v>2013</v>
          </cell>
          <cell r="D19050" t="str">
            <v>420000  Loss on Sale of Assets</v>
          </cell>
          <cell r="E19050" t="str">
            <v>District 4</v>
          </cell>
          <cell r="F19050" t="str">
            <v>Water</v>
          </cell>
        </row>
        <row r="19051">
          <cell r="B19051">
            <v>248.71</v>
          </cell>
          <cell r="C19051">
            <v>2013</v>
          </cell>
          <cell r="D19051" t="str">
            <v>420000  Loss on Sale of Assets</v>
          </cell>
          <cell r="E19051" t="str">
            <v>District 8</v>
          </cell>
          <cell r="F19051" t="str">
            <v>Water</v>
          </cell>
        </row>
        <row r="19052">
          <cell r="B19052">
            <v>618297.21</v>
          </cell>
          <cell r="C19052">
            <v>2013</v>
          </cell>
          <cell r="D19052" t="str">
            <v>420000  Loss on Sale of Assets</v>
          </cell>
          <cell r="E19052" t="str">
            <v>District 8</v>
          </cell>
          <cell r="F19052" t="str">
            <v>Water</v>
          </cell>
        </row>
        <row r="19053">
          <cell r="B19053">
            <v>611.34</v>
          </cell>
          <cell r="C19053">
            <v>2013</v>
          </cell>
          <cell r="D19053" t="str">
            <v>420000  Loss on Sale of Assets</v>
          </cell>
          <cell r="E19053" t="str">
            <v>District 6</v>
          </cell>
          <cell r="F19053" t="str">
            <v>Water</v>
          </cell>
        </row>
        <row r="19054">
          <cell r="B19054">
            <v>13374832.699999999</v>
          </cell>
          <cell r="C19054">
            <v>2013</v>
          </cell>
          <cell r="D19054" t="str">
            <v>420000  Loss on Sale of Assets</v>
          </cell>
          <cell r="E19054" t="str">
            <v>District 6</v>
          </cell>
          <cell r="F19054" t="str">
            <v>Water</v>
          </cell>
        </row>
        <row r="19055">
          <cell r="B19055">
            <v>367.54</v>
          </cell>
          <cell r="C19055">
            <v>2013</v>
          </cell>
          <cell r="D19055" t="str">
            <v>420000  Loss on Sale of Assets</v>
          </cell>
          <cell r="E19055" t="str">
            <v>District 6</v>
          </cell>
          <cell r="F19055" t="str">
            <v>Water</v>
          </cell>
        </row>
        <row r="19056">
          <cell r="B19056">
            <v>22925.65</v>
          </cell>
          <cell r="C19056">
            <v>2013</v>
          </cell>
          <cell r="D19056" t="str">
            <v>420000  Loss on Sale of Assets</v>
          </cell>
          <cell r="E19056" t="str">
            <v>District 6</v>
          </cell>
          <cell r="F19056" t="str">
            <v>Water</v>
          </cell>
        </row>
        <row r="19057">
          <cell r="B19057">
            <v>4503.8</v>
          </cell>
          <cell r="C19057">
            <v>2013</v>
          </cell>
          <cell r="D19057" t="str">
            <v>420000  Loss on Sale of Assets</v>
          </cell>
          <cell r="E19057" t="str">
            <v>District 6</v>
          </cell>
          <cell r="F19057" t="str">
            <v>Water</v>
          </cell>
        </row>
        <row r="19058">
          <cell r="B19058">
            <v>11001.6</v>
          </cell>
          <cell r="C19058">
            <v>2013</v>
          </cell>
          <cell r="D19058" t="str">
            <v>420000  Loss on Sale of Assets</v>
          </cell>
          <cell r="E19058" t="str">
            <v>District 6</v>
          </cell>
          <cell r="F19058" t="str">
            <v>Water</v>
          </cell>
        </row>
        <row r="19059">
          <cell r="B19059">
            <v>3505.78</v>
          </cell>
          <cell r="C19059">
            <v>2013</v>
          </cell>
          <cell r="D19059" t="str">
            <v>420000  Loss on Sale of Assets</v>
          </cell>
          <cell r="E19059" t="str">
            <v>District 6</v>
          </cell>
          <cell r="F19059" t="str">
            <v>Water</v>
          </cell>
        </row>
        <row r="19060">
          <cell r="B19060">
            <v>134.21</v>
          </cell>
          <cell r="C19060">
            <v>2013</v>
          </cell>
          <cell r="D19060" t="str">
            <v>420000  Loss on Sale of Assets</v>
          </cell>
          <cell r="E19060" t="str">
            <v>District 8</v>
          </cell>
          <cell r="F19060" t="str">
            <v>Water</v>
          </cell>
        </row>
        <row r="19061">
          <cell r="B19061">
            <v>10302.469999999999</v>
          </cell>
          <cell r="C19061">
            <v>2013</v>
          </cell>
          <cell r="D19061" t="str">
            <v>420000  Loss on Sale of Assets</v>
          </cell>
          <cell r="E19061" t="str">
            <v>District 8</v>
          </cell>
          <cell r="F19061" t="str">
            <v>Water</v>
          </cell>
        </row>
        <row r="19062">
          <cell r="B19062">
            <v>13959.42</v>
          </cell>
          <cell r="C19062">
            <v>2013</v>
          </cell>
          <cell r="D19062" t="str">
            <v>420000  Loss on Sale of Assets</v>
          </cell>
          <cell r="E19062" t="str">
            <v>District 8</v>
          </cell>
          <cell r="F19062" t="str">
            <v>Water</v>
          </cell>
        </row>
        <row r="19063">
          <cell r="B19063">
            <v>38.47</v>
          </cell>
          <cell r="C19063">
            <v>2013</v>
          </cell>
          <cell r="D19063" t="str">
            <v>420000  Loss on Sale of Assets</v>
          </cell>
          <cell r="E19063" t="str">
            <v>District 8</v>
          </cell>
          <cell r="F19063" t="str">
            <v>Water</v>
          </cell>
        </row>
        <row r="19064">
          <cell r="B19064">
            <v>259688.34</v>
          </cell>
          <cell r="C19064">
            <v>2013</v>
          </cell>
          <cell r="D19064" t="str">
            <v>420000  Loss on Sale of Assets</v>
          </cell>
          <cell r="E19064" t="str">
            <v>District 8</v>
          </cell>
          <cell r="F19064" t="str">
            <v>Water</v>
          </cell>
        </row>
        <row r="19065">
          <cell r="B19065">
            <v>44.66</v>
          </cell>
          <cell r="C19065">
            <v>2013</v>
          </cell>
          <cell r="D19065" t="str">
            <v>420000  Loss on Sale of Assets</v>
          </cell>
          <cell r="E19065" t="str">
            <v>District 8</v>
          </cell>
          <cell r="F19065" t="str">
            <v>Water</v>
          </cell>
        </row>
        <row r="19066">
          <cell r="B19066">
            <v>26.44</v>
          </cell>
          <cell r="C19066">
            <v>2013</v>
          </cell>
          <cell r="D19066" t="str">
            <v>420000  Loss on Sale of Assets</v>
          </cell>
          <cell r="E19066" t="str">
            <v>Logistics</v>
          </cell>
          <cell r="F19066" t="str">
            <v>Water</v>
          </cell>
        </row>
        <row r="19067">
          <cell r="B19067">
            <v>26330.61</v>
          </cell>
          <cell r="C19067">
            <v>2013</v>
          </cell>
          <cell r="D19067" t="str">
            <v>420000  Loss on Sale of Assets</v>
          </cell>
          <cell r="E19067" t="str">
            <v>Informal Settlements</v>
          </cell>
          <cell r="F19067" t="str">
            <v>Sewer</v>
          </cell>
        </row>
        <row r="19068">
          <cell r="B19068">
            <v>2310721.5699999998</v>
          </cell>
          <cell r="C19068">
            <v>2013</v>
          </cell>
          <cell r="D19068" t="str">
            <v>420000  Loss on Sale of Assets</v>
          </cell>
          <cell r="E19068" t="str">
            <v>Planning &amp; Design</v>
          </cell>
          <cell r="F19068" t="str">
            <v>Sewer</v>
          </cell>
        </row>
        <row r="19069">
          <cell r="B19069">
            <v>38491142.700000003</v>
          </cell>
          <cell r="C19069">
            <v>2013</v>
          </cell>
          <cell r="D19069" t="str">
            <v>420000  Loss on Sale of Assets</v>
          </cell>
          <cell r="E19069" t="str">
            <v>Planning &amp; Design</v>
          </cell>
          <cell r="F19069" t="str">
            <v>Sewer</v>
          </cell>
        </row>
        <row r="19070">
          <cell r="B19070">
            <v>1946.58</v>
          </cell>
          <cell r="C19070">
            <v>2013</v>
          </cell>
          <cell r="D19070" t="str">
            <v>420000  Loss on Sale of Assets</v>
          </cell>
          <cell r="E19070" t="str">
            <v>TOC</v>
          </cell>
          <cell r="F19070" t="str">
            <v>Sewer</v>
          </cell>
        </row>
        <row r="19071">
          <cell r="B19071">
            <v>9709677.1199999992</v>
          </cell>
          <cell r="C19071">
            <v>2013</v>
          </cell>
          <cell r="D19071" t="str">
            <v>420000  Loss on Sale of Assets</v>
          </cell>
          <cell r="E19071" t="str">
            <v>Informal Settlements</v>
          </cell>
          <cell r="F19071" t="str">
            <v>Sewer</v>
          </cell>
        </row>
        <row r="19072">
          <cell r="B19072">
            <v>5313105</v>
          </cell>
          <cell r="C19072">
            <v>2013</v>
          </cell>
          <cell r="D19072" t="str">
            <v>420000  Loss on Sale of Assets</v>
          </cell>
          <cell r="E19072" t="str">
            <v>Logistics</v>
          </cell>
          <cell r="F19072" t="str">
            <v>Sewer</v>
          </cell>
        </row>
        <row r="19073">
          <cell r="B19073">
            <v>6253.54</v>
          </cell>
          <cell r="C19073">
            <v>2013</v>
          </cell>
          <cell r="D19073" t="str">
            <v>420000  Loss on Sale of Assets</v>
          </cell>
          <cell r="E19073" t="str">
            <v>District 1</v>
          </cell>
          <cell r="F19073" t="str">
            <v>Sewer</v>
          </cell>
        </row>
        <row r="19074">
          <cell r="B19074">
            <v>70152.350000000006</v>
          </cell>
          <cell r="C19074">
            <v>2013</v>
          </cell>
          <cell r="D19074" t="str">
            <v>420000  Loss on Sale of Assets</v>
          </cell>
          <cell r="E19074" t="str">
            <v>District 1</v>
          </cell>
          <cell r="F19074" t="str">
            <v>Sewer</v>
          </cell>
        </row>
        <row r="19075">
          <cell r="B19075">
            <v>76489.06</v>
          </cell>
          <cell r="C19075">
            <v>2013</v>
          </cell>
          <cell r="D19075" t="str">
            <v>420000  Loss on Sale of Assets</v>
          </cell>
          <cell r="E19075" t="str">
            <v>District 1</v>
          </cell>
          <cell r="F19075" t="str">
            <v>Sewer</v>
          </cell>
        </row>
        <row r="19076">
          <cell r="B19076">
            <v>589437.16</v>
          </cell>
          <cell r="C19076">
            <v>2013</v>
          </cell>
          <cell r="D19076" t="str">
            <v>420000  Loss on Sale of Assets</v>
          </cell>
          <cell r="E19076" t="str">
            <v>District 6</v>
          </cell>
          <cell r="F19076" t="str">
            <v>Sewer</v>
          </cell>
        </row>
        <row r="19077">
          <cell r="B19077">
            <v>651796.75</v>
          </cell>
          <cell r="C19077">
            <v>2013</v>
          </cell>
          <cell r="D19077" t="str">
            <v>420000  Loss on Sale of Assets</v>
          </cell>
          <cell r="E19077" t="str">
            <v>District 7</v>
          </cell>
          <cell r="F19077" t="str">
            <v>Sewer</v>
          </cell>
        </row>
        <row r="19078">
          <cell r="B19078">
            <v>1161675.96</v>
          </cell>
          <cell r="C19078">
            <v>2013</v>
          </cell>
          <cell r="D19078" t="str">
            <v>420000  Loss on Sale of Assets</v>
          </cell>
          <cell r="E19078" t="str">
            <v>District 3</v>
          </cell>
          <cell r="F19078" t="str">
            <v>Sewer</v>
          </cell>
        </row>
        <row r="19079">
          <cell r="B19079">
            <v>18009.25</v>
          </cell>
          <cell r="C19079">
            <v>2013</v>
          </cell>
          <cell r="D19079" t="str">
            <v>420000  Loss on Sale of Assets</v>
          </cell>
          <cell r="E19079" t="str">
            <v>District 3</v>
          </cell>
          <cell r="F19079" t="str">
            <v>Sewer</v>
          </cell>
        </row>
        <row r="19080">
          <cell r="B19080">
            <v>8980.15</v>
          </cell>
          <cell r="C19080">
            <v>2013</v>
          </cell>
          <cell r="D19080" t="str">
            <v>420000  Loss on Sale of Assets</v>
          </cell>
          <cell r="E19080" t="e">
            <v>#N/A</v>
          </cell>
          <cell r="F19080" t="str">
            <v>Sewer</v>
          </cell>
        </row>
        <row r="19081">
          <cell r="B19081">
            <v>199870.99</v>
          </cell>
          <cell r="C19081">
            <v>2013</v>
          </cell>
          <cell r="D19081" t="str">
            <v>420000  Loss on Sale of Assets</v>
          </cell>
          <cell r="E19081" t="str">
            <v>District 4</v>
          </cell>
          <cell r="F19081" t="str">
            <v>Sewer</v>
          </cell>
        </row>
        <row r="19082">
          <cell r="B19082">
            <v>2757.84</v>
          </cell>
          <cell r="C19082">
            <v>2013</v>
          </cell>
          <cell r="D19082" t="str">
            <v>420000  Loss on Sale of Assets</v>
          </cell>
          <cell r="E19082" t="str">
            <v>District 4</v>
          </cell>
          <cell r="F19082" t="str">
            <v>Sewer</v>
          </cell>
        </row>
        <row r="19083">
          <cell r="B19083">
            <v>2130554.58</v>
          </cell>
          <cell r="C19083">
            <v>2013</v>
          </cell>
          <cell r="D19083" t="str">
            <v>420000  Loss on Sale of Assets</v>
          </cell>
          <cell r="E19083" t="str">
            <v>District 4</v>
          </cell>
          <cell r="F19083" t="str">
            <v>Sewer</v>
          </cell>
        </row>
        <row r="19084">
          <cell r="B19084">
            <v>57.74</v>
          </cell>
          <cell r="C19084">
            <v>2013</v>
          </cell>
          <cell r="D19084" t="str">
            <v>420000  Loss on Sale of Assets</v>
          </cell>
          <cell r="E19084" t="str">
            <v>District 4</v>
          </cell>
          <cell r="F19084" t="str">
            <v>Sewer</v>
          </cell>
        </row>
        <row r="19085">
          <cell r="B19085">
            <v>1342329.78</v>
          </cell>
          <cell r="C19085">
            <v>2013</v>
          </cell>
          <cell r="D19085" t="str">
            <v>420000  Loss on Sale of Assets</v>
          </cell>
          <cell r="E19085" t="str">
            <v>District 7</v>
          </cell>
          <cell r="F19085" t="str">
            <v>Sewer</v>
          </cell>
        </row>
        <row r="19086">
          <cell r="B19086">
            <v>164283.37</v>
          </cell>
          <cell r="C19086">
            <v>2013</v>
          </cell>
          <cell r="D19086" t="str">
            <v>420000  Loss on Sale of Assets</v>
          </cell>
          <cell r="E19086" t="str">
            <v>District 7</v>
          </cell>
          <cell r="F19086" t="str">
            <v>Sewer</v>
          </cell>
        </row>
        <row r="19087">
          <cell r="B19087">
            <v>42069.52</v>
          </cell>
          <cell r="C19087">
            <v>2013</v>
          </cell>
          <cell r="D19087" t="str">
            <v>420000  Loss on Sale of Assets</v>
          </cell>
          <cell r="E19087" t="str">
            <v>District 6</v>
          </cell>
          <cell r="F19087" t="str">
            <v>Sewer</v>
          </cell>
        </row>
        <row r="19088">
          <cell r="B19088">
            <v>4155116.43</v>
          </cell>
          <cell r="C19088">
            <v>2013</v>
          </cell>
          <cell r="D19088" t="str">
            <v>420000  Loss on Sale of Assets</v>
          </cell>
          <cell r="E19088" t="str">
            <v>District 6</v>
          </cell>
          <cell r="F19088" t="str">
            <v>Sewer</v>
          </cell>
        </row>
        <row r="19089">
          <cell r="B19089">
            <v>5127.71</v>
          </cell>
          <cell r="C19089">
            <v>2013</v>
          </cell>
          <cell r="D19089" t="str">
            <v>420000  Loss on Sale of Assets</v>
          </cell>
          <cell r="E19089" t="str">
            <v>District 6</v>
          </cell>
          <cell r="F19089" t="str">
            <v>Sewer</v>
          </cell>
        </row>
        <row r="19090">
          <cell r="B19090">
            <v>237501.86</v>
          </cell>
          <cell r="C19090">
            <v>2013</v>
          </cell>
          <cell r="D19090" t="str">
            <v>420000  Loss on Sale of Assets</v>
          </cell>
          <cell r="E19090" t="str">
            <v>District 7</v>
          </cell>
          <cell r="F19090" t="str">
            <v>Sewer</v>
          </cell>
        </row>
        <row r="19091">
          <cell r="B19091">
            <v>975108.07</v>
          </cell>
          <cell r="C19091">
            <v>2013</v>
          </cell>
          <cell r="D19091" t="str">
            <v>420000  Loss on Sale of Assets</v>
          </cell>
          <cell r="E19091" t="str">
            <v>District 7</v>
          </cell>
          <cell r="F19091" t="str">
            <v>Sewer</v>
          </cell>
        </row>
        <row r="19092">
          <cell r="B19092">
            <v>179059.32</v>
          </cell>
          <cell r="C19092">
            <v>2013</v>
          </cell>
          <cell r="D19092" t="str">
            <v>420000  Loss on Sale of Assets</v>
          </cell>
          <cell r="E19092" t="str">
            <v>District 7</v>
          </cell>
          <cell r="F19092" t="str">
            <v>Sewer</v>
          </cell>
        </row>
        <row r="19093">
          <cell r="B19093">
            <v>151313.99</v>
          </cell>
          <cell r="C19093">
            <v>2013</v>
          </cell>
          <cell r="D19093" t="str">
            <v>420000  Loss on Sale of Assets</v>
          </cell>
          <cell r="E19093" t="str">
            <v>District 7</v>
          </cell>
          <cell r="F19093" t="str">
            <v>Sewer</v>
          </cell>
        </row>
        <row r="19094">
          <cell r="B19094">
            <v>80.77</v>
          </cell>
          <cell r="C19094">
            <v>2013</v>
          </cell>
          <cell r="D19094" t="str">
            <v>420000  Loss on Sale of Assets</v>
          </cell>
          <cell r="E19094" t="str">
            <v>District 7</v>
          </cell>
          <cell r="F19094" t="str">
            <v>Sewer</v>
          </cell>
        </row>
        <row r="19095">
          <cell r="B19095">
            <v>17531827.129999999</v>
          </cell>
          <cell r="C19095">
            <v>2013</v>
          </cell>
          <cell r="D19095" t="str">
            <v>420000  Loss on Sale of Assets</v>
          </cell>
          <cell r="E19095" t="str">
            <v>Logistics</v>
          </cell>
          <cell r="F19095" t="str">
            <v>Water</v>
          </cell>
        </row>
        <row r="19096">
          <cell r="B19096">
            <v>11061.98</v>
          </cell>
          <cell r="C19096">
            <v>2013</v>
          </cell>
          <cell r="D19096" t="str">
            <v>420000  Loss on Sale of Assets</v>
          </cell>
          <cell r="E19096" t="str">
            <v>Informal Settlements</v>
          </cell>
          <cell r="F19096" t="str">
            <v>Water</v>
          </cell>
        </row>
        <row r="19097">
          <cell r="B19097">
            <v>26321617.710000001</v>
          </cell>
          <cell r="C19097">
            <v>2013</v>
          </cell>
          <cell r="D19097" t="str">
            <v>420000  Loss on Sale of Assets</v>
          </cell>
          <cell r="E19097" t="str">
            <v>Planning &amp; Design</v>
          </cell>
          <cell r="F19097" t="str">
            <v>Water</v>
          </cell>
        </row>
        <row r="19098">
          <cell r="B19098">
            <v>713681.49</v>
          </cell>
          <cell r="C19098">
            <v>2013</v>
          </cell>
          <cell r="D19098" t="str">
            <v>420000  Loss on Sale of Assets</v>
          </cell>
          <cell r="E19098" t="str">
            <v>TOC</v>
          </cell>
          <cell r="F19098" t="str">
            <v>Water</v>
          </cell>
        </row>
        <row r="19099">
          <cell r="B19099">
            <v>615935.14</v>
          </cell>
          <cell r="C19099">
            <v>2013</v>
          </cell>
          <cell r="D19099" t="str">
            <v>420000  Loss on Sale of Assets</v>
          </cell>
          <cell r="E19099" t="str">
            <v>Informal Settlements</v>
          </cell>
          <cell r="F19099" t="str">
            <v>Water</v>
          </cell>
        </row>
        <row r="19100">
          <cell r="B19100">
            <v>775.12</v>
          </cell>
          <cell r="C19100">
            <v>2013</v>
          </cell>
          <cell r="D19100" t="str">
            <v>420000  Loss on Sale of Assets</v>
          </cell>
          <cell r="E19100" t="str">
            <v>TOC</v>
          </cell>
          <cell r="F19100" t="str">
            <v>Water</v>
          </cell>
        </row>
        <row r="19101">
          <cell r="B19101">
            <v>24005.08</v>
          </cell>
          <cell r="C19101">
            <v>2013</v>
          </cell>
          <cell r="D19101" t="str">
            <v>420000  Loss on Sale of Assets</v>
          </cell>
          <cell r="E19101" t="str">
            <v>Logistics</v>
          </cell>
          <cell r="F19101" t="str">
            <v>Water</v>
          </cell>
        </row>
        <row r="19102">
          <cell r="B19102">
            <v>14865.66</v>
          </cell>
          <cell r="C19102">
            <v>2013</v>
          </cell>
          <cell r="D19102" t="str">
            <v>420000  Loss on Sale of Assets</v>
          </cell>
          <cell r="E19102" t="str">
            <v>Logistics</v>
          </cell>
          <cell r="F19102" t="str">
            <v>Water</v>
          </cell>
        </row>
        <row r="19103">
          <cell r="B19103">
            <v>88362.18</v>
          </cell>
          <cell r="C19103">
            <v>2013</v>
          </cell>
          <cell r="D19103" t="str">
            <v>420000  Loss on Sale of Assets</v>
          </cell>
          <cell r="E19103" t="str">
            <v>Logistics</v>
          </cell>
          <cell r="F19103" t="str">
            <v>Water</v>
          </cell>
        </row>
        <row r="19104">
          <cell r="B19104">
            <v>139685156.15000001</v>
          </cell>
          <cell r="C19104">
            <v>2013</v>
          </cell>
          <cell r="D19104" t="str">
            <v>420000  Loss on Sale of Assets</v>
          </cell>
          <cell r="E19104" t="e">
            <v>#N/A</v>
          </cell>
          <cell r="F19104" t="e">
            <v>#VALUE!</v>
          </cell>
        </row>
        <row r="19105">
          <cell r="B19105">
            <v>2196.8200000000002</v>
          </cell>
          <cell r="C19105">
            <v>2013</v>
          </cell>
          <cell r="D19105" t="str">
            <v>420000  Loss on Sale of Assets</v>
          </cell>
          <cell r="E19105" t="str">
            <v>Informal Settlements</v>
          </cell>
          <cell r="F19105" t="str">
            <v>Sewer</v>
          </cell>
        </row>
        <row r="19106">
          <cell r="B19106">
            <v>201402.67</v>
          </cell>
          <cell r="C19106">
            <v>2013</v>
          </cell>
          <cell r="D19106" t="str">
            <v>420000  Loss on Sale of Assets</v>
          </cell>
          <cell r="E19106" t="str">
            <v>Logistics</v>
          </cell>
          <cell r="F19106" t="str">
            <v>Sewer</v>
          </cell>
        </row>
        <row r="19107">
          <cell r="B19107">
            <v>1302707.75</v>
          </cell>
          <cell r="C19107">
            <v>2013</v>
          </cell>
          <cell r="D19107" t="str">
            <v>420000  Loss on Sale of Assets</v>
          </cell>
          <cell r="E19107" t="str">
            <v>Logistics</v>
          </cell>
          <cell r="F19107" t="str">
            <v>Sewer</v>
          </cell>
        </row>
        <row r="19108">
          <cell r="B19108">
            <v>106720.26</v>
          </cell>
          <cell r="C19108">
            <v>2013</v>
          </cell>
          <cell r="D19108" t="str">
            <v>420000  Loss on Sale of Assets</v>
          </cell>
          <cell r="E19108" t="str">
            <v>Logistics</v>
          </cell>
          <cell r="F19108" t="str">
            <v>Sewer</v>
          </cell>
        </row>
        <row r="19109">
          <cell r="B19109">
            <v>1501427.42</v>
          </cell>
          <cell r="C19109">
            <v>2013</v>
          </cell>
          <cell r="D19109" t="str">
            <v>420000  Loss on Sale of Assets</v>
          </cell>
          <cell r="E19109" t="str">
            <v>District 1</v>
          </cell>
          <cell r="F19109" t="str">
            <v>Sewer</v>
          </cell>
        </row>
        <row r="19110">
          <cell r="B19110">
            <v>150.09</v>
          </cell>
          <cell r="C19110">
            <v>2013</v>
          </cell>
          <cell r="D19110" t="str">
            <v>420000  Loss on Sale of Assets</v>
          </cell>
          <cell r="E19110" t="str">
            <v>District 4</v>
          </cell>
          <cell r="F19110" t="str">
            <v>Sewer</v>
          </cell>
        </row>
        <row r="19111">
          <cell r="B19111">
            <v>28682.67</v>
          </cell>
          <cell r="C19111">
            <v>2013</v>
          </cell>
          <cell r="D19111" t="str">
            <v>420000  Loss on Sale of Assets</v>
          </cell>
          <cell r="E19111" t="str">
            <v>District 6</v>
          </cell>
          <cell r="F19111" t="str">
            <v>Sewer</v>
          </cell>
        </row>
        <row r="19112">
          <cell r="B19112">
            <v>10068.19</v>
          </cell>
          <cell r="C19112">
            <v>2013</v>
          </cell>
          <cell r="D19112" t="str">
            <v>420000  Loss on Sale of Assets</v>
          </cell>
          <cell r="E19112" t="str">
            <v>District 7</v>
          </cell>
          <cell r="F19112" t="str">
            <v>Sewer</v>
          </cell>
        </row>
        <row r="19113">
          <cell r="B19113">
            <v>2313581.83</v>
          </cell>
          <cell r="C19113">
            <v>2013</v>
          </cell>
          <cell r="D19113" t="str">
            <v>420000  Loss on Sale of Assets</v>
          </cell>
          <cell r="E19113" t="str">
            <v>Logistics</v>
          </cell>
          <cell r="F19113" t="str">
            <v>Water</v>
          </cell>
        </row>
        <row r="19114">
          <cell r="B19114">
            <v>1182642.43</v>
          </cell>
          <cell r="C19114">
            <v>2013</v>
          </cell>
          <cell r="D19114" t="str">
            <v>420000  Loss on Sale of Assets</v>
          </cell>
          <cell r="E19114" t="str">
            <v>Logistics</v>
          </cell>
          <cell r="F19114" t="str">
            <v>Water</v>
          </cell>
        </row>
        <row r="19115">
          <cell r="B19115">
            <v>848962.87</v>
          </cell>
          <cell r="C19115">
            <v>2013</v>
          </cell>
          <cell r="D19115" t="str">
            <v>420000  Loss on Sale of Assets</v>
          </cell>
          <cell r="E19115" t="str">
            <v>Logistics</v>
          </cell>
          <cell r="F19115" t="str">
            <v>Water</v>
          </cell>
        </row>
        <row r="19116">
          <cell r="B19116">
            <v>85176.66</v>
          </cell>
          <cell r="C19116">
            <v>2013</v>
          </cell>
          <cell r="D19116" t="str">
            <v>420000  Loss on Sale of Assets</v>
          </cell>
          <cell r="E19116" t="str">
            <v>Logistics</v>
          </cell>
          <cell r="F19116" t="str">
            <v>Water</v>
          </cell>
        </row>
        <row r="19117">
          <cell r="B19117">
            <v>93399.87</v>
          </cell>
          <cell r="C19117">
            <v>2013</v>
          </cell>
          <cell r="D19117" t="str">
            <v>420000  Loss on Sale of Assets</v>
          </cell>
          <cell r="E19117" t="str">
            <v>District 1</v>
          </cell>
          <cell r="F19117" t="str">
            <v>Water</v>
          </cell>
        </row>
        <row r="19118">
          <cell r="B19118">
            <v>2047528.77</v>
          </cell>
          <cell r="C19118">
            <v>2013</v>
          </cell>
          <cell r="D19118" t="str">
            <v>420000  Loss on Sale of Assets</v>
          </cell>
          <cell r="E19118" t="str">
            <v>District 4</v>
          </cell>
          <cell r="F19118" t="str">
            <v>Water</v>
          </cell>
        </row>
        <row r="19119">
          <cell r="B19119">
            <v>129767.86</v>
          </cell>
          <cell r="C19119">
            <v>2013</v>
          </cell>
          <cell r="D19119" t="str">
            <v>420000  Loss on Sale of Assets</v>
          </cell>
          <cell r="E19119" t="str">
            <v>District 8</v>
          </cell>
          <cell r="F19119" t="str">
            <v>Water</v>
          </cell>
        </row>
        <row r="19120">
          <cell r="B19120">
            <v>523631.86</v>
          </cell>
          <cell r="C19120">
            <v>2013</v>
          </cell>
          <cell r="D19120" t="str">
            <v>420000  Loss on Sale of Assets</v>
          </cell>
          <cell r="E19120" t="str">
            <v>District 8</v>
          </cell>
          <cell r="F19120" t="str">
            <v>Water</v>
          </cell>
        </row>
        <row r="19121">
          <cell r="B19121">
            <v>550715.96</v>
          </cell>
          <cell r="C19121">
            <v>2013</v>
          </cell>
          <cell r="D19121" t="str">
            <v>420000  Loss on Sale of Assets</v>
          </cell>
          <cell r="E19121" t="str">
            <v>District 6</v>
          </cell>
          <cell r="F19121" t="str">
            <v>Water</v>
          </cell>
        </row>
        <row r="19122">
          <cell r="B19122">
            <v>10928763.98</v>
          </cell>
          <cell r="C19122">
            <v>2013</v>
          </cell>
          <cell r="D19122" t="str">
            <v>420000  Loss on Sale of Assets</v>
          </cell>
          <cell r="E19122" t="e">
            <v>#N/A</v>
          </cell>
          <cell r="F19122" t="e">
            <v>#VALUE!</v>
          </cell>
        </row>
        <row r="19123">
          <cell r="B19123">
            <v>2546.85</v>
          </cell>
          <cell r="C19123">
            <v>2013</v>
          </cell>
          <cell r="D19123" t="str">
            <v>420000  Loss on Sale of Assets</v>
          </cell>
          <cell r="E19123" t="str">
            <v>Planning &amp; Design</v>
          </cell>
          <cell r="F19123" t="str">
            <v>Sewer</v>
          </cell>
        </row>
        <row r="19124">
          <cell r="B19124">
            <v>1339</v>
          </cell>
          <cell r="C19124">
            <v>2013</v>
          </cell>
          <cell r="D19124" t="str">
            <v>420000  Loss on Sale of Assets</v>
          </cell>
          <cell r="E19124" t="str">
            <v>Logistics</v>
          </cell>
          <cell r="F19124" t="str">
            <v>Water</v>
          </cell>
        </row>
        <row r="19125">
          <cell r="B19125">
            <v>731.01</v>
          </cell>
          <cell r="C19125">
            <v>2013</v>
          </cell>
          <cell r="D19125" t="str">
            <v>420000  Loss on Sale of Assets</v>
          </cell>
          <cell r="E19125" t="str">
            <v>Planning &amp; Design</v>
          </cell>
          <cell r="F19125" t="str">
            <v>Water</v>
          </cell>
        </row>
        <row r="19126">
          <cell r="B19126">
            <v>1682.98</v>
          </cell>
          <cell r="C19126">
            <v>2013</v>
          </cell>
          <cell r="D19126" t="str">
            <v>420000  Loss on Sale of Assets</v>
          </cell>
          <cell r="E19126" t="str">
            <v>District 4</v>
          </cell>
          <cell r="F19126" t="str">
            <v>Water</v>
          </cell>
        </row>
        <row r="19127">
          <cell r="B19127">
            <v>388.38</v>
          </cell>
          <cell r="C19127">
            <v>2013</v>
          </cell>
          <cell r="D19127" t="str">
            <v>420000  Loss on Sale of Assets</v>
          </cell>
          <cell r="E19127" t="str">
            <v>District 4</v>
          </cell>
          <cell r="F19127" t="str">
            <v>Water</v>
          </cell>
        </row>
        <row r="19128">
          <cell r="B19128">
            <v>1058.68</v>
          </cell>
          <cell r="C19128">
            <v>2013</v>
          </cell>
          <cell r="D19128" t="str">
            <v>420000  Loss on Sale of Assets</v>
          </cell>
          <cell r="E19128" t="str">
            <v>District 8</v>
          </cell>
          <cell r="F19128" t="str">
            <v>Water</v>
          </cell>
        </row>
        <row r="19129">
          <cell r="B19129">
            <v>7746.9</v>
          </cell>
          <cell r="C19129">
            <v>2013</v>
          </cell>
          <cell r="D19129" t="str">
            <v>420000  Loss on Sale of Assets</v>
          </cell>
          <cell r="E19129" t="e">
            <v>#N/A</v>
          </cell>
          <cell r="F19129" t="e">
            <v>#VALUE!</v>
          </cell>
        </row>
        <row r="19130">
          <cell r="B19130">
            <v>541936.15</v>
          </cell>
          <cell r="C19130">
            <v>2013</v>
          </cell>
          <cell r="D19130" t="str">
            <v>420000  Loss on Sale of Assets</v>
          </cell>
          <cell r="E19130" t="str">
            <v>District 6</v>
          </cell>
          <cell r="F19130" t="str">
            <v>Sewer</v>
          </cell>
        </row>
        <row r="19131">
          <cell r="B19131">
            <v>29605.16</v>
          </cell>
          <cell r="C19131">
            <v>2013</v>
          </cell>
          <cell r="D19131" t="str">
            <v>420000  Loss on Sale of Assets</v>
          </cell>
          <cell r="E19131" t="str">
            <v>Logistics</v>
          </cell>
          <cell r="F19131" t="str">
            <v>Water</v>
          </cell>
        </row>
        <row r="19132">
          <cell r="B19132">
            <v>12.12</v>
          </cell>
          <cell r="C19132">
            <v>2013</v>
          </cell>
          <cell r="D19132" t="str">
            <v>420000  Loss on Sale of Assets</v>
          </cell>
          <cell r="E19132" t="str">
            <v>Logistics</v>
          </cell>
          <cell r="F19132" t="str">
            <v>Water</v>
          </cell>
        </row>
        <row r="19133">
          <cell r="B19133">
            <v>19858.07</v>
          </cell>
          <cell r="C19133">
            <v>2013</v>
          </cell>
          <cell r="D19133" t="str">
            <v>420000  Loss on Sale of Assets</v>
          </cell>
          <cell r="E19133" t="str">
            <v>District 4</v>
          </cell>
          <cell r="F19133" t="str">
            <v>Water</v>
          </cell>
        </row>
        <row r="19134">
          <cell r="B19134">
            <v>15139.07</v>
          </cell>
          <cell r="C19134">
            <v>2013</v>
          </cell>
          <cell r="D19134" t="str">
            <v>420000  Loss on Sale of Assets</v>
          </cell>
          <cell r="E19134" t="str">
            <v>District 8</v>
          </cell>
          <cell r="F19134" t="str">
            <v>Water</v>
          </cell>
        </row>
        <row r="19135">
          <cell r="B19135">
            <v>3580.61</v>
          </cell>
          <cell r="C19135">
            <v>2013</v>
          </cell>
          <cell r="D19135" t="str">
            <v>420000  Loss on Sale of Assets</v>
          </cell>
          <cell r="E19135" t="str">
            <v>District 8</v>
          </cell>
          <cell r="F19135" t="str">
            <v>Water</v>
          </cell>
        </row>
        <row r="19136">
          <cell r="B19136">
            <v>12.17</v>
          </cell>
          <cell r="C19136">
            <v>2013</v>
          </cell>
          <cell r="D19136" t="str">
            <v>420000  Loss on Sale of Assets</v>
          </cell>
          <cell r="E19136" t="str">
            <v>District 6</v>
          </cell>
          <cell r="F19136" t="str">
            <v>Water</v>
          </cell>
        </row>
        <row r="19137">
          <cell r="B19137">
            <v>610143.35</v>
          </cell>
          <cell r="C19137">
            <v>2013</v>
          </cell>
          <cell r="D19137" t="str">
            <v>420000  Loss on Sale of Assets</v>
          </cell>
          <cell r="E19137" t="e">
            <v>#N/A</v>
          </cell>
          <cell r="F19137" t="e">
            <v>#VALUE!</v>
          </cell>
        </row>
        <row r="19138">
          <cell r="B19138">
            <v>3665.88</v>
          </cell>
          <cell r="C19138">
            <v>2013</v>
          </cell>
          <cell r="D19138" t="str">
            <v>420000  Loss on Sale of Assets</v>
          </cell>
          <cell r="E19138" t="str">
            <v>Informal Settlements</v>
          </cell>
          <cell r="F19138" t="str">
            <v>Sewer</v>
          </cell>
        </row>
        <row r="19139">
          <cell r="B19139">
            <v>4090.08</v>
          </cell>
          <cell r="C19139">
            <v>2013</v>
          </cell>
          <cell r="D19139" t="str">
            <v>420000  Loss on Sale of Assets</v>
          </cell>
          <cell r="E19139" t="str">
            <v>District 6</v>
          </cell>
          <cell r="F19139" t="str">
            <v>Sewer</v>
          </cell>
        </row>
        <row r="19140">
          <cell r="B19140">
            <v>727.55</v>
          </cell>
          <cell r="C19140">
            <v>2013</v>
          </cell>
          <cell r="D19140" t="str">
            <v>420000  Loss on Sale of Assets</v>
          </cell>
          <cell r="E19140" t="str">
            <v>District 6</v>
          </cell>
          <cell r="F19140" t="str">
            <v>Sewer</v>
          </cell>
        </row>
        <row r="19141">
          <cell r="B19141">
            <v>5498.82</v>
          </cell>
          <cell r="C19141">
            <v>2013</v>
          </cell>
          <cell r="D19141" t="str">
            <v>420000  Loss on Sale of Assets</v>
          </cell>
          <cell r="E19141" t="str">
            <v>District 7</v>
          </cell>
          <cell r="F19141" t="str">
            <v>Sewer</v>
          </cell>
        </row>
        <row r="19142">
          <cell r="B19142">
            <v>3665.88</v>
          </cell>
          <cell r="C19142">
            <v>2013</v>
          </cell>
          <cell r="D19142" t="str">
            <v>420000  Loss on Sale of Assets</v>
          </cell>
          <cell r="E19142" t="str">
            <v>Logistics</v>
          </cell>
          <cell r="F19142" t="str">
            <v>Water</v>
          </cell>
        </row>
        <row r="19143">
          <cell r="B19143">
            <v>7070.37</v>
          </cell>
          <cell r="C19143">
            <v>2013</v>
          </cell>
          <cell r="D19143" t="str">
            <v>420000  Loss on Sale of Assets</v>
          </cell>
          <cell r="E19143" t="str">
            <v>Informal Settlements</v>
          </cell>
          <cell r="F19143" t="str">
            <v>Water</v>
          </cell>
        </row>
        <row r="19144">
          <cell r="B19144">
            <v>1068.54</v>
          </cell>
          <cell r="C19144">
            <v>2013</v>
          </cell>
          <cell r="D19144" t="str">
            <v>420000  Loss on Sale of Assets</v>
          </cell>
          <cell r="E19144" t="str">
            <v>Logistics</v>
          </cell>
          <cell r="F19144" t="str">
            <v>Water</v>
          </cell>
        </row>
        <row r="19145">
          <cell r="B19145">
            <v>14663.52</v>
          </cell>
          <cell r="C19145">
            <v>2013</v>
          </cell>
          <cell r="D19145" t="str">
            <v>420000  Loss on Sale of Assets</v>
          </cell>
          <cell r="E19145" t="str">
            <v>District 1</v>
          </cell>
          <cell r="F19145" t="str">
            <v>Water</v>
          </cell>
        </row>
        <row r="19146">
          <cell r="B19146">
            <v>4090.08</v>
          </cell>
          <cell r="C19146">
            <v>2013</v>
          </cell>
          <cell r="D19146" t="str">
            <v>420000  Loss on Sale of Assets</v>
          </cell>
          <cell r="E19146" t="str">
            <v>District 6</v>
          </cell>
          <cell r="F19146" t="str">
            <v>Water</v>
          </cell>
        </row>
        <row r="19147">
          <cell r="B19147">
            <v>49080.959999999999</v>
          </cell>
          <cell r="C19147">
            <v>2013</v>
          </cell>
          <cell r="D19147" t="str">
            <v>420000  Loss on Sale of Assets</v>
          </cell>
          <cell r="E19147" t="str">
            <v>District 8</v>
          </cell>
          <cell r="F19147" t="str">
            <v>Water</v>
          </cell>
        </row>
        <row r="19148">
          <cell r="B19148">
            <v>2545.75</v>
          </cell>
          <cell r="C19148">
            <v>2013</v>
          </cell>
          <cell r="D19148" t="str">
            <v>420000  Loss on Sale of Assets</v>
          </cell>
          <cell r="E19148" t="str">
            <v>District 8</v>
          </cell>
          <cell r="F19148" t="str">
            <v>Water</v>
          </cell>
        </row>
        <row r="19149">
          <cell r="B19149">
            <v>96167.43</v>
          </cell>
          <cell r="C19149">
            <v>2013</v>
          </cell>
          <cell r="D19149" t="str">
            <v>420000  Loss on Sale of Assets</v>
          </cell>
          <cell r="E19149" t="e">
            <v>#N/A</v>
          </cell>
          <cell r="F19149" t="e">
            <v>#VALUE!</v>
          </cell>
        </row>
        <row r="19150">
          <cell r="B19150">
            <v>25319.94</v>
          </cell>
          <cell r="C19150">
            <v>2013</v>
          </cell>
          <cell r="D19150" t="str">
            <v>420000  Loss on Sale of Assets</v>
          </cell>
          <cell r="E19150" t="str">
            <v>Informal Settlements</v>
          </cell>
          <cell r="F19150" t="str">
            <v>Sewer</v>
          </cell>
        </row>
        <row r="19151">
          <cell r="B19151">
            <v>11223.66</v>
          </cell>
          <cell r="C19151">
            <v>2013</v>
          </cell>
          <cell r="D19151" t="str">
            <v>420000  Loss on Sale of Assets</v>
          </cell>
          <cell r="E19151" t="str">
            <v>District 6</v>
          </cell>
          <cell r="F19151" t="str">
            <v>Sewer</v>
          </cell>
        </row>
        <row r="19152">
          <cell r="B19152">
            <v>82914.91</v>
          </cell>
          <cell r="C19152">
            <v>2013</v>
          </cell>
          <cell r="D19152" t="str">
            <v>420000  Loss on Sale of Assets</v>
          </cell>
          <cell r="E19152" t="str">
            <v>Logistics</v>
          </cell>
          <cell r="F19152" t="str">
            <v>Water</v>
          </cell>
        </row>
        <row r="19153">
          <cell r="B19153">
            <v>13660</v>
          </cell>
          <cell r="C19153">
            <v>2013</v>
          </cell>
          <cell r="D19153" t="str">
            <v>420000  Loss on Sale of Assets</v>
          </cell>
          <cell r="E19153" t="str">
            <v>Informal Settlements</v>
          </cell>
          <cell r="F19153" t="str">
            <v>Water</v>
          </cell>
        </row>
        <row r="19154">
          <cell r="B19154">
            <v>941.22</v>
          </cell>
          <cell r="C19154">
            <v>2013</v>
          </cell>
          <cell r="D19154" t="str">
            <v>420000  Loss on Sale of Assets</v>
          </cell>
          <cell r="E19154" t="str">
            <v>Logistics</v>
          </cell>
          <cell r="F19154" t="str">
            <v>Water</v>
          </cell>
        </row>
        <row r="19155">
          <cell r="B19155">
            <v>4117.6000000000004</v>
          </cell>
          <cell r="C19155">
            <v>2013</v>
          </cell>
          <cell r="D19155" t="str">
            <v>420000  Loss on Sale of Assets</v>
          </cell>
          <cell r="E19155" t="str">
            <v>District 6</v>
          </cell>
          <cell r="F19155" t="str">
            <v>Water</v>
          </cell>
        </row>
        <row r="19156">
          <cell r="B19156">
            <v>138177.32999999999</v>
          </cell>
          <cell r="C19156">
            <v>2013</v>
          </cell>
          <cell r="D19156" t="str">
            <v>420000  Loss on Sale of Assets</v>
          </cell>
          <cell r="E19156" t="e">
            <v>#N/A</v>
          </cell>
          <cell r="F19156" t="e">
            <v>#VALUE!</v>
          </cell>
        </row>
        <row r="19157">
          <cell r="B19157">
            <v>50692.72</v>
          </cell>
          <cell r="C19157">
            <v>2013</v>
          </cell>
          <cell r="D19157" t="str">
            <v>420000  Loss on Sale of Assets</v>
          </cell>
          <cell r="E19157" t="str">
            <v>Informal Settlements</v>
          </cell>
          <cell r="F19157" t="str">
            <v>Sewer</v>
          </cell>
        </row>
        <row r="19158">
          <cell r="B19158">
            <v>671.41</v>
          </cell>
          <cell r="C19158">
            <v>2013</v>
          </cell>
          <cell r="D19158" t="str">
            <v>420000  Loss on Sale of Assets</v>
          </cell>
          <cell r="E19158" t="str">
            <v>Logistics</v>
          </cell>
          <cell r="F19158" t="str">
            <v>Sewer</v>
          </cell>
        </row>
        <row r="19159">
          <cell r="B19159">
            <v>2631.4</v>
          </cell>
          <cell r="C19159">
            <v>2013</v>
          </cell>
          <cell r="D19159" t="str">
            <v>420000  Loss on Sale of Assets</v>
          </cell>
          <cell r="E19159" t="str">
            <v>Logistics</v>
          </cell>
          <cell r="F19159" t="str">
            <v>Sewer</v>
          </cell>
        </row>
        <row r="19160">
          <cell r="B19160">
            <v>3979.91</v>
          </cell>
          <cell r="C19160">
            <v>2013</v>
          </cell>
          <cell r="D19160" t="str">
            <v>420000  Loss on Sale of Assets</v>
          </cell>
          <cell r="E19160" t="str">
            <v>District 6</v>
          </cell>
          <cell r="F19160" t="str">
            <v>Sewer</v>
          </cell>
        </row>
        <row r="19161">
          <cell r="B19161">
            <v>61402.7</v>
          </cell>
          <cell r="C19161">
            <v>2013</v>
          </cell>
          <cell r="D19161" t="str">
            <v>420000  Loss on Sale of Assets</v>
          </cell>
          <cell r="E19161" t="str">
            <v>District 6</v>
          </cell>
          <cell r="F19161" t="str">
            <v>Sewer</v>
          </cell>
        </row>
        <row r="19162">
          <cell r="B19162">
            <v>19403.349999999999</v>
          </cell>
          <cell r="C19162">
            <v>2013</v>
          </cell>
          <cell r="D19162" t="str">
            <v>420000  Loss on Sale of Assets</v>
          </cell>
          <cell r="E19162" t="str">
            <v>Logistics</v>
          </cell>
          <cell r="F19162" t="str">
            <v>Water</v>
          </cell>
        </row>
        <row r="19163">
          <cell r="B19163">
            <v>24219.14</v>
          </cell>
          <cell r="C19163">
            <v>2013</v>
          </cell>
          <cell r="D19163" t="str">
            <v>420000  Loss on Sale of Assets</v>
          </cell>
          <cell r="E19163" t="str">
            <v>Informal Settlements</v>
          </cell>
          <cell r="F19163" t="str">
            <v>Water</v>
          </cell>
        </row>
        <row r="19164">
          <cell r="B19164">
            <v>1378.1</v>
          </cell>
          <cell r="C19164">
            <v>2013</v>
          </cell>
          <cell r="D19164" t="str">
            <v>420000  Loss on Sale of Assets</v>
          </cell>
          <cell r="E19164" t="str">
            <v>Logistics</v>
          </cell>
          <cell r="F19164" t="str">
            <v>Water</v>
          </cell>
        </row>
        <row r="19165">
          <cell r="B19165">
            <v>6079.24</v>
          </cell>
          <cell r="C19165">
            <v>2013</v>
          </cell>
          <cell r="D19165" t="str">
            <v>420000  Loss on Sale of Assets</v>
          </cell>
          <cell r="E19165" t="str">
            <v>Logistics</v>
          </cell>
          <cell r="F19165" t="str">
            <v>Water</v>
          </cell>
        </row>
        <row r="19166">
          <cell r="B19166">
            <v>3453.72</v>
          </cell>
          <cell r="C19166">
            <v>2013</v>
          </cell>
          <cell r="D19166" t="str">
            <v>420000  Loss on Sale of Assets</v>
          </cell>
          <cell r="E19166" t="str">
            <v>District 6</v>
          </cell>
          <cell r="F19166" t="str">
            <v>Water</v>
          </cell>
        </row>
        <row r="19167">
          <cell r="B19167">
            <v>801100</v>
          </cell>
          <cell r="C19167">
            <v>2013</v>
          </cell>
          <cell r="D19167" t="str">
            <v>420000  Loss on Sale of Assets</v>
          </cell>
          <cell r="E19167" t="str">
            <v>District 8</v>
          </cell>
          <cell r="F19167" t="str">
            <v>Water</v>
          </cell>
        </row>
        <row r="19168">
          <cell r="B19168">
            <v>5965.89</v>
          </cell>
          <cell r="C19168">
            <v>2013</v>
          </cell>
          <cell r="D19168" t="str">
            <v>420000  Loss on Sale of Assets</v>
          </cell>
          <cell r="E19168" t="str">
            <v>District 6</v>
          </cell>
          <cell r="F19168" t="str">
            <v>Water</v>
          </cell>
        </row>
        <row r="19169">
          <cell r="B19169">
            <v>980977.58</v>
          </cell>
          <cell r="C19169">
            <v>2013</v>
          </cell>
          <cell r="D19169" t="str">
            <v>420000  Loss on Sale of Assets</v>
          </cell>
          <cell r="E19169" t="e">
            <v>#N/A</v>
          </cell>
          <cell r="F19169" t="e">
            <v>#VALUE!</v>
          </cell>
        </row>
        <row r="19170">
          <cell r="B19170">
            <v>25866.73</v>
          </cell>
          <cell r="C19170">
            <v>2013</v>
          </cell>
          <cell r="D19170" t="str">
            <v>420000  Loss on Sale of Assets</v>
          </cell>
          <cell r="E19170" t="str">
            <v>Informal Settlements</v>
          </cell>
          <cell r="F19170" t="str">
            <v>Sewer</v>
          </cell>
        </row>
        <row r="19171">
          <cell r="B19171">
            <v>32651.25</v>
          </cell>
          <cell r="C19171">
            <v>2013</v>
          </cell>
          <cell r="D19171" t="str">
            <v>420000  Loss on Sale of Assets</v>
          </cell>
          <cell r="E19171" t="str">
            <v>Logistics</v>
          </cell>
          <cell r="F19171" t="str">
            <v>Sewer</v>
          </cell>
        </row>
        <row r="19172">
          <cell r="B19172">
            <v>13025.49</v>
          </cell>
          <cell r="C19172">
            <v>2013</v>
          </cell>
          <cell r="D19172" t="str">
            <v>420000  Loss on Sale of Assets</v>
          </cell>
          <cell r="E19172" t="str">
            <v>Informal Settlements</v>
          </cell>
          <cell r="F19172" t="str">
            <v>Water</v>
          </cell>
        </row>
        <row r="19173">
          <cell r="B19173">
            <v>242827.06</v>
          </cell>
          <cell r="C19173">
            <v>2013</v>
          </cell>
          <cell r="D19173" t="str">
            <v>420000  Loss on Sale of Assets</v>
          </cell>
          <cell r="E19173" t="str">
            <v>District 1</v>
          </cell>
          <cell r="F19173" t="str">
            <v>Water</v>
          </cell>
        </row>
        <row r="19174">
          <cell r="B19174">
            <v>314370.53000000003</v>
          </cell>
          <cell r="C19174">
            <v>2013</v>
          </cell>
          <cell r="D19174" t="str">
            <v>420000  Loss on Sale of Assets</v>
          </cell>
          <cell r="E19174" t="e">
            <v>#N/A</v>
          </cell>
          <cell r="F19174" t="e">
            <v>#VALUE!</v>
          </cell>
        </row>
        <row r="19175">
          <cell r="B19175">
            <v>19636.57</v>
          </cell>
          <cell r="C19175">
            <v>2013</v>
          </cell>
          <cell r="D19175" t="str">
            <v>420000  Loss on Sale of Assets</v>
          </cell>
          <cell r="E19175" t="str">
            <v>District 1</v>
          </cell>
          <cell r="F19175" t="str">
            <v>Sewer</v>
          </cell>
        </row>
        <row r="19176">
          <cell r="B19176">
            <v>2942.98</v>
          </cell>
          <cell r="C19176">
            <v>2013</v>
          </cell>
          <cell r="D19176" t="str">
            <v>420000  Loss on Sale of Assets</v>
          </cell>
          <cell r="E19176" t="str">
            <v>District 7</v>
          </cell>
          <cell r="F19176" t="str">
            <v>Sewer</v>
          </cell>
        </row>
        <row r="19177">
          <cell r="B19177">
            <v>22579.55</v>
          </cell>
          <cell r="C19177">
            <v>2013</v>
          </cell>
          <cell r="D19177" t="str">
            <v>420000  Loss on Sale of Assets</v>
          </cell>
          <cell r="E19177" t="e">
            <v>#N/A</v>
          </cell>
          <cell r="F19177" t="e">
            <v>#VALUE!</v>
          </cell>
        </row>
        <row r="19178">
          <cell r="B19178">
            <v>1531.83</v>
          </cell>
          <cell r="C19178">
            <v>2013</v>
          </cell>
          <cell r="D19178" t="str">
            <v>420000  Loss on Sale of Assets</v>
          </cell>
          <cell r="E19178" t="str">
            <v>Logistics</v>
          </cell>
          <cell r="F19178" t="str">
            <v>Sewer</v>
          </cell>
        </row>
        <row r="19179">
          <cell r="B19179">
            <v>507.98</v>
          </cell>
          <cell r="C19179">
            <v>2013</v>
          </cell>
          <cell r="D19179" t="str">
            <v>420000  Loss on Sale of Assets</v>
          </cell>
          <cell r="E19179" t="str">
            <v>District 1</v>
          </cell>
          <cell r="F19179" t="str">
            <v>Sewer</v>
          </cell>
        </row>
        <row r="19180">
          <cell r="B19180">
            <v>51901.19</v>
          </cell>
          <cell r="C19180">
            <v>2013</v>
          </cell>
          <cell r="D19180" t="str">
            <v>420000  Loss on Sale of Assets</v>
          </cell>
          <cell r="E19180" t="str">
            <v>TOC</v>
          </cell>
          <cell r="F19180" t="str">
            <v>Water</v>
          </cell>
        </row>
        <row r="19181">
          <cell r="B19181">
            <v>2340506.0499999998</v>
          </cell>
          <cell r="C19181">
            <v>2013</v>
          </cell>
          <cell r="D19181" t="str">
            <v>401100  Salaries and Wages</v>
          </cell>
          <cell r="E19181" t="str">
            <v>District 8</v>
          </cell>
          <cell r="F19181" t="str">
            <v>Water</v>
          </cell>
        </row>
        <row r="19182">
          <cell r="B19182">
            <v>4918642.63</v>
          </cell>
          <cell r="C19182">
            <v>2013</v>
          </cell>
          <cell r="D19182" t="str">
            <v>401100  Salaries and Wages</v>
          </cell>
          <cell r="E19182" t="str">
            <v>District 8</v>
          </cell>
          <cell r="F19182" t="str">
            <v>Water</v>
          </cell>
        </row>
        <row r="19183">
          <cell r="B19183">
            <v>1411272.06</v>
          </cell>
          <cell r="C19183">
            <v>2013</v>
          </cell>
          <cell r="D19183" t="str">
            <v>401100  Salaries and Wages</v>
          </cell>
          <cell r="E19183" t="str">
            <v>District 6</v>
          </cell>
          <cell r="F19183" t="str">
            <v>Water</v>
          </cell>
        </row>
        <row r="19184">
          <cell r="B19184">
            <v>970563.96</v>
          </cell>
          <cell r="C19184">
            <v>2013</v>
          </cell>
          <cell r="D19184" t="str">
            <v>401100  Salaries and Wages</v>
          </cell>
          <cell r="E19184" t="str">
            <v>District 3</v>
          </cell>
          <cell r="F19184" t="str">
            <v>Water</v>
          </cell>
        </row>
        <row r="19185">
          <cell r="B19185">
            <v>1567976.62</v>
          </cell>
          <cell r="C19185">
            <v>2013</v>
          </cell>
          <cell r="D19185" t="str">
            <v>401100  Salaries and Wages</v>
          </cell>
          <cell r="E19185" t="str">
            <v>District 3</v>
          </cell>
          <cell r="F19185" t="str">
            <v>Water</v>
          </cell>
        </row>
        <row r="19186">
          <cell r="B19186">
            <v>48770.19</v>
          </cell>
          <cell r="C19186">
            <v>2013</v>
          </cell>
          <cell r="D19186" t="str">
            <v>401100  Salaries and Wages</v>
          </cell>
          <cell r="E19186" t="str">
            <v>District 3</v>
          </cell>
          <cell r="F19186" t="str">
            <v>Water</v>
          </cell>
        </row>
        <row r="19187">
          <cell r="B19187">
            <v>3972213.57</v>
          </cell>
          <cell r="C19187">
            <v>2013</v>
          </cell>
          <cell r="D19187" t="str">
            <v>401100  Salaries and Wages</v>
          </cell>
          <cell r="E19187" t="str">
            <v>District 3</v>
          </cell>
          <cell r="F19187" t="str">
            <v>Water</v>
          </cell>
        </row>
        <row r="19188">
          <cell r="B19188">
            <v>151828.10999999999</v>
          </cell>
          <cell r="C19188">
            <v>2013</v>
          </cell>
          <cell r="D19188" t="str">
            <v>401100  Salaries and Wages</v>
          </cell>
          <cell r="E19188" t="str">
            <v>District 4</v>
          </cell>
          <cell r="F19188" t="str">
            <v>Water</v>
          </cell>
        </row>
        <row r="19189">
          <cell r="B19189">
            <v>5194161.5199999996</v>
          </cell>
          <cell r="C19189">
            <v>2013</v>
          </cell>
          <cell r="D19189" t="str">
            <v>401100  Salaries and Wages</v>
          </cell>
          <cell r="E19189" t="str">
            <v>District 4</v>
          </cell>
          <cell r="F19189" t="str">
            <v>Water</v>
          </cell>
        </row>
        <row r="19190">
          <cell r="B19190">
            <v>5938701.0499999998</v>
          </cell>
          <cell r="C19190">
            <v>2013</v>
          </cell>
          <cell r="D19190" t="str">
            <v>401100  Salaries and Wages</v>
          </cell>
          <cell r="E19190" t="str">
            <v>District 4</v>
          </cell>
          <cell r="F19190" t="str">
            <v>Water</v>
          </cell>
        </row>
        <row r="19191">
          <cell r="B19191">
            <v>4714132.5999999996</v>
          </cell>
          <cell r="C19191">
            <v>2013</v>
          </cell>
          <cell r="D19191" t="str">
            <v>401100  Salaries and Wages</v>
          </cell>
          <cell r="E19191" t="str">
            <v>District 4</v>
          </cell>
          <cell r="F19191" t="str">
            <v>Water</v>
          </cell>
        </row>
        <row r="19192">
          <cell r="B19192">
            <v>2330476.48</v>
          </cell>
          <cell r="C19192">
            <v>2013</v>
          </cell>
          <cell r="D19192" t="str">
            <v>401100  Salaries and Wages</v>
          </cell>
          <cell r="E19192" t="str">
            <v>District 4</v>
          </cell>
          <cell r="F19192" t="str">
            <v>Water</v>
          </cell>
        </row>
        <row r="19193">
          <cell r="B19193">
            <v>85242.04</v>
          </cell>
          <cell r="C19193">
            <v>2013</v>
          </cell>
          <cell r="D19193" t="str">
            <v>401100  Salaries and Wages</v>
          </cell>
          <cell r="E19193" t="str">
            <v>District 8</v>
          </cell>
          <cell r="F19193" t="str">
            <v>Water</v>
          </cell>
        </row>
        <row r="19194">
          <cell r="B19194">
            <v>152056.82</v>
          </cell>
          <cell r="C19194">
            <v>2013</v>
          </cell>
          <cell r="D19194" t="str">
            <v>401100  Salaries and Wages</v>
          </cell>
          <cell r="E19194" t="str">
            <v>District 8</v>
          </cell>
          <cell r="F19194" t="str">
            <v>Water</v>
          </cell>
        </row>
        <row r="19195">
          <cell r="B19195">
            <v>-46.22</v>
          </cell>
          <cell r="C19195">
            <v>2013</v>
          </cell>
          <cell r="D19195" t="str">
            <v>401100  Salaries and Wages</v>
          </cell>
          <cell r="E19195" t="str">
            <v>District 1</v>
          </cell>
          <cell r="F19195" t="str">
            <v>Water</v>
          </cell>
        </row>
        <row r="19196">
          <cell r="B19196">
            <v>999629.58</v>
          </cell>
          <cell r="C19196">
            <v>2013</v>
          </cell>
          <cell r="D19196" t="str">
            <v>401100  Salaries and Wages</v>
          </cell>
          <cell r="E19196" t="str">
            <v>District 6</v>
          </cell>
          <cell r="F19196" t="str">
            <v>Water</v>
          </cell>
        </row>
        <row r="19197">
          <cell r="B19197">
            <v>6758959.3300000001</v>
          </cell>
          <cell r="C19197">
            <v>2013</v>
          </cell>
          <cell r="D19197" t="str">
            <v>401100  Salaries and Wages</v>
          </cell>
          <cell r="E19197" t="str">
            <v>District 6</v>
          </cell>
          <cell r="F19197" t="str">
            <v>Water</v>
          </cell>
        </row>
        <row r="19198">
          <cell r="B19198">
            <v>95358.15</v>
          </cell>
          <cell r="C19198">
            <v>2013</v>
          </cell>
          <cell r="D19198" t="str">
            <v>401100  Salaries and Wages</v>
          </cell>
          <cell r="E19198" t="str">
            <v>District 6</v>
          </cell>
          <cell r="F19198" t="str">
            <v>Water</v>
          </cell>
        </row>
        <row r="19199">
          <cell r="B19199">
            <v>1571830.01</v>
          </cell>
          <cell r="C19199">
            <v>2013</v>
          </cell>
          <cell r="D19199" t="str">
            <v>401100  Salaries and Wages</v>
          </cell>
          <cell r="E19199" t="str">
            <v>District 6</v>
          </cell>
          <cell r="F19199" t="str">
            <v>Water</v>
          </cell>
        </row>
        <row r="19200">
          <cell r="B19200">
            <v>3492444.2</v>
          </cell>
          <cell r="C19200">
            <v>2013</v>
          </cell>
          <cell r="D19200" t="str">
            <v>401100  Salaries and Wages</v>
          </cell>
          <cell r="E19200" t="str">
            <v>District 6</v>
          </cell>
          <cell r="F19200" t="str">
            <v>Water</v>
          </cell>
        </row>
        <row r="19201">
          <cell r="B19201">
            <v>4944624.8099999996</v>
          </cell>
          <cell r="C19201">
            <v>2013</v>
          </cell>
          <cell r="D19201" t="str">
            <v>401100  Salaries and Wages</v>
          </cell>
          <cell r="E19201" t="str">
            <v>District 6</v>
          </cell>
          <cell r="F19201" t="str">
            <v>Water</v>
          </cell>
        </row>
        <row r="19202">
          <cell r="B19202">
            <v>4389292.72</v>
          </cell>
          <cell r="C19202">
            <v>2013</v>
          </cell>
          <cell r="D19202" t="str">
            <v>401100  Salaries and Wages</v>
          </cell>
          <cell r="E19202" t="str">
            <v>District 8</v>
          </cell>
          <cell r="F19202" t="str">
            <v>Water</v>
          </cell>
        </row>
        <row r="19203">
          <cell r="B19203">
            <v>11368164.51</v>
          </cell>
          <cell r="C19203">
            <v>2013</v>
          </cell>
          <cell r="D19203" t="str">
            <v>401100  Salaries and Wages</v>
          </cell>
          <cell r="E19203" t="str">
            <v>District 8</v>
          </cell>
          <cell r="F19203" t="str">
            <v>Water</v>
          </cell>
        </row>
        <row r="19204">
          <cell r="B19204">
            <v>68843.759999999995</v>
          </cell>
          <cell r="C19204">
            <v>2013</v>
          </cell>
          <cell r="D19204" t="str">
            <v>401100  Salaries and Wages</v>
          </cell>
          <cell r="E19204" t="str">
            <v>District 8</v>
          </cell>
          <cell r="F19204" t="str">
            <v>Water</v>
          </cell>
        </row>
        <row r="19205">
          <cell r="B19205">
            <v>205725.44</v>
          </cell>
          <cell r="C19205">
            <v>2013</v>
          </cell>
          <cell r="D19205" t="str">
            <v>401100  Salaries and Wages</v>
          </cell>
          <cell r="E19205" t="str">
            <v>District 8</v>
          </cell>
          <cell r="F19205" t="str">
            <v>Water</v>
          </cell>
        </row>
        <row r="19206">
          <cell r="B19206">
            <v>9601958.6400000006</v>
          </cell>
          <cell r="C19206">
            <v>2013</v>
          </cell>
          <cell r="D19206" t="str">
            <v>401100  Salaries and Wages</v>
          </cell>
          <cell r="E19206" t="str">
            <v>District 8</v>
          </cell>
          <cell r="F19206" t="str">
            <v>Water</v>
          </cell>
        </row>
        <row r="19207">
          <cell r="B19207">
            <v>5287932.53</v>
          </cell>
          <cell r="C19207">
            <v>2013</v>
          </cell>
          <cell r="D19207" t="str">
            <v>401100  Salaries and Wages</v>
          </cell>
          <cell r="E19207" t="str">
            <v>District 8</v>
          </cell>
          <cell r="F19207" t="str">
            <v>Water</v>
          </cell>
        </row>
        <row r="19208">
          <cell r="B19208">
            <v>3078576.12</v>
          </cell>
          <cell r="C19208">
            <v>2013</v>
          </cell>
          <cell r="D19208" t="str">
            <v>401100  Salaries and Wages</v>
          </cell>
          <cell r="E19208" t="str">
            <v>District 8</v>
          </cell>
          <cell r="F19208" t="str">
            <v>Water</v>
          </cell>
        </row>
        <row r="19209">
          <cell r="B19209">
            <v>40920011.090000004</v>
          </cell>
          <cell r="C19209">
            <v>2013</v>
          </cell>
          <cell r="D19209" t="str">
            <v>401100  Salaries and Wages</v>
          </cell>
          <cell r="E19209" t="str">
            <v>District 8</v>
          </cell>
          <cell r="F19209" t="str">
            <v>Water</v>
          </cell>
        </row>
        <row r="19210">
          <cell r="B19210">
            <v>1390341.4</v>
          </cell>
          <cell r="C19210">
            <v>2013</v>
          </cell>
          <cell r="D19210" t="str">
            <v>401100  Salaries and Wages</v>
          </cell>
          <cell r="E19210" t="str">
            <v>District 6</v>
          </cell>
          <cell r="F19210" t="str">
            <v>Water</v>
          </cell>
        </row>
        <row r="19211">
          <cell r="B19211">
            <v>730928.21</v>
          </cell>
          <cell r="C19211">
            <v>2013</v>
          </cell>
          <cell r="D19211" t="str">
            <v>401100  Salaries and Wages</v>
          </cell>
          <cell r="E19211" t="str">
            <v>Informal Settlements</v>
          </cell>
          <cell r="F19211" t="str">
            <v>Sewer</v>
          </cell>
        </row>
        <row r="19212">
          <cell r="B19212">
            <v>10534482.77</v>
          </cell>
          <cell r="C19212">
            <v>2013</v>
          </cell>
          <cell r="D19212" t="str">
            <v>401100  Salaries and Wages</v>
          </cell>
          <cell r="E19212" t="str">
            <v>District 1</v>
          </cell>
          <cell r="F19212" t="str">
            <v>Sewer</v>
          </cell>
        </row>
        <row r="19213">
          <cell r="B19213">
            <v>4852531.84</v>
          </cell>
          <cell r="C19213">
            <v>2013</v>
          </cell>
          <cell r="D19213" t="str">
            <v>401100  Salaries and Wages</v>
          </cell>
          <cell r="E19213" t="str">
            <v>District 7</v>
          </cell>
          <cell r="F19213" t="str">
            <v>Sewer</v>
          </cell>
        </row>
        <row r="19214">
          <cell r="B19214">
            <v>1550927.97</v>
          </cell>
          <cell r="C19214">
            <v>2013</v>
          </cell>
          <cell r="D19214" t="str">
            <v>401100  Salaries and Wages</v>
          </cell>
          <cell r="E19214" t="str">
            <v>District 6</v>
          </cell>
          <cell r="F19214" t="str">
            <v>Sewer</v>
          </cell>
        </row>
        <row r="19215">
          <cell r="B19215">
            <v>122784.2</v>
          </cell>
          <cell r="C19215">
            <v>2013</v>
          </cell>
          <cell r="D19215" t="str">
            <v>401100  Salaries and Wages</v>
          </cell>
          <cell r="E19215" t="str">
            <v>TOC</v>
          </cell>
          <cell r="F19215" t="str">
            <v>Sewer</v>
          </cell>
        </row>
        <row r="19216">
          <cell r="B19216">
            <v>3338382.4</v>
          </cell>
          <cell r="C19216">
            <v>2013</v>
          </cell>
          <cell r="D19216" t="str">
            <v>401100  Salaries and Wages</v>
          </cell>
          <cell r="E19216" t="str">
            <v>District 3</v>
          </cell>
          <cell r="F19216" t="str">
            <v>Sewer</v>
          </cell>
        </row>
        <row r="19217">
          <cell r="B19217">
            <v>5405774.2999999998</v>
          </cell>
          <cell r="C19217">
            <v>2013</v>
          </cell>
          <cell r="D19217" t="str">
            <v>401100  Salaries and Wages</v>
          </cell>
          <cell r="E19217" t="str">
            <v>District 4</v>
          </cell>
          <cell r="F19217" t="str">
            <v>Sewer</v>
          </cell>
        </row>
        <row r="19218">
          <cell r="B19218">
            <v>3945732.56</v>
          </cell>
          <cell r="C19218">
            <v>2013</v>
          </cell>
          <cell r="D19218" t="str">
            <v>401100  Salaries and Wages</v>
          </cell>
          <cell r="E19218" t="str">
            <v>District 4</v>
          </cell>
          <cell r="F19218" t="str">
            <v>Sewer</v>
          </cell>
        </row>
        <row r="19219">
          <cell r="B19219">
            <v>2116049.65</v>
          </cell>
          <cell r="C19219">
            <v>2013</v>
          </cell>
          <cell r="D19219" t="str">
            <v>401100  Salaries and Wages</v>
          </cell>
          <cell r="E19219" t="str">
            <v>District 4</v>
          </cell>
          <cell r="F19219" t="str">
            <v>Sewer</v>
          </cell>
        </row>
        <row r="19220">
          <cell r="B19220">
            <v>2243122.67</v>
          </cell>
          <cell r="C19220">
            <v>2013</v>
          </cell>
          <cell r="D19220" t="str">
            <v>401100  Salaries and Wages</v>
          </cell>
          <cell r="E19220" t="str">
            <v>District 7</v>
          </cell>
          <cell r="F19220" t="str">
            <v>Sewer</v>
          </cell>
        </row>
        <row r="19221">
          <cell r="B19221">
            <v>880167.77</v>
          </cell>
          <cell r="C19221">
            <v>2013</v>
          </cell>
          <cell r="D19221" t="str">
            <v>401100  Salaries and Wages</v>
          </cell>
          <cell r="E19221" t="str">
            <v>District 6</v>
          </cell>
          <cell r="F19221" t="str">
            <v>Sewer</v>
          </cell>
        </row>
        <row r="19222">
          <cell r="B19222">
            <v>934096.91</v>
          </cell>
          <cell r="C19222">
            <v>2013</v>
          </cell>
          <cell r="D19222" t="str">
            <v>401100  Salaries and Wages</v>
          </cell>
          <cell r="E19222" t="str">
            <v>District 6</v>
          </cell>
          <cell r="F19222" t="str">
            <v>Sewer</v>
          </cell>
        </row>
        <row r="19223">
          <cell r="B19223">
            <v>2977019.58</v>
          </cell>
          <cell r="C19223">
            <v>2013</v>
          </cell>
          <cell r="D19223" t="str">
            <v>401100  Salaries and Wages</v>
          </cell>
          <cell r="E19223" t="str">
            <v>District 6</v>
          </cell>
          <cell r="F19223" t="str">
            <v>Sewer</v>
          </cell>
        </row>
        <row r="19224">
          <cell r="B19224">
            <v>64500.91</v>
          </cell>
          <cell r="C19224">
            <v>2013</v>
          </cell>
          <cell r="D19224" t="str">
            <v>401100  Salaries and Wages</v>
          </cell>
          <cell r="E19224" t="str">
            <v>District 7</v>
          </cell>
          <cell r="F19224" t="str">
            <v>Sewer</v>
          </cell>
        </row>
        <row r="19225">
          <cell r="B19225">
            <v>-64886.12</v>
          </cell>
          <cell r="C19225">
            <v>2013</v>
          </cell>
          <cell r="D19225" t="str">
            <v>401100  Salaries and Wages</v>
          </cell>
          <cell r="E19225" t="str">
            <v>District 7</v>
          </cell>
          <cell r="F19225" t="str">
            <v>Sewer</v>
          </cell>
        </row>
        <row r="19226">
          <cell r="B19226">
            <v>5655612.2300000004</v>
          </cell>
          <cell r="C19226">
            <v>2013</v>
          </cell>
          <cell r="D19226" t="str">
            <v>401100  Salaries and Wages</v>
          </cell>
          <cell r="E19226" t="str">
            <v>Logistics</v>
          </cell>
          <cell r="F19226" t="str">
            <v>Water</v>
          </cell>
        </row>
        <row r="19227">
          <cell r="B19227">
            <v>3302080.79</v>
          </cell>
          <cell r="C19227">
            <v>2013</v>
          </cell>
          <cell r="D19227" t="str">
            <v>401100  Salaries and Wages</v>
          </cell>
          <cell r="E19227" t="str">
            <v>Informal Settlements</v>
          </cell>
          <cell r="F19227" t="str">
            <v>Water</v>
          </cell>
        </row>
        <row r="19228">
          <cell r="B19228">
            <v>8936751.6699999999</v>
          </cell>
          <cell r="C19228">
            <v>2013</v>
          </cell>
          <cell r="D19228" t="str">
            <v>401100  Salaries and Wages</v>
          </cell>
          <cell r="E19228" t="str">
            <v>TOC</v>
          </cell>
          <cell r="F19228" t="str">
            <v>Water</v>
          </cell>
        </row>
        <row r="19229">
          <cell r="B19229">
            <v>5485944.0300000003</v>
          </cell>
          <cell r="C19229">
            <v>2013</v>
          </cell>
          <cell r="D19229" t="str">
            <v>401100  Salaries and Wages</v>
          </cell>
          <cell r="E19229" t="str">
            <v>Informal Settlements</v>
          </cell>
          <cell r="F19229" t="str">
            <v>Water</v>
          </cell>
        </row>
        <row r="19230">
          <cell r="B19230">
            <v>4674063.75</v>
          </cell>
          <cell r="C19230">
            <v>2013</v>
          </cell>
          <cell r="D19230" t="str">
            <v>401100  Salaries and Wages</v>
          </cell>
          <cell r="E19230" t="str">
            <v>TOC</v>
          </cell>
          <cell r="F19230" t="str">
            <v>Water</v>
          </cell>
        </row>
        <row r="19231">
          <cell r="B19231">
            <v>4016173.17</v>
          </cell>
          <cell r="C19231">
            <v>2013</v>
          </cell>
          <cell r="D19231" t="str">
            <v>401100  Salaries and Wages</v>
          </cell>
          <cell r="E19231" t="str">
            <v>Logistics</v>
          </cell>
          <cell r="F19231" t="str">
            <v>Water</v>
          </cell>
        </row>
        <row r="19232">
          <cell r="B19232">
            <v>3222030.37</v>
          </cell>
          <cell r="C19232">
            <v>2013</v>
          </cell>
          <cell r="D19232" t="str">
            <v>401100  Salaries and Wages</v>
          </cell>
          <cell r="E19232" t="str">
            <v>Logistics</v>
          </cell>
          <cell r="F19232" t="str">
            <v>Water</v>
          </cell>
        </row>
        <row r="19233">
          <cell r="B19233">
            <v>5849362.0599999996</v>
          </cell>
          <cell r="C19233">
            <v>2013</v>
          </cell>
          <cell r="D19233" t="str">
            <v>401100  Salaries and Wages</v>
          </cell>
          <cell r="E19233" t="str">
            <v>Logistics</v>
          </cell>
          <cell r="F19233" t="str">
            <v>Water</v>
          </cell>
        </row>
        <row r="19234">
          <cell r="B19234">
            <v>2015230.42</v>
          </cell>
          <cell r="C19234">
            <v>2013</v>
          </cell>
          <cell r="D19234" t="str">
            <v>401100  Salaries and Wages</v>
          </cell>
          <cell r="E19234" t="str">
            <v>Logistics</v>
          </cell>
          <cell r="F19234" t="str">
            <v>Water</v>
          </cell>
        </row>
        <row r="19235">
          <cell r="B19235">
            <v>4507458.46</v>
          </cell>
          <cell r="C19235">
            <v>2013</v>
          </cell>
          <cell r="D19235" t="str">
            <v>401100  Salaries and Wages</v>
          </cell>
          <cell r="E19235" t="str">
            <v>Logistics</v>
          </cell>
          <cell r="F19235" t="str">
            <v>Water</v>
          </cell>
        </row>
        <row r="19236">
          <cell r="B19236">
            <v>1270869.55</v>
          </cell>
          <cell r="C19236">
            <v>2013</v>
          </cell>
          <cell r="D19236" t="str">
            <v>401100  Salaries and Wages</v>
          </cell>
          <cell r="E19236" t="str">
            <v>District 1</v>
          </cell>
          <cell r="F19236" t="str">
            <v>Water</v>
          </cell>
        </row>
        <row r="19237">
          <cell r="B19237">
            <v>3839165.45</v>
          </cell>
          <cell r="C19237">
            <v>2013</v>
          </cell>
          <cell r="D19237" t="str">
            <v>401100  Salaries and Wages</v>
          </cell>
          <cell r="E19237" t="str">
            <v>District 1</v>
          </cell>
          <cell r="F19237" t="str">
            <v>Water</v>
          </cell>
        </row>
        <row r="19238">
          <cell r="B19238">
            <v>76301.320000000007</v>
          </cell>
          <cell r="C19238">
            <v>2013</v>
          </cell>
          <cell r="D19238" t="str">
            <v>401100  Salaries and Wages</v>
          </cell>
          <cell r="E19238" t="str">
            <v>District 1</v>
          </cell>
          <cell r="F19238" t="str">
            <v>Water</v>
          </cell>
        </row>
        <row r="19239">
          <cell r="B19239">
            <v>9276082.6099999994</v>
          </cell>
          <cell r="C19239">
            <v>2013</v>
          </cell>
          <cell r="D19239" t="str">
            <v>401100  Salaries and Wages</v>
          </cell>
          <cell r="E19239" t="str">
            <v>District 1</v>
          </cell>
          <cell r="F19239" t="str">
            <v>Water</v>
          </cell>
        </row>
        <row r="19240">
          <cell r="B19240">
            <v>0</v>
          </cell>
          <cell r="C19240">
            <v>2013</v>
          </cell>
          <cell r="D19240" t="str">
            <v>401200  Non Permanent Staff</v>
          </cell>
          <cell r="E19240" t="str">
            <v>Informal Settlements</v>
          </cell>
          <cell r="F19240" t="str">
            <v>Sewer</v>
          </cell>
        </row>
        <row r="19241">
          <cell r="B19241">
            <v>0</v>
          </cell>
          <cell r="C19241">
            <v>2013</v>
          </cell>
          <cell r="D19241" t="str">
            <v>401200  Non Permanent Staff</v>
          </cell>
          <cell r="E19241" t="str">
            <v>District 4</v>
          </cell>
          <cell r="F19241" t="str">
            <v>Sewer</v>
          </cell>
        </row>
        <row r="19242">
          <cell r="B19242">
            <v>0</v>
          </cell>
          <cell r="C19242">
            <v>2013</v>
          </cell>
          <cell r="D19242" t="str">
            <v>401200  Non Permanent Staff</v>
          </cell>
          <cell r="E19242" t="str">
            <v>District 6</v>
          </cell>
          <cell r="F19242" t="str">
            <v>Sewer</v>
          </cell>
        </row>
        <row r="19243">
          <cell r="B19243">
            <v>0</v>
          </cell>
          <cell r="C19243">
            <v>2013</v>
          </cell>
          <cell r="D19243" t="str">
            <v>401200  Non Permanent Staff</v>
          </cell>
          <cell r="E19243" t="str">
            <v>Logistics</v>
          </cell>
          <cell r="F19243" t="str">
            <v>Water</v>
          </cell>
        </row>
        <row r="19244">
          <cell r="B19244">
            <v>-1207.22</v>
          </cell>
          <cell r="C19244">
            <v>2013</v>
          </cell>
          <cell r="D19244" t="str">
            <v>401200  Non Permanent Staff</v>
          </cell>
          <cell r="E19244" t="str">
            <v>Informal Settlements</v>
          </cell>
          <cell r="F19244" t="str">
            <v>Water</v>
          </cell>
        </row>
        <row r="19245">
          <cell r="B19245">
            <v>32320.5</v>
          </cell>
          <cell r="C19245">
            <v>2013</v>
          </cell>
          <cell r="D19245" t="str">
            <v>401200  Non Permanent Staff</v>
          </cell>
          <cell r="E19245" t="str">
            <v>Logistics</v>
          </cell>
          <cell r="F19245" t="str">
            <v>Water</v>
          </cell>
        </row>
        <row r="19246">
          <cell r="B19246">
            <v>79920.160000000003</v>
          </cell>
          <cell r="C19246">
            <v>2013</v>
          </cell>
          <cell r="D19246" t="str">
            <v>401200  Non Permanent Staff</v>
          </cell>
          <cell r="E19246" t="str">
            <v>District 1</v>
          </cell>
          <cell r="F19246" t="str">
            <v>Water</v>
          </cell>
        </row>
        <row r="19247">
          <cell r="B19247">
            <v>32320.5</v>
          </cell>
          <cell r="C19247">
            <v>2013</v>
          </cell>
          <cell r="D19247" t="str">
            <v>401200  Non Permanent Staff</v>
          </cell>
          <cell r="E19247" t="str">
            <v>District 3</v>
          </cell>
          <cell r="F19247" t="str">
            <v>Water</v>
          </cell>
        </row>
        <row r="19248">
          <cell r="B19248">
            <v>0</v>
          </cell>
          <cell r="C19248">
            <v>2013</v>
          </cell>
          <cell r="D19248" t="str">
            <v>401200  Non Permanent Staff</v>
          </cell>
          <cell r="E19248" t="str">
            <v>District 6</v>
          </cell>
          <cell r="F19248" t="str">
            <v>Water</v>
          </cell>
        </row>
        <row r="19249">
          <cell r="B19249">
            <v>357457.2</v>
          </cell>
          <cell r="C19249">
            <v>2013</v>
          </cell>
          <cell r="D19249" t="str">
            <v>401200  Non Permanent Staff</v>
          </cell>
          <cell r="E19249" t="str">
            <v>District 8</v>
          </cell>
          <cell r="F19249" t="str">
            <v>Water</v>
          </cell>
        </row>
        <row r="19250">
          <cell r="B19250">
            <v>137048.94</v>
          </cell>
          <cell r="C19250">
            <v>2013</v>
          </cell>
          <cell r="D19250" t="str">
            <v>401300  Bonuses</v>
          </cell>
          <cell r="E19250" t="str">
            <v>District 8</v>
          </cell>
          <cell r="F19250" t="str">
            <v>Water</v>
          </cell>
        </row>
        <row r="19251">
          <cell r="B19251">
            <v>398168.76</v>
          </cell>
          <cell r="C19251">
            <v>2013</v>
          </cell>
          <cell r="D19251" t="str">
            <v>401300  Bonuses</v>
          </cell>
          <cell r="E19251" t="str">
            <v>District 8</v>
          </cell>
          <cell r="F19251" t="str">
            <v>Water</v>
          </cell>
        </row>
        <row r="19252">
          <cell r="B19252">
            <v>130309.18</v>
          </cell>
          <cell r="C19252">
            <v>2013</v>
          </cell>
          <cell r="D19252" t="str">
            <v>401300  Bonuses</v>
          </cell>
          <cell r="E19252" t="str">
            <v>District 6</v>
          </cell>
          <cell r="F19252" t="str">
            <v>Water</v>
          </cell>
        </row>
        <row r="19253">
          <cell r="B19253">
            <v>77160.42</v>
          </cell>
          <cell r="C19253">
            <v>2013</v>
          </cell>
          <cell r="D19253" t="str">
            <v>401300  Bonuses</v>
          </cell>
          <cell r="E19253" t="str">
            <v>District 3</v>
          </cell>
          <cell r="F19253" t="str">
            <v>Water</v>
          </cell>
        </row>
        <row r="19254">
          <cell r="B19254">
            <v>107080.69</v>
          </cell>
          <cell r="C19254">
            <v>2013</v>
          </cell>
          <cell r="D19254" t="str">
            <v>401300  Bonuses</v>
          </cell>
          <cell r="E19254" t="str">
            <v>District 3</v>
          </cell>
          <cell r="F19254" t="str">
            <v>Water</v>
          </cell>
        </row>
        <row r="19255">
          <cell r="B19255">
            <v>7551.56</v>
          </cell>
          <cell r="C19255">
            <v>2013</v>
          </cell>
          <cell r="D19255" t="str">
            <v>401300  Bonuses</v>
          </cell>
          <cell r="E19255" t="str">
            <v>District 3</v>
          </cell>
          <cell r="F19255" t="str">
            <v>Water</v>
          </cell>
        </row>
        <row r="19256">
          <cell r="B19256">
            <v>341113.55</v>
          </cell>
          <cell r="C19256">
            <v>2013</v>
          </cell>
          <cell r="D19256" t="str">
            <v>401300  Bonuses</v>
          </cell>
          <cell r="E19256" t="str">
            <v>District 3</v>
          </cell>
          <cell r="F19256" t="str">
            <v>Water</v>
          </cell>
        </row>
        <row r="19257">
          <cell r="B19257">
            <v>12117.09</v>
          </cell>
          <cell r="C19257">
            <v>2013</v>
          </cell>
          <cell r="D19257" t="str">
            <v>401300  Bonuses</v>
          </cell>
          <cell r="E19257" t="str">
            <v>District 4</v>
          </cell>
          <cell r="F19257" t="str">
            <v>Water</v>
          </cell>
        </row>
        <row r="19258">
          <cell r="B19258">
            <v>290950.78000000003</v>
          </cell>
          <cell r="C19258">
            <v>2013</v>
          </cell>
          <cell r="D19258" t="str">
            <v>401300  Bonuses</v>
          </cell>
          <cell r="E19258" t="str">
            <v>District 4</v>
          </cell>
          <cell r="F19258" t="str">
            <v>Water</v>
          </cell>
        </row>
        <row r="19259">
          <cell r="B19259">
            <v>493754.6</v>
          </cell>
          <cell r="C19259">
            <v>2013</v>
          </cell>
          <cell r="D19259" t="str">
            <v>401300  Bonuses</v>
          </cell>
          <cell r="E19259" t="str">
            <v>District 4</v>
          </cell>
          <cell r="F19259" t="str">
            <v>Water</v>
          </cell>
        </row>
        <row r="19260">
          <cell r="B19260">
            <v>383430.19</v>
          </cell>
          <cell r="C19260">
            <v>2013</v>
          </cell>
          <cell r="D19260" t="str">
            <v>401300  Bonuses</v>
          </cell>
          <cell r="E19260" t="str">
            <v>District 4</v>
          </cell>
          <cell r="F19260" t="str">
            <v>Water</v>
          </cell>
        </row>
        <row r="19261">
          <cell r="B19261">
            <v>193961.58</v>
          </cell>
          <cell r="C19261">
            <v>2013</v>
          </cell>
          <cell r="D19261" t="str">
            <v>401300  Bonuses</v>
          </cell>
          <cell r="E19261" t="str">
            <v>District 4</v>
          </cell>
          <cell r="F19261" t="str">
            <v>Water</v>
          </cell>
        </row>
        <row r="19262">
          <cell r="B19262">
            <v>6895.27</v>
          </cell>
          <cell r="C19262">
            <v>2013</v>
          </cell>
          <cell r="D19262" t="str">
            <v>401300  Bonuses</v>
          </cell>
          <cell r="E19262" t="str">
            <v>District 8</v>
          </cell>
          <cell r="F19262" t="str">
            <v>Water</v>
          </cell>
        </row>
        <row r="19263">
          <cell r="B19263">
            <v>12496.37</v>
          </cell>
          <cell r="C19263">
            <v>2013</v>
          </cell>
          <cell r="D19263" t="str">
            <v>401300  Bonuses</v>
          </cell>
          <cell r="E19263" t="str">
            <v>District 8</v>
          </cell>
          <cell r="F19263" t="str">
            <v>Water</v>
          </cell>
        </row>
        <row r="19264">
          <cell r="B19264">
            <v>-7.23</v>
          </cell>
          <cell r="C19264">
            <v>2013</v>
          </cell>
          <cell r="D19264" t="str">
            <v>401300  Bonuses</v>
          </cell>
          <cell r="E19264" t="str">
            <v>District 1</v>
          </cell>
          <cell r="F19264" t="str">
            <v>Water</v>
          </cell>
        </row>
        <row r="19265">
          <cell r="B19265">
            <v>61284.51</v>
          </cell>
          <cell r="C19265">
            <v>2013</v>
          </cell>
          <cell r="D19265" t="str">
            <v>401300  Bonuses</v>
          </cell>
          <cell r="E19265" t="str">
            <v>District 6</v>
          </cell>
          <cell r="F19265" t="str">
            <v>Water</v>
          </cell>
        </row>
        <row r="19266">
          <cell r="B19266">
            <v>406106.31</v>
          </cell>
          <cell r="C19266">
            <v>2013</v>
          </cell>
          <cell r="D19266" t="str">
            <v>401300  Bonuses</v>
          </cell>
          <cell r="E19266" t="str">
            <v>District 6</v>
          </cell>
          <cell r="F19266" t="str">
            <v>Water</v>
          </cell>
        </row>
        <row r="19267">
          <cell r="B19267">
            <v>0</v>
          </cell>
          <cell r="C19267">
            <v>2013</v>
          </cell>
          <cell r="D19267" t="str">
            <v>401300  Bonuses</v>
          </cell>
          <cell r="E19267" t="str">
            <v>District 6</v>
          </cell>
          <cell r="F19267" t="str">
            <v>Water</v>
          </cell>
        </row>
        <row r="19268">
          <cell r="B19268">
            <v>136840.26999999999</v>
          </cell>
          <cell r="C19268">
            <v>2013</v>
          </cell>
          <cell r="D19268" t="str">
            <v>401300  Bonuses</v>
          </cell>
          <cell r="E19268" t="str">
            <v>District 6</v>
          </cell>
          <cell r="F19268" t="str">
            <v>Water</v>
          </cell>
        </row>
        <row r="19269">
          <cell r="B19269">
            <v>285291.18</v>
          </cell>
          <cell r="C19269">
            <v>2013</v>
          </cell>
          <cell r="D19269" t="str">
            <v>401300  Bonuses</v>
          </cell>
          <cell r="E19269" t="str">
            <v>District 6</v>
          </cell>
          <cell r="F19269" t="str">
            <v>Water</v>
          </cell>
        </row>
        <row r="19270">
          <cell r="B19270">
            <v>408388.9</v>
          </cell>
          <cell r="C19270">
            <v>2013</v>
          </cell>
          <cell r="D19270" t="str">
            <v>401300  Bonuses</v>
          </cell>
          <cell r="E19270" t="str">
            <v>District 6</v>
          </cell>
          <cell r="F19270" t="str">
            <v>Water</v>
          </cell>
        </row>
        <row r="19271">
          <cell r="B19271">
            <v>288217.08</v>
          </cell>
          <cell r="C19271">
            <v>2013</v>
          </cell>
          <cell r="D19271" t="str">
            <v>401300  Bonuses</v>
          </cell>
          <cell r="E19271" t="str">
            <v>District 8</v>
          </cell>
          <cell r="F19271" t="str">
            <v>Water</v>
          </cell>
        </row>
        <row r="19272">
          <cell r="B19272">
            <v>888261.35</v>
          </cell>
          <cell r="C19272">
            <v>2013</v>
          </cell>
          <cell r="D19272" t="str">
            <v>401300  Bonuses</v>
          </cell>
          <cell r="E19272" t="str">
            <v>District 8</v>
          </cell>
          <cell r="F19272" t="str">
            <v>Water</v>
          </cell>
        </row>
        <row r="19273">
          <cell r="B19273">
            <v>5367.78</v>
          </cell>
          <cell r="C19273">
            <v>2013</v>
          </cell>
          <cell r="D19273" t="str">
            <v>401300  Bonuses</v>
          </cell>
          <cell r="E19273" t="str">
            <v>District 8</v>
          </cell>
          <cell r="F19273" t="str">
            <v>Water</v>
          </cell>
        </row>
        <row r="19274">
          <cell r="B19274">
            <v>12014.92</v>
          </cell>
          <cell r="C19274">
            <v>2013</v>
          </cell>
          <cell r="D19274" t="str">
            <v>401300  Bonuses</v>
          </cell>
          <cell r="E19274" t="str">
            <v>District 8</v>
          </cell>
          <cell r="F19274" t="str">
            <v>Water</v>
          </cell>
        </row>
        <row r="19275">
          <cell r="B19275">
            <v>486735</v>
          </cell>
          <cell r="C19275">
            <v>2013</v>
          </cell>
          <cell r="D19275" t="str">
            <v>401300  Bonuses</v>
          </cell>
          <cell r="E19275" t="str">
            <v>District 8</v>
          </cell>
          <cell r="F19275" t="str">
            <v>Water</v>
          </cell>
        </row>
        <row r="19276">
          <cell r="B19276">
            <v>420727.48</v>
          </cell>
          <cell r="C19276">
            <v>2013</v>
          </cell>
          <cell r="D19276" t="str">
            <v>401300  Bonuses</v>
          </cell>
          <cell r="E19276" t="str">
            <v>District 8</v>
          </cell>
          <cell r="F19276" t="str">
            <v>Water</v>
          </cell>
        </row>
        <row r="19277">
          <cell r="B19277">
            <v>255626.77</v>
          </cell>
          <cell r="C19277">
            <v>2013</v>
          </cell>
          <cell r="D19277" t="str">
            <v>401300  Bonuses</v>
          </cell>
          <cell r="E19277" t="str">
            <v>District 8</v>
          </cell>
          <cell r="F19277" t="str">
            <v>Water</v>
          </cell>
        </row>
        <row r="19278">
          <cell r="B19278">
            <v>3392091.3</v>
          </cell>
          <cell r="C19278">
            <v>2013</v>
          </cell>
          <cell r="D19278" t="str">
            <v>401300  Bonuses</v>
          </cell>
          <cell r="E19278" t="str">
            <v>District 8</v>
          </cell>
          <cell r="F19278" t="str">
            <v>Water</v>
          </cell>
        </row>
        <row r="19279">
          <cell r="B19279">
            <v>29870.32</v>
          </cell>
          <cell r="C19279">
            <v>2013</v>
          </cell>
          <cell r="D19279" t="str">
            <v>401300  Bonuses</v>
          </cell>
          <cell r="E19279" t="str">
            <v>Informal Settlements</v>
          </cell>
          <cell r="F19279" t="str">
            <v>Sewer</v>
          </cell>
        </row>
        <row r="19280">
          <cell r="B19280">
            <v>795452.59</v>
          </cell>
          <cell r="C19280">
            <v>2013</v>
          </cell>
          <cell r="D19280" t="str">
            <v>401300  Bonuses</v>
          </cell>
          <cell r="E19280" t="str">
            <v>District 1</v>
          </cell>
          <cell r="F19280" t="str">
            <v>Sewer</v>
          </cell>
        </row>
        <row r="19281">
          <cell r="B19281">
            <v>415742.81</v>
          </cell>
          <cell r="C19281">
            <v>2013</v>
          </cell>
          <cell r="D19281" t="str">
            <v>401300  Bonuses</v>
          </cell>
          <cell r="E19281" t="str">
            <v>District 7</v>
          </cell>
          <cell r="F19281" t="str">
            <v>Sewer</v>
          </cell>
        </row>
        <row r="19282">
          <cell r="B19282">
            <v>130375.52</v>
          </cell>
          <cell r="C19282">
            <v>2013</v>
          </cell>
          <cell r="D19282" t="str">
            <v>401300  Bonuses</v>
          </cell>
          <cell r="E19282" t="str">
            <v>District 6</v>
          </cell>
          <cell r="F19282" t="str">
            <v>Sewer</v>
          </cell>
        </row>
        <row r="19283">
          <cell r="B19283">
            <v>12241.67</v>
          </cell>
          <cell r="C19283">
            <v>2013</v>
          </cell>
          <cell r="D19283" t="str">
            <v>401300  Bonuses</v>
          </cell>
          <cell r="E19283" t="str">
            <v>TOC</v>
          </cell>
          <cell r="F19283" t="str">
            <v>Sewer</v>
          </cell>
        </row>
        <row r="19284">
          <cell r="B19284">
            <v>285164.27</v>
          </cell>
          <cell r="C19284">
            <v>2013</v>
          </cell>
          <cell r="D19284" t="str">
            <v>401300  Bonuses</v>
          </cell>
          <cell r="E19284" t="str">
            <v>District 3</v>
          </cell>
          <cell r="F19284" t="str">
            <v>Sewer</v>
          </cell>
        </row>
        <row r="19285">
          <cell r="B19285">
            <v>449378.47</v>
          </cell>
          <cell r="C19285">
            <v>2013</v>
          </cell>
          <cell r="D19285" t="str">
            <v>401300  Bonuses</v>
          </cell>
          <cell r="E19285" t="str">
            <v>District 4</v>
          </cell>
          <cell r="F19285" t="str">
            <v>Sewer</v>
          </cell>
        </row>
        <row r="19286">
          <cell r="B19286">
            <v>324264.08</v>
          </cell>
          <cell r="C19286">
            <v>2013</v>
          </cell>
          <cell r="D19286" t="str">
            <v>401300  Bonuses</v>
          </cell>
          <cell r="E19286" t="str">
            <v>District 4</v>
          </cell>
          <cell r="F19286" t="str">
            <v>Sewer</v>
          </cell>
        </row>
        <row r="19287">
          <cell r="B19287">
            <v>189030.7</v>
          </cell>
          <cell r="C19287">
            <v>2013</v>
          </cell>
          <cell r="D19287" t="str">
            <v>401300  Bonuses</v>
          </cell>
          <cell r="E19287" t="str">
            <v>District 4</v>
          </cell>
          <cell r="F19287" t="str">
            <v>Sewer</v>
          </cell>
        </row>
        <row r="19288">
          <cell r="B19288">
            <v>209627.76</v>
          </cell>
          <cell r="C19288">
            <v>2013</v>
          </cell>
          <cell r="D19288" t="str">
            <v>401300  Bonuses</v>
          </cell>
          <cell r="E19288" t="str">
            <v>District 7</v>
          </cell>
          <cell r="F19288" t="str">
            <v>Sewer</v>
          </cell>
        </row>
        <row r="19289">
          <cell r="B19289">
            <v>67938.7</v>
          </cell>
          <cell r="C19289">
            <v>2013</v>
          </cell>
          <cell r="D19289" t="str">
            <v>401300  Bonuses</v>
          </cell>
          <cell r="E19289" t="str">
            <v>District 6</v>
          </cell>
          <cell r="F19289" t="str">
            <v>Sewer</v>
          </cell>
        </row>
        <row r="19290">
          <cell r="B19290">
            <v>72361.23</v>
          </cell>
          <cell r="C19290">
            <v>2013</v>
          </cell>
          <cell r="D19290" t="str">
            <v>401300  Bonuses</v>
          </cell>
          <cell r="E19290" t="str">
            <v>District 6</v>
          </cell>
          <cell r="F19290" t="str">
            <v>Sewer</v>
          </cell>
        </row>
        <row r="19291">
          <cell r="B19291">
            <v>242640.45</v>
          </cell>
          <cell r="C19291">
            <v>2013</v>
          </cell>
          <cell r="D19291" t="str">
            <v>401300  Bonuses</v>
          </cell>
          <cell r="E19291" t="str">
            <v>District 6</v>
          </cell>
          <cell r="F19291" t="str">
            <v>Sewer</v>
          </cell>
        </row>
        <row r="19292">
          <cell r="B19292">
            <v>-5460.96</v>
          </cell>
          <cell r="C19292">
            <v>2013</v>
          </cell>
          <cell r="D19292" t="str">
            <v>401300  Bonuses</v>
          </cell>
          <cell r="E19292" t="str">
            <v>District 7</v>
          </cell>
          <cell r="F19292" t="str">
            <v>Sewer</v>
          </cell>
        </row>
        <row r="19293">
          <cell r="B19293">
            <v>136271</v>
          </cell>
          <cell r="C19293">
            <v>2013</v>
          </cell>
          <cell r="D19293" t="str">
            <v>401300  Bonuses</v>
          </cell>
          <cell r="E19293" t="str">
            <v>Logistics</v>
          </cell>
          <cell r="F19293" t="str">
            <v>Water</v>
          </cell>
        </row>
        <row r="19294">
          <cell r="B19294">
            <v>175545.23</v>
          </cell>
          <cell r="C19294">
            <v>2013</v>
          </cell>
          <cell r="D19294" t="str">
            <v>401300  Bonuses</v>
          </cell>
          <cell r="E19294" t="str">
            <v>Informal Settlements</v>
          </cell>
          <cell r="F19294" t="str">
            <v>Water</v>
          </cell>
        </row>
        <row r="19295">
          <cell r="B19295">
            <v>696992.02</v>
          </cell>
          <cell r="C19295">
            <v>2013</v>
          </cell>
          <cell r="D19295" t="str">
            <v>401300  Bonuses</v>
          </cell>
          <cell r="E19295" t="str">
            <v>TOC</v>
          </cell>
          <cell r="F19295" t="str">
            <v>Water</v>
          </cell>
        </row>
        <row r="19296">
          <cell r="B19296">
            <v>364081.77</v>
          </cell>
          <cell r="C19296">
            <v>2013</v>
          </cell>
          <cell r="D19296" t="str">
            <v>401300  Bonuses</v>
          </cell>
          <cell r="E19296" t="str">
            <v>Informal Settlements</v>
          </cell>
          <cell r="F19296" t="str">
            <v>Water</v>
          </cell>
        </row>
        <row r="19297">
          <cell r="B19297">
            <v>381497.48</v>
          </cell>
          <cell r="C19297">
            <v>2013</v>
          </cell>
          <cell r="D19297" t="str">
            <v>401300  Bonuses</v>
          </cell>
          <cell r="E19297" t="str">
            <v>TOC</v>
          </cell>
          <cell r="F19297" t="str">
            <v>Water</v>
          </cell>
        </row>
        <row r="19298">
          <cell r="B19298">
            <v>176189.27</v>
          </cell>
          <cell r="C19298">
            <v>2013</v>
          </cell>
          <cell r="D19298" t="str">
            <v>401300  Bonuses</v>
          </cell>
          <cell r="E19298" t="str">
            <v>Logistics</v>
          </cell>
          <cell r="F19298" t="str">
            <v>Water</v>
          </cell>
        </row>
        <row r="19299">
          <cell r="B19299">
            <v>252863.96</v>
          </cell>
          <cell r="C19299">
            <v>2013</v>
          </cell>
          <cell r="D19299" t="str">
            <v>401300  Bonuses</v>
          </cell>
          <cell r="E19299" t="str">
            <v>Logistics</v>
          </cell>
          <cell r="F19299" t="str">
            <v>Water</v>
          </cell>
        </row>
        <row r="19300">
          <cell r="B19300">
            <v>458674.79</v>
          </cell>
          <cell r="C19300">
            <v>2013</v>
          </cell>
          <cell r="D19300" t="str">
            <v>401300  Bonuses</v>
          </cell>
          <cell r="E19300" t="str">
            <v>Logistics</v>
          </cell>
          <cell r="F19300" t="str">
            <v>Water</v>
          </cell>
        </row>
        <row r="19301">
          <cell r="B19301">
            <v>171535.39</v>
          </cell>
          <cell r="C19301">
            <v>2013</v>
          </cell>
          <cell r="D19301" t="str">
            <v>401300  Bonuses</v>
          </cell>
          <cell r="E19301" t="str">
            <v>Logistics</v>
          </cell>
          <cell r="F19301" t="str">
            <v>Water</v>
          </cell>
        </row>
        <row r="19302">
          <cell r="B19302">
            <v>369006</v>
          </cell>
          <cell r="C19302">
            <v>2013</v>
          </cell>
          <cell r="D19302" t="str">
            <v>401300  Bonuses</v>
          </cell>
          <cell r="E19302" t="str">
            <v>Logistics</v>
          </cell>
          <cell r="F19302" t="str">
            <v>Water</v>
          </cell>
        </row>
        <row r="19303">
          <cell r="B19303">
            <v>106524.11</v>
          </cell>
          <cell r="C19303">
            <v>2013</v>
          </cell>
          <cell r="D19303" t="str">
            <v>401300  Bonuses</v>
          </cell>
          <cell r="E19303" t="str">
            <v>District 1</v>
          </cell>
          <cell r="F19303" t="str">
            <v>Water</v>
          </cell>
        </row>
        <row r="19304">
          <cell r="B19304">
            <v>266363.84000000003</v>
          </cell>
          <cell r="C19304">
            <v>2013</v>
          </cell>
          <cell r="D19304" t="str">
            <v>401300  Bonuses</v>
          </cell>
          <cell r="E19304" t="str">
            <v>District 1</v>
          </cell>
          <cell r="F19304" t="str">
            <v>Water</v>
          </cell>
        </row>
        <row r="19305">
          <cell r="B19305">
            <v>6338.1</v>
          </cell>
          <cell r="C19305">
            <v>2013</v>
          </cell>
          <cell r="D19305" t="str">
            <v>401300  Bonuses</v>
          </cell>
          <cell r="E19305" t="str">
            <v>District 1</v>
          </cell>
          <cell r="F19305" t="str">
            <v>Water</v>
          </cell>
        </row>
        <row r="19306">
          <cell r="B19306">
            <v>770630.39</v>
          </cell>
          <cell r="C19306">
            <v>2013</v>
          </cell>
          <cell r="D19306" t="str">
            <v>401300  Bonuses</v>
          </cell>
          <cell r="E19306" t="str">
            <v>District 1</v>
          </cell>
          <cell r="F19306" t="str">
            <v>Water</v>
          </cell>
        </row>
        <row r="19307">
          <cell r="B19307">
            <v>112815.79</v>
          </cell>
          <cell r="C19307">
            <v>2013</v>
          </cell>
          <cell r="D19307" t="str">
            <v>401300  Bonuses</v>
          </cell>
          <cell r="E19307" t="str">
            <v>District 6</v>
          </cell>
          <cell r="F19307" t="str">
            <v>Water</v>
          </cell>
        </row>
        <row r="19308">
          <cell r="B19308">
            <v>0</v>
          </cell>
          <cell r="C19308">
            <v>2013</v>
          </cell>
          <cell r="D19308" t="str">
            <v>401400  Leave Pay</v>
          </cell>
          <cell r="E19308" t="str">
            <v>District 8</v>
          </cell>
          <cell r="F19308" t="str">
            <v>Water</v>
          </cell>
        </row>
        <row r="19309">
          <cell r="B19309">
            <v>104980.61</v>
          </cell>
          <cell r="C19309">
            <v>2013</v>
          </cell>
          <cell r="D19309" t="str">
            <v>401400  Leave Pay</v>
          </cell>
          <cell r="E19309" t="str">
            <v>District 8</v>
          </cell>
          <cell r="F19309" t="str">
            <v>Water</v>
          </cell>
        </row>
        <row r="19310">
          <cell r="B19310">
            <v>46576.160000000003</v>
          </cell>
          <cell r="C19310">
            <v>2013</v>
          </cell>
          <cell r="D19310" t="str">
            <v>401400  Leave Pay</v>
          </cell>
          <cell r="E19310" t="str">
            <v>District 6</v>
          </cell>
          <cell r="F19310" t="str">
            <v>Water</v>
          </cell>
        </row>
        <row r="19311">
          <cell r="B19311">
            <v>0</v>
          </cell>
          <cell r="C19311">
            <v>2013</v>
          </cell>
          <cell r="D19311" t="str">
            <v>401400  Leave Pay</v>
          </cell>
          <cell r="E19311" t="str">
            <v>District 3</v>
          </cell>
          <cell r="F19311" t="str">
            <v>Water</v>
          </cell>
        </row>
        <row r="19312">
          <cell r="B19312">
            <v>0</v>
          </cell>
          <cell r="C19312">
            <v>2013</v>
          </cell>
          <cell r="D19312" t="str">
            <v>401400  Leave Pay</v>
          </cell>
          <cell r="E19312" t="str">
            <v>District 3</v>
          </cell>
          <cell r="F19312" t="str">
            <v>Water</v>
          </cell>
        </row>
        <row r="19313">
          <cell r="B19313">
            <v>6947.74</v>
          </cell>
          <cell r="C19313">
            <v>2013</v>
          </cell>
          <cell r="D19313" t="str">
            <v>401400  Leave Pay</v>
          </cell>
          <cell r="E19313" t="str">
            <v>District 3</v>
          </cell>
          <cell r="F19313" t="str">
            <v>Water</v>
          </cell>
        </row>
        <row r="19314">
          <cell r="B19314">
            <v>45414.38</v>
          </cell>
          <cell r="C19314">
            <v>2013</v>
          </cell>
          <cell r="D19314" t="str">
            <v>401400  Leave Pay</v>
          </cell>
          <cell r="E19314" t="str">
            <v>District 3</v>
          </cell>
          <cell r="F19314" t="str">
            <v>Water</v>
          </cell>
        </row>
        <row r="19315">
          <cell r="B19315">
            <v>48220.38</v>
          </cell>
          <cell r="C19315">
            <v>2013</v>
          </cell>
          <cell r="D19315" t="str">
            <v>401400  Leave Pay</v>
          </cell>
          <cell r="E19315" t="str">
            <v>District 4</v>
          </cell>
          <cell r="F19315" t="str">
            <v>Water</v>
          </cell>
        </row>
        <row r="19316">
          <cell r="B19316">
            <v>70180.59</v>
          </cell>
          <cell r="C19316">
            <v>2013</v>
          </cell>
          <cell r="D19316" t="str">
            <v>401400  Leave Pay</v>
          </cell>
          <cell r="E19316" t="str">
            <v>District 4</v>
          </cell>
          <cell r="F19316" t="str">
            <v>Water</v>
          </cell>
        </row>
        <row r="19317">
          <cell r="B19317">
            <v>0</v>
          </cell>
          <cell r="C19317">
            <v>2013</v>
          </cell>
          <cell r="D19317" t="str">
            <v>401400  Leave Pay</v>
          </cell>
          <cell r="E19317" t="str">
            <v>District 4</v>
          </cell>
          <cell r="F19317" t="str">
            <v>Water</v>
          </cell>
        </row>
        <row r="19318">
          <cell r="B19318">
            <v>15690.66</v>
          </cell>
          <cell r="C19318">
            <v>2013</v>
          </cell>
          <cell r="D19318" t="str">
            <v>401400  Leave Pay</v>
          </cell>
          <cell r="E19318" t="str">
            <v>District 4</v>
          </cell>
          <cell r="F19318" t="str">
            <v>Water</v>
          </cell>
        </row>
        <row r="19319">
          <cell r="B19319">
            <v>0</v>
          </cell>
          <cell r="C19319">
            <v>2013</v>
          </cell>
          <cell r="D19319" t="str">
            <v>401400  Leave Pay</v>
          </cell>
          <cell r="E19319" t="str">
            <v>District 8</v>
          </cell>
          <cell r="F19319" t="str">
            <v>Water</v>
          </cell>
        </row>
        <row r="19320">
          <cell r="B19320">
            <v>0</v>
          </cell>
          <cell r="C19320">
            <v>2013</v>
          </cell>
          <cell r="D19320" t="str">
            <v>401400  Leave Pay</v>
          </cell>
          <cell r="E19320" t="str">
            <v>District 8</v>
          </cell>
          <cell r="F19320" t="str">
            <v>Water</v>
          </cell>
        </row>
        <row r="19321">
          <cell r="B19321">
            <v>5601.2</v>
          </cell>
          <cell r="C19321">
            <v>2013</v>
          </cell>
          <cell r="D19321" t="str">
            <v>401400  Leave Pay</v>
          </cell>
          <cell r="E19321" t="str">
            <v>District 6</v>
          </cell>
          <cell r="F19321" t="str">
            <v>Water</v>
          </cell>
        </row>
        <row r="19322">
          <cell r="B19322">
            <v>19191.84</v>
          </cell>
          <cell r="C19322">
            <v>2013</v>
          </cell>
          <cell r="D19322" t="str">
            <v>401400  Leave Pay</v>
          </cell>
          <cell r="E19322" t="str">
            <v>District 6</v>
          </cell>
          <cell r="F19322" t="str">
            <v>Water</v>
          </cell>
        </row>
        <row r="19323">
          <cell r="B19323">
            <v>0</v>
          </cell>
          <cell r="C19323">
            <v>2013</v>
          </cell>
          <cell r="D19323" t="str">
            <v>401400  Leave Pay</v>
          </cell>
          <cell r="E19323" t="str">
            <v>District 6</v>
          </cell>
          <cell r="F19323" t="str">
            <v>Water</v>
          </cell>
        </row>
        <row r="19324">
          <cell r="B19324">
            <v>154.02000000000001</v>
          </cell>
          <cell r="C19324">
            <v>2013</v>
          </cell>
          <cell r="D19324" t="str">
            <v>401400  Leave Pay</v>
          </cell>
          <cell r="E19324" t="str">
            <v>District 6</v>
          </cell>
          <cell r="F19324" t="str">
            <v>Water</v>
          </cell>
        </row>
        <row r="19325">
          <cell r="B19325">
            <v>38624.03</v>
          </cell>
          <cell r="C19325">
            <v>2013</v>
          </cell>
          <cell r="D19325" t="str">
            <v>401400  Leave Pay</v>
          </cell>
          <cell r="E19325" t="str">
            <v>District 6</v>
          </cell>
          <cell r="F19325" t="str">
            <v>Water</v>
          </cell>
        </row>
        <row r="19326">
          <cell r="B19326">
            <v>30779.919999999998</v>
          </cell>
          <cell r="C19326">
            <v>2013</v>
          </cell>
          <cell r="D19326" t="str">
            <v>401400  Leave Pay</v>
          </cell>
          <cell r="E19326" t="str">
            <v>District 6</v>
          </cell>
          <cell r="F19326" t="str">
            <v>Water</v>
          </cell>
        </row>
        <row r="19327">
          <cell r="B19327">
            <v>34419.589999999997</v>
          </cell>
          <cell r="C19327">
            <v>2013</v>
          </cell>
          <cell r="D19327" t="str">
            <v>401400  Leave Pay</v>
          </cell>
          <cell r="E19327" t="str">
            <v>District 6</v>
          </cell>
          <cell r="F19327" t="str">
            <v>Water</v>
          </cell>
        </row>
        <row r="19328">
          <cell r="B19328">
            <v>40642.300000000003</v>
          </cell>
          <cell r="C19328">
            <v>2013</v>
          </cell>
          <cell r="D19328" t="str">
            <v>401400  Leave Pay</v>
          </cell>
          <cell r="E19328" t="str">
            <v>District 8</v>
          </cell>
          <cell r="F19328" t="str">
            <v>Water</v>
          </cell>
        </row>
        <row r="19329">
          <cell r="B19329">
            <v>162327.62</v>
          </cell>
          <cell r="C19329">
            <v>2013</v>
          </cell>
          <cell r="D19329" t="str">
            <v>401400  Leave Pay</v>
          </cell>
          <cell r="E19329" t="str">
            <v>District 8</v>
          </cell>
          <cell r="F19329" t="str">
            <v>Water</v>
          </cell>
        </row>
        <row r="19330">
          <cell r="B19330">
            <v>0</v>
          </cell>
          <cell r="C19330">
            <v>2013</v>
          </cell>
          <cell r="D19330" t="str">
            <v>401400  Leave Pay</v>
          </cell>
          <cell r="E19330" t="str">
            <v>District 8</v>
          </cell>
          <cell r="F19330" t="str">
            <v>Water</v>
          </cell>
        </row>
        <row r="19331">
          <cell r="B19331">
            <v>0</v>
          </cell>
          <cell r="C19331">
            <v>2013</v>
          </cell>
          <cell r="D19331" t="str">
            <v>401400  Leave Pay</v>
          </cell>
          <cell r="E19331" t="str">
            <v>District 8</v>
          </cell>
          <cell r="F19331" t="str">
            <v>Water</v>
          </cell>
        </row>
        <row r="19332">
          <cell r="B19332">
            <v>7881.74</v>
          </cell>
          <cell r="C19332">
            <v>2013</v>
          </cell>
          <cell r="D19332" t="str">
            <v>401400  Leave Pay</v>
          </cell>
          <cell r="E19332" t="str">
            <v>District 8</v>
          </cell>
          <cell r="F19332" t="str">
            <v>Water</v>
          </cell>
        </row>
        <row r="19333">
          <cell r="B19333">
            <v>1185.02</v>
          </cell>
          <cell r="C19333">
            <v>2013</v>
          </cell>
          <cell r="D19333" t="str">
            <v>401400  Leave Pay</v>
          </cell>
          <cell r="E19333" t="str">
            <v>District 8</v>
          </cell>
          <cell r="F19333" t="str">
            <v>Water</v>
          </cell>
        </row>
        <row r="19334">
          <cell r="B19334">
            <v>603793.77</v>
          </cell>
          <cell r="C19334">
            <v>2013</v>
          </cell>
          <cell r="D19334" t="str">
            <v>401400  Leave Pay</v>
          </cell>
          <cell r="E19334" t="str">
            <v>District 8</v>
          </cell>
          <cell r="F19334" t="str">
            <v>Water</v>
          </cell>
        </row>
        <row r="19335">
          <cell r="B19335">
            <v>0</v>
          </cell>
          <cell r="C19335">
            <v>2013</v>
          </cell>
          <cell r="D19335" t="str">
            <v>401400  Leave Pay</v>
          </cell>
          <cell r="E19335" t="str">
            <v>Informal Settlements</v>
          </cell>
          <cell r="F19335" t="str">
            <v>Sewer</v>
          </cell>
        </row>
        <row r="19336">
          <cell r="B19336">
            <v>113739.54</v>
          </cell>
          <cell r="C19336">
            <v>2013</v>
          </cell>
          <cell r="D19336" t="str">
            <v>401400  Leave Pay</v>
          </cell>
          <cell r="E19336" t="str">
            <v>District 1</v>
          </cell>
          <cell r="F19336" t="str">
            <v>Sewer</v>
          </cell>
        </row>
        <row r="19337">
          <cell r="B19337">
            <v>108189.27</v>
          </cell>
          <cell r="C19337">
            <v>2013</v>
          </cell>
          <cell r="D19337" t="str">
            <v>401400  Leave Pay</v>
          </cell>
          <cell r="E19337" t="str">
            <v>District 7</v>
          </cell>
          <cell r="F19337" t="str">
            <v>Sewer</v>
          </cell>
        </row>
        <row r="19338">
          <cell r="B19338">
            <v>21248.71</v>
          </cell>
          <cell r="C19338">
            <v>2013</v>
          </cell>
          <cell r="D19338" t="str">
            <v>401400  Leave Pay</v>
          </cell>
          <cell r="E19338" t="str">
            <v>District 6</v>
          </cell>
          <cell r="F19338" t="str">
            <v>Sewer</v>
          </cell>
        </row>
        <row r="19339">
          <cell r="B19339">
            <v>19893.939999999999</v>
          </cell>
          <cell r="C19339">
            <v>2013</v>
          </cell>
          <cell r="D19339" t="str">
            <v>401400  Leave Pay</v>
          </cell>
          <cell r="E19339" t="str">
            <v>District 3</v>
          </cell>
          <cell r="F19339" t="str">
            <v>Sewer</v>
          </cell>
        </row>
        <row r="19340">
          <cell r="B19340">
            <v>80939.039999999994</v>
          </cell>
          <cell r="C19340">
            <v>2013</v>
          </cell>
          <cell r="D19340" t="str">
            <v>401400  Leave Pay</v>
          </cell>
          <cell r="E19340" t="str">
            <v>District 4</v>
          </cell>
          <cell r="F19340" t="str">
            <v>Sewer</v>
          </cell>
        </row>
        <row r="19341">
          <cell r="B19341">
            <v>19286.400000000001</v>
          </cell>
          <cell r="C19341">
            <v>2013</v>
          </cell>
          <cell r="D19341" t="str">
            <v>401400  Leave Pay</v>
          </cell>
          <cell r="E19341" t="str">
            <v>District 4</v>
          </cell>
          <cell r="F19341" t="str">
            <v>Sewer</v>
          </cell>
        </row>
        <row r="19342">
          <cell r="B19342">
            <v>31409.47</v>
          </cell>
          <cell r="C19342">
            <v>2013</v>
          </cell>
          <cell r="D19342" t="str">
            <v>401400  Leave Pay</v>
          </cell>
          <cell r="E19342" t="str">
            <v>District 4</v>
          </cell>
          <cell r="F19342" t="str">
            <v>Sewer</v>
          </cell>
        </row>
        <row r="19343">
          <cell r="B19343">
            <v>149384.54</v>
          </cell>
          <cell r="C19343">
            <v>2013</v>
          </cell>
          <cell r="D19343" t="str">
            <v>401400  Leave Pay</v>
          </cell>
          <cell r="E19343" t="str">
            <v>District 7</v>
          </cell>
          <cell r="F19343" t="str">
            <v>Sewer</v>
          </cell>
        </row>
        <row r="19344">
          <cell r="B19344">
            <v>6649.49</v>
          </cell>
          <cell r="C19344">
            <v>2013</v>
          </cell>
          <cell r="D19344" t="str">
            <v>401400  Leave Pay</v>
          </cell>
          <cell r="E19344" t="str">
            <v>District 6</v>
          </cell>
          <cell r="F19344" t="str">
            <v>Sewer</v>
          </cell>
        </row>
        <row r="19345">
          <cell r="B19345">
            <v>2688.31</v>
          </cell>
          <cell r="C19345">
            <v>2013</v>
          </cell>
          <cell r="D19345" t="str">
            <v>401400  Leave Pay</v>
          </cell>
          <cell r="E19345" t="str">
            <v>District 6</v>
          </cell>
          <cell r="F19345" t="str">
            <v>Sewer</v>
          </cell>
        </row>
        <row r="19346">
          <cell r="B19346">
            <v>22026.5</v>
          </cell>
          <cell r="C19346">
            <v>2013</v>
          </cell>
          <cell r="D19346" t="str">
            <v>401400  Leave Pay</v>
          </cell>
          <cell r="E19346" t="str">
            <v>District 6</v>
          </cell>
          <cell r="F19346" t="str">
            <v>Sewer</v>
          </cell>
        </row>
        <row r="19347">
          <cell r="B19347">
            <v>0</v>
          </cell>
          <cell r="C19347">
            <v>2013</v>
          </cell>
          <cell r="D19347" t="str">
            <v>401400  Leave Pay</v>
          </cell>
          <cell r="E19347" t="str">
            <v>District 7</v>
          </cell>
          <cell r="F19347" t="str">
            <v>Sewer</v>
          </cell>
        </row>
        <row r="19348">
          <cell r="B19348">
            <v>34898.28</v>
          </cell>
          <cell r="C19348">
            <v>2013</v>
          </cell>
          <cell r="D19348" t="str">
            <v>401400  Leave Pay</v>
          </cell>
          <cell r="E19348" t="str">
            <v>Logistics</v>
          </cell>
          <cell r="F19348" t="str">
            <v>Water</v>
          </cell>
        </row>
        <row r="19349">
          <cell r="B19349">
            <v>0</v>
          </cell>
          <cell r="C19349">
            <v>2013</v>
          </cell>
          <cell r="D19349" t="str">
            <v>401400  Leave Pay</v>
          </cell>
          <cell r="E19349" t="str">
            <v>Informal Settlements</v>
          </cell>
          <cell r="F19349" t="str">
            <v>Water</v>
          </cell>
        </row>
        <row r="19350">
          <cell r="B19350">
            <v>7737.02</v>
          </cell>
          <cell r="C19350">
            <v>2013</v>
          </cell>
          <cell r="D19350" t="str">
            <v>401400  Leave Pay</v>
          </cell>
          <cell r="E19350" t="str">
            <v>TOC</v>
          </cell>
          <cell r="F19350" t="str">
            <v>Water</v>
          </cell>
        </row>
        <row r="19351">
          <cell r="B19351">
            <v>1489.82</v>
          </cell>
          <cell r="C19351">
            <v>2013</v>
          </cell>
          <cell r="D19351" t="str">
            <v>401400  Leave Pay</v>
          </cell>
          <cell r="E19351" t="str">
            <v>Informal Settlements</v>
          </cell>
          <cell r="F19351" t="str">
            <v>Water</v>
          </cell>
        </row>
        <row r="19352">
          <cell r="B19352">
            <v>45720.05</v>
          </cell>
          <cell r="C19352">
            <v>2013</v>
          </cell>
          <cell r="D19352" t="str">
            <v>401400  Leave Pay</v>
          </cell>
          <cell r="E19352" t="str">
            <v>TOC</v>
          </cell>
          <cell r="F19352" t="str">
            <v>Water</v>
          </cell>
        </row>
        <row r="19353">
          <cell r="B19353">
            <v>0</v>
          </cell>
          <cell r="C19353">
            <v>2013</v>
          </cell>
          <cell r="D19353" t="str">
            <v>401400  Leave Pay</v>
          </cell>
          <cell r="E19353" t="str">
            <v>Logistics</v>
          </cell>
          <cell r="F19353" t="str">
            <v>Water</v>
          </cell>
        </row>
        <row r="19354">
          <cell r="B19354">
            <v>0</v>
          </cell>
          <cell r="C19354">
            <v>2013</v>
          </cell>
          <cell r="D19354" t="str">
            <v>401400  Leave Pay</v>
          </cell>
          <cell r="E19354" t="str">
            <v>Logistics</v>
          </cell>
          <cell r="F19354" t="str">
            <v>Water</v>
          </cell>
        </row>
        <row r="19355">
          <cell r="B19355">
            <v>95836.2</v>
          </cell>
          <cell r="C19355">
            <v>2013</v>
          </cell>
          <cell r="D19355" t="str">
            <v>401400  Leave Pay</v>
          </cell>
          <cell r="E19355" t="str">
            <v>Logistics</v>
          </cell>
          <cell r="F19355" t="str">
            <v>Water</v>
          </cell>
        </row>
        <row r="19356">
          <cell r="B19356">
            <v>34289.22</v>
          </cell>
          <cell r="C19356">
            <v>2013</v>
          </cell>
          <cell r="D19356" t="str">
            <v>401400  Leave Pay</v>
          </cell>
          <cell r="E19356" t="str">
            <v>Logistics</v>
          </cell>
          <cell r="F19356" t="str">
            <v>Water</v>
          </cell>
        </row>
        <row r="19357">
          <cell r="B19357">
            <v>133990.22</v>
          </cell>
          <cell r="C19357">
            <v>2013</v>
          </cell>
          <cell r="D19357" t="str">
            <v>401400  Leave Pay</v>
          </cell>
          <cell r="E19357" t="str">
            <v>Logistics</v>
          </cell>
          <cell r="F19357" t="str">
            <v>Water</v>
          </cell>
        </row>
        <row r="19358">
          <cell r="B19358">
            <v>85132.53</v>
          </cell>
          <cell r="C19358">
            <v>2013</v>
          </cell>
          <cell r="D19358" t="str">
            <v>401400  Leave Pay</v>
          </cell>
          <cell r="E19358" t="str">
            <v>District 1</v>
          </cell>
          <cell r="F19358" t="str">
            <v>Water</v>
          </cell>
        </row>
        <row r="19359">
          <cell r="B19359">
            <v>35626.36</v>
          </cell>
          <cell r="C19359">
            <v>2013</v>
          </cell>
          <cell r="D19359" t="str">
            <v>401400  Leave Pay</v>
          </cell>
          <cell r="E19359" t="str">
            <v>District 1</v>
          </cell>
          <cell r="F19359" t="str">
            <v>Water</v>
          </cell>
        </row>
        <row r="19360">
          <cell r="B19360">
            <v>144501.13</v>
          </cell>
          <cell r="C19360">
            <v>2013</v>
          </cell>
          <cell r="D19360" t="str">
            <v>401400  Leave Pay</v>
          </cell>
          <cell r="E19360" t="str">
            <v>District 1</v>
          </cell>
          <cell r="F19360" t="str">
            <v>Water</v>
          </cell>
        </row>
        <row r="19361">
          <cell r="B19361">
            <v>0</v>
          </cell>
          <cell r="C19361">
            <v>2013</v>
          </cell>
          <cell r="D19361" t="str">
            <v>401400  Leave Pay</v>
          </cell>
          <cell r="E19361" t="str">
            <v>District 6</v>
          </cell>
          <cell r="F19361" t="str">
            <v>Water</v>
          </cell>
        </row>
        <row r="19362">
          <cell r="B19362">
            <v>4957.97</v>
          </cell>
          <cell r="C19362">
            <v>2013</v>
          </cell>
          <cell r="D19362" t="str">
            <v>401410  Long Service Award</v>
          </cell>
          <cell r="E19362" t="str">
            <v>District 8</v>
          </cell>
          <cell r="F19362" t="str">
            <v>Water</v>
          </cell>
        </row>
        <row r="19363">
          <cell r="B19363">
            <v>0</v>
          </cell>
          <cell r="C19363">
            <v>2013</v>
          </cell>
          <cell r="D19363" t="str">
            <v>401410  Long Service Award</v>
          </cell>
          <cell r="E19363" t="str">
            <v>District 8</v>
          </cell>
          <cell r="F19363" t="str">
            <v>Water</v>
          </cell>
        </row>
        <row r="19364">
          <cell r="B19364">
            <v>0</v>
          </cell>
          <cell r="C19364">
            <v>2013</v>
          </cell>
          <cell r="D19364" t="str">
            <v>401410  Long Service Award</v>
          </cell>
          <cell r="E19364" t="str">
            <v>District 8</v>
          </cell>
          <cell r="F19364" t="str">
            <v>Water</v>
          </cell>
        </row>
        <row r="19365">
          <cell r="B19365">
            <v>0</v>
          </cell>
          <cell r="C19365">
            <v>2013</v>
          </cell>
          <cell r="D19365" t="str">
            <v>401410  Long Service Award</v>
          </cell>
          <cell r="E19365" t="str">
            <v>District 8</v>
          </cell>
          <cell r="F19365" t="str">
            <v>Water</v>
          </cell>
        </row>
        <row r="19366">
          <cell r="B19366">
            <v>0</v>
          </cell>
          <cell r="C19366">
            <v>2013</v>
          </cell>
          <cell r="D19366" t="str">
            <v>401410  Long Service Award</v>
          </cell>
          <cell r="E19366" t="str">
            <v>District 6</v>
          </cell>
          <cell r="F19366" t="str">
            <v>Water</v>
          </cell>
        </row>
        <row r="19367">
          <cell r="B19367">
            <v>0</v>
          </cell>
          <cell r="C19367">
            <v>2013</v>
          </cell>
          <cell r="D19367" t="str">
            <v>401410  Long Service Award</v>
          </cell>
          <cell r="E19367" t="str">
            <v>District 6</v>
          </cell>
          <cell r="F19367" t="str">
            <v>Water</v>
          </cell>
        </row>
        <row r="19368">
          <cell r="B19368">
            <v>0</v>
          </cell>
          <cell r="C19368">
            <v>2013</v>
          </cell>
          <cell r="D19368" t="str">
            <v>401410  Long Service Award</v>
          </cell>
          <cell r="E19368" t="str">
            <v>District 6</v>
          </cell>
          <cell r="F19368" t="str">
            <v>Water</v>
          </cell>
        </row>
        <row r="19369">
          <cell r="B19369">
            <v>0</v>
          </cell>
          <cell r="C19369">
            <v>2013</v>
          </cell>
          <cell r="D19369" t="str">
            <v>401410  Long Service Award</v>
          </cell>
          <cell r="E19369" t="str">
            <v>District 6</v>
          </cell>
          <cell r="F19369" t="str">
            <v>Water</v>
          </cell>
        </row>
        <row r="19370">
          <cell r="B19370">
            <v>0</v>
          </cell>
          <cell r="C19370">
            <v>2013</v>
          </cell>
          <cell r="D19370" t="str">
            <v>401410  Long Service Award</v>
          </cell>
          <cell r="E19370" t="str">
            <v>District 4</v>
          </cell>
          <cell r="F19370" t="str">
            <v>Water</v>
          </cell>
        </row>
        <row r="19371">
          <cell r="B19371">
            <v>0</v>
          </cell>
          <cell r="C19371">
            <v>2013</v>
          </cell>
          <cell r="D19371" t="str">
            <v>401410  Long Service Award</v>
          </cell>
          <cell r="E19371" t="str">
            <v>District 6</v>
          </cell>
          <cell r="F19371" t="str">
            <v>Water</v>
          </cell>
        </row>
        <row r="19372">
          <cell r="B19372">
            <v>0</v>
          </cell>
          <cell r="C19372">
            <v>2013</v>
          </cell>
          <cell r="D19372" t="str">
            <v>401410  Long Service Award</v>
          </cell>
          <cell r="E19372" t="str">
            <v>District 8</v>
          </cell>
          <cell r="F19372" t="str">
            <v>Water</v>
          </cell>
        </row>
        <row r="19373">
          <cell r="B19373">
            <v>0</v>
          </cell>
          <cell r="C19373">
            <v>2013</v>
          </cell>
          <cell r="D19373" t="str">
            <v>401410  Long Service Award</v>
          </cell>
          <cell r="E19373" t="str">
            <v>District 1</v>
          </cell>
          <cell r="F19373" t="str">
            <v>Water</v>
          </cell>
        </row>
        <row r="19374">
          <cell r="B19374">
            <v>0</v>
          </cell>
          <cell r="C19374">
            <v>2013</v>
          </cell>
          <cell r="D19374" t="str">
            <v>401410  Long Service Award</v>
          </cell>
          <cell r="E19374" t="str">
            <v>District 1</v>
          </cell>
          <cell r="F19374" t="str">
            <v>Water</v>
          </cell>
        </row>
        <row r="19375">
          <cell r="B19375">
            <v>0</v>
          </cell>
          <cell r="C19375">
            <v>2013</v>
          </cell>
          <cell r="D19375" t="str">
            <v>401410  Long Service Award</v>
          </cell>
          <cell r="E19375" t="str">
            <v>District 1</v>
          </cell>
          <cell r="F19375" t="str">
            <v>Water</v>
          </cell>
        </row>
        <row r="19376">
          <cell r="B19376">
            <v>0</v>
          </cell>
          <cell r="C19376">
            <v>2013</v>
          </cell>
          <cell r="D19376" t="str">
            <v>401410  Long Service Award</v>
          </cell>
          <cell r="E19376" t="str">
            <v>Logistics</v>
          </cell>
          <cell r="F19376" t="str">
            <v>Water</v>
          </cell>
        </row>
        <row r="19377">
          <cell r="B19377">
            <v>0</v>
          </cell>
          <cell r="C19377">
            <v>2013</v>
          </cell>
          <cell r="D19377" t="str">
            <v>401410  Long Service Award</v>
          </cell>
          <cell r="E19377" t="str">
            <v>Logistics</v>
          </cell>
          <cell r="F19377" t="str">
            <v>Water</v>
          </cell>
        </row>
        <row r="19378">
          <cell r="B19378">
            <v>0</v>
          </cell>
          <cell r="C19378">
            <v>2013</v>
          </cell>
          <cell r="D19378" t="str">
            <v>401410  Long Service Award</v>
          </cell>
          <cell r="E19378" t="str">
            <v>Logistics</v>
          </cell>
          <cell r="F19378" t="str">
            <v>Water</v>
          </cell>
        </row>
        <row r="19379">
          <cell r="B19379">
            <v>0</v>
          </cell>
          <cell r="C19379">
            <v>2013</v>
          </cell>
          <cell r="D19379" t="str">
            <v>401410  Long Service Award</v>
          </cell>
          <cell r="E19379" t="str">
            <v>Logistics</v>
          </cell>
          <cell r="F19379" t="str">
            <v>Water</v>
          </cell>
        </row>
        <row r="19380">
          <cell r="B19380">
            <v>0</v>
          </cell>
          <cell r="C19380">
            <v>2013</v>
          </cell>
          <cell r="D19380" t="str">
            <v>401410  Long Service Award</v>
          </cell>
          <cell r="E19380" t="str">
            <v>TOC</v>
          </cell>
          <cell r="F19380" t="str">
            <v>Water</v>
          </cell>
        </row>
        <row r="19381">
          <cell r="B19381">
            <v>0</v>
          </cell>
          <cell r="C19381">
            <v>2013</v>
          </cell>
          <cell r="D19381" t="str">
            <v>401410  Long Service Award</v>
          </cell>
          <cell r="E19381" t="str">
            <v>Informal Settlements</v>
          </cell>
          <cell r="F19381" t="str">
            <v>Water</v>
          </cell>
        </row>
        <row r="19382">
          <cell r="B19382">
            <v>0</v>
          </cell>
          <cell r="C19382">
            <v>2013</v>
          </cell>
          <cell r="D19382" t="str">
            <v>401410  Long Service Award</v>
          </cell>
          <cell r="E19382" t="str">
            <v>Informal Settlements</v>
          </cell>
          <cell r="F19382" t="str">
            <v>Water</v>
          </cell>
        </row>
        <row r="19383">
          <cell r="B19383">
            <v>0</v>
          </cell>
          <cell r="C19383">
            <v>2013</v>
          </cell>
          <cell r="D19383" t="str">
            <v>401410  Long Service Award</v>
          </cell>
          <cell r="E19383" t="str">
            <v>District 6</v>
          </cell>
          <cell r="F19383" t="str">
            <v>Sewer</v>
          </cell>
        </row>
        <row r="19384">
          <cell r="B19384">
            <v>0</v>
          </cell>
          <cell r="C19384">
            <v>2013</v>
          </cell>
          <cell r="D19384" t="str">
            <v>401410  Long Service Award</v>
          </cell>
          <cell r="E19384" t="str">
            <v>District 6</v>
          </cell>
          <cell r="F19384" t="str">
            <v>Sewer</v>
          </cell>
        </row>
        <row r="19385">
          <cell r="B19385">
            <v>0</v>
          </cell>
          <cell r="C19385">
            <v>2013</v>
          </cell>
          <cell r="D19385" t="str">
            <v>401410  Long Service Award</v>
          </cell>
          <cell r="E19385" t="str">
            <v>District 7</v>
          </cell>
          <cell r="F19385" t="str">
            <v>Sewer</v>
          </cell>
        </row>
        <row r="19386">
          <cell r="B19386">
            <v>0</v>
          </cell>
          <cell r="C19386">
            <v>2013</v>
          </cell>
          <cell r="D19386" t="str">
            <v>401410  Long Service Award</v>
          </cell>
          <cell r="E19386" t="str">
            <v>District 4</v>
          </cell>
          <cell r="F19386" t="str">
            <v>Sewer</v>
          </cell>
        </row>
        <row r="19387">
          <cell r="B19387">
            <v>0</v>
          </cell>
          <cell r="C19387">
            <v>2013</v>
          </cell>
          <cell r="D19387" t="str">
            <v>401410  Long Service Award</v>
          </cell>
          <cell r="E19387" t="str">
            <v>District 4</v>
          </cell>
          <cell r="F19387" t="str">
            <v>Sewer</v>
          </cell>
        </row>
        <row r="19388">
          <cell r="B19388">
            <v>0</v>
          </cell>
          <cell r="C19388">
            <v>2013</v>
          </cell>
          <cell r="D19388" t="str">
            <v>401410  Long Service Award</v>
          </cell>
          <cell r="E19388" t="str">
            <v>District 4</v>
          </cell>
          <cell r="F19388" t="str">
            <v>Sewer</v>
          </cell>
        </row>
        <row r="19389">
          <cell r="B19389">
            <v>0</v>
          </cell>
          <cell r="C19389">
            <v>2013</v>
          </cell>
          <cell r="D19389" t="str">
            <v>401410  Long Service Award</v>
          </cell>
          <cell r="E19389" t="str">
            <v>District 6</v>
          </cell>
          <cell r="F19389" t="str">
            <v>Sewer</v>
          </cell>
        </row>
        <row r="19390">
          <cell r="B19390">
            <v>0</v>
          </cell>
          <cell r="C19390">
            <v>2013</v>
          </cell>
          <cell r="D19390" t="str">
            <v>401410  Long Service Award</v>
          </cell>
          <cell r="E19390" t="str">
            <v>District 7</v>
          </cell>
          <cell r="F19390" t="str">
            <v>Sewer</v>
          </cell>
        </row>
        <row r="19391">
          <cell r="B19391">
            <v>0</v>
          </cell>
          <cell r="C19391">
            <v>2013</v>
          </cell>
          <cell r="D19391" t="str">
            <v>401410  Long Service Award</v>
          </cell>
          <cell r="E19391" t="str">
            <v>District 1</v>
          </cell>
          <cell r="F19391" t="str">
            <v>Sewer</v>
          </cell>
        </row>
        <row r="19392">
          <cell r="B19392">
            <v>25461.95</v>
          </cell>
          <cell r="C19392">
            <v>2013</v>
          </cell>
          <cell r="D19392" t="str">
            <v>401450  Contribution to Provision: Accrued Leave</v>
          </cell>
          <cell r="E19392" t="str">
            <v>District 8</v>
          </cell>
          <cell r="F19392" t="str">
            <v>Water</v>
          </cell>
        </row>
        <row r="19393">
          <cell r="B19393">
            <v>-13569.84</v>
          </cell>
          <cell r="C19393">
            <v>2013</v>
          </cell>
          <cell r="D19393" t="str">
            <v>401450  Contribution to Provision: Accrued Leave</v>
          </cell>
          <cell r="E19393" t="str">
            <v>District 8</v>
          </cell>
          <cell r="F19393" t="str">
            <v>Water</v>
          </cell>
        </row>
        <row r="19394">
          <cell r="B19394">
            <v>27055.56</v>
          </cell>
          <cell r="C19394">
            <v>2013</v>
          </cell>
          <cell r="D19394" t="str">
            <v>401450  Contribution to Provision: Accrued Leave</v>
          </cell>
          <cell r="E19394" t="str">
            <v>District 6</v>
          </cell>
          <cell r="F19394" t="str">
            <v>Water</v>
          </cell>
        </row>
        <row r="19395">
          <cell r="B19395">
            <v>13620.96</v>
          </cell>
          <cell r="C19395">
            <v>2013</v>
          </cell>
          <cell r="D19395" t="str">
            <v>401450  Contribution to Provision: Accrued Leave</v>
          </cell>
          <cell r="E19395" t="str">
            <v>District 3</v>
          </cell>
          <cell r="F19395" t="str">
            <v>Water</v>
          </cell>
        </row>
        <row r="19396">
          <cell r="B19396">
            <v>17054.75</v>
          </cell>
          <cell r="C19396">
            <v>2013</v>
          </cell>
          <cell r="D19396" t="str">
            <v>401450  Contribution to Provision: Accrued Leave</v>
          </cell>
          <cell r="E19396" t="str">
            <v>District 3</v>
          </cell>
          <cell r="F19396" t="str">
            <v>Water</v>
          </cell>
        </row>
        <row r="19397">
          <cell r="B19397">
            <v>-6748.92</v>
          </cell>
          <cell r="C19397">
            <v>2013</v>
          </cell>
          <cell r="D19397" t="str">
            <v>401450  Contribution to Provision: Accrued Leave</v>
          </cell>
          <cell r="E19397" t="str">
            <v>District 3</v>
          </cell>
          <cell r="F19397" t="str">
            <v>Water</v>
          </cell>
        </row>
        <row r="19398">
          <cell r="B19398">
            <v>124571.75</v>
          </cell>
          <cell r="C19398">
            <v>2013</v>
          </cell>
          <cell r="D19398" t="str">
            <v>401450  Contribution to Provision: Accrued Leave</v>
          </cell>
          <cell r="E19398" t="str">
            <v>District 3</v>
          </cell>
          <cell r="F19398" t="str">
            <v>Water</v>
          </cell>
        </row>
        <row r="19399">
          <cell r="B19399">
            <v>1750.61</v>
          </cell>
          <cell r="C19399">
            <v>2013</v>
          </cell>
          <cell r="D19399" t="str">
            <v>401450  Contribution to Provision: Accrued Leave</v>
          </cell>
          <cell r="E19399" t="str">
            <v>District 4</v>
          </cell>
          <cell r="F19399" t="str">
            <v>Water</v>
          </cell>
        </row>
        <row r="19400">
          <cell r="B19400">
            <v>-112624.86</v>
          </cell>
          <cell r="C19400">
            <v>2013</v>
          </cell>
          <cell r="D19400" t="str">
            <v>401450  Contribution to Provision: Accrued Leave</v>
          </cell>
          <cell r="E19400" t="str">
            <v>District 4</v>
          </cell>
          <cell r="F19400" t="str">
            <v>Water</v>
          </cell>
        </row>
        <row r="19401">
          <cell r="B19401">
            <v>124522.44</v>
          </cell>
          <cell r="C19401">
            <v>2013</v>
          </cell>
          <cell r="D19401" t="str">
            <v>401450  Contribution to Provision: Accrued Leave</v>
          </cell>
          <cell r="E19401" t="str">
            <v>District 4</v>
          </cell>
          <cell r="F19401" t="str">
            <v>Water</v>
          </cell>
        </row>
        <row r="19402">
          <cell r="B19402">
            <v>40340.68</v>
          </cell>
          <cell r="C19402">
            <v>2013</v>
          </cell>
          <cell r="D19402" t="str">
            <v>401450  Contribution to Provision: Accrued Leave</v>
          </cell>
          <cell r="E19402" t="str">
            <v>District 4</v>
          </cell>
          <cell r="F19402" t="str">
            <v>Water</v>
          </cell>
        </row>
        <row r="19403">
          <cell r="B19403">
            <v>36204.89</v>
          </cell>
          <cell r="C19403">
            <v>2013</v>
          </cell>
          <cell r="D19403" t="str">
            <v>401450  Contribution to Provision: Accrued Leave</v>
          </cell>
          <cell r="E19403" t="str">
            <v>District 4</v>
          </cell>
          <cell r="F19403" t="str">
            <v>Water</v>
          </cell>
        </row>
        <row r="19404">
          <cell r="B19404">
            <v>1931.42</v>
          </cell>
          <cell r="C19404">
            <v>2013</v>
          </cell>
          <cell r="D19404" t="str">
            <v>401450  Contribution to Provision: Accrued Leave</v>
          </cell>
          <cell r="E19404" t="str">
            <v>District 8</v>
          </cell>
          <cell r="F19404" t="str">
            <v>Water</v>
          </cell>
        </row>
        <row r="19405">
          <cell r="B19405">
            <v>1070.8599999999999</v>
          </cell>
          <cell r="C19405">
            <v>2013</v>
          </cell>
          <cell r="D19405" t="str">
            <v>401450  Contribution to Provision: Accrued Leave</v>
          </cell>
          <cell r="E19405" t="str">
            <v>District 8</v>
          </cell>
          <cell r="F19405" t="str">
            <v>Water</v>
          </cell>
        </row>
        <row r="19406">
          <cell r="B19406">
            <v>9470.19</v>
          </cell>
          <cell r="C19406">
            <v>2013</v>
          </cell>
          <cell r="D19406" t="str">
            <v>401450  Contribution to Provision: Accrued Leave</v>
          </cell>
          <cell r="E19406" t="str">
            <v>District 6</v>
          </cell>
          <cell r="F19406" t="str">
            <v>Water</v>
          </cell>
        </row>
        <row r="19407">
          <cell r="B19407">
            <v>70776.960000000006</v>
          </cell>
          <cell r="C19407">
            <v>2013</v>
          </cell>
          <cell r="D19407" t="str">
            <v>401450  Contribution to Provision: Accrued Leave</v>
          </cell>
          <cell r="E19407" t="str">
            <v>District 6</v>
          </cell>
          <cell r="F19407" t="str">
            <v>Water</v>
          </cell>
        </row>
        <row r="19408">
          <cell r="B19408">
            <v>9992.35</v>
          </cell>
          <cell r="C19408">
            <v>2013</v>
          </cell>
          <cell r="D19408" t="str">
            <v>401450  Contribution to Provision: Accrued Leave</v>
          </cell>
          <cell r="E19408" t="str">
            <v>District 6</v>
          </cell>
          <cell r="F19408" t="str">
            <v>Water</v>
          </cell>
        </row>
        <row r="19409">
          <cell r="B19409">
            <v>15590.16</v>
          </cell>
          <cell r="C19409">
            <v>2013</v>
          </cell>
          <cell r="D19409" t="str">
            <v>401450  Contribution to Provision: Accrued Leave</v>
          </cell>
          <cell r="E19409" t="str">
            <v>District 6</v>
          </cell>
          <cell r="F19409" t="str">
            <v>Water</v>
          </cell>
        </row>
        <row r="19410">
          <cell r="B19410">
            <v>-13808.82</v>
          </cell>
          <cell r="C19410">
            <v>2013</v>
          </cell>
          <cell r="D19410" t="str">
            <v>401450  Contribution to Provision: Accrued Leave</v>
          </cell>
          <cell r="E19410" t="str">
            <v>District 6</v>
          </cell>
          <cell r="F19410" t="str">
            <v>Water</v>
          </cell>
        </row>
        <row r="19411">
          <cell r="B19411">
            <v>39138.199999999997</v>
          </cell>
          <cell r="C19411">
            <v>2013</v>
          </cell>
          <cell r="D19411" t="str">
            <v>401450  Contribution to Provision: Accrued Leave</v>
          </cell>
          <cell r="E19411" t="str">
            <v>District 6</v>
          </cell>
          <cell r="F19411" t="str">
            <v>Water</v>
          </cell>
        </row>
        <row r="19412">
          <cell r="B19412">
            <v>72354.399999999994</v>
          </cell>
          <cell r="C19412">
            <v>2013</v>
          </cell>
          <cell r="D19412" t="str">
            <v>401450  Contribution to Provision: Accrued Leave</v>
          </cell>
          <cell r="E19412" t="str">
            <v>District 8</v>
          </cell>
          <cell r="F19412" t="str">
            <v>Water</v>
          </cell>
        </row>
        <row r="19413">
          <cell r="B19413">
            <v>101565.1</v>
          </cell>
          <cell r="C19413">
            <v>2013</v>
          </cell>
          <cell r="D19413" t="str">
            <v>401450  Contribution to Provision: Accrued Leave</v>
          </cell>
          <cell r="E19413" t="str">
            <v>District 8</v>
          </cell>
          <cell r="F19413" t="str">
            <v>Water</v>
          </cell>
        </row>
        <row r="19414">
          <cell r="B19414">
            <v>2923.6</v>
          </cell>
          <cell r="C19414">
            <v>2013</v>
          </cell>
          <cell r="D19414" t="str">
            <v>401450  Contribution to Provision: Accrued Leave</v>
          </cell>
          <cell r="E19414" t="str">
            <v>District 8</v>
          </cell>
          <cell r="F19414" t="str">
            <v>Water</v>
          </cell>
        </row>
        <row r="19415">
          <cell r="B19415">
            <v>7739.22</v>
          </cell>
          <cell r="C19415">
            <v>2013</v>
          </cell>
          <cell r="D19415" t="str">
            <v>401450  Contribution to Provision: Accrued Leave</v>
          </cell>
          <cell r="E19415" t="str">
            <v>District 8</v>
          </cell>
          <cell r="F19415" t="str">
            <v>Water</v>
          </cell>
        </row>
        <row r="19416">
          <cell r="B19416">
            <v>672713.76</v>
          </cell>
          <cell r="C19416">
            <v>2013</v>
          </cell>
          <cell r="D19416" t="str">
            <v>401450  Contribution to Provision: Accrued Leave</v>
          </cell>
          <cell r="E19416" t="str">
            <v>District 8</v>
          </cell>
          <cell r="F19416" t="str">
            <v>Water</v>
          </cell>
        </row>
        <row r="19417">
          <cell r="B19417">
            <v>73200.570000000007</v>
          </cell>
          <cell r="C19417">
            <v>2013</v>
          </cell>
          <cell r="D19417" t="str">
            <v>401450  Contribution to Provision: Accrued Leave</v>
          </cell>
          <cell r="E19417" t="str">
            <v>District 8</v>
          </cell>
          <cell r="F19417" t="str">
            <v>Water</v>
          </cell>
        </row>
        <row r="19418">
          <cell r="B19418">
            <v>94490.38</v>
          </cell>
          <cell r="C19418">
            <v>2013</v>
          </cell>
          <cell r="D19418" t="str">
            <v>401450  Contribution to Provision: Accrued Leave</v>
          </cell>
          <cell r="E19418" t="str">
            <v>District 8</v>
          </cell>
          <cell r="F19418" t="str">
            <v>Water</v>
          </cell>
        </row>
        <row r="19419">
          <cell r="B19419">
            <v>11925.43</v>
          </cell>
          <cell r="C19419">
            <v>2013</v>
          </cell>
          <cell r="D19419" t="str">
            <v>401450  Contribution to Provision: Accrued Leave</v>
          </cell>
          <cell r="E19419" t="str">
            <v>District 6</v>
          </cell>
          <cell r="F19419" t="str">
            <v>Water</v>
          </cell>
        </row>
        <row r="19420">
          <cell r="B19420">
            <v>91841.77</v>
          </cell>
          <cell r="C19420">
            <v>2013</v>
          </cell>
          <cell r="D19420" t="str">
            <v>401450  Contribution to Provision: Accrued Leave</v>
          </cell>
          <cell r="E19420" t="str">
            <v>Informal Settlements</v>
          </cell>
          <cell r="F19420" t="str">
            <v>Sewer</v>
          </cell>
        </row>
        <row r="19421">
          <cell r="B19421">
            <v>96952.81</v>
          </cell>
          <cell r="C19421">
            <v>2013</v>
          </cell>
          <cell r="D19421" t="str">
            <v>401450  Contribution to Provision: Accrued Leave</v>
          </cell>
          <cell r="E19421" t="str">
            <v>District 1</v>
          </cell>
          <cell r="F19421" t="str">
            <v>Sewer</v>
          </cell>
        </row>
        <row r="19422">
          <cell r="B19422">
            <v>-14998.13</v>
          </cell>
          <cell r="C19422">
            <v>2013</v>
          </cell>
          <cell r="D19422" t="str">
            <v>401450  Contribution to Provision: Accrued Leave</v>
          </cell>
          <cell r="E19422" t="str">
            <v>District 7</v>
          </cell>
          <cell r="F19422" t="str">
            <v>Sewer</v>
          </cell>
        </row>
        <row r="19423">
          <cell r="B19423">
            <v>1899.77</v>
          </cell>
          <cell r="C19423">
            <v>2013</v>
          </cell>
          <cell r="D19423" t="str">
            <v>401450  Contribution to Provision: Accrued Leave</v>
          </cell>
          <cell r="E19423" t="str">
            <v>District 6</v>
          </cell>
          <cell r="F19423" t="str">
            <v>Sewer</v>
          </cell>
        </row>
        <row r="19424">
          <cell r="B19424">
            <v>5683.24</v>
          </cell>
          <cell r="C19424">
            <v>2013</v>
          </cell>
          <cell r="D19424" t="str">
            <v>401450  Contribution to Provision: Accrued Leave</v>
          </cell>
          <cell r="E19424" t="str">
            <v>TOC</v>
          </cell>
          <cell r="F19424" t="str">
            <v>Sewer</v>
          </cell>
        </row>
        <row r="19425">
          <cell r="B19425">
            <v>32356.6</v>
          </cell>
          <cell r="C19425">
            <v>2013</v>
          </cell>
          <cell r="D19425" t="str">
            <v>401450  Contribution to Provision: Accrued Leave</v>
          </cell>
          <cell r="E19425" t="str">
            <v>District 3</v>
          </cell>
          <cell r="F19425" t="str">
            <v>Sewer</v>
          </cell>
        </row>
        <row r="19426">
          <cell r="B19426">
            <v>92488.15</v>
          </cell>
          <cell r="C19426">
            <v>2013</v>
          </cell>
          <cell r="D19426" t="str">
            <v>401450  Contribution to Provision: Accrued Leave</v>
          </cell>
          <cell r="E19426" t="str">
            <v>District 4</v>
          </cell>
          <cell r="F19426" t="str">
            <v>Sewer</v>
          </cell>
        </row>
        <row r="19427">
          <cell r="B19427">
            <v>52982.68</v>
          </cell>
          <cell r="C19427">
            <v>2013</v>
          </cell>
          <cell r="D19427" t="str">
            <v>401450  Contribution to Provision: Accrued Leave</v>
          </cell>
          <cell r="E19427" t="str">
            <v>District 4</v>
          </cell>
          <cell r="F19427" t="str">
            <v>Sewer</v>
          </cell>
        </row>
        <row r="19428">
          <cell r="B19428">
            <v>46405.75</v>
          </cell>
          <cell r="C19428">
            <v>2013</v>
          </cell>
          <cell r="D19428" t="str">
            <v>401450  Contribution to Provision: Accrued Leave</v>
          </cell>
          <cell r="E19428" t="str">
            <v>District 4</v>
          </cell>
          <cell r="F19428" t="str">
            <v>Sewer</v>
          </cell>
        </row>
        <row r="19429">
          <cell r="B19429">
            <v>-81901.679999999993</v>
          </cell>
          <cell r="C19429">
            <v>2013</v>
          </cell>
          <cell r="D19429" t="str">
            <v>401450  Contribution to Provision: Accrued Leave</v>
          </cell>
          <cell r="E19429" t="str">
            <v>District 7</v>
          </cell>
          <cell r="F19429" t="str">
            <v>Sewer</v>
          </cell>
        </row>
        <row r="19430">
          <cell r="B19430">
            <v>4415.2700000000004</v>
          </cell>
          <cell r="C19430">
            <v>2013</v>
          </cell>
          <cell r="D19430" t="str">
            <v>401450  Contribution to Provision: Accrued Leave</v>
          </cell>
          <cell r="E19430" t="str">
            <v>District 6</v>
          </cell>
          <cell r="F19430" t="str">
            <v>Sewer</v>
          </cell>
        </row>
        <row r="19431">
          <cell r="B19431">
            <v>29801.53</v>
          </cell>
          <cell r="C19431">
            <v>2013</v>
          </cell>
          <cell r="D19431" t="str">
            <v>401450  Contribution to Provision: Accrued Leave</v>
          </cell>
          <cell r="E19431" t="str">
            <v>District 6</v>
          </cell>
          <cell r="F19431" t="str">
            <v>Sewer</v>
          </cell>
        </row>
        <row r="19432">
          <cell r="B19432">
            <v>35767.339999999997</v>
          </cell>
          <cell r="C19432">
            <v>2013</v>
          </cell>
          <cell r="D19432" t="str">
            <v>401450  Contribution to Provision: Accrued Leave</v>
          </cell>
          <cell r="E19432" t="str">
            <v>District 6</v>
          </cell>
          <cell r="F19432" t="str">
            <v>Sewer</v>
          </cell>
        </row>
        <row r="19433">
          <cell r="B19433">
            <v>-9604.6</v>
          </cell>
          <cell r="C19433">
            <v>2013</v>
          </cell>
          <cell r="D19433" t="str">
            <v>401450  Contribution to Provision: Accrued Leave</v>
          </cell>
          <cell r="E19433" t="str">
            <v>District 7</v>
          </cell>
          <cell r="F19433" t="str">
            <v>Sewer</v>
          </cell>
        </row>
        <row r="19434">
          <cell r="B19434">
            <v>12751.03</v>
          </cell>
          <cell r="C19434">
            <v>2013</v>
          </cell>
          <cell r="D19434" t="str">
            <v>401450  Contribution to Provision: Accrued Leave</v>
          </cell>
          <cell r="E19434" t="str">
            <v>Logistics</v>
          </cell>
          <cell r="F19434" t="str">
            <v>Water</v>
          </cell>
        </row>
        <row r="19435">
          <cell r="B19435">
            <v>39580.550000000003</v>
          </cell>
          <cell r="C19435">
            <v>2013</v>
          </cell>
          <cell r="D19435" t="str">
            <v>401450  Contribution to Provision: Accrued Leave</v>
          </cell>
          <cell r="E19435" t="str">
            <v>Informal Settlements</v>
          </cell>
          <cell r="F19435" t="str">
            <v>Water</v>
          </cell>
        </row>
        <row r="19436">
          <cell r="B19436">
            <v>64369.66</v>
          </cell>
          <cell r="C19436">
            <v>2013</v>
          </cell>
          <cell r="D19436" t="str">
            <v>401450  Contribution to Provision: Accrued Leave</v>
          </cell>
          <cell r="E19436" t="str">
            <v>TOC</v>
          </cell>
          <cell r="F19436" t="str">
            <v>Water</v>
          </cell>
        </row>
        <row r="19437">
          <cell r="B19437">
            <v>-123337.18</v>
          </cell>
          <cell r="C19437">
            <v>2013</v>
          </cell>
          <cell r="D19437" t="str">
            <v>401450  Contribution to Provision: Accrued Leave</v>
          </cell>
          <cell r="E19437" t="str">
            <v>Informal Settlements</v>
          </cell>
          <cell r="F19437" t="str">
            <v>Water</v>
          </cell>
        </row>
        <row r="19438">
          <cell r="B19438">
            <v>-34618.01</v>
          </cell>
          <cell r="C19438">
            <v>2013</v>
          </cell>
          <cell r="D19438" t="str">
            <v>401450  Contribution to Provision: Accrued Leave</v>
          </cell>
          <cell r="E19438" t="str">
            <v>TOC</v>
          </cell>
          <cell r="F19438" t="str">
            <v>Water</v>
          </cell>
        </row>
        <row r="19439">
          <cell r="B19439">
            <v>-48615.839999999997</v>
          </cell>
          <cell r="C19439">
            <v>2013</v>
          </cell>
          <cell r="D19439" t="str">
            <v>401450  Contribution to Provision: Accrued Leave</v>
          </cell>
          <cell r="E19439" t="str">
            <v>Logistics</v>
          </cell>
          <cell r="F19439" t="str">
            <v>Water</v>
          </cell>
        </row>
        <row r="19440">
          <cell r="B19440">
            <v>30332</v>
          </cell>
          <cell r="C19440">
            <v>2013</v>
          </cell>
          <cell r="D19440" t="str">
            <v>401450  Contribution to Provision: Accrued Leave</v>
          </cell>
          <cell r="E19440" t="str">
            <v>Logistics</v>
          </cell>
          <cell r="F19440" t="str">
            <v>Water</v>
          </cell>
        </row>
        <row r="19441">
          <cell r="B19441">
            <v>87368.37</v>
          </cell>
          <cell r="C19441">
            <v>2013</v>
          </cell>
          <cell r="D19441" t="str">
            <v>401450  Contribution to Provision: Accrued Leave</v>
          </cell>
          <cell r="E19441" t="str">
            <v>Logistics</v>
          </cell>
          <cell r="F19441" t="str">
            <v>Water</v>
          </cell>
        </row>
        <row r="19442">
          <cell r="B19442">
            <v>-12139.82</v>
          </cell>
          <cell r="C19442">
            <v>2013</v>
          </cell>
          <cell r="D19442" t="str">
            <v>401450  Contribution to Provision: Accrued Leave</v>
          </cell>
          <cell r="E19442" t="str">
            <v>Logistics</v>
          </cell>
          <cell r="F19442" t="str">
            <v>Water</v>
          </cell>
        </row>
        <row r="19443">
          <cell r="B19443">
            <v>-39182.81</v>
          </cell>
          <cell r="C19443">
            <v>2013</v>
          </cell>
          <cell r="D19443" t="str">
            <v>401450  Contribution to Provision: Accrued Leave</v>
          </cell>
          <cell r="E19443" t="str">
            <v>Logistics</v>
          </cell>
          <cell r="F19443" t="str">
            <v>Water</v>
          </cell>
        </row>
        <row r="19444">
          <cell r="B19444">
            <v>-34277.370000000003</v>
          </cell>
          <cell r="C19444">
            <v>2013</v>
          </cell>
          <cell r="D19444" t="str">
            <v>401450  Contribution to Provision: Accrued Leave</v>
          </cell>
          <cell r="E19444" t="str">
            <v>District 1</v>
          </cell>
          <cell r="F19444" t="str">
            <v>Water</v>
          </cell>
        </row>
        <row r="19445">
          <cell r="B19445">
            <v>64830.57</v>
          </cell>
          <cell r="C19445">
            <v>2013</v>
          </cell>
          <cell r="D19445" t="str">
            <v>401450  Contribution to Provision: Accrued Leave</v>
          </cell>
          <cell r="E19445" t="str">
            <v>District 1</v>
          </cell>
          <cell r="F19445" t="str">
            <v>Water</v>
          </cell>
        </row>
        <row r="19446">
          <cell r="B19446">
            <v>53018.57</v>
          </cell>
          <cell r="C19446">
            <v>2013</v>
          </cell>
          <cell r="D19446" t="str">
            <v>401450  Contribution to Provision: Accrued Leave</v>
          </cell>
          <cell r="E19446" t="str">
            <v>District 1</v>
          </cell>
          <cell r="F19446" t="str">
            <v>Water</v>
          </cell>
        </row>
        <row r="19447">
          <cell r="B19447">
            <v>709474.35</v>
          </cell>
          <cell r="C19447">
            <v>2013</v>
          </cell>
          <cell r="D19447" t="str">
            <v>401460  Contribution to Provision: Long Service</v>
          </cell>
          <cell r="E19447" t="str">
            <v>District 8</v>
          </cell>
          <cell r="F19447" t="str">
            <v>Water</v>
          </cell>
        </row>
        <row r="19448">
          <cell r="B19448">
            <v>27367.040000000001</v>
          </cell>
          <cell r="C19448">
            <v>2013</v>
          </cell>
          <cell r="D19448" t="str">
            <v>401460  Contribution to Provision: Long Service</v>
          </cell>
          <cell r="E19448" t="str">
            <v>District 8</v>
          </cell>
          <cell r="F19448" t="str">
            <v>Water</v>
          </cell>
        </row>
        <row r="19449">
          <cell r="B19449">
            <v>205184.21</v>
          </cell>
          <cell r="C19449">
            <v>2013</v>
          </cell>
          <cell r="D19449" t="str">
            <v>401460  Contribution to Provision: Long Service</v>
          </cell>
          <cell r="E19449" t="str">
            <v>District 8</v>
          </cell>
          <cell r="F19449" t="str">
            <v>Water</v>
          </cell>
        </row>
        <row r="19450">
          <cell r="B19450">
            <v>94870.04</v>
          </cell>
          <cell r="C19450">
            <v>2013</v>
          </cell>
          <cell r="D19450" t="str">
            <v>401460  Contribution to Provision: Long Service</v>
          </cell>
          <cell r="E19450" t="str">
            <v>District 8</v>
          </cell>
          <cell r="F19450" t="str">
            <v>Water</v>
          </cell>
        </row>
        <row r="19451">
          <cell r="B19451">
            <v>40912.07</v>
          </cell>
          <cell r="C19451">
            <v>2013</v>
          </cell>
          <cell r="D19451" t="str">
            <v>401460  Contribution to Provision: Long Service</v>
          </cell>
          <cell r="E19451" t="str">
            <v>District 6</v>
          </cell>
          <cell r="F19451" t="str">
            <v>Water</v>
          </cell>
        </row>
        <row r="19452">
          <cell r="B19452">
            <v>61271.48</v>
          </cell>
          <cell r="C19452">
            <v>2013</v>
          </cell>
          <cell r="D19452" t="str">
            <v>401460  Contribution to Provision: Long Service</v>
          </cell>
          <cell r="E19452" t="str">
            <v>District 6</v>
          </cell>
          <cell r="F19452" t="str">
            <v>Water</v>
          </cell>
        </row>
        <row r="19453">
          <cell r="B19453">
            <v>38917.5</v>
          </cell>
          <cell r="C19453">
            <v>2013</v>
          </cell>
          <cell r="D19453" t="str">
            <v>401460  Contribution to Provision: Long Service</v>
          </cell>
          <cell r="E19453" t="str">
            <v>District 6</v>
          </cell>
          <cell r="F19453" t="str">
            <v>Water</v>
          </cell>
        </row>
        <row r="19454">
          <cell r="B19454">
            <v>19345.48</v>
          </cell>
          <cell r="C19454">
            <v>2013</v>
          </cell>
          <cell r="D19454" t="str">
            <v>401460  Contribution to Provision: Long Service</v>
          </cell>
          <cell r="E19454" t="str">
            <v>District 6</v>
          </cell>
          <cell r="F19454" t="str">
            <v>Water</v>
          </cell>
        </row>
        <row r="19455">
          <cell r="B19455">
            <v>56073.21</v>
          </cell>
          <cell r="C19455">
            <v>2013</v>
          </cell>
          <cell r="D19455" t="str">
            <v>401460  Contribution to Provision: Long Service</v>
          </cell>
          <cell r="E19455" t="str">
            <v>District 4</v>
          </cell>
          <cell r="F19455" t="str">
            <v>Water</v>
          </cell>
        </row>
        <row r="19456">
          <cell r="B19456">
            <v>12584.13</v>
          </cell>
          <cell r="C19456">
            <v>2013</v>
          </cell>
          <cell r="D19456" t="str">
            <v>401460  Contribution to Provision: Long Service</v>
          </cell>
          <cell r="E19456" t="str">
            <v>District 6</v>
          </cell>
          <cell r="F19456" t="str">
            <v>Water</v>
          </cell>
        </row>
        <row r="19457">
          <cell r="B19457">
            <v>118900.7</v>
          </cell>
          <cell r="C19457">
            <v>2013</v>
          </cell>
          <cell r="D19457" t="str">
            <v>401460  Contribution to Provision: Long Service</v>
          </cell>
          <cell r="E19457" t="str">
            <v>District 8</v>
          </cell>
          <cell r="F19457" t="str">
            <v>Water</v>
          </cell>
        </row>
        <row r="19458">
          <cell r="B19458">
            <v>134290.82999999999</v>
          </cell>
          <cell r="C19458">
            <v>2013</v>
          </cell>
          <cell r="D19458" t="str">
            <v>401460  Contribution to Provision: Long Service</v>
          </cell>
          <cell r="E19458" t="str">
            <v>District 1</v>
          </cell>
          <cell r="F19458" t="str">
            <v>Water</v>
          </cell>
        </row>
        <row r="19459">
          <cell r="B19459">
            <v>32242.46</v>
          </cell>
          <cell r="C19459">
            <v>2013</v>
          </cell>
          <cell r="D19459" t="str">
            <v>401460  Contribution to Provision: Long Service</v>
          </cell>
          <cell r="E19459" t="str">
            <v>District 1</v>
          </cell>
          <cell r="F19459" t="str">
            <v>Water</v>
          </cell>
        </row>
        <row r="19460">
          <cell r="B19460">
            <v>81996.990000000005</v>
          </cell>
          <cell r="C19460">
            <v>2013</v>
          </cell>
          <cell r="D19460" t="str">
            <v>401460  Contribution to Provision: Long Service</v>
          </cell>
          <cell r="E19460" t="str">
            <v>District 1</v>
          </cell>
          <cell r="F19460" t="str">
            <v>Water</v>
          </cell>
        </row>
        <row r="19461">
          <cell r="B19461">
            <v>161590.14000000001</v>
          </cell>
          <cell r="C19461">
            <v>2013</v>
          </cell>
          <cell r="D19461" t="str">
            <v>401460  Contribution to Provision: Long Service</v>
          </cell>
          <cell r="E19461" t="str">
            <v>Logistics</v>
          </cell>
          <cell r="F19461" t="str">
            <v>Water</v>
          </cell>
        </row>
        <row r="19462">
          <cell r="B19462">
            <v>35865.5</v>
          </cell>
          <cell r="C19462">
            <v>2013</v>
          </cell>
          <cell r="D19462" t="str">
            <v>401460  Contribution to Provision: Long Service</v>
          </cell>
          <cell r="E19462" t="str">
            <v>Logistics</v>
          </cell>
          <cell r="F19462" t="str">
            <v>Water</v>
          </cell>
        </row>
        <row r="19463">
          <cell r="B19463">
            <v>230659.97</v>
          </cell>
          <cell r="C19463">
            <v>2013</v>
          </cell>
          <cell r="D19463" t="str">
            <v>401460  Contribution to Provision: Long Service</v>
          </cell>
          <cell r="E19463" t="str">
            <v>Logistics</v>
          </cell>
          <cell r="F19463" t="str">
            <v>Water</v>
          </cell>
        </row>
        <row r="19464">
          <cell r="B19464">
            <v>70554.11</v>
          </cell>
          <cell r="C19464">
            <v>2013</v>
          </cell>
          <cell r="D19464" t="str">
            <v>401460  Contribution to Provision: Long Service</v>
          </cell>
          <cell r="E19464" t="str">
            <v>Logistics</v>
          </cell>
          <cell r="F19464" t="str">
            <v>Water</v>
          </cell>
        </row>
        <row r="19465">
          <cell r="B19465">
            <v>24179.68</v>
          </cell>
          <cell r="C19465">
            <v>2013</v>
          </cell>
          <cell r="D19465" t="str">
            <v>401460  Contribution to Provision: Long Service</v>
          </cell>
          <cell r="E19465" t="str">
            <v>TOC</v>
          </cell>
          <cell r="F19465" t="str">
            <v>Water</v>
          </cell>
        </row>
        <row r="19466">
          <cell r="B19466">
            <v>110116.43</v>
          </cell>
          <cell r="C19466">
            <v>2013</v>
          </cell>
          <cell r="D19466" t="str">
            <v>401460  Contribution to Provision: Long Service</v>
          </cell>
          <cell r="E19466" t="str">
            <v>Informal Settlements</v>
          </cell>
          <cell r="F19466" t="str">
            <v>Water</v>
          </cell>
        </row>
        <row r="19467">
          <cell r="B19467">
            <v>14514.94</v>
          </cell>
          <cell r="C19467">
            <v>2013</v>
          </cell>
          <cell r="D19467" t="str">
            <v>401460  Contribution to Provision: Long Service</v>
          </cell>
          <cell r="E19467" t="str">
            <v>Informal Settlements</v>
          </cell>
          <cell r="F19467" t="str">
            <v>Water</v>
          </cell>
        </row>
        <row r="19468">
          <cell r="B19468">
            <v>22913.33</v>
          </cell>
          <cell r="C19468">
            <v>2013</v>
          </cell>
          <cell r="D19468" t="str">
            <v>401460  Contribution to Provision: Long Service</v>
          </cell>
          <cell r="E19468" t="str">
            <v>District 6</v>
          </cell>
          <cell r="F19468" t="str">
            <v>Sewer</v>
          </cell>
        </row>
        <row r="19469">
          <cell r="B19469">
            <v>36287.35</v>
          </cell>
          <cell r="C19469">
            <v>2013</v>
          </cell>
          <cell r="D19469" t="str">
            <v>401460  Contribution to Provision: Long Service</v>
          </cell>
          <cell r="E19469" t="str">
            <v>District 6</v>
          </cell>
          <cell r="F19469" t="str">
            <v>Sewer</v>
          </cell>
        </row>
        <row r="19470">
          <cell r="B19470">
            <v>141736.31</v>
          </cell>
          <cell r="C19470">
            <v>2013</v>
          </cell>
          <cell r="D19470" t="str">
            <v>401460  Contribution to Provision: Long Service</v>
          </cell>
          <cell r="E19470" t="str">
            <v>District 7</v>
          </cell>
          <cell r="F19470" t="str">
            <v>Sewer</v>
          </cell>
        </row>
        <row r="19471">
          <cell r="B19471">
            <v>42959.99</v>
          </cell>
          <cell r="C19471">
            <v>2013</v>
          </cell>
          <cell r="D19471" t="str">
            <v>401460  Contribution to Provision: Long Service</v>
          </cell>
          <cell r="E19471" t="str">
            <v>District 4</v>
          </cell>
          <cell r="F19471" t="str">
            <v>Sewer</v>
          </cell>
        </row>
        <row r="19472">
          <cell r="B19472">
            <v>25793.97</v>
          </cell>
          <cell r="C19472">
            <v>2013</v>
          </cell>
          <cell r="D19472" t="str">
            <v>401460  Contribution to Provision: Long Service</v>
          </cell>
          <cell r="E19472" t="str">
            <v>District 4</v>
          </cell>
          <cell r="F19472" t="str">
            <v>Sewer</v>
          </cell>
        </row>
        <row r="19473">
          <cell r="B19473">
            <v>92109.22</v>
          </cell>
          <cell r="C19473">
            <v>2013</v>
          </cell>
          <cell r="D19473" t="str">
            <v>401460  Contribution to Provision: Long Service</v>
          </cell>
          <cell r="E19473" t="str">
            <v>District 4</v>
          </cell>
          <cell r="F19473" t="str">
            <v>Sewer</v>
          </cell>
        </row>
        <row r="19474">
          <cell r="B19474">
            <v>12584.13</v>
          </cell>
          <cell r="C19474">
            <v>2013</v>
          </cell>
          <cell r="D19474" t="str">
            <v>401460  Contribution to Provision: Long Service</v>
          </cell>
          <cell r="E19474" t="str">
            <v>District 6</v>
          </cell>
          <cell r="F19474" t="str">
            <v>Sewer</v>
          </cell>
        </row>
        <row r="19475">
          <cell r="B19475">
            <v>105627.18</v>
          </cell>
          <cell r="C19475">
            <v>2013</v>
          </cell>
          <cell r="D19475" t="str">
            <v>401460  Contribution to Provision: Long Service</v>
          </cell>
          <cell r="E19475" t="str">
            <v>District 7</v>
          </cell>
          <cell r="F19475" t="str">
            <v>Sewer</v>
          </cell>
        </row>
        <row r="19476">
          <cell r="B19476">
            <v>110606.22</v>
          </cell>
          <cell r="C19476">
            <v>2013</v>
          </cell>
          <cell r="D19476" t="str">
            <v>401460  Contribution to Provision: Long Service</v>
          </cell>
          <cell r="E19476" t="str">
            <v>District 1</v>
          </cell>
          <cell r="F19476" t="str">
            <v>Sewer</v>
          </cell>
        </row>
        <row r="19477">
          <cell r="B19477">
            <v>1849241.99</v>
          </cell>
          <cell r="C19477">
            <v>2013</v>
          </cell>
          <cell r="D19477" t="str">
            <v>401500  Non Structured Overtime</v>
          </cell>
          <cell r="E19477" t="str">
            <v>District 8</v>
          </cell>
          <cell r="F19477" t="str">
            <v>Water</v>
          </cell>
        </row>
        <row r="19478">
          <cell r="B19478">
            <v>708387.88</v>
          </cell>
          <cell r="C19478">
            <v>2013</v>
          </cell>
          <cell r="D19478" t="str">
            <v>401500  Non Structured Overtime</v>
          </cell>
          <cell r="E19478" t="str">
            <v>District 6</v>
          </cell>
          <cell r="F19478" t="str">
            <v>Water</v>
          </cell>
        </row>
        <row r="19479">
          <cell r="B19479">
            <v>66217.16</v>
          </cell>
          <cell r="C19479">
            <v>2013</v>
          </cell>
          <cell r="D19479" t="str">
            <v>401500  Non Structured Overtime</v>
          </cell>
          <cell r="E19479" t="str">
            <v>District 3</v>
          </cell>
          <cell r="F19479" t="str">
            <v>Water</v>
          </cell>
        </row>
        <row r="19480">
          <cell r="B19480">
            <v>1024.1099999999999</v>
          </cell>
          <cell r="C19480">
            <v>2013</v>
          </cell>
          <cell r="D19480" t="str">
            <v>401500  Non Structured Overtime</v>
          </cell>
          <cell r="E19480" t="str">
            <v>District 3</v>
          </cell>
          <cell r="F19480" t="str">
            <v>Water</v>
          </cell>
        </row>
        <row r="19481">
          <cell r="B19481">
            <v>0</v>
          </cell>
          <cell r="C19481">
            <v>2013</v>
          </cell>
          <cell r="D19481" t="str">
            <v>401500  Non Structured Overtime</v>
          </cell>
          <cell r="E19481" t="str">
            <v>District 3</v>
          </cell>
          <cell r="F19481" t="str">
            <v>Water</v>
          </cell>
        </row>
        <row r="19482">
          <cell r="B19482">
            <v>1057334.55</v>
          </cell>
          <cell r="C19482">
            <v>2013</v>
          </cell>
          <cell r="D19482" t="str">
            <v>401500  Non Structured Overtime</v>
          </cell>
          <cell r="E19482" t="str">
            <v>District 3</v>
          </cell>
          <cell r="F19482" t="str">
            <v>Water</v>
          </cell>
        </row>
        <row r="19483">
          <cell r="B19483">
            <v>58017.37</v>
          </cell>
          <cell r="C19483">
            <v>2013</v>
          </cell>
          <cell r="D19483" t="str">
            <v>401500  Non Structured Overtime</v>
          </cell>
          <cell r="E19483" t="str">
            <v>District 4</v>
          </cell>
          <cell r="F19483" t="str">
            <v>Water</v>
          </cell>
        </row>
        <row r="19484">
          <cell r="B19484">
            <v>-1500.9</v>
          </cell>
          <cell r="C19484">
            <v>2013</v>
          </cell>
          <cell r="D19484" t="str">
            <v>401500  Non Structured Overtime</v>
          </cell>
          <cell r="E19484" t="str">
            <v>District 4</v>
          </cell>
          <cell r="F19484" t="str">
            <v>Water</v>
          </cell>
        </row>
        <row r="19485">
          <cell r="B19485">
            <v>0</v>
          </cell>
          <cell r="C19485">
            <v>2013</v>
          </cell>
          <cell r="D19485" t="str">
            <v>401500  Non Structured Overtime</v>
          </cell>
          <cell r="E19485" t="str">
            <v>District 4</v>
          </cell>
          <cell r="F19485" t="str">
            <v>Water</v>
          </cell>
        </row>
        <row r="19486">
          <cell r="B19486">
            <v>2028600.82</v>
          </cell>
          <cell r="C19486">
            <v>2013</v>
          </cell>
          <cell r="D19486" t="str">
            <v>401500  Non Structured Overtime</v>
          </cell>
          <cell r="E19486" t="str">
            <v>District 4</v>
          </cell>
          <cell r="F19486" t="str">
            <v>Water</v>
          </cell>
        </row>
        <row r="19487">
          <cell r="B19487">
            <v>1093353.02</v>
          </cell>
          <cell r="C19487">
            <v>2013</v>
          </cell>
          <cell r="D19487" t="str">
            <v>401500  Non Structured Overtime</v>
          </cell>
          <cell r="E19487" t="str">
            <v>District 4</v>
          </cell>
          <cell r="F19487" t="str">
            <v>Water</v>
          </cell>
        </row>
        <row r="19488">
          <cell r="B19488">
            <v>766178.99</v>
          </cell>
          <cell r="C19488">
            <v>2013</v>
          </cell>
          <cell r="D19488" t="str">
            <v>401500  Non Structured Overtime</v>
          </cell>
          <cell r="E19488" t="str">
            <v>District 4</v>
          </cell>
          <cell r="F19488" t="str">
            <v>Water</v>
          </cell>
        </row>
        <row r="19489">
          <cell r="B19489">
            <v>-3383.08</v>
          </cell>
          <cell r="C19489">
            <v>2013</v>
          </cell>
          <cell r="D19489" t="str">
            <v>401500  Non Structured Overtime</v>
          </cell>
          <cell r="E19489" t="str">
            <v>District 8</v>
          </cell>
          <cell r="F19489" t="str">
            <v>Water</v>
          </cell>
        </row>
        <row r="19490">
          <cell r="B19490">
            <v>764.14</v>
          </cell>
          <cell r="C19490">
            <v>2013</v>
          </cell>
          <cell r="D19490" t="str">
            <v>401500  Non Structured Overtime</v>
          </cell>
          <cell r="E19490" t="str">
            <v>District 8</v>
          </cell>
          <cell r="F19490" t="str">
            <v>Water</v>
          </cell>
        </row>
        <row r="19491">
          <cell r="B19491">
            <v>-6241.54</v>
          </cell>
          <cell r="C19491">
            <v>2013</v>
          </cell>
          <cell r="D19491" t="str">
            <v>401500  Non Structured Overtime</v>
          </cell>
          <cell r="E19491" t="str">
            <v>District 8</v>
          </cell>
          <cell r="F19491" t="str">
            <v>Water</v>
          </cell>
        </row>
        <row r="19492">
          <cell r="B19492">
            <v>215884.53</v>
          </cell>
          <cell r="C19492">
            <v>2013</v>
          </cell>
          <cell r="D19492" t="str">
            <v>401500  Non Structured Overtime</v>
          </cell>
          <cell r="E19492" t="str">
            <v>District 6</v>
          </cell>
          <cell r="F19492" t="str">
            <v>Water</v>
          </cell>
        </row>
        <row r="19493">
          <cell r="B19493">
            <v>1095397.8400000001</v>
          </cell>
          <cell r="C19493">
            <v>2013</v>
          </cell>
          <cell r="D19493" t="str">
            <v>401500  Non Structured Overtime</v>
          </cell>
          <cell r="E19493" t="str">
            <v>District 6</v>
          </cell>
          <cell r="F19493" t="str">
            <v>Water</v>
          </cell>
        </row>
        <row r="19494">
          <cell r="B19494">
            <v>7551.6</v>
          </cell>
          <cell r="C19494">
            <v>2013</v>
          </cell>
          <cell r="D19494" t="str">
            <v>401500  Non Structured Overtime</v>
          </cell>
          <cell r="E19494" t="str">
            <v>District 6</v>
          </cell>
          <cell r="F19494" t="str">
            <v>Water</v>
          </cell>
        </row>
        <row r="19495">
          <cell r="B19495">
            <v>41063.78</v>
          </cell>
          <cell r="C19495">
            <v>2013</v>
          </cell>
          <cell r="D19495" t="str">
            <v>401500  Non Structured Overtime</v>
          </cell>
          <cell r="E19495" t="str">
            <v>District 6</v>
          </cell>
          <cell r="F19495" t="str">
            <v>Water</v>
          </cell>
        </row>
        <row r="19496">
          <cell r="B19496">
            <v>578622.19999999995</v>
          </cell>
          <cell r="C19496">
            <v>2013</v>
          </cell>
          <cell r="D19496" t="str">
            <v>401500  Non Structured Overtime</v>
          </cell>
          <cell r="E19496" t="str">
            <v>District 6</v>
          </cell>
          <cell r="F19496" t="str">
            <v>Water</v>
          </cell>
        </row>
        <row r="19497">
          <cell r="B19497">
            <v>1940536.16</v>
          </cell>
          <cell r="C19497">
            <v>2013</v>
          </cell>
          <cell r="D19497" t="str">
            <v>401500  Non Structured Overtime</v>
          </cell>
          <cell r="E19497" t="str">
            <v>District 6</v>
          </cell>
          <cell r="F19497" t="str">
            <v>Water</v>
          </cell>
        </row>
        <row r="19498">
          <cell r="B19498">
            <v>2352909.56</v>
          </cell>
          <cell r="C19498">
            <v>2013</v>
          </cell>
          <cell r="D19498" t="str">
            <v>401500  Non Structured Overtime</v>
          </cell>
          <cell r="E19498" t="str">
            <v>District 6</v>
          </cell>
          <cell r="F19498" t="str">
            <v>Water</v>
          </cell>
        </row>
        <row r="19499">
          <cell r="B19499">
            <v>29871.4</v>
          </cell>
          <cell r="C19499">
            <v>2013</v>
          </cell>
          <cell r="D19499" t="str">
            <v>401500  Non Structured Overtime</v>
          </cell>
          <cell r="E19499" t="str">
            <v>District 8</v>
          </cell>
          <cell r="F19499" t="str">
            <v>Water</v>
          </cell>
        </row>
        <row r="19500">
          <cell r="B19500">
            <v>3437904.15</v>
          </cell>
          <cell r="C19500">
            <v>2013</v>
          </cell>
          <cell r="D19500" t="str">
            <v>401500  Non Structured Overtime</v>
          </cell>
          <cell r="E19500" t="str">
            <v>District 8</v>
          </cell>
          <cell r="F19500" t="str">
            <v>Water</v>
          </cell>
        </row>
        <row r="19501">
          <cell r="B19501">
            <v>14397.77</v>
          </cell>
          <cell r="C19501">
            <v>2013</v>
          </cell>
          <cell r="D19501" t="str">
            <v>401500  Non Structured Overtime</v>
          </cell>
          <cell r="E19501" t="str">
            <v>District 8</v>
          </cell>
          <cell r="F19501" t="str">
            <v>Water</v>
          </cell>
        </row>
        <row r="19502">
          <cell r="B19502">
            <v>48898.12</v>
          </cell>
          <cell r="C19502">
            <v>2013</v>
          </cell>
          <cell r="D19502" t="str">
            <v>401500  Non Structured Overtime</v>
          </cell>
          <cell r="E19502" t="str">
            <v>District 8</v>
          </cell>
          <cell r="F19502" t="str">
            <v>Water</v>
          </cell>
        </row>
        <row r="19503">
          <cell r="B19503">
            <v>1037989.05</v>
          </cell>
          <cell r="C19503">
            <v>2013</v>
          </cell>
          <cell r="D19503" t="str">
            <v>401500  Non Structured Overtime</v>
          </cell>
          <cell r="E19503" t="str">
            <v>District 8</v>
          </cell>
          <cell r="F19503" t="str">
            <v>Water</v>
          </cell>
        </row>
        <row r="19504">
          <cell r="B19504">
            <v>645314.68000000005</v>
          </cell>
          <cell r="C19504">
            <v>2013</v>
          </cell>
          <cell r="D19504" t="str">
            <v>401500  Non Structured Overtime</v>
          </cell>
          <cell r="E19504" t="str">
            <v>District 8</v>
          </cell>
          <cell r="F19504" t="str">
            <v>Water</v>
          </cell>
        </row>
        <row r="19505">
          <cell r="B19505">
            <v>548290.54</v>
          </cell>
          <cell r="C19505">
            <v>2013</v>
          </cell>
          <cell r="D19505" t="str">
            <v>401500  Non Structured Overtime</v>
          </cell>
          <cell r="E19505" t="str">
            <v>District 8</v>
          </cell>
          <cell r="F19505" t="str">
            <v>Water</v>
          </cell>
        </row>
        <row r="19506">
          <cell r="B19506">
            <v>10914467.58</v>
          </cell>
          <cell r="C19506">
            <v>2013</v>
          </cell>
          <cell r="D19506" t="str">
            <v>401500  Non Structured Overtime</v>
          </cell>
          <cell r="E19506" t="str">
            <v>District 8</v>
          </cell>
          <cell r="F19506" t="str">
            <v>Water</v>
          </cell>
        </row>
        <row r="19507">
          <cell r="B19507">
            <v>139887.57999999999</v>
          </cell>
          <cell r="C19507">
            <v>2013</v>
          </cell>
          <cell r="D19507" t="str">
            <v>401500  Non Structured Overtime</v>
          </cell>
          <cell r="E19507" t="str">
            <v>District 8</v>
          </cell>
          <cell r="F19507" t="str">
            <v>Water</v>
          </cell>
        </row>
        <row r="19508">
          <cell r="B19508">
            <v>0</v>
          </cell>
          <cell r="C19508">
            <v>2013</v>
          </cell>
          <cell r="D19508" t="str">
            <v>401500  Non Structured Overtime</v>
          </cell>
          <cell r="E19508" t="str">
            <v>Informal Settlements</v>
          </cell>
          <cell r="F19508" t="str">
            <v>Sewer</v>
          </cell>
        </row>
        <row r="19509">
          <cell r="B19509">
            <v>21843.1</v>
          </cell>
          <cell r="C19509">
            <v>2013</v>
          </cell>
          <cell r="D19509" t="str">
            <v>401500  Non Structured Overtime</v>
          </cell>
          <cell r="E19509" t="str">
            <v>Informal Settlements</v>
          </cell>
          <cell r="F19509" t="str">
            <v>Sewer</v>
          </cell>
        </row>
        <row r="19510">
          <cell r="B19510">
            <v>3452077.9</v>
          </cell>
          <cell r="C19510">
            <v>2013</v>
          </cell>
          <cell r="D19510" t="str">
            <v>401500  Non Structured Overtime</v>
          </cell>
          <cell r="E19510" t="str">
            <v>District 1</v>
          </cell>
          <cell r="F19510" t="str">
            <v>Sewer</v>
          </cell>
        </row>
        <row r="19511">
          <cell r="B19511">
            <v>2028201.94</v>
          </cell>
          <cell r="C19511">
            <v>2013</v>
          </cell>
          <cell r="D19511" t="str">
            <v>401500  Non Structured Overtime</v>
          </cell>
          <cell r="E19511" t="str">
            <v>District 7</v>
          </cell>
          <cell r="F19511" t="str">
            <v>Sewer</v>
          </cell>
        </row>
        <row r="19512">
          <cell r="B19512">
            <v>690156.66</v>
          </cell>
          <cell r="C19512">
            <v>2013</v>
          </cell>
          <cell r="D19512" t="str">
            <v>401500  Non Structured Overtime</v>
          </cell>
          <cell r="E19512" t="str">
            <v>District 6</v>
          </cell>
          <cell r="F19512" t="str">
            <v>Sewer</v>
          </cell>
        </row>
        <row r="19513">
          <cell r="B19513">
            <v>71280.429999999993</v>
          </cell>
          <cell r="C19513">
            <v>2013</v>
          </cell>
          <cell r="D19513" t="str">
            <v>401500  Non Structured Overtime</v>
          </cell>
          <cell r="E19513" t="str">
            <v>TOC</v>
          </cell>
          <cell r="F19513" t="str">
            <v>Sewer</v>
          </cell>
        </row>
        <row r="19514">
          <cell r="B19514">
            <v>1234182.3700000001</v>
          </cell>
          <cell r="C19514">
            <v>2013</v>
          </cell>
          <cell r="D19514" t="str">
            <v>401500  Non Structured Overtime</v>
          </cell>
          <cell r="E19514" t="str">
            <v>District 3</v>
          </cell>
          <cell r="F19514" t="str">
            <v>Sewer</v>
          </cell>
        </row>
        <row r="19515">
          <cell r="B19515">
            <v>2508049.35</v>
          </cell>
          <cell r="C19515">
            <v>2013</v>
          </cell>
          <cell r="D19515" t="str">
            <v>401500  Non Structured Overtime</v>
          </cell>
          <cell r="E19515" t="str">
            <v>District 4</v>
          </cell>
          <cell r="F19515" t="str">
            <v>Sewer</v>
          </cell>
        </row>
        <row r="19516">
          <cell r="B19516">
            <v>2195508.27</v>
          </cell>
          <cell r="C19516">
            <v>2013</v>
          </cell>
          <cell r="D19516" t="str">
            <v>401500  Non Structured Overtime</v>
          </cell>
          <cell r="E19516" t="str">
            <v>District 4</v>
          </cell>
          <cell r="F19516" t="str">
            <v>Sewer</v>
          </cell>
        </row>
        <row r="19517">
          <cell r="B19517">
            <v>876988.37</v>
          </cell>
          <cell r="C19517">
            <v>2013</v>
          </cell>
          <cell r="D19517" t="str">
            <v>401500  Non Structured Overtime</v>
          </cell>
          <cell r="E19517" t="str">
            <v>District 4</v>
          </cell>
          <cell r="F19517" t="str">
            <v>Sewer</v>
          </cell>
        </row>
        <row r="19518">
          <cell r="B19518">
            <v>647711.37</v>
          </cell>
          <cell r="C19518">
            <v>2013</v>
          </cell>
          <cell r="D19518" t="str">
            <v>401500  Non Structured Overtime</v>
          </cell>
          <cell r="E19518" t="str">
            <v>District 7</v>
          </cell>
          <cell r="F19518" t="str">
            <v>Sewer</v>
          </cell>
        </row>
        <row r="19519">
          <cell r="B19519">
            <v>478693.15</v>
          </cell>
          <cell r="C19519">
            <v>2013</v>
          </cell>
          <cell r="D19519" t="str">
            <v>401500  Non Structured Overtime</v>
          </cell>
          <cell r="E19519" t="str">
            <v>District 6</v>
          </cell>
          <cell r="F19519" t="str">
            <v>Sewer</v>
          </cell>
        </row>
        <row r="19520">
          <cell r="B19520">
            <v>433395.12</v>
          </cell>
          <cell r="C19520">
            <v>2013</v>
          </cell>
          <cell r="D19520" t="str">
            <v>401500  Non Structured Overtime</v>
          </cell>
          <cell r="E19520" t="str">
            <v>District 6</v>
          </cell>
          <cell r="F19520" t="str">
            <v>Sewer</v>
          </cell>
        </row>
        <row r="19521">
          <cell r="B19521">
            <v>1813194.3</v>
          </cell>
          <cell r="C19521">
            <v>2013</v>
          </cell>
          <cell r="D19521" t="str">
            <v>401500  Non Structured Overtime</v>
          </cell>
          <cell r="E19521" t="str">
            <v>District 6</v>
          </cell>
          <cell r="F19521" t="str">
            <v>Sewer</v>
          </cell>
        </row>
        <row r="19522">
          <cell r="B19522">
            <v>43342.52</v>
          </cell>
          <cell r="C19522">
            <v>2013</v>
          </cell>
          <cell r="D19522" t="str">
            <v>401500  Non Structured Overtime</v>
          </cell>
          <cell r="E19522" t="str">
            <v>District 7</v>
          </cell>
          <cell r="F19522" t="str">
            <v>Sewer</v>
          </cell>
        </row>
        <row r="19523">
          <cell r="B19523">
            <v>0</v>
          </cell>
          <cell r="C19523">
            <v>2013</v>
          </cell>
          <cell r="D19523" t="str">
            <v>401500  Non Structured Overtime</v>
          </cell>
          <cell r="E19523" t="str">
            <v>Logistics</v>
          </cell>
          <cell r="F19523" t="str">
            <v>Water</v>
          </cell>
        </row>
        <row r="19524">
          <cell r="B19524">
            <v>620295.1</v>
          </cell>
          <cell r="C19524">
            <v>2013</v>
          </cell>
          <cell r="D19524" t="str">
            <v>401500  Non Structured Overtime</v>
          </cell>
          <cell r="E19524" t="str">
            <v>Informal Settlements</v>
          </cell>
          <cell r="F19524" t="str">
            <v>Water</v>
          </cell>
        </row>
        <row r="19525">
          <cell r="B19525">
            <v>218292.05</v>
          </cell>
          <cell r="C19525">
            <v>2013</v>
          </cell>
          <cell r="D19525" t="str">
            <v>401500  Non Structured Overtime</v>
          </cell>
          <cell r="E19525" t="str">
            <v>TOC</v>
          </cell>
          <cell r="F19525" t="str">
            <v>Water</v>
          </cell>
        </row>
        <row r="19526">
          <cell r="B19526">
            <v>338788.74</v>
          </cell>
          <cell r="C19526">
            <v>2013</v>
          </cell>
          <cell r="D19526" t="str">
            <v>401500  Non Structured Overtime</v>
          </cell>
          <cell r="E19526" t="str">
            <v>Informal Settlements</v>
          </cell>
          <cell r="F19526" t="str">
            <v>Water</v>
          </cell>
        </row>
        <row r="19527">
          <cell r="B19527">
            <v>74995.59</v>
          </cell>
          <cell r="C19527">
            <v>2013</v>
          </cell>
          <cell r="D19527" t="str">
            <v>401500  Non Structured Overtime</v>
          </cell>
          <cell r="E19527" t="str">
            <v>TOC</v>
          </cell>
          <cell r="F19527" t="str">
            <v>Water</v>
          </cell>
        </row>
        <row r="19528">
          <cell r="B19528">
            <v>1068.9000000000001</v>
          </cell>
          <cell r="C19528">
            <v>2013</v>
          </cell>
          <cell r="D19528" t="str">
            <v>401500  Non Structured Overtime</v>
          </cell>
          <cell r="E19528" t="str">
            <v>Logistics</v>
          </cell>
          <cell r="F19528" t="str">
            <v>Water</v>
          </cell>
        </row>
        <row r="19529">
          <cell r="B19529">
            <v>712167.72</v>
          </cell>
          <cell r="C19529">
            <v>2013</v>
          </cell>
          <cell r="D19529" t="str">
            <v>401500  Non Structured Overtime</v>
          </cell>
          <cell r="E19529" t="str">
            <v>Logistics</v>
          </cell>
          <cell r="F19529" t="str">
            <v>Water</v>
          </cell>
        </row>
        <row r="19530">
          <cell r="B19530">
            <v>1257316.3700000001</v>
          </cell>
          <cell r="C19530">
            <v>2013</v>
          </cell>
          <cell r="D19530" t="str">
            <v>401500  Non Structured Overtime</v>
          </cell>
          <cell r="E19530" t="str">
            <v>Logistics</v>
          </cell>
          <cell r="F19530" t="str">
            <v>Water</v>
          </cell>
        </row>
        <row r="19531">
          <cell r="B19531">
            <v>614289.97</v>
          </cell>
          <cell r="C19531">
            <v>2013</v>
          </cell>
          <cell r="D19531" t="str">
            <v>401500  Non Structured Overtime</v>
          </cell>
          <cell r="E19531" t="str">
            <v>Logistics</v>
          </cell>
          <cell r="F19531" t="str">
            <v>Water</v>
          </cell>
        </row>
        <row r="19532">
          <cell r="B19532">
            <v>493565.98</v>
          </cell>
          <cell r="C19532">
            <v>2013</v>
          </cell>
          <cell r="D19532" t="str">
            <v>401500  Non Structured Overtime</v>
          </cell>
          <cell r="E19532" t="str">
            <v>Logistics</v>
          </cell>
          <cell r="F19532" t="str">
            <v>Water</v>
          </cell>
        </row>
        <row r="19533">
          <cell r="B19533">
            <v>268500.02</v>
          </cell>
          <cell r="C19533">
            <v>2013</v>
          </cell>
          <cell r="D19533" t="str">
            <v>401500  Non Structured Overtime</v>
          </cell>
          <cell r="E19533" t="str">
            <v>District 1</v>
          </cell>
          <cell r="F19533" t="str">
            <v>Water</v>
          </cell>
        </row>
        <row r="19534">
          <cell r="B19534">
            <v>221785.85</v>
          </cell>
          <cell r="C19534">
            <v>2013</v>
          </cell>
          <cell r="D19534" t="str">
            <v>401500  Non Structured Overtime</v>
          </cell>
          <cell r="E19534" t="str">
            <v>District 1</v>
          </cell>
          <cell r="F19534" t="str">
            <v>Water</v>
          </cell>
        </row>
        <row r="19535">
          <cell r="B19535">
            <v>32502.84</v>
          </cell>
          <cell r="C19535">
            <v>2013</v>
          </cell>
          <cell r="D19535" t="str">
            <v>401500  Non Structured Overtime</v>
          </cell>
          <cell r="E19535" t="str">
            <v>District 1</v>
          </cell>
          <cell r="F19535" t="str">
            <v>Water</v>
          </cell>
        </row>
        <row r="19536">
          <cell r="B19536">
            <v>3030026.61</v>
          </cell>
          <cell r="C19536">
            <v>2013</v>
          </cell>
          <cell r="D19536" t="str">
            <v>401500  Non Structured Overtime</v>
          </cell>
          <cell r="E19536" t="str">
            <v>District 1</v>
          </cell>
          <cell r="F19536" t="str">
            <v>Water</v>
          </cell>
        </row>
        <row r="19537">
          <cell r="B19537">
            <v>184142</v>
          </cell>
          <cell r="C19537">
            <v>2013</v>
          </cell>
          <cell r="D19537" t="str">
            <v>401500  Non Structured Overtime</v>
          </cell>
          <cell r="E19537" t="str">
            <v>District 6</v>
          </cell>
          <cell r="F19537" t="str">
            <v>Water</v>
          </cell>
        </row>
        <row r="19538">
          <cell r="B19538">
            <v>0</v>
          </cell>
          <cell r="C19538">
            <v>2013</v>
          </cell>
          <cell r="D19538" t="str">
            <v>401510  Structured Overtime</v>
          </cell>
          <cell r="E19538" t="str">
            <v>District 1</v>
          </cell>
          <cell r="F19538" t="str">
            <v>Sewer</v>
          </cell>
        </row>
        <row r="19539">
          <cell r="B19539">
            <v>54734.67</v>
          </cell>
          <cell r="C19539">
            <v>2013</v>
          </cell>
          <cell r="D19539" t="str">
            <v>401510  Structured Overtime</v>
          </cell>
          <cell r="E19539" t="str">
            <v>District 7</v>
          </cell>
          <cell r="F19539" t="str">
            <v>Sewer</v>
          </cell>
        </row>
        <row r="19540">
          <cell r="B19540">
            <v>0</v>
          </cell>
          <cell r="C19540">
            <v>2013</v>
          </cell>
          <cell r="D19540" t="str">
            <v>401510  Structured Overtime</v>
          </cell>
          <cell r="E19540" t="str">
            <v>District 3</v>
          </cell>
          <cell r="F19540" t="str">
            <v>Sewer</v>
          </cell>
        </row>
        <row r="19541">
          <cell r="B19541">
            <v>8079.84</v>
          </cell>
          <cell r="C19541">
            <v>2013</v>
          </cell>
          <cell r="D19541" t="str">
            <v>401510  Structured Overtime</v>
          </cell>
          <cell r="E19541" t="str">
            <v>District 4</v>
          </cell>
          <cell r="F19541" t="str">
            <v>Sewer</v>
          </cell>
        </row>
        <row r="19542">
          <cell r="B19542">
            <v>339529.06</v>
          </cell>
          <cell r="C19542">
            <v>2013</v>
          </cell>
          <cell r="D19542" t="str">
            <v>401510  Structured Overtime</v>
          </cell>
          <cell r="E19542" t="str">
            <v>TOC</v>
          </cell>
          <cell r="F19542" t="str">
            <v>Water</v>
          </cell>
        </row>
        <row r="19543">
          <cell r="B19543">
            <v>0</v>
          </cell>
          <cell r="C19543">
            <v>2013</v>
          </cell>
          <cell r="D19543" t="str">
            <v>401510  Structured Overtime</v>
          </cell>
          <cell r="E19543" t="str">
            <v>Informal Settlements</v>
          </cell>
          <cell r="F19543" t="str">
            <v>Water</v>
          </cell>
        </row>
        <row r="19544">
          <cell r="B19544">
            <v>25532.11</v>
          </cell>
          <cell r="C19544">
            <v>2013</v>
          </cell>
          <cell r="D19544" t="str">
            <v>401510  Structured Overtime</v>
          </cell>
          <cell r="E19544" t="str">
            <v>Logistics</v>
          </cell>
          <cell r="F19544" t="str">
            <v>Water</v>
          </cell>
        </row>
        <row r="19545">
          <cell r="B19545">
            <v>12273.93</v>
          </cell>
          <cell r="C19545">
            <v>2013</v>
          </cell>
          <cell r="D19545" t="str">
            <v>401510  Structured Overtime</v>
          </cell>
          <cell r="E19545" t="str">
            <v>Logistics</v>
          </cell>
          <cell r="F19545" t="str">
            <v>Water</v>
          </cell>
        </row>
        <row r="19546">
          <cell r="B19546">
            <v>0</v>
          </cell>
          <cell r="C19546">
            <v>2013</v>
          </cell>
          <cell r="D19546" t="str">
            <v>401510  Structured Overtime</v>
          </cell>
          <cell r="E19546" t="str">
            <v>Logistics</v>
          </cell>
          <cell r="F19546" t="str">
            <v>Water</v>
          </cell>
        </row>
        <row r="19547">
          <cell r="B19547">
            <v>7927.16</v>
          </cell>
          <cell r="C19547">
            <v>2013</v>
          </cell>
          <cell r="D19547" t="str">
            <v>401510  Structured Overtime</v>
          </cell>
          <cell r="E19547" t="str">
            <v>Logistics</v>
          </cell>
          <cell r="F19547" t="str">
            <v>Water</v>
          </cell>
        </row>
        <row r="19548">
          <cell r="B19548">
            <v>27210.560000000001</v>
          </cell>
          <cell r="C19548">
            <v>2013</v>
          </cell>
          <cell r="D19548" t="str">
            <v>401510  Structured Overtime</v>
          </cell>
          <cell r="E19548" t="str">
            <v>District 1</v>
          </cell>
          <cell r="F19548" t="str">
            <v>Water</v>
          </cell>
        </row>
        <row r="19549">
          <cell r="B19549">
            <v>0</v>
          </cell>
          <cell r="C19549">
            <v>2013</v>
          </cell>
          <cell r="D19549" t="str">
            <v>401510  Structured Overtime</v>
          </cell>
          <cell r="E19549" t="str">
            <v>District 3</v>
          </cell>
          <cell r="F19549" t="str">
            <v>Water</v>
          </cell>
        </row>
        <row r="19550">
          <cell r="B19550">
            <v>0</v>
          </cell>
          <cell r="C19550">
            <v>2013</v>
          </cell>
          <cell r="D19550" t="str">
            <v>401510  Structured Overtime</v>
          </cell>
          <cell r="E19550" t="str">
            <v>District 3</v>
          </cell>
          <cell r="F19550" t="str">
            <v>Water</v>
          </cell>
        </row>
        <row r="19551">
          <cell r="B19551">
            <v>6370.39</v>
          </cell>
          <cell r="C19551">
            <v>2013</v>
          </cell>
          <cell r="D19551" t="str">
            <v>401510  Structured Overtime</v>
          </cell>
          <cell r="E19551" t="str">
            <v>District 6</v>
          </cell>
          <cell r="F19551" t="str">
            <v>Water</v>
          </cell>
        </row>
        <row r="19552">
          <cell r="B19552">
            <v>748.51</v>
          </cell>
          <cell r="C19552">
            <v>2013</v>
          </cell>
          <cell r="D19552" t="str">
            <v>401510  Structured Overtime</v>
          </cell>
          <cell r="E19552" t="str">
            <v>District 6</v>
          </cell>
          <cell r="F19552" t="str">
            <v>Water</v>
          </cell>
        </row>
        <row r="19553">
          <cell r="B19553">
            <v>71057.78</v>
          </cell>
          <cell r="C19553">
            <v>2013</v>
          </cell>
          <cell r="D19553" t="str">
            <v>401510  Structured Overtime</v>
          </cell>
          <cell r="E19553" t="str">
            <v>District 8</v>
          </cell>
          <cell r="F19553" t="str">
            <v>Water</v>
          </cell>
        </row>
        <row r="19554">
          <cell r="B19554">
            <v>65379.360000000001</v>
          </cell>
          <cell r="C19554">
            <v>2013</v>
          </cell>
          <cell r="D19554" t="str">
            <v>401510  Structured Overtime</v>
          </cell>
          <cell r="E19554" t="str">
            <v>District 8</v>
          </cell>
          <cell r="F19554" t="str">
            <v>Water</v>
          </cell>
        </row>
        <row r="19555">
          <cell r="B19555">
            <v>685.48</v>
          </cell>
          <cell r="C19555">
            <v>2013</v>
          </cell>
          <cell r="D19555" t="str">
            <v>401510  Structured Overtime</v>
          </cell>
          <cell r="E19555" t="str">
            <v>District 8</v>
          </cell>
          <cell r="F19555" t="str">
            <v>Water</v>
          </cell>
        </row>
        <row r="19556">
          <cell r="B19556">
            <v>5423.06</v>
          </cell>
          <cell r="C19556">
            <v>2013</v>
          </cell>
          <cell r="D19556" t="str">
            <v>401510  Structured Overtime</v>
          </cell>
          <cell r="E19556" t="str">
            <v>District 8</v>
          </cell>
          <cell r="F19556" t="str">
            <v>Water</v>
          </cell>
        </row>
        <row r="19557">
          <cell r="B19557">
            <v>57520.67</v>
          </cell>
          <cell r="C19557">
            <v>2013</v>
          </cell>
          <cell r="D19557" t="str">
            <v>401510  Structured Overtime</v>
          </cell>
          <cell r="E19557" t="str">
            <v>District 8</v>
          </cell>
          <cell r="F19557" t="str">
            <v>Water</v>
          </cell>
        </row>
        <row r="19558">
          <cell r="B19558">
            <v>17334</v>
          </cell>
          <cell r="C19558">
            <v>2013</v>
          </cell>
          <cell r="D19558" t="str">
            <v>401600  Allowances: Housing</v>
          </cell>
          <cell r="E19558" t="str">
            <v>District 6</v>
          </cell>
          <cell r="F19558" t="str">
            <v>Water</v>
          </cell>
        </row>
        <row r="19559">
          <cell r="B19559">
            <v>6000</v>
          </cell>
          <cell r="C19559">
            <v>2013</v>
          </cell>
          <cell r="D19559" t="str">
            <v>401600  Allowances: Housing</v>
          </cell>
          <cell r="E19559" t="str">
            <v>District 8</v>
          </cell>
          <cell r="F19559" t="str">
            <v>Water</v>
          </cell>
        </row>
        <row r="19560">
          <cell r="B19560">
            <v>24024</v>
          </cell>
          <cell r="C19560">
            <v>2013</v>
          </cell>
          <cell r="D19560" t="str">
            <v>401600  Allowances: Housing</v>
          </cell>
          <cell r="E19560" t="str">
            <v>District 8</v>
          </cell>
          <cell r="F19560" t="str">
            <v>Water</v>
          </cell>
        </row>
        <row r="19561">
          <cell r="B19561">
            <v>9317</v>
          </cell>
          <cell r="C19561">
            <v>2013</v>
          </cell>
          <cell r="D19561" t="str">
            <v>401600  Allowances: Housing</v>
          </cell>
          <cell r="E19561" t="str">
            <v>District 6</v>
          </cell>
          <cell r="F19561" t="str">
            <v>Water</v>
          </cell>
        </row>
        <row r="19562">
          <cell r="B19562">
            <v>3407</v>
          </cell>
          <cell r="C19562">
            <v>2013</v>
          </cell>
          <cell r="D19562" t="str">
            <v>401600  Allowances: Housing</v>
          </cell>
          <cell r="E19562" t="str">
            <v>District 3</v>
          </cell>
          <cell r="F19562" t="str">
            <v>Water</v>
          </cell>
        </row>
        <row r="19563">
          <cell r="B19563">
            <v>-6164</v>
          </cell>
          <cell r="C19563">
            <v>2013</v>
          </cell>
          <cell r="D19563" t="str">
            <v>401600  Allowances: Housing</v>
          </cell>
          <cell r="E19563" t="str">
            <v>District 3</v>
          </cell>
          <cell r="F19563" t="str">
            <v>Water</v>
          </cell>
        </row>
        <row r="19564">
          <cell r="B19564">
            <v>14514</v>
          </cell>
          <cell r="C19564">
            <v>2013</v>
          </cell>
          <cell r="D19564" t="str">
            <v>401600  Allowances: Housing</v>
          </cell>
          <cell r="E19564" t="str">
            <v>District 3</v>
          </cell>
          <cell r="F19564" t="str">
            <v>Water</v>
          </cell>
        </row>
        <row r="19565">
          <cell r="B19565">
            <v>33606</v>
          </cell>
          <cell r="C19565">
            <v>2013</v>
          </cell>
          <cell r="D19565" t="str">
            <v>401600  Allowances: Housing</v>
          </cell>
          <cell r="E19565" t="str">
            <v>District 4</v>
          </cell>
          <cell r="F19565" t="str">
            <v>Water</v>
          </cell>
        </row>
        <row r="19566">
          <cell r="B19566">
            <v>53109</v>
          </cell>
          <cell r="C19566">
            <v>2013</v>
          </cell>
          <cell r="D19566" t="str">
            <v>401600  Allowances: Housing</v>
          </cell>
          <cell r="E19566" t="str">
            <v>District 4</v>
          </cell>
          <cell r="F19566" t="str">
            <v>Water</v>
          </cell>
        </row>
        <row r="19567">
          <cell r="B19567">
            <v>39872</v>
          </cell>
          <cell r="C19567">
            <v>2013</v>
          </cell>
          <cell r="D19567" t="str">
            <v>401600  Allowances: Housing</v>
          </cell>
          <cell r="E19567" t="str">
            <v>District 4</v>
          </cell>
          <cell r="F19567" t="str">
            <v>Water</v>
          </cell>
        </row>
        <row r="19568">
          <cell r="B19568">
            <v>4125</v>
          </cell>
          <cell r="C19568">
            <v>2013</v>
          </cell>
          <cell r="D19568" t="str">
            <v>401600  Allowances: Housing</v>
          </cell>
          <cell r="E19568" t="str">
            <v>District 4</v>
          </cell>
          <cell r="F19568" t="str">
            <v>Water</v>
          </cell>
        </row>
        <row r="19569">
          <cell r="B19569">
            <v>-852</v>
          </cell>
          <cell r="C19569">
            <v>2013</v>
          </cell>
          <cell r="D19569" t="str">
            <v>401600  Allowances: Housing</v>
          </cell>
          <cell r="E19569" t="str">
            <v>District 8</v>
          </cell>
          <cell r="F19569" t="str">
            <v>Water</v>
          </cell>
        </row>
        <row r="19570">
          <cell r="B19570">
            <v>522</v>
          </cell>
          <cell r="C19570">
            <v>2013</v>
          </cell>
          <cell r="D19570" t="str">
            <v>401600  Allowances: Housing</v>
          </cell>
          <cell r="E19570" t="str">
            <v>District 8</v>
          </cell>
          <cell r="F19570" t="str">
            <v>Water</v>
          </cell>
        </row>
        <row r="19571">
          <cell r="B19571">
            <v>2802</v>
          </cell>
          <cell r="C19571">
            <v>2013</v>
          </cell>
          <cell r="D19571" t="str">
            <v>401600  Allowances: Housing</v>
          </cell>
          <cell r="E19571" t="str">
            <v>District 6</v>
          </cell>
          <cell r="F19571" t="str">
            <v>Water</v>
          </cell>
        </row>
        <row r="19572">
          <cell r="B19572">
            <v>42004</v>
          </cell>
          <cell r="C19572">
            <v>2013</v>
          </cell>
          <cell r="D19572" t="str">
            <v>401600  Allowances: Housing</v>
          </cell>
          <cell r="E19572" t="str">
            <v>District 6</v>
          </cell>
          <cell r="F19572" t="str">
            <v>Water</v>
          </cell>
        </row>
        <row r="19573">
          <cell r="B19573">
            <v>7995</v>
          </cell>
          <cell r="C19573">
            <v>2013</v>
          </cell>
          <cell r="D19573" t="str">
            <v>401600  Allowances: Housing</v>
          </cell>
          <cell r="E19573" t="str">
            <v>District 6</v>
          </cell>
          <cell r="F19573" t="str">
            <v>Water</v>
          </cell>
        </row>
        <row r="19574">
          <cell r="B19574">
            <v>10452</v>
          </cell>
          <cell r="C19574">
            <v>2013</v>
          </cell>
          <cell r="D19574" t="str">
            <v>401600  Allowances: Housing</v>
          </cell>
          <cell r="E19574" t="str">
            <v>District 6</v>
          </cell>
          <cell r="F19574" t="str">
            <v>Water</v>
          </cell>
        </row>
        <row r="19575">
          <cell r="B19575">
            <v>37834</v>
          </cell>
          <cell r="C19575">
            <v>2013</v>
          </cell>
          <cell r="D19575" t="str">
            <v>401600  Allowances: Housing</v>
          </cell>
          <cell r="E19575" t="str">
            <v>District 6</v>
          </cell>
          <cell r="F19575" t="str">
            <v>Water</v>
          </cell>
        </row>
        <row r="19576">
          <cell r="B19576">
            <v>26221</v>
          </cell>
          <cell r="C19576">
            <v>2013</v>
          </cell>
          <cell r="D19576" t="str">
            <v>401600  Allowances: Housing</v>
          </cell>
          <cell r="E19576" t="str">
            <v>District 8</v>
          </cell>
          <cell r="F19576" t="str">
            <v>Water</v>
          </cell>
        </row>
        <row r="19577">
          <cell r="B19577">
            <v>54155</v>
          </cell>
          <cell r="C19577">
            <v>2013</v>
          </cell>
          <cell r="D19577" t="str">
            <v>401600  Allowances: Housing</v>
          </cell>
          <cell r="E19577" t="str">
            <v>District 8</v>
          </cell>
          <cell r="F19577" t="str">
            <v>Water</v>
          </cell>
        </row>
        <row r="19578">
          <cell r="B19578">
            <v>20383</v>
          </cell>
          <cell r="C19578">
            <v>2013</v>
          </cell>
          <cell r="D19578" t="str">
            <v>401600  Allowances: Housing</v>
          </cell>
          <cell r="E19578" t="str">
            <v>District 8</v>
          </cell>
          <cell r="F19578" t="str">
            <v>Water</v>
          </cell>
        </row>
        <row r="19579">
          <cell r="B19579">
            <v>25890</v>
          </cell>
          <cell r="C19579">
            <v>2013</v>
          </cell>
          <cell r="D19579" t="str">
            <v>401600  Allowances: Housing</v>
          </cell>
          <cell r="E19579" t="str">
            <v>District 8</v>
          </cell>
          <cell r="F19579" t="str">
            <v>Water</v>
          </cell>
        </row>
        <row r="19580">
          <cell r="B19580">
            <v>22446</v>
          </cell>
          <cell r="C19580">
            <v>2013</v>
          </cell>
          <cell r="D19580" t="str">
            <v>401600  Allowances: Housing</v>
          </cell>
          <cell r="E19580" t="str">
            <v>District 8</v>
          </cell>
          <cell r="F19580" t="str">
            <v>Water</v>
          </cell>
        </row>
        <row r="19581">
          <cell r="B19581">
            <v>217797</v>
          </cell>
          <cell r="C19581">
            <v>2013</v>
          </cell>
          <cell r="D19581" t="str">
            <v>401600  Allowances: Housing</v>
          </cell>
          <cell r="E19581" t="str">
            <v>District 8</v>
          </cell>
          <cell r="F19581" t="str">
            <v>Water</v>
          </cell>
        </row>
        <row r="19582">
          <cell r="B19582">
            <v>89837</v>
          </cell>
          <cell r="C19582">
            <v>2013</v>
          </cell>
          <cell r="D19582" t="str">
            <v>401600  Allowances: Housing</v>
          </cell>
          <cell r="E19582" t="str">
            <v>District 1</v>
          </cell>
          <cell r="F19582" t="str">
            <v>Water</v>
          </cell>
        </row>
        <row r="19583">
          <cell r="B19583">
            <v>124</v>
          </cell>
          <cell r="C19583">
            <v>2013</v>
          </cell>
          <cell r="D19583" t="str">
            <v>401600  Allowances: Housing</v>
          </cell>
          <cell r="E19583" t="str">
            <v>Informal Settlements</v>
          </cell>
          <cell r="F19583" t="str">
            <v>Sewer</v>
          </cell>
        </row>
        <row r="19584">
          <cell r="B19584">
            <v>80653</v>
          </cell>
          <cell r="C19584">
            <v>2013</v>
          </cell>
          <cell r="D19584" t="str">
            <v>401600  Allowances: Housing</v>
          </cell>
          <cell r="E19584" t="str">
            <v>District 1</v>
          </cell>
          <cell r="F19584" t="str">
            <v>Sewer</v>
          </cell>
        </row>
        <row r="19585">
          <cell r="B19585">
            <v>50901</v>
          </cell>
          <cell r="C19585">
            <v>2013</v>
          </cell>
          <cell r="D19585" t="str">
            <v>401600  Allowances: Housing</v>
          </cell>
          <cell r="E19585" t="str">
            <v>District 7</v>
          </cell>
          <cell r="F19585" t="str">
            <v>Sewer</v>
          </cell>
        </row>
        <row r="19586">
          <cell r="B19586">
            <v>14045</v>
          </cell>
          <cell r="C19586">
            <v>2013</v>
          </cell>
          <cell r="D19586" t="str">
            <v>401600  Allowances: Housing</v>
          </cell>
          <cell r="E19586" t="str">
            <v>District 6</v>
          </cell>
          <cell r="F19586" t="str">
            <v>Sewer</v>
          </cell>
        </row>
        <row r="19587">
          <cell r="B19587">
            <v>-3664</v>
          </cell>
          <cell r="C19587">
            <v>2013</v>
          </cell>
          <cell r="D19587" t="str">
            <v>401600  Allowances: Housing</v>
          </cell>
          <cell r="E19587" t="str">
            <v>District 3</v>
          </cell>
          <cell r="F19587" t="str">
            <v>Sewer</v>
          </cell>
        </row>
        <row r="19588">
          <cell r="B19588">
            <v>35639</v>
          </cell>
          <cell r="C19588">
            <v>2013</v>
          </cell>
          <cell r="D19588" t="str">
            <v>401600  Allowances: Housing</v>
          </cell>
          <cell r="E19588" t="str">
            <v>District 4</v>
          </cell>
          <cell r="F19588" t="str">
            <v>Sewer</v>
          </cell>
        </row>
        <row r="19589">
          <cell r="B19589">
            <v>43652</v>
          </cell>
          <cell r="C19589">
            <v>2013</v>
          </cell>
          <cell r="D19589" t="str">
            <v>401600  Allowances: Housing</v>
          </cell>
          <cell r="E19589" t="str">
            <v>District 4</v>
          </cell>
          <cell r="F19589" t="str">
            <v>Sewer</v>
          </cell>
        </row>
        <row r="19590">
          <cell r="B19590">
            <v>28902</v>
          </cell>
          <cell r="C19590">
            <v>2013</v>
          </cell>
          <cell r="D19590" t="str">
            <v>401600  Allowances: Housing</v>
          </cell>
          <cell r="E19590" t="str">
            <v>District 4</v>
          </cell>
          <cell r="F19590" t="str">
            <v>Sewer</v>
          </cell>
        </row>
        <row r="19591">
          <cell r="B19591">
            <v>25858</v>
          </cell>
          <cell r="C19591">
            <v>2013</v>
          </cell>
          <cell r="D19591" t="str">
            <v>401600  Allowances: Housing</v>
          </cell>
          <cell r="E19591" t="str">
            <v>District 7</v>
          </cell>
          <cell r="F19591" t="str">
            <v>Sewer</v>
          </cell>
        </row>
        <row r="19592">
          <cell r="B19592">
            <v>7506</v>
          </cell>
          <cell r="C19592">
            <v>2013</v>
          </cell>
          <cell r="D19592" t="str">
            <v>401600  Allowances: Housing</v>
          </cell>
          <cell r="E19592" t="str">
            <v>District 6</v>
          </cell>
          <cell r="F19592" t="str">
            <v>Sewer</v>
          </cell>
        </row>
        <row r="19593">
          <cell r="B19593">
            <v>12000</v>
          </cell>
          <cell r="C19593">
            <v>2013</v>
          </cell>
          <cell r="D19593" t="str">
            <v>401600  Allowances: Housing</v>
          </cell>
          <cell r="E19593" t="str">
            <v>District 6</v>
          </cell>
          <cell r="F19593" t="str">
            <v>Sewer</v>
          </cell>
        </row>
        <row r="19594">
          <cell r="B19594">
            <v>42474</v>
          </cell>
          <cell r="C19594">
            <v>2013</v>
          </cell>
          <cell r="D19594" t="str">
            <v>401600  Allowances: Housing</v>
          </cell>
          <cell r="E19594" t="str">
            <v>District 6</v>
          </cell>
          <cell r="F19594" t="str">
            <v>Sewer</v>
          </cell>
        </row>
        <row r="19595">
          <cell r="B19595">
            <v>11228</v>
          </cell>
          <cell r="C19595">
            <v>2013</v>
          </cell>
          <cell r="D19595" t="str">
            <v>401600  Allowances: Housing</v>
          </cell>
          <cell r="E19595" t="str">
            <v>Logistics</v>
          </cell>
          <cell r="F19595" t="str">
            <v>Water</v>
          </cell>
        </row>
        <row r="19596">
          <cell r="B19596">
            <v>3270</v>
          </cell>
          <cell r="C19596">
            <v>2013</v>
          </cell>
          <cell r="D19596" t="str">
            <v>401600  Allowances: Housing</v>
          </cell>
          <cell r="E19596" t="str">
            <v>Informal Settlements</v>
          </cell>
          <cell r="F19596" t="str">
            <v>Water</v>
          </cell>
        </row>
        <row r="19597">
          <cell r="B19597">
            <v>56769</v>
          </cell>
          <cell r="C19597">
            <v>2013</v>
          </cell>
          <cell r="D19597" t="str">
            <v>401600  Allowances: Housing</v>
          </cell>
          <cell r="E19597" t="str">
            <v>TOC</v>
          </cell>
          <cell r="F19597" t="str">
            <v>Water</v>
          </cell>
        </row>
        <row r="19598">
          <cell r="B19598">
            <v>40758</v>
          </cell>
          <cell r="C19598">
            <v>2013</v>
          </cell>
          <cell r="D19598" t="str">
            <v>401600  Allowances: Housing</v>
          </cell>
          <cell r="E19598" t="str">
            <v>Informal Settlements</v>
          </cell>
          <cell r="F19598" t="str">
            <v>Water</v>
          </cell>
        </row>
        <row r="19599">
          <cell r="B19599">
            <v>43483</v>
          </cell>
          <cell r="C19599">
            <v>2013</v>
          </cell>
          <cell r="D19599" t="str">
            <v>401600  Allowances: Housing</v>
          </cell>
          <cell r="E19599" t="str">
            <v>TOC</v>
          </cell>
          <cell r="F19599" t="str">
            <v>Water</v>
          </cell>
        </row>
        <row r="19600">
          <cell r="B19600">
            <v>838</v>
          </cell>
          <cell r="C19600">
            <v>2013</v>
          </cell>
          <cell r="D19600" t="str">
            <v>401600  Allowances: Housing</v>
          </cell>
          <cell r="E19600" t="str">
            <v>Logistics</v>
          </cell>
          <cell r="F19600" t="str">
            <v>Water</v>
          </cell>
        </row>
        <row r="19601">
          <cell r="B19601">
            <v>29280</v>
          </cell>
          <cell r="C19601">
            <v>2013</v>
          </cell>
          <cell r="D19601" t="str">
            <v>401600  Allowances: Housing</v>
          </cell>
          <cell r="E19601" t="str">
            <v>Logistics</v>
          </cell>
          <cell r="F19601" t="str">
            <v>Water</v>
          </cell>
        </row>
        <row r="19602">
          <cell r="B19602">
            <v>33529</v>
          </cell>
          <cell r="C19602">
            <v>2013</v>
          </cell>
          <cell r="D19602" t="str">
            <v>401600  Allowances: Housing</v>
          </cell>
          <cell r="E19602" t="str">
            <v>Logistics</v>
          </cell>
          <cell r="F19602" t="str">
            <v>Water</v>
          </cell>
        </row>
        <row r="19603">
          <cell r="B19603">
            <v>24126</v>
          </cell>
          <cell r="C19603">
            <v>2013</v>
          </cell>
          <cell r="D19603" t="str">
            <v>401600  Allowances: Housing</v>
          </cell>
          <cell r="E19603" t="str">
            <v>Logistics</v>
          </cell>
          <cell r="F19603" t="str">
            <v>Water</v>
          </cell>
        </row>
        <row r="19604">
          <cell r="B19604">
            <v>33596</v>
          </cell>
          <cell r="C19604">
            <v>2013</v>
          </cell>
          <cell r="D19604" t="str">
            <v>401600  Allowances: Housing</v>
          </cell>
          <cell r="E19604" t="str">
            <v>Logistics</v>
          </cell>
          <cell r="F19604" t="str">
            <v>Water</v>
          </cell>
        </row>
        <row r="19605">
          <cell r="B19605">
            <v>4710</v>
          </cell>
          <cell r="C19605">
            <v>2013</v>
          </cell>
          <cell r="D19605" t="str">
            <v>401600  Allowances: Housing</v>
          </cell>
          <cell r="E19605" t="str">
            <v>District 1</v>
          </cell>
          <cell r="F19605" t="str">
            <v>Water</v>
          </cell>
        </row>
        <row r="19606">
          <cell r="B19606">
            <v>31546</v>
          </cell>
          <cell r="C19606">
            <v>2013</v>
          </cell>
          <cell r="D19606" t="str">
            <v>401600  Allowances: Housing</v>
          </cell>
          <cell r="E19606" t="str">
            <v>District 1</v>
          </cell>
          <cell r="F19606" t="str">
            <v>Water</v>
          </cell>
        </row>
        <row r="19607">
          <cell r="B19607">
            <v>76064.160000000003</v>
          </cell>
          <cell r="C19607">
            <v>2013</v>
          </cell>
          <cell r="D19607" t="str">
            <v>401700  Allowances: Locomotion</v>
          </cell>
          <cell r="E19607" t="str">
            <v>District 8</v>
          </cell>
          <cell r="F19607" t="str">
            <v>Water</v>
          </cell>
        </row>
        <row r="19608">
          <cell r="B19608">
            <v>1769.6</v>
          </cell>
          <cell r="C19608">
            <v>2013</v>
          </cell>
          <cell r="D19608" t="str">
            <v>401700  Allowances: Locomotion</v>
          </cell>
          <cell r="E19608" t="str">
            <v>District 8</v>
          </cell>
          <cell r="F19608" t="str">
            <v>Water</v>
          </cell>
        </row>
        <row r="19609">
          <cell r="B19609">
            <v>66394.92</v>
          </cell>
          <cell r="C19609">
            <v>2013</v>
          </cell>
          <cell r="D19609" t="str">
            <v>401700  Allowances: Locomotion</v>
          </cell>
          <cell r="E19609" t="str">
            <v>District 8</v>
          </cell>
          <cell r="F19609" t="str">
            <v>Water</v>
          </cell>
        </row>
        <row r="19610">
          <cell r="B19610">
            <v>140057.26</v>
          </cell>
          <cell r="C19610">
            <v>2013</v>
          </cell>
          <cell r="D19610" t="str">
            <v>401700  Allowances: Locomotion</v>
          </cell>
          <cell r="E19610" t="str">
            <v>District 8</v>
          </cell>
          <cell r="F19610" t="str">
            <v>Water</v>
          </cell>
        </row>
        <row r="19611">
          <cell r="B19611">
            <v>249213.68</v>
          </cell>
          <cell r="C19611">
            <v>2013</v>
          </cell>
          <cell r="D19611" t="str">
            <v>401700  Allowances: Locomotion</v>
          </cell>
          <cell r="E19611" t="str">
            <v>District 8</v>
          </cell>
          <cell r="F19611" t="str">
            <v>Water</v>
          </cell>
        </row>
        <row r="19612">
          <cell r="B19612">
            <v>277683.64</v>
          </cell>
          <cell r="C19612">
            <v>2013</v>
          </cell>
          <cell r="D19612" t="str">
            <v>401700  Allowances: Locomotion</v>
          </cell>
          <cell r="E19612" t="str">
            <v>District 6</v>
          </cell>
          <cell r="F19612" t="str">
            <v>Water</v>
          </cell>
        </row>
        <row r="19613">
          <cell r="B19613">
            <v>48000</v>
          </cell>
          <cell r="C19613">
            <v>2013</v>
          </cell>
          <cell r="D19613" t="str">
            <v>401700  Allowances: Locomotion</v>
          </cell>
          <cell r="E19613" t="str">
            <v>District 6</v>
          </cell>
          <cell r="F19613" t="str">
            <v>Water</v>
          </cell>
        </row>
        <row r="19614">
          <cell r="B19614">
            <v>312908.59999999998</v>
          </cell>
          <cell r="C19614">
            <v>2013</v>
          </cell>
          <cell r="D19614" t="str">
            <v>401700  Allowances: Locomotion</v>
          </cell>
          <cell r="E19614" t="str">
            <v>District 4</v>
          </cell>
          <cell r="F19614" t="str">
            <v>Water</v>
          </cell>
        </row>
        <row r="19615">
          <cell r="B19615">
            <v>92943.28</v>
          </cell>
          <cell r="C19615">
            <v>2013</v>
          </cell>
          <cell r="D19615" t="str">
            <v>401700  Allowances: Locomotion</v>
          </cell>
          <cell r="E19615" t="str">
            <v>District 3</v>
          </cell>
          <cell r="F19615" t="str">
            <v>Water</v>
          </cell>
        </row>
        <row r="19616">
          <cell r="B19616">
            <v>3039.92</v>
          </cell>
          <cell r="C19616">
            <v>2013</v>
          </cell>
          <cell r="D19616" t="str">
            <v>401700  Allowances: Locomotion</v>
          </cell>
          <cell r="E19616" t="str">
            <v>District 8</v>
          </cell>
          <cell r="F19616" t="str">
            <v>Water</v>
          </cell>
        </row>
        <row r="19617">
          <cell r="B19617">
            <v>118590.24</v>
          </cell>
          <cell r="C19617">
            <v>2013</v>
          </cell>
          <cell r="D19617" t="str">
            <v>401700  Allowances: Locomotion</v>
          </cell>
          <cell r="E19617" t="str">
            <v>District 8</v>
          </cell>
          <cell r="F19617" t="str">
            <v>Water</v>
          </cell>
        </row>
        <row r="19618">
          <cell r="B19618">
            <v>255.96</v>
          </cell>
          <cell r="C19618">
            <v>2013</v>
          </cell>
          <cell r="D19618" t="str">
            <v>401700  Allowances: Locomotion</v>
          </cell>
          <cell r="E19618" t="str">
            <v>District 6</v>
          </cell>
          <cell r="F19618" t="str">
            <v>Water</v>
          </cell>
        </row>
        <row r="19619">
          <cell r="B19619">
            <v>180431.4</v>
          </cell>
          <cell r="C19619">
            <v>2013</v>
          </cell>
          <cell r="D19619" t="str">
            <v>401700  Allowances: Locomotion</v>
          </cell>
          <cell r="E19619" t="str">
            <v>District 1</v>
          </cell>
          <cell r="F19619" t="str">
            <v>Water</v>
          </cell>
        </row>
        <row r="19620">
          <cell r="B19620">
            <v>88995.96</v>
          </cell>
          <cell r="C19620">
            <v>2013</v>
          </cell>
          <cell r="D19620" t="str">
            <v>401700  Allowances: Locomotion</v>
          </cell>
          <cell r="E19620" t="str">
            <v>District 1</v>
          </cell>
          <cell r="F19620" t="str">
            <v>Water</v>
          </cell>
        </row>
        <row r="19621">
          <cell r="B19621">
            <v>158542.42000000001</v>
          </cell>
          <cell r="C19621">
            <v>2013</v>
          </cell>
          <cell r="D19621" t="str">
            <v>401700  Allowances: Locomotion</v>
          </cell>
          <cell r="E19621" t="str">
            <v>Logistics</v>
          </cell>
          <cell r="F19621" t="str">
            <v>Water</v>
          </cell>
        </row>
        <row r="19622">
          <cell r="B19622">
            <v>126466.43</v>
          </cell>
          <cell r="C19622">
            <v>2013</v>
          </cell>
          <cell r="D19622" t="str">
            <v>401700  Allowances: Locomotion</v>
          </cell>
          <cell r="E19622" t="str">
            <v>Logistics</v>
          </cell>
          <cell r="F19622" t="str">
            <v>Water</v>
          </cell>
        </row>
        <row r="19623">
          <cell r="B19623">
            <v>53029.32</v>
          </cell>
          <cell r="C19623">
            <v>2013</v>
          </cell>
          <cell r="D19623" t="str">
            <v>401700  Allowances: Locomotion</v>
          </cell>
          <cell r="E19623" t="str">
            <v>Logistics</v>
          </cell>
          <cell r="F19623" t="str">
            <v>Water</v>
          </cell>
        </row>
        <row r="19624">
          <cell r="B19624">
            <v>405049.86</v>
          </cell>
          <cell r="C19624">
            <v>2013</v>
          </cell>
          <cell r="D19624" t="str">
            <v>401700  Allowances: Locomotion</v>
          </cell>
          <cell r="E19624" t="str">
            <v>Logistics</v>
          </cell>
          <cell r="F19624" t="str">
            <v>Water</v>
          </cell>
        </row>
        <row r="19625">
          <cell r="B19625">
            <v>174905.09</v>
          </cell>
          <cell r="C19625">
            <v>2013</v>
          </cell>
          <cell r="D19625" t="str">
            <v>401700  Allowances: Locomotion</v>
          </cell>
          <cell r="E19625" t="str">
            <v>Informal Settlements</v>
          </cell>
          <cell r="F19625" t="str">
            <v>Water</v>
          </cell>
        </row>
        <row r="19626">
          <cell r="B19626">
            <v>101000.04</v>
          </cell>
          <cell r="C19626">
            <v>2013</v>
          </cell>
          <cell r="D19626" t="str">
            <v>401700  Allowances: Locomotion</v>
          </cell>
          <cell r="E19626" t="str">
            <v>TOC</v>
          </cell>
          <cell r="F19626" t="str">
            <v>Water</v>
          </cell>
        </row>
        <row r="19627">
          <cell r="B19627">
            <v>0</v>
          </cell>
          <cell r="C19627">
            <v>2013</v>
          </cell>
          <cell r="D19627" t="str">
            <v>401700  Allowances: Locomotion</v>
          </cell>
          <cell r="E19627" t="str">
            <v>Informal Settlements</v>
          </cell>
          <cell r="F19627" t="str">
            <v>Water</v>
          </cell>
        </row>
        <row r="19628">
          <cell r="B19628">
            <v>135735.41</v>
          </cell>
          <cell r="C19628">
            <v>2013</v>
          </cell>
          <cell r="D19628" t="str">
            <v>401700  Allowances: Locomotion</v>
          </cell>
          <cell r="E19628" t="str">
            <v>Logistics</v>
          </cell>
          <cell r="F19628" t="str">
            <v>Water</v>
          </cell>
        </row>
        <row r="19629">
          <cell r="B19629">
            <v>40584.019999999997</v>
          </cell>
          <cell r="C19629">
            <v>2013</v>
          </cell>
          <cell r="D19629" t="str">
            <v>401700  Allowances: Locomotion</v>
          </cell>
          <cell r="E19629" t="str">
            <v>District 7</v>
          </cell>
          <cell r="F19629" t="str">
            <v>Sewer</v>
          </cell>
        </row>
        <row r="19630">
          <cell r="B19630">
            <v>274649.51</v>
          </cell>
          <cell r="C19630">
            <v>2013</v>
          </cell>
          <cell r="D19630" t="str">
            <v>401700  Allowances: Locomotion</v>
          </cell>
          <cell r="E19630" t="str">
            <v>District 1</v>
          </cell>
          <cell r="F19630" t="str">
            <v>Sewer</v>
          </cell>
        </row>
        <row r="19631">
          <cell r="B19631">
            <v>126169.94</v>
          </cell>
          <cell r="C19631">
            <v>2013</v>
          </cell>
          <cell r="D19631" t="str">
            <v>401700  Allowances: Locomotion</v>
          </cell>
          <cell r="E19631" t="str">
            <v>Informal Settlements</v>
          </cell>
          <cell r="F19631" t="str">
            <v>Sewer</v>
          </cell>
        </row>
        <row r="19632">
          <cell r="B19632">
            <v>88755.26</v>
          </cell>
          <cell r="C19632">
            <v>2013</v>
          </cell>
          <cell r="D19632" t="str">
            <v>401710  Allowances: Essential User</v>
          </cell>
          <cell r="E19632" t="str">
            <v>District 8</v>
          </cell>
          <cell r="F19632" t="str">
            <v>Water</v>
          </cell>
        </row>
        <row r="19633">
          <cell r="B19633">
            <v>95963.39</v>
          </cell>
          <cell r="C19633">
            <v>2013</v>
          </cell>
          <cell r="D19633" t="str">
            <v>401710  Allowances: Essential User</v>
          </cell>
          <cell r="E19633" t="str">
            <v>District 8</v>
          </cell>
          <cell r="F19633" t="str">
            <v>Water</v>
          </cell>
        </row>
        <row r="19634">
          <cell r="B19634">
            <v>224487.14</v>
          </cell>
          <cell r="C19634">
            <v>2013</v>
          </cell>
          <cell r="D19634" t="str">
            <v>401710  Allowances: Essential User</v>
          </cell>
          <cell r="E19634" t="str">
            <v>District 8</v>
          </cell>
          <cell r="F19634" t="str">
            <v>Water</v>
          </cell>
        </row>
        <row r="19635">
          <cell r="B19635">
            <v>220443.54</v>
          </cell>
          <cell r="C19635">
            <v>2013</v>
          </cell>
          <cell r="D19635" t="str">
            <v>401710  Allowances: Essential User</v>
          </cell>
          <cell r="E19635" t="str">
            <v>District 8</v>
          </cell>
          <cell r="F19635" t="str">
            <v>Water</v>
          </cell>
        </row>
        <row r="19636">
          <cell r="B19636">
            <v>84217.14</v>
          </cell>
          <cell r="C19636">
            <v>2013</v>
          </cell>
          <cell r="D19636" t="str">
            <v>401710  Allowances: Essential User</v>
          </cell>
          <cell r="E19636" t="str">
            <v>District 6</v>
          </cell>
          <cell r="F19636" t="str">
            <v>Water</v>
          </cell>
        </row>
        <row r="19637">
          <cell r="B19637">
            <v>82872.98</v>
          </cell>
          <cell r="C19637">
            <v>2013</v>
          </cell>
          <cell r="D19637" t="str">
            <v>401710  Allowances: Essential User</v>
          </cell>
          <cell r="E19637" t="str">
            <v>District 6</v>
          </cell>
          <cell r="F19637" t="str">
            <v>Water</v>
          </cell>
        </row>
        <row r="19638">
          <cell r="B19638">
            <v>206167.01</v>
          </cell>
          <cell r="C19638">
            <v>2013</v>
          </cell>
          <cell r="D19638" t="str">
            <v>401710  Allowances: Essential User</v>
          </cell>
          <cell r="E19638" t="str">
            <v>District 6</v>
          </cell>
          <cell r="F19638" t="str">
            <v>Water</v>
          </cell>
        </row>
        <row r="19639">
          <cell r="B19639">
            <v>82620.55</v>
          </cell>
          <cell r="C19639">
            <v>2013</v>
          </cell>
          <cell r="D19639" t="str">
            <v>401710  Allowances: Essential User</v>
          </cell>
          <cell r="E19639" t="str">
            <v>District 4</v>
          </cell>
          <cell r="F19639" t="str">
            <v>Water</v>
          </cell>
        </row>
        <row r="19640">
          <cell r="B19640">
            <v>80644.14</v>
          </cell>
          <cell r="C19640">
            <v>2013</v>
          </cell>
          <cell r="D19640" t="str">
            <v>401710  Allowances: Essential User</v>
          </cell>
          <cell r="E19640" t="str">
            <v>District 4</v>
          </cell>
          <cell r="F19640" t="str">
            <v>Water</v>
          </cell>
        </row>
        <row r="19641">
          <cell r="B19641">
            <v>66903.72</v>
          </cell>
          <cell r="C19641">
            <v>2013</v>
          </cell>
          <cell r="D19641" t="str">
            <v>401710  Allowances: Essential User</v>
          </cell>
          <cell r="E19641" t="str">
            <v>District 4</v>
          </cell>
          <cell r="F19641" t="str">
            <v>Water</v>
          </cell>
        </row>
        <row r="19642">
          <cell r="B19642">
            <v>234614.67</v>
          </cell>
          <cell r="C19642">
            <v>2013</v>
          </cell>
          <cell r="D19642" t="str">
            <v>401710  Allowances: Essential User</v>
          </cell>
          <cell r="E19642" t="str">
            <v>District 4</v>
          </cell>
          <cell r="F19642" t="str">
            <v>Water</v>
          </cell>
        </row>
        <row r="19643">
          <cell r="B19643">
            <v>17029.3</v>
          </cell>
          <cell r="C19643">
            <v>2013</v>
          </cell>
          <cell r="D19643" t="str">
            <v>401710  Allowances: Essential User</v>
          </cell>
          <cell r="E19643" t="str">
            <v>District 3</v>
          </cell>
          <cell r="F19643" t="str">
            <v>Water</v>
          </cell>
        </row>
        <row r="19644">
          <cell r="B19644">
            <v>73144.33</v>
          </cell>
          <cell r="C19644">
            <v>2013</v>
          </cell>
          <cell r="D19644" t="str">
            <v>401710  Allowances: Essential User</v>
          </cell>
          <cell r="E19644" t="str">
            <v>District 8</v>
          </cell>
          <cell r="F19644" t="str">
            <v>Water</v>
          </cell>
        </row>
        <row r="19645">
          <cell r="B19645">
            <v>0</v>
          </cell>
          <cell r="C19645">
            <v>2013</v>
          </cell>
          <cell r="D19645" t="str">
            <v>401710  Allowances: Essential User</v>
          </cell>
          <cell r="E19645" t="str">
            <v>District 8</v>
          </cell>
          <cell r="F19645" t="str">
            <v>Water</v>
          </cell>
        </row>
        <row r="19646">
          <cell r="B19646">
            <v>80192.14</v>
          </cell>
          <cell r="C19646">
            <v>2013</v>
          </cell>
          <cell r="D19646" t="str">
            <v>401710  Allowances: Essential User</v>
          </cell>
          <cell r="E19646" t="str">
            <v>District 6</v>
          </cell>
          <cell r="F19646" t="str">
            <v>Water</v>
          </cell>
        </row>
        <row r="19647">
          <cell r="B19647">
            <v>145894.45000000001</v>
          </cell>
          <cell r="C19647">
            <v>2013</v>
          </cell>
          <cell r="D19647" t="str">
            <v>401710  Allowances: Essential User</v>
          </cell>
          <cell r="E19647" t="str">
            <v>District 1</v>
          </cell>
          <cell r="F19647" t="str">
            <v>Water</v>
          </cell>
        </row>
        <row r="19648">
          <cell r="B19648">
            <v>129823.62</v>
          </cell>
          <cell r="C19648">
            <v>2013</v>
          </cell>
          <cell r="D19648" t="str">
            <v>401710  Allowances: Essential User</v>
          </cell>
          <cell r="E19648" t="str">
            <v>District 1</v>
          </cell>
          <cell r="F19648" t="str">
            <v>Water</v>
          </cell>
        </row>
        <row r="19649">
          <cell r="B19649">
            <v>79021.440000000002</v>
          </cell>
          <cell r="C19649">
            <v>2013</v>
          </cell>
          <cell r="D19649" t="str">
            <v>401710  Allowances: Essential User</v>
          </cell>
          <cell r="E19649" t="str">
            <v>Logistics</v>
          </cell>
          <cell r="F19649" t="str">
            <v>Water</v>
          </cell>
        </row>
        <row r="19650">
          <cell r="B19650">
            <v>71690.17</v>
          </cell>
          <cell r="C19650">
            <v>2013</v>
          </cell>
          <cell r="D19650" t="str">
            <v>401710  Allowances: Essential User</v>
          </cell>
          <cell r="E19650" t="str">
            <v>Logistics</v>
          </cell>
          <cell r="F19650" t="str">
            <v>Water</v>
          </cell>
        </row>
        <row r="19651">
          <cell r="B19651">
            <v>764588.03</v>
          </cell>
          <cell r="C19651">
            <v>2013</v>
          </cell>
          <cell r="D19651" t="str">
            <v>401710  Allowances: Essential User</v>
          </cell>
          <cell r="E19651" t="str">
            <v>TOC</v>
          </cell>
          <cell r="F19651" t="str">
            <v>Water</v>
          </cell>
        </row>
        <row r="19652">
          <cell r="B19652">
            <v>274420.38</v>
          </cell>
          <cell r="C19652">
            <v>2013</v>
          </cell>
          <cell r="D19652" t="str">
            <v>401710  Allowances: Essential User</v>
          </cell>
          <cell r="E19652" t="str">
            <v>Informal Settlements</v>
          </cell>
          <cell r="F19652" t="str">
            <v>Water</v>
          </cell>
        </row>
        <row r="19653">
          <cell r="B19653">
            <v>109227.48</v>
          </cell>
          <cell r="C19653">
            <v>2013</v>
          </cell>
          <cell r="D19653" t="str">
            <v>401710  Allowances: Essential User</v>
          </cell>
          <cell r="E19653" t="str">
            <v>TOC</v>
          </cell>
          <cell r="F19653" t="str">
            <v>Water</v>
          </cell>
        </row>
        <row r="19654">
          <cell r="B19654">
            <v>75433.98</v>
          </cell>
          <cell r="C19654">
            <v>2013</v>
          </cell>
          <cell r="D19654" t="str">
            <v>401710  Allowances: Essential User</v>
          </cell>
          <cell r="E19654" t="str">
            <v>District 6</v>
          </cell>
          <cell r="F19654" t="str">
            <v>Sewer</v>
          </cell>
        </row>
        <row r="19655">
          <cell r="B19655">
            <v>74348.600000000006</v>
          </cell>
          <cell r="C19655">
            <v>2013</v>
          </cell>
          <cell r="D19655" t="str">
            <v>401710  Allowances: Essential User</v>
          </cell>
          <cell r="E19655" t="str">
            <v>District 4</v>
          </cell>
          <cell r="F19655" t="str">
            <v>Sewer</v>
          </cell>
        </row>
        <row r="19656">
          <cell r="B19656">
            <v>68794.12</v>
          </cell>
          <cell r="C19656">
            <v>2013</v>
          </cell>
          <cell r="D19656" t="str">
            <v>401710  Allowances: Essential User</v>
          </cell>
          <cell r="E19656" t="str">
            <v>District 6</v>
          </cell>
          <cell r="F19656" t="str">
            <v>Sewer</v>
          </cell>
        </row>
        <row r="19657">
          <cell r="B19657">
            <v>71968.34</v>
          </cell>
          <cell r="C19657">
            <v>2013</v>
          </cell>
          <cell r="D19657" t="str">
            <v>401710  Allowances: Essential User</v>
          </cell>
          <cell r="E19657" t="str">
            <v>District 7</v>
          </cell>
          <cell r="F19657" t="str">
            <v>Sewer</v>
          </cell>
        </row>
        <row r="19658">
          <cell r="B19658">
            <v>216777.51</v>
          </cell>
          <cell r="C19658">
            <v>2013</v>
          </cell>
          <cell r="D19658" t="str">
            <v>401710  Allowances: Essential User</v>
          </cell>
          <cell r="E19658" t="str">
            <v>District 1</v>
          </cell>
          <cell r="F19658" t="str">
            <v>Sewer</v>
          </cell>
        </row>
        <row r="19659">
          <cell r="B19659">
            <v>2880</v>
          </cell>
          <cell r="C19659">
            <v>2013</v>
          </cell>
          <cell r="D19659" t="str">
            <v>401720  Allowances: Cellphone</v>
          </cell>
          <cell r="E19659" t="str">
            <v>District 8</v>
          </cell>
          <cell r="F19659" t="str">
            <v>Water</v>
          </cell>
        </row>
        <row r="19660">
          <cell r="B19660">
            <v>2880</v>
          </cell>
          <cell r="C19660">
            <v>2013</v>
          </cell>
          <cell r="D19660" t="str">
            <v>401720  Allowances: Cellphone</v>
          </cell>
          <cell r="E19660" t="str">
            <v>District 8</v>
          </cell>
          <cell r="F19660" t="str">
            <v>Water</v>
          </cell>
        </row>
        <row r="19661">
          <cell r="B19661">
            <v>5400</v>
          </cell>
          <cell r="C19661">
            <v>2013</v>
          </cell>
          <cell r="D19661" t="str">
            <v>401720  Allowances: Cellphone</v>
          </cell>
          <cell r="E19661" t="str">
            <v>District 8</v>
          </cell>
          <cell r="F19661" t="str">
            <v>Water</v>
          </cell>
        </row>
        <row r="19662">
          <cell r="B19662">
            <v>2700</v>
          </cell>
          <cell r="C19662">
            <v>2013</v>
          </cell>
          <cell r="D19662" t="str">
            <v>401720  Allowances: Cellphone</v>
          </cell>
          <cell r="E19662" t="str">
            <v>District 8</v>
          </cell>
          <cell r="F19662" t="str">
            <v>Water</v>
          </cell>
        </row>
        <row r="19663">
          <cell r="B19663">
            <v>5040</v>
          </cell>
          <cell r="C19663">
            <v>2013</v>
          </cell>
          <cell r="D19663" t="str">
            <v>401720  Allowances: Cellphone</v>
          </cell>
          <cell r="E19663" t="str">
            <v>District 6</v>
          </cell>
          <cell r="F19663" t="str">
            <v>Water</v>
          </cell>
        </row>
        <row r="19664">
          <cell r="B19664">
            <v>4500</v>
          </cell>
          <cell r="C19664">
            <v>2013</v>
          </cell>
          <cell r="D19664" t="str">
            <v>401720  Allowances: Cellphone</v>
          </cell>
          <cell r="E19664" t="str">
            <v>District 6</v>
          </cell>
          <cell r="F19664" t="str">
            <v>Water</v>
          </cell>
        </row>
        <row r="19665">
          <cell r="B19665">
            <v>0</v>
          </cell>
          <cell r="C19665">
            <v>2013</v>
          </cell>
          <cell r="D19665" t="str">
            <v>401720  Allowances: Cellphone</v>
          </cell>
          <cell r="E19665" t="str">
            <v>District 6</v>
          </cell>
          <cell r="F19665" t="str">
            <v>Water</v>
          </cell>
        </row>
        <row r="19666">
          <cell r="B19666">
            <v>18600</v>
          </cell>
          <cell r="C19666">
            <v>2013</v>
          </cell>
          <cell r="D19666" t="str">
            <v>401720  Allowances: Cellphone</v>
          </cell>
          <cell r="E19666" t="str">
            <v>District 6</v>
          </cell>
          <cell r="F19666" t="str">
            <v>Water</v>
          </cell>
        </row>
        <row r="19667">
          <cell r="B19667">
            <v>2700</v>
          </cell>
          <cell r="C19667">
            <v>2013</v>
          </cell>
          <cell r="D19667" t="str">
            <v>401720  Allowances: Cellphone</v>
          </cell>
          <cell r="E19667" t="str">
            <v>District 6</v>
          </cell>
          <cell r="F19667" t="str">
            <v>Water</v>
          </cell>
        </row>
        <row r="19668">
          <cell r="B19668">
            <v>2160</v>
          </cell>
          <cell r="C19668">
            <v>2013</v>
          </cell>
          <cell r="D19668" t="str">
            <v>401720  Allowances: Cellphone</v>
          </cell>
          <cell r="E19668" t="str">
            <v>District 4</v>
          </cell>
          <cell r="F19668" t="str">
            <v>Water</v>
          </cell>
        </row>
        <row r="19669">
          <cell r="B19669">
            <v>8160</v>
          </cell>
          <cell r="C19669">
            <v>2013</v>
          </cell>
          <cell r="D19669" t="str">
            <v>401720  Allowances: Cellphone</v>
          </cell>
          <cell r="E19669" t="str">
            <v>District 4</v>
          </cell>
          <cell r="F19669" t="str">
            <v>Water</v>
          </cell>
        </row>
        <row r="19670">
          <cell r="B19670">
            <v>4560</v>
          </cell>
          <cell r="C19670">
            <v>2013</v>
          </cell>
          <cell r="D19670" t="str">
            <v>401720  Allowances: Cellphone</v>
          </cell>
          <cell r="E19670" t="str">
            <v>District 4</v>
          </cell>
          <cell r="F19670" t="str">
            <v>Water</v>
          </cell>
        </row>
        <row r="19671">
          <cell r="B19671">
            <v>18000</v>
          </cell>
          <cell r="C19671">
            <v>2013</v>
          </cell>
          <cell r="D19671" t="str">
            <v>401720  Allowances: Cellphone</v>
          </cell>
          <cell r="E19671" t="str">
            <v>District 4</v>
          </cell>
          <cell r="F19671" t="str">
            <v>Water</v>
          </cell>
        </row>
        <row r="19672">
          <cell r="B19672">
            <v>2880</v>
          </cell>
          <cell r="C19672">
            <v>2013</v>
          </cell>
          <cell r="D19672" t="str">
            <v>401720  Allowances: Cellphone</v>
          </cell>
          <cell r="E19672" t="str">
            <v>District 3</v>
          </cell>
          <cell r="F19672" t="str">
            <v>Water</v>
          </cell>
        </row>
        <row r="19673">
          <cell r="B19673">
            <v>5760</v>
          </cell>
          <cell r="C19673">
            <v>2013</v>
          </cell>
          <cell r="D19673" t="str">
            <v>401720  Allowances: Cellphone</v>
          </cell>
          <cell r="E19673" t="str">
            <v>District 3</v>
          </cell>
          <cell r="F19673" t="str">
            <v>Water</v>
          </cell>
        </row>
        <row r="19674">
          <cell r="B19674">
            <v>960</v>
          </cell>
          <cell r="C19674">
            <v>2013</v>
          </cell>
          <cell r="D19674" t="str">
            <v>401720  Allowances: Cellphone</v>
          </cell>
          <cell r="E19674" t="str">
            <v>District 3</v>
          </cell>
          <cell r="F19674" t="str">
            <v>Water</v>
          </cell>
        </row>
        <row r="19675">
          <cell r="B19675">
            <v>960</v>
          </cell>
          <cell r="C19675">
            <v>2013</v>
          </cell>
          <cell r="D19675" t="str">
            <v>401720  Allowances: Cellphone</v>
          </cell>
          <cell r="E19675" t="str">
            <v>District 6</v>
          </cell>
          <cell r="F19675" t="str">
            <v>Water</v>
          </cell>
        </row>
        <row r="19676">
          <cell r="B19676">
            <v>0</v>
          </cell>
          <cell r="C19676">
            <v>2013</v>
          </cell>
          <cell r="D19676" t="str">
            <v>401720  Allowances: Cellphone</v>
          </cell>
          <cell r="E19676" t="str">
            <v>District 8</v>
          </cell>
          <cell r="F19676" t="str">
            <v>Water</v>
          </cell>
        </row>
        <row r="19677">
          <cell r="B19677">
            <v>10440</v>
          </cell>
          <cell r="C19677">
            <v>2013</v>
          </cell>
          <cell r="D19677" t="str">
            <v>401720  Allowances: Cellphone</v>
          </cell>
          <cell r="E19677" t="str">
            <v>District 8</v>
          </cell>
          <cell r="F19677" t="str">
            <v>Water</v>
          </cell>
        </row>
        <row r="19678">
          <cell r="B19678">
            <v>0</v>
          </cell>
          <cell r="C19678">
            <v>2013</v>
          </cell>
          <cell r="D19678" t="str">
            <v>401720  Allowances: Cellphone</v>
          </cell>
          <cell r="E19678" t="str">
            <v>District 6</v>
          </cell>
          <cell r="F19678" t="str">
            <v>Water</v>
          </cell>
        </row>
        <row r="19679">
          <cell r="B19679">
            <v>6720</v>
          </cell>
          <cell r="C19679">
            <v>2013</v>
          </cell>
          <cell r="D19679" t="str">
            <v>401720  Allowances: Cellphone</v>
          </cell>
          <cell r="E19679" t="str">
            <v>District 1</v>
          </cell>
          <cell r="F19679" t="str">
            <v>Water</v>
          </cell>
        </row>
        <row r="19680">
          <cell r="B19680">
            <v>17220</v>
          </cell>
          <cell r="C19680">
            <v>2013</v>
          </cell>
          <cell r="D19680" t="str">
            <v>401720  Allowances: Cellphone</v>
          </cell>
          <cell r="E19680" t="str">
            <v>District 1</v>
          </cell>
          <cell r="F19680" t="str">
            <v>Water</v>
          </cell>
        </row>
        <row r="19681">
          <cell r="B19681">
            <v>2700</v>
          </cell>
          <cell r="C19681">
            <v>2013</v>
          </cell>
          <cell r="D19681" t="str">
            <v>401720  Allowances: Cellphone</v>
          </cell>
          <cell r="E19681" t="str">
            <v>District 1</v>
          </cell>
          <cell r="F19681" t="str">
            <v>Water</v>
          </cell>
        </row>
        <row r="19682">
          <cell r="B19682">
            <v>5220</v>
          </cell>
          <cell r="C19682">
            <v>2013</v>
          </cell>
          <cell r="D19682" t="str">
            <v>401720  Allowances: Cellphone</v>
          </cell>
          <cell r="E19682" t="str">
            <v>Logistics</v>
          </cell>
          <cell r="F19682" t="str">
            <v>Water</v>
          </cell>
        </row>
        <row r="19683">
          <cell r="B19683">
            <v>5760</v>
          </cell>
          <cell r="C19683">
            <v>2013</v>
          </cell>
          <cell r="D19683" t="str">
            <v>401720  Allowances: Cellphone</v>
          </cell>
          <cell r="E19683" t="str">
            <v>Logistics</v>
          </cell>
          <cell r="F19683" t="str">
            <v>Water</v>
          </cell>
        </row>
        <row r="19684">
          <cell r="B19684">
            <v>10800</v>
          </cell>
          <cell r="C19684">
            <v>2013</v>
          </cell>
          <cell r="D19684" t="str">
            <v>401720  Allowances: Cellphone</v>
          </cell>
          <cell r="E19684" t="str">
            <v>Logistics</v>
          </cell>
          <cell r="F19684" t="str">
            <v>Water</v>
          </cell>
        </row>
        <row r="19685">
          <cell r="B19685">
            <v>7200</v>
          </cell>
          <cell r="C19685">
            <v>2013</v>
          </cell>
          <cell r="D19685" t="str">
            <v>401720  Allowances: Cellphone</v>
          </cell>
          <cell r="E19685" t="str">
            <v>Logistics</v>
          </cell>
          <cell r="F19685" t="str">
            <v>Water</v>
          </cell>
        </row>
        <row r="19686">
          <cell r="B19686">
            <v>15630</v>
          </cell>
          <cell r="C19686">
            <v>2013</v>
          </cell>
          <cell r="D19686" t="str">
            <v>401720  Allowances: Cellphone</v>
          </cell>
          <cell r="E19686" t="str">
            <v>Logistics</v>
          </cell>
          <cell r="F19686" t="str">
            <v>Water</v>
          </cell>
        </row>
        <row r="19687">
          <cell r="B19687">
            <v>5280</v>
          </cell>
          <cell r="C19687">
            <v>2013</v>
          </cell>
          <cell r="D19687" t="str">
            <v>401720  Allowances: Cellphone</v>
          </cell>
          <cell r="E19687" t="str">
            <v>TOC</v>
          </cell>
          <cell r="F19687" t="str">
            <v>Water</v>
          </cell>
        </row>
        <row r="19688">
          <cell r="B19688">
            <v>17060</v>
          </cell>
          <cell r="C19688">
            <v>2013</v>
          </cell>
          <cell r="D19688" t="str">
            <v>401720  Allowances: Cellphone</v>
          </cell>
          <cell r="E19688" t="str">
            <v>Informal Settlements</v>
          </cell>
          <cell r="F19688" t="str">
            <v>Water</v>
          </cell>
        </row>
        <row r="19689">
          <cell r="B19689">
            <v>5400</v>
          </cell>
          <cell r="C19689">
            <v>2013</v>
          </cell>
          <cell r="D19689" t="str">
            <v>401720  Allowances: Cellphone</v>
          </cell>
          <cell r="E19689" t="str">
            <v>TOC</v>
          </cell>
          <cell r="F19689" t="str">
            <v>Water</v>
          </cell>
        </row>
        <row r="19690">
          <cell r="B19690">
            <v>0</v>
          </cell>
          <cell r="C19690">
            <v>2013</v>
          </cell>
          <cell r="D19690" t="str">
            <v>401720  Allowances: Cellphone</v>
          </cell>
          <cell r="E19690" t="str">
            <v>Informal Settlements</v>
          </cell>
          <cell r="F19690" t="str">
            <v>Water</v>
          </cell>
        </row>
        <row r="19691">
          <cell r="B19691">
            <v>16680</v>
          </cell>
          <cell r="C19691">
            <v>2013</v>
          </cell>
          <cell r="D19691" t="str">
            <v>401720  Allowances: Cellphone</v>
          </cell>
          <cell r="E19691" t="str">
            <v>Logistics</v>
          </cell>
          <cell r="F19691" t="str">
            <v>Water</v>
          </cell>
        </row>
        <row r="19692">
          <cell r="B19692">
            <v>2160</v>
          </cell>
          <cell r="C19692">
            <v>2013</v>
          </cell>
          <cell r="D19692" t="str">
            <v>401720  Allowances: Cellphone</v>
          </cell>
          <cell r="E19692" t="str">
            <v>District 6</v>
          </cell>
          <cell r="F19692" t="str">
            <v>Sewer</v>
          </cell>
        </row>
        <row r="19693">
          <cell r="B19693">
            <v>0</v>
          </cell>
          <cell r="C19693">
            <v>2013</v>
          </cell>
          <cell r="D19693" t="str">
            <v>401720  Allowances: Cellphone</v>
          </cell>
          <cell r="E19693" t="str">
            <v>District 7</v>
          </cell>
          <cell r="F19693" t="str">
            <v>Sewer</v>
          </cell>
        </row>
        <row r="19694">
          <cell r="B19694">
            <v>540</v>
          </cell>
          <cell r="C19694">
            <v>2013</v>
          </cell>
          <cell r="D19694" t="str">
            <v>401720  Allowances: Cellphone</v>
          </cell>
          <cell r="E19694" t="str">
            <v>District 4</v>
          </cell>
          <cell r="F19694" t="str">
            <v>Sewer</v>
          </cell>
        </row>
        <row r="19695">
          <cell r="B19695">
            <v>3120</v>
          </cell>
          <cell r="C19695">
            <v>2013</v>
          </cell>
          <cell r="D19695" t="str">
            <v>401720  Allowances: Cellphone</v>
          </cell>
          <cell r="E19695" t="str">
            <v>District 4</v>
          </cell>
          <cell r="F19695" t="str">
            <v>Sewer</v>
          </cell>
        </row>
        <row r="19696">
          <cell r="B19696">
            <v>9360</v>
          </cell>
          <cell r="C19696">
            <v>2013</v>
          </cell>
          <cell r="D19696" t="str">
            <v>401720  Allowances: Cellphone</v>
          </cell>
          <cell r="E19696" t="str">
            <v>District 4</v>
          </cell>
          <cell r="F19696" t="str">
            <v>Sewer</v>
          </cell>
        </row>
        <row r="19697">
          <cell r="B19697">
            <v>0</v>
          </cell>
          <cell r="C19697">
            <v>2013</v>
          </cell>
          <cell r="D19697" t="str">
            <v>401720  Allowances: Cellphone</v>
          </cell>
          <cell r="E19697" t="str">
            <v>District 3</v>
          </cell>
          <cell r="F19697" t="str">
            <v>Sewer</v>
          </cell>
        </row>
        <row r="19698">
          <cell r="B19698">
            <v>0</v>
          </cell>
          <cell r="C19698">
            <v>2013</v>
          </cell>
          <cell r="D19698" t="str">
            <v>401720  Allowances: Cellphone</v>
          </cell>
          <cell r="E19698" t="str">
            <v>District 6</v>
          </cell>
          <cell r="F19698" t="str">
            <v>Sewer</v>
          </cell>
        </row>
        <row r="19699">
          <cell r="B19699">
            <v>0</v>
          </cell>
          <cell r="C19699">
            <v>2013</v>
          </cell>
          <cell r="D19699" t="str">
            <v>401720  Allowances: Cellphone</v>
          </cell>
          <cell r="E19699" t="str">
            <v>District 7</v>
          </cell>
          <cell r="F19699" t="str">
            <v>Sewer</v>
          </cell>
        </row>
        <row r="19700">
          <cell r="B19700">
            <v>23370</v>
          </cell>
          <cell r="C19700">
            <v>2013</v>
          </cell>
          <cell r="D19700" t="str">
            <v>401720  Allowances: Cellphone</v>
          </cell>
          <cell r="E19700" t="str">
            <v>District 1</v>
          </cell>
          <cell r="F19700" t="str">
            <v>Sewer</v>
          </cell>
        </row>
        <row r="19701">
          <cell r="B19701">
            <v>1440</v>
          </cell>
          <cell r="C19701">
            <v>2013</v>
          </cell>
          <cell r="D19701" t="str">
            <v>401720  Allowances: Cellphone</v>
          </cell>
          <cell r="E19701" t="str">
            <v>Informal Settlements</v>
          </cell>
          <cell r="F19701" t="str">
            <v>Sewer</v>
          </cell>
        </row>
        <row r="19702">
          <cell r="B19702">
            <v>40329.379999999997</v>
          </cell>
          <cell r="C19702">
            <v>2013</v>
          </cell>
          <cell r="D19702" t="str">
            <v>401800  Allowances: Non-Pensionable</v>
          </cell>
          <cell r="E19702" t="str">
            <v>District 6</v>
          </cell>
          <cell r="F19702" t="str">
            <v>Water</v>
          </cell>
        </row>
        <row r="19703">
          <cell r="B19703">
            <v>9011.57</v>
          </cell>
          <cell r="C19703">
            <v>2013</v>
          </cell>
          <cell r="D19703" t="str">
            <v>401800  Allowances: Non-Pensionable</v>
          </cell>
          <cell r="E19703" t="str">
            <v>District 8</v>
          </cell>
          <cell r="F19703" t="str">
            <v>Water</v>
          </cell>
        </row>
        <row r="19704">
          <cell r="B19704">
            <v>301166.19</v>
          </cell>
          <cell r="C19704">
            <v>2013</v>
          </cell>
          <cell r="D19704" t="str">
            <v>401800  Allowances: Non-Pensionable</v>
          </cell>
          <cell r="E19704" t="str">
            <v>District 8</v>
          </cell>
          <cell r="F19704" t="str">
            <v>Water</v>
          </cell>
        </row>
        <row r="19705">
          <cell r="B19705">
            <v>107735.9</v>
          </cell>
          <cell r="C19705">
            <v>2013</v>
          </cell>
          <cell r="D19705" t="str">
            <v>401800  Allowances: Non-Pensionable</v>
          </cell>
          <cell r="E19705" t="str">
            <v>District 6</v>
          </cell>
          <cell r="F19705" t="str">
            <v>Water</v>
          </cell>
        </row>
        <row r="19706">
          <cell r="B19706">
            <v>44522.82</v>
          </cell>
          <cell r="C19706">
            <v>2013</v>
          </cell>
          <cell r="D19706" t="str">
            <v>401800  Allowances: Non-Pensionable</v>
          </cell>
          <cell r="E19706" t="str">
            <v>District 3</v>
          </cell>
          <cell r="F19706" t="str">
            <v>Water</v>
          </cell>
        </row>
        <row r="19707">
          <cell r="B19707">
            <v>0</v>
          </cell>
          <cell r="C19707">
            <v>2013</v>
          </cell>
          <cell r="D19707" t="str">
            <v>401800  Allowances: Non-Pensionable</v>
          </cell>
          <cell r="E19707" t="str">
            <v>District 3</v>
          </cell>
          <cell r="F19707" t="str">
            <v>Water</v>
          </cell>
        </row>
        <row r="19708">
          <cell r="B19708">
            <v>172064.55</v>
          </cell>
          <cell r="C19708">
            <v>2013</v>
          </cell>
          <cell r="D19708" t="str">
            <v>401800  Allowances: Non-Pensionable</v>
          </cell>
          <cell r="E19708" t="str">
            <v>District 3</v>
          </cell>
          <cell r="F19708" t="str">
            <v>Water</v>
          </cell>
        </row>
        <row r="19709">
          <cell r="B19709">
            <v>7761.43</v>
          </cell>
          <cell r="C19709">
            <v>2013</v>
          </cell>
          <cell r="D19709" t="str">
            <v>401800  Allowances: Non-Pensionable</v>
          </cell>
          <cell r="E19709" t="str">
            <v>District 4</v>
          </cell>
          <cell r="F19709" t="str">
            <v>Water</v>
          </cell>
        </row>
        <row r="19710">
          <cell r="B19710">
            <v>23682.89</v>
          </cell>
          <cell r="C19710">
            <v>2013</v>
          </cell>
          <cell r="D19710" t="str">
            <v>401800  Allowances: Non-Pensionable</v>
          </cell>
          <cell r="E19710" t="str">
            <v>District 4</v>
          </cell>
          <cell r="F19710" t="str">
            <v>Water</v>
          </cell>
        </row>
        <row r="19711">
          <cell r="B19711">
            <v>319796.21000000002</v>
          </cell>
          <cell r="C19711">
            <v>2013</v>
          </cell>
          <cell r="D19711" t="str">
            <v>401800  Allowances: Non-Pensionable</v>
          </cell>
          <cell r="E19711" t="str">
            <v>District 4</v>
          </cell>
          <cell r="F19711" t="str">
            <v>Water</v>
          </cell>
        </row>
        <row r="19712">
          <cell r="B19712">
            <v>231441.39</v>
          </cell>
          <cell r="C19712">
            <v>2013</v>
          </cell>
          <cell r="D19712" t="str">
            <v>401800  Allowances: Non-Pensionable</v>
          </cell>
          <cell r="E19712" t="str">
            <v>District 4</v>
          </cell>
          <cell r="F19712" t="str">
            <v>Water</v>
          </cell>
        </row>
        <row r="19713">
          <cell r="B19713">
            <v>137529.79999999999</v>
          </cell>
          <cell r="C19713">
            <v>2013</v>
          </cell>
          <cell r="D19713" t="str">
            <v>401800  Allowances: Non-Pensionable</v>
          </cell>
          <cell r="E19713" t="str">
            <v>District 4</v>
          </cell>
          <cell r="F19713" t="str">
            <v>Water</v>
          </cell>
        </row>
        <row r="19714">
          <cell r="B19714">
            <v>0</v>
          </cell>
          <cell r="C19714">
            <v>2013</v>
          </cell>
          <cell r="D19714" t="str">
            <v>401800  Allowances: Non-Pensionable</v>
          </cell>
          <cell r="E19714" t="str">
            <v>District 8</v>
          </cell>
          <cell r="F19714" t="str">
            <v>Water</v>
          </cell>
        </row>
        <row r="19715">
          <cell r="B19715">
            <v>0</v>
          </cell>
          <cell r="C19715">
            <v>2013</v>
          </cell>
          <cell r="D19715" t="str">
            <v>401800  Allowances: Non-Pensionable</v>
          </cell>
          <cell r="E19715" t="str">
            <v>District 8</v>
          </cell>
          <cell r="F19715" t="str">
            <v>Water</v>
          </cell>
        </row>
        <row r="19716">
          <cell r="B19716">
            <v>0</v>
          </cell>
          <cell r="C19716">
            <v>2013</v>
          </cell>
          <cell r="D19716" t="str">
            <v>401800  Allowances: Non-Pensionable</v>
          </cell>
          <cell r="E19716" t="str">
            <v>District 1</v>
          </cell>
          <cell r="F19716" t="str">
            <v>Water</v>
          </cell>
        </row>
        <row r="19717">
          <cell r="B19717">
            <v>0</v>
          </cell>
          <cell r="C19717">
            <v>2013</v>
          </cell>
          <cell r="D19717" t="str">
            <v>401800  Allowances: Non-Pensionable</v>
          </cell>
          <cell r="E19717" t="str">
            <v>District 8</v>
          </cell>
          <cell r="F19717" t="str">
            <v>Water</v>
          </cell>
        </row>
        <row r="19718">
          <cell r="B19718">
            <v>87520.06</v>
          </cell>
          <cell r="C19718">
            <v>2013</v>
          </cell>
          <cell r="D19718" t="str">
            <v>401800  Allowances: Non-Pensionable</v>
          </cell>
          <cell r="E19718" t="str">
            <v>District 6</v>
          </cell>
          <cell r="F19718" t="str">
            <v>Water</v>
          </cell>
        </row>
        <row r="19719">
          <cell r="B19719">
            <v>232218.9</v>
          </cell>
          <cell r="C19719">
            <v>2013</v>
          </cell>
          <cell r="D19719" t="str">
            <v>401800  Allowances: Non-Pensionable</v>
          </cell>
          <cell r="E19719" t="str">
            <v>District 6</v>
          </cell>
          <cell r="F19719" t="str">
            <v>Water</v>
          </cell>
        </row>
        <row r="19720">
          <cell r="B19720">
            <v>124314.75</v>
          </cell>
          <cell r="C19720">
            <v>2013</v>
          </cell>
          <cell r="D19720" t="str">
            <v>401800  Allowances: Non-Pensionable</v>
          </cell>
          <cell r="E19720" t="str">
            <v>District 6</v>
          </cell>
          <cell r="F19720" t="str">
            <v>Water</v>
          </cell>
        </row>
        <row r="19721">
          <cell r="B19721">
            <v>290736.61</v>
          </cell>
          <cell r="C19721">
            <v>2013</v>
          </cell>
          <cell r="D19721" t="str">
            <v>401800  Allowances: Non-Pensionable</v>
          </cell>
          <cell r="E19721" t="str">
            <v>District 6</v>
          </cell>
          <cell r="F19721" t="str">
            <v>Water</v>
          </cell>
        </row>
        <row r="19722">
          <cell r="B19722">
            <v>319042.18</v>
          </cell>
          <cell r="C19722">
            <v>2013</v>
          </cell>
          <cell r="D19722" t="str">
            <v>401800  Allowances: Non-Pensionable</v>
          </cell>
          <cell r="E19722" t="str">
            <v>District 6</v>
          </cell>
          <cell r="F19722" t="str">
            <v>Water</v>
          </cell>
        </row>
        <row r="19723">
          <cell r="B19723">
            <v>46117.64</v>
          </cell>
          <cell r="C19723">
            <v>2013</v>
          </cell>
          <cell r="D19723" t="str">
            <v>401800  Allowances: Non-Pensionable</v>
          </cell>
          <cell r="E19723" t="str">
            <v>District 8</v>
          </cell>
          <cell r="F19723" t="str">
            <v>Water</v>
          </cell>
        </row>
        <row r="19724">
          <cell r="B19724">
            <v>578342.29</v>
          </cell>
          <cell r="C19724">
            <v>2013</v>
          </cell>
          <cell r="D19724" t="str">
            <v>401800  Allowances: Non-Pensionable</v>
          </cell>
          <cell r="E19724" t="str">
            <v>District 8</v>
          </cell>
          <cell r="F19724" t="str">
            <v>Water</v>
          </cell>
        </row>
        <row r="19725">
          <cell r="B19725">
            <v>0</v>
          </cell>
          <cell r="C19725">
            <v>2013</v>
          </cell>
          <cell r="D19725" t="str">
            <v>401800  Allowances: Non-Pensionable</v>
          </cell>
          <cell r="E19725" t="str">
            <v>District 8</v>
          </cell>
          <cell r="F19725" t="str">
            <v>Water</v>
          </cell>
        </row>
        <row r="19726">
          <cell r="B19726">
            <v>8253.76</v>
          </cell>
          <cell r="C19726">
            <v>2013</v>
          </cell>
          <cell r="D19726" t="str">
            <v>401800  Allowances: Non-Pensionable</v>
          </cell>
          <cell r="E19726" t="str">
            <v>District 8</v>
          </cell>
          <cell r="F19726" t="str">
            <v>Water</v>
          </cell>
        </row>
        <row r="19727">
          <cell r="B19727">
            <v>54536.49</v>
          </cell>
          <cell r="C19727">
            <v>2013</v>
          </cell>
          <cell r="D19727" t="str">
            <v>401800  Allowances: Non-Pensionable</v>
          </cell>
          <cell r="E19727" t="str">
            <v>District 8</v>
          </cell>
          <cell r="F19727" t="str">
            <v>Water</v>
          </cell>
        </row>
        <row r="19728">
          <cell r="B19728">
            <v>55360.93</v>
          </cell>
          <cell r="C19728">
            <v>2013</v>
          </cell>
          <cell r="D19728" t="str">
            <v>401800  Allowances: Non-Pensionable</v>
          </cell>
          <cell r="E19728" t="str">
            <v>District 8</v>
          </cell>
          <cell r="F19728" t="str">
            <v>Water</v>
          </cell>
        </row>
        <row r="19729">
          <cell r="B19729">
            <v>44498.94</v>
          </cell>
          <cell r="C19729">
            <v>2013</v>
          </cell>
          <cell r="D19729" t="str">
            <v>401800  Allowances: Non-Pensionable</v>
          </cell>
          <cell r="E19729" t="str">
            <v>District 8</v>
          </cell>
          <cell r="F19729" t="str">
            <v>Water</v>
          </cell>
        </row>
        <row r="19730">
          <cell r="B19730">
            <v>698449.14</v>
          </cell>
          <cell r="C19730">
            <v>2013</v>
          </cell>
          <cell r="D19730" t="str">
            <v>401800  Allowances: Non-Pensionable</v>
          </cell>
          <cell r="E19730" t="str">
            <v>District 8</v>
          </cell>
          <cell r="F19730" t="str">
            <v>Water</v>
          </cell>
        </row>
        <row r="19731">
          <cell r="B19731">
            <v>0</v>
          </cell>
          <cell r="C19731">
            <v>2013</v>
          </cell>
          <cell r="D19731" t="str">
            <v>401800  Allowances: Non-Pensionable</v>
          </cell>
          <cell r="E19731" t="str">
            <v>Informal Settlements</v>
          </cell>
          <cell r="F19731" t="str">
            <v>Sewer</v>
          </cell>
        </row>
        <row r="19732">
          <cell r="B19732">
            <v>1015.41</v>
          </cell>
          <cell r="C19732">
            <v>2013</v>
          </cell>
          <cell r="D19732" t="str">
            <v>401800  Allowances: Non-Pensionable</v>
          </cell>
          <cell r="E19732" t="str">
            <v>Informal Settlements</v>
          </cell>
          <cell r="F19732" t="str">
            <v>Sewer</v>
          </cell>
        </row>
        <row r="19733">
          <cell r="B19733">
            <v>489448.22</v>
          </cell>
          <cell r="C19733">
            <v>2013</v>
          </cell>
          <cell r="D19733" t="str">
            <v>401800  Allowances: Non-Pensionable</v>
          </cell>
          <cell r="E19733" t="str">
            <v>District 1</v>
          </cell>
          <cell r="F19733" t="str">
            <v>Sewer</v>
          </cell>
        </row>
        <row r="19734">
          <cell r="B19734">
            <v>260023.28</v>
          </cell>
          <cell r="C19734">
            <v>2013</v>
          </cell>
          <cell r="D19734" t="str">
            <v>401800  Allowances: Non-Pensionable</v>
          </cell>
          <cell r="E19734" t="str">
            <v>District 7</v>
          </cell>
          <cell r="F19734" t="str">
            <v>Sewer</v>
          </cell>
        </row>
        <row r="19735">
          <cell r="B19735">
            <v>112110.75</v>
          </cell>
          <cell r="C19735">
            <v>2013</v>
          </cell>
          <cell r="D19735" t="str">
            <v>401800  Allowances: Non-Pensionable</v>
          </cell>
          <cell r="E19735" t="str">
            <v>District 6</v>
          </cell>
          <cell r="F19735" t="str">
            <v>Sewer</v>
          </cell>
        </row>
        <row r="19736">
          <cell r="B19736">
            <v>5630.33</v>
          </cell>
          <cell r="C19736">
            <v>2013</v>
          </cell>
          <cell r="D19736" t="str">
            <v>401800  Allowances: Non-Pensionable</v>
          </cell>
          <cell r="E19736" t="str">
            <v>TOC</v>
          </cell>
          <cell r="F19736" t="str">
            <v>Sewer</v>
          </cell>
        </row>
        <row r="19737">
          <cell r="B19737">
            <v>143148.39000000001</v>
          </cell>
          <cell r="C19737">
            <v>2013</v>
          </cell>
          <cell r="D19737" t="str">
            <v>401800  Allowances: Non-Pensionable</v>
          </cell>
          <cell r="E19737" t="str">
            <v>District 3</v>
          </cell>
          <cell r="F19737" t="str">
            <v>Sewer</v>
          </cell>
        </row>
        <row r="19738">
          <cell r="B19738">
            <v>295921.15000000002</v>
          </cell>
          <cell r="C19738">
            <v>2013</v>
          </cell>
          <cell r="D19738" t="str">
            <v>401800  Allowances: Non-Pensionable</v>
          </cell>
          <cell r="E19738" t="str">
            <v>District 4</v>
          </cell>
          <cell r="F19738" t="str">
            <v>Sewer</v>
          </cell>
        </row>
        <row r="19739">
          <cell r="B19739">
            <v>314766.12</v>
          </cell>
          <cell r="C19739">
            <v>2013</v>
          </cell>
          <cell r="D19739" t="str">
            <v>401800  Allowances: Non-Pensionable</v>
          </cell>
          <cell r="E19739" t="str">
            <v>District 4</v>
          </cell>
          <cell r="F19739" t="str">
            <v>Sewer</v>
          </cell>
        </row>
        <row r="19740">
          <cell r="B19740">
            <v>126528.54</v>
          </cell>
          <cell r="C19740">
            <v>2013</v>
          </cell>
          <cell r="D19740" t="str">
            <v>401800  Allowances: Non-Pensionable</v>
          </cell>
          <cell r="E19740" t="str">
            <v>District 4</v>
          </cell>
          <cell r="F19740" t="str">
            <v>Sewer</v>
          </cell>
        </row>
        <row r="19741">
          <cell r="B19741">
            <v>95651.76</v>
          </cell>
          <cell r="C19741">
            <v>2013</v>
          </cell>
          <cell r="D19741" t="str">
            <v>401800  Allowances: Non-Pensionable</v>
          </cell>
          <cell r="E19741" t="str">
            <v>District 7</v>
          </cell>
          <cell r="F19741" t="str">
            <v>Sewer</v>
          </cell>
        </row>
        <row r="19742">
          <cell r="B19742">
            <v>52949.51</v>
          </cell>
          <cell r="C19742">
            <v>2013</v>
          </cell>
          <cell r="D19742" t="str">
            <v>401800  Allowances: Non-Pensionable</v>
          </cell>
          <cell r="E19742" t="str">
            <v>District 6</v>
          </cell>
          <cell r="F19742" t="str">
            <v>Sewer</v>
          </cell>
        </row>
        <row r="19743">
          <cell r="B19743">
            <v>69783.45</v>
          </cell>
          <cell r="C19743">
            <v>2013</v>
          </cell>
          <cell r="D19743" t="str">
            <v>401800  Allowances: Non-Pensionable</v>
          </cell>
          <cell r="E19743" t="str">
            <v>District 6</v>
          </cell>
          <cell r="F19743" t="str">
            <v>Sewer</v>
          </cell>
        </row>
        <row r="19744">
          <cell r="B19744">
            <v>303374.08000000002</v>
          </cell>
          <cell r="C19744">
            <v>2013</v>
          </cell>
          <cell r="D19744" t="str">
            <v>401800  Allowances: Non-Pensionable</v>
          </cell>
          <cell r="E19744" t="str">
            <v>District 6</v>
          </cell>
          <cell r="F19744" t="str">
            <v>Sewer</v>
          </cell>
        </row>
        <row r="19745">
          <cell r="B19745">
            <v>0</v>
          </cell>
          <cell r="C19745">
            <v>2013</v>
          </cell>
          <cell r="D19745" t="str">
            <v>401800  Allowances: Non-Pensionable</v>
          </cell>
          <cell r="E19745" t="str">
            <v>District 7</v>
          </cell>
          <cell r="F19745" t="str">
            <v>Sewer</v>
          </cell>
        </row>
        <row r="19746">
          <cell r="B19746">
            <v>-2262.34</v>
          </cell>
          <cell r="C19746">
            <v>2013</v>
          </cell>
          <cell r="D19746" t="str">
            <v>401800  Allowances: Non-Pensionable</v>
          </cell>
          <cell r="E19746" t="str">
            <v>District 7</v>
          </cell>
          <cell r="F19746" t="str">
            <v>Sewer</v>
          </cell>
        </row>
        <row r="19747">
          <cell r="B19747">
            <v>90850.64</v>
          </cell>
          <cell r="C19747">
            <v>2013</v>
          </cell>
          <cell r="D19747" t="str">
            <v>401800  Allowances: Non-Pensionable</v>
          </cell>
          <cell r="E19747" t="str">
            <v>Informal Settlements</v>
          </cell>
          <cell r="F19747" t="str">
            <v>Water</v>
          </cell>
        </row>
        <row r="19748">
          <cell r="B19748">
            <v>584717.01</v>
          </cell>
          <cell r="C19748">
            <v>2013</v>
          </cell>
          <cell r="D19748" t="str">
            <v>401800  Allowances: Non-Pensionable</v>
          </cell>
          <cell r="E19748" t="str">
            <v>TOC</v>
          </cell>
          <cell r="F19748" t="str">
            <v>Water</v>
          </cell>
        </row>
        <row r="19749">
          <cell r="B19749">
            <v>3418.1</v>
          </cell>
          <cell r="C19749">
            <v>2013</v>
          </cell>
          <cell r="D19749" t="str">
            <v>401800  Allowances: Non-Pensionable</v>
          </cell>
          <cell r="E19749" t="str">
            <v>Informal Settlements</v>
          </cell>
          <cell r="F19749" t="str">
            <v>Water</v>
          </cell>
        </row>
        <row r="19750">
          <cell r="B19750">
            <v>101288.66</v>
          </cell>
          <cell r="C19750">
            <v>2013</v>
          </cell>
          <cell r="D19750" t="str">
            <v>401800  Allowances: Non-Pensionable</v>
          </cell>
          <cell r="E19750" t="str">
            <v>TOC</v>
          </cell>
          <cell r="F19750" t="str">
            <v>Water</v>
          </cell>
        </row>
        <row r="19751">
          <cell r="B19751">
            <v>5721.81</v>
          </cell>
          <cell r="C19751">
            <v>2013</v>
          </cell>
          <cell r="D19751" t="str">
            <v>401800  Allowances: Non-Pensionable</v>
          </cell>
          <cell r="E19751" t="str">
            <v>Logistics</v>
          </cell>
          <cell r="F19751" t="str">
            <v>Water</v>
          </cell>
        </row>
        <row r="19752">
          <cell r="B19752">
            <v>136121.21</v>
          </cell>
          <cell r="C19752">
            <v>2013</v>
          </cell>
          <cell r="D19752" t="str">
            <v>401800  Allowances: Non-Pensionable</v>
          </cell>
          <cell r="E19752" t="str">
            <v>Logistics</v>
          </cell>
          <cell r="F19752" t="str">
            <v>Water</v>
          </cell>
        </row>
        <row r="19753">
          <cell r="B19753">
            <v>269472.96999999997</v>
          </cell>
          <cell r="C19753">
            <v>2013</v>
          </cell>
          <cell r="D19753" t="str">
            <v>401800  Allowances: Non-Pensionable</v>
          </cell>
          <cell r="E19753" t="str">
            <v>Logistics</v>
          </cell>
          <cell r="F19753" t="str">
            <v>Water</v>
          </cell>
        </row>
        <row r="19754">
          <cell r="B19754">
            <v>106313.95</v>
          </cell>
          <cell r="C19754">
            <v>2013</v>
          </cell>
          <cell r="D19754" t="str">
            <v>401800  Allowances: Non-Pensionable</v>
          </cell>
          <cell r="E19754" t="str">
            <v>Logistics</v>
          </cell>
          <cell r="F19754" t="str">
            <v>Water</v>
          </cell>
        </row>
        <row r="19755">
          <cell r="B19755">
            <v>210403.97</v>
          </cell>
          <cell r="C19755">
            <v>2013</v>
          </cell>
          <cell r="D19755" t="str">
            <v>401800  Allowances: Non-Pensionable</v>
          </cell>
          <cell r="E19755" t="str">
            <v>Logistics</v>
          </cell>
          <cell r="F19755" t="str">
            <v>Water</v>
          </cell>
        </row>
        <row r="19756">
          <cell r="B19756">
            <v>74808.03</v>
          </cell>
          <cell r="C19756">
            <v>2013</v>
          </cell>
          <cell r="D19756" t="str">
            <v>401800  Allowances: Non-Pensionable</v>
          </cell>
          <cell r="E19756" t="str">
            <v>District 1</v>
          </cell>
          <cell r="F19756" t="str">
            <v>Water</v>
          </cell>
        </row>
        <row r="19757">
          <cell r="B19757">
            <v>31621</v>
          </cell>
          <cell r="C19757">
            <v>2013</v>
          </cell>
          <cell r="D19757" t="str">
            <v>401800  Allowances: Non-Pensionable</v>
          </cell>
          <cell r="E19757" t="str">
            <v>District 1</v>
          </cell>
          <cell r="F19757" t="str">
            <v>Water</v>
          </cell>
        </row>
        <row r="19758">
          <cell r="B19758">
            <v>4348.3</v>
          </cell>
          <cell r="C19758">
            <v>2013</v>
          </cell>
          <cell r="D19758" t="str">
            <v>401800  Allowances: Non-Pensionable</v>
          </cell>
          <cell r="E19758" t="str">
            <v>District 1</v>
          </cell>
          <cell r="F19758" t="str">
            <v>Water</v>
          </cell>
        </row>
        <row r="19759">
          <cell r="B19759">
            <v>519928.32000000001</v>
          </cell>
          <cell r="C19759">
            <v>2013</v>
          </cell>
          <cell r="D19759" t="str">
            <v>401800  Allowances: Non-Pensionable</v>
          </cell>
          <cell r="E19759" t="str">
            <v>District 1</v>
          </cell>
          <cell r="F19759" t="str">
            <v>Water</v>
          </cell>
        </row>
        <row r="19760">
          <cell r="B19760">
            <v>63794.92</v>
          </cell>
          <cell r="C19760">
            <v>2013</v>
          </cell>
          <cell r="D19760" t="str">
            <v>401960  Contribution to Provision: Employee Rela</v>
          </cell>
          <cell r="E19760" t="str">
            <v>District 8</v>
          </cell>
          <cell r="F19760" t="str">
            <v>Water</v>
          </cell>
        </row>
        <row r="19761">
          <cell r="B19761">
            <v>1325677.83</v>
          </cell>
          <cell r="C19761">
            <v>2013</v>
          </cell>
          <cell r="D19761" t="str">
            <v>401960  Contribution to Provision: Employee Rela</v>
          </cell>
          <cell r="E19761" t="str">
            <v>District 8</v>
          </cell>
          <cell r="F19761" t="str">
            <v>Water</v>
          </cell>
        </row>
        <row r="19762">
          <cell r="B19762">
            <v>120721.56</v>
          </cell>
          <cell r="C19762">
            <v>2013</v>
          </cell>
          <cell r="D19762" t="str">
            <v>401960  Contribution to Provision: Employee Rela</v>
          </cell>
          <cell r="E19762" t="str">
            <v>District 6</v>
          </cell>
          <cell r="F19762" t="str">
            <v>Water</v>
          </cell>
        </row>
        <row r="19763">
          <cell r="B19763">
            <v>69125.08</v>
          </cell>
          <cell r="C19763">
            <v>2013</v>
          </cell>
          <cell r="D19763" t="str">
            <v>401960  Contribution to Provision: Employee Rela</v>
          </cell>
          <cell r="E19763" t="str">
            <v>District 3</v>
          </cell>
          <cell r="F19763" t="str">
            <v>Water</v>
          </cell>
        </row>
        <row r="19764">
          <cell r="B19764">
            <v>35314.620000000003</v>
          </cell>
          <cell r="C19764">
            <v>2013</v>
          </cell>
          <cell r="D19764" t="str">
            <v>401960  Contribution to Provision: Employee Rela</v>
          </cell>
          <cell r="E19764" t="str">
            <v>District 3</v>
          </cell>
          <cell r="F19764" t="str">
            <v>Water</v>
          </cell>
        </row>
        <row r="19765">
          <cell r="B19765">
            <v>219426.38</v>
          </cell>
          <cell r="C19765">
            <v>2013</v>
          </cell>
          <cell r="D19765" t="str">
            <v>401960  Contribution to Provision: Employee Rela</v>
          </cell>
          <cell r="E19765" t="str">
            <v>District 3</v>
          </cell>
          <cell r="F19765" t="str">
            <v>Water</v>
          </cell>
        </row>
        <row r="19766">
          <cell r="B19766">
            <v>8477.44</v>
          </cell>
          <cell r="C19766">
            <v>2013</v>
          </cell>
          <cell r="D19766" t="str">
            <v>401960  Contribution to Provision: Employee Rela</v>
          </cell>
          <cell r="E19766" t="str">
            <v>District 4</v>
          </cell>
          <cell r="F19766" t="str">
            <v>Water</v>
          </cell>
        </row>
        <row r="19767">
          <cell r="B19767">
            <v>101198.46</v>
          </cell>
          <cell r="C19767">
            <v>2013</v>
          </cell>
          <cell r="D19767" t="str">
            <v>401960  Contribution to Provision: Employee Rela</v>
          </cell>
          <cell r="E19767" t="str">
            <v>District 4</v>
          </cell>
          <cell r="F19767" t="str">
            <v>Water</v>
          </cell>
        </row>
        <row r="19768">
          <cell r="B19768">
            <v>1048855.17</v>
          </cell>
          <cell r="C19768">
            <v>2013</v>
          </cell>
          <cell r="D19768" t="str">
            <v>401960  Contribution to Provision: Employee Rela</v>
          </cell>
          <cell r="E19768" t="str">
            <v>District 4</v>
          </cell>
          <cell r="F19768" t="str">
            <v>Water</v>
          </cell>
        </row>
        <row r="19769">
          <cell r="B19769">
            <v>351063.19</v>
          </cell>
          <cell r="C19769">
            <v>2013</v>
          </cell>
          <cell r="D19769" t="str">
            <v>401960  Contribution to Provision: Employee Rela</v>
          </cell>
          <cell r="E19769" t="str">
            <v>District 4</v>
          </cell>
          <cell r="F19769" t="str">
            <v>Water</v>
          </cell>
        </row>
        <row r="19770">
          <cell r="B19770">
            <v>238222.67</v>
          </cell>
          <cell r="C19770">
            <v>2013</v>
          </cell>
          <cell r="D19770" t="str">
            <v>401960  Contribution to Provision: Employee Rela</v>
          </cell>
          <cell r="E19770" t="str">
            <v>District 4</v>
          </cell>
          <cell r="F19770" t="str">
            <v>Water</v>
          </cell>
        </row>
        <row r="19771">
          <cell r="B19771">
            <v>2776.78</v>
          </cell>
          <cell r="C19771">
            <v>2013</v>
          </cell>
          <cell r="D19771" t="str">
            <v>401960  Contribution to Provision: Employee Rela</v>
          </cell>
          <cell r="E19771" t="str">
            <v>District 8</v>
          </cell>
          <cell r="F19771" t="str">
            <v>Water</v>
          </cell>
        </row>
        <row r="19772">
          <cell r="B19772">
            <v>1141.31</v>
          </cell>
          <cell r="C19772">
            <v>2013</v>
          </cell>
          <cell r="D19772" t="str">
            <v>401960  Contribution to Provision: Employee Rela</v>
          </cell>
          <cell r="E19772" t="str">
            <v>District 8</v>
          </cell>
          <cell r="F19772" t="str">
            <v>Water</v>
          </cell>
        </row>
        <row r="19773">
          <cell r="B19773">
            <v>-8211.01</v>
          </cell>
          <cell r="C19773">
            <v>2013</v>
          </cell>
          <cell r="D19773" t="str">
            <v>401960  Contribution to Provision: Employee Rela</v>
          </cell>
          <cell r="E19773" t="str">
            <v>District 1</v>
          </cell>
          <cell r="F19773" t="str">
            <v>Water</v>
          </cell>
        </row>
        <row r="19774">
          <cell r="B19774">
            <v>3440.67</v>
          </cell>
          <cell r="C19774">
            <v>2013</v>
          </cell>
          <cell r="D19774" t="str">
            <v>401960  Contribution to Provision: Employee Rela</v>
          </cell>
          <cell r="E19774" t="str">
            <v>District 6</v>
          </cell>
          <cell r="F19774" t="str">
            <v>Water</v>
          </cell>
        </row>
        <row r="19775">
          <cell r="B19775">
            <v>391092.83</v>
          </cell>
          <cell r="C19775">
            <v>2013</v>
          </cell>
          <cell r="D19775" t="str">
            <v>401960  Contribution to Provision: Employee Rela</v>
          </cell>
          <cell r="E19775" t="str">
            <v>District 6</v>
          </cell>
          <cell r="F19775" t="str">
            <v>Water</v>
          </cell>
        </row>
        <row r="19776">
          <cell r="B19776">
            <v>335120.90000000002</v>
          </cell>
          <cell r="C19776">
            <v>2013</v>
          </cell>
          <cell r="D19776" t="str">
            <v>401960  Contribution to Provision: Employee Rela</v>
          </cell>
          <cell r="E19776" t="str">
            <v>District 6</v>
          </cell>
          <cell r="F19776" t="str">
            <v>Water</v>
          </cell>
        </row>
        <row r="19777">
          <cell r="B19777">
            <v>330177.01</v>
          </cell>
          <cell r="C19777">
            <v>2013</v>
          </cell>
          <cell r="D19777" t="str">
            <v>401960  Contribution to Provision: Employee Rela</v>
          </cell>
          <cell r="E19777" t="str">
            <v>District 6</v>
          </cell>
          <cell r="F19777" t="str">
            <v>Water</v>
          </cell>
        </row>
        <row r="19778">
          <cell r="B19778">
            <v>531628.77</v>
          </cell>
          <cell r="C19778">
            <v>2013</v>
          </cell>
          <cell r="D19778" t="str">
            <v>401960  Contribution to Provision: Employee Rela</v>
          </cell>
          <cell r="E19778" t="str">
            <v>District 6</v>
          </cell>
          <cell r="F19778" t="str">
            <v>Water</v>
          </cell>
        </row>
        <row r="19779">
          <cell r="B19779">
            <v>589066.35</v>
          </cell>
          <cell r="C19779">
            <v>2013</v>
          </cell>
          <cell r="D19779" t="str">
            <v>401960  Contribution to Provision: Employee Rela</v>
          </cell>
          <cell r="E19779" t="str">
            <v>District 8</v>
          </cell>
          <cell r="F19779" t="str">
            <v>Water</v>
          </cell>
        </row>
        <row r="19780">
          <cell r="B19780">
            <v>753332.77</v>
          </cell>
          <cell r="C19780">
            <v>2013</v>
          </cell>
          <cell r="D19780" t="str">
            <v>401960  Contribution to Provision: Employee Rela</v>
          </cell>
          <cell r="E19780" t="str">
            <v>District 8</v>
          </cell>
          <cell r="F19780" t="str">
            <v>Water</v>
          </cell>
        </row>
        <row r="19781">
          <cell r="B19781">
            <v>1967.21</v>
          </cell>
          <cell r="C19781">
            <v>2013</v>
          </cell>
          <cell r="D19781" t="str">
            <v>401960  Contribution to Provision: Employee Rela</v>
          </cell>
          <cell r="E19781" t="str">
            <v>District 8</v>
          </cell>
          <cell r="F19781" t="str">
            <v>Water</v>
          </cell>
        </row>
        <row r="19782">
          <cell r="B19782">
            <v>122965.07</v>
          </cell>
          <cell r="C19782">
            <v>2013</v>
          </cell>
          <cell r="D19782" t="str">
            <v>401960  Contribution to Provision: Employee Rela</v>
          </cell>
          <cell r="E19782" t="str">
            <v>District 8</v>
          </cell>
          <cell r="F19782" t="str">
            <v>Water</v>
          </cell>
        </row>
        <row r="19783">
          <cell r="B19783">
            <v>1868393.62</v>
          </cell>
          <cell r="C19783">
            <v>2013</v>
          </cell>
          <cell r="D19783" t="str">
            <v>401960  Contribution to Provision: Employee Rela</v>
          </cell>
          <cell r="E19783" t="str">
            <v>District 8</v>
          </cell>
          <cell r="F19783" t="str">
            <v>Water</v>
          </cell>
        </row>
        <row r="19784">
          <cell r="B19784">
            <v>316653.31</v>
          </cell>
          <cell r="C19784">
            <v>2013</v>
          </cell>
          <cell r="D19784" t="str">
            <v>401960  Contribution to Provision: Employee Rela</v>
          </cell>
          <cell r="E19784" t="str">
            <v>District 8</v>
          </cell>
          <cell r="F19784" t="str">
            <v>Water</v>
          </cell>
        </row>
        <row r="19785">
          <cell r="B19785">
            <v>16927200.309999999</v>
          </cell>
          <cell r="C19785">
            <v>2013</v>
          </cell>
          <cell r="D19785" t="str">
            <v>401960  Contribution to Provision: Employee Rela</v>
          </cell>
          <cell r="E19785" t="str">
            <v>District 8</v>
          </cell>
          <cell r="F19785" t="str">
            <v>Water</v>
          </cell>
        </row>
        <row r="19786">
          <cell r="B19786">
            <v>85185.89</v>
          </cell>
          <cell r="C19786">
            <v>2013</v>
          </cell>
          <cell r="D19786" t="str">
            <v>401960  Contribution to Provision: Employee Rela</v>
          </cell>
          <cell r="E19786" t="str">
            <v>District 6</v>
          </cell>
          <cell r="F19786" t="str">
            <v>Water</v>
          </cell>
        </row>
        <row r="19787">
          <cell r="B19787">
            <v>279406.93</v>
          </cell>
          <cell r="C19787">
            <v>2013</v>
          </cell>
          <cell r="D19787" t="str">
            <v>401960  Contribution to Provision: Employee Rela</v>
          </cell>
          <cell r="E19787" t="str">
            <v>Informal Settlements</v>
          </cell>
          <cell r="F19787" t="str">
            <v>Sewer</v>
          </cell>
        </row>
        <row r="19788">
          <cell r="B19788">
            <v>966759.29</v>
          </cell>
          <cell r="C19788">
            <v>2013</v>
          </cell>
          <cell r="D19788" t="str">
            <v>401960  Contribution to Provision: Employee Rela</v>
          </cell>
          <cell r="E19788" t="str">
            <v>District 1</v>
          </cell>
          <cell r="F19788" t="str">
            <v>Sewer</v>
          </cell>
        </row>
        <row r="19789">
          <cell r="B19789">
            <v>646558.15</v>
          </cell>
          <cell r="C19789">
            <v>2013</v>
          </cell>
          <cell r="D19789" t="str">
            <v>401960  Contribution to Provision: Employee Rela</v>
          </cell>
          <cell r="E19789" t="str">
            <v>District 7</v>
          </cell>
          <cell r="F19789" t="str">
            <v>Sewer</v>
          </cell>
        </row>
        <row r="19790">
          <cell r="B19790">
            <v>116670.11</v>
          </cell>
          <cell r="C19790">
            <v>2013</v>
          </cell>
          <cell r="D19790" t="str">
            <v>401960  Contribution to Provision: Employee Rela</v>
          </cell>
          <cell r="E19790" t="str">
            <v>District 6</v>
          </cell>
          <cell r="F19790" t="str">
            <v>Sewer</v>
          </cell>
        </row>
        <row r="19791">
          <cell r="B19791">
            <v>-4895.75</v>
          </cell>
          <cell r="C19791">
            <v>2013</v>
          </cell>
          <cell r="D19791" t="str">
            <v>401960  Contribution to Provision: Employee Rela</v>
          </cell>
          <cell r="E19791" t="str">
            <v>TOC</v>
          </cell>
          <cell r="F19791" t="str">
            <v>Sewer</v>
          </cell>
        </row>
        <row r="19792">
          <cell r="B19792">
            <v>373090.03</v>
          </cell>
          <cell r="C19792">
            <v>2013</v>
          </cell>
          <cell r="D19792" t="str">
            <v>401960  Contribution to Provision: Employee Rela</v>
          </cell>
          <cell r="E19792" t="str">
            <v>District 3</v>
          </cell>
          <cell r="F19792" t="str">
            <v>Sewer</v>
          </cell>
        </row>
        <row r="19793">
          <cell r="B19793">
            <v>1000896.17</v>
          </cell>
          <cell r="C19793">
            <v>2013</v>
          </cell>
          <cell r="D19793" t="str">
            <v>401960  Contribution to Provision: Employee Rela</v>
          </cell>
          <cell r="E19793" t="str">
            <v>District 4</v>
          </cell>
          <cell r="F19793" t="str">
            <v>Sewer</v>
          </cell>
        </row>
        <row r="19794">
          <cell r="B19794">
            <v>296253.99</v>
          </cell>
          <cell r="C19794">
            <v>2013</v>
          </cell>
          <cell r="D19794" t="str">
            <v>401960  Contribution to Provision: Employee Rela</v>
          </cell>
          <cell r="E19794" t="str">
            <v>District 4</v>
          </cell>
          <cell r="F19794" t="str">
            <v>Sewer</v>
          </cell>
        </row>
        <row r="19795">
          <cell r="B19795">
            <v>336922.94</v>
          </cell>
          <cell r="C19795">
            <v>2013</v>
          </cell>
          <cell r="D19795" t="str">
            <v>401960  Contribution to Provision: Employee Rela</v>
          </cell>
          <cell r="E19795" t="str">
            <v>District 4</v>
          </cell>
          <cell r="F19795" t="str">
            <v>Sewer</v>
          </cell>
        </row>
        <row r="19796">
          <cell r="B19796">
            <v>1030615.55</v>
          </cell>
          <cell r="C19796">
            <v>2013</v>
          </cell>
          <cell r="D19796" t="str">
            <v>401960  Contribution to Provision: Employee Rela</v>
          </cell>
          <cell r="E19796" t="str">
            <v>District 7</v>
          </cell>
          <cell r="F19796" t="str">
            <v>Sewer</v>
          </cell>
        </row>
        <row r="19797">
          <cell r="B19797">
            <v>106301.36</v>
          </cell>
          <cell r="C19797">
            <v>2013</v>
          </cell>
          <cell r="D19797" t="str">
            <v>401960  Contribution to Provision: Employee Rela</v>
          </cell>
          <cell r="E19797" t="str">
            <v>District 6</v>
          </cell>
          <cell r="F19797" t="str">
            <v>Sewer</v>
          </cell>
        </row>
        <row r="19798">
          <cell r="B19798">
            <v>67191</v>
          </cell>
          <cell r="C19798">
            <v>2013</v>
          </cell>
          <cell r="D19798" t="str">
            <v>401960  Contribution to Provision: Employee Rela</v>
          </cell>
          <cell r="E19798" t="str">
            <v>District 6</v>
          </cell>
          <cell r="F19798" t="str">
            <v>Sewer</v>
          </cell>
        </row>
        <row r="19799">
          <cell r="B19799">
            <v>314461.23</v>
          </cell>
          <cell r="C19799">
            <v>2013</v>
          </cell>
          <cell r="D19799" t="str">
            <v>401960  Contribution to Provision: Employee Rela</v>
          </cell>
          <cell r="E19799" t="str">
            <v>District 6</v>
          </cell>
          <cell r="F19799" t="str">
            <v>Sewer</v>
          </cell>
        </row>
        <row r="19800">
          <cell r="B19800">
            <v>93067.23</v>
          </cell>
          <cell r="C19800">
            <v>2013</v>
          </cell>
          <cell r="D19800" t="str">
            <v>401960  Contribution to Provision: Employee Rela</v>
          </cell>
          <cell r="E19800" t="str">
            <v>Logistics</v>
          </cell>
          <cell r="F19800" t="str">
            <v>Water</v>
          </cell>
        </row>
        <row r="19801">
          <cell r="B19801">
            <v>438118.40000000002</v>
          </cell>
          <cell r="C19801">
            <v>2013</v>
          </cell>
          <cell r="D19801" t="str">
            <v>401960  Contribution to Provision: Employee Rela</v>
          </cell>
          <cell r="E19801" t="str">
            <v>Informal Settlements</v>
          </cell>
          <cell r="F19801" t="str">
            <v>Water</v>
          </cell>
        </row>
        <row r="19802">
          <cell r="B19802">
            <v>225352.14</v>
          </cell>
          <cell r="C19802">
            <v>2013</v>
          </cell>
          <cell r="D19802" t="str">
            <v>401960  Contribution to Provision: Employee Rela</v>
          </cell>
          <cell r="E19802" t="str">
            <v>TOC</v>
          </cell>
          <cell r="F19802" t="str">
            <v>Water</v>
          </cell>
        </row>
        <row r="19803">
          <cell r="B19803">
            <v>216331.28</v>
          </cell>
          <cell r="C19803">
            <v>2013</v>
          </cell>
          <cell r="D19803" t="str">
            <v>401960  Contribution to Provision: Employee Rela</v>
          </cell>
          <cell r="E19803" t="str">
            <v>Informal Settlements</v>
          </cell>
          <cell r="F19803" t="str">
            <v>Water</v>
          </cell>
        </row>
        <row r="19804">
          <cell r="B19804">
            <v>1262504.45</v>
          </cell>
          <cell r="C19804">
            <v>2013</v>
          </cell>
          <cell r="D19804" t="str">
            <v>401960  Contribution to Provision: Employee Rela</v>
          </cell>
          <cell r="E19804" t="str">
            <v>TOC</v>
          </cell>
          <cell r="F19804" t="str">
            <v>Water</v>
          </cell>
        </row>
        <row r="19805">
          <cell r="B19805">
            <v>25567.599999999999</v>
          </cell>
          <cell r="C19805">
            <v>2013</v>
          </cell>
          <cell r="D19805" t="str">
            <v>401960  Contribution to Provision: Employee Rela</v>
          </cell>
          <cell r="E19805" t="str">
            <v>Logistics</v>
          </cell>
          <cell r="F19805" t="str">
            <v>Water</v>
          </cell>
        </row>
        <row r="19806">
          <cell r="B19806">
            <v>158519.88</v>
          </cell>
          <cell r="C19806">
            <v>2013</v>
          </cell>
          <cell r="D19806" t="str">
            <v>401960  Contribution to Provision: Employee Rela</v>
          </cell>
          <cell r="E19806" t="str">
            <v>Logistics</v>
          </cell>
          <cell r="F19806" t="str">
            <v>Water</v>
          </cell>
        </row>
        <row r="19807">
          <cell r="B19807">
            <v>1113779.25</v>
          </cell>
          <cell r="C19807">
            <v>2013</v>
          </cell>
          <cell r="D19807" t="str">
            <v>401960  Contribution to Provision: Employee Rela</v>
          </cell>
          <cell r="E19807" t="str">
            <v>Logistics</v>
          </cell>
          <cell r="F19807" t="str">
            <v>Water</v>
          </cell>
        </row>
        <row r="19808">
          <cell r="B19808">
            <v>79238.94</v>
          </cell>
          <cell r="C19808">
            <v>2013</v>
          </cell>
          <cell r="D19808" t="str">
            <v>401960  Contribution to Provision: Employee Rela</v>
          </cell>
          <cell r="E19808" t="str">
            <v>Logistics</v>
          </cell>
          <cell r="F19808" t="str">
            <v>Water</v>
          </cell>
        </row>
        <row r="19809">
          <cell r="B19809">
            <v>224667.14</v>
          </cell>
          <cell r="C19809">
            <v>2013</v>
          </cell>
          <cell r="D19809" t="str">
            <v>401960  Contribution to Provision: Employee Rela</v>
          </cell>
          <cell r="E19809" t="str">
            <v>Logistics</v>
          </cell>
          <cell r="F19809" t="str">
            <v>Water</v>
          </cell>
        </row>
        <row r="19810">
          <cell r="B19810">
            <v>28767.82</v>
          </cell>
          <cell r="C19810">
            <v>2013</v>
          </cell>
          <cell r="D19810" t="str">
            <v>401960  Contribution to Provision: Employee Rela</v>
          </cell>
          <cell r="E19810" t="str">
            <v>District 1</v>
          </cell>
          <cell r="F19810" t="str">
            <v>Water</v>
          </cell>
        </row>
        <row r="19811">
          <cell r="B19811">
            <v>105570.93</v>
          </cell>
          <cell r="C19811">
            <v>2013</v>
          </cell>
          <cell r="D19811" t="str">
            <v>401960  Contribution to Provision: Employee Rela</v>
          </cell>
          <cell r="E19811" t="str">
            <v>District 1</v>
          </cell>
          <cell r="F19811" t="str">
            <v>Water</v>
          </cell>
        </row>
        <row r="19812">
          <cell r="B19812">
            <v>1219897.96</v>
          </cell>
          <cell r="C19812">
            <v>2013</v>
          </cell>
          <cell r="D19812" t="str">
            <v>401960  Contribution to Provision: Employee Rela</v>
          </cell>
          <cell r="E19812" t="str">
            <v>District 1</v>
          </cell>
          <cell r="F19812" t="str">
            <v>Water</v>
          </cell>
        </row>
        <row r="19813">
          <cell r="B19813">
            <v>25275.01</v>
          </cell>
          <cell r="C19813">
            <v>2013</v>
          </cell>
          <cell r="D19813" t="str">
            <v>412150  Contribution to Provision: Pensioners</v>
          </cell>
          <cell r="E19813" t="str">
            <v>District 8</v>
          </cell>
          <cell r="F19813" t="str">
            <v>Water</v>
          </cell>
        </row>
        <row r="19814">
          <cell r="B19814">
            <v>64584.31</v>
          </cell>
          <cell r="C19814">
            <v>2013</v>
          </cell>
          <cell r="D19814" t="str">
            <v>412150  Contribution to Provision: Pensioners</v>
          </cell>
          <cell r="E19814" t="str">
            <v>District 8</v>
          </cell>
          <cell r="F19814" t="str">
            <v>Water</v>
          </cell>
        </row>
        <row r="19815">
          <cell r="B19815">
            <v>6321.81</v>
          </cell>
          <cell r="C19815">
            <v>2013</v>
          </cell>
          <cell r="D19815" t="str">
            <v>412150  Contribution to Provision: Pensioners</v>
          </cell>
          <cell r="E19815" t="str">
            <v>District 8</v>
          </cell>
          <cell r="F19815" t="str">
            <v>Water</v>
          </cell>
        </row>
        <row r="19816">
          <cell r="B19816">
            <v>12223.03</v>
          </cell>
          <cell r="C19816">
            <v>2013</v>
          </cell>
          <cell r="D19816" t="str">
            <v>412150  Contribution to Provision: Pensioners</v>
          </cell>
          <cell r="E19816" t="str">
            <v>District 6</v>
          </cell>
          <cell r="F19816" t="str">
            <v>Water</v>
          </cell>
        </row>
        <row r="19817">
          <cell r="B19817">
            <v>12445.09</v>
          </cell>
          <cell r="C19817">
            <v>2013</v>
          </cell>
          <cell r="D19817" t="str">
            <v>412150  Contribution to Provision: Pensioners</v>
          </cell>
          <cell r="E19817" t="str">
            <v>District 6</v>
          </cell>
          <cell r="F19817" t="str">
            <v>Water</v>
          </cell>
        </row>
        <row r="19818">
          <cell r="B19818">
            <v>32857.440000000002</v>
          </cell>
          <cell r="C19818">
            <v>2013</v>
          </cell>
          <cell r="D19818" t="str">
            <v>412150  Contribution to Provision: Pensioners</v>
          </cell>
          <cell r="E19818" t="str">
            <v>District 6</v>
          </cell>
          <cell r="F19818" t="str">
            <v>Water</v>
          </cell>
        </row>
        <row r="19819">
          <cell r="B19819">
            <v>16604.14</v>
          </cell>
          <cell r="C19819">
            <v>2013</v>
          </cell>
          <cell r="D19819" t="str">
            <v>412150  Contribution to Provision: Pensioners</v>
          </cell>
          <cell r="E19819" t="str">
            <v>District 6</v>
          </cell>
          <cell r="F19819" t="str">
            <v>Water</v>
          </cell>
        </row>
        <row r="19820">
          <cell r="B19820">
            <v>7503.93</v>
          </cell>
          <cell r="C19820">
            <v>2013</v>
          </cell>
          <cell r="D19820" t="str">
            <v>412150  Contribution to Provision: Pensioners</v>
          </cell>
          <cell r="E19820" t="str">
            <v>District 4</v>
          </cell>
          <cell r="F19820" t="str">
            <v>Water</v>
          </cell>
        </row>
        <row r="19821">
          <cell r="B19821">
            <v>20253.919999999998</v>
          </cell>
          <cell r="C19821">
            <v>2013</v>
          </cell>
          <cell r="D19821" t="str">
            <v>412150  Contribution to Provision: Pensioners</v>
          </cell>
          <cell r="E19821" t="str">
            <v>District 4</v>
          </cell>
          <cell r="F19821" t="str">
            <v>Water</v>
          </cell>
        </row>
        <row r="19822">
          <cell r="B19822">
            <v>20197.46</v>
          </cell>
          <cell r="C19822">
            <v>2013</v>
          </cell>
          <cell r="D19822" t="str">
            <v>412150  Contribution to Provision: Pensioners</v>
          </cell>
          <cell r="E19822" t="str">
            <v>District 4</v>
          </cell>
          <cell r="F19822" t="str">
            <v>Water</v>
          </cell>
        </row>
        <row r="19823">
          <cell r="B19823">
            <v>38039.5</v>
          </cell>
          <cell r="C19823">
            <v>2013</v>
          </cell>
          <cell r="D19823" t="str">
            <v>412150  Contribution to Provision: Pensioners</v>
          </cell>
          <cell r="E19823" t="str">
            <v>District 4</v>
          </cell>
          <cell r="F19823" t="str">
            <v>Water</v>
          </cell>
        </row>
        <row r="19824">
          <cell r="B19824">
            <v>9254.52</v>
          </cell>
          <cell r="C19824">
            <v>2013</v>
          </cell>
          <cell r="D19824" t="str">
            <v>412150  Contribution to Provision: Pensioners</v>
          </cell>
          <cell r="E19824" t="str">
            <v>District 3</v>
          </cell>
          <cell r="F19824" t="str">
            <v>Water</v>
          </cell>
        </row>
        <row r="19825">
          <cell r="B19825">
            <v>42777.83</v>
          </cell>
          <cell r="C19825">
            <v>2013</v>
          </cell>
          <cell r="D19825" t="str">
            <v>412150  Contribution to Provision: Pensioners</v>
          </cell>
          <cell r="E19825" t="str">
            <v>District 8</v>
          </cell>
          <cell r="F19825" t="str">
            <v>Water</v>
          </cell>
        </row>
        <row r="19826">
          <cell r="B19826">
            <v>10275.049999999999</v>
          </cell>
          <cell r="C19826">
            <v>2013</v>
          </cell>
          <cell r="D19826" t="str">
            <v>412150  Contribution to Provision: Pensioners</v>
          </cell>
          <cell r="E19826" t="str">
            <v>District 6</v>
          </cell>
          <cell r="F19826" t="str">
            <v>Water</v>
          </cell>
        </row>
        <row r="19827">
          <cell r="B19827">
            <v>134068.31</v>
          </cell>
          <cell r="C19827">
            <v>2013</v>
          </cell>
          <cell r="D19827" t="str">
            <v>412150  Contribution to Provision: Pensioners</v>
          </cell>
          <cell r="E19827" t="str">
            <v>District 1</v>
          </cell>
          <cell r="F19827" t="str">
            <v>Water</v>
          </cell>
        </row>
        <row r="19828">
          <cell r="B19828">
            <v>14663.03</v>
          </cell>
          <cell r="C19828">
            <v>2013</v>
          </cell>
          <cell r="D19828" t="str">
            <v>412150  Contribution to Provision: Pensioners</v>
          </cell>
          <cell r="E19828" t="str">
            <v>District 1</v>
          </cell>
          <cell r="F19828" t="str">
            <v>Water</v>
          </cell>
        </row>
        <row r="19829">
          <cell r="B19829">
            <v>32835.480000000003</v>
          </cell>
          <cell r="C19829">
            <v>2013</v>
          </cell>
          <cell r="D19829" t="str">
            <v>412150  Contribution to Provision: Pensioners</v>
          </cell>
          <cell r="E19829" t="str">
            <v>Logistics</v>
          </cell>
          <cell r="F19829" t="str">
            <v>Water</v>
          </cell>
        </row>
        <row r="19830">
          <cell r="B19830">
            <v>20253.919999999998</v>
          </cell>
          <cell r="C19830">
            <v>2013</v>
          </cell>
          <cell r="D19830" t="str">
            <v>412150  Contribution to Provision: Pensioners</v>
          </cell>
          <cell r="E19830" t="str">
            <v>District 6</v>
          </cell>
          <cell r="F19830" t="str">
            <v>Sewer</v>
          </cell>
        </row>
        <row r="19831">
          <cell r="B19831">
            <v>20990.95</v>
          </cell>
          <cell r="C19831">
            <v>2013</v>
          </cell>
          <cell r="D19831" t="str">
            <v>412150  Contribution to Provision: Pensioners</v>
          </cell>
          <cell r="E19831" t="str">
            <v>District 6</v>
          </cell>
          <cell r="F19831" t="str">
            <v>Sewer</v>
          </cell>
        </row>
        <row r="19832">
          <cell r="B19832">
            <v>16079.05</v>
          </cell>
          <cell r="C19832">
            <v>2013</v>
          </cell>
          <cell r="D19832" t="str">
            <v>412150  Contribution to Provision: Pensioners</v>
          </cell>
          <cell r="E19832" t="str">
            <v>District 4</v>
          </cell>
          <cell r="F19832" t="str">
            <v>Sewer</v>
          </cell>
        </row>
        <row r="19833">
          <cell r="B19833">
            <v>42021.69</v>
          </cell>
          <cell r="C19833">
            <v>2013</v>
          </cell>
          <cell r="D19833" t="str">
            <v>412150  Contribution to Provision: Pensioners</v>
          </cell>
          <cell r="E19833" t="str">
            <v>District 4</v>
          </cell>
          <cell r="F19833" t="str">
            <v>Sewer</v>
          </cell>
        </row>
        <row r="19834">
          <cell r="B19834">
            <v>6820.95</v>
          </cell>
          <cell r="C19834">
            <v>2013</v>
          </cell>
          <cell r="D19834" t="str">
            <v>412150  Contribution to Provision: Pensioners</v>
          </cell>
          <cell r="E19834" t="str">
            <v>District 7</v>
          </cell>
          <cell r="F19834" t="str">
            <v>Sewer</v>
          </cell>
        </row>
        <row r="19835">
          <cell r="B19835">
            <v>43613.48</v>
          </cell>
          <cell r="C19835">
            <v>2013</v>
          </cell>
          <cell r="D19835" t="str">
            <v>412150  Contribution to Provision: Pensioners</v>
          </cell>
          <cell r="E19835" t="str">
            <v>District 1</v>
          </cell>
          <cell r="F19835" t="str">
            <v>Sewer</v>
          </cell>
        </row>
        <row r="19836">
          <cell r="B19836">
            <v>13565.43</v>
          </cell>
          <cell r="C19836">
            <v>2013</v>
          </cell>
          <cell r="D19836" t="str">
            <v>412150  Contribution to Provision: Pensioners</v>
          </cell>
          <cell r="E19836" t="str">
            <v>Informal Settlements</v>
          </cell>
          <cell r="F19836" t="str">
            <v>Sewer</v>
          </cell>
        </row>
        <row r="19837">
          <cell r="B19837">
            <v>33119.54</v>
          </cell>
          <cell r="C19837">
            <v>2013</v>
          </cell>
          <cell r="D19837" t="str">
            <v>402100  Group Life Insurance Employer Contributi</v>
          </cell>
          <cell r="E19837" t="str">
            <v>District 8</v>
          </cell>
          <cell r="F19837" t="str">
            <v>Water</v>
          </cell>
        </row>
        <row r="19838">
          <cell r="B19838">
            <v>75215.23</v>
          </cell>
          <cell r="C19838">
            <v>2013</v>
          </cell>
          <cell r="D19838" t="str">
            <v>402100  Group Life Insurance Employer Contributi</v>
          </cell>
          <cell r="E19838" t="str">
            <v>District 8</v>
          </cell>
          <cell r="F19838" t="str">
            <v>Water</v>
          </cell>
        </row>
        <row r="19839">
          <cell r="B19839">
            <v>21592.79</v>
          </cell>
          <cell r="C19839">
            <v>2013</v>
          </cell>
          <cell r="D19839" t="str">
            <v>402100  Group Life Insurance Employer Contributi</v>
          </cell>
          <cell r="E19839" t="str">
            <v>District 6</v>
          </cell>
          <cell r="F19839" t="str">
            <v>Water</v>
          </cell>
        </row>
        <row r="19840">
          <cell r="B19840">
            <v>14849.78</v>
          </cell>
          <cell r="C19840">
            <v>2013</v>
          </cell>
          <cell r="D19840" t="str">
            <v>402100  Group Life Insurance Employer Contributi</v>
          </cell>
          <cell r="E19840" t="str">
            <v>District 3</v>
          </cell>
          <cell r="F19840" t="str">
            <v>Water</v>
          </cell>
        </row>
        <row r="19841">
          <cell r="B19841">
            <v>21330.18</v>
          </cell>
          <cell r="C19841">
            <v>2013</v>
          </cell>
          <cell r="D19841" t="str">
            <v>402100  Group Life Insurance Employer Contributi</v>
          </cell>
          <cell r="E19841" t="str">
            <v>District 3</v>
          </cell>
          <cell r="F19841" t="str">
            <v>Water</v>
          </cell>
        </row>
        <row r="19842">
          <cell r="B19842">
            <v>748.24</v>
          </cell>
          <cell r="C19842">
            <v>2013</v>
          </cell>
          <cell r="D19842" t="str">
            <v>402100  Group Life Insurance Employer Contributi</v>
          </cell>
          <cell r="E19842" t="str">
            <v>District 3</v>
          </cell>
          <cell r="F19842" t="str">
            <v>Water</v>
          </cell>
        </row>
        <row r="19843">
          <cell r="B19843">
            <v>60804.480000000003</v>
          </cell>
          <cell r="C19843">
            <v>2013</v>
          </cell>
          <cell r="D19843" t="str">
            <v>402100  Group Life Insurance Employer Contributi</v>
          </cell>
          <cell r="E19843" t="str">
            <v>District 3</v>
          </cell>
          <cell r="F19843" t="str">
            <v>Water</v>
          </cell>
        </row>
        <row r="19844">
          <cell r="B19844">
            <v>2323.0700000000002</v>
          </cell>
          <cell r="C19844">
            <v>2013</v>
          </cell>
          <cell r="D19844" t="str">
            <v>402100  Group Life Insurance Employer Contributi</v>
          </cell>
          <cell r="E19844" t="str">
            <v>District 4</v>
          </cell>
          <cell r="F19844" t="str">
            <v>Water</v>
          </cell>
        </row>
        <row r="19845">
          <cell r="B19845">
            <v>73961.77</v>
          </cell>
          <cell r="C19845">
            <v>2013</v>
          </cell>
          <cell r="D19845" t="str">
            <v>402100  Group Life Insurance Employer Contributi</v>
          </cell>
          <cell r="E19845" t="str">
            <v>District 4</v>
          </cell>
          <cell r="F19845" t="str">
            <v>Water</v>
          </cell>
        </row>
        <row r="19846">
          <cell r="B19846">
            <v>90756.67</v>
          </cell>
          <cell r="C19846">
            <v>2013</v>
          </cell>
          <cell r="D19846" t="str">
            <v>402100  Group Life Insurance Employer Contributi</v>
          </cell>
          <cell r="E19846" t="str">
            <v>District 4</v>
          </cell>
          <cell r="F19846" t="str">
            <v>Water</v>
          </cell>
        </row>
        <row r="19847">
          <cell r="B19847">
            <v>72127.460000000006</v>
          </cell>
          <cell r="C19847">
            <v>2013</v>
          </cell>
          <cell r="D19847" t="str">
            <v>402100  Group Life Insurance Employer Contributi</v>
          </cell>
          <cell r="E19847" t="str">
            <v>District 4</v>
          </cell>
          <cell r="F19847" t="str">
            <v>Water</v>
          </cell>
        </row>
        <row r="19848">
          <cell r="B19848">
            <v>35718.94</v>
          </cell>
          <cell r="C19848">
            <v>2013</v>
          </cell>
          <cell r="D19848" t="str">
            <v>402100  Group Life Insurance Employer Contributi</v>
          </cell>
          <cell r="E19848" t="str">
            <v>District 4</v>
          </cell>
          <cell r="F19848" t="str">
            <v>Water</v>
          </cell>
        </row>
        <row r="19849">
          <cell r="B19849">
            <v>1187.5899999999999</v>
          </cell>
          <cell r="C19849">
            <v>2013</v>
          </cell>
          <cell r="D19849" t="str">
            <v>402100  Group Life Insurance Employer Contributi</v>
          </cell>
          <cell r="E19849" t="str">
            <v>District 8</v>
          </cell>
          <cell r="F19849" t="str">
            <v>Water</v>
          </cell>
        </row>
        <row r="19850">
          <cell r="B19850">
            <v>2310.2399999999998</v>
          </cell>
          <cell r="C19850">
            <v>2013</v>
          </cell>
          <cell r="D19850" t="str">
            <v>402100  Group Life Insurance Employer Contributi</v>
          </cell>
          <cell r="E19850" t="str">
            <v>District 8</v>
          </cell>
          <cell r="F19850" t="str">
            <v>Water</v>
          </cell>
        </row>
        <row r="19851">
          <cell r="B19851">
            <v>-2.0499999999999998</v>
          </cell>
          <cell r="C19851">
            <v>2013</v>
          </cell>
          <cell r="D19851" t="str">
            <v>402100  Group Life Insurance Employer Contributi</v>
          </cell>
          <cell r="E19851" t="str">
            <v>District 1</v>
          </cell>
          <cell r="F19851" t="str">
            <v>Water</v>
          </cell>
        </row>
        <row r="19852">
          <cell r="B19852">
            <v>12514.69</v>
          </cell>
          <cell r="C19852">
            <v>2013</v>
          </cell>
          <cell r="D19852" t="str">
            <v>402100  Group Life Insurance Employer Contributi</v>
          </cell>
          <cell r="E19852" t="str">
            <v>District 6</v>
          </cell>
          <cell r="F19852" t="str">
            <v>Water</v>
          </cell>
        </row>
        <row r="19853">
          <cell r="B19853">
            <v>97432.15</v>
          </cell>
          <cell r="C19853">
            <v>2013</v>
          </cell>
          <cell r="D19853" t="str">
            <v>402100  Group Life Insurance Employer Contributi</v>
          </cell>
          <cell r="E19853" t="str">
            <v>District 6</v>
          </cell>
          <cell r="F19853" t="str">
            <v>Water</v>
          </cell>
        </row>
        <row r="19854">
          <cell r="B19854">
            <v>1187.3499999999999</v>
          </cell>
          <cell r="C19854">
            <v>2013</v>
          </cell>
          <cell r="D19854" t="str">
            <v>402100  Group Life Insurance Employer Contributi</v>
          </cell>
          <cell r="E19854" t="str">
            <v>District 6</v>
          </cell>
          <cell r="F19854" t="str">
            <v>Water</v>
          </cell>
        </row>
        <row r="19855">
          <cell r="B19855">
            <v>23196.52</v>
          </cell>
          <cell r="C19855">
            <v>2013</v>
          </cell>
          <cell r="D19855" t="str">
            <v>402100  Group Life Insurance Employer Contributi</v>
          </cell>
          <cell r="E19855" t="str">
            <v>District 6</v>
          </cell>
          <cell r="F19855" t="str">
            <v>Water</v>
          </cell>
        </row>
        <row r="19856">
          <cell r="B19856">
            <v>52216.85</v>
          </cell>
          <cell r="C19856">
            <v>2013</v>
          </cell>
          <cell r="D19856" t="str">
            <v>402100  Group Life Insurance Employer Contributi</v>
          </cell>
          <cell r="E19856" t="str">
            <v>District 6</v>
          </cell>
          <cell r="F19856" t="str">
            <v>Water</v>
          </cell>
        </row>
        <row r="19857">
          <cell r="B19857">
            <v>76733.94</v>
          </cell>
          <cell r="C19857">
            <v>2013</v>
          </cell>
          <cell r="D19857" t="str">
            <v>402100  Group Life Insurance Employer Contributi</v>
          </cell>
          <cell r="E19857" t="str">
            <v>District 6</v>
          </cell>
          <cell r="F19857" t="str">
            <v>Water</v>
          </cell>
        </row>
        <row r="19858">
          <cell r="B19858">
            <v>64351.61</v>
          </cell>
          <cell r="C19858">
            <v>2013</v>
          </cell>
          <cell r="D19858" t="str">
            <v>402100  Group Life Insurance Employer Contributi</v>
          </cell>
          <cell r="E19858" t="str">
            <v>District 8</v>
          </cell>
          <cell r="F19858" t="str">
            <v>Water</v>
          </cell>
        </row>
        <row r="19859">
          <cell r="B19859">
            <v>174344.45</v>
          </cell>
          <cell r="C19859">
            <v>2013</v>
          </cell>
          <cell r="D19859" t="str">
            <v>402100  Group Life Insurance Employer Contributi</v>
          </cell>
          <cell r="E19859" t="str">
            <v>District 8</v>
          </cell>
          <cell r="F19859" t="str">
            <v>Water</v>
          </cell>
        </row>
        <row r="19860">
          <cell r="B19860">
            <v>868.06</v>
          </cell>
          <cell r="C19860">
            <v>2013</v>
          </cell>
          <cell r="D19860" t="str">
            <v>402100  Group Life Insurance Employer Contributi</v>
          </cell>
          <cell r="E19860" t="str">
            <v>District 8</v>
          </cell>
          <cell r="F19860" t="str">
            <v>Water</v>
          </cell>
        </row>
        <row r="19861">
          <cell r="B19861">
            <v>3147.65</v>
          </cell>
          <cell r="C19861">
            <v>2013</v>
          </cell>
          <cell r="D19861" t="str">
            <v>402100  Group Life Insurance Employer Contributi</v>
          </cell>
          <cell r="E19861" t="str">
            <v>District 8</v>
          </cell>
          <cell r="F19861" t="str">
            <v>Water</v>
          </cell>
        </row>
        <row r="19862">
          <cell r="B19862">
            <v>146916.26</v>
          </cell>
          <cell r="C19862">
            <v>2013</v>
          </cell>
          <cell r="D19862" t="str">
            <v>402100  Group Life Insurance Employer Contributi</v>
          </cell>
          <cell r="E19862" t="str">
            <v>District 8</v>
          </cell>
          <cell r="F19862" t="str">
            <v>Water</v>
          </cell>
        </row>
        <row r="19863">
          <cell r="B19863">
            <v>87543.03</v>
          </cell>
          <cell r="C19863">
            <v>2013</v>
          </cell>
          <cell r="D19863" t="str">
            <v>402100  Group Life Insurance Employer Contributi</v>
          </cell>
          <cell r="E19863" t="str">
            <v>District 8</v>
          </cell>
          <cell r="F19863" t="str">
            <v>Water</v>
          </cell>
        </row>
        <row r="19864">
          <cell r="B19864">
            <v>47103.23</v>
          </cell>
          <cell r="C19864">
            <v>2013</v>
          </cell>
          <cell r="D19864" t="str">
            <v>402100  Group Life Insurance Employer Contributi</v>
          </cell>
          <cell r="E19864" t="str">
            <v>District 8</v>
          </cell>
          <cell r="F19864" t="str">
            <v>Water</v>
          </cell>
        </row>
        <row r="19865">
          <cell r="B19865">
            <v>611380.27</v>
          </cell>
          <cell r="C19865">
            <v>2013</v>
          </cell>
          <cell r="D19865" t="str">
            <v>402100  Group Life Insurance Employer Contributi</v>
          </cell>
          <cell r="E19865" t="str">
            <v>District 8</v>
          </cell>
          <cell r="F19865" t="str">
            <v>Water</v>
          </cell>
        </row>
        <row r="19866">
          <cell r="B19866">
            <v>9452.7999999999993</v>
          </cell>
          <cell r="C19866">
            <v>2013</v>
          </cell>
          <cell r="D19866" t="str">
            <v>402100  Group Life Insurance Employer Contributi</v>
          </cell>
          <cell r="E19866" t="str">
            <v>Informal Settlements</v>
          </cell>
          <cell r="F19866" t="str">
            <v>Sewer</v>
          </cell>
        </row>
        <row r="19867">
          <cell r="B19867">
            <v>158190.43</v>
          </cell>
          <cell r="C19867">
            <v>2013</v>
          </cell>
          <cell r="D19867" t="str">
            <v>402100  Group Life Insurance Employer Contributi</v>
          </cell>
          <cell r="E19867" t="str">
            <v>District 1</v>
          </cell>
          <cell r="F19867" t="str">
            <v>Sewer</v>
          </cell>
        </row>
        <row r="19868">
          <cell r="B19868">
            <v>72623.69</v>
          </cell>
          <cell r="C19868">
            <v>2013</v>
          </cell>
          <cell r="D19868" t="str">
            <v>402100  Group Life Insurance Employer Contributi</v>
          </cell>
          <cell r="E19868" t="str">
            <v>District 7</v>
          </cell>
          <cell r="F19868" t="str">
            <v>Sewer</v>
          </cell>
        </row>
        <row r="19869">
          <cell r="B19869">
            <v>22939.49</v>
          </cell>
          <cell r="C19869">
            <v>2013</v>
          </cell>
          <cell r="D19869" t="str">
            <v>402100  Group Life Insurance Employer Contributi</v>
          </cell>
          <cell r="E19869" t="str">
            <v>District 6</v>
          </cell>
          <cell r="F19869" t="str">
            <v>Sewer</v>
          </cell>
        </row>
        <row r="19870">
          <cell r="B19870">
            <v>1878.64</v>
          </cell>
          <cell r="C19870">
            <v>2013</v>
          </cell>
          <cell r="D19870" t="str">
            <v>402100  Group Life Insurance Employer Contributi</v>
          </cell>
          <cell r="E19870" t="str">
            <v>TOC</v>
          </cell>
          <cell r="F19870" t="str">
            <v>Sewer</v>
          </cell>
        </row>
        <row r="19871">
          <cell r="B19871">
            <v>51247.77</v>
          </cell>
          <cell r="C19871">
            <v>2013</v>
          </cell>
          <cell r="D19871" t="str">
            <v>402100  Group Life Insurance Employer Contributi</v>
          </cell>
          <cell r="E19871" t="str">
            <v>District 3</v>
          </cell>
          <cell r="F19871" t="str">
            <v>Sewer</v>
          </cell>
        </row>
        <row r="19872">
          <cell r="B19872">
            <v>82778.5</v>
          </cell>
          <cell r="C19872">
            <v>2013</v>
          </cell>
          <cell r="D19872" t="str">
            <v>402100  Group Life Insurance Employer Contributi</v>
          </cell>
          <cell r="E19872" t="str">
            <v>District 4</v>
          </cell>
          <cell r="F19872" t="str">
            <v>Sewer</v>
          </cell>
        </row>
        <row r="19873">
          <cell r="B19873">
            <v>60496.38</v>
          </cell>
          <cell r="C19873">
            <v>2013</v>
          </cell>
          <cell r="D19873" t="str">
            <v>402100  Group Life Insurance Employer Contributi</v>
          </cell>
          <cell r="E19873" t="str">
            <v>District 4</v>
          </cell>
          <cell r="F19873" t="str">
            <v>Sewer</v>
          </cell>
        </row>
        <row r="19874">
          <cell r="B19874">
            <v>32088.11</v>
          </cell>
          <cell r="C19874">
            <v>2013</v>
          </cell>
          <cell r="D19874" t="str">
            <v>402100  Group Life Insurance Employer Contributi</v>
          </cell>
          <cell r="E19874" t="str">
            <v>District 4</v>
          </cell>
          <cell r="F19874" t="str">
            <v>Sewer</v>
          </cell>
        </row>
        <row r="19875">
          <cell r="B19875">
            <v>33820.79</v>
          </cell>
          <cell r="C19875">
            <v>2013</v>
          </cell>
          <cell r="D19875" t="str">
            <v>402100  Group Life Insurance Employer Contributi</v>
          </cell>
          <cell r="E19875" t="str">
            <v>District 7</v>
          </cell>
          <cell r="F19875" t="str">
            <v>Sewer</v>
          </cell>
        </row>
        <row r="19876">
          <cell r="B19876">
            <v>12874.86</v>
          </cell>
          <cell r="C19876">
            <v>2013</v>
          </cell>
          <cell r="D19876" t="str">
            <v>402100  Group Life Insurance Employer Contributi</v>
          </cell>
          <cell r="E19876" t="str">
            <v>District 6</v>
          </cell>
          <cell r="F19876" t="str">
            <v>Sewer</v>
          </cell>
        </row>
        <row r="19877">
          <cell r="B19877">
            <v>13524.15</v>
          </cell>
          <cell r="C19877">
            <v>2013</v>
          </cell>
          <cell r="D19877" t="str">
            <v>402100  Group Life Insurance Employer Contributi</v>
          </cell>
          <cell r="E19877" t="str">
            <v>District 6</v>
          </cell>
          <cell r="F19877" t="str">
            <v>Sewer</v>
          </cell>
        </row>
        <row r="19878">
          <cell r="B19878">
            <v>44596.37</v>
          </cell>
          <cell r="C19878">
            <v>2013</v>
          </cell>
          <cell r="D19878" t="str">
            <v>402100  Group Life Insurance Employer Contributi</v>
          </cell>
          <cell r="E19878" t="str">
            <v>District 6</v>
          </cell>
          <cell r="F19878" t="str">
            <v>Sewer</v>
          </cell>
        </row>
        <row r="19879">
          <cell r="B19879">
            <v>-1137.4100000000001</v>
          </cell>
          <cell r="C19879">
            <v>2013</v>
          </cell>
          <cell r="D19879" t="str">
            <v>402100  Group Life Insurance Employer Contributi</v>
          </cell>
          <cell r="E19879" t="str">
            <v>District 7</v>
          </cell>
          <cell r="F19879" t="str">
            <v>Sewer</v>
          </cell>
        </row>
        <row r="19880">
          <cell r="B19880">
            <v>31584.880000000001</v>
          </cell>
          <cell r="C19880">
            <v>2013</v>
          </cell>
          <cell r="D19880" t="str">
            <v>402100  Group Life Insurance Employer Contributi</v>
          </cell>
          <cell r="E19880" t="str">
            <v>Logistics</v>
          </cell>
          <cell r="F19880" t="str">
            <v>Water</v>
          </cell>
        </row>
        <row r="19881">
          <cell r="B19881">
            <v>33338.89</v>
          </cell>
          <cell r="C19881">
            <v>2013</v>
          </cell>
          <cell r="D19881" t="str">
            <v>402100  Group Life Insurance Employer Contributi</v>
          </cell>
          <cell r="E19881" t="str">
            <v>Informal Settlements</v>
          </cell>
          <cell r="F19881" t="str">
            <v>Water</v>
          </cell>
        </row>
        <row r="19882">
          <cell r="B19882">
            <v>132251.06</v>
          </cell>
          <cell r="C19882">
            <v>2013</v>
          </cell>
          <cell r="D19882" t="str">
            <v>402100  Group Life Insurance Employer Contributi</v>
          </cell>
          <cell r="E19882" t="str">
            <v>TOC</v>
          </cell>
          <cell r="F19882" t="str">
            <v>Water</v>
          </cell>
        </row>
        <row r="19883">
          <cell r="B19883">
            <v>76969.119999999995</v>
          </cell>
          <cell r="C19883">
            <v>2013</v>
          </cell>
          <cell r="D19883" t="str">
            <v>402100  Group Life Insurance Employer Contributi</v>
          </cell>
          <cell r="E19883" t="str">
            <v>Informal Settlements</v>
          </cell>
          <cell r="F19883" t="str">
            <v>Water</v>
          </cell>
        </row>
        <row r="19884">
          <cell r="B19884">
            <v>67791.289999999994</v>
          </cell>
          <cell r="C19884">
            <v>2013</v>
          </cell>
          <cell r="D19884" t="str">
            <v>402100  Group Life Insurance Employer Contributi</v>
          </cell>
          <cell r="E19884" t="str">
            <v>TOC</v>
          </cell>
          <cell r="F19884" t="str">
            <v>Water</v>
          </cell>
        </row>
        <row r="19885">
          <cell r="B19885">
            <v>50933.94</v>
          </cell>
          <cell r="C19885">
            <v>2013</v>
          </cell>
          <cell r="D19885" t="str">
            <v>402100  Group Life Insurance Employer Contributi</v>
          </cell>
          <cell r="E19885" t="str">
            <v>Logistics</v>
          </cell>
          <cell r="F19885" t="str">
            <v>Water</v>
          </cell>
        </row>
        <row r="19886">
          <cell r="B19886">
            <v>47741.59</v>
          </cell>
          <cell r="C19886">
            <v>2013</v>
          </cell>
          <cell r="D19886" t="str">
            <v>402100  Group Life Insurance Employer Contributi</v>
          </cell>
          <cell r="E19886" t="str">
            <v>Logistics</v>
          </cell>
          <cell r="F19886" t="str">
            <v>Water</v>
          </cell>
        </row>
        <row r="19887">
          <cell r="B19887">
            <v>88322.44</v>
          </cell>
          <cell r="C19887">
            <v>2013</v>
          </cell>
          <cell r="D19887" t="str">
            <v>402100  Group Life Insurance Employer Contributi</v>
          </cell>
          <cell r="E19887" t="str">
            <v>Logistics</v>
          </cell>
          <cell r="F19887" t="str">
            <v>Water</v>
          </cell>
        </row>
        <row r="19888">
          <cell r="B19888">
            <v>30800.69</v>
          </cell>
          <cell r="C19888">
            <v>2013</v>
          </cell>
          <cell r="D19888" t="str">
            <v>402100  Group Life Insurance Employer Contributi</v>
          </cell>
          <cell r="E19888" t="str">
            <v>Logistics</v>
          </cell>
          <cell r="F19888" t="str">
            <v>Water</v>
          </cell>
        </row>
        <row r="19889">
          <cell r="B19889">
            <v>67040.52</v>
          </cell>
          <cell r="C19889">
            <v>2013</v>
          </cell>
          <cell r="D19889" t="str">
            <v>402100  Group Life Insurance Employer Contributi</v>
          </cell>
          <cell r="E19889" t="str">
            <v>Logistics</v>
          </cell>
          <cell r="F19889" t="str">
            <v>Water</v>
          </cell>
        </row>
        <row r="19890">
          <cell r="B19890">
            <v>18148.5</v>
          </cell>
          <cell r="C19890">
            <v>2013</v>
          </cell>
          <cell r="D19890" t="str">
            <v>402100  Group Life Insurance Employer Contributi</v>
          </cell>
          <cell r="E19890" t="str">
            <v>District 1</v>
          </cell>
          <cell r="F19890" t="str">
            <v>Water</v>
          </cell>
        </row>
        <row r="19891">
          <cell r="B19891">
            <v>55573.3</v>
          </cell>
          <cell r="C19891">
            <v>2013</v>
          </cell>
          <cell r="D19891" t="str">
            <v>402100  Group Life Insurance Employer Contributi</v>
          </cell>
          <cell r="E19891" t="str">
            <v>District 1</v>
          </cell>
          <cell r="F19891" t="str">
            <v>Water</v>
          </cell>
        </row>
        <row r="19892">
          <cell r="B19892">
            <v>1167.43</v>
          </cell>
          <cell r="C19892">
            <v>2013</v>
          </cell>
          <cell r="D19892" t="str">
            <v>402100  Group Life Insurance Employer Contributi</v>
          </cell>
          <cell r="E19892" t="str">
            <v>District 1</v>
          </cell>
          <cell r="F19892" t="str">
            <v>Water</v>
          </cell>
        </row>
        <row r="19893">
          <cell r="B19893">
            <v>142052.53</v>
          </cell>
          <cell r="C19893">
            <v>2013</v>
          </cell>
          <cell r="D19893" t="str">
            <v>402100  Group Life Insurance Employer Contributi</v>
          </cell>
          <cell r="E19893" t="str">
            <v>District 1</v>
          </cell>
          <cell r="F19893" t="str">
            <v>Water</v>
          </cell>
        </row>
        <row r="19894">
          <cell r="B19894">
            <v>21272.55</v>
          </cell>
          <cell r="C19894">
            <v>2013</v>
          </cell>
          <cell r="D19894" t="str">
            <v>402100  Group Life Insurance Employer Contributi</v>
          </cell>
          <cell r="E19894" t="str">
            <v>District 6</v>
          </cell>
          <cell r="F19894" t="str">
            <v>Water</v>
          </cell>
        </row>
        <row r="19895">
          <cell r="B19895">
            <v>175971.42</v>
          </cell>
          <cell r="C19895">
            <v>2013</v>
          </cell>
          <cell r="D19895" t="str">
            <v>402200  Medical Aid Employer Contributions</v>
          </cell>
          <cell r="E19895" t="str">
            <v>District 8</v>
          </cell>
          <cell r="F19895" t="str">
            <v>Water</v>
          </cell>
        </row>
        <row r="19896">
          <cell r="B19896">
            <v>748156.69</v>
          </cell>
          <cell r="C19896">
            <v>2013</v>
          </cell>
          <cell r="D19896" t="str">
            <v>402200  Medical Aid Employer Contributions</v>
          </cell>
          <cell r="E19896" t="str">
            <v>District 8</v>
          </cell>
          <cell r="F19896" t="str">
            <v>Water</v>
          </cell>
        </row>
        <row r="19897">
          <cell r="B19897">
            <v>223661.88</v>
          </cell>
          <cell r="C19897">
            <v>2013</v>
          </cell>
          <cell r="D19897" t="str">
            <v>402200  Medical Aid Employer Contributions</v>
          </cell>
          <cell r="E19897" t="str">
            <v>District 6</v>
          </cell>
          <cell r="F19897" t="str">
            <v>Water</v>
          </cell>
        </row>
        <row r="19898">
          <cell r="B19898">
            <v>122999.19</v>
          </cell>
          <cell r="C19898">
            <v>2013</v>
          </cell>
          <cell r="D19898" t="str">
            <v>402200  Medical Aid Employer Contributions</v>
          </cell>
          <cell r="E19898" t="str">
            <v>District 3</v>
          </cell>
          <cell r="F19898" t="str">
            <v>Water</v>
          </cell>
        </row>
        <row r="19899">
          <cell r="B19899">
            <v>92041.08</v>
          </cell>
          <cell r="C19899">
            <v>2013</v>
          </cell>
          <cell r="D19899" t="str">
            <v>402200  Medical Aid Employer Contributions</v>
          </cell>
          <cell r="E19899" t="str">
            <v>District 3</v>
          </cell>
          <cell r="F19899" t="str">
            <v>Water</v>
          </cell>
        </row>
        <row r="19900">
          <cell r="B19900">
            <v>7055.47</v>
          </cell>
          <cell r="C19900">
            <v>2013</v>
          </cell>
          <cell r="D19900" t="str">
            <v>402200  Medical Aid Employer Contributions</v>
          </cell>
          <cell r="E19900" t="str">
            <v>District 3</v>
          </cell>
          <cell r="F19900" t="str">
            <v>Water</v>
          </cell>
        </row>
        <row r="19901">
          <cell r="B19901">
            <v>455459.65</v>
          </cell>
          <cell r="C19901">
            <v>2013</v>
          </cell>
          <cell r="D19901" t="str">
            <v>402200  Medical Aid Employer Contributions</v>
          </cell>
          <cell r="E19901" t="str">
            <v>District 3</v>
          </cell>
          <cell r="F19901" t="str">
            <v>Water</v>
          </cell>
        </row>
        <row r="19902">
          <cell r="B19902">
            <v>424037.5</v>
          </cell>
          <cell r="C19902">
            <v>2013</v>
          </cell>
          <cell r="D19902" t="str">
            <v>402200  Medical Aid Employer Contributions</v>
          </cell>
          <cell r="E19902" t="str">
            <v>District 4</v>
          </cell>
          <cell r="F19902" t="str">
            <v>Water</v>
          </cell>
        </row>
        <row r="19903">
          <cell r="B19903">
            <v>688164.6</v>
          </cell>
          <cell r="C19903">
            <v>2013</v>
          </cell>
          <cell r="D19903" t="str">
            <v>402200  Medical Aid Employer Contributions</v>
          </cell>
          <cell r="E19903" t="str">
            <v>District 4</v>
          </cell>
          <cell r="F19903" t="str">
            <v>Water</v>
          </cell>
        </row>
        <row r="19904">
          <cell r="B19904">
            <v>700739.56</v>
          </cell>
          <cell r="C19904">
            <v>2013</v>
          </cell>
          <cell r="D19904" t="str">
            <v>402200  Medical Aid Employer Contributions</v>
          </cell>
          <cell r="E19904" t="str">
            <v>District 4</v>
          </cell>
          <cell r="F19904" t="str">
            <v>Water</v>
          </cell>
        </row>
        <row r="19905">
          <cell r="B19905">
            <v>298631.33</v>
          </cell>
          <cell r="C19905">
            <v>2013</v>
          </cell>
          <cell r="D19905" t="str">
            <v>402200  Medical Aid Employer Contributions</v>
          </cell>
          <cell r="E19905" t="str">
            <v>District 4</v>
          </cell>
          <cell r="F19905" t="str">
            <v>Water</v>
          </cell>
        </row>
        <row r="19906">
          <cell r="B19906">
            <v>9398.82</v>
          </cell>
          <cell r="C19906">
            <v>2013</v>
          </cell>
          <cell r="D19906" t="str">
            <v>402200  Medical Aid Employer Contributions</v>
          </cell>
          <cell r="E19906" t="str">
            <v>District 8</v>
          </cell>
          <cell r="F19906" t="str">
            <v>Water</v>
          </cell>
        </row>
        <row r="19907">
          <cell r="B19907">
            <v>11548.8</v>
          </cell>
          <cell r="C19907">
            <v>2013</v>
          </cell>
          <cell r="D19907" t="str">
            <v>402200  Medical Aid Employer Contributions</v>
          </cell>
          <cell r="E19907" t="str">
            <v>District 8</v>
          </cell>
          <cell r="F19907" t="str">
            <v>Water</v>
          </cell>
        </row>
        <row r="19908">
          <cell r="B19908">
            <v>-29.49</v>
          </cell>
          <cell r="C19908">
            <v>2013</v>
          </cell>
          <cell r="D19908" t="str">
            <v>402200  Medical Aid Employer Contributions</v>
          </cell>
          <cell r="E19908" t="str">
            <v>District 1</v>
          </cell>
          <cell r="F19908" t="str">
            <v>Water</v>
          </cell>
        </row>
        <row r="19909">
          <cell r="B19909">
            <v>57559.87</v>
          </cell>
          <cell r="C19909">
            <v>2013</v>
          </cell>
          <cell r="D19909" t="str">
            <v>402200  Medical Aid Employer Contributions</v>
          </cell>
          <cell r="E19909" t="str">
            <v>District 6</v>
          </cell>
          <cell r="F19909" t="str">
            <v>Water</v>
          </cell>
        </row>
        <row r="19910">
          <cell r="B19910">
            <v>597228.87</v>
          </cell>
          <cell r="C19910">
            <v>2013</v>
          </cell>
          <cell r="D19910" t="str">
            <v>402200  Medical Aid Employer Contributions</v>
          </cell>
          <cell r="E19910" t="str">
            <v>District 6</v>
          </cell>
          <cell r="F19910" t="str">
            <v>Water</v>
          </cell>
        </row>
        <row r="19911">
          <cell r="B19911">
            <v>12484.44</v>
          </cell>
          <cell r="C19911">
            <v>2013</v>
          </cell>
          <cell r="D19911" t="str">
            <v>402200  Medical Aid Employer Contributions</v>
          </cell>
          <cell r="E19911" t="str">
            <v>District 6</v>
          </cell>
          <cell r="F19911" t="str">
            <v>Water</v>
          </cell>
        </row>
        <row r="19912">
          <cell r="B19912">
            <v>227663.67</v>
          </cell>
          <cell r="C19912">
            <v>2013</v>
          </cell>
          <cell r="D19912" t="str">
            <v>402200  Medical Aid Employer Contributions</v>
          </cell>
          <cell r="E19912" t="str">
            <v>District 6</v>
          </cell>
          <cell r="F19912" t="str">
            <v>Water</v>
          </cell>
        </row>
        <row r="19913">
          <cell r="B19913">
            <v>566406.9</v>
          </cell>
          <cell r="C19913">
            <v>2013</v>
          </cell>
          <cell r="D19913" t="str">
            <v>402200  Medical Aid Employer Contributions</v>
          </cell>
          <cell r="E19913" t="str">
            <v>District 6</v>
          </cell>
          <cell r="F19913" t="str">
            <v>Water</v>
          </cell>
        </row>
        <row r="19914">
          <cell r="B19914">
            <v>779467.62</v>
          </cell>
          <cell r="C19914">
            <v>2013</v>
          </cell>
          <cell r="D19914" t="str">
            <v>402200  Medical Aid Employer Contributions</v>
          </cell>
          <cell r="E19914" t="str">
            <v>District 6</v>
          </cell>
          <cell r="F19914" t="str">
            <v>Water</v>
          </cell>
        </row>
        <row r="19915">
          <cell r="B19915">
            <v>349538.74</v>
          </cell>
          <cell r="C19915">
            <v>2013</v>
          </cell>
          <cell r="D19915" t="str">
            <v>402200  Medical Aid Employer Contributions</v>
          </cell>
          <cell r="E19915" t="str">
            <v>District 8</v>
          </cell>
          <cell r="F19915" t="str">
            <v>Water</v>
          </cell>
        </row>
        <row r="19916">
          <cell r="B19916">
            <v>1474392.16</v>
          </cell>
          <cell r="C19916">
            <v>2013</v>
          </cell>
          <cell r="D19916" t="str">
            <v>402200  Medical Aid Employer Contributions</v>
          </cell>
          <cell r="E19916" t="str">
            <v>District 8</v>
          </cell>
          <cell r="F19916" t="str">
            <v>Water</v>
          </cell>
        </row>
        <row r="19917">
          <cell r="B19917">
            <v>11642.52</v>
          </cell>
          <cell r="C19917">
            <v>2013</v>
          </cell>
          <cell r="D19917" t="str">
            <v>402200  Medical Aid Employer Contributions</v>
          </cell>
          <cell r="E19917" t="str">
            <v>District 8</v>
          </cell>
          <cell r="F19917" t="str">
            <v>Water</v>
          </cell>
        </row>
        <row r="19918">
          <cell r="B19918">
            <v>20512.8</v>
          </cell>
          <cell r="C19918">
            <v>2013</v>
          </cell>
          <cell r="D19918" t="str">
            <v>402200  Medical Aid Employer Contributions</v>
          </cell>
          <cell r="E19918" t="str">
            <v>District 8</v>
          </cell>
          <cell r="F19918" t="str">
            <v>Water</v>
          </cell>
        </row>
        <row r="19919">
          <cell r="B19919">
            <v>1121910.21</v>
          </cell>
          <cell r="C19919">
            <v>2013</v>
          </cell>
          <cell r="D19919" t="str">
            <v>402200  Medical Aid Employer Contributions</v>
          </cell>
          <cell r="E19919" t="str">
            <v>District 8</v>
          </cell>
          <cell r="F19919" t="str">
            <v>Water</v>
          </cell>
        </row>
        <row r="19920">
          <cell r="B19920">
            <v>639205.63</v>
          </cell>
          <cell r="C19920">
            <v>2013</v>
          </cell>
          <cell r="D19920" t="str">
            <v>402200  Medical Aid Employer Contributions</v>
          </cell>
          <cell r="E19920" t="str">
            <v>District 8</v>
          </cell>
          <cell r="F19920" t="str">
            <v>Water</v>
          </cell>
        </row>
        <row r="19921">
          <cell r="B19921">
            <v>493333.24</v>
          </cell>
          <cell r="C19921">
            <v>2013</v>
          </cell>
          <cell r="D19921" t="str">
            <v>402200  Medical Aid Employer Contributions</v>
          </cell>
          <cell r="E19921" t="str">
            <v>District 8</v>
          </cell>
          <cell r="F19921" t="str">
            <v>Water</v>
          </cell>
        </row>
        <row r="19922">
          <cell r="B19922">
            <v>5612942.4000000004</v>
          </cell>
          <cell r="C19922">
            <v>2013</v>
          </cell>
          <cell r="D19922" t="str">
            <v>402200  Medical Aid Employer Contributions</v>
          </cell>
          <cell r="E19922" t="str">
            <v>District 8</v>
          </cell>
          <cell r="F19922" t="str">
            <v>Water</v>
          </cell>
        </row>
        <row r="19923">
          <cell r="B19923">
            <v>164778.56</v>
          </cell>
          <cell r="C19923">
            <v>2013</v>
          </cell>
          <cell r="D19923" t="str">
            <v>402200  Medical Aid Employer Contributions</v>
          </cell>
          <cell r="E19923" t="str">
            <v>District 6</v>
          </cell>
          <cell r="F19923" t="str">
            <v>Water</v>
          </cell>
        </row>
        <row r="19924">
          <cell r="B19924">
            <v>53871.6</v>
          </cell>
          <cell r="C19924">
            <v>2013</v>
          </cell>
          <cell r="D19924" t="str">
            <v>402200  Medical Aid Employer Contributions</v>
          </cell>
          <cell r="E19924" t="str">
            <v>Informal Settlements</v>
          </cell>
          <cell r="F19924" t="str">
            <v>Sewer</v>
          </cell>
        </row>
        <row r="19925">
          <cell r="B19925">
            <v>1127078.25</v>
          </cell>
          <cell r="C19925">
            <v>2013</v>
          </cell>
          <cell r="D19925" t="str">
            <v>402200  Medical Aid Employer Contributions</v>
          </cell>
          <cell r="E19925" t="str">
            <v>District 1</v>
          </cell>
          <cell r="F19925" t="str">
            <v>Sewer</v>
          </cell>
        </row>
        <row r="19926">
          <cell r="B19926">
            <v>627721.24</v>
          </cell>
          <cell r="C19926">
            <v>2013</v>
          </cell>
          <cell r="D19926" t="str">
            <v>402200  Medical Aid Employer Contributions</v>
          </cell>
          <cell r="E19926" t="str">
            <v>District 7</v>
          </cell>
          <cell r="F19926" t="str">
            <v>Sewer</v>
          </cell>
        </row>
        <row r="19927">
          <cell r="B19927">
            <v>164102.99</v>
          </cell>
          <cell r="C19927">
            <v>2013</v>
          </cell>
          <cell r="D19927" t="str">
            <v>402200  Medical Aid Employer Contributions</v>
          </cell>
          <cell r="E19927" t="str">
            <v>District 6</v>
          </cell>
          <cell r="F19927" t="str">
            <v>Sewer</v>
          </cell>
        </row>
        <row r="19928">
          <cell r="B19928">
            <v>10114.799999999999</v>
          </cell>
          <cell r="C19928">
            <v>2013</v>
          </cell>
          <cell r="D19928" t="str">
            <v>402200  Medical Aid Employer Contributions</v>
          </cell>
          <cell r="E19928" t="str">
            <v>TOC</v>
          </cell>
          <cell r="F19928" t="str">
            <v>Sewer</v>
          </cell>
        </row>
        <row r="19929">
          <cell r="B19929">
            <v>459928.73</v>
          </cell>
          <cell r="C19929">
            <v>2013</v>
          </cell>
          <cell r="D19929" t="str">
            <v>402200  Medical Aid Employer Contributions</v>
          </cell>
          <cell r="E19929" t="str">
            <v>District 3</v>
          </cell>
          <cell r="F19929" t="str">
            <v>Sewer</v>
          </cell>
        </row>
        <row r="19930">
          <cell r="B19930">
            <v>645552.31999999995</v>
          </cell>
          <cell r="C19930">
            <v>2013</v>
          </cell>
          <cell r="D19930" t="str">
            <v>402200  Medical Aid Employer Contributions</v>
          </cell>
          <cell r="E19930" t="str">
            <v>District 4</v>
          </cell>
          <cell r="F19930" t="str">
            <v>Sewer</v>
          </cell>
        </row>
        <row r="19931">
          <cell r="B19931">
            <v>811565.43</v>
          </cell>
          <cell r="C19931">
            <v>2013</v>
          </cell>
          <cell r="D19931" t="str">
            <v>402200  Medical Aid Employer Contributions</v>
          </cell>
          <cell r="E19931" t="str">
            <v>District 4</v>
          </cell>
          <cell r="F19931" t="str">
            <v>Sewer</v>
          </cell>
        </row>
        <row r="19932">
          <cell r="B19932">
            <v>330289.59000000003</v>
          </cell>
          <cell r="C19932">
            <v>2013</v>
          </cell>
          <cell r="D19932" t="str">
            <v>402200  Medical Aid Employer Contributions</v>
          </cell>
          <cell r="E19932" t="str">
            <v>District 4</v>
          </cell>
          <cell r="F19932" t="str">
            <v>Sewer</v>
          </cell>
        </row>
        <row r="19933">
          <cell r="B19933">
            <v>285647.21000000002</v>
          </cell>
          <cell r="C19933">
            <v>2013</v>
          </cell>
          <cell r="D19933" t="str">
            <v>402200  Medical Aid Employer Contributions</v>
          </cell>
          <cell r="E19933" t="str">
            <v>District 7</v>
          </cell>
          <cell r="F19933" t="str">
            <v>Sewer</v>
          </cell>
        </row>
        <row r="19934">
          <cell r="B19934">
            <v>99077.4</v>
          </cell>
          <cell r="C19934">
            <v>2013</v>
          </cell>
          <cell r="D19934" t="str">
            <v>402200  Medical Aid Employer Contributions</v>
          </cell>
          <cell r="E19934" t="str">
            <v>District 6</v>
          </cell>
          <cell r="F19934" t="str">
            <v>Sewer</v>
          </cell>
        </row>
        <row r="19935">
          <cell r="B19935">
            <v>151451.1</v>
          </cell>
          <cell r="C19935">
            <v>2013</v>
          </cell>
          <cell r="D19935" t="str">
            <v>402200  Medical Aid Employer Contributions</v>
          </cell>
          <cell r="E19935" t="str">
            <v>District 6</v>
          </cell>
          <cell r="F19935" t="str">
            <v>Sewer</v>
          </cell>
        </row>
        <row r="19936">
          <cell r="B19936">
            <v>455106.28</v>
          </cell>
          <cell r="C19936">
            <v>2013</v>
          </cell>
          <cell r="D19936" t="str">
            <v>402200  Medical Aid Employer Contributions</v>
          </cell>
          <cell r="E19936" t="str">
            <v>District 6</v>
          </cell>
          <cell r="F19936" t="str">
            <v>Sewer</v>
          </cell>
        </row>
        <row r="19937">
          <cell r="B19937">
            <v>-2485.6</v>
          </cell>
          <cell r="C19937">
            <v>2013</v>
          </cell>
          <cell r="D19937" t="str">
            <v>402200  Medical Aid Employer Contributions</v>
          </cell>
          <cell r="E19937" t="str">
            <v>District 7</v>
          </cell>
          <cell r="F19937" t="str">
            <v>Sewer</v>
          </cell>
        </row>
        <row r="19938">
          <cell r="B19938">
            <v>203496.89</v>
          </cell>
          <cell r="C19938">
            <v>2013</v>
          </cell>
          <cell r="D19938" t="str">
            <v>402200  Medical Aid Employer Contributions</v>
          </cell>
          <cell r="E19938" t="str">
            <v>Logistics</v>
          </cell>
          <cell r="F19938" t="str">
            <v>Water</v>
          </cell>
        </row>
        <row r="19939">
          <cell r="B19939">
            <v>300066.15000000002</v>
          </cell>
          <cell r="C19939">
            <v>2013</v>
          </cell>
          <cell r="D19939" t="str">
            <v>402200  Medical Aid Employer Contributions</v>
          </cell>
          <cell r="E19939" t="str">
            <v>Informal Settlements</v>
          </cell>
          <cell r="F19939" t="str">
            <v>Water</v>
          </cell>
        </row>
        <row r="19940">
          <cell r="B19940">
            <v>929971.18</v>
          </cell>
          <cell r="C19940">
            <v>2013</v>
          </cell>
          <cell r="D19940" t="str">
            <v>402200  Medical Aid Employer Contributions</v>
          </cell>
          <cell r="E19940" t="str">
            <v>TOC</v>
          </cell>
          <cell r="F19940" t="str">
            <v>Water</v>
          </cell>
        </row>
        <row r="19941">
          <cell r="B19941">
            <v>473690.28</v>
          </cell>
          <cell r="C19941">
            <v>2013</v>
          </cell>
          <cell r="D19941" t="str">
            <v>402200  Medical Aid Employer Contributions</v>
          </cell>
          <cell r="E19941" t="str">
            <v>Informal Settlements</v>
          </cell>
          <cell r="F19941" t="str">
            <v>Water</v>
          </cell>
        </row>
        <row r="19942">
          <cell r="B19942">
            <v>418620.17</v>
          </cell>
          <cell r="C19942">
            <v>2013</v>
          </cell>
          <cell r="D19942" t="str">
            <v>402200  Medical Aid Employer Contributions</v>
          </cell>
          <cell r="E19942" t="str">
            <v>TOC</v>
          </cell>
          <cell r="F19942" t="str">
            <v>Water</v>
          </cell>
        </row>
        <row r="19943">
          <cell r="B19943">
            <v>250811.4</v>
          </cell>
          <cell r="C19943">
            <v>2013</v>
          </cell>
          <cell r="D19943" t="str">
            <v>402200  Medical Aid Employer Contributions</v>
          </cell>
          <cell r="E19943" t="str">
            <v>Logistics</v>
          </cell>
          <cell r="F19943" t="str">
            <v>Water</v>
          </cell>
        </row>
        <row r="19944">
          <cell r="B19944">
            <v>482676.64</v>
          </cell>
          <cell r="C19944">
            <v>2013</v>
          </cell>
          <cell r="D19944" t="str">
            <v>402200  Medical Aid Employer Contributions</v>
          </cell>
          <cell r="E19944" t="str">
            <v>Logistics</v>
          </cell>
          <cell r="F19944" t="str">
            <v>Water</v>
          </cell>
        </row>
        <row r="19945">
          <cell r="B19945">
            <v>780739.62</v>
          </cell>
          <cell r="C19945">
            <v>2013</v>
          </cell>
          <cell r="D19945" t="str">
            <v>402200  Medical Aid Employer Contributions</v>
          </cell>
          <cell r="E19945" t="str">
            <v>Logistics</v>
          </cell>
          <cell r="F19945" t="str">
            <v>Water</v>
          </cell>
        </row>
        <row r="19946">
          <cell r="B19946">
            <v>327522.84000000003</v>
          </cell>
          <cell r="C19946">
            <v>2013</v>
          </cell>
          <cell r="D19946" t="str">
            <v>402200  Medical Aid Employer Contributions</v>
          </cell>
          <cell r="E19946" t="str">
            <v>Logistics</v>
          </cell>
          <cell r="F19946" t="str">
            <v>Water</v>
          </cell>
        </row>
        <row r="19947">
          <cell r="B19947">
            <v>569225.07999999996</v>
          </cell>
          <cell r="C19947">
            <v>2013</v>
          </cell>
          <cell r="D19947" t="str">
            <v>402200  Medical Aid Employer Contributions</v>
          </cell>
          <cell r="E19947" t="str">
            <v>Logistics</v>
          </cell>
          <cell r="F19947" t="str">
            <v>Water</v>
          </cell>
        </row>
        <row r="19948">
          <cell r="B19948">
            <v>104407.08</v>
          </cell>
          <cell r="C19948">
            <v>2013</v>
          </cell>
          <cell r="D19948" t="str">
            <v>402200  Medical Aid Employer Contributions</v>
          </cell>
          <cell r="E19948" t="str">
            <v>District 1</v>
          </cell>
          <cell r="F19948" t="str">
            <v>Water</v>
          </cell>
        </row>
        <row r="19949">
          <cell r="B19949">
            <v>238033.33</v>
          </cell>
          <cell r="C19949">
            <v>2013</v>
          </cell>
          <cell r="D19949" t="str">
            <v>402200  Medical Aid Employer Contributions</v>
          </cell>
          <cell r="E19949" t="str">
            <v>District 1</v>
          </cell>
          <cell r="F19949" t="str">
            <v>Water</v>
          </cell>
        </row>
        <row r="19950">
          <cell r="B19950">
            <v>6603.64</v>
          </cell>
          <cell r="C19950">
            <v>2013</v>
          </cell>
          <cell r="D19950" t="str">
            <v>402200  Medical Aid Employer Contributions</v>
          </cell>
          <cell r="E19950" t="str">
            <v>District 1</v>
          </cell>
          <cell r="F19950" t="str">
            <v>Water</v>
          </cell>
        </row>
        <row r="19951">
          <cell r="B19951">
            <v>1238234.57</v>
          </cell>
          <cell r="C19951">
            <v>2013</v>
          </cell>
          <cell r="D19951" t="str">
            <v>402200  Medical Aid Employer Contributions</v>
          </cell>
          <cell r="E19951" t="str">
            <v>District 1</v>
          </cell>
          <cell r="F19951" t="str">
            <v>Water</v>
          </cell>
        </row>
        <row r="19952">
          <cell r="B19952">
            <v>408116.66</v>
          </cell>
          <cell r="C19952">
            <v>2013</v>
          </cell>
          <cell r="D19952" t="str">
            <v>402400  Pension Scheme Employer Contribution</v>
          </cell>
          <cell r="E19952" t="str">
            <v>District 8</v>
          </cell>
          <cell r="F19952" t="str">
            <v>Water</v>
          </cell>
        </row>
        <row r="19953">
          <cell r="B19953">
            <v>868211.35</v>
          </cell>
          <cell r="C19953">
            <v>2013</v>
          </cell>
          <cell r="D19953" t="str">
            <v>402400  Pension Scheme Employer Contribution</v>
          </cell>
          <cell r="E19953" t="str">
            <v>District 8</v>
          </cell>
          <cell r="F19953" t="str">
            <v>Water</v>
          </cell>
        </row>
        <row r="19954">
          <cell r="B19954">
            <v>238549.68</v>
          </cell>
          <cell r="C19954">
            <v>2013</v>
          </cell>
          <cell r="D19954" t="str">
            <v>402400  Pension Scheme Employer Contribution</v>
          </cell>
          <cell r="E19954" t="str">
            <v>District 6</v>
          </cell>
          <cell r="F19954" t="str">
            <v>Water</v>
          </cell>
        </row>
        <row r="19955">
          <cell r="B19955">
            <v>174915.26</v>
          </cell>
          <cell r="C19955">
            <v>2013</v>
          </cell>
          <cell r="D19955" t="str">
            <v>402400  Pension Scheme Employer Contribution</v>
          </cell>
          <cell r="E19955" t="str">
            <v>District 3</v>
          </cell>
          <cell r="F19955" t="str">
            <v>Water</v>
          </cell>
        </row>
        <row r="19956">
          <cell r="B19956">
            <v>251289.95</v>
          </cell>
          <cell r="C19956">
            <v>2013</v>
          </cell>
          <cell r="D19956" t="str">
            <v>402400  Pension Scheme Employer Contribution</v>
          </cell>
          <cell r="E19956" t="str">
            <v>District 3</v>
          </cell>
          <cell r="F19956" t="str">
            <v>Water</v>
          </cell>
        </row>
        <row r="19957">
          <cell r="B19957">
            <v>7692.06</v>
          </cell>
          <cell r="C19957">
            <v>2013</v>
          </cell>
          <cell r="D19957" t="str">
            <v>402400  Pension Scheme Employer Contribution</v>
          </cell>
          <cell r="E19957" t="str">
            <v>District 3</v>
          </cell>
          <cell r="F19957" t="str">
            <v>Water</v>
          </cell>
        </row>
        <row r="19958">
          <cell r="B19958">
            <v>718452.06</v>
          </cell>
          <cell r="C19958">
            <v>2013</v>
          </cell>
          <cell r="D19958" t="str">
            <v>402400  Pension Scheme Employer Contribution</v>
          </cell>
          <cell r="E19958" t="str">
            <v>District 3</v>
          </cell>
          <cell r="F19958" t="str">
            <v>Water</v>
          </cell>
        </row>
        <row r="19959">
          <cell r="B19959">
            <v>18219.37</v>
          </cell>
          <cell r="C19959">
            <v>2013</v>
          </cell>
          <cell r="D19959" t="str">
            <v>402400  Pension Scheme Employer Contribution</v>
          </cell>
          <cell r="E19959" t="str">
            <v>District 4</v>
          </cell>
          <cell r="F19959" t="str">
            <v>Water</v>
          </cell>
        </row>
        <row r="19960">
          <cell r="B19960">
            <v>870617.89</v>
          </cell>
          <cell r="C19960">
            <v>2013</v>
          </cell>
          <cell r="D19960" t="str">
            <v>402400  Pension Scheme Employer Contribution</v>
          </cell>
          <cell r="E19960" t="str">
            <v>District 4</v>
          </cell>
          <cell r="F19960" t="str">
            <v>Water</v>
          </cell>
        </row>
        <row r="19961">
          <cell r="B19961">
            <v>936787.19</v>
          </cell>
          <cell r="C19961">
            <v>2013</v>
          </cell>
          <cell r="D19961" t="str">
            <v>402400  Pension Scheme Employer Contribution</v>
          </cell>
          <cell r="E19961" t="str">
            <v>District 4</v>
          </cell>
          <cell r="F19961" t="str">
            <v>Water</v>
          </cell>
        </row>
        <row r="19962">
          <cell r="B19962">
            <v>850518.5</v>
          </cell>
          <cell r="C19962">
            <v>2013</v>
          </cell>
          <cell r="D19962" t="str">
            <v>402400  Pension Scheme Employer Contribution</v>
          </cell>
          <cell r="E19962" t="str">
            <v>District 4</v>
          </cell>
          <cell r="F19962" t="str">
            <v>Water</v>
          </cell>
        </row>
        <row r="19963">
          <cell r="B19963">
            <v>417314.87</v>
          </cell>
          <cell r="C19963">
            <v>2013</v>
          </cell>
          <cell r="D19963" t="str">
            <v>402400  Pension Scheme Employer Contribution</v>
          </cell>
          <cell r="E19963" t="str">
            <v>District 4</v>
          </cell>
          <cell r="F19963" t="str">
            <v>Water</v>
          </cell>
        </row>
        <row r="19964">
          <cell r="B19964">
            <v>13971.2</v>
          </cell>
          <cell r="C19964">
            <v>2013</v>
          </cell>
          <cell r="D19964" t="str">
            <v>402400  Pension Scheme Employer Contribution</v>
          </cell>
          <cell r="E19964" t="str">
            <v>District 8</v>
          </cell>
          <cell r="F19964" t="str">
            <v>Water</v>
          </cell>
        </row>
        <row r="19965">
          <cell r="B19965">
            <v>27178.62</v>
          </cell>
          <cell r="C19965">
            <v>2013</v>
          </cell>
          <cell r="D19965" t="str">
            <v>402400  Pension Scheme Employer Contribution</v>
          </cell>
          <cell r="E19965" t="str">
            <v>District 8</v>
          </cell>
          <cell r="F19965" t="str">
            <v>Water</v>
          </cell>
        </row>
        <row r="19966">
          <cell r="B19966">
            <v>-24.16</v>
          </cell>
          <cell r="C19966">
            <v>2013</v>
          </cell>
          <cell r="D19966" t="str">
            <v>402400  Pension Scheme Employer Contribution</v>
          </cell>
          <cell r="E19966" t="str">
            <v>District 1</v>
          </cell>
          <cell r="F19966" t="str">
            <v>Water</v>
          </cell>
        </row>
        <row r="19967">
          <cell r="B19967">
            <v>185508.43</v>
          </cell>
          <cell r="C19967">
            <v>2013</v>
          </cell>
          <cell r="D19967" t="str">
            <v>402400  Pension Scheme Employer Contribution</v>
          </cell>
          <cell r="E19967" t="str">
            <v>District 6</v>
          </cell>
          <cell r="F19967" t="str">
            <v>Water</v>
          </cell>
        </row>
        <row r="19968">
          <cell r="B19968">
            <v>1152167.95</v>
          </cell>
          <cell r="C19968">
            <v>2013</v>
          </cell>
          <cell r="D19968" t="str">
            <v>402400  Pension Scheme Employer Contribution</v>
          </cell>
          <cell r="E19968" t="str">
            <v>District 6</v>
          </cell>
          <cell r="F19968" t="str">
            <v>Water</v>
          </cell>
        </row>
        <row r="19969">
          <cell r="B19969">
            <v>13968.78</v>
          </cell>
          <cell r="C19969">
            <v>2013</v>
          </cell>
          <cell r="D19969" t="str">
            <v>402400  Pension Scheme Employer Contribution</v>
          </cell>
          <cell r="E19969" t="str">
            <v>District 6</v>
          </cell>
          <cell r="F19969" t="str">
            <v>Water</v>
          </cell>
        </row>
        <row r="19970">
          <cell r="B19970">
            <v>284461.40000000002</v>
          </cell>
          <cell r="C19970">
            <v>2013</v>
          </cell>
          <cell r="D19970" t="str">
            <v>402400  Pension Scheme Employer Contribution</v>
          </cell>
          <cell r="E19970" t="str">
            <v>District 6</v>
          </cell>
          <cell r="F19970" t="str">
            <v>Water</v>
          </cell>
        </row>
        <row r="19971">
          <cell r="B19971">
            <v>620964.57999999996</v>
          </cell>
          <cell r="C19971">
            <v>2013</v>
          </cell>
          <cell r="D19971" t="str">
            <v>402400  Pension Scheme Employer Contribution</v>
          </cell>
          <cell r="E19971" t="str">
            <v>District 6</v>
          </cell>
          <cell r="F19971" t="str">
            <v>Water</v>
          </cell>
        </row>
        <row r="19972">
          <cell r="B19972">
            <v>841323.5</v>
          </cell>
          <cell r="C19972">
            <v>2013</v>
          </cell>
          <cell r="D19972" t="str">
            <v>402400  Pension Scheme Employer Contribution</v>
          </cell>
          <cell r="E19972" t="str">
            <v>District 6</v>
          </cell>
          <cell r="F19972" t="str">
            <v>Water</v>
          </cell>
        </row>
        <row r="19973">
          <cell r="B19973">
            <v>828473.64</v>
          </cell>
          <cell r="C19973">
            <v>2013</v>
          </cell>
          <cell r="D19973" t="str">
            <v>402400  Pension Scheme Employer Contribution</v>
          </cell>
          <cell r="E19973" t="str">
            <v>District 8</v>
          </cell>
          <cell r="F19973" t="str">
            <v>Water</v>
          </cell>
        </row>
        <row r="19974">
          <cell r="B19974">
            <v>2054150.7</v>
          </cell>
          <cell r="C19974">
            <v>2013</v>
          </cell>
          <cell r="D19974" t="str">
            <v>402400  Pension Scheme Employer Contribution</v>
          </cell>
          <cell r="E19974" t="str">
            <v>District 8</v>
          </cell>
          <cell r="F19974" t="str">
            <v>Water</v>
          </cell>
        </row>
        <row r="19975">
          <cell r="B19975">
            <v>10212.43</v>
          </cell>
          <cell r="C19975">
            <v>2013</v>
          </cell>
          <cell r="D19975" t="str">
            <v>402400  Pension Scheme Employer Contribution</v>
          </cell>
          <cell r="E19975" t="str">
            <v>District 8</v>
          </cell>
          <cell r="F19975" t="str">
            <v>Water</v>
          </cell>
        </row>
        <row r="19976">
          <cell r="B19976">
            <v>37030.53</v>
          </cell>
          <cell r="C19976">
            <v>2013</v>
          </cell>
          <cell r="D19976" t="str">
            <v>402400  Pension Scheme Employer Contribution</v>
          </cell>
          <cell r="E19976" t="str">
            <v>District 8</v>
          </cell>
          <cell r="F19976" t="str">
            <v>Water</v>
          </cell>
        </row>
        <row r="19977">
          <cell r="B19977">
            <v>1890246.1</v>
          </cell>
          <cell r="C19977">
            <v>2013</v>
          </cell>
          <cell r="D19977" t="str">
            <v>402400  Pension Scheme Employer Contribution</v>
          </cell>
          <cell r="E19977" t="str">
            <v>District 8</v>
          </cell>
          <cell r="F19977" t="str">
            <v>Water</v>
          </cell>
        </row>
        <row r="19978">
          <cell r="B19978">
            <v>874267.53</v>
          </cell>
          <cell r="C19978">
            <v>2013</v>
          </cell>
          <cell r="D19978" t="str">
            <v>402400  Pension Scheme Employer Contribution</v>
          </cell>
          <cell r="E19978" t="str">
            <v>District 8</v>
          </cell>
          <cell r="F19978" t="str">
            <v>Water</v>
          </cell>
        </row>
        <row r="19979">
          <cell r="B19979">
            <v>517753.41</v>
          </cell>
          <cell r="C19979">
            <v>2013</v>
          </cell>
          <cell r="D19979" t="str">
            <v>402400  Pension Scheme Employer Contribution</v>
          </cell>
          <cell r="E19979" t="str">
            <v>District 8</v>
          </cell>
          <cell r="F19979" t="str">
            <v>Water</v>
          </cell>
        </row>
        <row r="19980">
          <cell r="B19980">
            <v>7258792.3600000003</v>
          </cell>
          <cell r="C19980">
            <v>2013</v>
          </cell>
          <cell r="D19980" t="str">
            <v>402400  Pension Scheme Employer Contribution</v>
          </cell>
          <cell r="E19980" t="str">
            <v>District 8</v>
          </cell>
          <cell r="F19980" t="str">
            <v>Water</v>
          </cell>
        </row>
        <row r="19981">
          <cell r="B19981">
            <v>250261.65</v>
          </cell>
          <cell r="C19981">
            <v>2013</v>
          </cell>
          <cell r="D19981" t="str">
            <v>402400  Pension Scheme Employer Contribution</v>
          </cell>
          <cell r="E19981" t="str">
            <v>District 6</v>
          </cell>
          <cell r="F19981" t="str">
            <v>Water</v>
          </cell>
        </row>
        <row r="19982">
          <cell r="B19982">
            <v>134501.78</v>
          </cell>
          <cell r="C19982">
            <v>2013</v>
          </cell>
          <cell r="D19982" t="str">
            <v>402400  Pension Scheme Employer Contribution</v>
          </cell>
          <cell r="E19982" t="str">
            <v>Informal Settlements</v>
          </cell>
          <cell r="F19982" t="str">
            <v>Sewer</v>
          </cell>
        </row>
        <row r="19983">
          <cell r="B19983">
            <v>1831759.64</v>
          </cell>
          <cell r="C19983">
            <v>2013</v>
          </cell>
          <cell r="D19983" t="str">
            <v>402400  Pension Scheme Employer Contribution</v>
          </cell>
          <cell r="E19983" t="str">
            <v>District 1</v>
          </cell>
          <cell r="F19983" t="str">
            <v>Sewer</v>
          </cell>
        </row>
        <row r="19984">
          <cell r="B19984">
            <v>869602.27</v>
          </cell>
          <cell r="C19984">
            <v>2013</v>
          </cell>
          <cell r="D19984" t="str">
            <v>402400  Pension Scheme Employer Contribution</v>
          </cell>
          <cell r="E19984" t="str">
            <v>District 7</v>
          </cell>
          <cell r="F19984" t="str">
            <v>Sewer</v>
          </cell>
        </row>
        <row r="19985">
          <cell r="B19985">
            <v>244504.15</v>
          </cell>
          <cell r="C19985">
            <v>2013</v>
          </cell>
          <cell r="D19985" t="str">
            <v>402400  Pension Scheme Employer Contribution</v>
          </cell>
          <cell r="E19985" t="str">
            <v>District 6</v>
          </cell>
          <cell r="F19985" t="str">
            <v>Sewer</v>
          </cell>
        </row>
        <row r="19986">
          <cell r="B19986">
            <v>35590.76</v>
          </cell>
          <cell r="C19986">
            <v>2013</v>
          </cell>
          <cell r="D19986" t="str">
            <v>402400  Pension Scheme Employer Contribution</v>
          </cell>
          <cell r="E19986" t="str">
            <v>TOC</v>
          </cell>
          <cell r="F19986" t="str">
            <v>Sewer</v>
          </cell>
        </row>
        <row r="19987">
          <cell r="B19987">
            <v>602835.56000000006</v>
          </cell>
          <cell r="C19987">
            <v>2013</v>
          </cell>
          <cell r="D19987" t="str">
            <v>402400  Pension Scheme Employer Contribution</v>
          </cell>
          <cell r="E19987" t="str">
            <v>District 3</v>
          </cell>
          <cell r="F19987" t="str">
            <v>Sewer</v>
          </cell>
        </row>
        <row r="19988">
          <cell r="B19988">
            <v>862605.9</v>
          </cell>
          <cell r="C19988">
            <v>2013</v>
          </cell>
          <cell r="D19988" t="str">
            <v>402400  Pension Scheme Employer Contribution</v>
          </cell>
          <cell r="E19988" t="str">
            <v>District 4</v>
          </cell>
          <cell r="F19988" t="str">
            <v>Sewer</v>
          </cell>
        </row>
        <row r="19989">
          <cell r="B19989">
            <v>725296.87</v>
          </cell>
          <cell r="C19989">
            <v>2013</v>
          </cell>
          <cell r="D19989" t="str">
            <v>402400  Pension Scheme Employer Contribution</v>
          </cell>
          <cell r="E19989" t="str">
            <v>District 4</v>
          </cell>
          <cell r="F19989" t="str">
            <v>Sewer</v>
          </cell>
        </row>
        <row r="19990">
          <cell r="B19990">
            <v>424208.1</v>
          </cell>
          <cell r="C19990">
            <v>2013</v>
          </cell>
          <cell r="D19990" t="str">
            <v>402400  Pension Scheme Employer Contribution</v>
          </cell>
          <cell r="E19990" t="str">
            <v>District 4</v>
          </cell>
          <cell r="F19990" t="str">
            <v>Sewer</v>
          </cell>
        </row>
        <row r="19991">
          <cell r="B19991">
            <v>443988.9</v>
          </cell>
          <cell r="C19991">
            <v>2013</v>
          </cell>
          <cell r="D19991" t="str">
            <v>402400  Pension Scheme Employer Contribution</v>
          </cell>
          <cell r="E19991" t="str">
            <v>District 7</v>
          </cell>
          <cell r="F19991" t="str">
            <v>Sewer</v>
          </cell>
        </row>
        <row r="19992">
          <cell r="B19992">
            <v>164045.04999999999</v>
          </cell>
          <cell r="C19992">
            <v>2013</v>
          </cell>
          <cell r="D19992" t="str">
            <v>402400  Pension Scheme Employer Contribution</v>
          </cell>
          <cell r="E19992" t="str">
            <v>District 6</v>
          </cell>
          <cell r="F19992" t="str">
            <v>Sewer</v>
          </cell>
        </row>
        <row r="19993">
          <cell r="B19993">
            <v>169180.34</v>
          </cell>
          <cell r="C19993">
            <v>2013</v>
          </cell>
          <cell r="D19993" t="str">
            <v>402400  Pension Scheme Employer Contribution</v>
          </cell>
          <cell r="E19993" t="str">
            <v>District 6</v>
          </cell>
          <cell r="F19993" t="str">
            <v>Sewer</v>
          </cell>
        </row>
        <row r="19994">
          <cell r="B19994">
            <v>535083.46</v>
          </cell>
          <cell r="C19994">
            <v>2013</v>
          </cell>
          <cell r="D19994" t="str">
            <v>402400  Pension Scheme Employer Contribution</v>
          </cell>
          <cell r="E19994" t="str">
            <v>District 6</v>
          </cell>
          <cell r="F19994" t="str">
            <v>Sewer</v>
          </cell>
        </row>
        <row r="19995">
          <cell r="B19995">
            <v>37714.92</v>
          </cell>
          <cell r="C19995">
            <v>2013</v>
          </cell>
          <cell r="D19995" t="str">
            <v>402400  Pension Scheme Employer Contribution</v>
          </cell>
          <cell r="E19995" t="str">
            <v>District 7</v>
          </cell>
          <cell r="F19995" t="str">
            <v>Sewer</v>
          </cell>
        </row>
        <row r="19996">
          <cell r="B19996">
            <v>24819.98</v>
          </cell>
          <cell r="C19996">
            <v>2013</v>
          </cell>
          <cell r="D19996" t="str">
            <v>402400  Pension Scheme Employer Contribution</v>
          </cell>
          <cell r="E19996" t="str">
            <v>District 7</v>
          </cell>
          <cell r="F19996" t="str">
            <v>Sewer</v>
          </cell>
        </row>
        <row r="19997">
          <cell r="B19997">
            <v>468853.85</v>
          </cell>
          <cell r="C19997">
            <v>2013</v>
          </cell>
          <cell r="D19997" t="str">
            <v>402400  Pension Scheme Employer Contribution</v>
          </cell>
          <cell r="E19997" t="str">
            <v>Logistics</v>
          </cell>
          <cell r="F19997" t="str">
            <v>Water</v>
          </cell>
        </row>
        <row r="19998">
          <cell r="B19998">
            <v>866802.96</v>
          </cell>
          <cell r="C19998">
            <v>2013</v>
          </cell>
          <cell r="D19998" t="str">
            <v>402400  Pension Scheme Employer Contribution</v>
          </cell>
          <cell r="E19998" t="str">
            <v>Informal Settlements</v>
          </cell>
          <cell r="F19998" t="str">
            <v>Water</v>
          </cell>
        </row>
        <row r="19999">
          <cell r="B19999">
            <v>1567370.4</v>
          </cell>
          <cell r="C19999">
            <v>2013</v>
          </cell>
          <cell r="D19999" t="str">
            <v>402400  Pension Scheme Employer Contribution</v>
          </cell>
          <cell r="E19999" t="str">
            <v>TOC</v>
          </cell>
          <cell r="F19999" t="str">
            <v>Water</v>
          </cell>
        </row>
        <row r="20000">
          <cell r="B20000">
            <v>1075721.1399999999</v>
          </cell>
          <cell r="C20000">
            <v>2013</v>
          </cell>
          <cell r="D20000" t="str">
            <v>402400  Pension Scheme Employer Contribution</v>
          </cell>
          <cell r="E20000" t="str">
            <v>Informal Settlements</v>
          </cell>
          <cell r="F20000" t="str">
            <v>Water</v>
          </cell>
        </row>
        <row r="20001">
          <cell r="B20001">
            <v>798126.44</v>
          </cell>
          <cell r="C20001">
            <v>2013</v>
          </cell>
          <cell r="D20001" t="str">
            <v>402400  Pension Scheme Employer Contribution</v>
          </cell>
          <cell r="E20001" t="str">
            <v>TOC</v>
          </cell>
          <cell r="F20001" t="str">
            <v>Water</v>
          </cell>
        </row>
        <row r="20002">
          <cell r="B20002">
            <v>633057.26</v>
          </cell>
          <cell r="C20002">
            <v>2013</v>
          </cell>
          <cell r="D20002" t="str">
            <v>402400  Pension Scheme Employer Contribution</v>
          </cell>
          <cell r="E20002" t="str">
            <v>Logistics</v>
          </cell>
          <cell r="F20002" t="str">
            <v>Water</v>
          </cell>
        </row>
        <row r="20003">
          <cell r="B20003">
            <v>592160.53</v>
          </cell>
          <cell r="C20003">
            <v>2013</v>
          </cell>
          <cell r="D20003" t="str">
            <v>402400  Pension Scheme Employer Contribution</v>
          </cell>
          <cell r="E20003" t="str">
            <v>Logistics</v>
          </cell>
          <cell r="F20003" t="str">
            <v>Water</v>
          </cell>
        </row>
        <row r="20004">
          <cell r="B20004">
            <v>1043189.45</v>
          </cell>
          <cell r="C20004">
            <v>2013</v>
          </cell>
          <cell r="D20004" t="str">
            <v>402400  Pension Scheme Employer Contribution</v>
          </cell>
          <cell r="E20004" t="str">
            <v>Logistics</v>
          </cell>
          <cell r="F20004" t="str">
            <v>Water</v>
          </cell>
        </row>
        <row r="20005">
          <cell r="B20005">
            <v>371283.67</v>
          </cell>
          <cell r="C20005">
            <v>2013</v>
          </cell>
          <cell r="D20005" t="str">
            <v>402400  Pension Scheme Employer Contribution</v>
          </cell>
          <cell r="E20005" t="str">
            <v>Logistics</v>
          </cell>
          <cell r="F20005" t="str">
            <v>Water</v>
          </cell>
        </row>
        <row r="20006">
          <cell r="B20006">
            <v>810501.7</v>
          </cell>
          <cell r="C20006">
            <v>2013</v>
          </cell>
          <cell r="D20006" t="str">
            <v>402400  Pension Scheme Employer Contribution</v>
          </cell>
          <cell r="E20006" t="str">
            <v>Logistics</v>
          </cell>
          <cell r="F20006" t="str">
            <v>Water</v>
          </cell>
        </row>
        <row r="20007">
          <cell r="B20007">
            <v>232968.39</v>
          </cell>
          <cell r="C20007">
            <v>2013</v>
          </cell>
          <cell r="D20007" t="str">
            <v>402400  Pension Scheme Employer Contribution</v>
          </cell>
          <cell r="E20007" t="str">
            <v>District 1</v>
          </cell>
          <cell r="F20007" t="str">
            <v>Water</v>
          </cell>
        </row>
        <row r="20008">
          <cell r="B20008">
            <v>702772.92</v>
          </cell>
          <cell r="C20008">
            <v>2013</v>
          </cell>
          <cell r="D20008" t="str">
            <v>402400  Pension Scheme Employer Contribution</v>
          </cell>
          <cell r="E20008" t="str">
            <v>District 1</v>
          </cell>
          <cell r="F20008" t="str">
            <v>Water</v>
          </cell>
        </row>
        <row r="20009">
          <cell r="B20009">
            <v>13734.25</v>
          </cell>
          <cell r="C20009">
            <v>2013</v>
          </cell>
          <cell r="D20009" t="str">
            <v>402400  Pension Scheme Employer Contribution</v>
          </cell>
          <cell r="E20009" t="str">
            <v>District 1</v>
          </cell>
          <cell r="F20009" t="str">
            <v>Water</v>
          </cell>
        </row>
        <row r="20010">
          <cell r="B20010">
            <v>1683475.76</v>
          </cell>
          <cell r="C20010">
            <v>2013</v>
          </cell>
          <cell r="D20010" t="str">
            <v>402400  Pension Scheme Employer Contribution</v>
          </cell>
          <cell r="E20010" t="str">
            <v>District 1</v>
          </cell>
          <cell r="F20010" t="str">
            <v>Water</v>
          </cell>
        </row>
        <row r="20011">
          <cell r="B20011">
            <v>16392.64</v>
          </cell>
          <cell r="C20011">
            <v>2013</v>
          </cell>
          <cell r="D20011" t="str">
            <v>402500  Unemployment Insurance Employer Contribu</v>
          </cell>
          <cell r="E20011" t="str">
            <v>District 8</v>
          </cell>
          <cell r="F20011" t="str">
            <v>Water</v>
          </cell>
        </row>
        <row r="20012">
          <cell r="B20012">
            <v>68952.850000000006</v>
          </cell>
          <cell r="C20012">
            <v>2013</v>
          </cell>
          <cell r="D20012" t="str">
            <v>402500  Unemployment Insurance Employer Contribu</v>
          </cell>
          <cell r="E20012" t="str">
            <v>District 8</v>
          </cell>
          <cell r="F20012" t="str">
            <v>Water</v>
          </cell>
        </row>
        <row r="20013">
          <cell r="B20013">
            <v>20795.97</v>
          </cell>
          <cell r="C20013">
            <v>2013</v>
          </cell>
          <cell r="D20013" t="str">
            <v>402500  Unemployment Insurance Employer Contribu</v>
          </cell>
          <cell r="E20013" t="str">
            <v>District 6</v>
          </cell>
          <cell r="F20013" t="str">
            <v>Water</v>
          </cell>
        </row>
        <row r="20014">
          <cell r="B20014">
            <v>9589.0400000000009</v>
          </cell>
          <cell r="C20014">
            <v>2013</v>
          </cell>
          <cell r="D20014" t="str">
            <v>402500  Unemployment Insurance Employer Contribu</v>
          </cell>
          <cell r="E20014" t="str">
            <v>District 3</v>
          </cell>
          <cell r="F20014" t="str">
            <v>Water</v>
          </cell>
        </row>
        <row r="20015">
          <cell r="B20015">
            <v>8292.4</v>
          </cell>
          <cell r="C20015">
            <v>2013</v>
          </cell>
          <cell r="D20015" t="str">
            <v>402500  Unemployment Insurance Employer Contribu</v>
          </cell>
          <cell r="E20015" t="str">
            <v>District 3</v>
          </cell>
          <cell r="F20015" t="str">
            <v>Water</v>
          </cell>
        </row>
        <row r="20016">
          <cell r="B20016">
            <v>585.67999999999995</v>
          </cell>
          <cell r="C20016">
            <v>2013</v>
          </cell>
          <cell r="D20016" t="str">
            <v>402500  Unemployment Insurance Employer Contribu</v>
          </cell>
          <cell r="E20016" t="str">
            <v>District 3</v>
          </cell>
          <cell r="F20016" t="str">
            <v>Water</v>
          </cell>
        </row>
        <row r="20017">
          <cell r="B20017">
            <v>48575.54</v>
          </cell>
          <cell r="C20017">
            <v>2013</v>
          </cell>
          <cell r="D20017" t="str">
            <v>402500  Unemployment Insurance Employer Contribu</v>
          </cell>
          <cell r="E20017" t="str">
            <v>District 3</v>
          </cell>
          <cell r="F20017" t="str">
            <v>Water</v>
          </cell>
        </row>
        <row r="20018">
          <cell r="B20018">
            <v>1695.23</v>
          </cell>
          <cell r="C20018">
            <v>2013</v>
          </cell>
          <cell r="D20018" t="str">
            <v>402500  Unemployment Insurance Employer Contribu</v>
          </cell>
          <cell r="E20018" t="str">
            <v>District 4</v>
          </cell>
          <cell r="F20018" t="str">
            <v>Water</v>
          </cell>
        </row>
        <row r="20019">
          <cell r="B20019">
            <v>34484.050000000003</v>
          </cell>
          <cell r="C20019">
            <v>2013</v>
          </cell>
          <cell r="D20019" t="str">
            <v>402500  Unemployment Insurance Employer Contribu</v>
          </cell>
          <cell r="E20019" t="str">
            <v>District 4</v>
          </cell>
          <cell r="F20019" t="str">
            <v>Water</v>
          </cell>
        </row>
        <row r="20020">
          <cell r="B20020">
            <v>77009.919999999998</v>
          </cell>
          <cell r="C20020">
            <v>2013</v>
          </cell>
          <cell r="D20020" t="str">
            <v>402500  Unemployment Insurance Employer Contribu</v>
          </cell>
          <cell r="E20020" t="str">
            <v>District 4</v>
          </cell>
          <cell r="F20020" t="str">
            <v>Water</v>
          </cell>
        </row>
        <row r="20021">
          <cell r="B20021">
            <v>58662.54</v>
          </cell>
          <cell r="C20021">
            <v>2013</v>
          </cell>
          <cell r="D20021" t="str">
            <v>402500  Unemployment Insurance Employer Contribu</v>
          </cell>
          <cell r="E20021" t="str">
            <v>District 4</v>
          </cell>
          <cell r="F20021" t="str">
            <v>Water</v>
          </cell>
        </row>
        <row r="20022">
          <cell r="B20022">
            <v>28282.83</v>
          </cell>
          <cell r="C20022">
            <v>2013</v>
          </cell>
          <cell r="D20022" t="str">
            <v>402500  Unemployment Insurance Employer Contribu</v>
          </cell>
          <cell r="E20022" t="str">
            <v>District 4</v>
          </cell>
          <cell r="F20022" t="str">
            <v>Water</v>
          </cell>
        </row>
        <row r="20023">
          <cell r="B20023">
            <v>970.68</v>
          </cell>
          <cell r="C20023">
            <v>2013</v>
          </cell>
          <cell r="D20023" t="str">
            <v>402500  Unemployment Insurance Employer Contribu</v>
          </cell>
          <cell r="E20023" t="str">
            <v>District 8</v>
          </cell>
          <cell r="F20023" t="str">
            <v>Water</v>
          </cell>
        </row>
        <row r="20024">
          <cell r="B20024">
            <v>1708.56</v>
          </cell>
          <cell r="C20024">
            <v>2013</v>
          </cell>
          <cell r="D20024" t="str">
            <v>402500  Unemployment Insurance Employer Contribu</v>
          </cell>
          <cell r="E20024" t="str">
            <v>District 8</v>
          </cell>
          <cell r="F20024" t="str">
            <v>Water</v>
          </cell>
        </row>
        <row r="20025">
          <cell r="B20025">
            <v>32.5</v>
          </cell>
          <cell r="C20025">
            <v>2013</v>
          </cell>
          <cell r="D20025" t="str">
            <v>402500  Unemployment Insurance Employer Contribu</v>
          </cell>
          <cell r="E20025" t="str">
            <v>District 1</v>
          </cell>
          <cell r="F20025" t="str">
            <v>Water</v>
          </cell>
        </row>
        <row r="20026">
          <cell r="B20026">
            <v>6561.72</v>
          </cell>
          <cell r="C20026">
            <v>2013</v>
          </cell>
          <cell r="D20026" t="str">
            <v>402500  Unemployment Insurance Employer Contribu</v>
          </cell>
          <cell r="E20026" t="str">
            <v>District 6</v>
          </cell>
          <cell r="F20026" t="str">
            <v>Water</v>
          </cell>
        </row>
        <row r="20027">
          <cell r="B20027">
            <v>57093.07</v>
          </cell>
          <cell r="C20027">
            <v>2013</v>
          </cell>
          <cell r="D20027" t="str">
            <v>402500  Unemployment Insurance Employer Contribu</v>
          </cell>
          <cell r="E20027" t="str">
            <v>District 6</v>
          </cell>
          <cell r="F20027" t="str">
            <v>Water</v>
          </cell>
        </row>
        <row r="20028">
          <cell r="B20028">
            <v>1033.31</v>
          </cell>
          <cell r="C20028">
            <v>2013</v>
          </cell>
          <cell r="D20028" t="str">
            <v>402500  Unemployment Insurance Employer Contribu</v>
          </cell>
          <cell r="E20028" t="str">
            <v>District 6</v>
          </cell>
          <cell r="F20028" t="str">
            <v>Water</v>
          </cell>
        </row>
        <row r="20029">
          <cell r="B20029">
            <v>19698.29</v>
          </cell>
          <cell r="C20029">
            <v>2013</v>
          </cell>
          <cell r="D20029" t="str">
            <v>402500  Unemployment Insurance Employer Contribu</v>
          </cell>
          <cell r="E20029" t="str">
            <v>District 6</v>
          </cell>
          <cell r="F20029" t="str">
            <v>Water</v>
          </cell>
        </row>
        <row r="20030">
          <cell r="B20030">
            <v>51685.21</v>
          </cell>
          <cell r="C20030">
            <v>2013</v>
          </cell>
          <cell r="D20030" t="str">
            <v>402500  Unemployment Insurance Employer Contribu</v>
          </cell>
          <cell r="E20030" t="str">
            <v>District 6</v>
          </cell>
          <cell r="F20030" t="str">
            <v>Water</v>
          </cell>
        </row>
        <row r="20031">
          <cell r="B20031">
            <v>69936.27</v>
          </cell>
          <cell r="C20031">
            <v>2013</v>
          </cell>
          <cell r="D20031" t="str">
            <v>402500  Unemployment Insurance Employer Contribu</v>
          </cell>
          <cell r="E20031" t="str">
            <v>District 6</v>
          </cell>
          <cell r="F20031" t="str">
            <v>Water</v>
          </cell>
        </row>
        <row r="20032">
          <cell r="B20032">
            <v>35560.04</v>
          </cell>
          <cell r="C20032">
            <v>2013</v>
          </cell>
          <cell r="D20032" t="str">
            <v>402500  Unemployment Insurance Employer Contribu</v>
          </cell>
          <cell r="E20032" t="str">
            <v>District 8</v>
          </cell>
          <cell r="F20032" t="str">
            <v>Water</v>
          </cell>
        </row>
        <row r="20033">
          <cell r="B20033">
            <v>144564.74</v>
          </cell>
          <cell r="C20033">
            <v>2013</v>
          </cell>
          <cell r="D20033" t="str">
            <v>402500  Unemployment Insurance Employer Contribu</v>
          </cell>
          <cell r="E20033" t="str">
            <v>District 8</v>
          </cell>
          <cell r="F20033" t="str">
            <v>Water</v>
          </cell>
        </row>
        <row r="20034">
          <cell r="B20034">
            <v>846.84</v>
          </cell>
          <cell r="C20034">
            <v>2013</v>
          </cell>
          <cell r="D20034" t="str">
            <v>402500  Unemployment Insurance Employer Contribu</v>
          </cell>
          <cell r="E20034" t="str">
            <v>District 8</v>
          </cell>
          <cell r="F20034" t="str">
            <v>Water</v>
          </cell>
        </row>
        <row r="20035">
          <cell r="B20035">
            <v>2470.79</v>
          </cell>
          <cell r="C20035">
            <v>2013</v>
          </cell>
          <cell r="D20035" t="str">
            <v>402500  Unemployment Insurance Employer Contribu</v>
          </cell>
          <cell r="E20035" t="str">
            <v>District 8</v>
          </cell>
          <cell r="F20035" t="str">
            <v>Water</v>
          </cell>
        </row>
        <row r="20036">
          <cell r="B20036">
            <v>123310.79</v>
          </cell>
          <cell r="C20036">
            <v>2013</v>
          </cell>
          <cell r="D20036" t="str">
            <v>402500  Unemployment Insurance Employer Contribu</v>
          </cell>
          <cell r="E20036" t="str">
            <v>District 8</v>
          </cell>
          <cell r="F20036" t="str">
            <v>Water</v>
          </cell>
        </row>
        <row r="20037">
          <cell r="B20037">
            <v>64016.46</v>
          </cell>
          <cell r="C20037">
            <v>2013</v>
          </cell>
          <cell r="D20037" t="str">
            <v>402500  Unemployment Insurance Employer Contribu</v>
          </cell>
          <cell r="E20037" t="str">
            <v>District 8</v>
          </cell>
          <cell r="F20037" t="str">
            <v>Water</v>
          </cell>
        </row>
        <row r="20038">
          <cell r="B20038">
            <v>44004.959999999999</v>
          </cell>
          <cell r="C20038">
            <v>2013</v>
          </cell>
          <cell r="D20038" t="str">
            <v>402500  Unemployment Insurance Employer Contribu</v>
          </cell>
          <cell r="E20038" t="str">
            <v>District 8</v>
          </cell>
          <cell r="F20038" t="str">
            <v>Water</v>
          </cell>
        </row>
        <row r="20039">
          <cell r="B20039">
            <v>506681.62</v>
          </cell>
          <cell r="C20039">
            <v>2013</v>
          </cell>
          <cell r="D20039" t="str">
            <v>402500  Unemployment Insurance Employer Contribu</v>
          </cell>
          <cell r="E20039" t="str">
            <v>District 8</v>
          </cell>
          <cell r="F20039" t="str">
            <v>Water</v>
          </cell>
        </row>
        <row r="20040">
          <cell r="B20040">
            <v>2979.48</v>
          </cell>
          <cell r="C20040">
            <v>2013</v>
          </cell>
          <cell r="D20040" t="str">
            <v>402500  Unemployment Insurance Employer Contribu</v>
          </cell>
          <cell r="E20040" t="str">
            <v>Informal Settlements</v>
          </cell>
          <cell r="F20040" t="str">
            <v>Sewer</v>
          </cell>
        </row>
        <row r="20041">
          <cell r="B20041">
            <v>121661.13</v>
          </cell>
          <cell r="C20041">
            <v>2013</v>
          </cell>
          <cell r="D20041" t="str">
            <v>402500  Unemployment Insurance Employer Contribu</v>
          </cell>
          <cell r="E20041" t="str">
            <v>District 1</v>
          </cell>
          <cell r="F20041" t="str">
            <v>Sewer</v>
          </cell>
        </row>
        <row r="20042">
          <cell r="B20042">
            <v>67274.929999999993</v>
          </cell>
          <cell r="C20042">
            <v>2013</v>
          </cell>
          <cell r="D20042" t="str">
            <v>402500  Unemployment Insurance Employer Contribu</v>
          </cell>
          <cell r="E20042" t="str">
            <v>District 7</v>
          </cell>
          <cell r="F20042" t="str">
            <v>Sewer</v>
          </cell>
        </row>
        <row r="20043">
          <cell r="B20043">
            <v>21075.26</v>
          </cell>
          <cell r="C20043">
            <v>2013</v>
          </cell>
          <cell r="D20043" t="str">
            <v>402500  Unemployment Insurance Employer Contribu</v>
          </cell>
          <cell r="E20043" t="str">
            <v>District 6</v>
          </cell>
          <cell r="F20043" t="str">
            <v>Sewer</v>
          </cell>
        </row>
        <row r="20044">
          <cell r="B20044">
            <v>1463</v>
          </cell>
          <cell r="C20044">
            <v>2013</v>
          </cell>
          <cell r="D20044" t="str">
            <v>402500  Unemployment Insurance Employer Contribu</v>
          </cell>
          <cell r="E20044" t="str">
            <v>TOC</v>
          </cell>
          <cell r="F20044" t="str">
            <v>Sewer</v>
          </cell>
        </row>
        <row r="20045">
          <cell r="B20045">
            <v>46201.79</v>
          </cell>
          <cell r="C20045">
            <v>2013</v>
          </cell>
          <cell r="D20045" t="str">
            <v>402500  Unemployment Insurance Employer Contribu</v>
          </cell>
          <cell r="E20045" t="str">
            <v>District 3</v>
          </cell>
          <cell r="F20045" t="str">
            <v>Sewer</v>
          </cell>
        </row>
        <row r="20046">
          <cell r="B20046">
            <v>73673.289999999994</v>
          </cell>
          <cell r="C20046">
            <v>2013</v>
          </cell>
          <cell r="D20046" t="str">
            <v>402500  Unemployment Insurance Employer Contribu</v>
          </cell>
          <cell r="E20046" t="str">
            <v>District 4</v>
          </cell>
          <cell r="F20046" t="str">
            <v>Sewer</v>
          </cell>
        </row>
        <row r="20047">
          <cell r="B20047">
            <v>58236.27</v>
          </cell>
          <cell r="C20047">
            <v>2013</v>
          </cell>
          <cell r="D20047" t="str">
            <v>402500  Unemployment Insurance Employer Contribu</v>
          </cell>
          <cell r="E20047" t="str">
            <v>District 4</v>
          </cell>
          <cell r="F20047" t="str">
            <v>Sewer</v>
          </cell>
        </row>
        <row r="20048">
          <cell r="B20048">
            <v>32261.7</v>
          </cell>
          <cell r="C20048">
            <v>2013</v>
          </cell>
          <cell r="D20048" t="str">
            <v>402500  Unemployment Insurance Employer Contribu</v>
          </cell>
          <cell r="E20048" t="str">
            <v>District 4</v>
          </cell>
          <cell r="F20048" t="str">
            <v>Sewer</v>
          </cell>
        </row>
        <row r="20049">
          <cell r="B20049">
            <v>32258.5</v>
          </cell>
          <cell r="C20049">
            <v>2013</v>
          </cell>
          <cell r="D20049" t="str">
            <v>402500  Unemployment Insurance Employer Contribu</v>
          </cell>
          <cell r="E20049" t="str">
            <v>District 7</v>
          </cell>
          <cell r="F20049" t="str">
            <v>Sewer</v>
          </cell>
        </row>
        <row r="20050">
          <cell r="B20050">
            <v>14165.81</v>
          </cell>
          <cell r="C20050">
            <v>2013</v>
          </cell>
          <cell r="D20050" t="str">
            <v>402500  Unemployment Insurance Employer Contribu</v>
          </cell>
          <cell r="E20050" t="str">
            <v>District 6</v>
          </cell>
          <cell r="F20050" t="str">
            <v>Sewer</v>
          </cell>
        </row>
        <row r="20051">
          <cell r="B20051">
            <v>14106.44</v>
          </cell>
          <cell r="C20051">
            <v>2013</v>
          </cell>
          <cell r="D20051" t="str">
            <v>402500  Unemployment Insurance Employer Contribu</v>
          </cell>
          <cell r="E20051" t="str">
            <v>District 6</v>
          </cell>
          <cell r="F20051" t="str">
            <v>Sewer</v>
          </cell>
        </row>
        <row r="20052">
          <cell r="B20052">
            <v>46672.44</v>
          </cell>
          <cell r="C20052">
            <v>2013</v>
          </cell>
          <cell r="D20052" t="str">
            <v>402500  Unemployment Insurance Employer Contribu</v>
          </cell>
          <cell r="E20052" t="str">
            <v>District 6</v>
          </cell>
          <cell r="F20052" t="str">
            <v>Sewer</v>
          </cell>
        </row>
        <row r="20053">
          <cell r="B20053">
            <v>-570.05999999999995</v>
          </cell>
          <cell r="C20053">
            <v>2013</v>
          </cell>
          <cell r="D20053" t="str">
            <v>402500  Unemployment Insurance Employer Contribu</v>
          </cell>
          <cell r="E20053" t="str">
            <v>District 7</v>
          </cell>
          <cell r="F20053" t="str">
            <v>Sewer</v>
          </cell>
        </row>
        <row r="20054">
          <cell r="B20054">
            <v>13940.31</v>
          </cell>
          <cell r="C20054">
            <v>2013</v>
          </cell>
          <cell r="D20054" t="str">
            <v>402500  Unemployment Insurance Employer Contribu</v>
          </cell>
          <cell r="E20054" t="str">
            <v>Logistics</v>
          </cell>
          <cell r="F20054" t="str">
            <v>Water</v>
          </cell>
        </row>
        <row r="20055">
          <cell r="B20055">
            <v>29696.48</v>
          </cell>
          <cell r="C20055">
            <v>2013</v>
          </cell>
          <cell r="D20055" t="str">
            <v>402500  Unemployment Insurance Employer Contribu</v>
          </cell>
          <cell r="E20055" t="str">
            <v>Informal Settlements</v>
          </cell>
          <cell r="F20055" t="str">
            <v>Water</v>
          </cell>
        </row>
        <row r="20056">
          <cell r="B20056">
            <v>79270.899999999994</v>
          </cell>
          <cell r="C20056">
            <v>2013</v>
          </cell>
          <cell r="D20056" t="str">
            <v>402500  Unemployment Insurance Employer Contribu</v>
          </cell>
          <cell r="E20056" t="str">
            <v>TOC</v>
          </cell>
          <cell r="F20056" t="str">
            <v>Water</v>
          </cell>
        </row>
        <row r="20057">
          <cell r="B20057">
            <v>42095.72</v>
          </cell>
          <cell r="C20057">
            <v>2013</v>
          </cell>
          <cell r="D20057" t="str">
            <v>402500  Unemployment Insurance Employer Contribu</v>
          </cell>
          <cell r="E20057" t="str">
            <v>Informal Settlements</v>
          </cell>
          <cell r="F20057" t="str">
            <v>Water</v>
          </cell>
        </row>
        <row r="20058">
          <cell r="B20058">
            <v>39059.24</v>
          </cell>
          <cell r="C20058">
            <v>2013</v>
          </cell>
          <cell r="D20058" t="str">
            <v>402500  Unemployment Insurance Employer Contribu</v>
          </cell>
          <cell r="E20058" t="str">
            <v>TOC</v>
          </cell>
          <cell r="F20058" t="str">
            <v>Water</v>
          </cell>
        </row>
        <row r="20059">
          <cell r="B20059">
            <v>15907.33</v>
          </cell>
          <cell r="C20059">
            <v>2013</v>
          </cell>
          <cell r="D20059" t="str">
            <v>402500  Unemployment Insurance Employer Contribu</v>
          </cell>
          <cell r="E20059" t="str">
            <v>Logistics</v>
          </cell>
          <cell r="F20059" t="str">
            <v>Water</v>
          </cell>
        </row>
        <row r="20060">
          <cell r="B20060">
            <v>36828.15</v>
          </cell>
          <cell r="C20060">
            <v>2013</v>
          </cell>
          <cell r="D20060" t="str">
            <v>402500  Unemployment Insurance Employer Contribu</v>
          </cell>
          <cell r="E20060" t="str">
            <v>Logistics</v>
          </cell>
          <cell r="F20060" t="str">
            <v>Water</v>
          </cell>
        </row>
        <row r="20061">
          <cell r="B20061">
            <v>69341.570000000007</v>
          </cell>
          <cell r="C20061">
            <v>2013</v>
          </cell>
          <cell r="D20061" t="str">
            <v>402500  Unemployment Insurance Employer Contribu</v>
          </cell>
          <cell r="E20061" t="str">
            <v>Logistics</v>
          </cell>
          <cell r="F20061" t="str">
            <v>Water</v>
          </cell>
        </row>
        <row r="20062">
          <cell r="B20062">
            <v>27610.49</v>
          </cell>
          <cell r="C20062">
            <v>2013</v>
          </cell>
          <cell r="D20062" t="str">
            <v>402500  Unemployment Insurance Employer Contribu</v>
          </cell>
          <cell r="E20062" t="str">
            <v>Logistics</v>
          </cell>
          <cell r="F20062" t="str">
            <v>Water</v>
          </cell>
        </row>
        <row r="20063">
          <cell r="B20063">
            <v>50103.89</v>
          </cell>
          <cell r="C20063">
            <v>2013</v>
          </cell>
          <cell r="D20063" t="str">
            <v>402500  Unemployment Insurance Employer Contribu</v>
          </cell>
          <cell r="E20063" t="str">
            <v>Logistics</v>
          </cell>
          <cell r="F20063" t="str">
            <v>Water</v>
          </cell>
        </row>
        <row r="20064">
          <cell r="B20064">
            <v>10633.27</v>
          </cell>
          <cell r="C20064">
            <v>2013</v>
          </cell>
          <cell r="D20064" t="str">
            <v>402500  Unemployment Insurance Employer Contribu</v>
          </cell>
          <cell r="E20064" t="str">
            <v>District 1</v>
          </cell>
          <cell r="F20064" t="str">
            <v>Water</v>
          </cell>
        </row>
        <row r="20065">
          <cell r="B20065">
            <v>27089.02</v>
          </cell>
          <cell r="C20065">
            <v>2013</v>
          </cell>
          <cell r="D20065" t="str">
            <v>402500  Unemployment Insurance Employer Contribu</v>
          </cell>
          <cell r="E20065" t="str">
            <v>District 1</v>
          </cell>
          <cell r="F20065" t="str">
            <v>Water</v>
          </cell>
        </row>
        <row r="20066">
          <cell r="B20066">
            <v>1260.47</v>
          </cell>
          <cell r="C20066">
            <v>2013</v>
          </cell>
          <cell r="D20066" t="str">
            <v>402500  Unemployment Insurance Employer Contribu</v>
          </cell>
          <cell r="E20066" t="str">
            <v>District 1</v>
          </cell>
          <cell r="F20066" t="str">
            <v>Water</v>
          </cell>
        </row>
        <row r="20067">
          <cell r="B20067">
            <v>119461.04</v>
          </cell>
          <cell r="C20067">
            <v>2013</v>
          </cell>
          <cell r="D20067" t="str">
            <v>402500  Unemployment Insurance Employer Contribu</v>
          </cell>
          <cell r="E20067" t="str">
            <v>District 1</v>
          </cell>
          <cell r="F20067" t="str">
            <v>Water</v>
          </cell>
        </row>
        <row r="20068">
          <cell r="B20068">
            <v>13689.98</v>
          </cell>
          <cell r="C20068">
            <v>2013</v>
          </cell>
          <cell r="D20068" t="str">
            <v>402500  Unemployment Insurance Employer Contribu</v>
          </cell>
          <cell r="E20068" t="str">
            <v>District 6</v>
          </cell>
          <cell r="F20068" t="str">
            <v>Water</v>
          </cell>
        </row>
        <row r="20069">
          <cell r="B20069">
            <v>10502</v>
          </cell>
          <cell r="C20069">
            <v>2013</v>
          </cell>
          <cell r="D20069" t="str">
            <v>671350  411350 - R&amp;M Chemicals</v>
          </cell>
          <cell r="E20069" t="str">
            <v>District 8</v>
          </cell>
          <cell r="F20069" t="str">
            <v>Water</v>
          </cell>
        </row>
        <row r="20070">
          <cell r="B20070">
            <v>18311.98</v>
          </cell>
          <cell r="C20070">
            <v>2013</v>
          </cell>
          <cell r="D20070" t="str">
            <v>671350  411350 - R&amp;M Chemicals</v>
          </cell>
          <cell r="E20070" t="str">
            <v>District 8</v>
          </cell>
          <cell r="F20070" t="str">
            <v>Water</v>
          </cell>
        </row>
        <row r="20071">
          <cell r="B20071">
            <v>12929</v>
          </cell>
          <cell r="C20071">
            <v>2013</v>
          </cell>
          <cell r="D20071" t="str">
            <v>671350  411350 - R&amp;M Chemicals</v>
          </cell>
          <cell r="E20071" t="str">
            <v>District 6</v>
          </cell>
          <cell r="F20071" t="str">
            <v>Water</v>
          </cell>
        </row>
        <row r="20072">
          <cell r="B20072">
            <v>2681</v>
          </cell>
          <cell r="C20072">
            <v>2013</v>
          </cell>
          <cell r="D20072" t="str">
            <v>671350  411350 - R&amp;M Chemicals</v>
          </cell>
          <cell r="E20072" t="str">
            <v>District 3</v>
          </cell>
          <cell r="F20072" t="str">
            <v>Water</v>
          </cell>
        </row>
        <row r="20073">
          <cell r="B20073">
            <v>4492.92</v>
          </cell>
          <cell r="C20073">
            <v>2013</v>
          </cell>
          <cell r="D20073" t="str">
            <v>671350  411350 - R&amp;M Chemicals</v>
          </cell>
          <cell r="E20073" t="str">
            <v>District 3</v>
          </cell>
          <cell r="F20073" t="str">
            <v>Water</v>
          </cell>
        </row>
        <row r="20074">
          <cell r="B20074">
            <v>944</v>
          </cell>
          <cell r="C20074">
            <v>2013</v>
          </cell>
          <cell r="D20074" t="str">
            <v>671350  411350 - R&amp;M Chemicals</v>
          </cell>
          <cell r="E20074" t="str">
            <v>District 3</v>
          </cell>
          <cell r="F20074" t="str">
            <v>Water</v>
          </cell>
        </row>
        <row r="20075">
          <cell r="B20075">
            <v>9524</v>
          </cell>
          <cell r="C20075">
            <v>2013</v>
          </cell>
          <cell r="D20075" t="str">
            <v>671350  411350 - R&amp;M Chemicals</v>
          </cell>
          <cell r="E20075" t="str">
            <v>District 3</v>
          </cell>
          <cell r="F20075" t="str">
            <v>Water</v>
          </cell>
        </row>
        <row r="20076">
          <cell r="B20076">
            <v>2099</v>
          </cell>
          <cell r="C20076">
            <v>2013</v>
          </cell>
          <cell r="D20076" t="str">
            <v>671350  411350 - R&amp;M Chemicals</v>
          </cell>
          <cell r="E20076" t="str">
            <v>District 4</v>
          </cell>
          <cell r="F20076" t="str">
            <v>Water</v>
          </cell>
        </row>
        <row r="20077">
          <cell r="B20077">
            <v>7683</v>
          </cell>
          <cell r="C20077">
            <v>2013</v>
          </cell>
          <cell r="D20077" t="str">
            <v>671350  411350 - R&amp;M Chemicals</v>
          </cell>
          <cell r="E20077" t="str">
            <v>District 4</v>
          </cell>
          <cell r="F20077" t="str">
            <v>Water</v>
          </cell>
        </row>
        <row r="20078">
          <cell r="B20078">
            <v>3249</v>
          </cell>
          <cell r="C20078">
            <v>2013</v>
          </cell>
          <cell r="D20078" t="str">
            <v>671350  411350 - R&amp;M Chemicals</v>
          </cell>
          <cell r="E20078" t="str">
            <v>District 4</v>
          </cell>
          <cell r="F20078" t="str">
            <v>Water</v>
          </cell>
        </row>
        <row r="20079">
          <cell r="B20079">
            <v>21134.63</v>
          </cell>
          <cell r="C20079">
            <v>2013</v>
          </cell>
          <cell r="D20079" t="str">
            <v>671350  411350 - R&amp;M Chemicals</v>
          </cell>
          <cell r="E20079" t="str">
            <v>District 4</v>
          </cell>
          <cell r="F20079" t="str">
            <v>Water</v>
          </cell>
        </row>
        <row r="20080">
          <cell r="B20080">
            <v>14033</v>
          </cell>
          <cell r="C20080">
            <v>2013</v>
          </cell>
          <cell r="D20080" t="str">
            <v>671350  411350 - R&amp;M Chemicals</v>
          </cell>
          <cell r="E20080" t="str">
            <v>District 4</v>
          </cell>
          <cell r="F20080" t="str">
            <v>Water</v>
          </cell>
        </row>
        <row r="20081">
          <cell r="B20081">
            <v>7698.22</v>
          </cell>
          <cell r="C20081">
            <v>2013</v>
          </cell>
          <cell r="D20081" t="str">
            <v>671350  411350 - R&amp;M Chemicals</v>
          </cell>
          <cell r="E20081" t="str">
            <v>District 4</v>
          </cell>
          <cell r="F20081" t="str">
            <v>Water</v>
          </cell>
        </row>
        <row r="20082">
          <cell r="B20082">
            <v>436</v>
          </cell>
          <cell r="C20082">
            <v>2013</v>
          </cell>
          <cell r="D20082" t="str">
            <v>671350  411350 - R&amp;M Chemicals</v>
          </cell>
          <cell r="E20082" t="str">
            <v>District 8</v>
          </cell>
          <cell r="F20082" t="str">
            <v>Water</v>
          </cell>
        </row>
        <row r="20083">
          <cell r="B20083">
            <v>542</v>
          </cell>
          <cell r="C20083">
            <v>2013</v>
          </cell>
          <cell r="D20083" t="str">
            <v>671350  411350 - R&amp;M Chemicals</v>
          </cell>
          <cell r="E20083" t="str">
            <v>District 8</v>
          </cell>
          <cell r="F20083" t="str">
            <v>Water</v>
          </cell>
        </row>
        <row r="20084">
          <cell r="B20084">
            <v>40</v>
          </cell>
          <cell r="C20084">
            <v>2013</v>
          </cell>
          <cell r="D20084" t="str">
            <v>671350  411350 - R&amp;M Chemicals</v>
          </cell>
          <cell r="E20084" t="str">
            <v>District 1</v>
          </cell>
          <cell r="F20084" t="str">
            <v>Water</v>
          </cell>
        </row>
        <row r="20085">
          <cell r="B20085">
            <v>2353</v>
          </cell>
          <cell r="C20085">
            <v>2013</v>
          </cell>
          <cell r="D20085" t="str">
            <v>671350  411350 - R&amp;M Chemicals</v>
          </cell>
          <cell r="E20085" t="str">
            <v>District 8</v>
          </cell>
          <cell r="F20085" t="str">
            <v>Water</v>
          </cell>
        </row>
        <row r="20086">
          <cell r="B20086">
            <v>3834</v>
          </cell>
          <cell r="C20086">
            <v>2013</v>
          </cell>
          <cell r="D20086" t="str">
            <v>671350  411350 - R&amp;M Chemicals</v>
          </cell>
          <cell r="E20086" t="str">
            <v>District 6</v>
          </cell>
          <cell r="F20086" t="str">
            <v>Water</v>
          </cell>
        </row>
        <row r="20087">
          <cell r="B20087">
            <v>24389</v>
          </cell>
          <cell r="C20087">
            <v>2013</v>
          </cell>
          <cell r="D20087" t="str">
            <v>671350  411350 - R&amp;M Chemicals</v>
          </cell>
          <cell r="E20087" t="str">
            <v>District 6</v>
          </cell>
          <cell r="F20087" t="str">
            <v>Water</v>
          </cell>
        </row>
        <row r="20088">
          <cell r="B20088">
            <v>336</v>
          </cell>
          <cell r="C20088">
            <v>2013</v>
          </cell>
          <cell r="D20088" t="str">
            <v>671350  411350 - R&amp;M Chemicals</v>
          </cell>
          <cell r="E20088" t="str">
            <v>District 6</v>
          </cell>
          <cell r="F20088" t="str">
            <v>Water</v>
          </cell>
        </row>
        <row r="20089">
          <cell r="B20089">
            <v>6226</v>
          </cell>
          <cell r="C20089">
            <v>2013</v>
          </cell>
          <cell r="D20089" t="str">
            <v>671350  411350 - R&amp;M Chemicals</v>
          </cell>
          <cell r="E20089" t="str">
            <v>District 6</v>
          </cell>
          <cell r="F20089" t="str">
            <v>Water</v>
          </cell>
        </row>
        <row r="20090">
          <cell r="B20090">
            <v>14215</v>
          </cell>
          <cell r="C20090">
            <v>2013</v>
          </cell>
          <cell r="D20090" t="str">
            <v>671350  411350 - R&amp;M Chemicals</v>
          </cell>
          <cell r="E20090" t="str">
            <v>District 6</v>
          </cell>
          <cell r="F20090" t="str">
            <v>Water</v>
          </cell>
        </row>
        <row r="20091">
          <cell r="B20091">
            <v>18362</v>
          </cell>
          <cell r="C20091">
            <v>2013</v>
          </cell>
          <cell r="D20091" t="str">
            <v>671350  411350 - R&amp;M Chemicals</v>
          </cell>
          <cell r="E20091" t="str">
            <v>District 6</v>
          </cell>
          <cell r="F20091" t="str">
            <v>Water</v>
          </cell>
        </row>
        <row r="20092">
          <cell r="B20092">
            <v>15684</v>
          </cell>
          <cell r="C20092">
            <v>2013</v>
          </cell>
          <cell r="D20092" t="str">
            <v>671350  411350 - R&amp;M Chemicals</v>
          </cell>
          <cell r="E20092" t="str">
            <v>District 8</v>
          </cell>
          <cell r="F20092" t="str">
            <v>Water</v>
          </cell>
        </row>
        <row r="20093">
          <cell r="B20093">
            <v>42920</v>
          </cell>
          <cell r="C20093">
            <v>2013</v>
          </cell>
          <cell r="D20093" t="str">
            <v>671350  411350 - R&amp;M Chemicals</v>
          </cell>
          <cell r="E20093" t="str">
            <v>District 8</v>
          </cell>
          <cell r="F20093" t="str">
            <v>Water</v>
          </cell>
        </row>
        <row r="20094">
          <cell r="B20094">
            <v>262</v>
          </cell>
          <cell r="C20094">
            <v>2013</v>
          </cell>
          <cell r="D20094" t="str">
            <v>671350  411350 - R&amp;M Chemicals</v>
          </cell>
          <cell r="E20094" t="str">
            <v>District 8</v>
          </cell>
          <cell r="F20094" t="str">
            <v>Water</v>
          </cell>
        </row>
        <row r="20095">
          <cell r="B20095">
            <v>3157</v>
          </cell>
          <cell r="C20095">
            <v>2013</v>
          </cell>
          <cell r="D20095" t="str">
            <v>671350  411350 - R&amp;M Chemicals</v>
          </cell>
          <cell r="E20095" t="str">
            <v>District 8</v>
          </cell>
          <cell r="F20095" t="str">
            <v>Water</v>
          </cell>
        </row>
        <row r="20096">
          <cell r="B20096">
            <v>35626</v>
          </cell>
          <cell r="C20096">
            <v>2013</v>
          </cell>
          <cell r="D20096" t="str">
            <v>671350  411350 - R&amp;M Chemicals</v>
          </cell>
          <cell r="E20096" t="str">
            <v>District 8</v>
          </cell>
          <cell r="F20096" t="str">
            <v>Water</v>
          </cell>
        </row>
        <row r="20097">
          <cell r="B20097">
            <v>11464</v>
          </cell>
          <cell r="C20097">
            <v>2013</v>
          </cell>
          <cell r="D20097" t="str">
            <v>671350  411350 - R&amp;M Chemicals</v>
          </cell>
          <cell r="E20097" t="str">
            <v>District 8</v>
          </cell>
          <cell r="F20097" t="str">
            <v>Water</v>
          </cell>
        </row>
        <row r="20098">
          <cell r="B20098">
            <v>151535</v>
          </cell>
          <cell r="C20098">
            <v>2013</v>
          </cell>
          <cell r="D20098" t="str">
            <v>671350  411350 - R&amp;M Chemicals</v>
          </cell>
          <cell r="E20098" t="str">
            <v>District 8</v>
          </cell>
          <cell r="F20098" t="str">
            <v>Water</v>
          </cell>
        </row>
        <row r="20099">
          <cell r="B20099">
            <v>4631</v>
          </cell>
          <cell r="C20099">
            <v>2013</v>
          </cell>
          <cell r="D20099" t="str">
            <v>671350  411350 - R&amp;M Chemicals</v>
          </cell>
          <cell r="E20099" t="str">
            <v>District 6</v>
          </cell>
          <cell r="F20099" t="str">
            <v>Water</v>
          </cell>
        </row>
        <row r="20100">
          <cell r="B20100">
            <v>406</v>
          </cell>
          <cell r="C20100">
            <v>2013</v>
          </cell>
          <cell r="D20100" t="str">
            <v>671350  411350 - R&amp;M Chemicals</v>
          </cell>
          <cell r="E20100" t="str">
            <v>Informal Settlements</v>
          </cell>
          <cell r="F20100" t="str">
            <v>Sewer</v>
          </cell>
        </row>
        <row r="20101">
          <cell r="B20101">
            <v>3056</v>
          </cell>
          <cell r="C20101">
            <v>2013</v>
          </cell>
          <cell r="D20101" t="str">
            <v>671350  411350 - R&amp;M Chemicals</v>
          </cell>
          <cell r="E20101" t="str">
            <v>Informal Settlements</v>
          </cell>
          <cell r="F20101" t="str">
            <v>Sewer</v>
          </cell>
        </row>
        <row r="20102">
          <cell r="B20102">
            <v>45490</v>
          </cell>
          <cell r="C20102">
            <v>2013</v>
          </cell>
          <cell r="D20102" t="str">
            <v>671350  411350 - R&amp;M Chemicals</v>
          </cell>
          <cell r="E20102" t="str">
            <v>District 1</v>
          </cell>
          <cell r="F20102" t="str">
            <v>Sewer</v>
          </cell>
        </row>
        <row r="20103">
          <cell r="B20103">
            <v>18916</v>
          </cell>
          <cell r="C20103">
            <v>2013</v>
          </cell>
          <cell r="D20103" t="str">
            <v>671350  411350 - R&amp;M Chemicals</v>
          </cell>
          <cell r="E20103" t="str">
            <v>District 7</v>
          </cell>
          <cell r="F20103" t="str">
            <v>Sewer</v>
          </cell>
        </row>
        <row r="20104">
          <cell r="B20104">
            <v>6623.47</v>
          </cell>
          <cell r="C20104">
            <v>2013</v>
          </cell>
          <cell r="D20104" t="str">
            <v>671350  411350 - R&amp;M Chemicals</v>
          </cell>
          <cell r="E20104" t="str">
            <v>District 6</v>
          </cell>
          <cell r="F20104" t="str">
            <v>Sewer</v>
          </cell>
        </row>
        <row r="20105">
          <cell r="B20105">
            <v>301</v>
          </cell>
          <cell r="C20105">
            <v>2013</v>
          </cell>
          <cell r="D20105" t="str">
            <v>671350  411350 - R&amp;M Chemicals</v>
          </cell>
          <cell r="E20105" t="str">
            <v>TOC</v>
          </cell>
          <cell r="F20105" t="str">
            <v>Sewer</v>
          </cell>
        </row>
        <row r="20106">
          <cell r="B20106">
            <v>7223.5</v>
          </cell>
          <cell r="C20106">
            <v>2013</v>
          </cell>
          <cell r="D20106" t="str">
            <v>671350  411350 - R&amp;M Chemicals</v>
          </cell>
          <cell r="E20106" t="str">
            <v>District 3</v>
          </cell>
          <cell r="F20106" t="str">
            <v>Sewer</v>
          </cell>
        </row>
        <row r="20107">
          <cell r="B20107">
            <v>22056</v>
          </cell>
          <cell r="C20107">
            <v>2013</v>
          </cell>
          <cell r="D20107" t="str">
            <v>671350  411350 - R&amp;M Chemicals</v>
          </cell>
          <cell r="E20107" t="str">
            <v>District 4</v>
          </cell>
          <cell r="F20107" t="str">
            <v>Sewer</v>
          </cell>
        </row>
        <row r="20108">
          <cell r="B20108">
            <v>17583</v>
          </cell>
          <cell r="C20108">
            <v>2013</v>
          </cell>
          <cell r="D20108" t="str">
            <v>671350  411350 - R&amp;M Chemicals</v>
          </cell>
          <cell r="E20108" t="str">
            <v>District 4</v>
          </cell>
          <cell r="F20108" t="str">
            <v>Sewer</v>
          </cell>
        </row>
        <row r="20109">
          <cell r="B20109">
            <v>8859</v>
          </cell>
          <cell r="C20109">
            <v>2013</v>
          </cell>
          <cell r="D20109" t="str">
            <v>671350  411350 - R&amp;M Chemicals</v>
          </cell>
          <cell r="E20109" t="str">
            <v>District 4</v>
          </cell>
          <cell r="F20109" t="str">
            <v>Sewer</v>
          </cell>
        </row>
        <row r="20110">
          <cell r="B20110">
            <v>8869</v>
          </cell>
          <cell r="C20110">
            <v>2013</v>
          </cell>
          <cell r="D20110" t="str">
            <v>671350  411350 - R&amp;M Chemicals</v>
          </cell>
          <cell r="E20110" t="str">
            <v>District 7</v>
          </cell>
          <cell r="F20110" t="str">
            <v>Sewer</v>
          </cell>
        </row>
        <row r="20111">
          <cell r="B20111">
            <v>3267</v>
          </cell>
          <cell r="C20111">
            <v>2013</v>
          </cell>
          <cell r="D20111" t="str">
            <v>671350  411350 - R&amp;M Chemicals</v>
          </cell>
          <cell r="E20111" t="str">
            <v>District 6</v>
          </cell>
          <cell r="F20111" t="str">
            <v>Sewer</v>
          </cell>
        </row>
        <row r="20112">
          <cell r="B20112">
            <v>3831</v>
          </cell>
          <cell r="C20112">
            <v>2013</v>
          </cell>
          <cell r="D20112" t="str">
            <v>671350  411350 - R&amp;M Chemicals</v>
          </cell>
          <cell r="E20112" t="str">
            <v>District 6</v>
          </cell>
          <cell r="F20112" t="str">
            <v>Sewer</v>
          </cell>
        </row>
        <row r="20113">
          <cell r="B20113">
            <v>11890</v>
          </cell>
          <cell r="C20113">
            <v>2013</v>
          </cell>
          <cell r="D20113" t="str">
            <v>671350  411350 - R&amp;M Chemicals</v>
          </cell>
          <cell r="E20113" t="str">
            <v>District 6</v>
          </cell>
          <cell r="F20113" t="str">
            <v>Sewer</v>
          </cell>
        </row>
        <row r="20114">
          <cell r="B20114">
            <v>461</v>
          </cell>
          <cell r="C20114">
            <v>2013</v>
          </cell>
          <cell r="D20114" t="str">
            <v>671350  411350 - R&amp;M Chemicals</v>
          </cell>
          <cell r="E20114" t="str">
            <v>District 7</v>
          </cell>
          <cell r="F20114" t="str">
            <v>Sewer</v>
          </cell>
        </row>
        <row r="20115">
          <cell r="B20115">
            <v>6806.47</v>
          </cell>
          <cell r="C20115">
            <v>2013</v>
          </cell>
          <cell r="D20115" t="str">
            <v>671350  411350 - R&amp;M Chemicals</v>
          </cell>
          <cell r="E20115" t="str">
            <v>District 7</v>
          </cell>
          <cell r="F20115" t="str">
            <v>Sewer</v>
          </cell>
        </row>
        <row r="20116">
          <cell r="B20116">
            <v>28259</v>
          </cell>
          <cell r="C20116">
            <v>2013</v>
          </cell>
          <cell r="D20116" t="str">
            <v>671350  411350 - R&amp;M Chemicals</v>
          </cell>
          <cell r="E20116" t="str">
            <v>Logistics</v>
          </cell>
          <cell r="F20116" t="str">
            <v>Water</v>
          </cell>
        </row>
        <row r="20117">
          <cell r="B20117">
            <v>35301</v>
          </cell>
          <cell r="C20117">
            <v>2013</v>
          </cell>
          <cell r="D20117" t="str">
            <v>671350  411350 - R&amp;M Chemicals</v>
          </cell>
          <cell r="E20117" t="str">
            <v>Informal Settlements</v>
          </cell>
          <cell r="F20117" t="str">
            <v>Water</v>
          </cell>
        </row>
        <row r="20118">
          <cell r="B20118">
            <v>35673.35</v>
          </cell>
          <cell r="C20118">
            <v>2013</v>
          </cell>
          <cell r="D20118" t="str">
            <v>671350  411350 - R&amp;M Chemicals</v>
          </cell>
          <cell r="E20118" t="str">
            <v>TOC</v>
          </cell>
          <cell r="F20118" t="str">
            <v>Water</v>
          </cell>
        </row>
        <row r="20119">
          <cell r="B20119">
            <v>21525.040000000001</v>
          </cell>
          <cell r="C20119">
            <v>2013</v>
          </cell>
          <cell r="D20119" t="str">
            <v>671350  411350 - R&amp;M Chemicals</v>
          </cell>
          <cell r="E20119" t="str">
            <v>Informal Settlements</v>
          </cell>
          <cell r="F20119" t="str">
            <v>Water</v>
          </cell>
        </row>
        <row r="20120">
          <cell r="B20120">
            <v>21637</v>
          </cell>
          <cell r="C20120">
            <v>2013</v>
          </cell>
          <cell r="D20120" t="str">
            <v>671350  411350 - R&amp;M Chemicals</v>
          </cell>
          <cell r="E20120" t="str">
            <v>TOC</v>
          </cell>
          <cell r="F20120" t="str">
            <v>Water</v>
          </cell>
        </row>
        <row r="20121">
          <cell r="B20121">
            <v>14323</v>
          </cell>
          <cell r="C20121">
            <v>2013</v>
          </cell>
          <cell r="D20121" t="str">
            <v>671350  411350 - R&amp;M Chemicals</v>
          </cell>
          <cell r="E20121" t="str">
            <v>Logistics</v>
          </cell>
          <cell r="F20121" t="str">
            <v>Water</v>
          </cell>
        </row>
        <row r="20122">
          <cell r="B20122">
            <v>11395</v>
          </cell>
          <cell r="C20122">
            <v>2013</v>
          </cell>
          <cell r="D20122" t="str">
            <v>671350  411350 - R&amp;M Chemicals</v>
          </cell>
          <cell r="E20122" t="str">
            <v>Logistics</v>
          </cell>
          <cell r="F20122" t="str">
            <v>Water</v>
          </cell>
        </row>
        <row r="20123">
          <cell r="B20123">
            <v>19671</v>
          </cell>
          <cell r="C20123">
            <v>2013</v>
          </cell>
          <cell r="D20123" t="str">
            <v>671350  411350 - R&amp;M Chemicals</v>
          </cell>
          <cell r="E20123" t="str">
            <v>Logistics</v>
          </cell>
          <cell r="F20123" t="str">
            <v>Water</v>
          </cell>
        </row>
        <row r="20124">
          <cell r="B20124">
            <v>11068</v>
          </cell>
          <cell r="C20124">
            <v>2013</v>
          </cell>
          <cell r="D20124" t="str">
            <v>671350  411350 - R&amp;M Chemicals</v>
          </cell>
          <cell r="E20124" t="str">
            <v>Logistics</v>
          </cell>
          <cell r="F20124" t="str">
            <v>Water</v>
          </cell>
        </row>
        <row r="20125">
          <cell r="B20125">
            <v>18742</v>
          </cell>
          <cell r="C20125">
            <v>2013</v>
          </cell>
          <cell r="D20125" t="str">
            <v>671350  411350 - R&amp;M Chemicals</v>
          </cell>
          <cell r="E20125" t="str">
            <v>Logistics</v>
          </cell>
          <cell r="F20125" t="str">
            <v>Water</v>
          </cell>
        </row>
        <row r="20126">
          <cell r="B20126">
            <v>9734</v>
          </cell>
          <cell r="C20126">
            <v>2013</v>
          </cell>
          <cell r="D20126" t="str">
            <v>671350  411350 - R&amp;M Chemicals</v>
          </cell>
          <cell r="E20126" t="str">
            <v>District 1</v>
          </cell>
          <cell r="F20126" t="str">
            <v>Water</v>
          </cell>
        </row>
        <row r="20127">
          <cell r="B20127">
            <v>13924</v>
          </cell>
          <cell r="C20127">
            <v>2013</v>
          </cell>
          <cell r="D20127" t="str">
            <v>671350  411350 - R&amp;M Chemicals</v>
          </cell>
          <cell r="E20127" t="str">
            <v>District 1</v>
          </cell>
          <cell r="F20127" t="str">
            <v>Water</v>
          </cell>
        </row>
        <row r="20128">
          <cell r="B20128">
            <v>207</v>
          </cell>
          <cell r="C20128">
            <v>2013</v>
          </cell>
          <cell r="D20128" t="str">
            <v>671350  411350 - R&amp;M Chemicals</v>
          </cell>
          <cell r="E20128" t="str">
            <v>District 1</v>
          </cell>
          <cell r="F20128" t="str">
            <v>Water</v>
          </cell>
        </row>
        <row r="20129">
          <cell r="B20129">
            <v>36658</v>
          </cell>
          <cell r="C20129">
            <v>2013</v>
          </cell>
          <cell r="D20129" t="str">
            <v>671350  411350 - R&amp;M Chemicals</v>
          </cell>
          <cell r="E20129" t="str">
            <v>District 1</v>
          </cell>
          <cell r="F20129" t="str">
            <v>Water</v>
          </cell>
        </row>
        <row r="20130">
          <cell r="B20130">
            <v>895049.58</v>
          </cell>
          <cell r="C20130">
            <v>2013</v>
          </cell>
          <cell r="D20130" t="str">
            <v>671350  411350 - R&amp;M Chemicals</v>
          </cell>
          <cell r="E20130" t="e">
            <v>#N/A</v>
          </cell>
          <cell r="F20130" t="e">
            <v>#VALUE!</v>
          </cell>
        </row>
        <row r="20131">
          <cell r="B20131">
            <v>6564</v>
          </cell>
          <cell r="C20131">
            <v>2013</v>
          </cell>
          <cell r="D20131" t="str">
            <v>671350  411350 - R&amp;M Chemicals</v>
          </cell>
          <cell r="E20131" t="str">
            <v>District 8</v>
          </cell>
          <cell r="F20131" t="str">
            <v>Water</v>
          </cell>
        </row>
        <row r="20132">
          <cell r="B20132">
            <v>11446.21</v>
          </cell>
          <cell r="C20132">
            <v>2013</v>
          </cell>
          <cell r="D20132" t="str">
            <v>671350  411350 - R&amp;M Chemicals</v>
          </cell>
          <cell r="E20132" t="str">
            <v>District 8</v>
          </cell>
          <cell r="F20132" t="str">
            <v>Water</v>
          </cell>
        </row>
        <row r="20133">
          <cell r="B20133">
            <v>8080</v>
          </cell>
          <cell r="C20133">
            <v>2013</v>
          </cell>
          <cell r="D20133" t="str">
            <v>671350  411350 - R&amp;M Chemicals</v>
          </cell>
          <cell r="E20133" t="str">
            <v>District 6</v>
          </cell>
          <cell r="F20133" t="str">
            <v>Water</v>
          </cell>
        </row>
        <row r="20134">
          <cell r="B20134">
            <v>1676</v>
          </cell>
          <cell r="C20134">
            <v>2013</v>
          </cell>
          <cell r="D20134" t="str">
            <v>671350  411350 - R&amp;M Chemicals</v>
          </cell>
          <cell r="E20134" t="str">
            <v>District 3</v>
          </cell>
          <cell r="F20134" t="str">
            <v>Water</v>
          </cell>
        </row>
        <row r="20135">
          <cell r="B20135">
            <v>2792.68</v>
          </cell>
          <cell r="C20135">
            <v>2013</v>
          </cell>
          <cell r="D20135" t="str">
            <v>671350  411350 - R&amp;M Chemicals</v>
          </cell>
          <cell r="E20135" t="str">
            <v>District 3</v>
          </cell>
          <cell r="F20135" t="str">
            <v>Water</v>
          </cell>
        </row>
        <row r="20136">
          <cell r="B20136">
            <v>590</v>
          </cell>
          <cell r="C20136">
            <v>2013</v>
          </cell>
          <cell r="D20136" t="str">
            <v>671350  411350 - R&amp;M Chemicals</v>
          </cell>
          <cell r="E20136" t="str">
            <v>District 3</v>
          </cell>
          <cell r="F20136" t="str">
            <v>Water</v>
          </cell>
        </row>
        <row r="20137">
          <cell r="B20137">
            <v>5953</v>
          </cell>
          <cell r="C20137">
            <v>2013</v>
          </cell>
          <cell r="D20137" t="str">
            <v>671350  411350 - R&amp;M Chemicals</v>
          </cell>
          <cell r="E20137" t="str">
            <v>District 3</v>
          </cell>
          <cell r="F20137" t="str">
            <v>Water</v>
          </cell>
        </row>
        <row r="20138">
          <cell r="B20138">
            <v>1312</v>
          </cell>
          <cell r="C20138">
            <v>2013</v>
          </cell>
          <cell r="D20138" t="str">
            <v>671350  411350 - R&amp;M Chemicals</v>
          </cell>
          <cell r="E20138" t="str">
            <v>District 4</v>
          </cell>
          <cell r="F20138" t="str">
            <v>Water</v>
          </cell>
        </row>
        <row r="20139">
          <cell r="B20139">
            <v>4802</v>
          </cell>
          <cell r="C20139">
            <v>2013</v>
          </cell>
          <cell r="D20139" t="str">
            <v>671350  411350 - R&amp;M Chemicals</v>
          </cell>
          <cell r="E20139" t="str">
            <v>District 4</v>
          </cell>
          <cell r="F20139" t="str">
            <v>Water</v>
          </cell>
        </row>
        <row r="20140">
          <cell r="B20140">
            <v>2031</v>
          </cell>
          <cell r="C20140">
            <v>2013</v>
          </cell>
          <cell r="D20140" t="str">
            <v>671350  411350 - R&amp;M Chemicals</v>
          </cell>
          <cell r="E20140" t="str">
            <v>District 4</v>
          </cell>
          <cell r="F20140" t="str">
            <v>Water</v>
          </cell>
        </row>
        <row r="20141">
          <cell r="B20141">
            <v>13209.99</v>
          </cell>
          <cell r="C20141">
            <v>2013</v>
          </cell>
          <cell r="D20141" t="str">
            <v>671350  411350 - R&amp;M Chemicals</v>
          </cell>
          <cell r="E20141" t="str">
            <v>District 4</v>
          </cell>
          <cell r="F20141" t="str">
            <v>Water</v>
          </cell>
        </row>
        <row r="20142">
          <cell r="B20142">
            <v>8770</v>
          </cell>
          <cell r="C20142">
            <v>2013</v>
          </cell>
          <cell r="D20142" t="str">
            <v>671350  411350 - R&amp;M Chemicals</v>
          </cell>
          <cell r="E20142" t="str">
            <v>District 4</v>
          </cell>
          <cell r="F20142" t="str">
            <v>Water</v>
          </cell>
        </row>
        <row r="20143">
          <cell r="B20143">
            <v>4811.26</v>
          </cell>
          <cell r="C20143">
            <v>2013</v>
          </cell>
          <cell r="D20143" t="str">
            <v>671350  411350 - R&amp;M Chemicals</v>
          </cell>
          <cell r="E20143" t="str">
            <v>District 4</v>
          </cell>
          <cell r="F20143" t="str">
            <v>Water</v>
          </cell>
        </row>
        <row r="20144">
          <cell r="B20144">
            <v>272</v>
          </cell>
          <cell r="C20144">
            <v>2013</v>
          </cell>
          <cell r="D20144" t="str">
            <v>671350  411350 - R&amp;M Chemicals</v>
          </cell>
          <cell r="E20144" t="str">
            <v>District 8</v>
          </cell>
          <cell r="F20144" t="str">
            <v>Water</v>
          </cell>
        </row>
        <row r="20145">
          <cell r="B20145">
            <v>339</v>
          </cell>
          <cell r="C20145">
            <v>2013</v>
          </cell>
          <cell r="D20145" t="str">
            <v>671350  411350 - R&amp;M Chemicals</v>
          </cell>
          <cell r="E20145" t="str">
            <v>District 8</v>
          </cell>
          <cell r="F20145" t="str">
            <v>Water</v>
          </cell>
        </row>
        <row r="20146">
          <cell r="B20146">
            <v>25</v>
          </cell>
          <cell r="C20146">
            <v>2013</v>
          </cell>
          <cell r="D20146" t="str">
            <v>671350  411350 - R&amp;M Chemicals</v>
          </cell>
          <cell r="E20146" t="str">
            <v>District 1</v>
          </cell>
          <cell r="F20146" t="str">
            <v>Water</v>
          </cell>
        </row>
        <row r="20147">
          <cell r="B20147">
            <v>1471</v>
          </cell>
          <cell r="C20147">
            <v>2013</v>
          </cell>
          <cell r="D20147" t="str">
            <v>671350  411350 - R&amp;M Chemicals</v>
          </cell>
          <cell r="E20147" t="str">
            <v>District 8</v>
          </cell>
          <cell r="F20147" t="str">
            <v>Water</v>
          </cell>
        </row>
        <row r="20148">
          <cell r="B20148">
            <v>2396</v>
          </cell>
          <cell r="C20148">
            <v>2013</v>
          </cell>
          <cell r="D20148" t="str">
            <v>671350  411350 - R&amp;M Chemicals</v>
          </cell>
          <cell r="E20148" t="str">
            <v>District 6</v>
          </cell>
          <cell r="F20148" t="str">
            <v>Water</v>
          </cell>
        </row>
        <row r="20149">
          <cell r="B20149">
            <v>15243</v>
          </cell>
          <cell r="C20149">
            <v>2013</v>
          </cell>
          <cell r="D20149" t="str">
            <v>671350  411350 - R&amp;M Chemicals</v>
          </cell>
          <cell r="E20149" t="str">
            <v>District 6</v>
          </cell>
          <cell r="F20149" t="str">
            <v>Water</v>
          </cell>
        </row>
        <row r="20150">
          <cell r="B20150">
            <v>210</v>
          </cell>
          <cell r="C20150">
            <v>2013</v>
          </cell>
          <cell r="D20150" t="str">
            <v>671350  411350 - R&amp;M Chemicals</v>
          </cell>
          <cell r="E20150" t="str">
            <v>District 6</v>
          </cell>
          <cell r="F20150" t="str">
            <v>Water</v>
          </cell>
        </row>
        <row r="20151">
          <cell r="B20151">
            <v>3891</v>
          </cell>
          <cell r="C20151">
            <v>2013</v>
          </cell>
          <cell r="D20151" t="str">
            <v>671350  411350 - R&amp;M Chemicals</v>
          </cell>
          <cell r="E20151" t="str">
            <v>District 6</v>
          </cell>
          <cell r="F20151" t="str">
            <v>Water</v>
          </cell>
        </row>
        <row r="20152">
          <cell r="B20152">
            <v>8885</v>
          </cell>
          <cell r="C20152">
            <v>2013</v>
          </cell>
          <cell r="D20152" t="str">
            <v>671350  411350 - R&amp;M Chemicals</v>
          </cell>
          <cell r="E20152" t="str">
            <v>District 6</v>
          </cell>
          <cell r="F20152" t="str">
            <v>Water</v>
          </cell>
        </row>
        <row r="20153">
          <cell r="B20153">
            <v>11476</v>
          </cell>
          <cell r="C20153">
            <v>2013</v>
          </cell>
          <cell r="D20153" t="str">
            <v>671350  411350 - R&amp;M Chemicals</v>
          </cell>
          <cell r="E20153" t="str">
            <v>District 6</v>
          </cell>
          <cell r="F20153" t="str">
            <v>Water</v>
          </cell>
        </row>
        <row r="20154">
          <cell r="B20154">
            <v>9802</v>
          </cell>
          <cell r="C20154">
            <v>2013</v>
          </cell>
          <cell r="D20154" t="str">
            <v>671350  411350 - R&amp;M Chemicals</v>
          </cell>
          <cell r="E20154" t="str">
            <v>District 8</v>
          </cell>
          <cell r="F20154" t="str">
            <v>Water</v>
          </cell>
        </row>
        <row r="20155">
          <cell r="B20155">
            <v>26825</v>
          </cell>
          <cell r="C20155">
            <v>2013</v>
          </cell>
          <cell r="D20155" t="str">
            <v>671350  411350 - R&amp;M Chemicals</v>
          </cell>
          <cell r="E20155" t="str">
            <v>District 8</v>
          </cell>
          <cell r="F20155" t="str">
            <v>Water</v>
          </cell>
        </row>
        <row r="20156">
          <cell r="B20156">
            <v>164</v>
          </cell>
          <cell r="C20156">
            <v>2013</v>
          </cell>
          <cell r="D20156" t="str">
            <v>671350  411350 - R&amp;M Chemicals</v>
          </cell>
          <cell r="E20156" t="str">
            <v>District 8</v>
          </cell>
          <cell r="F20156" t="str">
            <v>Water</v>
          </cell>
        </row>
        <row r="20157">
          <cell r="B20157">
            <v>1973</v>
          </cell>
          <cell r="C20157">
            <v>2013</v>
          </cell>
          <cell r="D20157" t="str">
            <v>671350  411350 - R&amp;M Chemicals</v>
          </cell>
          <cell r="E20157" t="str">
            <v>District 8</v>
          </cell>
          <cell r="F20157" t="str">
            <v>Water</v>
          </cell>
        </row>
        <row r="20158">
          <cell r="B20158">
            <v>22266</v>
          </cell>
          <cell r="C20158">
            <v>2013</v>
          </cell>
          <cell r="D20158" t="str">
            <v>671350  411350 - R&amp;M Chemicals</v>
          </cell>
          <cell r="E20158" t="str">
            <v>District 8</v>
          </cell>
          <cell r="F20158" t="str">
            <v>Water</v>
          </cell>
        </row>
        <row r="20159">
          <cell r="B20159">
            <v>7165</v>
          </cell>
          <cell r="C20159">
            <v>2013</v>
          </cell>
          <cell r="D20159" t="str">
            <v>671350  411350 - R&amp;M Chemicals</v>
          </cell>
          <cell r="E20159" t="str">
            <v>District 8</v>
          </cell>
          <cell r="F20159" t="str">
            <v>Water</v>
          </cell>
        </row>
        <row r="20160">
          <cell r="B20160">
            <v>94709</v>
          </cell>
          <cell r="C20160">
            <v>2013</v>
          </cell>
          <cell r="D20160" t="str">
            <v>671350  411350 - R&amp;M Chemicals</v>
          </cell>
          <cell r="E20160" t="str">
            <v>District 8</v>
          </cell>
          <cell r="F20160" t="str">
            <v>Water</v>
          </cell>
        </row>
        <row r="20161">
          <cell r="B20161">
            <v>2894</v>
          </cell>
          <cell r="C20161">
            <v>2013</v>
          </cell>
          <cell r="D20161" t="str">
            <v>671350  411350 - R&amp;M Chemicals</v>
          </cell>
          <cell r="E20161" t="str">
            <v>District 6</v>
          </cell>
          <cell r="F20161" t="str">
            <v>Water</v>
          </cell>
        </row>
        <row r="20162">
          <cell r="B20162">
            <v>254</v>
          </cell>
          <cell r="C20162">
            <v>2013</v>
          </cell>
          <cell r="D20162" t="str">
            <v>671350  411350 - R&amp;M Chemicals</v>
          </cell>
          <cell r="E20162" t="str">
            <v>Informal Settlements</v>
          </cell>
          <cell r="F20162" t="str">
            <v>Sewer</v>
          </cell>
        </row>
        <row r="20163">
          <cell r="B20163">
            <v>1910</v>
          </cell>
          <cell r="C20163">
            <v>2013</v>
          </cell>
          <cell r="D20163" t="str">
            <v>671350  411350 - R&amp;M Chemicals</v>
          </cell>
          <cell r="E20163" t="str">
            <v>Informal Settlements</v>
          </cell>
          <cell r="F20163" t="str">
            <v>Sewer</v>
          </cell>
        </row>
        <row r="20164">
          <cell r="B20164">
            <v>28431</v>
          </cell>
          <cell r="C20164">
            <v>2013</v>
          </cell>
          <cell r="D20164" t="str">
            <v>671350  411350 - R&amp;M Chemicals</v>
          </cell>
          <cell r="E20164" t="str">
            <v>District 1</v>
          </cell>
          <cell r="F20164" t="str">
            <v>Sewer</v>
          </cell>
        </row>
        <row r="20165">
          <cell r="B20165">
            <v>11822</v>
          </cell>
          <cell r="C20165">
            <v>2013</v>
          </cell>
          <cell r="D20165" t="str">
            <v>671350  411350 - R&amp;M Chemicals</v>
          </cell>
          <cell r="E20165" t="str">
            <v>District 7</v>
          </cell>
          <cell r="F20165" t="str">
            <v>Sewer</v>
          </cell>
        </row>
        <row r="20166">
          <cell r="B20166">
            <v>4137.47</v>
          </cell>
          <cell r="C20166">
            <v>2013</v>
          </cell>
          <cell r="D20166" t="str">
            <v>671350  411350 - R&amp;M Chemicals</v>
          </cell>
          <cell r="E20166" t="str">
            <v>District 6</v>
          </cell>
          <cell r="F20166" t="str">
            <v>Sewer</v>
          </cell>
        </row>
        <row r="20167">
          <cell r="B20167">
            <v>188</v>
          </cell>
          <cell r="C20167">
            <v>2013</v>
          </cell>
          <cell r="D20167" t="str">
            <v>671350  411350 - R&amp;M Chemicals</v>
          </cell>
          <cell r="E20167" t="str">
            <v>TOC</v>
          </cell>
          <cell r="F20167" t="str">
            <v>Sewer</v>
          </cell>
        </row>
        <row r="20168">
          <cell r="B20168">
            <v>4489.8500000000004</v>
          </cell>
          <cell r="C20168">
            <v>2013</v>
          </cell>
          <cell r="D20168" t="str">
            <v>671350  411350 - R&amp;M Chemicals</v>
          </cell>
          <cell r="E20168" t="str">
            <v>District 3</v>
          </cell>
          <cell r="F20168" t="str">
            <v>Sewer</v>
          </cell>
        </row>
        <row r="20169">
          <cell r="B20169">
            <v>13785</v>
          </cell>
          <cell r="C20169">
            <v>2013</v>
          </cell>
          <cell r="D20169" t="str">
            <v>671350  411350 - R&amp;M Chemicals</v>
          </cell>
          <cell r="E20169" t="str">
            <v>District 4</v>
          </cell>
          <cell r="F20169" t="str">
            <v>Sewer</v>
          </cell>
        </row>
        <row r="20170">
          <cell r="B20170">
            <v>10990</v>
          </cell>
          <cell r="C20170">
            <v>2013</v>
          </cell>
          <cell r="D20170" t="str">
            <v>671350  411350 - R&amp;M Chemicals</v>
          </cell>
          <cell r="E20170" t="str">
            <v>District 4</v>
          </cell>
          <cell r="F20170" t="str">
            <v>Sewer</v>
          </cell>
        </row>
        <row r="20171">
          <cell r="B20171">
            <v>5537</v>
          </cell>
          <cell r="C20171">
            <v>2013</v>
          </cell>
          <cell r="D20171" t="str">
            <v>671350  411350 - R&amp;M Chemicals</v>
          </cell>
          <cell r="E20171" t="str">
            <v>District 4</v>
          </cell>
          <cell r="F20171" t="str">
            <v>Sewer</v>
          </cell>
        </row>
        <row r="20172">
          <cell r="B20172">
            <v>5543</v>
          </cell>
          <cell r="C20172">
            <v>2013</v>
          </cell>
          <cell r="D20172" t="str">
            <v>671350  411350 - R&amp;M Chemicals</v>
          </cell>
          <cell r="E20172" t="str">
            <v>District 7</v>
          </cell>
          <cell r="F20172" t="str">
            <v>Sewer</v>
          </cell>
        </row>
        <row r="20173">
          <cell r="B20173">
            <v>2042</v>
          </cell>
          <cell r="C20173">
            <v>2013</v>
          </cell>
          <cell r="D20173" t="str">
            <v>671350  411350 - R&amp;M Chemicals</v>
          </cell>
          <cell r="E20173" t="str">
            <v>District 6</v>
          </cell>
          <cell r="F20173" t="str">
            <v>Sewer</v>
          </cell>
        </row>
        <row r="20174">
          <cell r="B20174">
            <v>2395</v>
          </cell>
          <cell r="C20174">
            <v>2013</v>
          </cell>
          <cell r="D20174" t="str">
            <v>671350  411350 - R&amp;M Chemicals</v>
          </cell>
          <cell r="E20174" t="str">
            <v>District 6</v>
          </cell>
          <cell r="F20174" t="str">
            <v>Sewer</v>
          </cell>
        </row>
        <row r="20175">
          <cell r="B20175">
            <v>7431</v>
          </cell>
          <cell r="C20175">
            <v>2013</v>
          </cell>
          <cell r="D20175" t="str">
            <v>671350  411350 - R&amp;M Chemicals</v>
          </cell>
          <cell r="E20175" t="str">
            <v>District 6</v>
          </cell>
          <cell r="F20175" t="str">
            <v>Sewer</v>
          </cell>
        </row>
        <row r="20176">
          <cell r="B20176">
            <v>288</v>
          </cell>
          <cell r="C20176">
            <v>2013</v>
          </cell>
          <cell r="D20176" t="str">
            <v>671350  411350 - R&amp;M Chemicals</v>
          </cell>
          <cell r="E20176" t="str">
            <v>District 7</v>
          </cell>
          <cell r="F20176" t="str">
            <v>Sewer</v>
          </cell>
        </row>
        <row r="20177">
          <cell r="B20177">
            <v>4139.47</v>
          </cell>
          <cell r="C20177">
            <v>2013</v>
          </cell>
          <cell r="D20177" t="str">
            <v>671350  411350 - R&amp;M Chemicals</v>
          </cell>
          <cell r="E20177" t="str">
            <v>District 7</v>
          </cell>
          <cell r="F20177" t="str">
            <v>Sewer</v>
          </cell>
        </row>
        <row r="20178">
          <cell r="B20178">
            <v>17662</v>
          </cell>
          <cell r="C20178">
            <v>2013</v>
          </cell>
          <cell r="D20178" t="str">
            <v>671350  411350 - R&amp;M Chemicals</v>
          </cell>
          <cell r="E20178" t="str">
            <v>Logistics</v>
          </cell>
          <cell r="F20178" t="str">
            <v>Water</v>
          </cell>
        </row>
        <row r="20179">
          <cell r="B20179">
            <v>22063</v>
          </cell>
          <cell r="C20179">
            <v>2013</v>
          </cell>
          <cell r="D20179" t="str">
            <v>671350  411350 - R&amp;M Chemicals</v>
          </cell>
          <cell r="E20179" t="str">
            <v>Informal Settlements</v>
          </cell>
          <cell r="F20179" t="str">
            <v>Water</v>
          </cell>
        </row>
        <row r="20180">
          <cell r="B20180">
            <v>22283.9</v>
          </cell>
          <cell r="C20180">
            <v>2013</v>
          </cell>
          <cell r="D20180" t="str">
            <v>671350  411350 - R&amp;M Chemicals</v>
          </cell>
          <cell r="E20180" t="str">
            <v>TOC</v>
          </cell>
          <cell r="F20180" t="str">
            <v>Water</v>
          </cell>
        </row>
        <row r="20181">
          <cell r="B20181">
            <v>13451.65</v>
          </cell>
          <cell r="C20181">
            <v>2013</v>
          </cell>
          <cell r="D20181" t="str">
            <v>671350  411350 - R&amp;M Chemicals</v>
          </cell>
          <cell r="E20181" t="str">
            <v>Informal Settlements</v>
          </cell>
          <cell r="F20181" t="str">
            <v>Water</v>
          </cell>
        </row>
        <row r="20182">
          <cell r="B20182">
            <v>13523</v>
          </cell>
          <cell r="C20182">
            <v>2013</v>
          </cell>
          <cell r="D20182" t="str">
            <v>671350  411350 - R&amp;M Chemicals</v>
          </cell>
          <cell r="E20182" t="str">
            <v>TOC</v>
          </cell>
          <cell r="F20182" t="str">
            <v>Water</v>
          </cell>
        </row>
        <row r="20183">
          <cell r="B20183">
            <v>8952</v>
          </cell>
          <cell r="C20183">
            <v>2013</v>
          </cell>
          <cell r="D20183" t="str">
            <v>671350  411350 - R&amp;M Chemicals</v>
          </cell>
          <cell r="E20183" t="str">
            <v>Logistics</v>
          </cell>
          <cell r="F20183" t="str">
            <v>Water</v>
          </cell>
        </row>
        <row r="20184">
          <cell r="B20184">
            <v>7122</v>
          </cell>
          <cell r="C20184">
            <v>2013</v>
          </cell>
          <cell r="D20184" t="str">
            <v>671350  411350 - R&amp;M Chemicals</v>
          </cell>
          <cell r="E20184" t="str">
            <v>Logistics</v>
          </cell>
          <cell r="F20184" t="str">
            <v>Water</v>
          </cell>
        </row>
        <row r="20185">
          <cell r="B20185">
            <v>12295</v>
          </cell>
          <cell r="C20185">
            <v>2013</v>
          </cell>
          <cell r="D20185" t="str">
            <v>671350  411350 - R&amp;M Chemicals</v>
          </cell>
          <cell r="E20185" t="str">
            <v>Logistics</v>
          </cell>
          <cell r="F20185" t="str">
            <v>Water</v>
          </cell>
        </row>
        <row r="20186">
          <cell r="B20186">
            <v>6918</v>
          </cell>
          <cell r="C20186">
            <v>2013</v>
          </cell>
          <cell r="D20186" t="str">
            <v>671350  411350 - R&amp;M Chemicals</v>
          </cell>
          <cell r="E20186" t="str">
            <v>Logistics</v>
          </cell>
          <cell r="F20186" t="str">
            <v>Water</v>
          </cell>
        </row>
        <row r="20187">
          <cell r="B20187">
            <v>11714</v>
          </cell>
          <cell r="C20187">
            <v>2013</v>
          </cell>
          <cell r="D20187" t="str">
            <v>671350  411350 - R&amp;M Chemicals</v>
          </cell>
          <cell r="E20187" t="str">
            <v>Logistics</v>
          </cell>
          <cell r="F20187" t="str">
            <v>Water</v>
          </cell>
        </row>
        <row r="20188">
          <cell r="B20188">
            <v>6084</v>
          </cell>
          <cell r="C20188">
            <v>2013</v>
          </cell>
          <cell r="D20188" t="str">
            <v>671350  411350 - R&amp;M Chemicals</v>
          </cell>
          <cell r="E20188" t="str">
            <v>District 1</v>
          </cell>
          <cell r="F20188" t="str">
            <v>Water</v>
          </cell>
        </row>
        <row r="20189">
          <cell r="B20189">
            <v>8702</v>
          </cell>
          <cell r="C20189">
            <v>2013</v>
          </cell>
          <cell r="D20189" t="str">
            <v>671350  411350 - R&amp;M Chemicals</v>
          </cell>
          <cell r="E20189" t="str">
            <v>District 1</v>
          </cell>
          <cell r="F20189" t="str">
            <v>Water</v>
          </cell>
        </row>
        <row r="20190">
          <cell r="B20190">
            <v>129</v>
          </cell>
          <cell r="C20190">
            <v>2013</v>
          </cell>
          <cell r="D20190" t="str">
            <v>671350  411350 - R&amp;M Chemicals</v>
          </cell>
          <cell r="E20190" t="str">
            <v>District 1</v>
          </cell>
          <cell r="F20190" t="str">
            <v>Water</v>
          </cell>
        </row>
        <row r="20191">
          <cell r="B20191">
            <v>22911</v>
          </cell>
          <cell r="C20191">
            <v>2013</v>
          </cell>
          <cell r="D20191" t="str">
            <v>671350  411350 - R&amp;M Chemicals</v>
          </cell>
          <cell r="E20191" t="str">
            <v>District 1</v>
          </cell>
          <cell r="F20191" t="str">
            <v>Water</v>
          </cell>
        </row>
        <row r="20192">
          <cell r="B20192">
            <v>559237.48</v>
          </cell>
          <cell r="C20192">
            <v>2013</v>
          </cell>
          <cell r="D20192" t="str">
            <v>671350  411350 - R&amp;M Chemicals</v>
          </cell>
          <cell r="E20192" t="e">
            <v>#N/A</v>
          </cell>
          <cell r="F20192" t="e">
            <v>#VALUE!</v>
          </cell>
        </row>
        <row r="20193">
          <cell r="B20193">
            <v>2.0499999999999998</v>
          </cell>
          <cell r="C20193">
            <v>2013</v>
          </cell>
          <cell r="D20193" t="str">
            <v>671350  411350 - R&amp;M Chemicals</v>
          </cell>
          <cell r="E20193" t="str">
            <v>District 7</v>
          </cell>
          <cell r="F20193" t="str">
            <v>Sewer</v>
          </cell>
        </row>
        <row r="20194">
          <cell r="B20194">
            <v>4.4000000000000004</v>
          </cell>
          <cell r="C20194">
            <v>2013</v>
          </cell>
          <cell r="D20194" t="str">
            <v>671350  411350 - R&amp;M Chemicals</v>
          </cell>
          <cell r="E20194" t="str">
            <v>District 6</v>
          </cell>
          <cell r="F20194" t="str">
            <v>Sewer</v>
          </cell>
        </row>
        <row r="20195">
          <cell r="B20195">
            <v>-0.95</v>
          </cell>
          <cell r="C20195">
            <v>2013</v>
          </cell>
          <cell r="D20195" t="str">
            <v>671350  411350 - R&amp;M Chemicals</v>
          </cell>
          <cell r="E20195" t="str">
            <v>District 3</v>
          </cell>
          <cell r="F20195" t="str">
            <v>Sewer</v>
          </cell>
        </row>
        <row r="20196">
          <cell r="B20196">
            <v>1.65</v>
          </cell>
          <cell r="C20196">
            <v>2013</v>
          </cell>
          <cell r="D20196" t="str">
            <v>671350  411350 - R&amp;M Chemicals</v>
          </cell>
          <cell r="E20196" t="str">
            <v>District 6</v>
          </cell>
          <cell r="F20196" t="str">
            <v>Sewer</v>
          </cell>
        </row>
        <row r="20197">
          <cell r="B20197">
            <v>3.08</v>
          </cell>
          <cell r="C20197">
            <v>2013</v>
          </cell>
          <cell r="D20197" t="str">
            <v>671350  411350 - R&amp;M Chemicals</v>
          </cell>
          <cell r="E20197" t="str">
            <v>District 6</v>
          </cell>
          <cell r="F20197" t="str">
            <v>Sewer</v>
          </cell>
        </row>
        <row r="20198">
          <cell r="B20198">
            <v>4.49</v>
          </cell>
          <cell r="C20198">
            <v>2013</v>
          </cell>
          <cell r="D20198" t="str">
            <v>671350  411350 - R&amp;M Chemicals</v>
          </cell>
          <cell r="E20198" t="str">
            <v>TOC</v>
          </cell>
          <cell r="F20198" t="str">
            <v>Water</v>
          </cell>
        </row>
        <row r="20199">
          <cell r="B20199">
            <v>-7.0000000000000007E-2</v>
          </cell>
          <cell r="C20199">
            <v>2013</v>
          </cell>
          <cell r="D20199" t="str">
            <v>671350  411350 - R&amp;M Chemicals</v>
          </cell>
          <cell r="E20199" t="str">
            <v>Informal Settlements</v>
          </cell>
          <cell r="F20199" t="str">
            <v>Water</v>
          </cell>
        </row>
        <row r="20200">
          <cell r="B20200">
            <v>1.65</v>
          </cell>
          <cell r="C20200">
            <v>2013</v>
          </cell>
          <cell r="D20200" t="str">
            <v>671350  411350 - R&amp;M Chemicals</v>
          </cell>
          <cell r="E20200" t="str">
            <v>Logistics</v>
          </cell>
          <cell r="F20200" t="str">
            <v>Water</v>
          </cell>
        </row>
        <row r="20201">
          <cell r="B20201">
            <v>122.99</v>
          </cell>
          <cell r="C20201">
            <v>2013</v>
          </cell>
          <cell r="D20201" t="str">
            <v>671350  411350 - R&amp;M Chemicals</v>
          </cell>
          <cell r="E20201" t="str">
            <v>District 1</v>
          </cell>
          <cell r="F20201" t="str">
            <v>Water</v>
          </cell>
        </row>
        <row r="20202">
          <cell r="B20202">
            <v>82.85</v>
          </cell>
          <cell r="C20202">
            <v>2013</v>
          </cell>
          <cell r="D20202" t="str">
            <v>671350  411350 - R&amp;M Chemicals</v>
          </cell>
          <cell r="E20202" t="str">
            <v>District 8</v>
          </cell>
          <cell r="F20202" t="str">
            <v>Water</v>
          </cell>
        </row>
        <row r="20203">
          <cell r="B20203">
            <v>-0.71</v>
          </cell>
          <cell r="C20203">
            <v>2013</v>
          </cell>
          <cell r="D20203" t="str">
            <v>671350  411350 - R&amp;M Chemicals</v>
          </cell>
          <cell r="E20203" t="str">
            <v>District 3</v>
          </cell>
          <cell r="F20203" t="str">
            <v>Water</v>
          </cell>
        </row>
        <row r="20204">
          <cell r="B20204">
            <v>5.8</v>
          </cell>
          <cell r="C20204">
            <v>2013</v>
          </cell>
          <cell r="D20204" t="str">
            <v>671350  411350 - R&amp;M Chemicals</v>
          </cell>
          <cell r="E20204" t="str">
            <v>District 3</v>
          </cell>
          <cell r="F20204" t="str">
            <v>Water</v>
          </cell>
        </row>
        <row r="20205">
          <cell r="B20205">
            <v>5.88</v>
          </cell>
          <cell r="C20205">
            <v>2013</v>
          </cell>
          <cell r="D20205" t="str">
            <v>671350  411350 - R&amp;M Chemicals</v>
          </cell>
          <cell r="E20205" t="str">
            <v>District 4</v>
          </cell>
          <cell r="F20205" t="str">
            <v>Water</v>
          </cell>
        </row>
        <row r="20206">
          <cell r="B20206">
            <v>15.5</v>
          </cell>
          <cell r="C20206">
            <v>2013</v>
          </cell>
          <cell r="D20206" t="str">
            <v>671350  411350 - R&amp;M Chemicals</v>
          </cell>
          <cell r="E20206" t="str">
            <v>District 4</v>
          </cell>
          <cell r="F20206" t="str">
            <v>Water</v>
          </cell>
        </row>
        <row r="20207">
          <cell r="B20207">
            <v>1.58</v>
          </cell>
          <cell r="C20207">
            <v>2013</v>
          </cell>
          <cell r="D20207" t="str">
            <v>671350  411350 - R&amp;M Chemicals</v>
          </cell>
          <cell r="E20207" t="str">
            <v>District 6</v>
          </cell>
          <cell r="F20207" t="str">
            <v>Water</v>
          </cell>
        </row>
        <row r="20208">
          <cell r="B20208">
            <v>0.64</v>
          </cell>
          <cell r="C20208">
            <v>2013</v>
          </cell>
          <cell r="D20208" t="str">
            <v>671350  411350 - R&amp;M Chemicals</v>
          </cell>
          <cell r="E20208" t="str">
            <v>District 6</v>
          </cell>
          <cell r="F20208" t="str">
            <v>Water</v>
          </cell>
        </row>
        <row r="20209">
          <cell r="B20209">
            <v>7.98</v>
          </cell>
          <cell r="C20209">
            <v>2013</v>
          </cell>
          <cell r="D20209" t="str">
            <v>671350  411350 - R&amp;M Chemicals</v>
          </cell>
          <cell r="E20209" t="str">
            <v>District 8</v>
          </cell>
          <cell r="F20209" t="str">
            <v>Water</v>
          </cell>
        </row>
        <row r="20210">
          <cell r="B20210">
            <v>12.54</v>
          </cell>
          <cell r="C20210">
            <v>2013</v>
          </cell>
          <cell r="D20210" t="str">
            <v>671350  411350 - R&amp;M Chemicals</v>
          </cell>
          <cell r="E20210" t="str">
            <v>District 8</v>
          </cell>
          <cell r="F20210" t="str">
            <v>Water</v>
          </cell>
        </row>
        <row r="20211">
          <cell r="B20211">
            <v>5.0999999999999996</v>
          </cell>
          <cell r="C20211">
            <v>2013</v>
          </cell>
          <cell r="D20211" t="str">
            <v>671350  411350 - R&amp;M Chemicals</v>
          </cell>
          <cell r="E20211" t="str">
            <v>District 8</v>
          </cell>
          <cell r="F20211" t="str">
            <v>Water</v>
          </cell>
        </row>
        <row r="20212">
          <cell r="B20212">
            <v>276.45</v>
          </cell>
          <cell r="C20212">
            <v>2013</v>
          </cell>
          <cell r="D20212" t="str">
            <v>671350  411350 - R&amp;M Chemicals</v>
          </cell>
          <cell r="E20212" t="e">
            <v>#N/A</v>
          </cell>
          <cell r="F20212" t="e">
            <v>#VALUE!</v>
          </cell>
        </row>
        <row r="20213">
          <cell r="B20213">
            <v>1969</v>
          </cell>
          <cell r="C20213">
            <v>2013</v>
          </cell>
          <cell r="D20213" t="str">
            <v>671350  411350 - R&amp;M Chemicals</v>
          </cell>
          <cell r="E20213" t="str">
            <v>District 8</v>
          </cell>
          <cell r="F20213" t="str">
            <v>Water</v>
          </cell>
        </row>
        <row r="20214">
          <cell r="B20214">
            <v>3433.19</v>
          </cell>
          <cell r="C20214">
            <v>2013</v>
          </cell>
          <cell r="D20214" t="str">
            <v>671350  411350 - R&amp;M Chemicals</v>
          </cell>
          <cell r="E20214" t="str">
            <v>District 8</v>
          </cell>
          <cell r="F20214" t="str">
            <v>Water</v>
          </cell>
        </row>
        <row r="20215">
          <cell r="B20215">
            <v>2424</v>
          </cell>
          <cell r="C20215">
            <v>2013</v>
          </cell>
          <cell r="D20215" t="str">
            <v>671350  411350 - R&amp;M Chemicals</v>
          </cell>
          <cell r="E20215" t="str">
            <v>District 6</v>
          </cell>
          <cell r="F20215" t="str">
            <v>Water</v>
          </cell>
        </row>
        <row r="20216">
          <cell r="B20216">
            <v>503</v>
          </cell>
          <cell r="C20216">
            <v>2013</v>
          </cell>
          <cell r="D20216" t="str">
            <v>671350  411350 - R&amp;M Chemicals</v>
          </cell>
          <cell r="E20216" t="str">
            <v>District 3</v>
          </cell>
          <cell r="F20216" t="str">
            <v>Water</v>
          </cell>
        </row>
        <row r="20217">
          <cell r="B20217">
            <v>844.34</v>
          </cell>
          <cell r="C20217">
            <v>2013</v>
          </cell>
          <cell r="D20217" t="str">
            <v>671350  411350 - R&amp;M Chemicals</v>
          </cell>
          <cell r="E20217" t="str">
            <v>District 3</v>
          </cell>
          <cell r="F20217" t="str">
            <v>Water</v>
          </cell>
        </row>
        <row r="20218">
          <cell r="B20218">
            <v>177</v>
          </cell>
          <cell r="C20218">
            <v>2013</v>
          </cell>
          <cell r="D20218" t="str">
            <v>671350  411350 - R&amp;M Chemicals</v>
          </cell>
          <cell r="E20218" t="str">
            <v>District 3</v>
          </cell>
          <cell r="F20218" t="str">
            <v>Water</v>
          </cell>
        </row>
        <row r="20219">
          <cell r="B20219">
            <v>1786</v>
          </cell>
          <cell r="C20219">
            <v>2013</v>
          </cell>
          <cell r="D20219" t="str">
            <v>671350  411350 - R&amp;M Chemicals</v>
          </cell>
          <cell r="E20219" t="str">
            <v>District 3</v>
          </cell>
          <cell r="F20219" t="str">
            <v>Water</v>
          </cell>
        </row>
        <row r="20220">
          <cell r="B20220">
            <v>393</v>
          </cell>
          <cell r="C20220">
            <v>2013</v>
          </cell>
          <cell r="D20220" t="str">
            <v>671350  411350 - R&amp;M Chemicals</v>
          </cell>
          <cell r="E20220" t="str">
            <v>District 4</v>
          </cell>
          <cell r="F20220" t="str">
            <v>Water</v>
          </cell>
        </row>
        <row r="20221">
          <cell r="B20221">
            <v>1440</v>
          </cell>
          <cell r="C20221">
            <v>2013</v>
          </cell>
          <cell r="D20221" t="str">
            <v>671350  411350 - R&amp;M Chemicals</v>
          </cell>
          <cell r="E20221" t="str">
            <v>District 4</v>
          </cell>
          <cell r="F20221" t="str">
            <v>Water</v>
          </cell>
        </row>
        <row r="20222">
          <cell r="B20222">
            <v>609</v>
          </cell>
          <cell r="C20222">
            <v>2013</v>
          </cell>
          <cell r="D20222" t="str">
            <v>671350  411350 - R&amp;M Chemicals</v>
          </cell>
          <cell r="E20222" t="str">
            <v>District 4</v>
          </cell>
          <cell r="F20222" t="str">
            <v>Water</v>
          </cell>
        </row>
        <row r="20223">
          <cell r="B20223">
            <v>3962.29</v>
          </cell>
          <cell r="C20223">
            <v>2013</v>
          </cell>
          <cell r="D20223" t="str">
            <v>671350  411350 - R&amp;M Chemicals</v>
          </cell>
          <cell r="E20223" t="str">
            <v>District 4</v>
          </cell>
          <cell r="F20223" t="str">
            <v>Water</v>
          </cell>
        </row>
        <row r="20224">
          <cell r="B20224">
            <v>2631</v>
          </cell>
          <cell r="C20224">
            <v>2013</v>
          </cell>
          <cell r="D20224" t="str">
            <v>671350  411350 - R&amp;M Chemicals</v>
          </cell>
          <cell r="E20224" t="str">
            <v>District 4</v>
          </cell>
          <cell r="F20224" t="str">
            <v>Water</v>
          </cell>
        </row>
        <row r="20225">
          <cell r="B20225">
            <v>1443.04</v>
          </cell>
          <cell r="C20225">
            <v>2013</v>
          </cell>
          <cell r="D20225" t="str">
            <v>671350  411350 - R&amp;M Chemicals</v>
          </cell>
          <cell r="E20225" t="str">
            <v>District 4</v>
          </cell>
          <cell r="F20225" t="str">
            <v>Water</v>
          </cell>
        </row>
        <row r="20226">
          <cell r="B20226">
            <v>82</v>
          </cell>
          <cell r="C20226">
            <v>2013</v>
          </cell>
          <cell r="D20226" t="str">
            <v>671350  411350 - R&amp;M Chemicals</v>
          </cell>
          <cell r="E20226" t="str">
            <v>District 8</v>
          </cell>
          <cell r="F20226" t="str">
            <v>Water</v>
          </cell>
        </row>
        <row r="20227">
          <cell r="B20227">
            <v>102</v>
          </cell>
          <cell r="C20227">
            <v>2013</v>
          </cell>
          <cell r="D20227" t="str">
            <v>671350  411350 - R&amp;M Chemicals</v>
          </cell>
          <cell r="E20227" t="str">
            <v>District 8</v>
          </cell>
          <cell r="F20227" t="str">
            <v>Water</v>
          </cell>
        </row>
        <row r="20228">
          <cell r="B20228">
            <v>8</v>
          </cell>
          <cell r="C20228">
            <v>2013</v>
          </cell>
          <cell r="D20228" t="str">
            <v>671350  411350 - R&amp;M Chemicals</v>
          </cell>
          <cell r="E20228" t="str">
            <v>District 1</v>
          </cell>
          <cell r="F20228" t="str">
            <v>Water</v>
          </cell>
        </row>
        <row r="20229">
          <cell r="B20229">
            <v>441</v>
          </cell>
          <cell r="C20229">
            <v>2013</v>
          </cell>
          <cell r="D20229" t="str">
            <v>671350  411350 - R&amp;M Chemicals</v>
          </cell>
          <cell r="E20229" t="str">
            <v>District 8</v>
          </cell>
          <cell r="F20229" t="str">
            <v>Water</v>
          </cell>
        </row>
        <row r="20230">
          <cell r="B20230">
            <v>719</v>
          </cell>
          <cell r="C20230">
            <v>2013</v>
          </cell>
          <cell r="D20230" t="str">
            <v>671350  411350 - R&amp;M Chemicals</v>
          </cell>
          <cell r="E20230" t="str">
            <v>District 6</v>
          </cell>
          <cell r="F20230" t="str">
            <v>Water</v>
          </cell>
        </row>
        <row r="20231">
          <cell r="B20231">
            <v>4573</v>
          </cell>
          <cell r="C20231">
            <v>2013</v>
          </cell>
          <cell r="D20231" t="str">
            <v>671350  411350 - R&amp;M Chemicals</v>
          </cell>
          <cell r="E20231" t="str">
            <v>District 6</v>
          </cell>
          <cell r="F20231" t="str">
            <v>Water</v>
          </cell>
        </row>
        <row r="20232">
          <cell r="B20232">
            <v>63</v>
          </cell>
          <cell r="C20232">
            <v>2013</v>
          </cell>
          <cell r="D20232" t="str">
            <v>671350  411350 - R&amp;M Chemicals</v>
          </cell>
          <cell r="E20232" t="str">
            <v>District 6</v>
          </cell>
          <cell r="F20232" t="str">
            <v>Water</v>
          </cell>
        </row>
        <row r="20233">
          <cell r="B20233">
            <v>1167</v>
          </cell>
          <cell r="C20233">
            <v>2013</v>
          </cell>
          <cell r="D20233" t="str">
            <v>671350  411350 - R&amp;M Chemicals</v>
          </cell>
          <cell r="E20233" t="str">
            <v>District 6</v>
          </cell>
          <cell r="F20233" t="str">
            <v>Water</v>
          </cell>
        </row>
        <row r="20234">
          <cell r="B20234">
            <v>2665</v>
          </cell>
          <cell r="C20234">
            <v>2013</v>
          </cell>
          <cell r="D20234" t="str">
            <v>671350  411350 - R&amp;M Chemicals</v>
          </cell>
          <cell r="E20234" t="str">
            <v>District 6</v>
          </cell>
          <cell r="F20234" t="str">
            <v>Water</v>
          </cell>
        </row>
        <row r="20235">
          <cell r="B20235">
            <v>3443</v>
          </cell>
          <cell r="C20235">
            <v>2013</v>
          </cell>
          <cell r="D20235" t="str">
            <v>671350  411350 - R&amp;M Chemicals</v>
          </cell>
          <cell r="E20235" t="str">
            <v>District 6</v>
          </cell>
          <cell r="F20235" t="str">
            <v>Water</v>
          </cell>
        </row>
        <row r="20236">
          <cell r="B20236">
            <v>2941</v>
          </cell>
          <cell r="C20236">
            <v>2013</v>
          </cell>
          <cell r="D20236" t="str">
            <v>671350  411350 - R&amp;M Chemicals</v>
          </cell>
          <cell r="E20236" t="str">
            <v>District 8</v>
          </cell>
          <cell r="F20236" t="str">
            <v>Water</v>
          </cell>
        </row>
        <row r="20237">
          <cell r="B20237">
            <v>8048</v>
          </cell>
          <cell r="C20237">
            <v>2013</v>
          </cell>
          <cell r="D20237" t="str">
            <v>671350  411350 - R&amp;M Chemicals</v>
          </cell>
          <cell r="E20237" t="str">
            <v>District 8</v>
          </cell>
          <cell r="F20237" t="str">
            <v>Water</v>
          </cell>
        </row>
        <row r="20238">
          <cell r="B20238">
            <v>49</v>
          </cell>
          <cell r="C20238">
            <v>2013</v>
          </cell>
          <cell r="D20238" t="str">
            <v>671350  411350 - R&amp;M Chemicals</v>
          </cell>
          <cell r="E20238" t="str">
            <v>District 8</v>
          </cell>
          <cell r="F20238" t="str">
            <v>Water</v>
          </cell>
        </row>
        <row r="20239">
          <cell r="B20239">
            <v>592</v>
          </cell>
          <cell r="C20239">
            <v>2013</v>
          </cell>
          <cell r="D20239" t="str">
            <v>671350  411350 - R&amp;M Chemicals</v>
          </cell>
          <cell r="E20239" t="str">
            <v>District 8</v>
          </cell>
          <cell r="F20239" t="str">
            <v>Water</v>
          </cell>
        </row>
        <row r="20240">
          <cell r="B20240">
            <v>6680</v>
          </cell>
          <cell r="C20240">
            <v>2013</v>
          </cell>
          <cell r="D20240" t="str">
            <v>671350  411350 - R&amp;M Chemicals</v>
          </cell>
          <cell r="E20240" t="str">
            <v>District 8</v>
          </cell>
          <cell r="F20240" t="str">
            <v>Water</v>
          </cell>
        </row>
        <row r="20241">
          <cell r="B20241">
            <v>2149</v>
          </cell>
          <cell r="C20241">
            <v>2013</v>
          </cell>
          <cell r="D20241" t="str">
            <v>671350  411350 - R&amp;M Chemicals</v>
          </cell>
          <cell r="E20241" t="str">
            <v>District 8</v>
          </cell>
          <cell r="F20241" t="str">
            <v>Water</v>
          </cell>
        </row>
        <row r="20242">
          <cell r="B20242">
            <v>28413</v>
          </cell>
          <cell r="C20242">
            <v>2013</v>
          </cell>
          <cell r="D20242" t="str">
            <v>671350  411350 - R&amp;M Chemicals</v>
          </cell>
          <cell r="E20242" t="str">
            <v>District 8</v>
          </cell>
          <cell r="F20242" t="str">
            <v>Water</v>
          </cell>
        </row>
        <row r="20243">
          <cell r="B20243">
            <v>868</v>
          </cell>
          <cell r="C20243">
            <v>2013</v>
          </cell>
          <cell r="D20243" t="str">
            <v>671350  411350 - R&amp;M Chemicals</v>
          </cell>
          <cell r="E20243" t="str">
            <v>District 6</v>
          </cell>
          <cell r="F20243" t="str">
            <v>Water</v>
          </cell>
        </row>
        <row r="20244">
          <cell r="B20244">
            <v>76</v>
          </cell>
          <cell r="C20244">
            <v>2013</v>
          </cell>
          <cell r="D20244" t="str">
            <v>671350  411350 - R&amp;M Chemicals</v>
          </cell>
          <cell r="E20244" t="str">
            <v>Informal Settlements</v>
          </cell>
          <cell r="F20244" t="str">
            <v>Sewer</v>
          </cell>
        </row>
        <row r="20245">
          <cell r="B20245">
            <v>573</v>
          </cell>
          <cell r="C20245">
            <v>2013</v>
          </cell>
          <cell r="D20245" t="str">
            <v>671350  411350 - R&amp;M Chemicals</v>
          </cell>
          <cell r="E20245" t="str">
            <v>Informal Settlements</v>
          </cell>
          <cell r="F20245" t="str">
            <v>Sewer</v>
          </cell>
        </row>
        <row r="20246">
          <cell r="B20246">
            <v>8529</v>
          </cell>
          <cell r="C20246">
            <v>2013</v>
          </cell>
          <cell r="D20246" t="str">
            <v>671350  411350 - R&amp;M Chemicals</v>
          </cell>
          <cell r="E20246" t="str">
            <v>District 1</v>
          </cell>
          <cell r="F20246" t="str">
            <v>Sewer</v>
          </cell>
        </row>
        <row r="20247">
          <cell r="B20247">
            <v>3547</v>
          </cell>
          <cell r="C20247">
            <v>2013</v>
          </cell>
          <cell r="D20247" t="str">
            <v>671350  411350 - R&amp;M Chemicals</v>
          </cell>
          <cell r="E20247" t="str">
            <v>District 7</v>
          </cell>
          <cell r="F20247" t="str">
            <v>Sewer</v>
          </cell>
        </row>
        <row r="20248">
          <cell r="B20248">
            <v>1242.8699999999999</v>
          </cell>
          <cell r="C20248">
            <v>2013</v>
          </cell>
          <cell r="D20248" t="str">
            <v>671350  411350 - R&amp;M Chemicals</v>
          </cell>
          <cell r="E20248" t="str">
            <v>District 6</v>
          </cell>
          <cell r="F20248" t="str">
            <v>Sewer</v>
          </cell>
        </row>
        <row r="20249">
          <cell r="B20249">
            <v>57</v>
          </cell>
          <cell r="C20249">
            <v>2013</v>
          </cell>
          <cell r="D20249" t="str">
            <v>671350  411350 - R&amp;M Chemicals</v>
          </cell>
          <cell r="E20249" t="str">
            <v>TOC</v>
          </cell>
          <cell r="F20249" t="str">
            <v>Sewer</v>
          </cell>
        </row>
        <row r="20250">
          <cell r="B20250">
            <v>1354.95</v>
          </cell>
          <cell r="C20250">
            <v>2013</v>
          </cell>
          <cell r="D20250" t="str">
            <v>671350  411350 - R&amp;M Chemicals</v>
          </cell>
          <cell r="E20250" t="str">
            <v>District 3</v>
          </cell>
          <cell r="F20250" t="str">
            <v>Sewer</v>
          </cell>
        </row>
        <row r="20251">
          <cell r="B20251">
            <v>4136</v>
          </cell>
          <cell r="C20251">
            <v>2013</v>
          </cell>
          <cell r="D20251" t="str">
            <v>671350  411350 - R&amp;M Chemicals</v>
          </cell>
          <cell r="E20251" t="str">
            <v>District 4</v>
          </cell>
          <cell r="F20251" t="str">
            <v>Sewer</v>
          </cell>
        </row>
        <row r="20252">
          <cell r="B20252">
            <v>3297</v>
          </cell>
          <cell r="C20252">
            <v>2013</v>
          </cell>
          <cell r="D20252" t="str">
            <v>671350  411350 - R&amp;M Chemicals</v>
          </cell>
          <cell r="E20252" t="str">
            <v>District 4</v>
          </cell>
          <cell r="F20252" t="str">
            <v>Sewer</v>
          </cell>
        </row>
        <row r="20253">
          <cell r="B20253">
            <v>1661</v>
          </cell>
          <cell r="C20253">
            <v>2013</v>
          </cell>
          <cell r="D20253" t="str">
            <v>671350  411350 - R&amp;M Chemicals</v>
          </cell>
          <cell r="E20253" t="str">
            <v>District 4</v>
          </cell>
          <cell r="F20253" t="str">
            <v>Sewer</v>
          </cell>
        </row>
        <row r="20254">
          <cell r="B20254">
            <v>1663</v>
          </cell>
          <cell r="C20254">
            <v>2013</v>
          </cell>
          <cell r="D20254" t="str">
            <v>671350  411350 - R&amp;M Chemicals</v>
          </cell>
          <cell r="E20254" t="str">
            <v>District 7</v>
          </cell>
          <cell r="F20254" t="str">
            <v>Sewer</v>
          </cell>
        </row>
        <row r="20255">
          <cell r="B20255">
            <v>613</v>
          </cell>
          <cell r="C20255">
            <v>2013</v>
          </cell>
          <cell r="D20255" t="str">
            <v>671350  411350 - R&amp;M Chemicals</v>
          </cell>
          <cell r="E20255" t="str">
            <v>District 6</v>
          </cell>
          <cell r="F20255" t="str">
            <v>Sewer</v>
          </cell>
        </row>
        <row r="20256">
          <cell r="B20256">
            <v>718</v>
          </cell>
          <cell r="C20256">
            <v>2013</v>
          </cell>
          <cell r="D20256" t="str">
            <v>671350  411350 - R&amp;M Chemicals</v>
          </cell>
          <cell r="E20256" t="str">
            <v>District 6</v>
          </cell>
          <cell r="F20256" t="str">
            <v>Sewer</v>
          </cell>
        </row>
        <row r="20257">
          <cell r="B20257">
            <v>2229</v>
          </cell>
          <cell r="C20257">
            <v>2013</v>
          </cell>
          <cell r="D20257" t="str">
            <v>671350  411350 - R&amp;M Chemicals</v>
          </cell>
          <cell r="E20257" t="str">
            <v>District 6</v>
          </cell>
          <cell r="F20257" t="str">
            <v>Sewer</v>
          </cell>
        </row>
        <row r="20258">
          <cell r="B20258">
            <v>86</v>
          </cell>
          <cell r="C20258">
            <v>2013</v>
          </cell>
          <cell r="D20258" t="str">
            <v>671350  411350 - R&amp;M Chemicals</v>
          </cell>
          <cell r="E20258" t="str">
            <v>District 7</v>
          </cell>
          <cell r="F20258" t="str">
            <v>Sewer</v>
          </cell>
        </row>
        <row r="20259">
          <cell r="B20259">
            <v>1327.28</v>
          </cell>
          <cell r="C20259">
            <v>2013</v>
          </cell>
          <cell r="D20259" t="str">
            <v>671350  411350 - R&amp;M Chemicals</v>
          </cell>
          <cell r="E20259" t="str">
            <v>District 7</v>
          </cell>
          <cell r="F20259" t="str">
            <v>Sewer</v>
          </cell>
        </row>
        <row r="20260">
          <cell r="B20260">
            <v>5299</v>
          </cell>
          <cell r="C20260">
            <v>2013</v>
          </cell>
          <cell r="D20260" t="str">
            <v>671350  411350 - R&amp;M Chemicals</v>
          </cell>
          <cell r="E20260" t="str">
            <v>Logistics</v>
          </cell>
          <cell r="F20260" t="str">
            <v>Water</v>
          </cell>
        </row>
        <row r="20261">
          <cell r="B20261">
            <v>6619</v>
          </cell>
          <cell r="C20261">
            <v>2013</v>
          </cell>
          <cell r="D20261" t="str">
            <v>671350  411350 - R&amp;M Chemicals</v>
          </cell>
          <cell r="E20261" t="str">
            <v>Informal Settlements</v>
          </cell>
          <cell r="F20261" t="str">
            <v>Water</v>
          </cell>
        </row>
        <row r="20262">
          <cell r="B20262">
            <v>6688.35</v>
          </cell>
          <cell r="C20262">
            <v>2013</v>
          </cell>
          <cell r="D20262" t="str">
            <v>671350  411350 - R&amp;M Chemicals</v>
          </cell>
          <cell r="E20262" t="str">
            <v>TOC</v>
          </cell>
          <cell r="F20262" t="str">
            <v>Water</v>
          </cell>
        </row>
        <row r="20263">
          <cell r="B20263">
            <v>4035.67</v>
          </cell>
          <cell r="C20263">
            <v>2013</v>
          </cell>
          <cell r="D20263" t="str">
            <v>671350  411350 - R&amp;M Chemicals</v>
          </cell>
          <cell r="E20263" t="str">
            <v>Informal Settlements</v>
          </cell>
          <cell r="F20263" t="str">
            <v>Water</v>
          </cell>
        </row>
        <row r="20264">
          <cell r="B20264">
            <v>4057</v>
          </cell>
          <cell r="C20264">
            <v>2013</v>
          </cell>
          <cell r="D20264" t="str">
            <v>671350  411350 - R&amp;M Chemicals</v>
          </cell>
          <cell r="E20264" t="str">
            <v>TOC</v>
          </cell>
          <cell r="F20264" t="str">
            <v>Water</v>
          </cell>
        </row>
        <row r="20265">
          <cell r="B20265">
            <v>2686</v>
          </cell>
          <cell r="C20265">
            <v>2013</v>
          </cell>
          <cell r="D20265" t="str">
            <v>671350  411350 - R&amp;M Chemicals</v>
          </cell>
          <cell r="E20265" t="str">
            <v>Logistics</v>
          </cell>
          <cell r="F20265" t="str">
            <v>Water</v>
          </cell>
        </row>
        <row r="20266">
          <cell r="B20266">
            <v>2137</v>
          </cell>
          <cell r="C20266">
            <v>2013</v>
          </cell>
          <cell r="D20266" t="str">
            <v>671350  411350 - R&amp;M Chemicals</v>
          </cell>
          <cell r="E20266" t="str">
            <v>Logistics</v>
          </cell>
          <cell r="F20266" t="str">
            <v>Water</v>
          </cell>
        </row>
        <row r="20267">
          <cell r="B20267">
            <v>3688</v>
          </cell>
          <cell r="C20267">
            <v>2013</v>
          </cell>
          <cell r="D20267" t="str">
            <v>671350  411350 - R&amp;M Chemicals</v>
          </cell>
          <cell r="E20267" t="str">
            <v>Logistics</v>
          </cell>
          <cell r="F20267" t="str">
            <v>Water</v>
          </cell>
        </row>
        <row r="20268">
          <cell r="B20268">
            <v>2075</v>
          </cell>
          <cell r="C20268">
            <v>2013</v>
          </cell>
          <cell r="D20268" t="str">
            <v>671350  411350 - R&amp;M Chemicals</v>
          </cell>
          <cell r="E20268" t="str">
            <v>Logistics</v>
          </cell>
          <cell r="F20268" t="str">
            <v>Water</v>
          </cell>
        </row>
        <row r="20269">
          <cell r="B20269">
            <v>3514</v>
          </cell>
          <cell r="C20269">
            <v>2013</v>
          </cell>
          <cell r="D20269" t="str">
            <v>671350  411350 - R&amp;M Chemicals</v>
          </cell>
          <cell r="E20269" t="str">
            <v>Logistics</v>
          </cell>
          <cell r="F20269" t="str">
            <v>Water</v>
          </cell>
        </row>
        <row r="20270">
          <cell r="B20270">
            <v>1825</v>
          </cell>
          <cell r="C20270">
            <v>2013</v>
          </cell>
          <cell r="D20270" t="str">
            <v>671350  411350 - R&amp;M Chemicals</v>
          </cell>
          <cell r="E20270" t="str">
            <v>District 1</v>
          </cell>
          <cell r="F20270" t="str">
            <v>Water</v>
          </cell>
        </row>
        <row r="20271">
          <cell r="B20271">
            <v>2611</v>
          </cell>
          <cell r="C20271">
            <v>2013</v>
          </cell>
          <cell r="D20271" t="str">
            <v>671350  411350 - R&amp;M Chemicals</v>
          </cell>
          <cell r="E20271" t="str">
            <v>District 1</v>
          </cell>
          <cell r="F20271" t="str">
            <v>Water</v>
          </cell>
        </row>
        <row r="20272">
          <cell r="B20272">
            <v>39</v>
          </cell>
          <cell r="C20272">
            <v>2013</v>
          </cell>
          <cell r="D20272" t="str">
            <v>671350  411350 - R&amp;M Chemicals</v>
          </cell>
          <cell r="E20272" t="str">
            <v>District 1</v>
          </cell>
          <cell r="F20272" t="str">
            <v>Water</v>
          </cell>
        </row>
        <row r="20273">
          <cell r="B20273">
            <v>6873</v>
          </cell>
          <cell r="C20273">
            <v>2013</v>
          </cell>
          <cell r="D20273" t="str">
            <v>671350  411350 - R&amp;M Chemicals</v>
          </cell>
          <cell r="E20273" t="str">
            <v>District 1</v>
          </cell>
          <cell r="F20273" t="str">
            <v>Water</v>
          </cell>
        </row>
        <row r="20274">
          <cell r="B20274">
            <v>167874.98</v>
          </cell>
          <cell r="C20274">
            <v>2013</v>
          </cell>
          <cell r="D20274" t="str">
            <v>671350  411350 - R&amp;M Chemicals</v>
          </cell>
          <cell r="E20274" t="e">
            <v>#N/A</v>
          </cell>
          <cell r="F20274" t="e">
            <v>#VALUE!</v>
          </cell>
        </row>
        <row r="20275">
          <cell r="B20275">
            <v>-1498.65</v>
          </cell>
          <cell r="C20275">
            <v>2013</v>
          </cell>
          <cell r="D20275" t="str">
            <v>671350  411350 - R&amp;M Chemicals</v>
          </cell>
          <cell r="E20275" t="str">
            <v>District 1</v>
          </cell>
          <cell r="F20275" t="str">
            <v>Sewer</v>
          </cell>
        </row>
        <row r="20276">
          <cell r="B20276">
            <v>-2352.9499999999998</v>
          </cell>
          <cell r="C20276">
            <v>2013</v>
          </cell>
          <cell r="D20276" t="str">
            <v>671350  411350 - R&amp;M Chemicals</v>
          </cell>
          <cell r="E20276" t="str">
            <v>District 4</v>
          </cell>
          <cell r="F20276" t="str">
            <v>Sewer</v>
          </cell>
        </row>
        <row r="20277">
          <cell r="B20277">
            <v>-4049.3</v>
          </cell>
          <cell r="C20277">
            <v>2013</v>
          </cell>
          <cell r="D20277" t="str">
            <v>671350  411350 - R&amp;M Chemicals</v>
          </cell>
          <cell r="E20277" t="str">
            <v>District 7</v>
          </cell>
          <cell r="F20277" t="str">
            <v>Sewer</v>
          </cell>
        </row>
        <row r="20278">
          <cell r="B20278">
            <v>-2640.56</v>
          </cell>
          <cell r="C20278">
            <v>2013</v>
          </cell>
          <cell r="D20278" t="str">
            <v>671350  411350 - R&amp;M Chemicals</v>
          </cell>
          <cell r="E20278" t="str">
            <v>Logistics</v>
          </cell>
          <cell r="F20278" t="str">
            <v>Water</v>
          </cell>
        </row>
        <row r="20279">
          <cell r="B20279">
            <v>-7931.02</v>
          </cell>
          <cell r="C20279">
            <v>2013</v>
          </cell>
          <cell r="D20279" t="str">
            <v>671350  411350 - R&amp;M Chemicals</v>
          </cell>
          <cell r="E20279" t="str">
            <v>District 1</v>
          </cell>
          <cell r="F20279" t="str">
            <v>Water</v>
          </cell>
        </row>
        <row r="20280">
          <cell r="B20280">
            <v>-6042.96</v>
          </cell>
          <cell r="C20280">
            <v>2013</v>
          </cell>
          <cell r="D20280" t="str">
            <v>671350  411350 - R&amp;M Chemicals</v>
          </cell>
          <cell r="E20280" t="str">
            <v>District 8</v>
          </cell>
          <cell r="F20280" t="str">
            <v>Water</v>
          </cell>
        </row>
        <row r="20281">
          <cell r="B20281">
            <v>-4990.58</v>
          </cell>
          <cell r="C20281">
            <v>2013</v>
          </cell>
          <cell r="D20281" t="str">
            <v>671350  411350 - R&amp;M Chemicals</v>
          </cell>
          <cell r="E20281" t="str">
            <v>District 6</v>
          </cell>
          <cell r="F20281" t="str">
            <v>Water</v>
          </cell>
        </row>
        <row r="20282">
          <cell r="B20282">
            <v>-1421.79</v>
          </cell>
          <cell r="C20282">
            <v>2013</v>
          </cell>
          <cell r="D20282" t="str">
            <v>671350  411350 - R&amp;M Chemicals</v>
          </cell>
          <cell r="E20282" t="str">
            <v>District 6</v>
          </cell>
          <cell r="F20282" t="str">
            <v>Water</v>
          </cell>
        </row>
        <row r="20283">
          <cell r="B20283">
            <v>-9480.66</v>
          </cell>
          <cell r="C20283">
            <v>2013</v>
          </cell>
          <cell r="D20283" t="str">
            <v>671350  411350 - R&amp;M Chemicals</v>
          </cell>
          <cell r="E20283" t="str">
            <v>District 6</v>
          </cell>
          <cell r="F20283" t="str">
            <v>Water</v>
          </cell>
        </row>
        <row r="20284">
          <cell r="B20284">
            <v>-7335.87</v>
          </cell>
          <cell r="C20284">
            <v>2013</v>
          </cell>
          <cell r="D20284" t="str">
            <v>671350  411350 - R&amp;M Chemicals</v>
          </cell>
          <cell r="E20284" t="str">
            <v>District 8</v>
          </cell>
          <cell r="F20284" t="str">
            <v>Water</v>
          </cell>
        </row>
        <row r="20285">
          <cell r="B20285">
            <v>-47744.34</v>
          </cell>
          <cell r="C20285">
            <v>2013</v>
          </cell>
          <cell r="D20285" t="str">
            <v>671350  411350 - R&amp;M Chemicals</v>
          </cell>
          <cell r="E20285" t="e">
            <v>#N/A</v>
          </cell>
          <cell r="F20285" t="e">
            <v>#VALUE!</v>
          </cell>
        </row>
        <row r="20286">
          <cell r="B20286">
            <v>3000</v>
          </cell>
          <cell r="C20286">
            <v>2013</v>
          </cell>
          <cell r="D20286" t="str">
            <v>671350  411350 - R&amp;M Chemicals</v>
          </cell>
          <cell r="E20286" t="str">
            <v>Logistics</v>
          </cell>
          <cell r="F20286" t="str">
            <v>Sewer</v>
          </cell>
        </row>
        <row r="20287">
          <cell r="B20287">
            <v>1825.6</v>
          </cell>
          <cell r="C20287">
            <v>2013</v>
          </cell>
          <cell r="D20287" t="str">
            <v>671350  411350 - R&amp;M Chemicals</v>
          </cell>
          <cell r="E20287" t="str">
            <v>Logistics</v>
          </cell>
          <cell r="F20287" t="str">
            <v>Water</v>
          </cell>
        </row>
        <row r="20288">
          <cell r="B20288">
            <v>3762.5</v>
          </cell>
          <cell r="C20288">
            <v>2013</v>
          </cell>
          <cell r="D20288" t="str">
            <v>671350  411350 - R&amp;M Chemicals</v>
          </cell>
          <cell r="E20288" t="str">
            <v>Logistics</v>
          </cell>
          <cell r="F20288" t="str">
            <v>Water</v>
          </cell>
        </row>
        <row r="20289">
          <cell r="B20289">
            <v>2207.25</v>
          </cell>
          <cell r="C20289">
            <v>2013</v>
          </cell>
          <cell r="D20289" t="str">
            <v>671350  411350 - R&amp;M Chemicals</v>
          </cell>
          <cell r="E20289" t="str">
            <v>Logistics</v>
          </cell>
          <cell r="F20289" t="str">
            <v>Water</v>
          </cell>
        </row>
        <row r="20290">
          <cell r="B20290">
            <v>1448.48</v>
          </cell>
          <cell r="C20290">
            <v>2013</v>
          </cell>
          <cell r="D20290" t="str">
            <v>671550  411550 - R&amp;M Cleaning Costs</v>
          </cell>
          <cell r="E20290" t="str">
            <v>District 6</v>
          </cell>
          <cell r="F20290" t="str">
            <v>Water</v>
          </cell>
        </row>
        <row r="20291">
          <cell r="B20291">
            <v>671.38</v>
          </cell>
          <cell r="C20291">
            <v>2013</v>
          </cell>
          <cell r="D20291" t="str">
            <v>671550  411550 - R&amp;M Cleaning Costs</v>
          </cell>
          <cell r="E20291" t="str">
            <v>District 6</v>
          </cell>
          <cell r="F20291" t="str">
            <v>Water</v>
          </cell>
        </row>
        <row r="20292">
          <cell r="B20292">
            <v>35400</v>
          </cell>
          <cell r="C20292">
            <v>2013</v>
          </cell>
          <cell r="D20292" t="str">
            <v>671550  411550 - R&amp;M Cleaning Costs</v>
          </cell>
          <cell r="E20292" t="str">
            <v>District 6</v>
          </cell>
          <cell r="F20292" t="str">
            <v>Water</v>
          </cell>
        </row>
        <row r="20293">
          <cell r="B20293">
            <v>129.06</v>
          </cell>
          <cell r="C20293">
            <v>2013</v>
          </cell>
          <cell r="D20293" t="str">
            <v>671550  411550 - R&amp;M Cleaning Costs</v>
          </cell>
          <cell r="E20293" t="str">
            <v>District 4</v>
          </cell>
          <cell r="F20293" t="str">
            <v>Water</v>
          </cell>
        </row>
        <row r="20294">
          <cell r="B20294">
            <v>461.82</v>
          </cell>
          <cell r="C20294">
            <v>2013</v>
          </cell>
          <cell r="D20294" t="str">
            <v>671550  411550 - R&amp;M Cleaning Costs</v>
          </cell>
          <cell r="E20294" t="str">
            <v>District 4</v>
          </cell>
          <cell r="F20294" t="str">
            <v>Water</v>
          </cell>
        </row>
        <row r="20295">
          <cell r="B20295">
            <v>36</v>
          </cell>
          <cell r="C20295">
            <v>2013</v>
          </cell>
          <cell r="D20295" t="str">
            <v>671550  411550 - R&amp;M Cleaning Costs</v>
          </cell>
          <cell r="E20295" t="str">
            <v>District 4</v>
          </cell>
          <cell r="F20295" t="str">
            <v>Water</v>
          </cell>
        </row>
        <row r="20296">
          <cell r="B20296">
            <v>204.97</v>
          </cell>
          <cell r="C20296">
            <v>2013</v>
          </cell>
          <cell r="D20296" t="str">
            <v>671550  411550 - R&amp;M Cleaning Costs</v>
          </cell>
          <cell r="E20296" t="str">
            <v>District 8</v>
          </cell>
          <cell r="F20296" t="str">
            <v>Water</v>
          </cell>
        </row>
        <row r="20297">
          <cell r="B20297">
            <v>64.8</v>
          </cell>
          <cell r="C20297">
            <v>2013</v>
          </cell>
          <cell r="D20297" t="str">
            <v>671550  411550 - R&amp;M Cleaning Costs</v>
          </cell>
          <cell r="E20297" t="str">
            <v>District 1</v>
          </cell>
          <cell r="F20297" t="str">
            <v>Water</v>
          </cell>
        </row>
        <row r="20298">
          <cell r="B20298">
            <v>99.9</v>
          </cell>
          <cell r="C20298">
            <v>2013</v>
          </cell>
          <cell r="D20298" t="str">
            <v>671550  411550 - R&amp;M Cleaning Costs</v>
          </cell>
          <cell r="E20298" t="str">
            <v>District 1</v>
          </cell>
          <cell r="F20298" t="str">
            <v>Water</v>
          </cell>
        </row>
        <row r="20299">
          <cell r="B20299">
            <v>216.66</v>
          </cell>
          <cell r="C20299">
            <v>2013</v>
          </cell>
          <cell r="D20299" t="str">
            <v>671550  411550 - R&amp;M Cleaning Costs</v>
          </cell>
          <cell r="E20299" t="str">
            <v>Logistics</v>
          </cell>
          <cell r="F20299" t="str">
            <v>Water</v>
          </cell>
        </row>
        <row r="20300">
          <cell r="B20300">
            <v>56.66</v>
          </cell>
          <cell r="C20300">
            <v>2013</v>
          </cell>
          <cell r="D20300" t="str">
            <v>671550  411550 - R&amp;M Cleaning Costs</v>
          </cell>
          <cell r="E20300" t="str">
            <v>Logistics</v>
          </cell>
          <cell r="F20300" t="str">
            <v>Water</v>
          </cell>
        </row>
        <row r="20301">
          <cell r="B20301">
            <v>382.42</v>
          </cell>
          <cell r="C20301">
            <v>2013</v>
          </cell>
          <cell r="D20301" t="str">
            <v>671550  411550 - R&amp;M Cleaning Costs</v>
          </cell>
          <cell r="E20301" t="str">
            <v>Logistics</v>
          </cell>
          <cell r="F20301" t="str">
            <v>Water</v>
          </cell>
        </row>
        <row r="20302">
          <cell r="B20302">
            <v>35473.870000000003</v>
          </cell>
          <cell r="C20302">
            <v>2013</v>
          </cell>
          <cell r="D20302" t="str">
            <v>671550  411550 - R&amp;M Cleaning Costs</v>
          </cell>
          <cell r="E20302" t="str">
            <v>Logistics</v>
          </cell>
          <cell r="F20302" t="str">
            <v>Water</v>
          </cell>
        </row>
        <row r="20303">
          <cell r="B20303">
            <v>497.68</v>
          </cell>
          <cell r="C20303">
            <v>2013</v>
          </cell>
          <cell r="D20303" t="str">
            <v>671550  411550 - R&amp;M Cleaning Costs</v>
          </cell>
          <cell r="E20303" t="str">
            <v>Logistics</v>
          </cell>
          <cell r="F20303" t="str">
            <v>Water</v>
          </cell>
        </row>
        <row r="20304">
          <cell r="B20304">
            <v>116.61</v>
          </cell>
          <cell r="C20304">
            <v>2013</v>
          </cell>
          <cell r="D20304" t="str">
            <v>671550  411550 - R&amp;M Cleaning Costs</v>
          </cell>
          <cell r="E20304" t="str">
            <v>Logistics</v>
          </cell>
          <cell r="F20304" t="str">
            <v>Water</v>
          </cell>
        </row>
        <row r="20305">
          <cell r="B20305">
            <v>0</v>
          </cell>
          <cell r="C20305">
            <v>2013</v>
          </cell>
          <cell r="D20305" t="str">
            <v>671550  411550 - R&amp;M Cleaning Costs</v>
          </cell>
          <cell r="E20305" t="str">
            <v>Logistics</v>
          </cell>
          <cell r="F20305" t="str">
            <v>Water</v>
          </cell>
        </row>
        <row r="20306">
          <cell r="B20306">
            <v>1478.42</v>
          </cell>
          <cell r="C20306">
            <v>2013</v>
          </cell>
          <cell r="D20306" t="str">
            <v>671550  411550 - R&amp;M Cleaning Costs</v>
          </cell>
          <cell r="E20306" t="str">
            <v>Informal Settlements</v>
          </cell>
          <cell r="F20306" t="str">
            <v>Water</v>
          </cell>
        </row>
        <row r="20307">
          <cell r="B20307">
            <v>1888.68</v>
          </cell>
          <cell r="C20307">
            <v>2013</v>
          </cell>
          <cell r="D20307" t="str">
            <v>671550  411550 - R&amp;M Cleaning Costs</v>
          </cell>
          <cell r="E20307" t="str">
            <v>District 7</v>
          </cell>
          <cell r="F20307" t="str">
            <v>Sewer</v>
          </cell>
        </row>
        <row r="20308">
          <cell r="B20308">
            <v>1119.67</v>
          </cell>
          <cell r="C20308">
            <v>2013</v>
          </cell>
          <cell r="D20308" t="str">
            <v>671550  411550 - R&amp;M Cleaning Costs</v>
          </cell>
          <cell r="E20308" t="str">
            <v>District 7</v>
          </cell>
          <cell r="F20308" t="str">
            <v>Sewer</v>
          </cell>
        </row>
        <row r="20309">
          <cell r="B20309">
            <v>28160.79</v>
          </cell>
          <cell r="C20309">
            <v>2013</v>
          </cell>
          <cell r="D20309" t="str">
            <v>671550  411550 - R&amp;M Cleaning Costs</v>
          </cell>
          <cell r="E20309" t="str">
            <v>District 6</v>
          </cell>
          <cell r="F20309" t="str">
            <v>Sewer</v>
          </cell>
        </row>
        <row r="20310">
          <cell r="B20310">
            <v>8473.3700000000008</v>
          </cell>
          <cell r="C20310">
            <v>2013</v>
          </cell>
          <cell r="D20310" t="str">
            <v>671550  411550 - R&amp;M Cleaning Costs</v>
          </cell>
          <cell r="E20310" t="str">
            <v>District 6</v>
          </cell>
          <cell r="F20310" t="str">
            <v>Sewer</v>
          </cell>
        </row>
        <row r="20311">
          <cell r="B20311">
            <v>1797</v>
          </cell>
          <cell r="C20311">
            <v>2013</v>
          </cell>
          <cell r="D20311" t="str">
            <v>671550  411550 - R&amp;M Cleaning Costs</v>
          </cell>
          <cell r="E20311" t="str">
            <v>District 4</v>
          </cell>
          <cell r="F20311" t="str">
            <v>Sewer</v>
          </cell>
        </row>
        <row r="20312">
          <cell r="B20312">
            <v>1415.88</v>
          </cell>
          <cell r="C20312">
            <v>2013</v>
          </cell>
          <cell r="D20312" t="str">
            <v>671550  411550 - R&amp;M Cleaning Costs</v>
          </cell>
          <cell r="E20312" t="str">
            <v>District 4</v>
          </cell>
          <cell r="F20312" t="str">
            <v>Sewer</v>
          </cell>
        </row>
        <row r="20313">
          <cell r="B20313">
            <v>7999.27</v>
          </cell>
          <cell r="C20313">
            <v>2013</v>
          </cell>
          <cell r="D20313" t="str">
            <v>671550  411550 - R&amp;M Cleaning Costs</v>
          </cell>
          <cell r="E20313" t="str">
            <v>District 7</v>
          </cell>
          <cell r="F20313" t="str">
            <v>Sewer</v>
          </cell>
        </row>
        <row r="20314">
          <cell r="B20314">
            <v>0</v>
          </cell>
          <cell r="C20314">
            <v>2013</v>
          </cell>
          <cell r="D20314" t="str">
            <v>671550  411550 - R&amp;M Cleaning Costs</v>
          </cell>
          <cell r="E20314" t="str">
            <v>District 1</v>
          </cell>
          <cell r="F20314" t="str">
            <v>Sewer</v>
          </cell>
        </row>
        <row r="20315">
          <cell r="B20315">
            <v>555.19000000000005</v>
          </cell>
          <cell r="C20315">
            <v>2013</v>
          </cell>
          <cell r="D20315" t="str">
            <v>671550  411550 - R&amp;M Cleaning Costs</v>
          </cell>
          <cell r="E20315" t="str">
            <v>District 1</v>
          </cell>
          <cell r="F20315" t="str">
            <v>Sewer</v>
          </cell>
        </row>
        <row r="20316">
          <cell r="B20316">
            <v>234594.63</v>
          </cell>
          <cell r="C20316">
            <v>2013</v>
          </cell>
          <cell r="D20316" t="str">
            <v>671550  411550 - R&amp;M Cleaning Costs</v>
          </cell>
          <cell r="E20316" t="str">
            <v>Logistics</v>
          </cell>
          <cell r="F20316" t="str">
            <v>Sewer</v>
          </cell>
        </row>
        <row r="20317">
          <cell r="B20317">
            <v>50207.83</v>
          </cell>
          <cell r="C20317">
            <v>2013</v>
          </cell>
          <cell r="D20317" t="str">
            <v>671550  411550 - R&amp;M Cleaning Costs</v>
          </cell>
          <cell r="E20317" t="str">
            <v>Informal Settlements</v>
          </cell>
          <cell r="F20317" t="str">
            <v>Sewer</v>
          </cell>
        </row>
        <row r="20318">
          <cell r="B20318">
            <v>0</v>
          </cell>
          <cell r="C20318">
            <v>2013</v>
          </cell>
          <cell r="D20318" t="str">
            <v>671550  411550 - R&amp;M Cleaning Costs</v>
          </cell>
          <cell r="E20318" t="str">
            <v>Planning &amp; Design</v>
          </cell>
          <cell r="F20318" t="str">
            <v>Sewer</v>
          </cell>
        </row>
        <row r="20319">
          <cell r="B20319">
            <v>354.8</v>
          </cell>
          <cell r="C20319">
            <v>2013</v>
          </cell>
          <cell r="D20319" t="str">
            <v>671550  411550 - R&amp;M Cleaning Costs</v>
          </cell>
          <cell r="E20319" t="str">
            <v>Informal Settlements</v>
          </cell>
          <cell r="F20319" t="str">
            <v>Sewer</v>
          </cell>
        </row>
        <row r="20320">
          <cell r="B20320">
            <v>9900</v>
          </cell>
          <cell r="C20320">
            <v>2013</v>
          </cell>
          <cell r="D20320" t="str">
            <v>672350  412350 - R&amp;M Hire Charges</v>
          </cell>
          <cell r="E20320" t="str">
            <v>Logistics</v>
          </cell>
          <cell r="F20320" t="str">
            <v>Sewer</v>
          </cell>
        </row>
        <row r="20321">
          <cell r="B20321">
            <v>10115.69</v>
          </cell>
          <cell r="C20321">
            <v>2013</v>
          </cell>
          <cell r="D20321" t="str">
            <v>672970  412970 - R&amp;M Mat Atmtv (Flt + Non Fleet)</v>
          </cell>
          <cell r="E20321" t="str">
            <v>Logistics</v>
          </cell>
          <cell r="F20321" t="str">
            <v>Sewer</v>
          </cell>
        </row>
        <row r="20322">
          <cell r="B20322">
            <v>20047.63</v>
          </cell>
          <cell r="C20322">
            <v>2013</v>
          </cell>
          <cell r="D20322" t="str">
            <v>672970  412970 - R&amp;M Mat Atmtv (Flt + Non Fleet)</v>
          </cell>
          <cell r="E20322" t="str">
            <v>District 7</v>
          </cell>
          <cell r="F20322" t="str">
            <v>Sewer</v>
          </cell>
        </row>
        <row r="20323">
          <cell r="B20323">
            <v>557.89</v>
          </cell>
          <cell r="C20323">
            <v>2013</v>
          </cell>
          <cell r="D20323" t="str">
            <v>672970  412970 - R&amp;M Mat Atmtv (Flt + Non Fleet)</v>
          </cell>
          <cell r="E20323" t="str">
            <v>District 4</v>
          </cell>
          <cell r="F20323" t="str">
            <v>Sewer</v>
          </cell>
        </row>
        <row r="20324">
          <cell r="B20324">
            <v>4162.7700000000004</v>
          </cell>
          <cell r="C20324">
            <v>2013</v>
          </cell>
          <cell r="D20324" t="str">
            <v>672970  412970 - R&amp;M Mat Atmtv (Flt + Non Fleet)</v>
          </cell>
          <cell r="E20324" t="str">
            <v>District 4</v>
          </cell>
          <cell r="F20324" t="str">
            <v>Sewer</v>
          </cell>
        </row>
        <row r="20325">
          <cell r="B20325">
            <v>0</v>
          </cell>
          <cell r="C20325">
            <v>2013</v>
          </cell>
          <cell r="D20325" t="str">
            <v>672970  412970 - R&amp;M Mat Atmtv (Flt + Non Fleet)</v>
          </cell>
          <cell r="E20325" t="str">
            <v>District 6</v>
          </cell>
          <cell r="F20325" t="str">
            <v>Sewer</v>
          </cell>
        </row>
        <row r="20326">
          <cell r="B20326">
            <v>1614</v>
          </cell>
          <cell r="C20326">
            <v>2013</v>
          </cell>
          <cell r="D20326" t="str">
            <v>672970  412970 - R&amp;M Mat Atmtv (Flt + Non Fleet)</v>
          </cell>
          <cell r="E20326" t="str">
            <v>District 6</v>
          </cell>
          <cell r="F20326" t="str">
            <v>Sewer</v>
          </cell>
        </row>
        <row r="20327">
          <cell r="B20327">
            <v>7450</v>
          </cell>
          <cell r="C20327">
            <v>2013</v>
          </cell>
          <cell r="D20327" t="str">
            <v>672970  412970 - R&amp;M Mat Atmtv (Flt + Non Fleet)</v>
          </cell>
          <cell r="E20327" t="str">
            <v>District 6</v>
          </cell>
          <cell r="F20327" t="str">
            <v>Sewer</v>
          </cell>
        </row>
        <row r="20328">
          <cell r="B20328">
            <v>11110.31</v>
          </cell>
          <cell r="C20328">
            <v>2013</v>
          </cell>
          <cell r="D20328" t="str">
            <v>672970  412970 - R&amp;M Mat Atmtv (Flt + Non Fleet)</v>
          </cell>
          <cell r="E20328" t="str">
            <v>District 7</v>
          </cell>
          <cell r="F20328" t="str">
            <v>Sewer</v>
          </cell>
        </row>
        <row r="20329">
          <cell r="B20329">
            <v>2324.56</v>
          </cell>
          <cell r="C20329">
            <v>2013</v>
          </cell>
          <cell r="D20329" t="str">
            <v>672970  412970 - R&amp;M Mat Atmtv (Flt + Non Fleet)</v>
          </cell>
          <cell r="E20329" t="str">
            <v>Logistics</v>
          </cell>
          <cell r="F20329" t="str">
            <v>Water</v>
          </cell>
        </row>
        <row r="20330">
          <cell r="B20330">
            <v>4841.7</v>
          </cell>
          <cell r="C20330">
            <v>2013</v>
          </cell>
          <cell r="D20330" t="str">
            <v>672970  412970 - R&amp;M Mat Atmtv (Flt + Non Fleet)</v>
          </cell>
          <cell r="E20330" t="str">
            <v>Logistics</v>
          </cell>
          <cell r="F20330" t="str">
            <v>Water</v>
          </cell>
        </row>
        <row r="20331">
          <cell r="B20331">
            <v>2254.38</v>
          </cell>
          <cell r="C20331">
            <v>2013</v>
          </cell>
          <cell r="D20331" t="str">
            <v>672970  412970 - R&amp;M Mat Atmtv (Flt + Non Fleet)</v>
          </cell>
          <cell r="E20331" t="str">
            <v>Logistics</v>
          </cell>
          <cell r="F20331" t="str">
            <v>Water</v>
          </cell>
        </row>
        <row r="20332">
          <cell r="B20332">
            <v>2257.2199999999998</v>
          </cell>
          <cell r="C20332">
            <v>2013</v>
          </cell>
          <cell r="D20332" t="str">
            <v>672970  412970 - R&amp;M Mat Atmtv (Flt + Non Fleet)</v>
          </cell>
          <cell r="E20332" t="str">
            <v>District 1</v>
          </cell>
          <cell r="F20332" t="str">
            <v>Water</v>
          </cell>
        </row>
        <row r="20333">
          <cell r="B20333">
            <v>280</v>
          </cell>
          <cell r="C20333">
            <v>2013</v>
          </cell>
          <cell r="D20333" t="str">
            <v>672970  412970 - R&amp;M Mat Atmtv (Flt + Non Fleet)</v>
          </cell>
          <cell r="E20333" t="str">
            <v>District 1</v>
          </cell>
          <cell r="F20333" t="str">
            <v>Water</v>
          </cell>
        </row>
        <row r="20334">
          <cell r="B20334">
            <v>9894.56</v>
          </cell>
          <cell r="C20334">
            <v>2013</v>
          </cell>
          <cell r="D20334" t="str">
            <v>672970  412970 - R&amp;M Mat Atmtv (Flt + Non Fleet)</v>
          </cell>
          <cell r="E20334" t="str">
            <v>District 8</v>
          </cell>
          <cell r="F20334" t="str">
            <v>Water</v>
          </cell>
        </row>
        <row r="20335">
          <cell r="B20335">
            <v>5638.21</v>
          </cell>
          <cell r="C20335">
            <v>2013</v>
          </cell>
          <cell r="D20335" t="str">
            <v>672970  412970 - R&amp;M Mat Atmtv (Flt + Non Fleet)</v>
          </cell>
          <cell r="E20335" t="str">
            <v>District 6</v>
          </cell>
          <cell r="F20335" t="str">
            <v>Water</v>
          </cell>
        </row>
        <row r="20336">
          <cell r="B20336">
            <v>2933</v>
          </cell>
          <cell r="C20336">
            <v>2013</v>
          </cell>
          <cell r="D20336" t="str">
            <v>672970  412970 - R&amp;M Mat Atmtv (Flt + Non Fleet)</v>
          </cell>
          <cell r="E20336" t="str">
            <v>District 4</v>
          </cell>
          <cell r="F20336" t="str">
            <v>Water</v>
          </cell>
        </row>
        <row r="20337">
          <cell r="B20337">
            <v>3879.13</v>
          </cell>
          <cell r="C20337">
            <v>2013</v>
          </cell>
          <cell r="D20337" t="str">
            <v>672970  412970 - R&amp;M Mat Atmtv (Flt + Non Fleet)</v>
          </cell>
          <cell r="E20337" t="str">
            <v>District 6</v>
          </cell>
          <cell r="F20337" t="str">
            <v>Water</v>
          </cell>
        </row>
        <row r="20338">
          <cell r="B20338">
            <v>3774</v>
          </cell>
          <cell r="C20338">
            <v>2013</v>
          </cell>
          <cell r="D20338" t="str">
            <v>672970  412970 - R&amp;M Mat Atmtv (Flt + Non Fleet)</v>
          </cell>
          <cell r="E20338" t="str">
            <v>District 6</v>
          </cell>
          <cell r="F20338" t="str">
            <v>Water</v>
          </cell>
        </row>
        <row r="20339">
          <cell r="B20339">
            <v>0</v>
          </cell>
          <cell r="C20339">
            <v>2013</v>
          </cell>
          <cell r="D20339" t="str">
            <v>672970  412970 - R&amp;M Mat Atmtv (Flt + Non Fleet)</v>
          </cell>
          <cell r="E20339" t="str">
            <v>District 8</v>
          </cell>
          <cell r="F20339" t="str">
            <v>Water</v>
          </cell>
        </row>
        <row r="20340">
          <cell r="B20340">
            <v>695562.65</v>
          </cell>
          <cell r="C20340">
            <v>2013</v>
          </cell>
          <cell r="D20340" t="str">
            <v>672980  412980 - R&amp;M Mat Bldng &amp; Infrastructure</v>
          </cell>
          <cell r="E20340" t="str">
            <v>Logistics</v>
          </cell>
          <cell r="F20340" t="str">
            <v>Water</v>
          </cell>
        </row>
        <row r="20341">
          <cell r="B20341">
            <v>58593.04</v>
          </cell>
          <cell r="C20341">
            <v>2013</v>
          </cell>
          <cell r="D20341" t="str">
            <v>672980  412980 - R&amp;M Mat Bldng &amp; Infrastructure</v>
          </cell>
          <cell r="E20341" t="str">
            <v>Logistics</v>
          </cell>
          <cell r="F20341" t="str">
            <v>Water</v>
          </cell>
        </row>
        <row r="20342">
          <cell r="B20342">
            <v>78824.259999999995</v>
          </cell>
          <cell r="C20342">
            <v>2013</v>
          </cell>
          <cell r="D20342" t="str">
            <v>672980  412980 - R&amp;M Mat Bldng &amp; Infrastructure</v>
          </cell>
          <cell r="E20342" t="str">
            <v>Logistics</v>
          </cell>
          <cell r="F20342" t="str">
            <v>Water</v>
          </cell>
        </row>
        <row r="20343">
          <cell r="B20343">
            <v>188.9</v>
          </cell>
          <cell r="C20343">
            <v>2013</v>
          </cell>
          <cell r="D20343" t="str">
            <v>672980  412980 - R&amp;M Mat Bldng &amp; Infrastructure</v>
          </cell>
          <cell r="E20343" t="str">
            <v>Logistics</v>
          </cell>
          <cell r="F20343" t="str">
            <v>Water</v>
          </cell>
        </row>
        <row r="20344">
          <cell r="B20344">
            <v>1090562.8400000001</v>
          </cell>
          <cell r="C20344">
            <v>2013</v>
          </cell>
          <cell r="D20344" t="str">
            <v>672980  412980 - R&amp;M Mat Bldng &amp; Infrastructure</v>
          </cell>
          <cell r="E20344" t="str">
            <v>District 1</v>
          </cell>
          <cell r="F20344" t="str">
            <v>Water</v>
          </cell>
        </row>
        <row r="20345">
          <cell r="B20345">
            <v>51678.42</v>
          </cell>
          <cell r="C20345">
            <v>2013</v>
          </cell>
          <cell r="D20345" t="str">
            <v>672980  412980 - R&amp;M Mat Bldng &amp; Infrastructure</v>
          </cell>
          <cell r="E20345" t="str">
            <v>District 1</v>
          </cell>
          <cell r="F20345" t="str">
            <v>Water</v>
          </cell>
        </row>
        <row r="20346">
          <cell r="B20346">
            <v>485.33</v>
          </cell>
          <cell r="C20346">
            <v>2013</v>
          </cell>
          <cell r="D20346" t="str">
            <v>672980  412980 - R&amp;M Mat Bldng &amp; Infrastructure</v>
          </cell>
          <cell r="E20346" t="str">
            <v>District 1</v>
          </cell>
          <cell r="F20346" t="str">
            <v>Water</v>
          </cell>
        </row>
        <row r="20347">
          <cell r="B20347">
            <v>823338.16</v>
          </cell>
          <cell r="C20347">
            <v>2013</v>
          </cell>
          <cell r="D20347" t="str">
            <v>672980  412980 - R&amp;M Mat Bldng &amp; Infrastructure</v>
          </cell>
          <cell r="E20347" t="str">
            <v>District 8</v>
          </cell>
          <cell r="F20347" t="str">
            <v>Water</v>
          </cell>
        </row>
        <row r="20348">
          <cell r="B20348">
            <v>351929.19</v>
          </cell>
          <cell r="C20348">
            <v>2013</v>
          </cell>
          <cell r="D20348" t="str">
            <v>672980  412980 - R&amp;M Mat Bldng &amp; Infrastructure</v>
          </cell>
          <cell r="E20348" t="str">
            <v>District 6</v>
          </cell>
          <cell r="F20348" t="str">
            <v>Water</v>
          </cell>
        </row>
        <row r="20349">
          <cell r="B20349">
            <v>19.59</v>
          </cell>
          <cell r="C20349">
            <v>2013</v>
          </cell>
          <cell r="D20349" t="str">
            <v>672980  412980 - R&amp;M Mat Bldng &amp; Infrastructure</v>
          </cell>
          <cell r="E20349" t="str">
            <v>District 3</v>
          </cell>
          <cell r="F20349" t="str">
            <v>Water</v>
          </cell>
        </row>
        <row r="20350">
          <cell r="B20350">
            <v>1841.53</v>
          </cell>
          <cell r="C20350">
            <v>2013</v>
          </cell>
          <cell r="D20350" t="str">
            <v>672980  412980 - R&amp;M Mat Bldng &amp; Infrastructure</v>
          </cell>
          <cell r="E20350" t="str">
            <v>District 3</v>
          </cell>
          <cell r="F20350" t="str">
            <v>Water</v>
          </cell>
        </row>
        <row r="20351">
          <cell r="B20351">
            <v>960.54</v>
          </cell>
          <cell r="C20351">
            <v>2013</v>
          </cell>
          <cell r="D20351" t="str">
            <v>672980  412980 - R&amp;M Mat Bldng &amp; Infrastructure</v>
          </cell>
          <cell r="E20351" t="str">
            <v>District 4</v>
          </cell>
          <cell r="F20351" t="str">
            <v>Water</v>
          </cell>
        </row>
        <row r="20352">
          <cell r="B20352">
            <v>680474.4</v>
          </cell>
          <cell r="C20352">
            <v>2013</v>
          </cell>
          <cell r="D20352" t="str">
            <v>672980  412980 - R&amp;M Mat Bldng &amp; Infrastructure</v>
          </cell>
          <cell r="E20352" t="str">
            <v>District 4</v>
          </cell>
          <cell r="F20352" t="str">
            <v>Water</v>
          </cell>
        </row>
        <row r="20353">
          <cell r="B20353">
            <v>305197.59999999998</v>
          </cell>
          <cell r="C20353">
            <v>2013</v>
          </cell>
          <cell r="D20353" t="str">
            <v>672980  412980 - R&amp;M Mat Bldng &amp; Infrastructure</v>
          </cell>
          <cell r="E20353" t="str">
            <v>District 4</v>
          </cell>
          <cell r="F20353" t="str">
            <v>Water</v>
          </cell>
        </row>
        <row r="20354">
          <cell r="B20354">
            <v>123804.51</v>
          </cell>
          <cell r="C20354">
            <v>2013</v>
          </cell>
          <cell r="D20354" t="str">
            <v>672980  412980 - R&amp;M Mat Bldng &amp; Infrastructure</v>
          </cell>
          <cell r="E20354" t="str">
            <v>District 4</v>
          </cell>
          <cell r="F20354" t="str">
            <v>Water</v>
          </cell>
        </row>
        <row r="20355">
          <cell r="B20355">
            <v>426327.24</v>
          </cell>
          <cell r="C20355">
            <v>2013</v>
          </cell>
          <cell r="D20355" t="str">
            <v>672980  412980 - R&amp;M Mat Bldng &amp; Infrastructure</v>
          </cell>
          <cell r="E20355" t="str">
            <v>District 8</v>
          </cell>
          <cell r="F20355" t="str">
            <v>Water</v>
          </cell>
        </row>
        <row r="20356">
          <cell r="B20356">
            <v>1581.87</v>
          </cell>
          <cell r="C20356">
            <v>2013</v>
          </cell>
          <cell r="D20356" t="str">
            <v>672980  412980 - R&amp;M Mat Bldng &amp; Infrastructure</v>
          </cell>
          <cell r="E20356" t="str">
            <v>District 8</v>
          </cell>
          <cell r="F20356" t="str">
            <v>Water</v>
          </cell>
        </row>
        <row r="20357">
          <cell r="B20357">
            <v>607.51</v>
          </cell>
          <cell r="C20357">
            <v>2013</v>
          </cell>
          <cell r="D20357" t="str">
            <v>672980  412980 - R&amp;M Mat Bldng &amp; Infrastructure</v>
          </cell>
          <cell r="E20357" t="str">
            <v>District 6</v>
          </cell>
          <cell r="F20357" t="str">
            <v>Water</v>
          </cell>
        </row>
        <row r="20358">
          <cell r="B20358">
            <v>187998.61</v>
          </cell>
          <cell r="C20358">
            <v>2013</v>
          </cell>
          <cell r="D20358" t="str">
            <v>672980  412980 - R&amp;M Mat Bldng &amp; Infrastructure</v>
          </cell>
          <cell r="E20358" t="str">
            <v>District 6</v>
          </cell>
          <cell r="F20358" t="str">
            <v>Water</v>
          </cell>
        </row>
        <row r="20359">
          <cell r="B20359">
            <v>303220.82</v>
          </cell>
          <cell r="C20359">
            <v>2013</v>
          </cell>
          <cell r="D20359" t="str">
            <v>672980  412980 - R&amp;M Mat Bldng &amp; Infrastructure</v>
          </cell>
          <cell r="E20359" t="str">
            <v>District 6</v>
          </cell>
          <cell r="F20359" t="str">
            <v>Water</v>
          </cell>
        </row>
        <row r="20360">
          <cell r="B20360">
            <v>352551.55</v>
          </cell>
          <cell r="C20360">
            <v>2013</v>
          </cell>
          <cell r="D20360" t="str">
            <v>672980  412980 - R&amp;M Mat Bldng &amp; Infrastructure</v>
          </cell>
          <cell r="E20360" t="str">
            <v>District 6</v>
          </cell>
          <cell r="F20360" t="str">
            <v>Water</v>
          </cell>
        </row>
        <row r="20361">
          <cell r="B20361">
            <v>206888.97</v>
          </cell>
          <cell r="C20361">
            <v>2013</v>
          </cell>
          <cell r="D20361" t="str">
            <v>672980  412980 - R&amp;M Mat Bldng &amp; Infrastructure</v>
          </cell>
          <cell r="E20361" t="str">
            <v>District 6</v>
          </cell>
          <cell r="F20361" t="str">
            <v>Water</v>
          </cell>
        </row>
        <row r="20362">
          <cell r="B20362">
            <v>820844.24</v>
          </cell>
          <cell r="C20362">
            <v>2013</v>
          </cell>
          <cell r="D20362" t="str">
            <v>672980  412980 - R&amp;M Mat Bldng &amp; Infrastructure</v>
          </cell>
          <cell r="E20362" t="str">
            <v>District 8</v>
          </cell>
          <cell r="F20362" t="str">
            <v>Water</v>
          </cell>
        </row>
        <row r="20363">
          <cell r="B20363">
            <v>0</v>
          </cell>
          <cell r="C20363">
            <v>2013</v>
          </cell>
          <cell r="D20363" t="str">
            <v>672980  412980 - R&amp;M Mat Bldng &amp; Infrastructure</v>
          </cell>
          <cell r="E20363" t="str">
            <v>District 8</v>
          </cell>
          <cell r="F20363" t="str">
            <v>Water</v>
          </cell>
        </row>
        <row r="20364">
          <cell r="B20364">
            <v>1826354.7</v>
          </cell>
          <cell r="C20364">
            <v>2013</v>
          </cell>
          <cell r="D20364" t="str">
            <v>672980  412980 - R&amp;M Mat Bldng &amp; Infrastructure</v>
          </cell>
          <cell r="E20364" t="str">
            <v>District 8</v>
          </cell>
          <cell r="F20364" t="str">
            <v>Water</v>
          </cell>
        </row>
        <row r="20365">
          <cell r="B20365">
            <v>626.16</v>
          </cell>
          <cell r="C20365">
            <v>2013</v>
          </cell>
          <cell r="D20365" t="str">
            <v>672980  412980 - R&amp;M Mat Bldng &amp; Infrastructure</v>
          </cell>
          <cell r="E20365" t="str">
            <v>District 8</v>
          </cell>
          <cell r="F20365" t="str">
            <v>Water</v>
          </cell>
        </row>
        <row r="20366">
          <cell r="B20366">
            <v>206126.14</v>
          </cell>
          <cell r="C20366">
            <v>2013</v>
          </cell>
          <cell r="D20366" t="str">
            <v>672980  412980 - R&amp;M Mat Bldng &amp; Infrastructure</v>
          </cell>
          <cell r="E20366" t="str">
            <v>Informal Settlements</v>
          </cell>
          <cell r="F20366" t="str">
            <v>Sewer</v>
          </cell>
        </row>
        <row r="20367">
          <cell r="B20367">
            <v>105.36</v>
          </cell>
          <cell r="C20367">
            <v>2013</v>
          </cell>
          <cell r="D20367" t="str">
            <v>672980  412980 - R&amp;M Mat Bldng &amp; Infrastructure</v>
          </cell>
          <cell r="E20367" t="str">
            <v>Planning &amp; Design</v>
          </cell>
          <cell r="F20367" t="str">
            <v>Sewer</v>
          </cell>
        </row>
        <row r="20368">
          <cell r="B20368">
            <v>69875.34</v>
          </cell>
          <cell r="C20368">
            <v>2013</v>
          </cell>
          <cell r="D20368" t="str">
            <v>672980  412980 - R&amp;M Mat Bldng &amp; Infrastructure</v>
          </cell>
          <cell r="E20368" t="str">
            <v>Informal Settlements</v>
          </cell>
          <cell r="F20368" t="str">
            <v>Sewer</v>
          </cell>
        </row>
        <row r="20369">
          <cell r="B20369">
            <v>4291045.93</v>
          </cell>
          <cell r="C20369">
            <v>2013</v>
          </cell>
          <cell r="D20369" t="str">
            <v>672980  412980 - R&amp;M Mat Bldng &amp; Infrastructure</v>
          </cell>
          <cell r="E20369" t="str">
            <v>Logistics</v>
          </cell>
          <cell r="F20369" t="str">
            <v>Sewer</v>
          </cell>
        </row>
        <row r="20370">
          <cell r="B20370">
            <v>152.99</v>
          </cell>
          <cell r="C20370">
            <v>2013</v>
          </cell>
          <cell r="D20370" t="str">
            <v>672980  412980 - R&amp;M Mat Bldng &amp; Infrastructure</v>
          </cell>
          <cell r="E20370" t="str">
            <v>Logistics</v>
          </cell>
          <cell r="F20370" t="str">
            <v>Sewer</v>
          </cell>
        </row>
        <row r="20371">
          <cell r="B20371">
            <v>126073.33</v>
          </cell>
          <cell r="C20371">
            <v>2013</v>
          </cell>
          <cell r="D20371" t="str">
            <v>672980  412980 - R&amp;M Mat Bldng &amp; Infrastructure</v>
          </cell>
          <cell r="E20371" t="str">
            <v>District 1</v>
          </cell>
          <cell r="F20371" t="str">
            <v>Sewer</v>
          </cell>
        </row>
        <row r="20372">
          <cell r="B20372">
            <v>0</v>
          </cell>
          <cell r="C20372">
            <v>2013</v>
          </cell>
          <cell r="D20372" t="str">
            <v>672980  412980 - R&amp;M Mat Bldng &amp; Infrastructure</v>
          </cell>
          <cell r="E20372" t="str">
            <v>District 1</v>
          </cell>
          <cell r="F20372" t="str">
            <v>Sewer</v>
          </cell>
        </row>
        <row r="20373">
          <cell r="B20373">
            <v>64914.58</v>
          </cell>
          <cell r="C20373">
            <v>2013</v>
          </cell>
          <cell r="D20373" t="str">
            <v>672980  412980 - R&amp;M Mat Bldng &amp; Infrastructure</v>
          </cell>
          <cell r="E20373" t="str">
            <v>District 7</v>
          </cell>
          <cell r="F20373" t="str">
            <v>Sewer</v>
          </cell>
        </row>
        <row r="20374">
          <cell r="B20374">
            <v>8032.22</v>
          </cell>
          <cell r="C20374">
            <v>2013</v>
          </cell>
          <cell r="D20374" t="str">
            <v>672980  412980 - R&amp;M Mat Bldng &amp; Infrastructure</v>
          </cell>
          <cell r="E20374" t="str">
            <v>District 6</v>
          </cell>
          <cell r="F20374" t="str">
            <v>Sewer</v>
          </cell>
        </row>
        <row r="20375">
          <cell r="B20375">
            <v>103928.47</v>
          </cell>
          <cell r="C20375">
            <v>2013</v>
          </cell>
          <cell r="D20375" t="str">
            <v>672980  412980 - R&amp;M Mat Bldng &amp; Infrastructure</v>
          </cell>
          <cell r="E20375" t="str">
            <v>District 4</v>
          </cell>
          <cell r="F20375" t="str">
            <v>Sewer</v>
          </cell>
        </row>
        <row r="20376">
          <cell r="B20376">
            <v>14085.44</v>
          </cell>
          <cell r="C20376">
            <v>2013</v>
          </cell>
          <cell r="D20376" t="str">
            <v>672980  412980 - R&amp;M Mat Bldng &amp; Infrastructure</v>
          </cell>
          <cell r="E20376" t="str">
            <v>District 4</v>
          </cell>
          <cell r="F20376" t="str">
            <v>Sewer</v>
          </cell>
        </row>
        <row r="20377">
          <cell r="B20377">
            <v>24968.38</v>
          </cell>
          <cell r="C20377">
            <v>2013</v>
          </cell>
          <cell r="D20377" t="str">
            <v>672980  412980 - R&amp;M Mat Bldng &amp; Infrastructure</v>
          </cell>
          <cell r="E20377" t="str">
            <v>District 4</v>
          </cell>
          <cell r="F20377" t="str">
            <v>Sewer</v>
          </cell>
        </row>
        <row r="20378">
          <cell r="B20378">
            <v>12399.25</v>
          </cell>
          <cell r="C20378">
            <v>2013</v>
          </cell>
          <cell r="D20378" t="str">
            <v>672980  412980 - R&amp;M Mat Bldng &amp; Infrastructure</v>
          </cell>
          <cell r="E20378" t="str">
            <v>District 7</v>
          </cell>
          <cell r="F20378" t="str">
            <v>Sewer</v>
          </cell>
        </row>
        <row r="20379">
          <cell r="B20379">
            <v>26536.15</v>
          </cell>
          <cell r="C20379">
            <v>2013</v>
          </cell>
          <cell r="D20379" t="str">
            <v>672980  412980 - R&amp;M Mat Bldng &amp; Infrastructure</v>
          </cell>
          <cell r="E20379" t="str">
            <v>District 6</v>
          </cell>
          <cell r="F20379" t="str">
            <v>Sewer</v>
          </cell>
        </row>
        <row r="20380">
          <cell r="B20380">
            <v>15923.21</v>
          </cell>
          <cell r="C20380">
            <v>2013</v>
          </cell>
          <cell r="D20380" t="str">
            <v>672980  412980 - R&amp;M Mat Bldng &amp; Infrastructure</v>
          </cell>
          <cell r="E20380" t="str">
            <v>District 6</v>
          </cell>
          <cell r="F20380" t="str">
            <v>Sewer</v>
          </cell>
        </row>
        <row r="20381">
          <cell r="B20381">
            <v>77183.149999999994</v>
          </cell>
          <cell r="C20381">
            <v>2013</v>
          </cell>
          <cell r="D20381" t="str">
            <v>672980  412980 - R&amp;M Mat Bldng &amp; Infrastructure</v>
          </cell>
          <cell r="E20381" t="str">
            <v>District 6</v>
          </cell>
          <cell r="F20381" t="str">
            <v>Sewer</v>
          </cell>
        </row>
        <row r="20382">
          <cell r="B20382">
            <v>30518.66</v>
          </cell>
          <cell r="C20382">
            <v>2013</v>
          </cell>
          <cell r="D20382" t="str">
            <v>672980  412980 - R&amp;M Mat Bldng &amp; Infrastructure</v>
          </cell>
          <cell r="E20382" t="str">
            <v>District 6</v>
          </cell>
          <cell r="F20382" t="str">
            <v>Sewer</v>
          </cell>
        </row>
        <row r="20383">
          <cell r="B20383">
            <v>1000.15</v>
          </cell>
          <cell r="C20383">
            <v>2013</v>
          </cell>
          <cell r="D20383" t="str">
            <v>672980  412980 - R&amp;M Mat Bldng &amp; Infrastructure</v>
          </cell>
          <cell r="E20383" t="str">
            <v>District 7</v>
          </cell>
          <cell r="F20383" t="str">
            <v>Sewer</v>
          </cell>
        </row>
        <row r="20384">
          <cell r="B20384">
            <v>435544.95</v>
          </cell>
          <cell r="C20384">
            <v>2013</v>
          </cell>
          <cell r="D20384" t="str">
            <v>672980  412980 - R&amp;M Mat Bldng &amp; Infrastructure</v>
          </cell>
          <cell r="E20384" t="str">
            <v>District 7</v>
          </cell>
          <cell r="F20384" t="str">
            <v>Sewer</v>
          </cell>
        </row>
        <row r="20385">
          <cell r="B20385">
            <v>246.55</v>
          </cell>
          <cell r="C20385">
            <v>2013</v>
          </cell>
          <cell r="D20385" t="str">
            <v>672980  412980 - R&amp;M Mat Bldng &amp; Infrastructure</v>
          </cell>
          <cell r="E20385" t="str">
            <v>Logistics</v>
          </cell>
          <cell r="F20385" t="str">
            <v>Water</v>
          </cell>
        </row>
        <row r="20386">
          <cell r="B20386">
            <v>118807.06</v>
          </cell>
          <cell r="C20386">
            <v>2013</v>
          </cell>
          <cell r="D20386" t="str">
            <v>672980  412980 - R&amp;M Mat Bldng &amp; Infrastructure</v>
          </cell>
          <cell r="E20386" t="str">
            <v>Informal Settlements</v>
          </cell>
          <cell r="F20386" t="str">
            <v>Water</v>
          </cell>
        </row>
        <row r="20387">
          <cell r="B20387">
            <v>431.4</v>
          </cell>
          <cell r="C20387">
            <v>2013</v>
          </cell>
          <cell r="D20387" t="str">
            <v>672980  412980 - R&amp;M Mat Bldng &amp; Infrastructure</v>
          </cell>
          <cell r="E20387" t="str">
            <v>TOC</v>
          </cell>
          <cell r="F20387" t="str">
            <v>Water</v>
          </cell>
        </row>
        <row r="20388">
          <cell r="B20388">
            <v>16232.12</v>
          </cell>
          <cell r="C20388">
            <v>2013</v>
          </cell>
          <cell r="D20388" t="str">
            <v>672980  412980 - R&amp;M Mat Bldng &amp; Infrastructure</v>
          </cell>
          <cell r="E20388" t="str">
            <v>Informal Settlements</v>
          </cell>
          <cell r="F20388" t="str">
            <v>Water</v>
          </cell>
        </row>
        <row r="20389">
          <cell r="B20389">
            <v>53.51</v>
          </cell>
          <cell r="C20389">
            <v>2013</v>
          </cell>
          <cell r="D20389" t="str">
            <v>672980  412980 - R&amp;M Mat Bldng &amp; Infrastructure</v>
          </cell>
          <cell r="E20389" t="str">
            <v>Logistics</v>
          </cell>
          <cell r="F20389" t="str">
            <v>Water</v>
          </cell>
        </row>
        <row r="20390">
          <cell r="B20390">
            <v>48929.39</v>
          </cell>
          <cell r="C20390">
            <v>2013</v>
          </cell>
          <cell r="D20390" t="str">
            <v>672980  412980 - R&amp;M Mat Bldng &amp; Infrastructure</v>
          </cell>
          <cell r="E20390" t="str">
            <v>Logistics</v>
          </cell>
          <cell r="F20390" t="str">
            <v>Water</v>
          </cell>
        </row>
        <row r="20391">
          <cell r="B20391">
            <v>5339.66</v>
          </cell>
          <cell r="C20391">
            <v>2013</v>
          </cell>
          <cell r="D20391" t="str">
            <v>672980  412980 - R&amp;M Mat Bldng &amp; Infrastructure</v>
          </cell>
          <cell r="E20391" t="str">
            <v>Logistics</v>
          </cell>
          <cell r="F20391" t="str">
            <v>Water</v>
          </cell>
        </row>
        <row r="20392">
          <cell r="B20392">
            <v>56468.29</v>
          </cell>
          <cell r="C20392">
            <v>2013</v>
          </cell>
          <cell r="D20392" t="str">
            <v>672990  412990 - R&amp;M Mat Elctrcl &amp; Electronic</v>
          </cell>
          <cell r="E20392" t="str">
            <v>District 8</v>
          </cell>
          <cell r="F20392" t="str">
            <v>Water</v>
          </cell>
        </row>
        <row r="20393">
          <cell r="B20393">
            <v>0</v>
          </cell>
          <cell r="C20393">
            <v>2013</v>
          </cell>
          <cell r="D20393" t="str">
            <v>672990  412990 - R&amp;M Mat Elctrcl &amp; Electronic</v>
          </cell>
          <cell r="E20393" t="str">
            <v>District 8</v>
          </cell>
          <cell r="F20393" t="str">
            <v>Water</v>
          </cell>
        </row>
        <row r="20394">
          <cell r="B20394">
            <v>1372.44</v>
          </cell>
          <cell r="C20394">
            <v>2013</v>
          </cell>
          <cell r="D20394" t="str">
            <v>672990  412990 - R&amp;M Mat Elctrcl &amp; Electronic</v>
          </cell>
          <cell r="E20394" t="str">
            <v>District 8</v>
          </cell>
          <cell r="F20394" t="str">
            <v>Water</v>
          </cell>
        </row>
        <row r="20395">
          <cell r="B20395">
            <v>21101.82</v>
          </cell>
          <cell r="C20395">
            <v>2013</v>
          </cell>
          <cell r="D20395" t="str">
            <v>672990  412990 - R&amp;M Mat Elctrcl &amp; Electronic</v>
          </cell>
          <cell r="E20395" t="str">
            <v>District 6</v>
          </cell>
          <cell r="F20395" t="str">
            <v>Water</v>
          </cell>
        </row>
        <row r="20396">
          <cell r="B20396">
            <v>1214.0999999999999</v>
          </cell>
          <cell r="C20396">
            <v>2013</v>
          </cell>
          <cell r="D20396" t="str">
            <v>672990  412990 - R&amp;M Mat Elctrcl &amp; Electronic</v>
          </cell>
          <cell r="E20396" t="str">
            <v>District 6</v>
          </cell>
          <cell r="F20396" t="str">
            <v>Water</v>
          </cell>
        </row>
        <row r="20397">
          <cell r="B20397">
            <v>457.1</v>
          </cell>
          <cell r="C20397">
            <v>2013</v>
          </cell>
          <cell r="D20397" t="str">
            <v>672990  412990 - R&amp;M Mat Elctrcl &amp; Electronic</v>
          </cell>
          <cell r="E20397" t="str">
            <v>District 6</v>
          </cell>
          <cell r="F20397" t="str">
            <v>Water</v>
          </cell>
        </row>
        <row r="20398">
          <cell r="B20398">
            <v>46391.38</v>
          </cell>
          <cell r="C20398">
            <v>2013</v>
          </cell>
          <cell r="D20398" t="str">
            <v>672990  412990 - R&amp;M Mat Elctrcl &amp; Electronic</v>
          </cell>
          <cell r="E20398" t="str">
            <v>District 6</v>
          </cell>
          <cell r="F20398" t="str">
            <v>Water</v>
          </cell>
        </row>
        <row r="20399">
          <cell r="B20399">
            <v>783</v>
          </cell>
          <cell r="C20399">
            <v>2013</v>
          </cell>
          <cell r="D20399" t="str">
            <v>672990  412990 - R&amp;M Mat Elctrcl &amp; Electronic</v>
          </cell>
          <cell r="E20399" t="str">
            <v>District 8</v>
          </cell>
          <cell r="F20399" t="str">
            <v>Water</v>
          </cell>
        </row>
        <row r="20400">
          <cell r="B20400">
            <v>0</v>
          </cell>
          <cell r="C20400">
            <v>2013</v>
          </cell>
          <cell r="D20400" t="str">
            <v>672990  412990 - R&amp;M Mat Elctrcl &amp; Electronic</v>
          </cell>
          <cell r="E20400" t="str">
            <v>District 4</v>
          </cell>
          <cell r="F20400" t="str">
            <v>Water</v>
          </cell>
        </row>
        <row r="20401">
          <cell r="B20401">
            <v>66.03</v>
          </cell>
          <cell r="C20401">
            <v>2013</v>
          </cell>
          <cell r="D20401" t="str">
            <v>672990  412990 - R&amp;M Mat Elctrcl &amp; Electronic</v>
          </cell>
          <cell r="E20401" t="str">
            <v>District 4</v>
          </cell>
          <cell r="F20401" t="str">
            <v>Water</v>
          </cell>
        </row>
        <row r="20402">
          <cell r="B20402">
            <v>0</v>
          </cell>
          <cell r="C20402">
            <v>2013</v>
          </cell>
          <cell r="D20402" t="str">
            <v>672990  412990 - R&amp;M Mat Elctrcl &amp; Electronic</v>
          </cell>
          <cell r="E20402" t="str">
            <v>District 4</v>
          </cell>
          <cell r="F20402" t="str">
            <v>Water</v>
          </cell>
        </row>
        <row r="20403">
          <cell r="B20403">
            <v>0</v>
          </cell>
          <cell r="C20403">
            <v>2013</v>
          </cell>
          <cell r="D20403" t="str">
            <v>672990  412990 - R&amp;M Mat Elctrcl &amp; Electronic</v>
          </cell>
          <cell r="E20403" t="str">
            <v>District 3</v>
          </cell>
          <cell r="F20403" t="str">
            <v>Water</v>
          </cell>
        </row>
        <row r="20404">
          <cell r="B20404">
            <v>6716.34</v>
          </cell>
          <cell r="C20404">
            <v>2013</v>
          </cell>
          <cell r="D20404" t="str">
            <v>672990  412990 - R&amp;M Mat Elctrcl &amp; Electronic</v>
          </cell>
          <cell r="E20404" t="str">
            <v>District 6</v>
          </cell>
          <cell r="F20404" t="str">
            <v>Water</v>
          </cell>
        </row>
        <row r="20405">
          <cell r="B20405">
            <v>12091.97</v>
          </cell>
          <cell r="C20405">
            <v>2013</v>
          </cell>
          <cell r="D20405" t="str">
            <v>672990  412990 - R&amp;M Mat Elctrcl &amp; Electronic</v>
          </cell>
          <cell r="E20405" t="str">
            <v>District 8</v>
          </cell>
          <cell r="F20405" t="str">
            <v>Water</v>
          </cell>
        </row>
        <row r="20406">
          <cell r="B20406">
            <v>1840.6</v>
          </cell>
          <cell r="C20406">
            <v>2013</v>
          </cell>
          <cell r="D20406" t="str">
            <v>672990  412990 - R&amp;M Mat Elctrcl &amp; Electronic</v>
          </cell>
          <cell r="E20406" t="str">
            <v>District 1</v>
          </cell>
          <cell r="F20406" t="str">
            <v>Water</v>
          </cell>
        </row>
        <row r="20407">
          <cell r="B20407">
            <v>685.36</v>
          </cell>
          <cell r="C20407">
            <v>2013</v>
          </cell>
          <cell r="D20407" t="str">
            <v>672990  412990 - R&amp;M Mat Elctrcl &amp; Electronic</v>
          </cell>
          <cell r="E20407" t="str">
            <v>District 1</v>
          </cell>
          <cell r="F20407" t="str">
            <v>Water</v>
          </cell>
        </row>
        <row r="20408">
          <cell r="B20408">
            <v>20513.650000000001</v>
          </cell>
          <cell r="C20408">
            <v>2013</v>
          </cell>
          <cell r="D20408" t="str">
            <v>672990  412990 - R&amp;M Mat Elctrcl &amp; Electronic</v>
          </cell>
          <cell r="E20408" t="str">
            <v>Logistics</v>
          </cell>
          <cell r="F20408" t="str">
            <v>Water</v>
          </cell>
        </row>
        <row r="20409">
          <cell r="B20409">
            <v>155560.85999999999</v>
          </cell>
          <cell r="C20409">
            <v>2013</v>
          </cell>
          <cell r="D20409" t="str">
            <v>672990  412990 - R&amp;M Mat Elctrcl &amp; Electronic</v>
          </cell>
          <cell r="E20409" t="str">
            <v>Logistics</v>
          </cell>
          <cell r="F20409" t="str">
            <v>Water</v>
          </cell>
        </row>
        <row r="20410">
          <cell r="B20410">
            <v>145319.70000000001</v>
          </cell>
          <cell r="C20410">
            <v>2013</v>
          </cell>
          <cell r="D20410" t="str">
            <v>672990  412990 - R&amp;M Mat Elctrcl &amp; Electronic</v>
          </cell>
          <cell r="E20410" t="str">
            <v>Logistics</v>
          </cell>
          <cell r="F20410" t="str">
            <v>Water</v>
          </cell>
        </row>
        <row r="20411">
          <cell r="B20411">
            <v>341261.12</v>
          </cell>
          <cell r="C20411">
            <v>2013</v>
          </cell>
          <cell r="D20411" t="str">
            <v>672990  412990 - R&amp;M Mat Elctrcl &amp; Electronic</v>
          </cell>
          <cell r="E20411" t="str">
            <v>Logistics</v>
          </cell>
          <cell r="F20411" t="str">
            <v>Water</v>
          </cell>
        </row>
        <row r="20412">
          <cell r="B20412">
            <v>2902.43</v>
          </cell>
          <cell r="C20412">
            <v>2013</v>
          </cell>
          <cell r="D20412" t="str">
            <v>672990  412990 - R&amp;M Mat Elctrcl &amp; Electronic</v>
          </cell>
          <cell r="E20412" t="str">
            <v>Logistics</v>
          </cell>
          <cell r="F20412" t="str">
            <v>Water</v>
          </cell>
        </row>
        <row r="20413">
          <cell r="B20413">
            <v>38799.279999999999</v>
          </cell>
          <cell r="C20413">
            <v>2013</v>
          </cell>
          <cell r="D20413" t="str">
            <v>672990  412990 - R&amp;M Mat Elctrcl &amp; Electronic</v>
          </cell>
          <cell r="E20413" t="str">
            <v>Logistics</v>
          </cell>
          <cell r="F20413" t="str">
            <v>Water</v>
          </cell>
        </row>
        <row r="20414">
          <cell r="B20414">
            <v>53376.88</v>
          </cell>
          <cell r="C20414">
            <v>2013</v>
          </cell>
          <cell r="D20414" t="str">
            <v>672990  412990 - R&amp;M Mat Elctrcl &amp; Electronic</v>
          </cell>
          <cell r="E20414" t="str">
            <v>Logistics</v>
          </cell>
          <cell r="F20414" t="str">
            <v>Water</v>
          </cell>
        </row>
        <row r="20415">
          <cell r="B20415">
            <v>0</v>
          </cell>
          <cell r="C20415">
            <v>2013</v>
          </cell>
          <cell r="D20415" t="str">
            <v>672990  412990 - R&amp;M Mat Elctrcl &amp; Electronic</v>
          </cell>
          <cell r="E20415" t="str">
            <v>Informal Settlements</v>
          </cell>
          <cell r="F20415" t="str">
            <v>Water</v>
          </cell>
        </row>
        <row r="20416">
          <cell r="B20416">
            <v>2195.19</v>
          </cell>
          <cell r="C20416">
            <v>2013</v>
          </cell>
          <cell r="D20416" t="str">
            <v>672990  412990 - R&amp;M Mat Elctrcl &amp; Electronic</v>
          </cell>
          <cell r="E20416" t="str">
            <v>TOC</v>
          </cell>
          <cell r="F20416" t="str">
            <v>Water</v>
          </cell>
        </row>
        <row r="20417">
          <cell r="B20417">
            <v>34556.25</v>
          </cell>
          <cell r="C20417">
            <v>2013</v>
          </cell>
          <cell r="D20417" t="str">
            <v>672990  412990 - R&amp;M Mat Elctrcl &amp; Electronic</v>
          </cell>
          <cell r="E20417" t="str">
            <v>Informal Settlements</v>
          </cell>
          <cell r="F20417" t="str">
            <v>Water</v>
          </cell>
        </row>
        <row r="20418">
          <cell r="B20418">
            <v>83617.47</v>
          </cell>
          <cell r="C20418">
            <v>2013</v>
          </cell>
          <cell r="D20418" t="str">
            <v>672990  412990 - R&amp;M Mat Elctrcl &amp; Electronic</v>
          </cell>
          <cell r="E20418" t="str">
            <v>District 7</v>
          </cell>
          <cell r="F20418" t="str">
            <v>Sewer</v>
          </cell>
        </row>
        <row r="20419">
          <cell r="B20419">
            <v>1452.78</v>
          </cell>
          <cell r="C20419">
            <v>2013</v>
          </cell>
          <cell r="D20419" t="str">
            <v>672990  412990 - R&amp;M Mat Elctrcl &amp; Electronic</v>
          </cell>
          <cell r="E20419" t="str">
            <v>District 6</v>
          </cell>
          <cell r="F20419" t="str">
            <v>Sewer</v>
          </cell>
        </row>
        <row r="20420">
          <cell r="B20420">
            <v>306.58999999999997</v>
          </cell>
          <cell r="C20420">
            <v>2013</v>
          </cell>
          <cell r="D20420" t="str">
            <v>672990  412990 - R&amp;M Mat Elctrcl &amp; Electronic</v>
          </cell>
          <cell r="E20420" t="str">
            <v>District 6</v>
          </cell>
          <cell r="F20420" t="str">
            <v>Sewer</v>
          </cell>
        </row>
        <row r="20421">
          <cell r="B20421">
            <v>92.89</v>
          </cell>
          <cell r="C20421">
            <v>2013</v>
          </cell>
          <cell r="D20421" t="str">
            <v>672990  412990 - R&amp;M Mat Elctrcl &amp; Electronic</v>
          </cell>
          <cell r="E20421" t="str">
            <v>District 6</v>
          </cell>
          <cell r="F20421" t="str">
            <v>Sewer</v>
          </cell>
        </row>
        <row r="20422">
          <cell r="B20422">
            <v>817.86</v>
          </cell>
          <cell r="C20422">
            <v>2013</v>
          </cell>
          <cell r="D20422" t="str">
            <v>672990  412990 - R&amp;M Mat Elctrcl &amp; Electronic</v>
          </cell>
          <cell r="E20422" t="str">
            <v>District 4</v>
          </cell>
          <cell r="F20422" t="str">
            <v>Sewer</v>
          </cell>
        </row>
        <row r="20423">
          <cell r="B20423">
            <v>325.35000000000002</v>
          </cell>
          <cell r="C20423">
            <v>2013</v>
          </cell>
          <cell r="D20423" t="str">
            <v>672990  412990 - R&amp;M Mat Elctrcl &amp; Electronic</v>
          </cell>
          <cell r="E20423" t="str">
            <v>District 4</v>
          </cell>
          <cell r="F20423" t="str">
            <v>Sewer</v>
          </cell>
        </row>
        <row r="20424">
          <cell r="B20424">
            <v>3293.56</v>
          </cell>
          <cell r="C20424">
            <v>2013</v>
          </cell>
          <cell r="D20424" t="str">
            <v>672990  412990 - R&amp;M Mat Elctrcl &amp; Electronic</v>
          </cell>
          <cell r="E20424" t="str">
            <v>District 7</v>
          </cell>
          <cell r="F20424" t="str">
            <v>Sewer</v>
          </cell>
        </row>
        <row r="20425">
          <cell r="B20425">
            <v>43.96</v>
          </cell>
          <cell r="C20425">
            <v>2013</v>
          </cell>
          <cell r="D20425" t="str">
            <v>672990  412990 - R&amp;M Mat Elctrcl &amp; Electronic</v>
          </cell>
          <cell r="E20425" t="str">
            <v>District 1</v>
          </cell>
          <cell r="F20425" t="str">
            <v>Sewer</v>
          </cell>
        </row>
        <row r="20426">
          <cell r="B20426">
            <v>27795.62</v>
          </cell>
          <cell r="C20426">
            <v>2013</v>
          </cell>
          <cell r="D20426" t="str">
            <v>672990  412990 - R&amp;M Mat Elctrcl &amp; Electronic</v>
          </cell>
          <cell r="E20426" t="str">
            <v>Logistics</v>
          </cell>
          <cell r="F20426" t="str">
            <v>Sewer</v>
          </cell>
        </row>
        <row r="20427">
          <cell r="B20427">
            <v>1831638.01</v>
          </cell>
          <cell r="C20427">
            <v>2013</v>
          </cell>
          <cell r="D20427" t="str">
            <v>672990  412990 - R&amp;M Mat Elctrcl &amp; Electronic</v>
          </cell>
          <cell r="E20427" t="str">
            <v>Logistics</v>
          </cell>
          <cell r="F20427" t="str">
            <v>Sewer</v>
          </cell>
        </row>
        <row r="20428">
          <cell r="B20428">
            <v>25.43</v>
          </cell>
          <cell r="C20428">
            <v>2013</v>
          </cell>
          <cell r="D20428" t="str">
            <v>672990  412990 - R&amp;M Mat Elctrcl &amp; Electronic</v>
          </cell>
          <cell r="E20428" t="str">
            <v>Informal Settlements</v>
          </cell>
          <cell r="F20428" t="str">
            <v>Sewer</v>
          </cell>
        </row>
        <row r="20429">
          <cell r="B20429">
            <v>4390.62</v>
          </cell>
          <cell r="C20429">
            <v>2013</v>
          </cell>
          <cell r="D20429" t="str">
            <v>672990  412990 - R&amp;M Mat Elctrcl &amp; Electronic</v>
          </cell>
          <cell r="E20429" t="str">
            <v>Informal Settlements</v>
          </cell>
          <cell r="F20429" t="str">
            <v>Sewer</v>
          </cell>
        </row>
        <row r="20430">
          <cell r="B20430">
            <v>24123.95</v>
          </cell>
          <cell r="C20430">
            <v>2013</v>
          </cell>
          <cell r="D20430" t="str">
            <v>673000  413000 - R&amp;M Mat General &amp; Consumables</v>
          </cell>
          <cell r="E20430" t="str">
            <v>Logistics</v>
          </cell>
          <cell r="F20430" t="str">
            <v>Water</v>
          </cell>
        </row>
        <row r="20431">
          <cell r="B20431">
            <v>6118.96</v>
          </cell>
          <cell r="C20431">
            <v>2013</v>
          </cell>
          <cell r="D20431" t="str">
            <v>673000  413000 - R&amp;M Mat General &amp; Consumables</v>
          </cell>
          <cell r="E20431" t="str">
            <v>Logistics</v>
          </cell>
          <cell r="F20431" t="str">
            <v>Water</v>
          </cell>
        </row>
        <row r="20432">
          <cell r="B20432">
            <v>1871.03</v>
          </cell>
          <cell r="C20432">
            <v>2013</v>
          </cell>
          <cell r="D20432" t="str">
            <v>673000  413000 - R&amp;M Mat General &amp; Consumables</v>
          </cell>
          <cell r="E20432" t="str">
            <v>Logistics</v>
          </cell>
          <cell r="F20432" t="str">
            <v>Water</v>
          </cell>
        </row>
        <row r="20433">
          <cell r="B20433">
            <v>798.45</v>
          </cell>
          <cell r="C20433">
            <v>2013</v>
          </cell>
          <cell r="D20433" t="str">
            <v>673000  413000 - R&amp;M Mat General &amp; Consumables</v>
          </cell>
          <cell r="E20433" t="str">
            <v>Logistics</v>
          </cell>
          <cell r="F20433" t="str">
            <v>Water</v>
          </cell>
        </row>
        <row r="20434">
          <cell r="B20434">
            <v>1666897.26</v>
          </cell>
          <cell r="C20434">
            <v>2013</v>
          </cell>
          <cell r="D20434" t="str">
            <v>673000  413000 - R&amp;M Mat General &amp; Consumables</v>
          </cell>
          <cell r="E20434" t="str">
            <v>District 1</v>
          </cell>
          <cell r="F20434" t="str">
            <v>Water</v>
          </cell>
        </row>
        <row r="20435">
          <cell r="B20435">
            <v>19064.79</v>
          </cell>
          <cell r="C20435">
            <v>2013</v>
          </cell>
          <cell r="D20435" t="str">
            <v>673000  413000 - R&amp;M Mat General &amp; Consumables</v>
          </cell>
          <cell r="E20435" t="str">
            <v>District 1</v>
          </cell>
          <cell r="F20435" t="str">
            <v>Water</v>
          </cell>
        </row>
        <row r="20436">
          <cell r="B20436">
            <v>8.15</v>
          </cell>
          <cell r="C20436">
            <v>2013</v>
          </cell>
          <cell r="D20436" t="str">
            <v>673000  413000 - R&amp;M Mat General &amp; Consumables</v>
          </cell>
          <cell r="E20436" t="str">
            <v>District 1</v>
          </cell>
          <cell r="F20436" t="str">
            <v>Water</v>
          </cell>
        </row>
        <row r="20437">
          <cell r="B20437">
            <v>0</v>
          </cell>
          <cell r="C20437">
            <v>2013</v>
          </cell>
          <cell r="D20437" t="str">
            <v>673000  413000 - R&amp;M Mat General &amp; Consumables</v>
          </cell>
          <cell r="E20437" t="str">
            <v>District 6</v>
          </cell>
          <cell r="F20437" t="str">
            <v>Water</v>
          </cell>
        </row>
        <row r="20438">
          <cell r="B20438">
            <v>298487.71999999997</v>
          </cell>
          <cell r="C20438">
            <v>2013</v>
          </cell>
          <cell r="D20438" t="str">
            <v>673000  413000 - R&amp;M Mat General &amp; Consumables</v>
          </cell>
          <cell r="E20438" t="str">
            <v>District 8</v>
          </cell>
          <cell r="F20438" t="str">
            <v>Water</v>
          </cell>
        </row>
        <row r="20439">
          <cell r="B20439">
            <v>413443.49</v>
          </cell>
          <cell r="C20439">
            <v>2013</v>
          </cell>
          <cell r="D20439" t="str">
            <v>673000  413000 - R&amp;M Mat General &amp; Consumables</v>
          </cell>
          <cell r="E20439" t="str">
            <v>District 6</v>
          </cell>
          <cell r="F20439" t="str">
            <v>Water</v>
          </cell>
        </row>
        <row r="20440">
          <cell r="B20440">
            <v>570</v>
          </cell>
          <cell r="C20440">
            <v>2013</v>
          </cell>
          <cell r="D20440" t="str">
            <v>673000  413000 - R&amp;M Mat General &amp; Consumables</v>
          </cell>
          <cell r="E20440" t="str">
            <v>District 3</v>
          </cell>
          <cell r="F20440" t="str">
            <v>Water</v>
          </cell>
        </row>
        <row r="20441">
          <cell r="B20441">
            <v>0</v>
          </cell>
          <cell r="C20441">
            <v>2013</v>
          </cell>
          <cell r="D20441" t="str">
            <v>673000  413000 - R&amp;M Mat General &amp; Consumables</v>
          </cell>
          <cell r="E20441" t="str">
            <v>District 4</v>
          </cell>
          <cell r="F20441" t="str">
            <v>Water</v>
          </cell>
        </row>
        <row r="20442">
          <cell r="B20442">
            <v>490083.43</v>
          </cell>
          <cell r="C20442">
            <v>2013</v>
          </cell>
          <cell r="D20442" t="str">
            <v>673000  413000 - R&amp;M Mat General &amp; Consumables</v>
          </cell>
          <cell r="E20442" t="str">
            <v>District 4</v>
          </cell>
          <cell r="F20442" t="str">
            <v>Water</v>
          </cell>
        </row>
        <row r="20443">
          <cell r="B20443">
            <v>111460.55</v>
          </cell>
          <cell r="C20443">
            <v>2013</v>
          </cell>
          <cell r="D20443" t="str">
            <v>673000  413000 - R&amp;M Mat General &amp; Consumables</v>
          </cell>
          <cell r="E20443" t="str">
            <v>District 4</v>
          </cell>
          <cell r="F20443" t="str">
            <v>Water</v>
          </cell>
        </row>
        <row r="20444">
          <cell r="B20444">
            <v>22268.95</v>
          </cell>
          <cell r="C20444">
            <v>2013</v>
          </cell>
          <cell r="D20444" t="str">
            <v>673000  413000 - R&amp;M Mat General &amp; Consumables</v>
          </cell>
          <cell r="E20444" t="str">
            <v>District 4</v>
          </cell>
          <cell r="F20444" t="str">
            <v>Water</v>
          </cell>
        </row>
        <row r="20445">
          <cell r="B20445">
            <v>324338.45</v>
          </cell>
          <cell r="C20445">
            <v>2013</v>
          </cell>
          <cell r="D20445" t="str">
            <v>673000  413000 - R&amp;M Mat General &amp; Consumables</v>
          </cell>
          <cell r="E20445" t="str">
            <v>District 8</v>
          </cell>
          <cell r="F20445" t="str">
            <v>Water</v>
          </cell>
        </row>
        <row r="20446">
          <cell r="B20446">
            <v>3503.8</v>
          </cell>
          <cell r="C20446">
            <v>2013</v>
          </cell>
          <cell r="D20446" t="str">
            <v>673000  413000 - R&amp;M Mat General &amp; Consumables</v>
          </cell>
          <cell r="E20446" t="str">
            <v>District 8</v>
          </cell>
          <cell r="F20446" t="str">
            <v>Water</v>
          </cell>
        </row>
        <row r="20447">
          <cell r="B20447">
            <v>81.69</v>
          </cell>
          <cell r="C20447">
            <v>2013</v>
          </cell>
          <cell r="D20447" t="str">
            <v>673000  413000 - R&amp;M Mat General &amp; Consumables</v>
          </cell>
          <cell r="E20447" t="str">
            <v>District 6</v>
          </cell>
          <cell r="F20447" t="str">
            <v>Water</v>
          </cell>
        </row>
        <row r="20448">
          <cell r="B20448">
            <v>65986</v>
          </cell>
          <cell r="C20448">
            <v>2013</v>
          </cell>
          <cell r="D20448" t="str">
            <v>673000  413000 - R&amp;M Mat General &amp; Consumables</v>
          </cell>
          <cell r="E20448" t="str">
            <v>District 6</v>
          </cell>
          <cell r="F20448" t="str">
            <v>Water</v>
          </cell>
        </row>
        <row r="20449">
          <cell r="B20449">
            <v>152309.82</v>
          </cell>
          <cell r="C20449">
            <v>2013</v>
          </cell>
          <cell r="D20449" t="str">
            <v>673000  413000 - R&amp;M Mat General &amp; Consumables</v>
          </cell>
          <cell r="E20449" t="str">
            <v>District 6</v>
          </cell>
          <cell r="F20449" t="str">
            <v>Water</v>
          </cell>
        </row>
        <row r="20450">
          <cell r="B20450">
            <v>507729.77</v>
          </cell>
          <cell r="C20450">
            <v>2013</v>
          </cell>
          <cell r="D20450" t="str">
            <v>673000  413000 - R&amp;M Mat General &amp; Consumables</v>
          </cell>
          <cell r="E20450" t="str">
            <v>District 6</v>
          </cell>
          <cell r="F20450" t="str">
            <v>Water</v>
          </cell>
        </row>
        <row r="20451">
          <cell r="B20451">
            <v>48672.58</v>
          </cell>
          <cell r="C20451">
            <v>2013</v>
          </cell>
          <cell r="D20451" t="str">
            <v>673000  413000 - R&amp;M Mat General &amp; Consumables</v>
          </cell>
          <cell r="E20451" t="str">
            <v>District 6</v>
          </cell>
          <cell r="F20451" t="str">
            <v>Water</v>
          </cell>
        </row>
        <row r="20452">
          <cell r="B20452">
            <v>0</v>
          </cell>
          <cell r="C20452">
            <v>2013</v>
          </cell>
          <cell r="D20452" t="str">
            <v>673000  413000 - R&amp;M Mat General &amp; Consumables</v>
          </cell>
          <cell r="E20452" t="str">
            <v>District 8</v>
          </cell>
          <cell r="F20452" t="str">
            <v>Water</v>
          </cell>
        </row>
        <row r="20453">
          <cell r="B20453">
            <v>514068.29</v>
          </cell>
          <cell r="C20453">
            <v>2013</v>
          </cell>
          <cell r="D20453" t="str">
            <v>673000  413000 - R&amp;M Mat General &amp; Consumables</v>
          </cell>
          <cell r="E20453" t="str">
            <v>District 8</v>
          </cell>
          <cell r="F20453" t="str">
            <v>Water</v>
          </cell>
        </row>
        <row r="20454">
          <cell r="B20454">
            <v>0</v>
          </cell>
          <cell r="C20454">
            <v>2013</v>
          </cell>
          <cell r="D20454" t="str">
            <v>673000  413000 - R&amp;M Mat General &amp; Consumables</v>
          </cell>
          <cell r="E20454" t="str">
            <v>District 8</v>
          </cell>
          <cell r="F20454" t="str">
            <v>Water</v>
          </cell>
        </row>
        <row r="20455">
          <cell r="B20455">
            <v>2004053.9</v>
          </cell>
          <cell r="C20455">
            <v>2013</v>
          </cell>
          <cell r="D20455" t="str">
            <v>673000  413000 - R&amp;M Mat General &amp; Consumables</v>
          </cell>
          <cell r="E20455" t="str">
            <v>District 8</v>
          </cell>
          <cell r="F20455" t="str">
            <v>Water</v>
          </cell>
        </row>
        <row r="20456">
          <cell r="B20456">
            <v>100091.98</v>
          </cell>
          <cell r="C20456">
            <v>2013</v>
          </cell>
          <cell r="D20456" t="str">
            <v>673000  413000 - R&amp;M Mat General &amp; Consumables</v>
          </cell>
          <cell r="E20456" t="str">
            <v>Informal Settlements</v>
          </cell>
          <cell r="F20456" t="str">
            <v>Sewer</v>
          </cell>
        </row>
        <row r="20457">
          <cell r="B20457">
            <v>48.01</v>
          </cell>
          <cell r="C20457">
            <v>2013</v>
          </cell>
          <cell r="D20457" t="str">
            <v>673000  413000 - R&amp;M Mat General &amp; Consumables</v>
          </cell>
          <cell r="E20457" t="str">
            <v>Planning &amp; Design</v>
          </cell>
          <cell r="F20457" t="str">
            <v>Sewer</v>
          </cell>
        </row>
        <row r="20458">
          <cell r="B20458">
            <v>18148.88</v>
          </cell>
          <cell r="C20458">
            <v>2013</v>
          </cell>
          <cell r="D20458" t="str">
            <v>673000  413000 - R&amp;M Mat General &amp; Consumables</v>
          </cell>
          <cell r="E20458" t="str">
            <v>Informal Settlements</v>
          </cell>
          <cell r="F20458" t="str">
            <v>Sewer</v>
          </cell>
        </row>
        <row r="20459">
          <cell r="B20459">
            <v>48796.79</v>
          </cell>
          <cell r="C20459">
            <v>2013</v>
          </cell>
          <cell r="D20459" t="str">
            <v>673000  413000 - R&amp;M Mat General &amp; Consumables</v>
          </cell>
          <cell r="E20459" t="str">
            <v>Logistics</v>
          </cell>
          <cell r="F20459" t="str">
            <v>Sewer</v>
          </cell>
        </row>
        <row r="20460">
          <cell r="B20460">
            <v>812.67</v>
          </cell>
          <cell r="C20460">
            <v>2013</v>
          </cell>
          <cell r="D20460" t="str">
            <v>673000  413000 - R&amp;M Mat General &amp; Consumables</v>
          </cell>
          <cell r="E20460" t="str">
            <v>Logistics</v>
          </cell>
          <cell r="F20460" t="str">
            <v>Sewer</v>
          </cell>
        </row>
        <row r="20461">
          <cell r="B20461">
            <v>93327.44</v>
          </cell>
          <cell r="C20461">
            <v>2013</v>
          </cell>
          <cell r="D20461" t="str">
            <v>673000  413000 - R&amp;M Mat General &amp; Consumables</v>
          </cell>
          <cell r="E20461" t="str">
            <v>District 1</v>
          </cell>
          <cell r="F20461" t="str">
            <v>Sewer</v>
          </cell>
        </row>
        <row r="20462">
          <cell r="B20462">
            <v>0</v>
          </cell>
          <cell r="C20462">
            <v>2013</v>
          </cell>
          <cell r="D20462" t="str">
            <v>673000  413000 - R&amp;M Mat General &amp; Consumables</v>
          </cell>
          <cell r="E20462" t="str">
            <v>District 1</v>
          </cell>
          <cell r="F20462" t="str">
            <v>Sewer</v>
          </cell>
        </row>
        <row r="20463">
          <cell r="B20463">
            <v>60687.5</v>
          </cell>
          <cell r="C20463">
            <v>2013</v>
          </cell>
          <cell r="D20463" t="str">
            <v>673000  413000 - R&amp;M Mat General &amp; Consumables</v>
          </cell>
          <cell r="E20463" t="str">
            <v>District 7</v>
          </cell>
          <cell r="F20463" t="str">
            <v>Sewer</v>
          </cell>
        </row>
        <row r="20464">
          <cell r="B20464">
            <v>9250</v>
          </cell>
          <cell r="C20464">
            <v>2013</v>
          </cell>
          <cell r="D20464" t="str">
            <v>673000  413000 - R&amp;M Mat General &amp; Consumables</v>
          </cell>
          <cell r="E20464" t="str">
            <v>District 6</v>
          </cell>
          <cell r="F20464" t="str">
            <v>Sewer</v>
          </cell>
        </row>
        <row r="20465">
          <cell r="B20465">
            <v>75252.17</v>
          </cell>
          <cell r="C20465">
            <v>2013</v>
          </cell>
          <cell r="D20465" t="str">
            <v>673000  413000 - R&amp;M Mat General &amp; Consumables</v>
          </cell>
          <cell r="E20465" t="str">
            <v>District 4</v>
          </cell>
          <cell r="F20465" t="str">
            <v>Sewer</v>
          </cell>
        </row>
        <row r="20466">
          <cell r="B20466">
            <v>4805.96</v>
          </cell>
          <cell r="C20466">
            <v>2013</v>
          </cell>
          <cell r="D20466" t="str">
            <v>673000  413000 - R&amp;M Mat General &amp; Consumables</v>
          </cell>
          <cell r="E20466" t="str">
            <v>District 4</v>
          </cell>
          <cell r="F20466" t="str">
            <v>Sewer</v>
          </cell>
        </row>
        <row r="20467">
          <cell r="B20467">
            <v>59714.01</v>
          </cell>
          <cell r="C20467">
            <v>2013</v>
          </cell>
          <cell r="D20467" t="str">
            <v>673000  413000 - R&amp;M Mat General &amp; Consumables</v>
          </cell>
          <cell r="E20467" t="str">
            <v>District 4</v>
          </cell>
          <cell r="F20467" t="str">
            <v>Sewer</v>
          </cell>
        </row>
        <row r="20468">
          <cell r="B20468">
            <v>98336.35</v>
          </cell>
          <cell r="C20468">
            <v>2013</v>
          </cell>
          <cell r="D20468" t="str">
            <v>673000  413000 - R&amp;M Mat General &amp; Consumables</v>
          </cell>
          <cell r="E20468" t="str">
            <v>District 7</v>
          </cell>
          <cell r="F20468" t="str">
            <v>Sewer</v>
          </cell>
        </row>
        <row r="20469">
          <cell r="B20469">
            <v>19718.82</v>
          </cell>
          <cell r="C20469">
            <v>2013</v>
          </cell>
          <cell r="D20469" t="str">
            <v>673000  413000 - R&amp;M Mat General &amp; Consumables</v>
          </cell>
          <cell r="E20469" t="str">
            <v>District 6</v>
          </cell>
          <cell r="F20469" t="str">
            <v>Sewer</v>
          </cell>
        </row>
        <row r="20470">
          <cell r="B20470">
            <v>35716.35</v>
          </cell>
          <cell r="C20470">
            <v>2013</v>
          </cell>
          <cell r="D20470" t="str">
            <v>673000  413000 - R&amp;M Mat General &amp; Consumables</v>
          </cell>
          <cell r="E20470" t="str">
            <v>District 6</v>
          </cell>
          <cell r="F20470" t="str">
            <v>Sewer</v>
          </cell>
        </row>
        <row r="20471">
          <cell r="B20471">
            <v>66203.399999999994</v>
          </cell>
          <cell r="C20471">
            <v>2013</v>
          </cell>
          <cell r="D20471" t="str">
            <v>673000  413000 - R&amp;M Mat General &amp; Consumables</v>
          </cell>
          <cell r="E20471" t="str">
            <v>District 6</v>
          </cell>
          <cell r="F20471" t="str">
            <v>Sewer</v>
          </cell>
        </row>
        <row r="20472">
          <cell r="B20472">
            <v>13347.61</v>
          </cell>
          <cell r="C20472">
            <v>2013</v>
          </cell>
          <cell r="D20472" t="str">
            <v>673000  413000 - R&amp;M Mat General &amp; Consumables</v>
          </cell>
          <cell r="E20472" t="str">
            <v>District 6</v>
          </cell>
          <cell r="F20472" t="str">
            <v>Sewer</v>
          </cell>
        </row>
        <row r="20473">
          <cell r="B20473">
            <v>686.23</v>
          </cell>
          <cell r="C20473">
            <v>2013</v>
          </cell>
          <cell r="D20473" t="str">
            <v>673000  413000 - R&amp;M Mat General &amp; Consumables</v>
          </cell>
          <cell r="E20473" t="str">
            <v>District 7</v>
          </cell>
          <cell r="F20473" t="str">
            <v>Sewer</v>
          </cell>
        </row>
        <row r="20474">
          <cell r="B20474">
            <v>72440.22</v>
          </cell>
          <cell r="C20474">
            <v>2013</v>
          </cell>
          <cell r="D20474" t="str">
            <v>673000  413000 - R&amp;M Mat General &amp; Consumables</v>
          </cell>
          <cell r="E20474" t="str">
            <v>District 7</v>
          </cell>
          <cell r="F20474" t="str">
            <v>Sewer</v>
          </cell>
        </row>
        <row r="20475">
          <cell r="B20475">
            <v>0</v>
          </cell>
          <cell r="C20475">
            <v>2013</v>
          </cell>
          <cell r="D20475" t="str">
            <v>673000  413000 - R&amp;M Mat General &amp; Consumables</v>
          </cell>
          <cell r="E20475" t="str">
            <v>Logistics</v>
          </cell>
          <cell r="F20475" t="str">
            <v>Water</v>
          </cell>
        </row>
        <row r="20476">
          <cell r="B20476">
            <v>77198.37</v>
          </cell>
          <cell r="C20476">
            <v>2013</v>
          </cell>
          <cell r="D20476" t="str">
            <v>673000  413000 - R&amp;M Mat General &amp; Consumables</v>
          </cell>
          <cell r="E20476" t="str">
            <v>Informal Settlements</v>
          </cell>
          <cell r="F20476" t="str">
            <v>Water</v>
          </cell>
        </row>
        <row r="20477">
          <cell r="B20477">
            <v>695.39</v>
          </cell>
          <cell r="C20477">
            <v>2013</v>
          </cell>
          <cell r="D20477" t="str">
            <v>673000  413000 - R&amp;M Mat General &amp; Consumables</v>
          </cell>
          <cell r="E20477" t="str">
            <v>TOC</v>
          </cell>
          <cell r="F20477" t="str">
            <v>Water</v>
          </cell>
        </row>
        <row r="20478">
          <cell r="B20478">
            <v>10511.22</v>
          </cell>
          <cell r="C20478">
            <v>2013</v>
          </cell>
          <cell r="D20478" t="str">
            <v>673000  413000 - R&amp;M Mat General &amp; Consumables</v>
          </cell>
          <cell r="E20478" t="str">
            <v>Informal Settlements</v>
          </cell>
          <cell r="F20478" t="str">
            <v>Water</v>
          </cell>
        </row>
        <row r="20479">
          <cell r="B20479">
            <v>0</v>
          </cell>
          <cell r="C20479">
            <v>2013</v>
          </cell>
          <cell r="D20479" t="str">
            <v>673000  413000 - R&amp;M Mat General &amp; Consumables</v>
          </cell>
          <cell r="E20479" t="str">
            <v>Logistics</v>
          </cell>
          <cell r="F20479" t="str">
            <v>Water</v>
          </cell>
        </row>
        <row r="20480">
          <cell r="B20480">
            <v>439.1</v>
          </cell>
          <cell r="C20480">
            <v>2013</v>
          </cell>
          <cell r="D20480" t="str">
            <v>673000  413000 - R&amp;M Mat General &amp; Consumables</v>
          </cell>
          <cell r="E20480" t="str">
            <v>Logistics</v>
          </cell>
          <cell r="F20480" t="str">
            <v>Water</v>
          </cell>
        </row>
        <row r="20481">
          <cell r="B20481">
            <v>1840.43</v>
          </cell>
          <cell r="C20481">
            <v>2013</v>
          </cell>
          <cell r="D20481" t="str">
            <v>673000  413000 - R&amp;M Mat General &amp; Consumables</v>
          </cell>
          <cell r="E20481" t="str">
            <v>Logistics</v>
          </cell>
          <cell r="F20481" t="str">
            <v>Water</v>
          </cell>
        </row>
        <row r="20482">
          <cell r="B20482">
            <v>103.81</v>
          </cell>
          <cell r="C20482">
            <v>2013</v>
          </cell>
          <cell r="D20482" t="str">
            <v>673150  413150 - R&amp;M Minor Tools , Equip &amp; Other</v>
          </cell>
          <cell r="E20482" t="str">
            <v>District 8</v>
          </cell>
          <cell r="F20482" t="str">
            <v>Water</v>
          </cell>
        </row>
        <row r="20483">
          <cell r="B20483">
            <v>8861.23</v>
          </cell>
          <cell r="C20483">
            <v>2013</v>
          </cell>
          <cell r="D20483" t="str">
            <v>673150  413150 - R&amp;M Minor Tools , Equip &amp; Other</v>
          </cell>
          <cell r="E20483" t="str">
            <v>District 8</v>
          </cell>
          <cell r="F20483" t="str">
            <v>Water</v>
          </cell>
        </row>
        <row r="20484">
          <cell r="B20484">
            <v>93.71</v>
          </cell>
          <cell r="C20484">
            <v>2013</v>
          </cell>
          <cell r="D20484" t="str">
            <v>673150  413150 - R&amp;M Minor Tools , Equip &amp; Other</v>
          </cell>
          <cell r="E20484" t="str">
            <v>District 8</v>
          </cell>
          <cell r="F20484" t="str">
            <v>Water</v>
          </cell>
        </row>
        <row r="20485">
          <cell r="B20485">
            <v>73072.149999999994</v>
          </cell>
          <cell r="C20485">
            <v>2013</v>
          </cell>
          <cell r="D20485" t="str">
            <v>673150  413150 - R&amp;M Minor Tools , Equip &amp; Other</v>
          </cell>
          <cell r="E20485" t="str">
            <v>District 8</v>
          </cell>
          <cell r="F20485" t="str">
            <v>Water</v>
          </cell>
        </row>
        <row r="20486">
          <cell r="B20486">
            <v>14308.22</v>
          </cell>
          <cell r="C20486">
            <v>2013</v>
          </cell>
          <cell r="D20486" t="str">
            <v>673150  413150 - R&amp;M Minor Tools , Equip &amp; Other</v>
          </cell>
          <cell r="E20486" t="str">
            <v>District 6</v>
          </cell>
          <cell r="F20486" t="str">
            <v>Water</v>
          </cell>
        </row>
        <row r="20487">
          <cell r="B20487">
            <v>3346.91</v>
          </cell>
          <cell r="C20487">
            <v>2013</v>
          </cell>
          <cell r="D20487" t="str">
            <v>673150  413150 - R&amp;M Minor Tools , Equip &amp; Other</v>
          </cell>
          <cell r="E20487" t="str">
            <v>District 6</v>
          </cell>
          <cell r="F20487" t="str">
            <v>Water</v>
          </cell>
        </row>
        <row r="20488">
          <cell r="B20488">
            <v>2691.73</v>
          </cell>
          <cell r="C20488">
            <v>2013</v>
          </cell>
          <cell r="D20488" t="str">
            <v>673150  413150 - R&amp;M Minor Tools , Equip &amp; Other</v>
          </cell>
          <cell r="E20488" t="str">
            <v>District 6</v>
          </cell>
          <cell r="F20488" t="str">
            <v>Water</v>
          </cell>
        </row>
        <row r="20489">
          <cell r="B20489">
            <v>21.6</v>
          </cell>
          <cell r="C20489">
            <v>2013</v>
          </cell>
          <cell r="D20489" t="str">
            <v>673150  413150 - R&amp;M Minor Tools , Equip &amp; Other</v>
          </cell>
          <cell r="E20489" t="str">
            <v>District 6</v>
          </cell>
          <cell r="F20489" t="str">
            <v>Water</v>
          </cell>
        </row>
        <row r="20490">
          <cell r="B20490">
            <v>127.52</v>
          </cell>
          <cell r="C20490">
            <v>2013</v>
          </cell>
          <cell r="D20490" t="str">
            <v>673150  413150 - R&amp;M Minor Tools , Equip &amp; Other</v>
          </cell>
          <cell r="E20490" t="str">
            <v>District 8</v>
          </cell>
          <cell r="F20490" t="str">
            <v>Water</v>
          </cell>
        </row>
        <row r="20491">
          <cell r="B20491">
            <v>213.81</v>
          </cell>
          <cell r="C20491">
            <v>2013</v>
          </cell>
          <cell r="D20491" t="str">
            <v>673150  413150 - R&amp;M Minor Tools , Equip &amp; Other</v>
          </cell>
          <cell r="E20491" t="str">
            <v>District 8</v>
          </cell>
          <cell r="F20491" t="str">
            <v>Water</v>
          </cell>
        </row>
        <row r="20492">
          <cell r="B20492">
            <v>4671.04</v>
          </cell>
          <cell r="C20492">
            <v>2013</v>
          </cell>
          <cell r="D20492" t="str">
            <v>673150  413150 - R&amp;M Minor Tools , Equip &amp; Other</v>
          </cell>
          <cell r="E20492" t="str">
            <v>District 4</v>
          </cell>
          <cell r="F20492" t="str">
            <v>Water</v>
          </cell>
        </row>
        <row r="20493">
          <cell r="B20493">
            <v>5873.71</v>
          </cell>
          <cell r="C20493">
            <v>2013</v>
          </cell>
          <cell r="D20493" t="str">
            <v>673150  413150 - R&amp;M Minor Tools , Equip &amp; Other</v>
          </cell>
          <cell r="E20493" t="str">
            <v>District 4</v>
          </cell>
          <cell r="F20493" t="str">
            <v>Water</v>
          </cell>
        </row>
        <row r="20494">
          <cell r="B20494">
            <v>25028.69</v>
          </cell>
          <cell r="C20494">
            <v>2013</v>
          </cell>
          <cell r="D20494" t="str">
            <v>673150  413150 - R&amp;M Minor Tools , Equip &amp; Other</v>
          </cell>
          <cell r="E20494" t="str">
            <v>District 4</v>
          </cell>
          <cell r="F20494" t="str">
            <v>Water</v>
          </cell>
        </row>
        <row r="20495">
          <cell r="B20495">
            <v>15447.27</v>
          </cell>
          <cell r="C20495">
            <v>2013</v>
          </cell>
          <cell r="D20495" t="str">
            <v>673150  413150 - R&amp;M Minor Tools , Equip &amp; Other</v>
          </cell>
          <cell r="E20495" t="str">
            <v>District 3</v>
          </cell>
          <cell r="F20495" t="str">
            <v>Water</v>
          </cell>
        </row>
        <row r="20496">
          <cell r="B20496">
            <v>22471.96</v>
          </cell>
          <cell r="C20496">
            <v>2013</v>
          </cell>
          <cell r="D20496" t="str">
            <v>673150  413150 - R&amp;M Minor Tools , Equip &amp; Other</v>
          </cell>
          <cell r="E20496" t="str">
            <v>District 6</v>
          </cell>
          <cell r="F20496" t="str">
            <v>Water</v>
          </cell>
        </row>
        <row r="20497">
          <cell r="B20497">
            <v>14179.04</v>
          </cell>
          <cell r="C20497">
            <v>2013</v>
          </cell>
          <cell r="D20497" t="str">
            <v>673150  413150 - R&amp;M Minor Tools , Equip &amp; Other</v>
          </cell>
          <cell r="E20497" t="str">
            <v>District 8</v>
          </cell>
          <cell r="F20497" t="str">
            <v>Water</v>
          </cell>
        </row>
        <row r="20498">
          <cell r="B20498">
            <v>84398.56</v>
          </cell>
          <cell r="C20498">
            <v>2013</v>
          </cell>
          <cell r="D20498" t="str">
            <v>673150  413150 - R&amp;M Minor Tools , Equip &amp; Other</v>
          </cell>
          <cell r="E20498" t="str">
            <v>District 1</v>
          </cell>
          <cell r="F20498" t="str">
            <v>Water</v>
          </cell>
        </row>
        <row r="20499">
          <cell r="B20499">
            <v>54870</v>
          </cell>
          <cell r="C20499">
            <v>2013</v>
          </cell>
          <cell r="D20499" t="str">
            <v>673150  413150 - R&amp;M Minor Tools , Equip &amp; Other</v>
          </cell>
          <cell r="E20499" t="str">
            <v>District 1</v>
          </cell>
          <cell r="F20499" t="str">
            <v>Water</v>
          </cell>
        </row>
        <row r="20500">
          <cell r="B20500">
            <v>13592.65</v>
          </cell>
          <cell r="C20500">
            <v>2013</v>
          </cell>
          <cell r="D20500" t="str">
            <v>673150  413150 - R&amp;M Minor Tools , Equip &amp; Other</v>
          </cell>
          <cell r="E20500" t="str">
            <v>District 1</v>
          </cell>
          <cell r="F20500" t="str">
            <v>Water</v>
          </cell>
        </row>
        <row r="20501">
          <cell r="B20501">
            <v>102194.24000000001</v>
          </cell>
          <cell r="C20501">
            <v>2013</v>
          </cell>
          <cell r="D20501" t="str">
            <v>673150  413150 - R&amp;M Minor Tools , Equip &amp; Other</v>
          </cell>
          <cell r="E20501" t="str">
            <v>Logistics</v>
          </cell>
          <cell r="F20501" t="str">
            <v>Water</v>
          </cell>
        </row>
        <row r="20502">
          <cell r="B20502">
            <v>34922.67</v>
          </cell>
          <cell r="C20502">
            <v>2013</v>
          </cell>
          <cell r="D20502" t="str">
            <v>673150  413150 - R&amp;M Minor Tools , Equip &amp; Other</v>
          </cell>
          <cell r="E20502" t="str">
            <v>Logistics</v>
          </cell>
          <cell r="F20502" t="str">
            <v>Water</v>
          </cell>
        </row>
        <row r="20503">
          <cell r="B20503">
            <v>96865.64</v>
          </cell>
          <cell r="C20503">
            <v>2013</v>
          </cell>
          <cell r="D20503" t="str">
            <v>673150  413150 - R&amp;M Minor Tools , Equip &amp; Other</v>
          </cell>
          <cell r="E20503" t="str">
            <v>Logistics</v>
          </cell>
          <cell r="F20503" t="str">
            <v>Water</v>
          </cell>
        </row>
        <row r="20504">
          <cell r="B20504">
            <v>21131.82</v>
          </cell>
          <cell r="C20504">
            <v>2013</v>
          </cell>
          <cell r="D20504" t="str">
            <v>673150  413150 - R&amp;M Minor Tools , Equip &amp; Other</v>
          </cell>
          <cell r="E20504" t="str">
            <v>Logistics</v>
          </cell>
          <cell r="F20504" t="str">
            <v>Water</v>
          </cell>
        </row>
        <row r="20505">
          <cell r="B20505">
            <v>4550</v>
          </cell>
          <cell r="C20505">
            <v>2013</v>
          </cell>
          <cell r="D20505" t="str">
            <v>673150  413150 - R&amp;M Minor Tools , Equip &amp; Other</v>
          </cell>
          <cell r="E20505" t="str">
            <v>Logistics</v>
          </cell>
          <cell r="F20505" t="str">
            <v>Water</v>
          </cell>
        </row>
        <row r="20506">
          <cell r="B20506">
            <v>5756.31</v>
          </cell>
          <cell r="C20506">
            <v>2013</v>
          </cell>
          <cell r="D20506" t="str">
            <v>673150  413150 - R&amp;M Minor Tools , Equip &amp; Other</v>
          </cell>
          <cell r="E20506" t="str">
            <v>Informal Settlements</v>
          </cell>
          <cell r="F20506" t="str">
            <v>Water</v>
          </cell>
        </row>
        <row r="20507">
          <cell r="B20507">
            <v>4303.49</v>
          </cell>
          <cell r="C20507">
            <v>2013</v>
          </cell>
          <cell r="D20507" t="str">
            <v>673150  413150 - R&amp;M Minor Tools , Equip &amp; Other</v>
          </cell>
          <cell r="E20507" t="str">
            <v>Informal Settlements</v>
          </cell>
          <cell r="F20507" t="str">
            <v>Water</v>
          </cell>
        </row>
        <row r="20508">
          <cell r="B20508">
            <v>10541.82</v>
          </cell>
          <cell r="C20508">
            <v>2013</v>
          </cell>
          <cell r="D20508" t="str">
            <v>673150  413150 - R&amp;M Minor Tools , Equip &amp; Other</v>
          </cell>
          <cell r="E20508" t="str">
            <v>District 7</v>
          </cell>
          <cell r="F20508" t="str">
            <v>Sewer</v>
          </cell>
        </row>
        <row r="20509">
          <cell r="B20509">
            <v>9857.14</v>
          </cell>
          <cell r="C20509">
            <v>2013</v>
          </cell>
          <cell r="D20509" t="str">
            <v>673150  413150 - R&amp;M Minor Tools , Equip &amp; Other</v>
          </cell>
          <cell r="E20509" t="str">
            <v>District 6</v>
          </cell>
          <cell r="F20509" t="str">
            <v>Sewer</v>
          </cell>
        </row>
        <row r="20510">
          <cell r="B20510">
            <v>1792.13</v>
          </cell>
          <cell r="C20510">
            <v>2013</v>
          </cell>
          <cell r="D20510" t="str">
            <v>673150  413150 - R&amp;M Minor Tools , Equip &amp; Other</v>
          </cell>
          <cell r="E20510" t="str">
            <v>District 6</v>
          </cell>
          <cell r="F20510" t="str">
            <v>Sewer</v>
          </cell>
        </row>
        <row r="20511">
          <cell r="B20511">
            <v>629.98</v>
          </cell>
          <cell r="C20511">
            <v>2013</v>
          </cell>
          <cell r="D20511" t="str">
            <v>673150  413150 - R&amp;M Minor Tools , Equip &amp; Other</v>
          </cell>
          <cell r="E20511" t="str">
            <v>District 6</v>
          </cell>
          <cell r="F20511" t="str">
            <v>Sewer</v>
          </cell>
        </row>
        <row r="20512">
          <cell r="B20512">
            <v>2089.5500000000002</v>
          </cell>
          <cell r="C20512">
            <v>2013</v>
          </cell>
          <cell r="D20512" t="str">
            <v>673150  413150 - R&amp;M Minor Tools , Equip &amp; Other</v>
          </cell>
          <cell r="E20512" t="str">
            <v>District 4</v>
          </cell>
          <cell r="F20512" t="str">
            <v>Sewer</v>
          </cell>
        </row>
        <row r="20513">
          <cell r="B20513">
            <v>799.55</v>
          </cell>
          <cell r="C20513">
            <v>2013</v>
          </cell>
          <cell r="D20513" t="str">
            <v>673150  413150 - R&amp;M Minor Tools , Equip &amp; Other</v>
          </cell>
          <cell r="E20513" t="str">
            <v>District 4</v>
          </cell>
          <cell r="F20513" t="str">
            <v>Sewer</v>
          </cell>
        </row>
        <row r="20514">
          <cell r="B20514">
            <v>14746.8</v>
          </cell>
          <cell r="C20514">
            <v>2013</v>
          </cell>
          <cell r="D20514" t="str">
            <v>673150  413150 - R&amp;M Minor Tools , Equip &amp; Other</v>
          </cell>
          <cell r="E20514" t="str">
            <v>District 6</v>
          </cell>
          <cell r="F20514" t="str">
            <v>Sewer</v>
          </cell>
        </row>
        <row r="20515">
          <cell r="B20515">
            <v>956.12</v>
          </cell>
          <cell r="C20515">
            <v>2013</v>
          </cell>
          <cell r="D20515" t="str">
            <v>673150  413150 - R&amp;M Minor Tools , Equip &amp; Other</v>
          </cell>
          <cell r="E20515" t="str">
            <v>District 7</v>
          </cell>
          <cell r="F20515" t="str">
            <v>Sewer</v>
          </cell>
        </row>
        <row r="20516">
          <cell r="B20516">
            <v>0</v>
          </cell>
          <cell r="C20516">
            <v>2013</v>
          </cell>
          <cell r="D20516" t="str">
            <v>673150  413150 - R&amp;M Minor Tools , Equip &amp; Other</v>
          </cell>
          <cell r="E20516" t="str">
            <v>District 1</v>
          </cell>
          <cell r="F20516" t="str">
            <v>Sewer</v>
          </cell>
        </row>
        <row r="20517">
          <cell r="B20517">
            <v>9809.6</v>
          </cell>
          <cell r="C20517">
            <v>2013</v>
          </cell>
          <cell r="D20517" t="str">
            <v>673150  413150 - R&amp;M Minor Tools , Equip &amp; Other</v>
          </cell>
          <cell r="E20517" t="str">
            <v>District 1</v>
          </cell>
          <cell r="F20517" t="str">
            <v>Sewer</v>
          </cell>
        </row>
        <row r="20518">
          <cell r="B20518">
            <v>11.21</v>
          </cell>
          <cell r="C20518">
            <v>2013</v>
          </cell>
          <cell r="D20518" t="str">
            <v>673150  413150 - R&amp;M Minor Tools , Equip &amp; Other</v>
          </cell>
          <cell r="E20518" t="str">
            <v>Logistics</v>
          </cell>
          <cell r="F20518" t="str">
            <v>Sewer</v>
          </cell>
        </row>
        <row r="20519">
          <cell r="B20519">
            <v>686216.22</v>
          </cell>
          <cell r="C20519">
            <v>2013</v>
          </cell>
          <cell r="D20519" t="str">
            <v>673150  413150 - R&amp;M Minor Tools , Equip &amp; Other</v>
          </cell>
          <cell r="E20519" t="str">
            <v>Logistics</v>
          </cell>
          <cell r="F20519" t="str">
            <v>Sewer</v>
          </cell>
        </row>
        <row r="20520">
          <cell r="B20520">
            <v>2974.75</v>
          </cell>
          <cell r="C20520">
            <v>2013</v>
          </cell>
          <cell r="D20520" t="str">
            <v>673150  413150 - R&amp;M Minor Tools , Equip &amp; Other</v>
          </cell>
          <cell r="E20520" t="str">
            <v>Informal Settlements</v>
          </cell>
          <cell r="F20520" t="str">
            <v>Sewer</v>
          </cell>
        </row>
        <row r="20521">
          <cell r="B20521">
            <v>3090.6</v>
          </cell>
          <cell r="C20521">
            <v>2013</v>
          </cell>
          <cell r="D20521" t="str">
            <v>673220  413220 - R&amp;M Oil, Gas, Lubricants &amp; Coal</v>
          </cell>
          <cell r="E20521" t="str">
            <v>District 8</v>
          </cell>
          <cell r="F20521" t="str">
            <v>Water</v>
          </cell>
        </row>
        <row r="20522">
          <cell r="B20522">
            <v>27.93</v>
          </cell>
          <cell r="C20522">
            <v>2013</v>
          </cell>
          <cell r="D20522" t="str">
            <v>673220  413220 - R&amp;M Oil, Gas, Lubricants &amp; Coal</v>
          </cell>
          <cell r="E20522" t="str">
            <v>District 8</v>
          </cell>
          <cell r="F20522" t="str">
            <v>Water</v>
          </cell>
        </row>
        <row r="20523">
          <cell r="B20523">
            <v>1870.46</v>
          </cell>
          <cell r="C20523">
            <v>2013</v>
          </cell>
          <cell r="D20523" t="str">
            <v>673220  413220 - R&amp;M Oil, Gas, Lubricants &amp; Coal</v>
          </cell>
          <cell r="E20523" t="str">
            <v>District 6</v>
          </cell>
          <cell r="F20523" t="str">
            <v>Water</v>
          </cell>
        </row>
        <row r="20524">
          <cell r="B20524">
            <v>258.73</v>
          </cell>
          <cell r="C20524">
            <v>2013</v>
          </cell>
          <cell r="D20524" t="str">
            <v>673220  413220 - R&amp;M Oil, Gas, Lubricants &amp; Coal</v>
          </cell>
          <cell r="E20524" t="str">
            <v>District 6</v>
          </cell>
          <cell r="F20524" t="str">
            <v>Water</v>
          </cell>
        </row>
        <row r="20525">
          <cell r="B20525">
            <v>2145.0500000000002</v>
          </cell>
          <cell r="C20525">
            <v>2013</v>
          </cell>
          <cell r="D20525" t="str">
            <v>673220  413220 - R&amp;M Oil, Gas, Lubricants &amp; Coal</v>
          </cell>
          <cell r="E20525" t="str">
            <v>District 4</v>
          </cell>
          <cell r="F20525" t="str">
            <v>Water</v>
          </cell>
        </row>
        <row r="20526">
          <cell r="B20526">
            <v>142.08000000000001</v>
          </cell>
          <cell r="C20526">
            <v>2013</v>
          </cell>
          <cell r="D20526" t="str">
            <v>673220  413220 - R&amp;M Oil, Gas, Lubricants &amp; Coal</v>
          </cell>
          <cell r="E20526" t="str">
            <v>District 8</v>
          </cell>
          <cell r="F20526" t="str">
            <v>Water</v>
          </cell>
        </row>
        <row r="20527">
          <cell r="B20527">
            <v>740.48</v>
          </cell>
          <cell r="C20527">
            <v>2013</v>
          </cell>
          <cell r="D20527" t="str">
            <v>673220  413220 - R&amp;M Oil, Gas, Lubricants &amp; Coal</v>
          </cell>
          <cell r="E20527" t="str">
            <v>District 1</v>
          </cell>
          <cell r="F20527" t="str">
            <v>Water</v>
          </cell>
        </row>
        <row r="20528">
          <cell r="B20528">
            <v>618.12</v>
          </cell>
          <cell r="C20528">
            <v>2013</v>
          </cell>
          <cell r="D20528" t="str">
            <v>673220  413220 - R&amp;M Oil, Gas, Lubricants &amp; Coal</v>
          </cell>
          <cell r="E20528" t="str">
            <v>District 1</v>
          </cell>
          <cell r="F20528" t="str">
            <v>Water</v>
          </cell>
        </row>
        <row r="20529">
          <cell r="B20529">
            <v>297.45</v>
          </cell>
          <cell r="C20529">
            <v>2013</v>
          </cell>
          <cell r="D20529" t="str">
            <v>673220  413220 - R&amp;M Oil, Gas, Lubricants &amp; Coal</v>
          </cell>
          <cell r="E20529" t="str">
            <v>Logistics</v>
          </cell>
          <cell r="F20529" t="str">
            <v>Water</v>
          </cell>
        </row>
        <row r="20530">
          <cell r="B20530">
            <v>27.75</v>
          </cell>
          <cell r="C20530">
            <v>2013</v>
          </cell>
          <cell r="D20530" t="str">
            <v>673220  413220 - R&amp;M Oil, Gas, Lubricants &amp; Coal</v>
          </cell>
          <cell r="E20530" t="str">
            <v>Logistics</v>
          </cell>
          <cell r="F20530" t="str">
            <v>Water</v>
          </cell>
        </row>
        <row r="20531">
          <cell r="B20531">
            <v>20187.54</v>
          </cell>
          <cell r="C20531">
            <v>2013</v>
          </cell>
          <cell r="D20531" t="str">
            <v>673220  413220 - R&amp;M Oil, Gas, Lubricants &amp; Coal</v>
          </cell>
          <cell r="E20531" t="str">
            <v>Logistics</v>
          </cell>
          <cell r="F20531" t="str">
            <v>Water</v>
          </cell>
        </row>
        <row r="20532">
          <cell r="B20532">
            <v>5898.76</v>
          </cell>
          <cell r="C20532">
            <v>2013</v>
          </cell>
          <cell r="D20532" t="str">
            <v>673220  413220 - R&amp;M Oil, Gas, Lubricants &amp; Coal</v>
          </cell>
          <cell r="E20532" t="str">
            <v>Logistics</v>
          </cell>
          <cell r="F20532" t="str">
            <v>Water</v>
          </cell>
        </row>
        <row r="20533">
          <cell r="B20533">
            <v>137.88</v>
          </cell>
          <cell r="C20533">
            <v>2013</v>
          </cell>
          <cell r="D20533" t="str">
            <v>673220  413220 - R&amp;M Oil, Gas, Lubricants &amp; Coal</v>
          </cell>
          <cell r="E20533" t="str">
            <v>District 7</v>
          </cell>
          <cell r="F20533" t="str">
            <v>Sewer</v>
          </cell>
        </row>
        <row r="20534">
          <cell r="B20534">
            <v>29174.74</v>
          </cell>
          <cell r="C20534">
            <v>2013</v>
          </cell>
          <cell r="D20534" t="str">
            <v>673220  413220 - R&amp;M Oil, Gas, Lubricants &amp; Coal</v>
          </cell>
          <cell r="E20534" t="str">
            <v>District 6</v>
          </cell>
          <cell r="F20534" t="str">
            <v>Sewer</v>
          </cell>
        </row>
        <row r="20535">
          <cell r="B20535">
            <v>71999.539999999994</v>
          </cell>
          <cell r="C20535">
            <v>2013</v>
          </cell>
          <cell r="D20535" t="str">
            <v>673220  413220 - R&amp;M Oil, Gas, Lubricants &amp; Coal</v>
          </cell>
          <cell r="E20535" t="str">
            <v>District 6</v>
          </cell>
          <cell r="F20535" t="str">
            <v>Sewer</v>
          </cell>
        </row>
        <row r="20536">
          <cell r="B20536">
            <v>20567.63</v>
          </cell>
          <cell r="C20536">
            <v>2013</v>
          </cell>
          <cell r="D20536" t="str">
            <v>673220  413220 - R&amp;M Oil, Gas, Lubricants &amp; Coal</v>
          </cell>
          <cell r="E20536" t="str">
            <v>District 4</v>
          </cell>
          <cell r="F20536" t="str">
            <v>Sewer</v>
          </cell>
        </row>
        <row r="20537">
          <cell r="B20537">
            <v>171972.8</v>
          </cell>
          <cell r="C20537">
            <v>2013</v>
          </cell>
          <cell r="D20537" t="str">
            <v>673220  413220 - R&amp;M Oil, Gas, Lubricants &amp; Coal</v>
          </cell>
          <cell r="E20537" t="str">
            <v>District 4</v>
          </cell>
          <cell r="F20537" t="str">
            <v>Sewer</v>
          </cell>
        </row>
        <row r="20538">
          <cell r="B20538">
            <v>80.42</v>
          </cell>
          <cell r="C20538">
            <v>2013</v>
          </cell>
          <cell r="D20538" t="str">
            <v>673220  413220 - R&amp;M Oil, Gas, Lubricants &amp; Coal</v>
          </cell>
          <cell r="E20538" t="str">
            <v>District 7</v>
          </cell>
          <cell r="F20538" t="str">
            <v>Sewer</v>
          </cell>
        </row>
        <row r="20539">
          <cell r="B20539">
            <v>245.95</v>
          </cell>
          <cell r="C20539">
            <v>2013</v>
          </cell>
          <cell r="D20539" t="str">
            <v>673220  413220 - R&amp;M Oil, Gas, Lubricants &amp; Coal</v>
          </cell>
          <cell r="E20539" t="str">
            <v>District 1</v>
          </cell>
          <cell r="F20539" t="str">
            <v>Sewer</v>
          </cell>
        </row>
        <row r="20540">
          <cell r="B20540">
            <v>11596.33</v>
          </cell>
          <cell r="C20540">
            <v>2013</v>
          </cell>
          <cell r="D20540" t="str">
            <v>673220  413220 - R&amp;M Oil, Gas, Lubricants &amp; Coal</v>
          </cell>
          <cell r="E20540" t="str">
            <v>Logistics</v>
          </cell>
          <cell r="F20540" t="str">
            <v>Sewer</v>
          </cell>
        </row>
        <row r="20541">
          <cell r="B20541">
            <v>0</v>
          </cell>
          <cell r="C20541">
            <v>2013</v>
          </cell>
          <cell r="D20541" t="str">
            <v>673220  413220 - R&amp;M Oil, Gas, Lubricants &amp; Coal</v>
          </cell>
          <cell r="E20541" t="str">
            <v>Informal Settlements</v>
          </cell>
          <cell r="F20541" t="str">
            <v>Sewer</v>
          </cell>
        </row>
        <row r="20542">
          <cell r="B20542">
            <v>416.11</v>
          </cell>
          <cell r="C20542">
            <v>2013</v>
          </cell>
          <cell r="D20542" t="str">
            <v>673220  413220 - R&amp;M Oil, Gas, Lubricants &amp; Coal</v>
          </cell>
          <cell r="E20542" t="str">
            <v>Informal Settlements</v>
          </cell>
          <cell r="F20542" t="str">
            <v>Sewer</v>
          </cell>
        </row>
        <row r="20543">
          <cell r="B20543">
            <v>18865</v>
          </cell>
          <cell r="C20543">
            <v>2013</v>
          </cell>
          <cell r="D20543" t="str">
            <v>673300  413300 - R&amp;M Pest Control</v>
          </cell>
          <cell r="E20543" t="str">
            <v>Logistics</v>
          </cell>
          <cell r="F20543" t="str">
            <v>Sewer</v>
          </cell>
        </row>
        <row r="20544">
          <cell r="B20544">
            <v>1493.39</v>
          </cell>
          <cell r="C20544">
            <v>2013</v>
          </cell>
          <cell r="D20544" t="str">
            <v>673300  413300 - R&amp;M Pest Control</v>
          </cell>
          <cell r="E20544" t="str">
            <v>District 1</v>
          </cell>
          <cell r="F20544" t="str">
            <v>Sewer</v>
          </cell>
        </row>
        <row r="20545">
          <cell r="B20545">
            <v>3193.62</v>
          </cell>
          <cell r="C20545">
            <v>2013</v>
          </cell>
          <cell r="D20545" t="str">
            <v>673300  413300 - R&amp;M Pest Control</v>
          </cell>
          <cell r="E20545" t="str">
            <v>District 7</v>
          </cell>
          <cell r="F20545" t="str">
            <v>Sewer</v>
          </cell>
        </row>
        <row r="20546">
          <cell r="B20546">
            <v>0</v>
          </cell>
          <cell r="C20546">
            <v>2013</v>
          </cell>
          <cell r="D20546" t="str">
            <v>673300  413300 - R&amp;M Pest Control</v>
          </cell>
          <cell r="E20546" t="str">
            <v>District 4</v>
          </cell>
          <cell r="F20546" t="str">
            <v>Sewer</v>
          </cell>
        </row>
        <row r="20547">
          <cell r="B20547">
            <v>13877.09</v>
          </cell>
          <cell r="C20547">
            <v>2013</v>
          </cell>
          <cell r="D20547" t="str">
            <v>673300  413300 - R&amp;M Pest Control</v>
          </cell>
          <cell r="E20547" t="str">
            <v>District 6</v>
          </cell>
          <cell r="F20547" t="str">
            <v>Sewer</v>
          </cell>
        </row>
        <row r="20548">
          <cell r="B20548">
            <v>10887.71</v>
          </cell>
          <cell r="C20548">
            <v>2013</v>
          </cell>
          <cell r="D20548" t="str">
            <v>673300  413300 - R&amp;M Pest Control</v>
          </cell>
          <cell r="E20548" t="str">
            <v>District 7</v>
          </cell>
          <cell r="F20548" t="str">
            <v>Sewer</v>
          </cell>
        </row>
        <row r="20549">
          <cell r="B20549">
            <v>0</v>
          </cell>
          <cell r="C20549">
            <v>2013</v>
          </cell>
          <cell r="D20549" t="str">
            <v>673300  413300 - R&amp;M Pest Control</v>
          </cell>
          <cell r="E20549" t="str">
            <v>Logistics</v>
          </cell>
          <cell r="F20549" t="str">
            <v>Water</v>
          </cell>
        </row>
        <row r="20550">
          <cell r="B20550">
            <v>27.99</v>
          </cell>
          <cell r="C20550">
            <v>2013</v>
          </cell>
          <cell r="D20550" t="str">
            <v>673300  413300 - R&amp;M Pest Control</v>
          </cell>
          <cell r="E20550" t="str">
            <v>Logistics</v>
          </cell>
          <cell r="F20550" t="str">
            <v>Water</v>
          </cell>
        </row>
        <row r="20551">
          <cell r="B20551">
            <v>284.79000000000002</v>
          </cell>
          <cell r="C20551">
            <v>2013</v>
          </cell>
          <cell r="D20551" t="str">
            <v>673300  413300 - R&amp;M Pest Control</v>
          </cell>
          <cell r="E20551" t="str">
            <v>Logistics</v>
          </cell>
          <cell r="F20551" t="str">
            <v>Water</v>
          </cell>
        </row>
        <row r="20552">
          <cell r="B20552">
            <v>83.91</v>
          </cell>
          <cell r="C20552">
            <v>2013</v>
          </cell>
          <cell r="D20552" t="str">
            <v>673300  413300 - R&amp;M Pest Control</v>
          </cell>
          <cell r="E20552" t="str">
            <v>Logistics</v>
          </cell>
          <cell r="F20552" t="str">
            <v>Water</v>
          </cell>
        </row>
        <row r="20553">
          <cell r="B20553">
            <v>2150</v>
          </cell>
          <cell r="C20553">
            <v>2013</v>
          </cell>
          <cell r="D20553" t="str">
            <v>673300  413300 - R&amp;M Pest Control</v>
          </cell>
          <cell r="E20553" t="str">
            <v>District 8</v>
          </cell>
          <cell r="F20553" t="str">
            <v>Water</v>
          </cell>
        </row>
        <row r="20554">
          <cell r="B20554">
            <v>6100</v>
          </cell>
          <cell r="C20554">
            <v>2013</v>
          </cell>
          <cell r="D20554" t="str">
            <v>673300  413300 - R&amp;M Pest Control</v>
          </cell>
          <cell r="E20554" t="str">
            <v>District 6</v>
          </cell>
          <cell r="F20554" t="str">
            <v>Water</v>
          </cell>
        </row>
        <row r="20555">
          <cell r="B20555">
            <v>1400</v>
          </cell>
          <cell r="C20555">
            <v>2013</v>
          </cell>
          <cell r="D20555" t="str">
            <v>673300  413300 - R&amp;M Pest Control</v>
          </cell>
          <cell r="E20555" t="str">
            <v>District 4</v>
          </cell>
          <cell r="F20555" t="str">
            <v>Water</v>
          </cell>
        </row>
        <row r="20556">
          <cell r="B20556">
            <v>2265</v>
          </cell>
          <cell r="C20556">
            <v>2013</v>
          </cell>
          <cell r="D20556" t="str">
            <v>673300  413300 - R&amp;M Pest Control</v>
          </cell>
          <cell r="E20556" t="str">
            <v>District 6</v>
          </cell>
          <cell r="F20556" t="str">
            <v>Water</v>
          </cell>
        </row>
        <row r="20557">
          <cell r="B20557">
            <v>10675</v>
          </cell>
          <cell r="C20557">
            <v>2013</v>
          </cell>
          <cell r="D20557" t="str">
            <v>673300  413300 - R&amp;M Pest Control</v>
          </cell>
          <cell r="E20557" t="str">
            <v>District 6</v>
          </cell>
          <cell r="F20557" t="str">
            <v>Water</v>
          </cell>
        </row>
        <row r="20558">
          <cell r="B20558">
            <v>2100</v>
          </cell>
          <cell r="C20558">
            <v>2013</v>
          </cell>
          <cell r="D20558" t="str">
            <v>673300  413300 - R&amp;M Pest Control</v>
          </cell>
          <cell r="E20558" t="str">
            <v>District 6</v>
          </cell>
          <cell r="F20558" t="str">
            <v>Water</v>
          </cell>
        </row>
        <row r="20559">
          <cell r="B20559">
            <v>28400</v>
          </cell>
          <cell r="C20559">
            <v>2013</v>
          </cell>
          <cell r="D20559" t="str">
            <v>673350  413350 - R&amp;M Plnts Greenery &amp; Vegetation</v>
          </cell>
          <cell r="E20559" t="str">
            <v>Logistics</v>
          </cell>
          <cell r="F20559" t="str">
            <v>Sewer</v>
          </cell>
        </row>
        <row r="20560">
          <cell r="B20560">
            <v>0</v>
          </cell>
          <cell r="C20560">
            <v>2013</v>
          </cell>
          <cell r="D20560" t="str">
            <v>673350  413350 - R&amp;M Plnts Greenery &amp; Vegetation</v>
          </cell>
          <cell r="E20560" t="str">
            <v>Logistics</v>
          </cell>
          <cell r="F20560" t="str">
            <v>Water</v>
          </cell>
        </row>
        <row r="20561">
          <cell r="B20561">
            <v>169709</v>
          </cell>
          <cell r="C20561">
            <v>2013</v>
          </cell>
          <cell r="D20561" t="str">
            <v>673350  413350 - R&amp;M Plnts Greenery &amp; Vegetation</v>
          </cell>
          <cell r="E20561" t="str">
            <v>District 1</v>
          </cell>
          <cell r="F20561" t="str">
            <v>Water</v>
          </cell>
        </row>
        <row r="20562">
          <cell r="B20562">
            <v>13725</v>
          </cell>
          <cell r="C20562">
            <v>2013</v>
          </cell>
          <cell r="D20562" t="str">
            <v>673350  413350 - R&amp;M Plnts Greenery &amp; Vegetation</v>
          </cell>
          <cell r="E20562" t="str">
            <v>District 8</v>
          </cell>
          <cell r="F20562" t="str">
            <v>Water</v>
          </cell>
        </row>
        <row r="20563">
          <cell r="B20563">
            <v>15008.5</v>
          </cell>
          <cell r="C20563">
            <v>2013</v>
          </cell>
          <cell r="D20563" t="str">
            <v>673350  413350 - R&amp;M Plnts Greenery &amp; Vegetation</v>
          </cell>
          <cell r="E20563" t="str">
            <v>District 6</v>
          </cell>
          <cell r="F20563" t="str">
            <v>Water</v>
          </cell>
        </row>
        <row r="20564">
          <cell r="B20564">
            <v>0</v>
          </cell>
          <cell r="C20564">
            <v>2013</v>
          </cell>
          <cell r="D20564" t="str">
            <v>673350  413350 - R&amp;M Plnts Greenery &amp; Vegetation</v>
          </cell>
          <cell r="E20564" t="str">
            <v>District 4</v>
          </cell>
          <cell r="F20564" t="str">
            <v>Water</v>
          </cell>
        </row>
        <row r="20565">
          <cell r="B20565">
            <v>350</v>
          </cell>
          <cell r="C20565">
            <v>2013</v>
          </cell>
          <cell r="D20565" t="str">
            <v>673350  413350 - R&amp;M Plnts Greenery &amp; Vegetation</v>
          </cell>
          <cell r="E20565" t="str">
            <v>District 4</v>
          </cell>
          <cell r="F20565" t="str">
            <v>Water</v>
          </cell>
        </row>
        <row r="20566">
          <cell r="B20566">
            <v>69196</v>
          </cell>
          <cell r="C20566">
            <v>2013</v>
          </cell>
          <cell r="D20566" t="str">
            <v>673350  413350 - R&amp;M Plnts Greenery &amp; Vegetation</v>
          </cell>
          <cell r="E20566" t="str">
            <v>District 6</v>
          </cell>
          <cell r="F20566" t="str">
            <v>Water</v>
          </cell>
        </row>
        <row r="20567">
          <cell r="B20567">
            <v>11000</v>
          </cell>
          <cell r="C20567">
            <v>2013</v>
          </cell>
          <cell r="D20567" t="str">
            <v>673350  413350 - R&amp;M Plnts Greenery &amp; Vegetation</v>
          </cell>
          <cell r="E20567" t="str">
            <v>District 6</v>
          </cell>
          <cell r="F20567" t="str">
            <v>Water</v>
          </cell>
        </row>
        <row r="20568">
          <cell r="B20568">
            <v>15706.33</v>
          </cell>
          <cell r="C20568">
            <v>2013</v>
          </cell>
          <cell r="D20568" t="str">
            <v>673850  413850 - R&amp;M Service Connections</v>
          </cell>
          <cell r="E20568" t="str">
            <v>District 1</v>
          </cell>
          <cell r="F20568" t="str">
            <v>Sewer</v>
          </cell>
        </row>
        <row r="20569">
          <cell r="B20569">
            <v>164.93</v>
          </cell>
          <cell r="C20569">
            <v>2013</v>
          </cell>
          <cell r="D20569" t="str">
            <v>673850  413850 - R&amp;M Service Connections</v>
          </cell>
          <cell r="E20569" t="str">
            <v>Logistics</v>
          </cell>
          <cell r="F20569" t="str">
            <v>Water</v>
          </cell>
        </row>
        <row r="20570">
          <cell r="B20570">
            <v>1163404.02</v>
          </cell>
          <cell r="C20570">
            <v>2013</v>
          </cell>
          <cell r="D20570" t="str">
            <v>673850  413850 - R&amp;M Service Connections</v>
          </cell>
          <cell r="E20570" t="str">
            <v>District 1</v>
          </cell>
          <cell r="F20570" t="str">
            <v>Water</v>
          </cell>
        </row>
        <row r="20571">
          <cell r="B20571">
            <v>5127.68</v>
          </cell>
          <cell r="C20571">
            <v>2013</v>
          </cell>
          <cell r="D20571" t="str">
            <v>673850  413850 - R&amp;M Service Connections</v>
          </cell>
          <cell r="E20571" t="str">
            <v>District 1</v>
          </cell>
          <cell r="F20571" t="str">
            <v>Water</v>
          </cell>
        </row>
        <row r="20572">
          <cell r="B20572">
            <v>567</v>
          </cell>
          <cell r="C20572">
            <v>2013</v>
          </cell>
          <cell r="D20572" t="str">
            <v>673850  413850 - R&amp;M Service Connections</v>
          </cell>
          <cell r="E20572" t="str">
            <v>District 1</v>
          </cell>
          <cell r="F20572" t="str">
            <v>Water</v>
          </cell>
        </row>
        <row r="20573">
          <cell r="B20573">
            <v>906819.99</v>
          </cell>
          <cell r="C20573">
            <v>2013</v>
          </cell>
          <cell r="D20573" t="str">
            <v>673850  413850 - R&amp;M Service Connections</v>
          </cell>
          <cell r="E20573" t="str">
            <v>District 8</v>
          </cell>
          <cell r="F20573" t="str">
            <v>Water</v>
          </cell>
        </row>
        <row r="20574">
          <cell r="B20574">
            <v>181928.47</v>
          </cell>
          <cell r="C20574">
            <v>2013</v>
          </cell>
          <cell r="D20574" t="str">
            <v>673850  413850 - R&amp;M Service Connections</v>
          </cell>
          <cell r="E20574" t="str">
            <v>District 6</v>
          </cell>
          <cell r="F20574" t="str">
            <v>Water</v>
          </cell>
        </row>
        <row r="20575">
          <cell r="B20575">
            <v>2114.87</v>
          </cell>
          <cell r="C20575">
            <v>2013</v>
          </cell>
          <cell r="D20575" t="str">
            <v>673850  413850 - R&amp;M Service Connections</v>
          </cell>
          <cell r="E20575" t="str">
            <v>District 3</v>
          </cell>
          <cell r="F20575" t="str">
            <v>Water</v>
          </cell>
        </row>
        <row r="20576">
          <cell r="B20576">
            <v>128523.3</v>
          </cell>
          <cell r="C20576">
            <v>2013</v>
          </cell>
          <cell r="D20576" t="str">
            <v>673850  413850 - R&amp;M Service Connections</v>
          </cell>
          <cell r="E20576" t="str">
            <v>District 4</v>
          </cell>
          <cell r="F20576" t="str">
            <v>Water</v>
          </cell>
        </row>
        <row r="20577">
          <cell r="B20577">
            <v>756768.4</v>
          </cell>
          <cell r="C20577">
            <v>2013</v>
          </cell>
          <cell r="D20577" t="str">
            <v>673850  413850 - R&amp;M Service Connections</v>
          </cell>
          <cell r="E20577" t="str">
            <v>District 4</v>
          </cell>
          <cell r="F20577" t="str">
            <v>Water</v>
          </cell>
        </row>
        <row r="20578">
          <cell r="B20578">
            <v>118867.84</v>
          </cell>
          <cell r="C20578">
            <v>2013</v>
          </cell>
          <cell r="D20578" t="str">
            <v>673850  413850 - R&amp;M Service Connections</v>
          </cell>
          <cell r="E20578" t="str">
            <v>District 4</v>
          </cell>
          <cell r="F20578" t="str">
            <v>Water</v>
          </cell>
        </row>
        <row r="20579">
          <cell r="B20579">
            <v>385875.11</v>
          </cell>
          <cell r="C20579">
            <v>2013</v>
          </cell>
          <cell r="D20579" t="str">
            <v>673850  413850 - R&amp;M Service Connections</v>
          </cell>
          <cell r="E20579" t="str">
            <v>District 8</v>
          </cell>
          <cell r="F20579" t="str">
            <v>Water</v>
          </cell>
        </row>
        <row r="20580">
          <cell r="B20580">
            <v>2051.33</v>
          </cell>
          <cell r="C20580">
            <v>2013</v>
          </cell>
          <cell r="D20580" t="str">
            <v>673850  413850 - R&amp;M Service Connections</v>
          </cell>
          <cell r="E20580" t="str">
            <v>District 6</v>
          </cell>
          <cell r="F20580" t="str">
            <v>Water</v>
          </cell>
        </row>
        <row r="20581">
          <cell r="B20581">
            <v>228525.42</v>
          </cell>
          <cell r="C20581">
            <v>2013</v>
          </cell>
          <cell r="D20581" t="str">
            <v>673850  413850 - R&amp;M Service Connections</v>
          </cell>
          <cell r="E20581" t="str">
            <v>District 6</v>
          </cell>
          <cell r="F20581" t="str">
            <v>Water</v>
          </cell>
        </row>
        <row r="20582">
          <cell r="B20582">
            <v>519402.76</v>
          </cell>
          <cell r="C20582">
            <v>2013</v>
          </cell>
          <cell r="D20582" t="str">
            <v>673850  413850 - R&amp;M Service Connections</v>
          </cell>
          <cell r="E20582" t="str">
            <v>District 6</v>
          </cell>
          <cell r="F20582" t="str">
            <v>Water</v>
          </cell>
        </row>
        <row r="20583">
          <cell r="B20583">
            <v>277744.75</v>
          </cell>
          <cell r="C20583">
            <v>2013</v>
          </cell>
          <cell r="D20583" t="str">
            <v>673850  413850 - R&amp;M Service Connections</v>
          </cell>
          <cell r="E20583" t="str">
            <v>District 6</v>
          </cell>
          <cell r="F20583" t="str">
            <v>Water</v>
          </cell>
        </row>
        <row r="20584">
          <cell r="B20584">
            <v>77154.19</v>
          </cell>
          <cell r="C20584">
            <v>2013</v>
          </cell>
          <cell r="D20584" t="str">
            <v>673850  413850 - R&amp;M Service Connections</v>
          </cell>
          <cell r="E20584" t="str">
            <v>District 6</v>
          </cell>
          <cell r="F20584" t="str">
            <v>Water</v>
          </cell>
        </row>
        <row r="20585">
          <cell r="B20585">
            <v>240960.89</v>
          </cell>
          <cell r="C20585">
            <v>2013</v>
          </cell>
          <cell r="D20585" t="str">
            <v>673850  413850 - R&amp;M Service Connections</v>
          </cell>
          <cell r="E20585" t="str">
            <v>District 8</v>
          </cell>
          <cell r="F20585" t="str">
            <v>Water</v>
          </cell>
        </row>
        <row r="20586">
          <cell r="B20586">
            <v>868222.67</v>
          </cell>
          <cell r="C20586">
            <v>2013</v>
          </cell>
          <cell r="D20586" t="str">
            <v>673850  413850 - R&amp;M Service Connections</v>
          </cell>
          <cell r="E20586" t="str">
            <v>District 8</v>
          </cell>
          <cell r="F20586" t="str">
            <v>Water</v>
          </cell>
        </row>
        <row r="20587">
          <cell r="B20587">
            <v>7700</v>
          </cell>
          <cell r="C20587">
            <v>2013</v>
          </cell>
          <cell r="D20587" t="str">
            <v>673950  413950 - R&amp;M Signage</v>
          </cell>
          <cell r="E20587" t="str">
            <v>Logistics</v>
          </cell>
          <cell r="F20587" t="str">
            <v>Sewer</v>
          </cell>
        </row>
        <row r="20588">
          <cell r="B20588">
            <v>12834</v>
          </cell>
          <cell r="C20588">
            <v>2013</v>
          </cell>
          <cell r="D20588" t="str">
            <v>673950  413950 - R&amp;M Signage</v>
          </cell>
          <cell r="E20588" t="str">
            <v>District 1</v>
          </cell>
          <cell r="F20588" t="str">
            <v>Sewer</v>
          </cell>
        </row>
        <row r="20589">
          <cell r="B20589">
            <v>10896</v>
          </cell>
          <cell r="C20589">
            <v>2013</v>
          </cell>
          <cell r="D20589" t="str">
            <v>673950  413950 - R&amp;M Signage</v>
          </cell>
          <cell r="E20589" t="str">
            <v>Logistics</v>
          </cell>
          <cell r="F20589" t="str">
            <v>Water</v>
          </cell>
        </row>
        <row r="20590">
          <cell r="B20590">
            <v>4400</v>
          </cell>
          <cell r="C20590">
            <v>2013</v>
          </cell>
          <cell r="D20590" t="str">
            <v>673950  413950 - R&amp;M Signage</v>
          </cell>
          <cell r="E20590" t="str">
            <v>District 1</v>
          </cell>
          <cell r="F20590" t="str">
            <v>Water</v>
          </cell>
        </row>
        <row r="20591">
          <cell r="B20591">
            <v>347.14</v>
          </cell>
          <cell r="C20591">
            <v>2013</v>
          </cell>
          <cell r="D20591" t="str">
            <v>673950  413950 - R&amp;M Signage</v>
          </cell>
          <cell r="E20591" t="str">
            <v>District 8</v>
          </cell>
          <cell r="F20591" t="str">
            <v>Water</v>
          </cell>
        </row>
        <row r="20592">
          <cell r="B20592">
            <v>3516.72</v>
          </cell>
          <cell r="C20592">
            <v>2013</v>
          </cell>
          <cell r="D20592" t="str">
            <v>673950  413950 - R&amp;M Signage</v>
          </cell>
          <cell r="E20592" t="str">
            <v>District 4</v>
          </cell>
          <cell r="F20592" t="str">
            <v>Water</v>
          </cell>
        </row>
        <row r="20593">
          <cell r="B20593">
            <v>9554</v>
          </cell>
          <cell r="C20593">
            <v>2013</v>
          </cell>
          <cell r="D20593" t="str">
            <v>673950  413950 - R&amp;M Signage</v>
          </cell>
          <cell r="E20593" t="str">
            <v>District 4</v>
          </cell>
          <cell r="F20593" t="str">
            <v>Water</v>
          </cell>
        </row>
        <row r="20594">
          <cell r="B20594">
            <v>589.07000000000005</v>
          </cell>
          <cell r="C20594">
            <v>2013</v>
          </cell>
          <cell r="D20594" t="str">
            <v>673950  413950 - R&amp;M Signage</v>
          </cell>
          <cell r="E20594" t="str">
            <v>District 6</v>
          </cell>
          <cell r="F20594" t="str">
            <v>Water</v>
          </cell>
        </row>
        <row r="20595">
          <cell r="B20595">
            <v>408832.63</v>
          </cell>
          <cell r="C20595">
            <v>2013</v>
          </cell>
          <cell r="D20595" t="str">
            <v>675110  455110 - R&amp;M Contracted Srvcs: Repairs</v>
          </cell>
          <cell r="E20595" t="str">
            <v>Logistics</v>
          </cell>
          <cell r="F20595" t="str">
            <v>Water</v>
          </cell>
        </row>
        <row r="20596">
          <cell r="B20596">
            <v>483030.2</v>
          </cell>
          <cell r="C20596">
            <v>2013</v>
          </cell>
          <cell r="D20596" t="str">
            <v>675110  455110 - R&amp;M Contracted Srvcs: Repairs</v>
          </cell>
          <cell r="E20596" t="str">
            <v>District 1</v>
          </cell>
          <cell r="F20596" t="str">
            <v>Water</v>
          </cell>
        </row>
        <row r="20597">
          <cell r="B20597">
            <v>600</v>
          </cell>
          <cell r="C20597">
            <v>2013</v>
          </cell>
          <cell r="D20597" t="str">
            <v>675110  455110 - R&amp;M Contracted Srvcs: Repairs</v>
          </cell>
          <cell r="E20597" t="str">
            <v>District 1</v>
          </cell>
          <cell r="F20597" t="str">
            <v>Water</v>
          </cell>
        </row>
        <row r="20598">
          <cell r="B20598">
            <v>42471.82</v>
          </cell>
          <cell r="C20598">
            <v>2013</v>
          </cell>
          <cell r="D20598" t="str">
            <v>675110  455110 - R&amp;M Contracted Srvcs: Repairs</v>
          </cell>
          <cell r="E20598" t="str">
            <v>District 1</v>
          </cell>
          <cell r="F20598" t="str">
            <v>Water</v>
          </cell>
        </row>
        <row r="20599">
          <cell r="B20599">
            <v>400</v>
          </cell>
          <cell r="C20599">
            <v>2013</v>
          </cell>
          <cell r="D20599" t="str">
            <v>675110  455110 - R&amp;M Contracted Srvcs: Repairs</v>
          </cell>
          <cell r="E20599" t="str">
            <v>TOC</v>
          </cell>
          <cell r="F20599" t="str">
            <v>Water</v>
          </cell>
        </row>
        <row r="20600">
          <cell r="B20600">
            <v>21998.54</v>
          </cell>
          <cell r="C20600">
            <v>2013</v>
          </cell>
          <cell r="D20600" t="str">
            <v>675110  455110 - R&amp;M Contracted Srvcs: Repairs</v>
          </cell>
          <cell r="E20600" t="str">
            <v>District 6</v>
          </cell>
          <cell r="F20600" t="str">
            <v>Water</v>
          </cell>
        </row>
        <row r="20601">
          <cell r="B20601">
            <v>1500</v>
          </cell>
          <cell r="C20601">
            <v>2013</v>
          </cell>
          <cell r="D20601" t="str">
            <v>675110  455110 - R&amp;M Contracted Srvcs: Repairs</v>
          </cell>
          <cell r="E20601" t="str">
            <v>District 8</v>
          </cell>
          <cell r="F20601" t="str">
            <v>Water</v>
          </cell>
        </row>
        <row r="20602">
          <cell r="B20602">
            <v>12313314.869999999</v>
          </cell>
          <cell r="C20602">
            <v>2013</v>
          </cell>
          <cell r="D20602" t="str">
            <v>675110  455110 - R&amp;M Contracted Srvcs: Repairs</v>
          </cell>
          <cell r="E20602" t="str">
            <v>District 8</v>
          </cell>
          <cell r="F20602" t="str">
            <v>Water</v>
          </cell>
        </row>
        <row r="20603">
          <cell r="B20603">
            <v>3707063.8</v>
          </cell>
          <cell r="C20603">
            <v>2013</v>
          </cell>
          <cell r="D20603" t="str">
            <v>675110  455110 - R&amp;M Contracted Srvcs: Repairs</v>
          </cell>
          <cell r="E20603" t="str">
            <v>District 6</v>
          </cell>
          <cell r="F20603" t="str">
            <v>Water</v>
          </cell>
        </row>
        <row r="20604">
          <cell r="B20604">
            <v>1044128</v>
          </cell>
          <cell r="C20604">
            <v>2013</v>
          </cell>
          <cell r="D20604" t="str">
            <v>675110  455110 - R&amp;M Contracted Srvcs: Repairs</v>
          </cell>
          <cell r="E20604" t="str">
            <v>District 3</v>
          </cell>
          <cell r="F20604" t="str">
            <v>Water</v>
          </cell>
        </row>
        <row r="20605">
          <cell r="B20605">
            <v>38974.82</v>
          </cell>
          <cell r="C20605">
            <v>2013</v>
          </cell>
          <cell r="D20605" t="str">
            <v>675110  455110 - R&amp;M Contracted Srvcs: Repairs</v>
          </cell>
          <cell r="E20605" t="str">
            <v>District 3</v>
          </cell>
          <cell r="F20605" t="str">
            <v>Water</v>
          </cell>
        </row>
        <row r="20606">
          <cell r="B20606">
            <v>2452561.5099999998</v>
          </cell>
          <cell r="C20606">
            <v>2013</v>
          </cell>
          <cell r="D20606" t="str">
            <v>675110  455110 - R&amp;M Contracted Srvcs: Repairs</v>
          </cell>
          <cell r="E20606" t="str">
            <v>District 3</v>
          </cell>
          <cell r="F20606" t="str">
            <v>Water</v>
          </cell>
        </row>
        <row r="20607">
          <cell r="B20607">
            <v>0</v>
          </cell>
          <cell r="C20607">
            <v>2013</v>
          </cell>
          <cell r="D20607" t="str">
            <v>675110  455110 - R&amp;M Contracted Srvcs: Repairs</v>
          </cell>
          <cell r="E20607" t="str">
            <v>District 4</v>
          </cell>
          <cell r="F20607" t="str">
            <v>Water</v>
          </cell>
        </row>
        <row r="20608">
          <cell r="B20608">
            <v>19188574.920000002</v>
          </cell>
          <cell r="C20608">
            <v>2013</v>
          </cell>
          <cell r="D20608" t="str">
            <v>675110  455110 - R&amp;M Contracted Srvcs: Repairs</v>
          </cell>
          <cell r="E20608" t="str">
            <v>District 4</v>
          </cell>
          <cell r="F20608" t="str">
            <v>Water</v>
          </cell>
        </row>
        <row r="20609">
          <cell r="B20609">
            <v>11161767.460000001</v>
          </cell>
          <cell r="C20609">
            <v>2013</v>
          </cell>
          <cell r="D20609" t="str">
            <v>675110  455110 - R&amp;M Contracted Srvcs: Repairs</v>
          </cell>
          <cell r="E20609" t="str">
            <v>District 4</v>
          </cell>
          <cell r="F20609" t="str">
            <v>Water</v>
          </cell>
        </row>
        <row r="20610">
          <cell r="B20610">
            <v>3101742.44</v>
          </cell>
          <cell r="C20610">
            <v>2013</v>
          </cell>
          <cell r="D20610" t="str">
            <v>675110  455110 - R&amp;M Contracted Srvcs: Repairs</v>
          </cell>
          <cell r="E20610" t="str">
            <v>District 4</v>
          </cell>
          <cell r="F20610" t="str">
            <v>Water</v>
          </cell>
        </row>
        <row r="20611">
          <cell r="B20611">
            <v>0</v>
          </cell>
          <cell r="C20611">
            <v>2013</v>
          </cell>
          <cell r="D20611" t="str">
            <v>675110  455110 - R&amp;M Contracted Srvcs: Repairs</v>
          </cell>
          <cell r="E20611" t="str">
            <v>District 8</v>
          </cell>
          <cell r="F20611" t="str">
            <v>Water</v>
          </cell>
        </row>
        <row r="20612">
          <cell r="B20612">
            <v>0</v>
          </cell>
          <cell r="C20612">
            <v>2013</v>
          </cell>
          <cell r="D20612" t="str">
            <v>675110  455110 - R&amp;M Contracted Srvcs: Repairs</v>
          </cell>
          <cell r="E20612" t="str">
            <v>District 8</v>
          </cell>
          <cell r="F20612" t="str">
            <v>Water</v>
          </cell>
        </row>
        <row r="20613">
          <cell r="B20613">
            <v>48040</v>
          </cell>
          <cell r="C20613">
            <v>2013</v>
          </cell>
          <cell r="D20613" t="str">
            <v>675110  455110 - R&amp;M Contracted Srvcs: Repairs</v>
          </cell>
          <cell r="E20613" t="str">
            <v>District 8</v>
          </cell>
          <cell r="F20613" t="str">
            <v>Water</v>
          </cell>
        </row>
        <row r="20614">
          <cell r="B20614">
            <v>3121.7</v>
          </cell>
          <cell r="C20614">
            <v>2013</v>
          </cell>
          <cell r="D20614" t="str">
            <v>675110  455110 - R&amp;M Contracted Srvcs: Repairs</v>
          </cell>
          <cell r="E20614" t="str">
            <v>District 6</v>
          </cell>
          <cell r="F20614" t="str">
            <v>Water</v>
          </cell>
        </row>
        <row r="20615">
          <cell r="B20615">
            <v>3998791.63</v>
          </cell>
          <cell r="C20615">
            <v>2013</v>
          </cell>
          <cell r="D20615" t="str">
            <v>675110  455110 - R&amp;M Contracted Srvcs: Repairs</v>
          </cell>
          <cell r="E20615" t="str">
            <v>District 6</v>
          </cell>
          <cell r="F20615" t="str">
            <v>Water</v>
          </cell>
        </row>
        <row r="20616">
          <cell r="B20616">
            <v>539913.43000000005</v>
          </cell>
          <cell r="C20616">
            <v>2013</v>
          </cell>
          <cell r="D20616" t="str">
            <v>675110  455110 - R&amp;M Contracted Srvcs: Repairs</v>
          </cell>
          <cell r="E20616" t="str">
            <v>District 6</v>
          </cell>
          <cell r="F20616" t="str">
            <v>Water</v>
          </cell>
        </row>
        <row r="20617">
          <cell r="B20617">
            <v>1935564.74</v>
          </cell>
          <cell r="C20617">
            <v>2013</v>
          </cell>
          <cell r="D20617" t="str">
            <v>675110  455110 - R&amp;M Contracted Srvcs: Repairs</v>
          </cell>
          <cell r="E20617" t="str">
            <v>District 6</v>
          </cell>
          <cell r="F20617" t="str">
            <v>Water</v>
          </cell>
        </row>
        <row r="20618">
          <cell r="B20618">
            <v>1236354.3999999999</v>
          </cell>
          <cell r="C20618">
            <v>2013</v>
          </cell>
          <cell r="D20618" t="str">
            <v>675110  455110 - R&amp;M Contracted Srvcs: Repairs</v>
          </cell>
          <cell r="E20618" t="str">
            <v>District 6</v>
          </cell>
          <cell r="F20618" t="str">
            <v>Water</v>
          </cell>
        </row>
        <row r="20619">
          <cell r="B20619">
            <v>0</v>
          </cell>
          <cell r="C20619">
            <v>2013</v>
          </cell>
          <cell r="D20619" t="str">
            <v>675110  455110 - R&amp;M Contracted Srvcs: Repairs</v>
          </cell>
          <cell r="E20619" t="str">
            <v>District 8</v>
          </cell>
          <cell r="F20619" t="str">
            <v>Water</v>
          </cell>
        </row>
        <row r="20620">
          <cell r="B20620">
            <v>0</v>
          </cell>
          <cell r="C20620">
            <v>2013</v>
          </cell>
          <cell r="D20620" t="str">
            <v>675110  455110 - R&amp;M Contracted Srvcs: Repairs</v>
          </cell>
          <cell r="E20620" t="str">
            <v>District 8</v>
          </cell>
          <cell r="F20620" t="str">
            <v>Water</v>
          </cell>
        </row>
        <row r="20621">
          <cell r="B20621">
            <v>495</v>
          </cell>
          <cell r="C20621">
            <v>2013</v>
          </cell>
          <cell r="D20621" t="str">
            <v>675110  455110 - R&amp;M Contracted Srvcs: Repairs</v>
          </cell>
          <cell r="E20621" t="str">
            <v>District 8</v>
          </cell>
          <cell r="F20621" t="str">
            <v>Water</v>
          </cell>
        </row>
        <row r="20622">
          <cell r="B20622">
            <v>413168.14</v>
          </cell>
          <cell r="C20622">
            <v>2013</v>
          </cell>
          <cell r="D20622" t="str">
            <v>675110  455110 - R&amp;M Contracted Srvcs: Repairs</v>
          </cell>
          <cell r="E20622" t="str">
            <v>District 8</v>
          </cell>
          <cell r="F20622" t="str">
            <v>Water</v>
          </cell>
        </row>
        <row r="20623">
          <cell r="B20623">
            <v>23748</v>
          </cell>
          <cell r="C20623">
            <v>2013</v>
          </cell>
          <cell r="D20623" t="str">
            <v>675110  455110 - R&amp;M Contracted Srvcs: Repairs</v>
          </cell>
          <cell r="E20623" t="str">
            <v>District 8</v>
          </cell>
          <cell r="F20623" t="str">
            <v>Water</v>
          </cell>
        </row>
        <row r="20624">
          <cell r="B20624">
            <v>297667.69</v>
          </cell>
          <cell r="C20624">
            <v>2013</v>
          </cell>
          <cell r="D20624" t="str">
            <v>675110  455110 - R&amp;M Contracted Srvcs: Repairs</v>
          </cell>
          <cell r="E20624" t="str">
            <v>District 8</v>
          </cell>
          <cell r="F20624" t="str">
            <v>Water</v>
          </cell>
        </row>
        <row r="20625">
          <cell r="B20625">
            <v>613499.80000000005</v>
          </cell>
          <cell r="C20625">
            <v>2013</v>
          </cell>
          <cell r="D20625" t="str">
            <v>675110  455110 - R&amp;M Contracted Srvcs: Repairs</v>
          </cell>
          <cell r="E20625" t="str">
            <v>Logistics</v>
          </cell>
          <cell r="F20625" t="str">
            <v>Water</v>
          </cell>
        </row>
        <row r="20626">
          <cell r="B20626">
            <v>283474.58</v>
          </cell>
          <cell r="C20626">
            <v>2013</v>
          </cell>
          <cell r="D20626" t="str">
            <v>675110  455110 - R&amp;M Contracted Srvcs: Repairs</v>
          </cell>
          <cell r="E20626" t="str">
            <v>Informal Settlements</v>
          </cell>
          <cell r="F20626" t="str">
            <v>Sewer</v>
          </cell>
        </row>
        <row r="20627">
          <cell r="B20627">
            <v>0</v>
          </cell>
          <cell r="C20627">
            <v>2013</v>
          </cell>
          <cell r="D20627" t="str">
            <v>675110  455110 - R&amp;M Contracted Srvcs: Repairs</v>
          </cell>
          <cell r="E20627" t="str">
            <v>Planning &amp; Design</v>
          </cell>
          <cell r="F20627" t="str">
            <v>Sewer</v>
          </cell>
        </row>
        <row r="20628">
          <cell r="B20628">
            <v>1788023.81</v>
          </cell>
          <cell r="C20628">
            <v>2013</v>
          </cell>
          <cell r="D20628" t="str">
            <v>675110  455110 - R&amp;M Contracted Srvcs: Repairs</v>
          </cell>
          <cell r="E20628" t="str">
            <v>Informal Settlements</v>
          </cell>
          <cell r="F20628" t="str">
            <v>Sewer</v>
          </cell>
        </row>
        <row r="20629">
          <cell r="B20629">
            <v>13077233.77</v>
          </cell>
          <cell r="C20629">
            <v>2013</v>
          </cell>
          <cell r="D20629" t="str">
            <v>675110  455110 - R&amp;M Contracted Srvcs: Repairs</v>
          </cell>
          <cell r="E20629" t="str">
            <v>Logistics</v>
          </cell>
          <cell r="F20629" t="str">
            <v>Sewer</v>
          </cell>
        </row>
        <row r="20630">
          <cell r="B20630">
            <v>14944</v>
          </cell>
          <cell r="C20630">
            <v>2013</v>
          </cell>
          <cell r="D20630" t="str">
            <v>675110  455110 - R&amp;M Contracted Srvcs: Repairs</v>
          </cell>
          <cell r="E20630" t="str">
            <v>Logistics</v>
          </cell>
          <cell r="F20630" t="str">
            <v>Sewer</v>
          </cell>
        </row>
        <row r="20631">
          <cell r="B20631">
            <v>7071311.4299999997</v>
          </cell>
          <cell r="C20631">
            <v>2013</v>
          </cell>
          <cell r="D20631" t="str">
            <v>675110  455110 - R&amp;M Contracted Srvcs: Repairs</v>
          </cell>
          <cell r="E20631" t="str">
            <v>District 1</v>
          </cell>
          <cell r="F20631" t="str">
            <v>Sewer</v>
          </cell>
        </row>
        <row r="20632">
          <cell r="B20632">
            <v>0</v>
          </cell>
          <cell r="C20632">
            <v>2013</v>
          </cell>
          <cell r="D20632" t="str">
            <v>675110  455110 - R&amp;M Contracted Srvcs: Repairs</v>
          </cell>
          <cell r="E20632" t="str">
            <v>District 1</v>
          </cell>
          <cell r="F20632" t="str">
            <v>Sewer</v>
          </cell>
        </row>
        <row r="20633">
          <cell r="B20633">
            <v>14791732.529999999</v>
          </cell>
          <cell r="C20633">
            <v>2013</v>
          </cell>
          <cell r="D20633" t="str">
            <v>675110  455110 - R&amp;M Contracted Srvcs: Repairs</v>
          </cell>
          <cell r="E20633" t="str">
            <v>District 7</v>
          </cell>
          <cell r="F20633" t="str">
            <v>Sewer</v>
          </cell>
        </row>
        <row r="20634">
          <cell r="B20634">
            <v>2188295.5299999998</v>
          </cell>
          <cell r="C20634">
            <v>2013</v>
          </cell>
          <cell r="D20634" t="str">
            <v>675110  455110 - R&amp;M Contracted Srvcs: Repairs</v>
          </cell>
          <cell r="E20634" t="str">
            <v>District 6</v>
          </cell>
          <cell r="F20634" t="str">
            <v>Sewer</v>
          </cell>
        </row>
        <row r="20635">
          <cell r="B20635">
            <v>7107603.0700000003</v>
          </cell>
          <cell r="C20635">
            <v>2013</v>
          </cell>
          <cell r="D20635" t="str">
            <v>675110  455110 - R&amp;M Contracted Srvcs: Repairs</v>
          </cell>
          <cell r="E20635" t="str">
            <v>District 3</v>
          </cell>
          <cell r="F20635" t="str">
            <v>Sewer</v>
          </cell>
        </row>
        <row r="20636">
          <cell r="B20636">
            <v>12810246.43</v>
          </cell>
          <cell r="C20636">
            <v>2013</v>
          </cell>
          <cell r="D20636" t="str">
            <v>675110  455110 - R&amp;M Contracted Srvcs: Repairs</v>
          </cell>
          <cell r="E20636" t="str">
            <v>District 4</v>
          </cell>
          <cell r="F20636" t="str">
            <v>Sewer</v>
          </cell>
        </row>
        <row r="20637">
          <cell r="B20637">
            <v>18623086.079999998</v>
          </cell>
          <cell r="C20637">
            <v>2013</v>
          </cell>
          <cell r="D20637" t="str">
            <v>675110  455110 - R&amp;M Contracted Srvcs: Repairs</v>
          </cell>
          <cell r="E20637" t="str">
            <v>District 4</v>
          </cell>
          <cell r="F20637" t="str">
            <v>Sewer</v>
          </cell>
        </row>
        <row r="20638">
          <cell r="B20638">
            <v>8368683.3899999997</v>
          </cell>
          <cell r="C20638">
            <v>2013</v>
          </cell>
          <cell r="D20638" t="str">
            <v>675110  455110 - R&amp;M Contracted Srvcs: Repairs</v>
          </cell>
          <cell r="E20638" t="str">
            <v>District 4</v>
          </cell>
          <cell r="F20638" t="str">
            <v>Sewer</v>
          </cell>
        </row>
        <row r="20639">
          <cell r="B20639">
            <v>64505</v>
          </cell>
          <cell r="C20639">
            <v>2013</v>
          </cell>
          <cell r="D20639" t="str">
            <v>675110  455110 - R&amp;M Contracted Srvcs: Repairs</v>
          </cell>
          <cell r="E20639" t="str">
            <v>District 7</v>
          </cell>
          <cell r="F20639" t="str">
            <v>Sewer</v>
          </cell>
        </row>
        <row r="20640">
          <cell r="B20640">
            <v>5506966.7999999998</v>
          </cell>
          <cell r="C20640">
            <v>2013</v>
          </cell>
          <cell r="D20640" t="str">
            <v>675110  455110 - R&amp;M Contracted Srvcs: Repairs</v>
          </cell>
          <cell r="E20640" t="str">
            <v>District 6</v>
          </cell>
          <cell r="F20640" t="str">
            <v>Sewer</v>
          </cell>
        </row>
        <row r="20641">
          <cell r="B20641">
            <v>5894967</v>
          </cell>
          <cell r="C20641">
            <v>2013</v>
          </cell>
          <cell r="D20641" t="str">
            <v>675110  455110 - R&amp;M Contracted Srvcs: Repairs</v>
          </cell>
          <cell r="E20641" t="str">
            <v>District 6</v>
          </cell>
          <cell r="F20641" t="str">
            <v>Sewer</v>
          </cell>
        </row>
        <row r="20642">
          <cell r="B20642">
            <v>4957102.5599999996</v>
          </cell>
          <cell r="C20642">
            <v>2013</v>
          </cell>
          <cell r="D20642" t="str">
            <v>675110  455110 - R&amp;M Contracted Srvcs: Repairs</v>
          </cell>
          <cell r="E20642" t="str">
            <v>District 6</v>
          </cell>
          <cell r="F20642" t="str">
            <v>Sewer</v>
          </cell>
        </row>
        <row r="20643">
          <cell r="B20643">
            <v>1451213.21</v>
          </cell>
          <cell r="C20643">
            <v>2013</v>
          </cell>
          <cell r="D20643" t="str">
            <v>675110  455110 - R&amp;M Contracted Srvcs: Repairs</v>
          </cell>
          <cell r="E20643" t="str">
            <v>District 6</v>
          </cell>
          <cell r="F20643" t="str">
            <v>Sewer</v>
          </cell>
        </row>
        <row r="20644">
          <cell r="B20644">
            <v>62030</v>
          </cell>
          <cell r="C20644">
            <v>2013</v>
          </cell>
          <cell r="D20644" t="str">
            <v>675110  455110 - R&amp;M Contracted Srvcs: Repairs</v>
          </cell>
          <cell r="E20644" t="str">
            <v>District 7</v>
          </cell>
          <cell r="F20644" t="str">
            <v>Sewer</v>
          </cell>
        </row>
        <row r="20645">
          <cell r="B20645">
            <v>33528716.129999999</v>
          </cell>
          <cell r="C20645">
            <v>2013</v>
          </cell>
          <cell r="D20645" t="str">
            <v>675110  455110 - R&amp;M Contracted Srvcs: Repairs</v>
          </cell>
          <cell r="E20645" t="str">
            <v>District 7</v>
          </cell>
          <cell r="F20645" t="str">
            <v>Sewer</v>
          </cell>
        </row>
        <row r="20646">
          <cell r="B20646">
            <v>3320.1</v>
          </cell>
          <cell r="C20646">
            <v>2013</v>
          </cell>
          <cell r="D20646" t="str">
            <v>675110  455110 - R&amp;M Contracted Srvcs: Repairs</v>
          </cell>
          <cell r="E20646" t="str">
            <v>Logistics</v>
          </cell>
          <cell r="F20646" t="str">
            <v>Water</v>
          </cell>
        </row>
        <row r="20647">
          <cell r="B20647">
            <v>698545.56</v>
          </cell>
          <cell r="C20647">
            <v>2013</v>
          </cell>
          <cell r="D20647" t="str">
            <v>675110  455110 - R&amp;M Contracted Srvcs: Repairs</v>
          </cell>
          <cell r="E20647" t="str">
            <v>Informal Settlements</v>
          </cell>
          <cell r="F20647" t="str">
            <v>Water</v>
          </cell>
        </row>
        <row r="20648">
          <cell r="B20648">
            <v>13357.17</v>
          </cell>
          <cell r="C20648">
            <v>2013</v>
          </cell>
          <cell r="D20648" t="str">
            <v>675110  455110 - R&amp;M Contracted Srvcs: Repairs</v>
          </cell>
          <cell r="E20648" t="str">
            <v>TOC</v>
          </cell>
          <cell r="F20648" t="str">
            <v>Water</v>
          </cell>
        </row>
        <row r="20649">
          <cell r="B20649">
            <v>76138.64</v>
          </cell>
          <cell r="C20649">
            <v>2013</v>
          </cell>
          <cell r="D20649" t="str">
            <v>675110  455110 - R&amp;M Contracted Srvcs: Repairs</v>
          </cell>
          <cell r="E20649" t="str">
            <v>Informal Settlements</v>
          </cell>
          <cell r="F20649" t="str">
            <v>Water</v>
          </cell>
        </row>
        <row r="20650">
          <cell r="B20650">
            <v>3850</v>
          </cell>
          <cell r="C20650">
            <v>2013</v>
          </cell>
          <cell r="D20650" t="str">
            <v>675110  455110 - R&amp;M Contracted Srvcs: Repairs</v>
          </cell>
          <cell r="E20650" t="str">
            <v>TOC</v>
          </cell>
          <cell r="F20650" t="str">
            <v>Water</v>
          </cell>
        </row>
        <row r="20651">
          <cell r="B20651">
            <v>49018.8</v>
          </cell>
          <cell r="C20651">
            <v>2013</v>
          </cell>
          <cell r="D20651" t="str">
            <v>675110  455110 - R&amp;M Contracted Srvcs: Repairs</v>
          </cell>
          <cell r="E20651" t="str">
            <v>Logistics</v>
          </cell>
          <cell r="F20651" t="str">
            <v>Water</v>
          </cell>
        </row>
        <row r="20652">
          <cell r="B20652">
            <v>213949.12</v>
          </cell>
          <cell r="C20652">
            <v>2013</v>
          </cell>
          <cell r="D20652" t="str">
            <v>675110  455110 - R&amp;M Contracted Srvcs: Repairs</v>
          </cell>
          <cell r="E20652" t="str">
            <v>Logistics</v>
          </cell>
          <cell r="F20652" t="str">
            <v>Water</v>
          </cell>
        </row>
        <row r="20653">
          <cell r="B20653">
            <v>4132762.59</v>
          </cell>
          <cell r="C20653">
            <v>2013</v>
          </cell>
          <cell r="D20653" t="str">
            <v>675110  455110 - R&amp;M Contracted Srvcs: Repairs</v>
          </cell>
          <cell r="E20653" t="str">
            <v>Logistics</v>
          </cell>
          <cell r="F20653" t="str">
            <v>Water</v>
          </cell>
        </row>
        <row r="20654">
          <cell r="B20654">
            <v>893133.19</v>
          </cell>
          <cell r="C20654">
            <v>2013</v>
          </cell>
          <cell r="D20654" t="str">
            <v>675110  455110 - R&amp;M Contracted Srvcs: Repairs</v>
          </cell>
          <cell r="E20654" t="str">
            <v>Logistics</v>
          </cell>
          <cell r="F20654" t="str">
            <v>Water</v>
          </cell>
        </row>
        <row r="20655">
          <cell r="B20655">
            <v>343615.96</v>
          </cell>
          <cell r="C20655">
            <v>2013</v>
          </cell>
          <cell r="D20655" t="str">
            <v>675110  455110 - R&amp;M Contracted Srvcs: Repairs</v>
          </cell>
          <cell r="E20655" t="str">
            <v>Logistics</v>
          </cell>
          <cell r="F20655" t="str">
            <v>Water</v>
          </cell>
        </row>
        <row r="20656">
          <cell r="B20656">
            <v>7882.24</v>
          </cell>
          <cell r="C20656">
            <v>2013</v>
          </cell>
          <cell r="D20656" t="str">
            <v>679110  600110 - R&amp;M Labour to Operating</v>
          </cell>
          <cell r="E20656" t="str">
            <v>Logistics</v>
          </cell>
          <cell r="F20656" t="str">
            <v>Water</v>
          </cell>
        </row>
        <row r="20657">
          <cell r="B20657">
            <v>892775.13</v>
          </cell>
          <cell r="C20657">
            <v>2013</v>
          </cell>
          <cell r="D20657" t="str">
            <v>679110  600110 - R&amp;M Labour to Operating</v>
          </cell>
          <cell r="E20657" t="str">
            <v>Logistics</v>
          </cell>
          <cell r="F20657" t="str">
            <v>Water</v>
          </cell>
        </row>
        <row r="20658">
          <cell r="B20658">
            <v>78860.31</v>
          </cell>
          <cell r="C20658">
            <v>2013</v>
          </cell>
          <cell r="D20658" t="str">
            <v>679110  600110 - R&amp;M Labour to Operating</v>
          </cell>
          <cell r="E20658" t="str">
            <v>Logistics</v>
          </cell>
          <cell r="F20658" t="str">
            <v>Water</v>
          </cell>
        </row>
        <row r="20659">
          <cell r="B20659">
            <v>40043448.07</v>
          </cell>
          <cell r="C20659">
            <v>2013</v>
          </cell>
          <cell r="D20659" t="str">
            <v>679110  600110 - R&amp;M Labour to Operating</v>
          </cell>
          <cell r="E20659" t="str">
            <v>District 1</v>
          </cell>
          <cell r="F20659" t="str">
            <v>Water</v>
          </cell>
        </row>
        <row r="20660">
          <cell r="B20660">
            <v>3572.18</v>
          </cell>
          <cell r="C20660">
            <v>2013</v>
          </cell>
          <cell r="D20660" t="str">
            <v>679110  600110 - R&amp;M Labour to Operating</v>
          </cell>
          <cell r="E20660" t="str">
            <v>District 1</v>
          </cell>
          <cell r="F20660" t="str">
            <v>Water</v>
          </cell>
        </row>
        <row r="20661">
          <cell r="B20661">
            <v>1002038.23</v>
          </cell>
          <cell r="C20661">
            <v>2013</v>
          </cell>
          <cell r="D20661" t="str">
            <v>679110  600110 - R&amp;M Labour to Operating</v>
          </cell>
          <cell r="E20661" t="str">
            <v>District 1</v>
          </cell>
          <cell r="F20661" t="str">
            <v>Water</v>
          </cell>
        </row>
        <row r="20662">
          <cell r="B20662">
            <v>578.87</v>
          </cell>
          <cell r="C20662">
            <v>2013</v>
          </cell>
          <cell r="D20662" t="str">
            <v>679110  600110 - R&amp;M Labour to Operating</v>
          </cell>
          <cell r="E20662" t="str">
            <v>District 1</v>
          </cell>
          <cell r="F20662" t="str">
            <v>Water</v>
          </cell>
        </row>
        <row r="20663">
          <cell r="B20663">
            <v>2463.1999999999998</v>
          </cell>
          <cell r="C20663">
            <v>2013</v>
          </cell>
          <cell r="D20663" t="str">
            <v>679110  600110 - R&amp;M Labour to Operating</v>
          </cell>
          <cell r="E20663" t="str">
            <v>TOC</v>
          </cell>
          <cell r="F20663" t="str">
            <v>Water</v>
          </cell>
        </row>
        <row r="20664">
          <cell r="B20664">
            <v>1300.1099999999999</v>
          </cell>
          <cell r="C20664">
            <v>2013</v>
          </cell>
          <cell r="D20664" t="str">
            <v>679110  600110 - R&amp;M Labour to Operating</v>
          </cell>
          <cell r="E20664" t="str">
            <v>District 6</v>
          </cell>
          <cell r="F20664" t="str">
            <v>Water</v>
          </cell>
        </row>
        <row r="20665">
          <cell r="B20665">
            <v>14962989.140000001</v>
          </cell>
          <cell r="C20665">
            <v>2013</v>
          </cell>
          <cell r="D20665" t="str">
            <v>679110  600110 - R&amp;M Labour to Operating</v>
          </cell>
          <cell r="E20665" t="str">
            <v>District 8</v>
          </cell>
          <cell r="F20665" t="str">
            <v>Water</v>
          </cell>
        </row>
        <row r="20666">
          <cell r="B20666">
            <v>9586235.4199999999</v>
          </cell>
          <cell r="C20666">
            <v>2013</v>
          </cell>
          <cell r="D20666" t="str">
            <v>679110  600110 - R&amp;M Labour to Operating</v>
          </cell>
          <cell r="E20666" t="str">
            <v>District 6</v>
          </cell>
          <cell r="F20666" t="str">
            <v>Water</v>
          </cell>
        </row>
        <row r="20667">
          <cell r="B20667">
            <v>8518.39</v>
          </cell>
          <cell r="C20667">
            <v>2013</v>
          </cell>
          <cell r="D20667" t="str">
            <v>679110  600110 - R&amp;M Labour to Operating</v>
          </cell>
          <cell r="E20667" t="str">
            <v>District 3</v>
          </cell>
          <cell r="F20667" t="str">
            <v>Water</v>
          </cell>
        </row>
        <row r="20668">
          <cell r="B20668">
            <v>1863.17</v>
          </cell>
          <cell r="C20668">
            <v>2013</v>
          </cell>
          <cell r="D20668" t="str">
            <v>679110  600110 - R&amp;M Labour to Operating</v>
          </cell>
          <cell r="E20668" t="str">
            <v>District 3</v>
          </cell>
          <cell r="F20668" t="str">
            <v>Water</v>
          </cell>
        </row>
        <row r="20669">
          <cell r="B20669">
            <v>21202.62</v>
          </cell>
          <cell r="C20669">
            <v>2013</v>
          </cell>
          <cell r="D20669" t="str">
            <v>679110  600110 - R&amp;M Labour to Operating</v>
          </cell>
          <cell r="E20669" t="str">
            <v>District 3</v>
          </cell>
          <cell r="F20669" t="str">
            <v>Water</v>
          </cell>
        </row>
        <row r="20670">
          <cell r="B20670">
            <v>8586.25</v>
          </cell>
          <cell r="C20670">
            <v>2013</v>
          </cell>
          <cell r="D20670" t="str">
            <v>679110  600110 - R&amp;M Labour to Operating</v>
          </cell>
          <cell r="E20670" t="str">
            <v>District 4</v>
          </cell>
          <cell r="F20670" t="str">
            <v>Water</v>
          </cell>
        </row>
        <row r="20671">
          <cell r="B20671">
            <v>14038548.720000001</v>
          </cell>
          <cell r="C20671">
            <v>2013</v>
          </cell>
          <cell r="D20671" t="str">
            <v>679110  600110 - R&amp;M Labour to Operating</v>
          </cell>
          <cell r="E20671" t="str">
            <v>District 4</v>
          </cell>
          <cell r="F20671" t="str">
            <v>Water</v>
          </cell>
        </row>
        <row r="20672">
          <cell r="B20672">
            <v>8906002.4700000007</v>
          </cell>
          <cell r="C20672">
            <v>2013</v>
          </cell>
          <cell r="D20672" t="str">
            <v>679110  600110 - R&amp;M Labour to Operating</v>
          </cell>
          <cell r="E20672" t="str">
            <v>District 4</v>
          </cell>
          <cell r="F20672" t="str">
            <v>Water</v>
          </cell>
        </row>
        <row r="20673">
          <cell r="B20673">
            <v>4126787.47</v>
          </cell>
          <cell r="C20673">
            <v>2013</v>
          </cell>
          <cell r="D20673" t="str">
            <v>679110  600110 - R&amp;M Labour to Operating</v>
          </cell>
          <cell r="E20673" t="str">
            <v>District 4</v>
          </cell>
          <cell r="F20673" t="str">
            <v>Water</v>
          </cell>
        </row>
        <row r="20674">
          <cell r="B20674">
            <v>1234.57</v>
          </cell>
          <cell r="C20674">
            <v>2013</v>
          </cell>
          <cell r="D20674" t="str">
            <v>679110  600110 - R&amp;M Labour to Operating</v>
          </cell>
          <cell r="E20674" t="str">
            <v>District 8</v>
          </cell>
          <cell r="F20674" t="str">
            <v>Water</v>
          </cell>
        </row>
        <row r="20675">
          <cell r="B20675">
            <v>938.5</v>
          </cell>
          <cell r="C20675">
            <v>2013</v>
          </cell>
          <cell r="D20675" t="str">
            <v>679110  600110 - R&amp;M Labour to Operating</v>
          </cell>
          <cell r="E20675" t="str">
            <v>District 8</v>
          </cell>
          <cell r="F20675" t="str">
            <v>Water</v>
          </cell>
        </row>
        <row r="20676">
          <cell r="B20676">
            <v>17650394.109999999</v>
          </cell>
          <cell r="C20676">
            <v>2013</v>
          </cell>
          <cell r="D20676" t="str">
            <v>679110  600110 - R&amp;M Labour to Operating</v>
          </cell>
          <cell r="E20676" t="str">
            <v>District 8</v>
          </cell>
          <cell r="F20676" t="str">
            <v>Water</v>
          </cell>
        </row>
        <row r="20677">
          <cell r="B20677">
            <v>68311.83</v>
          </cell>
          <cell r="C20677">
            <v>2013</v>
          </cell>
          <cell r="D20677" t="str">
            <v>679110  600110 - R&amp;M Labour to Operating</v>
          </cell>
          <cell r="E20677" t="str">
            <v>District 8</v>
          </cell>
          <cell r="F20677" t="str">
            <v>Water</v>
          </cell>
        </row>
        <row r="20678">
          <cell r="B20678">
            <v>20963.650000000001</v>
          </cell>
          <cell r="C20678">
            <v>2013</v>
          </cell>
          <cell r="D20678" t="str">
            <v>679110  600110 - R&amp;M Labour to Operating</v>
          </cell>
          <cell r="E20678" t="str">
            <v>District 6</v>
          </cell>
          <cell r="F20678" t="str">
            <v>Water</v>
          </cell>
        </row>
        <row r="20679">
          <cell r="B20679">
            <v>938.06</v>
          </cell>
          <cell r="C20679">
            <v>2013</v>
          </cell>
          <cell r="D20679" t="str">
            <v>679110  600110 - R&amp;M Labour to Operating</v>
          </cell>
          <cell r="E20679" t="str">
            <v>District 6</v>
          </cell>
          <cell r="F20679" t="str">
            <v>Water</v>
          </cell>
        </row>
        <row r="20680">
          <cell r="B20680">
            <v>9875810.8699999992</v>
          </cell>
          <cell r="C20680">
            <v>2013</v>
          </cell>
          <cell r="D20680" t="str">
            <v>679110  600110 - R&amp;M Labour to Operating</v>
          </cell>
          <cell r="E20680" t="str">
            <v>District 6</v>
          </cell>
          <cell r="F20680" t="str">
            <v>Water</v>
          </cell>
        </row>
        <row r="20681">
          <cell r="B20681">
            <v>7272160.21</v>
          </cell>
          <cell r="C20681">
            <v>2013</v>
          </cell>
          <cell r="D20681" t="str">
            <v>679110  600110 - R&amp;M Labour to Operating</v>
          </cell>
          <cell r="E20681" t="str">
            <v>District 6</v>
          </cell>
          <cell r="F20681" t="str">
            <v>Water</v>
          </cell>
        </row>
        <row r="20682">
          <cell r="B20682">
            <v>12504240.85</v>
          </cell>
          <cell r="C20682">
            <v>2013</v>
          </cell>
          <cell r="D20682" t="str">
            <v>679110  600110 - R&amp;M Labour to Operating</v>
          </cell>
          <cell r="E20682" t="str">
            <v>District 6</v>
          </cell>
          <cell r="F20682" t="str">
            <v>Water</v>
          </cell>
        </row>
        <row r="20683">
          <cell r="B20683">
            <v>6420503.1100000003</v>
          </cell>
          <cell r="C20683">
            <v>2013</v>
          </cell>
          <cell r="D20683" t="str">
            <v>679110  600110 - R&amp;M Labour to Operating</v>
          </cell>
          <cell r="E20683" t="str">
            <v>District 6</v>
          </cell>
          <cell r="F20683" t="str">
            <v>Water</v>
          </cell>
        </row>
        <row r="20684">
          <cell r="B20684">
            <v>6801.36</v>
          </cell>
          <cell r="C20684">
            <v>2013</v>
          </cell>
          <cell r="D20684" t="str">
            <v>679110  600110 - R&amp;M Labour to Operating</v>
          </cell>
          <cell r="E20684" t="str">
            <v>District 8</v>
          </cell>
          <cell r="F20684" t="str">
            <v>Water</v>
          </cell>
        </row>
        <row r="20685">
          <cell r="B20685">
            <v>5482407.1799999997</v>
          </cell>
          <cell r="C20685">
            <v>2013</v>
          </cell>
          <cell r="D20685" t="str">
            <v>679110  600110 - R&amp;M Labour to Operating</v>
          </cell>
          <cell r="E20685" t="str">
            <v>District 8</v>
          </cell>
          <cell r="F20685" t="str">
            <v>Water</v>
          </cell>
        </row>
        <row r="20686">
          <cell r="B20686">
            <v>52712.480000000003</v>
          </cell>
          <cell r="C20686">
            <v>2013</v>
          </cell>
          <cell r="D20686" t="str">
            <v>679110  600110 - R&amp;M Labour to Operating</v>
          </cell>
          <cell r="E20686" t="str">
            <v>District 8</v>
          </cell>
          <cell r="F20686" t="str">
            <v>Water</v>
          </cell>
        </row>
        <row r="20687">
          <cell r="B20687">
            <v>0</v>
          </cell>
          <cell r="C20687">
            <v>2013</v>
          </cell>
          <cell r="D20687" t="str">
            <v>679110  600110 - R&amp;M Labour to Operating</v>
          </cell>
          <cell r="E20687" t="str">
            <v>District 8</v>
          </cell>
          <cell r="F20687" t="str">
            <v>Water</v>
          </cell>
        </row>
        <row r="20688">
          <cell r="B20688">
            <v>43442196.020000003</v>
          </cell>
          <cell r="C20688">
            <v>2013</v>
          </cell>
          <cell r="D20688" t="str">
            <v>679110  600110 - R&amp;M Labour to Operating</v>
          </cell>
          <cell r="E20688" t="str">
            <v>District 8</v>
          </cell>
          <cell r="F20688" t="str">
            <v>Water</v>
          </cell>
        </row>
        <row r="20689">
          <cell r="B20689">
            <v>3174.52</v>
          </cell>
          <cell r="C20689">
            <v>2013</v>
          </cell>
          <cell r="D20689" t="str">
            <v>679110  600110 - R&amp;M Labour to Operating</v>
          </cell>
          <cell r="E20689" t="str">
            <v>District 8</v>
          </cell>
          <cell r="F20689" t="str">
            <v>Water</v>
          </cell>
        </row>
        <row r="20690">
          <cell r="B20690">
            <v>330213.57</v>
          </cell>
          <cell r="C20690">
            <v>2013</v>
          </cell>
          <cell r="D20690" t="str">
            <v>679110  600110 - R&amp;M Labour to Operating</v>
          </cell>
          <cell r="E20690" t="str">
            <v>Logistics</v>
          </cell>
          <cell r="F20690" t="str">
            <v>Water</v>
          </cell>
        </row>
        <row r="20691">
          <cell r="B20691">
            <v>5918574.1299999999</v>
          </cell>
          <cell r="C20691">
            <v>2013</v>
          </cell>
          <cell r="D20691" t="str">
            <v>679110  600110 - R&amp;M Labour to Operating</v>
          </cell>
          <cell r="E20691" t="str">
            <v>Informal Settlements</v>
          </cell>
          <cell r="F20691" t="str">
            <v>Sewer</v>
          </cell>
        </row>
        <row r="20692">
          <cell r="B20692">
            <v>11553.62</v>
          </cell>
          <cell r="C20692">
            <v>2013</v>
          </cell>
          <cell r="D20692" t="str">
            <v>679110  600110 - R&amp;M Labour to Operating</v>
          </cell>
          <cell r="E20692" t="str">
            <v>Planning &amp; Design</v>
          </cell>
          <cell r="F20692" t="str">
            <v>Sewer</v>
          </cell>
        </row>
        <row r="20693">
          <cell r="B20693">
            <v>19691582.09</v>
          </cell>
          <cell r="C20693">
            <v>2013</v>
          </cell>
          <cell r="D20693" t="str">
            <v>679110  600110 - R&amp;M Labour to Operating</v>
          </cell>
          <cell r="E20693" t="str">
            <v>Informal Settlements</v>
          </cell>
          <cell r="F20693" t="str">
            <v>Sewer</v>
          </cell>
        </row>
        <row r="20694">
          <cell r="B20694">
            <v>45877941.689999998</v>
          </cell>
          <cell r="C20694">
            <v>2013</v>
          </cell>
          <cell r="D20694" t="str">
            <v>679110  600110 - R&amp;M Labour to Operating</v>
          </cell>
          <cell r="E20694" t="str">
            <v>Logistics</v>
          </cell>
          <cell r="F20694" t="str">
            <v>Sewer</v>
          </cell>
        </row>
        <row r="20695">
          <cell r="B20695">
            <v>13510.09</v>
          </cell>
          <cell r="C20695">
            <v>2013</v>
          </cell>
          <cell r="D20695" t="str">
            <v>679110  600110 - R&amp;M Labour to Operating</v>
          </cell>
          <cell r="E20695" t="str">
            <v>Logistics</v>
          </cell>
          <cell r="F20695" t="str">
            <v>Sewer</v>
          </cell>
        </row>
        <row r="20696">
          <cell r="B20696">
            <v>28498.080000000002</v>
          </cell>
          <cell r="C20696">
            <v>2013</v>
          </cell>
          <cell r="D20696" t="str">
            <v>679110  600110 - R&amp;M Labour to Operating</v>
          </cell>
          <cell r="E20696" t="str">
            <v>Logistics</v>
          </cell>
          <cell r="F20696" t="str">
            <v>Sewer</v>
          </cell>
        </row>
        <row r="20697">
          <cell r="B20697">
            <v>8087957.6799999997</v>
          </cell>
          <cell r="C20697">
            <v>2013</v>
          </cell>
          <cell r="D20697" t="str">
            <v>679110  600110 - R&amp;M Labour to Operating</v>
          </cell>
          <cell r="E20697" t="str">
            <v>District 1</v>
          </cell>
          <cell r="F20697" t="str">
            <v>Sewer</v>
          </cell>
        </row>
        <row r="20698">
          <cell r="B20698">
            <v>0</v>
          </cell>
          <cell r="C20698">
            <v>2013</v>
          </cell>
          <cell r="D20698" t="str">
            <v>679110  600110 - R&amp;M Labour to Operating</v>
          </cell>
          <cell r="E20698" t="str">
            <v>District 1</v>
          </cell>
          <cell r="F20698" t="str">
            <v>Sewer</v>
          </cell>
        </row>
        <row r="20699">
          <cell r="B20699">
            <v>15240029.130000001</v>
          </cell>
          <cell r="C20699">
            <v>2013</v>
          </cell>
          <cell r="D20699" t="str">
            <v>679110  600110 - R&amp;M Labour to Operating</v>
          </cell>
          <cell r="E20699" t="str">
            <v>District 7</v>
          </cell>
          <cell r="F20699" t="str">
            <v>Sewer</v>
          </cell>
        </row>
        <row r="20700">
          <cell r="B20700">
            <v>5010438.47</v>
          </cell>
          <cell r="C20700">
            <v>2013</v>
          </cell>
          <cell r="D20700" t="str">
            <v>679110  600110 - R&amp;M Labour to Operating</v>
          </cell>
          <cell r="E20700" t="str">
            <v>District 6</v>
          </cell>
          <cell r="F20700" t="str">
            <v>Sewer</v>
          </cell>
        </row>
        <row r="20701">
          <cell r="B20701">
            <v>27608.01</v>
          </cell>
          <cell r="C20701">
            <v>2013</v>
          </cell>
          <cell r="D20701" t="str">
            <v>679110  600110 - R&amp;M Labour to Operating</v>
          </cell>
          <cell r="E20701" t="str">
            <v>District 3</v>
          </cell>
          <cell r="F20701" t="str">
            <v>Sewer</v>
          </cell>
        </row>
        <row r="20702">
          <cell r="B20702">
            <v>8457.15</v>
          </cell>
          <cell r="C20702">
            <v>2013</v>
          </cell>
          <cell r="D20702" t="str">
            <v>679110  600110 - R&amp;M Labour to Operating</v>
          </cell>
          <cell r="E20702" t="str">
            <v>District 3</v>
          </cell>
          <cell r="F20702" t="str">
            <v>Sewer</v>
          </cell>
        </row>
        <row r="20703">
          <cell r="B20703">
            <v>13326.8</v>
          </cell>
          <cell r="C20703">
            <v>2013</v>
          </cell>
          <cell r="D20703" t="str">
            <v>679110  600110 - R&amp;M Labour to Operating</v>
          </cell>
          <cell r="E20703" t="str">
            <v>District 3</v>
          </cell>
          <cell r="F20703" t="str">
            <v>Sewer</v>
          </cell>
        </row>
        <row r="20704">
          <cell r="B20704">
            <v>17722931.460000001</v>
          </cell>
          <cell r="C20704">
            <v>2013</v>
          </cell>
          <cell r="D20704" t="str">
            <v>679110  600110 - R&amp;M Labour to Operating</v>
          </cell>
          <cell r="E20704" t="str">
            <v>District 4</v>
          </cell>
          <cell r="F20704" t="str">
            <v>Sewer</v>
          </cell>
        </row>
        <row r="20705">
          <cell r="B20705">
            <v>15147722.359999999</v>
          </cell>
          <cell r="C20705">
            <v>2013</v>
          </cell>
          <cell r="D20705" t="str">
            <v>679110  600110 - R&amp;M Labour to Operating</v>
          </cell>
          <cell r="E20705" t="str">
            <v>District 4</v>
          </cell>
          <cell r="F20705" t="str">
            <v>Sewer</v>
          </cell>
        </row>
        <row r="20706">
          <cell r="B20706">
            <v>5838905.6299999999</v>
          </cell>
          <cell r="C20706">
            <v>2013</v>
          </cell>
          <cell r="D20706" t="str">
            <v>679110  600110 - R&amp;M Labour to Operating</v>
          </cell>
          <cell r="E20706" t="str">
            <v>District 4</v>
          </cell>
          <cell r="F20706" t="str">
            <v>Sewer</v>
          </cell>
        </row>
        <row r="20707">
          <cell r="B20707">
            <v>8915117.2699999996</v>
          </cell>
          <cell r="C20707">
            <v>2013</v>
          </cell>
          <cell r="D20707" t="str">
            <v>679110  600110 - R&amp;M Labour to Operating</v>
          </cell>
          <cell r="E20707" t="str">
            <v>District 7</v>
          </cell>
          <cell r="F20707" t="str">
            <v>Sewer</v>
          </cell>
        </row>
        <row r="20708">
          <cell r="B20708">
            <v>8430993.2200000007</v>
          </cell>
          <cell r="C20708">
            <v>2013</v>
          </cell>
          <cell r="D20708" t="str">
            <v>679110  600110 - R&amp;M Labour to Operating</v>
          </cell>
          <cell r="E20708" t="str">
            <v>District 6</v>
          </cell>
          <cell r="F20708" t="str">
            <v>Sewer</v>
          </cell>
        </row>
        <row r="20709">
          <cell r="B20709">
            <v>8246779.2699999996</v>
          </cell>
          <cell r="C20709">
            <v>2013</v>
          </cell>
          <cell r="D20709" t="str">
            <v>679110  600110 - R&amp;M Labour to Operating</v>
          </cell>
          <cell r="E20709" t="str">
            <v>District 6</v>
          </cell>
          <cell r="F20709" t="str">
            <v>Sewer</v>
          </cell>
        </row>
        <row r="20710">
          <cell r="B20710">
            <v>5480535.1100000003</v>
          </cell>
          <cell r="C20710">
            <v>2013</v>
          </cell>
          <cell r="D20710" t="str">
            <v>679110  600110 - R&amp;M Labour to Operating</v>
          </cell>
          <cell r="E20710" t="str">
            <v>District 6</v>
          </cell>
          <cell r="F20710" t="str">
            <v>Sewer</v>
          </cell>
        </row>
        <row r="20711">
          <cell r="B20711">
            <v>4040662.16</v>
          </cell>
          <cell r="C20711">
            <v>2013</v>
          </cell>
          <cell r="D20711" t="str">
            <v>679110  600110 - R&amp;M Labour to Operating</v>
          </cell>
          <cell r="E20711" t="str">
            <v>District 6</v>
          </cell>
          <cell r="F20711" t="str">
            <v>Sewer</v>
          </cell>
        </row>
        <row r="20712">
          <cell r="B20712">
            <v>60995.81</v>
          </cell>
          <cell r="C20712">
            <v>2013</v>
          </cell>
          <cell r="D20712" t="str">
            <v>679110  600110 - R&amp;M Labour to Operating</v>
          </cell>
          <cell r="E20712" t="str">
            <v>District 7</v>
          </cell>
          <cell r="F20712" t="str">
            <v>Sewer</v>
          </cell>
        </row>
        <row r="20713">
          <cell r="B20713">
            <v>27626793.07</v>
          </cell>
          <cell r="C20713">
            <v>2013</v>
          </cell>
          <cell r="D20713" t="str">
            <v>679110  600110 - R&amp;M Labour to Operating</v>
          </cell>
          <cell r="E20713" t="str">
            <v>District 7</v>
          </cell>
          <cell r="F20713" t="str">
            <v>Sewer</v>
          </cell>
        </row>
        <row r="20714">
          <cell r="B20714">
            <v>2065.39</v>
          </cell>
          <cell r="C20714">
            <v>2013</v>
          </cell>
          <cell r="D20714" t="str">
            <v>679110  600110 - R&amp;M Labour to Operating</v>
          </cell>
          <cell r="E20714" t="str">
            <v>Logistics</v>
          </cell>
          <cell r="F20714" t="str">
            <v>Water</v>
          </cell>
        </row>
        <row r="20715">
          <cell r="B20715">
            <v>3662111.76</v>
          </cell>
          <cell r="C20715">
            <v>2013</v>
          </cell>
          <cell r="D20715" t="str">
            <v>679110  600110 - R&amp;M Labour to Operating</v>
          </cell>
          <cell r="E20715" t="str">
            <v>Informal Settlements</v>
          </cell>
          <cell r="F20715" t="str">
            <v>Water</v>
          </cell>
        </row>
        <row r="20716">
          <cell r="B20716">
            <v>21789.3</v>
          </cell>
          <cell r="C20716">
            <v>2013</v>
          </cell>
          <cell r="D20716" t="str">
            <v>679110  600110 - R&amp;M Labour to Operating</v>
          </cell>
          <cell r="E20716" t="str">
            <v>Planning &amp; Design</v>
          </cell>
          <cell r="F20716" t="str">
            <v>Water</v>
          </cell>
        </row>
        <row r="20717">
          <cell r="B20717">
            <v>11446.5</v>
          </cell>
          <cell r="C20717">
            <v>2013</v>
          </cell>
          <cell r="D20717" t="str">
            <v>679110  600110 - R&amp;M Labour to Operating</v>
          </cell>
          <cell r="E20717" t="str">
            <v>TOC</v>
          </cell>
          <cell r="F20717" t="str">
            <v>Water</v>
          </cell>
        </row>
        <row r="20718">
          <cell r="B20718">
            <v>2480810.89</v>
          </cell>
          <cell r="C20718">
            <v>2013</v>
          </cell>
          <cell r="D20718" t="str">
            <v>679110  600110 - R&amp;M Labour to Operating</v>
          </cell>
          <cell r="E20718" t="str">
            <v>Informal Settlements</v>
          </cell>
          <cell r="F20718" t="str">
            <v>Water</v>
          </cell>
        </row>
        <row r="20719">
          <cell r="B20719">
            <v>1506.88</v>
          </cell>
          <cell r="C20719">
            <v>2013</v>
          </cell>
          <cell r="D20719" t="str">
            <v>679110  600110 - R&amp;M Labour to Operating</v>
          </cell>
          <cell r="E20719" t="str">
            <v>TOC</v>
          </cell>
          <cell r="F20719" t="str">
            <v>Water</v>
          </cell>
        </row>
        <row r="20720">
          <cell r="B20720">
            <v>147687.16</v>
          </cell>
          <cell r="C20720">
            <v>2013</v>
          </cell>
          <cell r="D20720" t="str">
            <v>679110  600110 - R&amp;M Labour to Operating</v>
          </cell>
          <cell r="E20720" t="str">
            <v>Logistics</v>
          </cell>
          <cell r="F20720" t="str">
            <v>Water</v>
          </cell>
        </row>
        <row r="20721">
          <cell r="B20721">
            <v>594547.66</v>
          </cell>
          <cell r="C20721">
            <v>2013</v>
          </cell>
          <cell r="D20721" t="str">
            <v>679110  600110 - R&amp;M Labour to Operating</v>
          </cell>
          <cell r="E20721" t="str">
            <v>Logistics</v>
          </cell>
          <cell r="F20721" t="str">
            <v>Water</v>
          </cell>
        </row>
        <row r="20722">
          <cell r="B20722">
            <v>65623.11</v>
          </cell>
          <cell r="C20722">
            <v>2013</v>
          </cell>
          <cell r="D20722" t="str">
            <v>679110  600110 - R&amp;M Labour to Operating</v>
          </cell>
          <cell r="E20722" t="str">
            <v>Logistics</v>
          </cell>
          <cell r="F20722" t="str">
            <v>Water</v>
          </cell>
        </row>
        <row r="20723">
          <cell r="B20723">
            <v>2992029.04</v>
          </cell>
          <cell r="C20723">
            <v>2013</v>
          </cell>
          <cell r="D20723" t="str">
            <v>679110  600110 - R&amp;M Labour to Operating</v>
          </cell>
          <cell r="E20723" t="str">
            <v>Logistics</v>
          </cell>
          <cell r="F20723" t="str">
            <v>Water</v>
          </cell>
        </row>
        <row r="20724">
          <cell r="B20724">
            <v>340455.4</v>
          </cell>
          <cell r="C20724">
            <v>2013</v>
          </cell>
          <cell r="D20724" t="str">
            <v>679140  600140 - R&amp;M Plant &amp; Equip to Operating</v>
          </cell>
          <cell r="E20724" t="str">
            <v>District 8</v>
          </cell>
          <cell r="F20724" t="str">
            <v>Water</v>
          </cell>
        </row>
        <row r="20725">
          <cell r="B20725">
            <v>36131.629999999997</v>
          </cell>
          <cell r="C20725">
            <v>2013</v>
          </cell>
          <cell r="D20725" t="str">
            <v>679140  600140 - R&amp;M Plant &amp; Equip to Operating</v>
          </cell>
          <cell r="E20725" t="str">
            <v>District 8</v>
          </cell>
          <cell r="F20725" t="str">
            <v>Water</v>
          </cell>
        </row>
        <row r="20726">
          <cell r="B20726">
            <v>7612.41</v>
          </cell>
          <cell r="C20726">
            <v>2013</v>
          </cell>
          <cell r="D20726" t="str">
            <v>679140  600140 - R&amp;M Plant &amp; Equip to Operating</v>
          </cell>
          <cell r="E20726" t="str">
            <v>District 6</v>
          </cell>
          <cell r="F20726" t="str">
            <v>Water</v>
          </cell>
        </row>
        <row r="20727">
          <cell r="B20727">
            <v>36707.85</v>
          </cell>
          <cell r="C20727">
            <v>2013</v>
          </cell>
          <cell r="D20727" t="str">
            <v>679140  600140 - R&amp;M Plant &amp; Equip to Operating</v>
          </cell>
          <cell r="E20727" t="str">
            <v>District 6</v>
          </cell>
          <cell r="F20727" t="str">
            <v>Water</v>
          </cell>
        </row>
        <row r="20728">
          <cell r="B20728">
            <v>24370.48</v>
          </cell>
          <cell r="C20728">
            <v>2013</v>
          </cell>
          <cell r="D20728" t="str">
            <v>679140  600140 - R&amp;M Plant &amp; Equip to Operating</v>
          </cell>
          <cell r="E20728" t="str">
            <v>District 6</v>
          </cell>
          <cell r="F20728" t="str">
            <v>Water</v>
          </cell>
        </row>
        <row r="20729">
          <cell r="B20729">
            <v>512.04</v>
          </cell>
          <cell r="C20729">
            <v>2013</v>
          </cell>
          <cell r="D20729" t="str">
            <v>679140  600140 - R&amp;M Plant &amp; Equip to Operating</v>
          </cell>
          <cell r="E20729" t="str">
            <v>District 6</v>
          </cell>
          <cell r="F20729" t="str">
            <v>Water</v>
          </cell>
        </row>
        <row r="20730">
          <cell r="B20730">
            <v>101701.42</v>
          </cell>
          <cell r="C20730">
            <v>2013</v>
          </cell>
          <cell r="D20730" t="str">
            <v>679140  600140 - R&amp;M Plant &amp; Equip to Operating</v>
          </cell>
          <cell r="E20730" t="str">
            <v>District 8</v>
          </cell>
          <cell r="F20730" t="str">
            <v>Water</v>
          </cell>
        </row>
        <row r="20731">
          <cell r="B20731">
            <v>2646.82</v>
          </cell>
          <cell r="C20731">
            <v>2013</v>
          </cell>
          <cell r="D20731" t="str">
            <v>679140  600140 - R&amp;M Plant &amp; Equip to Operating</v>
          </cell>
          <cell r="E20731" t="str">
            <v>District 4</v>
          </cell>
          <cell r="F20731" t="str">
            <v>Water</v>
          </cell>
        </row>
        <row r="20732">
          <cell r="B20732">
            <v>602.95000000000005</v>
          </cell>
          <cell r="C20732">
            <v>2013</v>
          </cell>
          <cell r="D20732" t="str">
            <v>679140  600140 - R&amp;M Plant &amp; Equip to Operating</v>
          </cell>
          <cell r="E20732" t="str">
            <v>District 4</v>
          </cell>
          <cell r="F20732" t="str">
            <v>Water</v>
          </cell>
        </row>
        <row r="20733">
          <cell r="B20733">
            <v>87559.8</v>
          </cell>
          <cell r="C20733">
            <v>2013</v>
          </cell>
          <cell r="D20733" t="str">
            <v>679140  600140 - R&amp;M Plant &amp; Equip to Operating</v>
          </cell>
          <cell r="E20733" t="str">
            <v>District 4</v>
          </cell>
          <cell r="F20733" t="str">
            <v>Water</v>
          </cell>
        </row>
        <row r="20734">
          <cell r="B20734">
            <v>56393.58</v>
          </cell>
          <cell r="C20734">
            <v>2013</v>
          </cell>
          <cell r="D20734" t="str">
            <v>679140  600140 - R&amp;M Plant &amp; Equip to Operating</v>
          </cell>
          <cell r="E20734" t="str">
            <v>District 6</v>
          </cell>
          <cell r="F20734" t="str">
            <v>Water</v>
          </cell>
        </row>
        <row r="20735">
          <cell r="B20735">
            <v>2630.74</v>
          </cell>
          <cell r="C20735">
            <v>2013</v>
          </cell>
          <cell r="D20735" t="str">
            <v>679140  600140 - R&amp;M Plant &amp; Equip to Operating</v>
          </cell>
          <cell r="E20735" t="str">
            <v>District 8</v>
          </cell>
          <cell r="F20735" t="str">
            <v>Water</v>
          </cell>
        </row>
        <row r="20736">
          <cell r="B20736">
            <v>250498.67</v>
          </cell>
          <cell r="C20736">
            <v>2013</v>
          </cell>
          <cell r="D20736" t="str">
            <v>679140  600140 - R&amp;M Plant &amp; Equip to Operating</v>
          </cell>
          <cell r="E20736" t="str">
            <v>District 1</v>
          </cell>
          <cell r="F20736" t="str">
            <v>Water</v>
          </cell>
        </row>
        <row r="20737">
          <cell r="B20737">
            <v>0</v>
          </cell>
          <cell r="C20737">
            <v>2013</v>
          </cell>
          <cell r="D20737" t="str">
            <v>679140  600140 - R&amp;M Plant &amp; Equip to Operating</v>
          </cell>
          <cell r="E20737" t="str">
            <v>Logistics</v>
          </cell>
          <cell r="F20737" t="str">
            <v>Water</v>
          </cell>
        </row>
        <row r="20738">
          <cell r="B20738">
            <v>122.75</v>
          </cell>
          <cell r="C20738">
            <v>2013</v>
          </cell>
          <cell r="D20738" t="str">
            <v>679140  600140 - R&amp;M Plant &amp; Equip to Operating</v>
          </cell>
          <cell r="E20738" t="str">
            <v>Informal Settlements</v>
          </cell>
          <cell r="F20738" t="str">
            <v>Water</v>
          </cell>
        </row>
        <row r="20739">
          <cell r="B20739">
            <v>44940.39</v>
          </cell>
          <cell r="C20739">
            <v>2013</v>
          </cell>
          <cell r="D20739" t="str">
            <v>679140  600140 - R&amp;M Plant &amp; Equip to Operating</v>
          </cell>
          <cell r="E20739" t="str">
            <v>District 7</v>
          </cell>
          <cell r="F20739" t="str">
            <v>Sewer</v>
          </cell>
        </row>
        <row r="20740">
          <cell r="B20740">
            <v>842.17</v>
          </cell>
          <cell r="C20740">
            <v>2013</v>
          </cell>
          <cell r="D20740" t="str">
            <v>679140  600140 - R&amp;M Plant &amp; Equip to Operating</v>
          </cell>
          <cell r="E20740" t="str">
            <v>District 7</v>
          </cell>
          <cell r="F20740" t="str">
            <v>Sewer</v>
          </cell>
        </row>
        <row r="20741">
          <cell r="B20741">
            <v>2887.44</v>
          </cell>
          <cell r="C20741">
            <v>2013</v>
          </cell>
          <cell r="D20741" t="str">
            <v>679140  600140 - R&amp;M Plant &amp; Equip to Operating</v>
          </cell>
          <cell r="E20741" t="str">
            <v>District 6</v>
          </cell>
          <cell r="F20741" t="str">
            <v>Sewer</v>
          </cell>
        </row>
        <row r="20742">
          <cell r="B20742">
            <v>125844.26</v>
          </cell>
          <cell r="C20742">
            <v>2013</v>
          </cell>
          <cell r="D20742" t="str">
            <v>679140  600140 - R&amp;M Plant &amp; Equip to Operating</v>
          </cell>
          <cell r="E20742" t="str">
            <v>District 6</v>
          </cell>
          <cell r="F20742" t="str">
            <v>Sewer</v>
          </cell>
        </row>
        <row r="20743">
          <cell r="B20743">
            <v>647146.54</v>
          </cell>
          <cell r="C20743">
            <v>2013</v>
          </cell>
          <cell r="D20743" t="str">
            <v>679140  600140 - R&amp;M Plant &amp; Equip to Operating</v>
          </cell>
          <cell r="E20743" t="str">
            <v>District 6</v>
          </cell>
          <cell r="F20743" t="str">
            <v>Sewer</v>
          </cell>
        </row>
        <row r="20744">
          <cell r="B20744">
            <v>472577.68</v>
          </cell>
          <cell r="C20744">
            <v>2013</v>
          </cell>
          <cell r="D20744" t="str">
            <v>679140  600140 - R&amp;M Plant &amp; Equip to Operating</v>
          </cell>
          <cell r="E20744" t="str">
            <v>District 6</v>
          </cell>
          <cell r="F20744" t="str">
            <v>Sewer</v>
          </cell>
        </row>
        <row r="20745">
          <cell r="B20745">
            <v>118467.75</v>
          </cell>
          <cell r="C20745">
            <v>2013</v>
          </cell>
          <cell r="D20745" t="str">
            <v>679140  600140 - R&amp;M Plant &amp; Equip to Operating</v>
          </cell>
          <cell r="E20745" t="str">
            <v>District 7</v>
          </cell>
          <cell r="F20745" t="str">
            <v>Sewer</v>
          </cell>
        </row>
        <row r="20746">
          <cell r="B20746">
            <v>227175.15</v>
          </cell>
          <cell r="C20746">
            <v>2013</v>
          </cell>
          <cell r="D20746" t="str">
            <v>679140  600140 - R&amp;M Plant &amp; Equip to Operating</v>
          </cell>
          <cell r="E20746" t="str">
            <v>District 4</v>
          </cell>
          <cell r="F20746" t="str">
            <v>Sewer</v>
          </cell>
        </row>
        <row r="20747">
          <cell r="B20747">
            <v>1279715.17</v>
          </cell>
          <cell r="C20747">
            <v>2013</v>
          </cell>
          <cell r="D20747" t="str">
            <v>679140  600140 - R&amp;M Plant &amp; Equip to Operating</v>
          </cell>
          <cell r="E20747" t="str">
            <v>District 4</v>
          </cell>
          <cell r="F20747" t="str">
            <v>Sewer</v>
          </cell>
        </row>
        <row r="20748">
          <cell r="B20748">
            <v>72430.820000000007</v>
          </cell>
          <cell r="C20748">
            <v>2013</v>
          </cell>
          <cell r="D20748" t="str">
            <v>679140  600140 - R&amp;M Plant &amp; Equip to Operating</v>
          </cell>
          <cell r="E20748" t="str">
            <v>District 4</v>
          </cell>
          <cell r="F20748" t="str">
            <v>Sewer</v>
          </cell>
        </row>
        <row r="20749">
          <cell r="B20749">
            <v>0</v>
          </cell>
          <cell r="C20749">
            <v>2013</v>
          </cell>
          <cell r="D20749" t="str">
            <v>679140  600140 - R&amp;M Plant &amp; Equip to Operating</v>
          </cell>
          <cell r="E20749" t="str">
            <v>District 3</v>
          </cell>
          <cell r="F20749" t="str">
            <v>Sewer</v>
          </cell>
        </row>
        <row r="20750">
          <cell r="B20750">
            <v>166407.79</v>
          </cell>
          <cell r="C20750">
            <v>2013</v>
          </cell>
          <cell r="D20750" t="str">
            <v>679140  600140 - R&amp;M Plant &amp; Equip to Operating</v>
          </cell>
          <cell r="E20750" t="str">
            <v>District 6</v>
          </cell>
          <cell r="F20750" t="str">
            <v>Sewer</v>
          </cell>
        </row>
        <row r="20751">
          <cell r="B20751">
            <v>170767.92</v>
          </cell>
          <cell r="C20751">
            <v>2013</v>
          </cell>
          <cell r="D20751" t="str">
            <v>679140  600140 - R&amp;M Plant &amp; Equip to Operating</v>
          </cell>
          <cell r="E20751" t="str">
            <v>District 7</v>
          </cell>
          <cell r="F20751" t="str">
            <v>Sewer</v>
          </cell>
        </row>
        <row r="20752">
          <cell r="B20752">
            <v>7675.21</v>
          </cell>
          <cell r="C20752">
            <v>2013</v>
          </cell>
          <cell r="D20752" t="str">
            <v>679140  600140 - R&amp;M Plant &amp; Equip to Operating</v>
          </cell>
          <cell r="E20752" t="str">
            <v>District 1</v>
          </cell>
          <cell r="F20752" t="str">
            <v>Sewer</v>
          </cell>
        </row>
        <row r="20753">
          <cell r="B20753">
            <v>486.76</v>
          </cell>
          <cell r="C20753">
            <v>2013</v>
          </cell>
          <cell r="D20753" t="str">
            <v>679140  600140 - R&amp;M Plant &amp; Equip to Operating</v>
          </cell>
          <cell r="E20753" t="str">
            <v>Logistics</v>
          </cell>
          <cell r="F20753" t="str">
            <v>Sewer</v>
          </cell>
        </row>
        <row r="20754">
          <cell r="B20754">
            <v>240.62</v>
          </cell>
          <cell r="C20754">
            <v>2013</v>
          </cell>
          <cell r="D20754" t="str">
            <v>679140  600140 - R&amp;M Plant &amp; Equip to Operating</v>
          </cell>
          <cell r="E20754" t="str">
            <v>Informal Settlements</v>
          </cell>
          <cell r="F20754" t="str">
            <v>Sewer</v>
          </cell>
        </row>
        <row r="20755">
          <cell r="B20755">
            <v>0</v>
          </cell>
          <cell r="C20755">
            <v>2013</v>
          </cell>
          <cell r="D20755" t="str">
            <v>679240  600240 - R&amp;M Vehicles to Operating</v>
          </cell>
          <cell r="E20755" t="str">
            <v>Logistics</v>
          </cell>
          <cell r="F20755" t="str">
            <v>Water</v>
          </cell>
        </row>
        <row r="20756">
          <cell r="B20756">
            <v>70459.44</v>
          </cell>
          <cell r="C20756">
            <v>2013</v>
          </cell>
          <cell r="D20756" t="str">
            <v>679240  600240 - R&amp;M Vehicles to Operating</v>
          </cell>
          <cell r="E20756" t="str">
            <v>Logistics</v>
          </cell>
          <cell r="F20756" t="str">
            <v>Water</v>
          </cell>
        </row>
        <row r="20757">
          <cell r="B20757">
            <v>5470.6</v>
          </cell>
          <cell r="C20757">
            <v>2013</v>
          </cell>
          <cell r="D20757" t="str">
            <v>679240  600240 - R&amp;M Vehicles to Operating</v>
          </cell>
          <cell r="E20757" t="str">
            <v>Logistics</v>
          </cell>
          <cell r="F20757" t="str">
            <v>Water</v>
          </cell>
        </row>
        <row r="20758">
          <cell r="B20758">
            <v>1200858.7</v>
          </cell>
          <cell r="C20758">
            <v>2013</v>
          </cell>
          <cell r="D20758" t="str">
            <v>679240  600240 - R&amp;M Vehicles to Operating</v>
          </cell>
          <cell r="E20758" t="str">
            <v>District 1</v>
          </cell>
          <cell r="F20758" t="str">
            <v>Water</v>
          </cell>
        </row>
        <row r="20759">
          <cell r="B20759">
            <v>16.559999999999999</v>
          </cell>
          <cell r="C20759">
            <v>2013</v>
          </cell>
          <cell r="D20759" t="str">
            <v>679240  600240 - R&amp;M Vehicles to Operating</v>
          </cell>
          <cell r="E20759" t="str">
            <v>District 1</v>
          </cell>
          <cell r="F20759" t="str">
            <v>Water</v>
          </cell>
        </row>
        <row r="20760">
          <cell r="B20760">
            <v>24127.35</v>
          </cell>
          <cell r="C20760">
            <v>2013</v>
          </cell>
          <cell r="D20760" t="str">
            <v>679240  600240 - R&amp;M Vehicles to Operating</v>
          </cell>
          <cell r="E20760" t="str">
            <v>District 1</v>
          </cell>
          <cell r="F20760" t="str">
            <v>Water</v>
          </cell>
        </row>
        <row r="20761">
          <cell r="B20761">
            <v>61.12</v>
          </cell>
          <cell r="C20761">
            <v>2013</v>
          </cell>
          <cell r="D20761" t="str">
            <v>679240  600240 - R&amp;M Vehicles to Operating</v>
          </cell>
          <cell r="E20761" t="str">
            <v>District 1</v>
          </cell>
          <cell r="F20761" t="str">
            <v>Water</v>
          </cell>
        </row>
        <row r="20762">
          <cell r="B20762">
            <v>179.55</v>
          </cell>
          <cell r="C20762">
            <v>2013</v>
          </cell>
          <cell r="D20762" t="str">
            <v>679240  600240 - R&amp;M Vehicles to Operating</v>
          </cell>
          <cell r="E20762" t="str">
            <v>District 6</v>
          </cell>
          <cell r="F20762" t="str">
            <v>Water</v>
          </cell>
        </row>
        <row r="20763">
          <cell r="B20763">
            <v>303062.78999999998</v>
          </cell>
          <cell r="C20763">
            <v>2013</v>
          </cell>
          <cell r="D20763" t="str">
            <v>679240  600240 - R&amp;M Vehicles to Operating</v>
          </cell>
          <cell r="E20763" t="str">
            <v>District 8</v>
          </cell>
          <cell r="F20763" t="str">
            <v>Water</v>
          </cell>
        </row>
        <row r="20764">
          <cell r="B20764">
            <v>220367.15</v>
          </cell>
          <cell r="C20764">
            <v>2013</v>
          </cell>
          <cell r="D20764" t="str">
            <v>679240  600240 - R&amp;M Vehicles to Operating</v>
          </cell>
          <cell r="E20764" t="str">
            <v>District 6</v>
          </cell>
          <cell r="F20764" t="str">
            <v>Water</v>
          </cell>
        </row>
        <row r="20765">
          <cell r="B20765">
            <v>73.12</v>
          </cell>
          <cell r="C20765">
            <v>2013</v>
          </cell>
          <cell r="D20765" t="str">
            <v>679240  600240 - R&amp;M Vehicles to Operating</v>
          </cell>
          <cell r="E20765" t="str">
            <v>District 3</v>
          </cell>
          <cell r="F20765" t="str">
            <v>Water</v>
          </cell>
        </row>
        <row r="20766">
          <cell r="B20766">
            <v>41.9</v>
          </cell>
          <cell r="C20766">
            <v>2013</v>
          </cell>
          <cell r="D20766" t="str">
            <v>679240  600240 - R&amp;M Vehicles to Operating</v>
          </cell>
          <cell r="E20766" t="str">
            <v>District 3</v>
          </cell>
          <cell r="F20766" t="str">
            <v>Water</v>
          </cell>
        </row>
        <row r="20767">
          <cell r="B20767">
            <v>713.12</v>
          </cell>
          <cell r="C20767">
            <v>2013</v>
          </cell>
          <cell r="D20767" t="str">
            <v>679240  600240 - R&amp;M Vehicles to Operating</v>
          </cell>
          <cell r="E20767" t="str">
            <v>District 3</v>
          </cell>
          <cell r="F20767" t="str">
            <v>Water</v>
          </cell>
        </row>
        <row r="20768">
          <cell r="B20768">
            <v>267.39999999999998</v>
          </cell>
          <cell r="C20768">
            <v>2013</v>
          </cell>
          <cell r="D20768" t="str">
            <v>679240  600240 - R&amp;M Vehicles to Operating</v>
          </cell>
          <cell r="E20768" t="str">
            <v>District 4</v>
          </cell>
          <cell r="F20768" t="str">
            <v>Water</v>
          </cell>
        </row>
        <row r="20769">
          <cell r="B20769">
            <v>337765.61</v>
          </cell>
          <cell r="C20769">
            <v>2013</v>
          </cell>
          <cell r="D20769" t="str">
            <v>679240  600240 - R&amp;M Vehicles to Operating</v>
          </cell>
          <cell r="E20769" t="str">
            <v>District 4</v>
          </cell>
          <cell r="F20769" t="str">
            <v>Water</v>
          </cell>
        </row>
        <row r="20770">
          <cell r="B20770">
            <v>292560.31</v>
          </cell>
          <cell r="C20770">
            <v>2013</v>
          </cell>
          <cell r="D20770" t="str">
            <v>679240  600240 - R&amp;M Vehicles to Operating</v>
          </cell>
          <cell r="E20770" t="str">
            <v>District 4</v>
          </cell>
          <cell r="F20770" t="str">
            <v>Water</v>
          </cell>
        </row>
        <row r="20771">
          <cell r="B20771">
            <v>70294.960000000006</v>
          </cell>
          <cell r="C20771">
            <v>2013</v>
          </cell>
          <cell r="D20771" t="str">
            <v>679240  600240 - R&amp;M Vehicles to Operating</v>
          </cell>
          <cell r="E20771" t="str">
            <v>District 4</v>
          </cell>
          <cell r="F20771" t="str">
            <v>Water</v>
          </cell>
        </row>
        <row r="20772">
          <cell r="B20772">
            <v>45.84</v>
          </cell>
          <cell r="C20772">
            <v>2013</v>
          </cell>
          <cell r="D20772" t="str">
            <v>679240  600240 - R&amp;M Vehicles to Operating</v>
          </cell>
          <cell r="E20772" t="str">
            <v>District 8</v>
          </cell>
          <cell r="F20772" t="str">
            <v>Water</v>
          </cell>
        </row>
        <row r="20773">
          <cell r="B20773">
            <v>229.6</v>
          </cell>
          <cell r="C20773">
            <v>2013</v>
          </cell>
          <cell r="D20773" t="str">
            <v>679240  600240 - R&amp;M Vehicles to Operating</v>
          </cell>
          <cell r="E20773" t="str">
            <v>District 8</v>
          </cell>
          <cell r="F20773" t="str">
            <v>Water</v>
          </cell>
        </row>
        <row r="20774">
          <cell r="B20774">
            <v>869760.11</v>
          </cell>
          <cell r="C20774">
            <v>2013</v>
          </cell>
          <cell r="D20774" t="str">
            <v>679240  600240 - R&amp;M Vehicles to Operating</v>
          </cell>
          <cell r="E20774" t="str">
            <v>District 8</v>
          </cell>
          <cell r="F20774" t="str">
            <v>Water</v>
          </cell>
        </row>
        <row r="20775">
          <cell r="B20775">
            <v>2970.13</v>
          </cell>
          <cell r="C20775">
            <v>2013</v>
          </cell>
          <cell r="D20775" t="str">
            <v>679240  600240 - R&amp;M Vehicles to Operating</v>
          </cell>
          <cell r="E20775" t="str">
            <v>District 8</v>
          </cell>
          <cell r="F20775" t="str">
            <v>Water</v>
          </cell>
        </row>
        <row r="20776">
          <cell r="B20776">
            <v>1760.98</v>
          </cell>
          <cell r="C20776">
            <v>2013</v>
          </cell>
          <cell r="D20776" t="str">
            <v>679240  600240 - R&amp;M Vehicles to Operating</v>
          </cell>
          <cell r="E20776" t="str">
            <v>District 6</v>
          </cell>
          <cell r="F20776" t="str">
            <v>Water</v>
          </cell>
        </row>
        <row r="20777">
          <cell r="B20777">
            <v>84.04</v>
          </cell>
          <cell r="C20777">
            <v>2013</v>
          </cell>
          <cell r="D20777" t="str">
            <v>679240  600240 - R&amp;M Vehicles to Operating</v>
          </cell>
          <cell r="E20777" t="str">
            <v>District 6</v>
          </cell>
          <cell r="F20777" t="str">
            <v>Water</v>
          </cell>
        </row>
        <row r="20778">
          <cell r="B20778">
            <v>199943.11</v>
          </cell>
          <cell r="C20778">
            <v>2013</v>
          </cell>
          <cell r="D20778" t="str">
            <v>679240  600240 - R&amp;M Vehicles to Operating</v>
          </cell>
          <cell r="E20778" t="str">
            <v>District 6</v>
          </cell>
          <cell r="F20778" t="str">
            <v>Water</v>
          </cell>
        </row>
        <row r="20779">
          <cell r="B20779">
            <v>386325.2</v>
          </cell>
          <cell r="C20779">
            <v>2013</v>
          </cell>
          <cell r="D20779" t="str">
            <v>679240  600240 - R&amp;M Vehicles to Operating</v>
          </cell>
          <cell r="E20779" t="str">
            <v>District 6</v>
          </cell>
          <cell r="F20779" t="str">
            <v>Water</v>
          </cell>
        </row>
        <row r="20780">
          <cell r="B20780">
            <v>397299.18</v>
          </cell>
          <cell r="C20780">
            <v>2013</v>
          </cell>
          <cell r="D20780" t="str">
            <v>679240  600240 - R&amp;M Vehicles to Operating</v>
          </cell>
          <cell r="E20780" t="str">
            <v>District 6</v>
          </cell>
          <cell r="F20780" t="str">
            <v>Water</v>
          </cell>
        </row>
        <row r="20781">
          <cell r="B20781">
            <v>100734.16</v>
          </cell>
          <cell r="C20781">
            <v>2013</v>
          </cell>
          <cell r="D20781" t="str">
            <v>679240  600240 - R&amp;M Vehicles to Operating</v>
          </cell>
          <cell r="E20781" t="str">
            <v>District 6</v>
          </cell>
          <cell r="F20781" t="str">
            <v>Water</v>
          </cell>
        </row>
        <row r="20782">
          <cell r="B20782">
            <v>206</v>
          </cell>
          <cell r="C20782">
            <v>2013</v>
          </cell>
          <cell r="D20782" t="str">
            <v>679240  600240 - R&amp;M Vehicles to Operating</v>
          </cell>
          <cell r="E20782" t="str">
            <v>District 8</v>
          </cell>
          <cell r="F20782" t="str">
            <v>Water</v>
          </cell>
        </row>
        <row r="20783">
          <cell r="B20783">
            <v>249467.02</v>
          </cell>
          <cell r="C20783">
            <v>2013</v>
          </cell>
          <cell r="D20783" t="str">
            <v>679240  600240 - R&amp;M Vehicles to Operating</v>
          </cell>
          <cell r="E20783" t="str">
            <v>District 8</v>
          </cell>
          <cell r="F20783" t="str">
            <v>Water</v>
          </cell>
        </row>
        <row r="20784">
          <cell r="B20784">
            <v>0</v>
          </cell>
          <cell r="C20784">
            <v>2013</v>
          </cell>
          <cell r="D20784" t="str">
            <v>679240  600240 - R&amp;M Vehicles to Operating</v>
          </cell>
          <cell r="E20784" t="str">
            <v>District 8</v>
          </cell>
          <cell r="F20784" t="str">
            <v>Water</v>
          </cell>
        </row>
        <row r="20785">
          <cell r="B20785">
            <v>2482848.7400000002</v>
          </cell>
          <cell r="C20785">
            <v>2013</v>
          </cell>
          <cell r="D20785" t="str">
            <v>679240  600240 - R&amp;M Vehicles to Operating</v>
          </cell>
          <cell r="E20785" t="str">
            <v>District 8</v>
          </cell>
          <cell r="F20785" t="str">
            <v>Water</v>
          </cell>
        </row>
        <row r="20786">
          <cell r="B20786">
            <v>38.200000000000003</v>
          </cell>
          <cell r="C20786">
            <v>2013</v>
          </cell>
          <cell r="D20786" t="str">
            <v>679240  600240 - R&amp;M Vehicles to Operating</v>
          </cell>
          <cell r="E20786" t="str">
            <v>District 8</v>
          </cell>
          <cell r="F20786" t="str">
            <v>Water</v>
          </cell>
        </row>
        <row r="20787">
          <cell r="B20787">
            <v>23494</v>
          </cell>
          <cell r="C20787">
            <v>2013</v>
          </cell>
          <cell r="D20787" t="str">
            <v>679240  600240 - R&amp;M Vehicles to Operating</v>
          </cell>
          <cell r="E20787" t="str">
            <v>Logistics</v>
          </cell>
          <cell r="F20787" t="str">
            <v>Water</v>
          </cell>
        </row>
        <row r="20788">
          <cell r="B20788">
            <v>271859.15000000002</v>
          </cell>
          <cell r="C20788">
            <v>2013</v>
          </cell>
          <cell r="D20788" t="str">
            <v>679240  600240 - R&amp;M Vehicles to Operating</v>
          </cell>
          <cell r="E20788" t="str">
            <v>Informal Settlements</v>
          </cell>
          <cell r="F20788" t="str">
            <v>Sewer</v>
          </cell>
        </row>
        <row r="20789">
          <cell r="B20789">
            <v>706.56</v>
          </cell>
          <cell r="C20789">
            <v>2013</v>
          </cell>
          <cell r="D20789" t="str">
            <v>679240  600240 - R&amp;M Vehicles to Operating</v>
          </cell>
          <cell r="E20789" t="str">
            <v>Planning &amp; Design</v>
          </cell>
          <cell r="F20789" t="str">
            <v>Sewer</v>
          </cell>
        </row>
        <row r="20790">
          <cell r="B20790">
            <v>1630573.33</v>
          </cell>
          <cell r="C20790">
            <v>2013</v>
          </cell>
          <cell r="D20790" t="str">
            <v>679240  600240 - R&amp;M Vehicles to Operating</v>
          </cell>
          <cell r="E20790" t="str">
            <v>Informal Settlements</v>
          </cell>
          <cell r="F20790" t="str">
            <v>Sewer</v>
          </cell>
        </row>
        <row r="20791">
          <cell r="B20791">
            <v>1770794.11</v>
          </cell>
          <cell r="C20791">
            <v>2013</v>
          </cell>
          <cell r="D20791" t="str">
            <v>679240  600240 - R&amp;M Vehicles to Operating</v>
          </cell>
          <cell r="E20791" t="str">
            <v>Logistics</v>
          </cell>
          <cell r="F20791" t="str">
            <v>Sewer</v>
          </cell>
        </row>
        <row r="20792">
          <cell r="B20792">
            <v>372.74</v>
          </cell>
          <cell r="C20792">
            <v>2013</v>
          </cell>
          <cell r="D20792" t="str">
            <v>679240  600240 - R&amp;M Vehicles to Operating</v>
          </cell>
          <cell r="E20792" t="str">
            <v>Logistics</v>
          </cell>
          <cell r="F20792" t="str">
            <v>Sewer</v>
          </cell>
        </row>
        <row r="20793">
          <cell r="B20793">
            <v>1761.48</v>
          </cell>
          <cell r="C20793">
            <v>2013</v>
          </cell>
          <cell r="D20793" t="str">
            <v>679240  600240 - R&amp;M Vehicles to Operating</v>
          </cell>
          <cell r="E20793" t="str">
            <v>Logistics</v>
          </cell>
          <cell r="F20793" t="str">
            <v>Sewer</v>
          </cell>
        </row>
        <row r="20794">
          <cell r="B20794">
            <v>426424.68</v>
          </cell>
          <cell r="C20794">
            <v>2013</v>
          </cell>
          <cell r="D20794" t="str">
            <v>679240  600240 - R&amp;M Vehicles to Operating</v>
          </cell>
          <cell r="E20794" t="str">
            <v>District 1</v>
          </cell>
          <cell r="F20794" t="str">
            <v>Sewer</v>
          </cell>
        </row>
        <row r="20795">
          <cell r="B20795">
            <v>0</v>
          </cell>
          <cell r="C20795">
            <v>2013</v>
          </cell>
          <cell r="D20795" t="str">
            <v>679240  600240 - R&amp;M Vehicles to Operating</v>
          </cell>
          <cell r="E20795" t="str">
            <v>District 1</v>
          </cell>
          <cell r="F20795" t="str">
            <v>Sewer</v>
          </cell>
        </row>
        <row r="20796">
          <cell r="B20796">
            <v>169753.2</v>
          </cell>
          <cell r="C20796">
            <v>2013</v>
          </cell>
          <cell r="D20796" t="str">
            <v>679240  600240 - R&amp;M Vehicles to Operating</v>
          </cell>
          <cell r="E20796" t="str">
            <v>District 7</v>
          </cell>
          <cell r="F20796" t="str">
            <v>Sewer</v>
          </cell>
        </row>
        <row r="20797">
          <cell r="B20797">
            <v>174742.49</v>
          </cell>
          <cell r="C20797">
            <v>2013</v>
          </cell>
          <cell r="D20797" t="str">
            <v>679240  600240 - R&amp;M Vehicles to Operating</v>
          </cell>
          <cell r="E20797" t="str">
            <v>District 6</v>
          </cell>
          <cell r="F20797" t="str">
            <v>Sewer</v>
          </cell>
        </row>
        <row r="20798">
          <cell r="B20798">
            <v>142.24</v>
          </cell>
          <cell r="C20798">
            <v>2013</v>
          </cell>
          <cell r="D20798" t="str">
            <v>679240  600240 - R&amp;M Vehicles to Operating</v>
          </cell>
          <cell r="E20798" t="str">
            <v>District 3</v>
          </cell>
          <cell r="F20798" t="str">
            <v>Sewer</v>
          </cell>
        </row>
        <row r="20799">
          <cell r="B20799">
            <v>1031.4000000000001</v>
          </cell>
          <cell r="C20799">
            <v>2013</v>
          </cell>
          <cell r="D20799" t="str">
            <v>679240  600240 - R&amp;M Vehicles to Operating</v>
          </cell>
          <cell r="E20799" t="str">
            <v>District 3</v>
          </cell>
          <cell r="F20799" t="str">
            <v>Sewer</v>
          </cell>
        </row>
        <row r="20800">
          <cell r="B20800">
            <v>247.92</v>
          </cell>
          <cell r="C20800">
            <v>2013</v>
          </cell>
          <cell r="D20800" t="str">
            <v>679240  600240 - R&amp;M Vehicles to Operating</v>
          </cell>
          <cell r="E20800" t="str">
            <v>District 3</v>
          </cell>
          <cell r="F20800" t="str">
            <v>Sewer</v>
          </cell>
        </row>
        <row r="20801">
          <cell r="B20801">
            <v>497783.26</v>
          </cell>
          <cell r="C20801">
            <v>2013</v>
          </cell>
          <cell r="D20801" t="str">
            <v>679240  600240 - R&amp;M Vehicles to Operating</v>
          </cell>
          <cell r="E20801" t="str">
            <v>District 4</v>
          </cell>
          <cell r="F20801" t="str">
            <v>Sewer</v>
          </cell>
        </row>
        <row r="20802">
          <cell r="B20802">
            <v>433746.83</v>
          </cell>
          <cell r="C20802">
            <v>2013</v>
          </cell>
          <cell r="D20802" t="str">
            <v>679240  600240 - R&amp;M Vehicles to Operating</v>
          </cell>
          <cell r="E20802" t="str">
            <v>District 4</v>
          </cell>
          <cell r="F20802" t="str">
            <v>Sewer</v>
          </cell>
        </row>
        <row r="20803">
          <cell r="B20803">
            <v>101531.37</v>
          </cell>
          <cell r="C20803">
            <v>2013</v>
          </cell>
          <cell r="D20803" t="str">
            <v>679240  600240 - R&amp;M Vehicles to Operating</v>
          </cell>
          <cell r="E20803" t="str">
            <v>District 4</v>
          </cell>
          <cell r="F20803" t="str">
            <v>Sewer</v>
          </cell>
        </row>
        <row r="20804">
          <cell r="B20804">
            <v>227690.86</v>
          </cell>
          <cell r="C20804">
            <v>2013</v>
          </cell>
          <cell r="D20804" t="str">
            <v>679240  600240 - R&amp;M Vehicles to Operating</v>
          </cell>
          <cell r="E20804" t="str">
            <v>District 7</v>
          </cell>
          <cell r="F20804" t="str">
            <v>Sewer</v>
          </cell>
        </row>
        <row r="20805">
          <cell r="B20805">
            <v>350378.27</v>
          </cell>
          <cell r="C20805">
            <v>2013</v>
          </cell>
          <cell r="D20805" t="str">
            <v>679240  600240 - R&amp;M Vehicles to Operating</v>
          </cell>
          <cell r="E20805" t="str">
            <v>District 6</v>
          </cell>
          <cell r="F20805" t="str">
            <v>Sewer</v>
          </cell>
        </row>
        <row r="20806">
          <cell r="B20806">
            <v>704633.75</v>
          </cell>
          <cell r="C20806">
            <v>2013</v>
          </cell>
          <cell r="D20806" t="str">
            <v>679240  600240 - R&amp;M Vehicles to Operating</v>
          </cell>
          <cell r="E20806" t="str">
            <v>District 6</v>
          </cell>
          <cell r="F20806" t="str">
            <v>Sewer</v>
          </cell>
        </row>
        <row r="20807">
          <cell r="B20807">
            <v>223870.36</v>
          </cell>
          <cell r="C20807">
            <v>2013</v>
          </cell>
          <cell r="D20807" t="str">
            <v>679240  600240 - R&amp;M Vehicles to Operating</v>
          </cell>
          <cell r="E20807" t="str">
            <v>District 6</v>
          </cell>
          <cell r="F20807" t="str">
            <v>Sewer</v>
          </cell>
        </row>
        <row r="20808">
          <cell r="B20808">
            <v>126537.2</v>
          </cell>
          <cell r="C20808">
            <v>2013</v>
          </cell>
          <cell r="D20808" t="str">
            <v>679240  600240 - R&amp;M Vehicles to Operating</v>
          </cell>
          <cell r="E20808" t="str">
            <v>District 6</v>
          </cell>
          <cell r="F20808" t="str">
            <v>Sewer</v>
          </cell>
        </row>
        <row r="20809">
          <cell r="B20809">
            <v>3297.1</v>
          </cell>
          <cell r="C20809">
            <v>2013</v>
          </cell>
          <cell r="D20809" t="str">
            <v>679240  600240 - R&amp;M Vehicles to Operating</v>
          </cell>
          <cell r="E20809" t="str">
            <v>District 7</v>
          </cell>
          <cell r="F20809" t="str">
            <v>Sewer</v>
          </cell>
        </row>
        <row r="20810">
          <cell r="B20810">
            <v>1135306.57</v>
          </cell>
          <cell r="C20810">
            <v>2013</v>
          </cell>
          <cell r="D20810" t="str">
            <v>679240  600240 - R&amp;M Vehicles to Operating</v>
          </cell>
          <cell r="E20810" t="str">
            <v>District 7</v>
          </cell>
          <cell r="F20810" t="str">
            <v>Sewer</v>
          </cell>
        </row>
        <row r="20811">
          <cell r="B20811">
            <v>3.82</v>
          </cell>
          <cell r="C20811">
            <v>2013</v>
          </cell>
          <cell r="D20811" t="str">
            <v>679240  600240 - R&amp;M Vehicles to Operating</v>
          </cell>
          <cell r="E20811" t="str">
            <v>Logistics</v>
          </cell>
          <cell r="F20811" t="str">
            <v>Water</v>
          </cell>
        </row>
        <row r="20812">
          <cell r="B20812">
            <v>169883.57</v>
          </cell>
          <cell r="C20812">
            <v>2013</v>
          </cell>
          <cell r="D20812" t="str">
            <v>679240  600240 - R&amp;M Vehicles to Operating</v>
          </cell>
          <cell r="E20812" t="str">
            <v>Informal Settlements</v>
          </cell>
          <cell r="F20812" t="str">
            <v>Water</v>
          </cell>
        </row>
        <row r="20813">
          <cell r="B20813">
            <v>1339.3</v>
          </cell>
          <cell r="C20813">
            <v>2013</v>
          </cell>
          <cell r="D20813" t="str">
            <v>679240  600240 - R&amp;M Vehicles to Operating</v>
          </cell>
          <cell r="E20813" t="str">
            <v>TOC</v>
          </cell>
          <cell r="F20813" t="str">
            <v>Water</v>
          </cell>
        </row>
        <row r="20814">
          <cell r="B20814">
            <v>127499.05</v>
          </cell>
          <cell r="C20814">
            <v>2013</v>
          </cell>
          <cell r="D20814" t="str">
            <v>679240  600240 - R&amp;M Vehicles to Operating</v>
          </cell>
          <cell r="E20814" t="str">
            <v>Informal Settlements</v>
          </cell>
          <cell r="F20814" t="str">
            <v>Water</v>
          </cell>
        </row>
        <row r="20815">
          <cell r="B20815">
            <v>14803.95</v>
          </cell>
          <cell r="C20815">
            <v>2013</v>
          </cell>
          <cell r="D20815" t="str">
            <v>679240  600240 - R&amp;M Vehicles to Operating</v>
          </cell>
          <cell r="E20815" t="str">
            <v>Logistics</v>
          </cell>
          <cell r="F20815" t="str">
            <v>Water</v>
          </cell>
        </row>
        <row r="20816">
          <cell r="B20816">
            <v>52036.4</v>
          </cell>
          <cell r="C20816">
            <v>2013</v>
          </cell>
          <cell r="D20816" t="str">
            <v>679240  600240 - R&amp;M Vehicles to Operating</v>
          </cell>
          <cell r="E20816" t="str">
            <v>Logistics</v>
          </cell>
          <cell r="F20816" t="str">
            <v>Water</v>
          </cell>
        </row>
        <row r="20817">
          <cell r="B20817">
            <v>3292</v>
          </cell>
          <cell r="C20817">
            <v>2013</v>
          </cell>
          <cell r="D20817" t="str">
            <v>679240  600240 - R&amp;M Vehicles to Operating</v>
          </cell>
          <cell r="E20817" t="str">
            <v>Logistics</v>
          </cell>
          <cell r="F20817" t="str">
            <v>Water</v>
          </cell>
        </row>
        <row r="20818">
          <cell r="B20818">
            <v>155824.04</v>
          </cell>
          <cell r="C20818">
            <v>2013</v>
          </cell>
          <cell r="D20818" t="str">
            <v>679240  600240 - R&amp;M Vehicles to Operating</v>
          </cell>
          <cell r="E20818" t="str">
            <v>Logistics</v>
          </cell>
          <cell r="F20818" t="str">
            <v>Water</v>
          </cell>
        </row>
        <row r="20819">
          <cell r="B20819">
            <v>8966.36</v>
          </cell>
          <cell r="C20819">
            <v>2013</v>
          </cell>
          <cell r="D20819" t="str">
            <v>700065  Communication</v>
          </cell>
          <cell r="E20819" t="str">
            <v>District 4</v>
          </cell>
          <cell r="F20819" t="str">
            <v>Water</v>
          </cell>
        </row>
        <row r="20820">
          <cell r="B20820">
            <v>11767.58</v>
          </cell>
          <cell r="C20820">
            <v>2013</v>
          </cell>
          <cell r="D20820" t="str">
            <v>700065  Communication</v>
          </cell>
          <cell r="E20820" t="str">
            <v>District 4</v>
          </cell>
          <cell r="F20820" t="str">
            <v>Water</v>
          </cell>
        </row>
        <row r="20821">
          <cell r="B20821">
            <v>12648.52</v>
          </cell>
          <cell r="C20821">
            <v>2013</v>
          </cell>
          <cell r="D20821" t="str">
            <v>700065  Communication</v>
          </cell>
          <cell r="E20821" t="str">
            <v>District 4</v>
          </cell>
          <cell r="F20821" t="str">
            <v>Water</v>
          </cell>
        </row>
        <row r="20822">
          <cell r="B20822">
            <v>5290.98</v>
          </cell>
          <cell r="C20822">
            <v>2013</v>
          </cell>
          <cell r="D20822" t="str">
            <v>700065  Communication</v>
          </cell>
          <cell r="E20822" t="str">
            <v>District 4</v>
          </cell>
          <cell r="F20822" t="str">
            <v>Water</v>
          </cell>
        </row>
        <row r="20823">
          <cell r="B20823">
            <v>7050.39</v>
          </cell>
          <cell r="C20823">
            <v>2013</v>
          </cell>
          <cell r="D20823" t="str">
            <v>700065  Communication</v>
          </cell>
          <cell r="E20823" t="str">
            <v>District 4</v>
          </cell>
          <cell r="F20823" t="str">
            <v>Water</v>
          </cell>
        </row>
        <row r="20824">
          <cell r="B20824">
            <v>5527.94</v>
          </cell>
          <cell r="C20824">
            <v>2013</v>
          </cell>
          <cell r="D20824" t="str">
            <v>700065  Communication</v>
          </cell>
          <cell r="E20824" t="str">
            <v>District 4</v>
          </cell>
          <cell r="F20824" t="str">
            <v>Water</v>
          </cell>
        </row>
        <row r="20825">
          <cell r="B20825">
            <v>8280.0400000000009</v>
          </cell>
          <cell r="C20825">
            <v>2013</v>
          </cell>
          <cell r="D20825" t="str">
            <v>700065  Communication</v>
          </cell>
          <cell r="E20825" t="str">
            <v>District 3</v>
          </cell>
          <cell r="F20825" t="str">
            <v>Water</v>
          </cell>
        </row>
        <row r="20826">
          <cell r="B20826">
            <v>5440.76</v>
          </cell>
          <cell r="C20826">
            <v>2013</v>
          </cell>
          <cell r="D20826" t="str">
            <v>700065  Communication</v>
          </cell>
          <cell r="E20826" t="str">
            <v>District 3</v>
          </cell>
          <cell r="F20826" t="str">
            <v>Water</v>
          </cell>
        </row>
        <row r="20827">
          <cell r="B20827">
            <v>6395.39</v>
          </cell>
          <cell r="C20827">
            <v>2013</v>
          </cell>
          <cell r="D20827" t="str">
            <v>700065  Communication</v>
          </cell>
          <cell r="E20827" t="str">
            <v>District 3</v>
          </cell>
          <cell r="F20827" t="str">
            <v>Water</v>
          </cell>
        </row>
        <row r="20828">
          <cell r="B20828">
            <v>6451.23</v>
          </cell>
          <cell r="C20828">
            <v>2013</v>
          </cell>
          <cell r="D20828" t="str">
            <v>700065  Communication</v>
          </cell>
          <cell r="E20828" t="str">
            <v>District 3</v>
          </cell>
          <cell r="F20828" t="str">
            <v>Water</v>
          </cell>
        </row>
        <row r="20829">
          <cell r="B20829">
            <v>7475.21</v>
          </cell>
          <cell r="C20829">
            <v>2013</v>
          </cell>
          <cell r="D20829" t="str">
            <v>700065  Communication</v>
          </cell>
          <cell r="E20829" t="str">
            <v>District 6</v>
          </cell>
          <cell r="F20829" t="str">
            <v>Water</v>
          </cell>
        </row>
        <row r="20830">
          <cell r="B20830">
            <v>13191.79</v>
          </cell>
          <cell r="C20830">
            <v>2013</v>
          </cell>
          <cell r="D20830" t="str">
            <v>700065  Communication</v>
          </cell>
          <cell r="E20830" t="str">
            <v>District 8</v>
          </cell>
          <cell r="F20830" t="str">
            <v>Water</v>
          </cell>
        </row>
        <row r="20831">
          <cell r="B20831">
            <v>8597.4599999999991</v>
          </cell>
          <cell r="C20831">
            <v>2013</v>
          </cell>
          <cell r="D20831" t="str">
            <v>700065  Communication</v>
          </cell>
          <cell r="E20831" t="str">
            <v>District 8</v>
          </cell>
          <cell r="F20831" t="str">
            <v>Water</v>
          </cell>
        </row>
        <row r="20832">
          <cell r="B20832">
            <v>7555.65</v>
          </cell>
          <cell r="C20832">
            <v>2013</v>
          </cell>
          <cell r="D20832" t="str">
            <v>700065  Communication</v>
          </cell>
          <cell r="E20832" t="str">
            <v>District 6</v>
          </cell>
          <cell r="F20832" t="str">
            <v>Water</v>
          </cell>
        </row>
        <row r="20833">
          <cell r="B20833">
            <v>5290.98</v>
          </cell>
          <cell r="C20833">
            <v>2013</v>
          </cell>
          <cell r="D20833" t="str">
            <v>700065  Communication</v>
          </cell>
          <cell r="E20833" t="str">
            <v>TOC</v>
          </cell>
          <cell r="F20833" t="str">
            <v>Water</v>
          </cell>
        </row>
        <row r="20834">
          <cell r="B20834">
            <v>5290.98</v>
          </cell>
          <cell r="C20834">
            <v>2013</v>
          </cell>
          <cell r="D20834" t="str">
            <v>700065  Communication</v>
          </cell>
          <cell r="E20834" t="str">
            <v>District 1</v>
          </cell>
          <cell r="F20834" t="str">
            <v>Water</v>
          </cell>
        </row>
        <row r="20835">
          <cell r="B20835">
            <v>18814.46</v>
          </cell>
          <cell r="C20835">
            <v>2013</v>
          </cell>
          <cell r="D20835" t="str">
            <v>700065  Communication</v>
          </cell>
          <cell r="E20835" t="str">
            <v>District 1</v>
          </cell>
          <cell r="F20835" t="str">
            <v>Water</v>
          </cell>
        </row>
        <row r="20836">
          <cell r="B20836">
            <v>5290.98</v>
          </cell>
          <cell r="C20836">
            <v>2013</v>
          </cell>
          <cell r="D20836" t="str">
            <v>700065  Communication</v>
          </cell>
          <cell r="E20836" t="str">
            <v>District 1</v>
          </cell>
          <cell r="F20836" t="str">
            <v>Water</v>
          </cell>
        </row>
        <row r="20837">
          <cell r="B20837">
            <v>9851.6299999999992</v>
          </cell>
          <cell r="C20837">
            <v>2013</v>
          </cell>
          <cell r="D20837" t="str">
            <v>700065  Communication</v>
          </cell>
          <cell r="E20837" t="str">
            <v>District 1</v>
          </cell>
          <cell r="F20837" t="str">
            <v>Water</v>
          </cell>
        </row>
        <row r="20838">
          <cell r="B20838">
            <v>7437.16</v>
          </cell>
          <cell r="C20838">
            <v>2013</v>
          </cell>
          <cell r="D20838" t="str">
            <v>700065  Communication</v>
          </cell>
          <cell r="E20838" t="str">
            <v>District 1</v>
          </cell>
          <cell r="F20838" t="str">
            <v>Water</v>
          </cell>
        </row>
        <row r="20839">
          <cell r="B20839">
            <v>12024.79</v>
          </cell>
          <cell r="C20839">
            <v>2013</v>
          </cell>
          <cell r="D20839" t="str">
            <v>700065  Communication</v>
          </cell>
          <cell r="E20839" t="str">
            <v>Logistics</v>
          </cell>
          <cell r="F20839" t="str">
            <v>Water</v>
          </cell>
        </row>
        <row r="20840">
          <cell r="B20840">
            <v>5290.98</v>
          </cell>
          <cell r="C20840">
            <v>2013</v>
          </cell>
          <cell r="D20840" t="str">
            <v>700065  Communication</v>
          </cell>
          <cell r="E20840" t="str">
            <v>Logistics</v>
          </cell>
          <cell r="F20840" t="str">
            <v>Water</v>
          </cell>
        </row>
        <row r="20841">
          <cell r="B20841">
            <v>8673.52</v>
          </cell>
          <cell r="C20841">
            <v>2013</v>
          </cell>
          <cell r="D20841" t="str">
            <v>700065  Communication</v>
          </cell>
          <cell r="E20841" t="str">
            <v>Logistics</v>
          </cell>
          <cell r="F20841" t="str">
            <v>Water</v>
          </cell>
        </row>
        <row r="20842">
          <cell r="B20842">
            <v>5290.98</v>
          </cell>
          <cell r="C20842">
            <v>2013</v>
          </cell>
          <cell r="D20842" t="str">
            <v>700065  Communication</v>
          </cell>
          <cell r="E20842" t="str">
            <v>Logistics</v>
          </cell>
          <cell r="F20842" t="str">
            <v>Water</v>
          </cell>
        </row>
        <row r="20843">
          <cell r="B20843">
            <v>13965.33</v>
          </cell>
          <cell r="C20843">
            <v>2013</v>
          </cell>
          <cell r="D20843" t="str">
            <v>700065  Communication</v>
          </cell>
          <cell r="E20843" t="str">
            <v>Logistics</v>
          </cell>
          <cell r="F20843" t="str">
            <v>Water</v>
          </cell>
        </row>
        <row r="20844">
          <cell r="B20844">
            <v>5290.98</v>
          </cell>
          <cell r="C20844">
            <v>2013</v>
          </cell>
          <cell r="D20844" t="str">
            <v>700065  Communication</v>
          </cell>
          <cell r="E20844" t="str">
            <v>Logistics</v>
          </cell>
          <cell r="F20844" t="str">
            <v>Water</v>
          </cell>
        </row>
        <row r="20845">
          <cell r="B20845">
            <v>5559.24</v>
          </cell>
          <cell r="C20845">
            <v>2013</v>
          </cell>
          <cell r="D20845" t="str">
            <v>700065  Communication</v>
          </cell>
          <cell r="E20845" t="str">
            <v>District 8</v>
          </cell>
          <cell r="F20845" t="str">
            <v>Water</v>
          </cell>
        </row>
        <row r="20846">
          <cell r="B20846">
            <v>5290.98</v>
          </cell>
          <cell r="C20846">
            <v>2013</v>
          </cell>
          <cell r="D20846" t="str">
            <v>700065  Communication</v>
          </cell>
          <cell r="E20846" t="e">
            <v>#N/A</v>
          </cell>
          <cell r="F20846" t="str">
            <v>Sewer</v>
          </cell>
        </row>
        <row r="20847">
          <cell r="B20847">
            <v>5290.98</v>
          </cell>
          <cell r="C20847">
            <v>2013</v>
          </cell>
          <cell r="D20847" t="str">
            <v>700065  Communication</v>
          </cell>
          <cell r="E20847" t="e">
            <v>#N/A</v>
          </cell>
          <cell r="F20847" t="str">
            <v>Sewer</v>
          </cell>
        </row>
        <row r="20848">
          <cell r="B20848">
            <v>5290.98</v>
          </cell>
          <cell r="C20848">
            <v>2013</v>
          </cell>
          <cell r="D20848" t="str">
            <v>700065  Communication</v>
          </cell>
          <cell r="E20848" t="str">
            <v>District 8</v>
          </cell>
          <cell r="F20848" t="str">
            <v>Water</v>
          </cell>
        </row>
        <row r="20849">
          <cell r="B20849">
            <v>5290.98</v>
          </cell>
          <cell r="C20849">
            <v>2013</v>
          </cell>
          <cell r="D20849" t="str">
            <v>700065  Communication</v>
          </cell>
          <cell r="E20849" t="str">
            <v>District 8</v>
          </cell>
          <cell r="F20849" t="str">
            <v>Water</v>
          </cell>
        </row>
        <row r="20850">
          <cell r="B20850">
            <v>74158.22</v>
          </cell>
          <cell r="C20850">
            <v>2013</v>
          </cell>
          <cell r="D20850" t="str">
            <v>700065  Communication</v>
          </cell>
          <cell r="E20850" t="str">
            <v>District 8</v>
          </cell>
          <cell r="F20850" t="str">
            <v>Water</v>
          </cell>
        </row>
        <row r="20851">
          <cell r="B20851">
            <v>5290.98</v>
          </cell>
          <cell r="C20851">
            <v>2013</v>
          </cell>
          <cell r="D20851" t="str">
            <v>700065  Communication</v>
          </cell>
          <cell r="E20851" t="str">
            <v>District 8</v>
          </cell>
          <cell r="F20851" t="str">
            <v>Water</v>
          </cell>
        </row>
        <row r="20852">
          <cell r="B20852">
            <v>5409.46</v>
          </cell>
          <cell r="C20852">
            <v>2013</v>
          </cell>
          <cell r="D20852" t="str">
            <v>700065  Communication</v>
          </cell>
          <cell r="E20852" t="str">
            <v>District 8</v>
          </cell>
          <cell r="F20852" t="str">
            <v>Water</v>
          </cell>
        </row>
        <row r="20853">
          <cell r="B20853">
            <v>11798.89</v>
          </cell>
          <cell r="C20853">
            <v>2013</v>
          </cell>
          <cell r="D20853" t="str">
            <v>700065  Communication</v>
          </cell>
          <cell r="E20853" t="str">
            <v>District 8</v>
          </cell>
          <cell r="F20853" t="str">
            <v>Water</v>
          </cell>
        </row>
        <row r="20854">
          <cell r="B20854">
            <v>7218</v>
          </cell>
          <cell r="C20854">
            <v>2013</v>
          </cell>
          <cell r="D20854" t="str">
            <v>700065  Communication</v>
          </cell>
          <cell r="E20854" t="str">
            <v>District 8</v>
          </cell>
          <cell r="F20854" t="str">
            <v>Water</v>
          </cell>
        </row>
        <row r="20855">
          <cell r="B20855">
            <v>5914.68</v>
          </cell>
          <cell r="C20855">
            <v>2013</v>
          </cell>
          <cell r="D20855" t="str">
            <v>700065  Communication</v>
          </cell>
          <cell r="E20855" t="str">
            <v>District 8</v>
          </cell>
          <cell r="F20855" t="str">
            <v>Water</v>
          </cell>
        </row>
        <row r="20856">
          <cell r="B20856">
            <v>5677.72</v>
          </cell>
          <cell r="C20856">
            <v>2013</v>
          </cell>
          <cell r="D20856" t="str">
            <v>700065  Communication</v>
          </cell>
          <cell r="E20856" t="str">
            <v>District 8</v>
          </cell>
          <cell r="F20856" t="str">
            <v>Water</v>
          </cell>
        </row>
        <row r="20857">
          <cell r="B20857">
            <v>23138.13</v>
          </cell>
          <cell r="C20857">
            <v>2013</v>
          </cell>
          <cell r="D20857" t="str">
            <v>700065  Communication</v>
          </cell>
          <cell r="E20857" t="str">
            <v>District 8</v>
          </cell>
          <cell r="F20857" t="str">
            <v>Water</v>
          </cell>
        </row>
        <row r="20858">
          <cell r="B20858">
            <v>8255.4699999999993</v>
          </cell>
          <cell r="C20858">
            <v>2013</v>
          </cell>
          <cell r="D20858" t="str">
            <v>700065  Communication</v>
          </cell>
          <cell r="E20858" t="str">
            <v>District 8</v>
          </cell>
          <cell r="F20858" t="str">
            <v>Water</v>
          </cell>
        </row>
        <row r="20859">
          <cell r="B20859">
            <v>12174.58</v>
          </cell>
          <cell r="C20859">
            <v>2013</v>
          </cell>
          <cell r="D20859" t="str">
            <v>700065  Communication</v>
          </cell>
          <cell r="E20859" t="str">
            <v>District 6</v>
          </cell>
          <cell r="F20859" t="str">
            <v>Water</v>
          </cell>
        </row>
        <row r="20860">
          <cell r="B20860">
            <v>11638.03</v>
          </cell>
          <cell r="C20860">
            <v>2013</v>
          </cell>
          <cell r="D20860" t="str">
            <v>700065  Communication</v>
          </cell>
          <cell r="E20860" t="str">
            <v>District 6</v>
          </cell>
          <cell r="F20860" t="str">
            <v>Water</v>
          </cell>
        </row>
        <row r="20861">
          <cell r="B20861">
            <v>7861.95</v>
          </cell>
          <cell r="C20861">
            <v>2013</v>
          </cell>
          <cell r="D20861" t="str">
            <v>700065  Communication</v>
          </cell>
          <cell r="E20861" t="str">
            <v>District 6</v>
          </cell>
          <cell r="F20861" t="str">
            <v>Water</v>
          </cell>
        </row>
        <row r="20862">
          <cell r="B20862">
            <v>5290.98</v>
          </cell>
          <cell r="C20862">
            <v>2013</v>
          </cell>
          <cell r="D20862" t="str">
            <v>700065  Communication</v>
          </cell>
          <cell r="E20862" t="str">
            <v>District 6</v>
          </cell>
          <cell r="F20862" t="str">
            <v>Water</v>
          </cell>
        </row>
        <row r="20863">
          <cell r="B20863">
            <v>5559.24</v>
          </cell>
          <cell r="C20863">
            <v>2013</v>
          </cell>
          <cell r="D20863" t="str">
            <v>700065  Communication</v>
          </cell>
          <cell r="E20863" t="str">
            <v>District 6</v>
          </cell>
          <cell r="F20863" t="str">
            <v>Water</v>
          </cell>
        </row>
        <row r="20864">
          <cell r="B20864">
            <v>13377.23</v>
          </cell>
          <cell r="C20864">
            <v>2013</v>
          </cell>
          <cell r="D20864" t="str">
            <v>700065  Communication</v>
          </cell>
          <cell r="E20864" t="str">
            <v>District 6</v>
          </cell>
          <cell r="F20864" t="str">
            <v>Water</v>
          </cell>
        </row>
        <row r="20865">
          <cell r="B20865">
            <v>6364.07</v>
          </cell>
          <cell r="C20865">
            <v>2013</v>
          </cell>
          <cell r="D20865" t="str">
            <v>700065  Communication</v>
          </cell>
          <cell r="E20865" t="str">
            <v>District 6</v>
          </cell>
          <cell r="F20865" t="str">
            <v>Water</v>
          </cell>
        </row>
        <row r="20866">
          <cell r="B20866">
            <v>5290.98</v>
          </cell>
          <cell r="C20866">
            <v>2013</v>
          </cell>
          <cell r="D20866" t="str">
            <v>700065  Communication</v>
          </cell>
          <cell r="E20866" t="str">
            <v>District 8</v>
          </cell>
          <cell r="F20866" t="str">
            <v>Water</v>
          </cell>
        </row>
        <row r="20867">
          <cell r="B20867">
            <v>5290.98</v>
          </cell>
          <cell r="C20867">
            <v>2013</v>
          </cell>
          <cell r="D20867" t="str">
            <v>700065  Communication</v>
          </cell>
          <cell r="E20867" t="str">
            <v>District 8</v>
          </cell>
          <cell r="F20867" t="str">
            <v>Water</v>
          </cell>
        </row>
        <row r="20868">
          <cell r="B20868">
            <v>5290.98</v>
          </cell>
          <cell r="C20868">
            <v>2013</v>
          </cell>
          <cell r="D20868" t="str">
            <v>700065  Communication</v>
          </cell>
          <cell r="E20868" t="str">
            <v>District 8</v>
          </cell>
          <cell r="F20868" t="str">
            <v>Water</v>
          </cell>
        </row>
        <row r="20869">
          <cell r="B20869">
            <v>5883.4</v>
          </cell>
          <cell r="C20869">
            <v>2013</v>
          </cell>
          <cell r="D20869" t="str">
            <v>700065  Communication</v>
          </cell>
          <cell r="E20869" t="str">
            <v>District 8</v>
          </cell>
          <cell r="F20869" t="str">
            <v>Water</v>
          </cell>
        </row>
        <row r="20870">
          <cell r="B20870">
            <v>5646.43</v>
          </cell>
          <cell r="C20870">
            <v>2013</v>
          </cell>
          <cell r="D20870" t="str">
            <v>700065  Communication</v>
          </cell>
          <cell r="E20870" t="str">
            <v>District 1</v>
          </cell>
          <cell r="F20870" t="str">
            <v>Water</v>
          </cell>
        </row>
        <row r="20871">
          <cell r="B20871">
            <v>6270.13</v>
          </cell>
          <cell r="C20871">
            <v>2013</v>
          </cell>
          <cell r="D20871" t="str">
            <v>700065  Communication</v>
          </cell>
          <cell r="E20871" t="str">
            <v>District 8</v>
          </cell>
          <cell r="F20871" t="str">
            <v>Water</v>
          </cell>
        </row>
        <row r="20872">
          <cell r="B20872">
            <v>9690.74</v>
          </cell>
          <cell r="C20872">
            <v>2013</v>
          </cell>
          <cell r="D20872" t="str">
            <v>700065  Communication</v>
          </cell>
          <cell r="E20872" t="str">
            <v>Logistics</v>
          </cell>
          <cell r="F20872" t="str">
            <v>Water</v>
          </cell>
        </row>
        <row r="20873">
          <cell r="B20873">
            <v>5290.98</v>
          </cell>
          <cell r="C20873">
            <v>2013</v>
          </cell>
          <cell r="D20873" t="str">
            <v>700065  Communication</v>
          </cell>
          <cell r="E20873" t="str">
            <v>District 4</v>
          </cell>
          <cell r="F20873" t="str">
            <v>Sewer</v>
          </cell>
        </row>
        <row r="20874">
          <cell r="B20874">
            <v>10851.03</v>
          </cell>
          <cell r="C20874">
            <v>2013</v>
          </cell>
          <cell r="D20874" t="str">
            <v>700065  Communication</v>
          </cell>
          <cell r="E20874" t="str">
            <v>District 4</v>
          </cell>
          <cell r="F20874" t="str">
            <v>Sewer</v>
          </cell>
        </row>
        <row r="20875">
          <cell r="B20875">
            <v>12923.53</v>
          </cell>
          <cell r="C20875">
            <v>2013</v>
          </cell>
          <cell r="D20875" t="str">
            <v>700065  Communication</v>
          </cell>
          <cell r="E20875" t="str">
            <v>District 4</v>
          </cell>
          <cell r="F20875" t="str">
            <v>Sewer</v>
          </cell>
        </row>
        <row r="20876">
          <cell r="B20876">
            <v>5290.98</v>
          </cell>
          <cell r="C20876">
            <v>2013</v>
          </cell>
          <cell r="D20876" t="str">
            <v>700065  Communication</v>
          </cell>
          <cell r="E20876" t="str">
            <v>District 3</v>
          </cell>
          <cell r="F20876" t="str">
            <v>Sewer</v>
          </cell>
        </row>
        <row r="20877">
          <cell r="B20877">
            <v>5290.98</v>
          </cell>
          <cell r="C20877">
            <v>2013</v>
          </cell>
          <cell r="D20877" t="str">
            <v>700065  Communication</v>
          </cell>
          <cell r="E20877" t="str">
            <v>District 3</v>
          </cell>
          <cell r="F20877" t="str">
            <v>Sewer</v>
          </cell>
        </row>
        <row r="20878">
          <cell r="B20878">
            <v>7057.16</v>
          </cell>
          <cell r="C20878">
            <v>2013</v>
          </cell>
          <cell r="D20878" t="str">
            <v>700065  Communication</v>
          </cell>
          <cell r="E20878" t="str">
            <v>District 3</v>
          </cell>
          <cell r="F20878" t="str">
            <v>Sewer</v>
          </cell>
        </row>
        <row r="20879">
          <cell r="B20879">
            <v>5440.76</v>
          </cell>
          <cell r="C20879">
            <v>2013</v>
          </cell>
          <cell r="D20879" t="str">
            <v>700065  Communication</v>
          </cell>
          <cell r="E20879" t="str">
            <v>TOC</v>
          </cell>
          <cell r="F20879" t="str">
            <v>Sewer</v>
          </cell>
        </row>
        <row r="20880">
          <cell r="B20880">
            <v>5290.98</v>
          </cell>
          <cell r="C20880">
            <v>2013</v>
          </cell>
          <cell r="D20880" t="str">
            <v>700065  Communication</v>
          </cell>
          <cell r="E20880" t="str">
            <v>District 7</v>
          </cell>
          <cell r="F20880" t="str">
            <v>Sewer</v>
          </cell>
        </row>
        <row r="20881">
          <cell r="B20881">
            <v>5290.98</v>
          </cell>
          <cell r="C20881">
            <v>2013</v>
          </cell>
          <cell r="D20881" t="str">
            <v>700065  Communication</v>
          </cell>
          <cell r="E20881" t="str">
            <v>District 7</v>
          </cell>
          <cell r="F20881" t="str">
            <v>Sewer</v>
          </cell>
        </row>
        <row r="20882">
          <cell r="B20882">
            <v>8074.37</v>
          </cell>
          <cell r="C20882">
            <v>2013</v>
          </cell>
          <cell r="D20882" t="str">
            <v>700065  Communication</v>
          </cell>
          <cell r="E20882" t="str">
            <v>District 6</v>
          </cell>
          <cell r="F20882" t="str">
            <v>Sewer</v>
          </cell>
        </row>
        <row r="20883">
          <cell r="B20883">
            <v>12449.59</v>
          </cell>
          <cell r="C20883">
            <v>2013</v>
          </cell>
          <cell r="D20883" t="str">
            <v>700065  Communication</v>
          </cell>
          <cell r="E20883" t="str">
            <v>District 7</v>
          </cell>
          <cell r="F20883" t="str">
            <v>Sewer</v>
          </cell>
        </row>
        <row r="20884">
          <cell r="B20884">
            <v>5290.98</v>
          </cell>
          <cell r="C20884">
            <v>2013</v>
          </cell>
          <cell r="D20884" t="str">
            <v>700065  Communication</v>
          </cell>
          <cell r="E20884" t="str">
            <v>District 1</v>
          </cell>
          <cell r="F20884" t="str">
            <v>Sewer</v>
          </cell>
        </row>
        <row r="20885">
          <cell r="B20885">
            <v>5290.98</v>
          </cell>
          <cell r="C20885">
            <v>2013</v>
          </cell>
          <cell r="D20885" t="str">
            <v>700065  Communication</v>
          </cell>
          <cell r="E20885" t="str">
            <v>District 1</v>
          </cell>
          <cell r="F20885" t="str">
            <v>Sewer</v>
          </cell>
        </row>
        <row r="20886">
          <cell r="B20886">
            <v>17528.98</v>
          </cell>
          <cell r="C20886">
            <v>2013</v>
          </cell>
          <cell r="D20886" t="str">
            <v>700065  Communication</v>
          </cell>
          <cell r="E20886" t="str">
            <v>District 1</v>
          </cell>
          <cell r="F20886" t="str">
            <v>Sewer</v>
          </cell>
        </row>
        <row r="20887">
          <cell r="B20887">
            <v>5290.98</v>
          </cell>
          <cell r="C20887">
            <v>2013</v>
          </cell>
          <cell r="D20887" t="str">
            <v>700065  Communication</v>
          </cell>
          <cell r="E20887" t="str">
            <v>Logistics</v>
          </cell>
          <cell r="F20887" t="str">
            <v>Sewer</v>
          </cell>
        </row>
        <row r="20888">
          <cell r="B20888">
            <v>5290.98</v>
          </cell>
          <cell r="C20888">
            <v>2013</v>
          </cell>
          <cell r="D20888" t="str">
            <v>700065  Communication</v>
          </cell>
          <cell r="E20888" t="str">
            <v>Logistics</v>
          </cell>
          <cell r="F20888" t="str">
            <v>Sewer</v>
          </cell>
        </row>
        <row r="20889">
          <cell r="B20889">
            <v>5290.98</v>
          </cell>
          <cell r="C20889">
            <v>2013</v>
          </cell>
          <cell r="D20889" t="str">
            <v>700065  Communication</v>
          </cell>
          <cell r="E20889" t="str">
            <v>Logistics</v>
          </cell>
          <cell r="F20889" t="str">
            <v>Sewer</v>
          </cell>
        </row>
        <row r="20890">
          <cell r="B20890">
            <v>5290.98</v>
          </cell>
          <cell r="C20890">
            <v>2013</v>
          </cell>
          <cell r="D20890" t="str">
            <v>700065  Communication</v>
          </cell>
          <cell r="E20890" t="str">
            <v>Logistics</v>
          </cell>
          <cell r="F20890" t="str">
            <v>Sewer</v>
          </cell>
        </row>
        <row r="20891">
          <cell r="B20891">
            <v>5290.98</v>
          </cell>
          <cell r="C20891">
            <v>2013</v>
          </cell>
          <cell r="D20891" t="str">
            <v>700065  Communication</v>
          </cell>
          <cell r="E20891" t="str">
            <v>Logistics</v>
          </cell>
          <cell r="F20891" t="str">
            <v>Sewer</v>
          </cell>
        </row>
        <row r="20892">
          <cell r="B20892">
            <v>5290.98</v>
          </cell>
          <cell r="C20892">
            <v>2013</v>
          </cell>
          <cell r="D20892" t="str">
            <v>700065  Communication</v>
          </cell>
          <cell r="E20892" t="str">
            <v>Logistics</v>
          </cell>
          <cell r="F20892" t="str">
            <v>Sewer</v>
          </cell>
        </row>
        <row r="20893">
          <cell r="B20893">
            <v>5290.98</v>
          </cell>
          <cell r="C20893">
            <v>2013</v>
          </cell>
          <cell r="D20893" t="str">
            <v>700065  Communication</v>
          </cell>
          <cell r="E20893" t="str">
            <v>Logistics</v>
          </cell>
          <cell r="F20893" t="str">
            <v>Sewer</v>
          </cell>
        </row>
        <row r="20894">
          <cell r="B20894">
            <v>5827.53</v>
          </cell>
          <cell r="C20894">
            <v>2013</v>
          </cell>
          <cell r="D20894" t="str">
            <v>700065  Communication</v>
          </cell>
          <cell r="E20894" t="str">
            <v>Informal Settlements</v>
          </cell>
          <cell r="F20894" t="str">
            <v>Sewer</v>
          </cell>
        </row>
        <row r="20895">
          <cell r="B20895">
            <v>5290.98</v>
          </cell>
          <cell r="C20895">
            <v>2013</v>
          </cell>
          <cell r="D20895" t="str">
            <v>700065  Communication</v>
          </cell>
          <cell r="E20895" t="str">
            <v>TOC</v>
          </cell>
          <cell r="F20895" t="str">
            <v>Sewer</v>
          </cell>
        </row>
        <row r="20896">
          <cell r="B20896">
            <v>5290.98</v>
          </cell>
          <cell r="C20896">
            <v>2013</v>
          </cell>
          <cell r="D20896" t="str">
            <v>700065  Communication</v>
          </cell>
          <cell r="E20896" t="str">
            <v>Planning &amp; Design</v>
          </cell>
          <cell r="F20896" t="str">
            <v>Sewer</v>
          </cell>
        </row>
        <row r="20897">
          <cell r="B20897">
            <v>5290.98</v>
          </cell>
          <cell r="C20897">
            <v>2013</v>
          </cell>
          <cell r="D20897" t="str">
            <v>700065  Communication</v>
          </cell>
          <cell r="E20897" t="str">
            <v>Planning &amp; Design</v>
          </cell>
          <cell r="F20897" t="str">
            <v>Sewer</v>
          </cell>
        </row>
        <row r="20898">
          <cell r="B20898">
            <v>5290.98</v>
          </cell>
          <cell r="C20898">
            <v>2013</v>
          </cell>
          <cell r="D20898" t="str">
            <v>700065  Communication</v>
          </cell>
          <cell r="E20898" t="str">
            <v>Informal Settlements</v>
          </cell>
          <cell r="F20898" t="str">
            <v>Sewer</v>
          </cell>
        </row>
        <row r="20899">
          <cell r="B20899">
            <v>5290.98</v>
          </cell>
          <cell r="C20899">
            <v>2013</v>
          </cell>
          <cell r="D20899" t="str">
            <v>700065  Communication</v>
          </cell>
          <cell r="E20899" t="str">
            <v>District 4</v>
          </cell>
          <cell r="F20899" t="str">
            <v>Sewer</v>
          </cell>
        </row>
        <row r="20900">
          <cell r="B20900">
            <v>5290.98</v>
          </cell>
          <cell r="C20900">
            <v>2013</v>
          </cell>
          <cell r="D20900" t="str">
            <v>700065  Communication</v>
          </cell>
          <cell r="E20900" t="str">
            <v>Logistics</v>
          </cell>
          <cell r="F20900" t="str">
            <v>Water</v>
          </cell>
        </row>
        <row r="20901">
          <cell r="B20901">
            <v>8092.21</v>
          </cell>
          <cell r="C20901">
            <v>2013</v>
          </cell>
          <cell r="D20901" t="str">
            <v>700065  Communication</v>
          </cell>
          <cell r="E20901" t="str">
            <v>Logistics</v>
          </cell>
          <cell r="F20901" t="str">
            <v>Water</v>
          </cell>
        </row>
        <row r="20902">
          <cell r="B20902">
            <v>14474.89</v>
          </cell>
          <cell r="C20902">
            <v>2013</v>
          </cell>
          <cell r="D20902" t="str">
            <v>700065  Communication</v>
          </cell>
          <cell r="E20902" t="str">
            <v>TOC</v>
          </cell>
          <cell r="F20902" t="str">
            <v>Water</v>
          </cell>
        </row>
        <row r="20903">
          <cell r="B20903">
            <v>23169.46</v>
          </cell>
          <cell r="C20903">
            <v>2013</v>
          </cell>
          <cell r="D20903" t="str">
            <v>700065  Communication</v>
          </cell>
          <cell r="E20903" t="str">
            <v>Informal Settlements</v>
          </cell>
          <cell r="F20903" t="str">
            <v>Water</v>
          </cell>
        </row>
        <row r="20904">
          <cell r="B20904">
            <v>18530.29</v>
          </cell>
          <cell r="C20904">
            <v>2013</v>
          </cell>
          <cell r="D20904" t="str">
            <v>700065  Communication</v>
          </cell>
          <cell r="E20904" t="str">
            <v>TOC</v>
          </cell>
          <cell r="F20904" t="str">
            <v>Water</v>
          </cell>
        </row>
        <row r="20905">
          <cell r="B20905">
            <v>5290.98</v>
          </cell>
          <cell r="C20905">
            <v>2013</v>
          </cell>
          <cell r="D20905" t="str">
            <v>700065  Communication</v>
          </cell>
          <cell r="E20905" t="str">
            <v>Planning &amp; Design</v>
          </cell>
          <cell r="F20905" t="str">
            <v>Water</v>
          </cell>
        </row>
        <row r="20906">
          <cell r="B20906">
            <v>19152.060000000001</v>
          </cell>
          <cell r="C20906">
            <v>2013</v>
          </cell>
          <cell r="D20906" t="str">
            <v>700065  Communication</v>
          </cell>
          <cell r="E20906" t="str">
            <v>Informal Settlements</v>
          </cell>
          <cell r="F20906" t="str">
            <v>Water</v>
          </cell>
        </row>
        <row r="20907">
          <cell r="B20907">
            <v>7437.16</v>
          </cell>
          <cell r="C20907">
            <v>2013</v>
          </cell>
          <cell r="D20907" t="str">
            <v>700065  Communication</v>
          </cell>
          <cell r="E20907" t="str">
            <v>Logistics</v>
          </cell>
          <cell r="F20907" t="str">
            <v>Water</v>
          </cell>
        </row>
        <row r="20908">
          <cell r="B20908">
            <v>5290.98</v>
          </cell>
          <cell r="C20908">
            <v>2013</v>
          </cell>
          <cell r="D20908" t="str">
            <v>700065  Communication</v>
          </cell>
          <cell r="E20908" t="str">
            <v>District 7</v>
          </cell>
          <cell r="F20908" t="str">
            <v>Sewer</v>
          </cell>
        </row>
        <row r="20909">
          <cell r="B20909">
            <v>5290.98</v>
          </cell>
          <cell r="C20909">
            <v>2013</v>
          </cell>
          <cell r="D20909" t="str">
            <v>700065  Communication</v>
          </cell>
          <cell r="E20909" t="str">
            <v>District 7</v>
          </cell>
          <cell r="F20909" t="str">
            <v>Sewer</v>
          </cell>
        </row>
        <row r="20910">
          <cell r="B20910">
            <v>5827.53</v>
          </cell>
          <cell r="C20910">
            <v>2013</v>
          </cell>
          <cell r="D20910" t="str">
            <v>700065  Communication</v>
          </cell>
          <cell r="E20910" t="str">
            <v>District 7</v>
          </cell>
          <cell r="F20910" t="str">
            <v>Sewer</v>
          </cell>
        </row>
        <row r="20911">
          <cell r="B20911">
            <v>5290.98</v>
          </cell>
          <cell r="C20911">
            <v>2013</v>
          </cell>
          <cell r="D20911" t="str">
            <v>700065  Communication</v>
          </cell>
          <cell r="E20911" t="str">
            <v>District 7</v>
          </cell>
          <cell r="F20911" t="str">
            <v>Sewer</v>
          </cell>
        </row>
        <row r="20912">
          <cell r="B20912">
            <v>5290.98</v>
          </cell>
          <cell r="C20912">
            <v>2013</v>
          </cell>
          <cell r="D20912" t="str">
            <v>700065  Communication</v>
          </cell>
          <cell r="E20912" t="str">
            <v>District 7</v>
          </cell>
          <cell r="F20912" t="str">
            <v>Sewer</v>
          </cell>
        </row>
        <row r="20913">
          <cell r="B20913">
            <v>5409.46</v>
          </cell>
          <cell r="C20913">
            <v>2013</v>
          </cell>
          <cell r="D20913" t="str">
            <v>700065  Communication</v>
          </cell>
          <cell r="E20913" t="str">
            <v>District 7</v>
          </cell>
          <cell r="F20913" t="str">
            <v>Sewer</v>
          </cell>
        </row>
        <row r="20914">
          <cell r="B20914">
            <v>10289.92</v>
          </cell>
          <cell r="C20914">
            <v>2013</v>
          </cell>
          <cell r="D20914" t="str">
            <v>700065  Communication</v>
          </cell>
          <cell r="E20914" t="str">
            <v>District 6</v>
          </cell>
          <cell r="F20914" t="str">
            <v>Sewer</v>
          </cell>
        </row>
        <row r="20915">
          <cell r="B20915">
            <v>5290.98</v>
          </cell>
          <cell r="C20915">
            <v>2013</v>
          </cell>
          <cell r="D20915" t="str">
            <v>700065  Communication</v>
          </cell>
          <cell r="E20915" t="str">
            <v>District 6</v>
          </cell>
          <cell r="F20915" t="str">
            <v>Sewer</v>
          </cell>
        </row>
        <row r="20916">
          <cell r="B20916">
            <v>5290.98</v>
          </cell>
          <cell r="C20916">
            <v>2013</v>
          </cell>
          <cell r="D20916" t="str">
            <v>700065  Communication</v>
          </cell>
          <cell r="E20916" t="str">
            <v>District 6</v>
          </cell>
          <cell r="F20916" t="str">
            <v>Sewer</v>
          </cell>
        </row>
        <row r="20917">
          <cell r="B20917">
            <v>7057.16</v>
          </cell>
          <cell r="C20917">
            <v>2013</v>
          </cell>
          <cell r="D20917" t="str">
            <v>700065  Communication</v>
          </cell>
          <cell r="E20917" t="str">
            <v>District 6</v>
          </cell>
          <cell r="F20917" t="str">
            <v>Sewer</v>
          </cell>
        </row>
        <row r="20918">
          <cell r="B20918">
            <v>7057.16</v>
          </cell>
          <cell r="C20918">
            <v>2013</v>
          </cell>
          <cell r="D20918" t="str">
            <v>700065  Communication</v>
          </cell>
          <cell r="E20918" t="str">
            <v>District 6</v>
          </cell>
          <cell r="F20918" t="str">
            <v>Sewer</v>
          </cell>
        </row>
        <row r="20919">
          <cell r="B20919">
            <v>5290.98</v>
          </cell>
          <cell r="C20919">
            <v>2013</v>
          </cell>
          <cell r="D20919" t="str">
            <v>700065  Communication</v>
          </cell>
          <cell r="E20919" t="str">
            <v>District 6</v>
          </cell>
          <cell r="F20919" t="str">
            <v>Sewer</v>
          </cell>
        </row>
        <row r="20920">
          <cell r="B20920">
            <v>5290.98</v>
          </cell>
          <cell r="C20920">
            <v>2013</v>
          </cell>
          <cell r="D20920" t="str">
            <v>700065  Communication</v>
          </cell>
          <cell r="E20920" t="str">
            <v>District 7</v>
          </cell>
          <cell r="F20920" t="str">
            <v>Sewer</v>
          </cell>
        </row>
        <row r="20921">
          <cell r="B20921">
            <v>5290.98</v>
          </cell>
          <cell r="C20921">
            <v>2013</v>
          </cell>
          <cell r="D20921" t="str">
            <v>700065  Communication</v>
          </cell>
          <cell r="E20921" t="str">
            <v>District 7</v>
          </cell>
          <cell r="F20921" t="str">
            <v>Sewer</v>
          </cell>
        </row>
        <row r="20922">
          <cell r="B20922">
            <v>5290.98</v>
          </cell>
          <cell r="C20922">
            <v>2013</v>
          </cell>
          <cell r="D20922" t="str">
            <v>700065  Communication</v>
          </cell>
          <cell r="E20922" t="str">
            <v>District 7</v>
          </cell>
          <cell r="F20922" t="str">
            <v>Sewer</v>
          </cell>
        </row>
        <row r="20923">
          <cell r="B20923">
            <v>5290.98</v>
          </cell>
          <cell r="C20923">
            <v>2013</v>
          </cell>
          <cell r="D20923" t="str">
            <v>700065  Communication</v>
          </cell>
          <cell r="E20923" t="str">
            <v>District 7</v>
          </cell>
          <cell r="F20923" t="str">
            <v>Sewer</v>
          </cell>
        </row>
        <row r="20924">
          <cell r="B20924">
            <v>9154.2199999999993</v>
          </cell>
          <cell r="C20924">
            <v>2013</v>
          </cell>
          <cell r="D20924" t="str">
            <v>700065  Communication</v>
          </cell>
          <cell r="E20924" t="str">
            <v>District 7</v>
          </cell>
          <cell r="F20924" t="str">
            <v>Sewer</v>
          </cell>
        </row>
        <row r="20925">
          <cell r="B20925">
            <v>8642.2199999999993</v>
          </cell>
          <cell r="C20925">
            <v>2013</v>
          </cell>
          <cell r="D20925" t="str">
            <v>700065  Communication</v>
          </cell>
          <cell r="E20925" t="str">
            <v>District 4</v>
          </cell>
          <cell r="F20925" t="str">
            <v>Sewer</v>
          </cell>
        </row>
        <row r="20926">
          <cell r="B20926">
            <v>36351.620000000003</v>
          </cell>
          <cell r="C20926">
            <v>2013</v>
          </cell>
          <cell r="D20926" t="str">
            <v>700395  Mayoral Administration</v>
          </cell>
          <cell r="E20926" t="str">
            <v>District 4</v>
          </cell>
          <cell r="F20926" t="str">
            <v>Water</v>
          </cell>
        </row>
        <row r="20927">
          <cell r="B20927">
            <v>36351.620000000003</v>
          </cell>
          <cell r="C20927">
            <v>2013</v>
          </cell>
          <cell r="D20927" t="str">
            <v>700395  Mayoral Administration</v>
          </cell>
          <cell r="E20927" t="str">
            <v>District 4</v>
          </cell>
          <cell r="F20927" t="str">
            <v>Water</v>
          </cell>
        </row>
        <row r="20928">
          <cell r="B20928">
            <v>36351.620000000003</v>
          </cell>
          <cell r="C20928">
            <v>2013</v>
          </cell>
          <cell r="D20928" t="str">
            <v>700395  Mayoral Administration</v>
          </cell>
          <cell r="E20928" t="str">
            <v>District 4</v>
          </cell>
          <cell r="F20928" t="str">
            <v>Water</v>
          </cell>
        </row>
        <row r="20929">
          <cell r="B20929">
            <v>36351.620000000003</v>
          </cell>
          <cell r="C20929">
            <v>2013</v>
          </cell>
          <cell r="D20929" t="str">
            <v>700395  Mayoral Administration</v>
          </cell>
          <cell r="E20929" t="str">
            <v>District 4</v>
          </cell>
          <cell r="F20929" t="str">
            <v>Water</v>
          </cell>
        </row>
        <row r="20930">
          <cell r="B20930">
            <v>36351.620000000003</v>
          </cell>
          <cell r="C20930">
            <v>2013</v>
          </cell>
          <cell r="D20930" t="str">
            <v>700395  Mayoral Administration</v>
          </cell>
          <cell r="E20930" t="str">
            <v>District 4</v>
          </cell>
          <cell r="F20930" t="str">
            <v>Water</v>
          </cell>
        </row>
        <row r="20931">
          <cell r="B20931">
            <v>36351.620000000003</v>
          </cell>
          <cell r="C20931">
            <v>2013</v>
          </cell>
          <cell r="D20931" t="str">
            <v>700395  Mayoral Administration</v>
          </cell>
          <cell r="E20931" t="str">
            <v>District 4</v>
          </cell>
          <cell r="F20931" t="str">
            <v>Water</v>
          </cell>
        </row>
        <row r="20932">
          <cell r="B20932">
            <v>36351.620000000003</v>
          </cell>
          <cell r="C20932">
            <v>2013</v>
          </cell>
          <cell r="D20932" t="str">
            <v>700395  Mayoral Administration</v>
          </cell>
          <cell r="E20932" t="str">
            <v>District 3</v>
          </cell>
          <cell r="F20932" t="str">
            <v>Water</v>
          </cell>
        </row>
        <row r="20933">
          <cell r="B20933">
            <v>36351.620000000003</v>
          </cell>
          <cell r="C20933">
            <v>2013</v>
          </cell>
          <cell r="D20933" t="str">
            <v>700395  Mayoral Administration</v>
          </cell>
          <cell r="E20933" t="str">
            <v>District 3</v>
          </cell>
          <cell r="F20933" t="str">
            <v>Water</v>
          </cell>
        </row>
        <row r="20934">
          <cell r="B20934">
            <v>36351.620000000003</v>
          </cell>
          <cell r="C20934">
            <v>2013</v>
          </cell>
          <cell r="D20934" t="str">
            <v>700395  Mayoral Administration</v>
          </cell>
          <cell r="E20934" t="str">
            <v>District 3</v>
          </cell>
          <cell r="F20934" t="str">
            <v>Water</v>
          </cell>
        </row>
        <row r="20935">
          <cell r="B20935">
            <v>36351.620000000003</v>
          </cell>
          <cell r="C20935">
            <v>2013</v>
          </cell>
          <cell r="D20935" t="str">
            <v>700395  Mayoral Administration</v>
          </cell>
          <cell r="E20935" t="str">
            <v>District 3</v>
          </cell>
          <cell r="F20935" t="str">
            <v>Water</v>
          </cell>
        </row>
        <row r="20936">
          <cell r="B20936">
            <v>36351.620000000003</v>
          </cell>
          <cell r="C20936">
            <v>2013</v>
          </cell>
          <cell r="D20936" t="str">
            <v>700395  Mayoral Administration</v>
          </cell>
          <cell r="E20936" t="str">
            <v>District 6</v>
          </cell>
          <cell r="F20936" t="str">
            <v>Water</v>
          </cell>
        </row>
        <row r="20937">
          <cell r="B20937">
            <v>36351.620000000003</v>
          </cell>
          <cell r="C20937">
            <v>2013</v>
          </cell>
          <cell r="D20937" t="str">
            <v>700395  Mayoral Administration</v>
          </cell>
          <cell r="E20937" t="str">
            <v>District 8</v>
          </cell>
          <cell r="F20937" t="str">
            <v>Water</v>
          </cell>
        </row>
        <row r="20938">
          <cell r="B20938">
            <v>36351.620000000003</v>
          </cell>
          <cell r="C20938">
            <v>2013</v>
          </cell>
          <cell r="D20938" t="str">
            <v>700395  Mayoral Administration</v>
          </cell>
          <cell r="E20938" t="str">
            <v>District 8</v>
          </cell>
          <cell r="F20938" t="str">
            <v>Water</v>
          </cell>
        </row>
        <row r="20939">
          <cell r="B20939">
            <v>36351.620000000003</v>
          </cell>
          <cell r="C20939">
            <v>2013</v>
          </cell>
          <cell r="D20939" t="str">
            <v>700395  Mayoral Administration</v>
          </cell>
          <cell r="E20939" t="str">
            <v>District 6</v>
          </cell>
          <cell r="F20939" t="str">
            <v>Water</v>
          </cell>
        </row>
        <row r="20940">
          <cell r="B20940">
            <v>36351.620000000003</v>
          </cell>
          <cell r="C20940">
            <v>2013</v>
          </cell>
          <cell r="D20940" t="str">
            <v>700395  Mayoral Administration</v>
          </cell>
          <cell r="E20940" t="str">
            <v>TOC</v>
          </cell>
          <cell r="F20940" t="str">
            <v>Water</v>
          </cell>
        </row>
        <row r="20941">
          <cell r="B20941">
            <v>36351.620000000003</v>
          </cell>
          <cell r="C20941">
            <v>2013</v>
          </cell>
          <cell r="D20941" t="str">
            <v>700395  Mayoral Administration</v>
          </cell>
          <cell r="E20941" t="str">
            <v>District 1</v>
          </cell>
          <cell r="F20941" t="str">
            <v>Water</v>
          </cell>
        </row>
        <row r="20942">
          <cell r="B20942">
            <v>36351.620000000003</v>
          </cell>
          <cell r="C20942">
            <v>2013</v>
          </cell>
          <cell r="D20942" t="str">
            <v>700395  Mayoral Administration</v>
          </cell>
          <cell r="E20942" t="str">
            <v>District 1</v>
          </cell>
          <cell r="F20942" t="str">
            <v>Water</v>
          </cell>
        </row>
        <row r="20943">
          <cell r="B20943">
            <v>36351.620000000003</v>
          </cell>
          <cell r="C20943">
            <v>2013</v>
          </cell>
          <cell r="D20943" t="str">
            <v>700395  Mayoral Administration</v>
          </cell>
          <cell r="E20943" t="str">
            <v>District 1</v>
          </cell>
          <cell r="F20943" t="str">
            <v>Water</v>
          </cell>
        </row>
        <row r="20944">
          <cell r="B20944">
            <v>36351.620000000003</v>
          </cell>
          <cell r="C20944">
            <v>2013</v>
          </cell>
          <cell r="D20944" t="str">
            <v>700395  Mayoral Administration</v>
          </cell>
          <cell r="E20944" t="str">
            <v>District 1</v>
          </cell>
          <cell r="F20944" t="str">
            <v>Water</v>
          </cell>
        </row>
        <row r="20945">
          <cell r="B20945">
            <v>36351.620000000003</v>
          </cell>
          <cell r="C20945">
            <v>2013</v>
          </cell>
          <cell r="D20945" t="str">
            <v>700395  Mayoral Administration</v>
          </cell>
          <cell r="E20945" t="str">
            <v>District 1</v>
          </cell>
          <cell r="F20945" t="str">
            <v>Water</v>
          </cell>
        </row>
        <row r="20946">
          <cell r="B20946">
            <v>36351.620000000003</v>
          </cell>
          <cell r="C20946">
            <v>2013</v>
          </cell>
          <cell r="D20946" t="str">
            <v>700395  Mayoral Administration</v>
          </cell>
          <cell r="E20946" t="str">
            <v>Logistics</v>
          </cell>
          <cell r="F20946" t="str">
            <v>Water</v>
          </cell>
        </row>
        <row r="20947">
          <cell r="B20947">
            <v>36351.620000000003</v>
          </cell>
          <cell r="C20947">
            <v>2013</v>
          </cell>
          <cell r="D20947" t="str">
            <v>700395  Mayoral Administration</v>
          </cell>
          <cell r="E20947" t="str">
            <v>Logistics</v>
          </cell>
          <cell r="F20947" t="str">
            <v>Water</v>
          </cell>
        </row>
        <row r="20948">
          <cell r="B20948">
            <v>36351.620000000003</v>
          </cell>
          <cell r="C20948">
            <v>2013</v>
          </cell>
          <cell r="D20948" t="str">
            <v>700395  Mayoral Administration</v>
          </cell>
          <cell r="E20948" t="str">
            <v>Logistics</v>
          </cell>
          <cell r="F20948" t="str">
            <v>Water</v>
          </cell>
        </row>
        <row r="20949">
          <cell r="B20949">
            <v>36351.620000000003</v>
          </cell>
          <cell r="C20949">
            <v>2013</v>
          </cell>
          <cell r="D20949" t="str">
            <v>700395  Mayoral Administration</v>
          </cell>
          <cell r="E20949" t="str">
            <v>Logistics</v>
          </cell>
          <cell r="F20949" t="str">
            <v>Water</v>
          </cell>
        </row>
        <row r="20950">
          <cell r="B20950">
            <v>36351.620000000003</v>
          </cell>
          <cell r="C20950">
            <v>2013</v>
          </cell>
          <cell r="D20950" t="str">
            <v>700395  Mayoral Administration</v>
          </cell>
          <cell r="E20950" t="str">
            <v>Logistics</v>
          </cell>
          <cell r="F20950" t="str">
            <v>Water</v>
          </cell>
        </row>
        <row r="20951">
          <cell r="B20951">
            <v>36351.620000000003</v>
          </cell>
          <cell r="C20951">
            <v>2013</v>
          </cell>
          <cell r="D20951" t="str">
            <v>700395  Mayoral Administration</v>
          </cell>
          <cell r="E20951" t="str">
            <v>Logistics</v>
          </cell>
          <cell r="F20951" t="str">
            <v>Water</v>
          </cell>
        </row>
        <row r="20952">
          <cell r="B20952">
            <v>36351.620000000003</v>
          </cell>
          <cell r="C20952">
            <v>2013</v>
          </cell>
          <cell r="D20952" t="str">
            <v>700395  Mayoral Administration</v>
          </cell>
          <cell r="E20952" t="str">
            <v>District 8</v>
          </cell>
          <cell r="F20952" t="str">
            <v>Water</v>
          </cell>
        </row>
        <row r="20953">
          <cell r="B20953">
            <v>36351.620000000003</v>
          </cell>
          <cell r="C20953">
            <v>2013</v>
          </cell>
          <cell r="D20953" t="str">
            <v>700395  Mayoral Administration</v>
          </cell>
          <cell r="E20953" t="e">
            <v>#N/A</v>
          </cell>
          <cell r="F20953" t="str">
            <v>Sewer</v>
          </cell>
        </row>
        <row r="20954">
          <cell r="B20954">
            <v>36351.620000000003</v>
          </cell>
          <cell r="C20954">
            <v>2013</v>
          </cell>
          <cell r="D20954" t="str">
            <v>700395  Mayoral Administration</v>
          </cell>
          <cell r="E20954" t="e">
            <v>#N/A</v>
          </cell>
          <cell r="F20954" t="str">
            <v>Sewer</v>
          </cell>
        </row>
        <row r="20955">
          <cell r="B20955">
            <v>36351.620000000003</v>
          </cell>
          <cell r="C20955">
            <v>2013</v>
          </cell>
          <cell r="D20955" t="str">
            <v>700395  Mayoral Administration</v>
          </cell>
          <cell r="E20955" t="str">
            <v>District 8</v>
          </cell>
          <cell r="F20955" t="str">
            <v>Water</v>
          </cell>
        </row>
        <row r="20956">
          <cell r="B20956">
            <v>36351.620000000003</v>
          </cell>
          <cell r="C20956">
            <v>2013</v>
          </cell>
          <cell r="D20956" t="str">
            <v>700395  Mayoral Administration</v>
          </cell>
          <cell r="E20956" t="str">
            <v>District 8</v>
          </cell>
          <cell r="F20956" t="str">
            <v>Water</v>
          </cell>
        </row>
        <row r="20957">
          <cell r="B20957">
            <v>36351.620000000003</v>
          </cell>
          <cell r="C20957">
            <v>2013</v>
          </cell>
          <cell r="D20957" t="str">
            <v>700395  Mayoral Administration</v>
          </cell>
          <cell r="E20957" t="str">
            <v>District 8</v>
          </cell>
          <cell r="F20957" t="str">
            <v>Water</v>
          </cell>
        </row>
        <row r="20958">
          <cell r="B20958">
            <v>36351.620000000003</v>
          </cell>
          <cell r="C20958">
            <v>2013</v>
          </cell>
          <cell r="D20958" t="str">
            <v>700395  Mayoral Administration</v>
          </cell>
          <cell r="E20958" t="str">
            <v>District 8</v>
          </cell>
          <cell r="F20958" t="str">
            <v>Water</v>
          </cell>
        </row>
        <row r="20959">
          <cell r="B20959">
            <v>36351.620000000003</v>
          </cell>
          <cell r="C20959">
            <v>2013</v>
          </cell>
          <cell r="D20959" t="str">
            <v>700395  Mayoral Administration</v>
          </cell>
          <cell r="E20959" t="str">
            <v>District 8</v>
          </cell>
          <cell r="F20959" t="str">
            <v>Water</v>
          </cell>
        </row>
        <row r="20960">
          <cell r="B20960">
            <v>36351.620000000003</v>
          </cell>
          <cell r="C20960">
            <v>2013</v>
          </cell>
          <cell r="D20960" t="str">
            <v>700395  Mayoral Administration</v>
          </cell>
          <cell r="E20960" t="str">
            <v>District 8</v>
          </cell>
          <cell r="F20960" t="str">
            <v>Water</v>
          </cell>
        </row>
        <row r="20961">
          <cell r="B20961">
            <v>36351.620000000003</v>
          </cell>
          <cell r="C20961">
            <v>2013</v>
          </cell>
          <cell r="D20961" t="str">
            <v>700395  Mayoral Administration</v>
          </cell>
          <cell r="E20961" t="str">
            <v>District 8</v>
          </cell>
          <cell r="F20961" t="str">
            <v>Water</v>
          </cell>
        </row>
        <row r="20962">
          <cell r="B20962">
            <v>36351.620000000003</v>
          </cell>
          <cell r="C20962">
            <v>2013</v>
          </cell>
          <cell r="D20962" t="str">
            <v>700395  Mayoral Administration</v>
          </cell>
          <cell r="E20962" t="str">
            <v>District 8</v>
          </cell>
          <cell r="F20962" t="str">
            <v>Water</v>
          </cell>
        </row>
        <row r="20963">
          <cell r="B20963">
            <v>36351.620000000003</v>
          </cell>
          <cell r="C20963">
            <v>2013</v>
          </cell>
          <cell r="D20963" t="str">
            <v>700395  Mayoral Administration</v>
          </cell>
          <cell r="E20963" t="str">
            <v>District 8</v>
          </cell>
          <cell r="F20963" t="str">
            <v>Water</v>
          </cell>
        </row>
        <row r="20964">
          <cell r="B20964">
            <v>36351.620000000003</v>
          </cell>
          <cell r="C20964">
            <v>2013</v>
          </cell>
          <cell r="D20964" t="str">
            <v>700395  Mayoral Administration</v>
          </cell>
          <cell r="E20964" t="str">
            <v>District 8</v>
          </cell>
          <cell r="F20964" t="str">
            <v>Water</v>
          </cell>
        </row>
        <row r="20965">
          <cell r="B20965">
            <v>36351.620000000003</v>
          </cell>
          <cell r="C20965">
            <v>2013</v>
          </cell>
          <cell r="D20965" t="str">
            <v>700395  Mayoral Administration</v>
          </cell>
          <cell r="E20965" t="str">
            <v>District 8</v>
          </cell>
          <cell r="F20965" t="str">
            <v>Water</v>
          </cell>
        </row>
        <row r="20966">
          <cell r="B20966">
            <v>36351.620000000003</v>
          </cell>
          <cell r="C20966">
            <v>2013</v>
          </cell>
          <cell r="D20966" t="str">
            <v>700395  Mayoral Administration</v>
          </cell>
          <cell r="E20966" t="str">
            <v>District 6</v>
          </cell>
          <cell r="F20966" t="str">
            <v>Water</v>
          </cell>
        </row>
        <row r="20967">
          <cell r="B20967">
            <v>36351.620000000003</v>
          </cell>
          <cell r="C20967">
            <v>2013</v>
          </cell>
          <cell r="D20967" t="str">
            <v>700395  Mayoral Administration</v>
          </cell>
          <cell r="E20967" t="str">
            <v>District 6</v>
          </cell>
          <cell r="F20967" t="str">
            <v>Water</v>
          </cell>
        </row>
        <row r="20968">
          <cell r="B20968">
            <v>36351.620000000003</v>
          </cell>
          <cell r="C20968">
            <v>2013</v>
          </cell>
          <cell r="D20968" t="str">
            <v>700395  Mayoral Administration</v>
          </cell>
          <cell r="E20968" t="str">
            <v>District 6</v>
          </cell>
          <cell r="F20968" t="str">
            <v>Water</v>
          </cell>
        </row>
        <row r="20969">
          <cell r="B20969">
            <v>36351.620000000003</v>
          </cell>
          <cell r="C20969">
            <v>2013</v>
          </cell>
          <cell r="D20969" t="str">
            <v>700395  Mayoral Administration</v>
          </cell>
          <cell r="E20969" t="str">
            <v>District 6</v>
          </cell>
          <cell r="F20969" t="str">
            <v>Water</v>
          </cell>
        </row>
        <row r="20970">
          <cell r="B20970">
            <v>36351.620000000003</v>
          </cell>
          <cell r="C20970">
            <v>2013</v>
          </cell>
          <cell r="D20970" t="str">
            <v>700395  Mayoral Administration</v>
          </cell>
          <cell r="E20970" t="str">
            <v>District 6</v>
          </cell>
          <cell r="F20970" t="str">
            <v>Water</v>
          </cell>
        </row>
        <row r="20971">
          <cell r="B20971">
            <v>36351.620000000003</v>
          </cell>
          <cell r="C20971">
            <v>2013</v>
          </cell>
          <cell r="D20971" t="str">
            <v>700395  Mayoral Administration</v>
          </cell>
          <cell r="E20971" t="str">
            <v>District 6</v>
          </cell>
          <cell r="F20971" t="str">
            <v>Water</v>
          </cell>
        </row>
        <row r="20972">
          <cell r="B20972">
            <v>36351.620000000003</v>
          </cell>
          <cell r="C20972">
            <v>2013</v>
          </cell>
          <cell r="D20972" t="str">
            <v>700395  Mayoral Administration</v>
          </cell>
          <cell r="E20972" t="str">
            <v>District 6</v>
          </cell>
          <cell r="F20972" t="str">
            <v>Water</v>
          </cell>
        </row>
        <row r="20973">
          <cell r="B20973">
            <v>36351.620000000003</v>
          </cell>
          <cell r="C20973">
            <v>2013</v>
          </cell>
          <cell r="D20973" t="str">
            <v>700395  Mayoral Administration</v>
          </cell>
          <cell r="E20973" t="str">
            <v>District 8</v>
          </cell>
          <cell r="F20973" t="str">
            <v>Water</v>
          </cell>
        </row>
        <row r="20974">
          <cell r="B20974">
            <v>36351.620000000003</v>
          </cell>
          <cell r="C20974">
            <v>2013</v>
          </cell>
          <cell r="D20974" t="str">
            <v>700395  Mayoral Administration</v>
          </cell>
          <cell r="E20974" t="str">
            <v>District 8</v>
          </cell>
          <cell r="F20974" t="str">
            <v>Water</v>
          </cell>
        </row>
        <row r="20975">
          <cell r="B20975">
            <v>36351.620000000003</v>
          </cell>
          <cell r="C20975">
            <v>2013</v>
          </cell>
          <cell r="D20975" t="str">
            <v>700395  Mayoral Administration</v>
          </cell>
          <cell r="E20975" t="str">
            <v>District 8</v>
          </cell>
          <cell r="F20975" t="str">
            <v>Water</v>
          </cell>
        </row>
        <row r="20976">
          <cell r="B20976">
            <v>36351.620000000003</v>
          </cell>
          <cell r="C20976">
            <v>2013</v>
          </cell>
          <cell r="D20976" t="str">
            <v>700395  Mayoral Administration</v>
          </cell>
          <cell r="E20976" t="str">
            <v>District 8</v>
          </cell>
          <cell r="F20976" t="str">
            <v>Water</v>
          </cell>
        </row>
        <row r="20977">
          <cell r="B20977">
            <v>36351.620000000003</v>
          </cell>
          <cell r="C20977">
            <v>2013</v>
          </cell>
          <cell r="D20977" t="str">
            <v>700395  Mayoral Administration</v>
          </cell>
          <cell r="E20977" t="str">
            <v>District 1</v>
          </cell>
          <cell r="F20977" t="str">
            <v>Water</v>
          </cell>
        </row>
        <row r="20978">
          <cell r="B20978">
            <v>36351.620000000003</v>
          </cell>
          <cell r="C20978">
            <v>2013</v>
          </cell>
          <cell r="D20978" t="str">
            <v>700395  Mayoral Administration</v>
          </cell>
          <cell r="E20978" t="str">
            <v>District 8</v>
          </cell>
          <cell r="F20978" t="str">
            <v>Water</v>
          </cell>
        </row>
        <row r="20979">
          <cell r="B20979">
            <v>36351.620000000003</v>
          </cell>
          <cell r="C20979">
            <v>2013</v>
          </cell>
          <cell r="D20979" t="str">
            <v>700395  Mayoral Administration</v>
          </cell>
          <cell r="E20979" t="str">
            <v>Logistics</v>
          </cell>
          <cell r="F20979" t="str">
            <v>Water</v>
          </cell>
        </row>
        <row r="20980">
          <cell r="B20980">
            <v>36351.620000000003</v>
          </cell>
          <cell r="C20980">
            <v>2013</v>
          </cell>
          <cell r="D20980" t="str">
            <v>700395  Mayoral Administration</v>
          </cell>
          <cell r="E20980" t="str">
            <v>District 4</v>
          </cell>
          <cell r="F20980" t="str">
            <v>Sewer</v>
          </cell>
        </row>
        <row r="20981">
          <cell r="B20981">
            <v>36351.620000000003</v>
          </cell>
          <cell r="C20981">
            <v>2013</v>
          </cell>
          <cell r="D20981" t="str">
            <v>700395  Mayoral Administration</v>
          </cell>
          <cell r="E20981" t="str">
            <v>District 4</v>
          </cell>
          <cell r="F20981" t="str">
            <v>Sewer</v>
          </cell>
        </row>
        <row r="20982">
          <cell r="B20982">
            <v>36351.620000000003</v>
          </cell>
          <cell r="C20982">
            <v>2013</v>
          </cell>
          <cell r="D20982" t="str">
            <v>700395  Mayoral Administration</v>
          </cell>
          <cell r="E20982" t="str">
            <v>District 4</v>
          </cell>
          <cell r="F20982" t="str">
            <v>Sewer</v>
          </cell>
        </row>
        <row r="20983">
          <cell r="B20983">
            <v>36351.620000000003</v>
          </cell>
          <cell r="C20983">
            <v>2013</v>
          </cell>
          <cell r="D20983" t="str">
            <v>700395  Mayoral Administration</v>
          </cell>
          <cell r="E20983" t="str">
            <v>District 3</v>
          </cell>
          <cell r="F20983" t="str">
            <v>Sewer</v>
          </cell>
        </row>
        <row r="20984">
          <cell r="B20984">
            <v>36351.620000000003</v>
          </cell>
          <cell r="C20984">
            <v>2013</v>
          </cell>
          <cell r="D20984" t="str">
            <v>700395  Mayoral Administration</v>
          </cell>
          <cell r="E20984" t="str">
            <v>District 3</v>
          </cell>
          <cell r="F20984" t="str">
            <v>Sewer</v>
          </cell>
        </row>
        <row r="20985">
          <cell r="B20985">
            <v>36351.620000000003</v>
          </cell>
          <cell r="C20985">
            <v>2013</v>
          </cell>
          <cell r="D20985" t="str">
            <v>700395  Mayoral Administration</v>
          </cell>
          <cell r="E20985" t="str">
            <v>District 3</v>
          </cell>
          <cell r="F20985" t="str">
            <v>Sewer</v>
          </cell>
        </row>
        <row r="20986">
          <cell r="B20986">
            <v>36351.620000000003</v>
          </cell>
          <cell r="C20986">
            <v>2013</v>
          </cell>
          <cell r="D20986" t="str">
            <v>700395  Mayoral Administration</v>
          </cell>
          <cell r="E20986" t="str">
            <v>TOC</v>
          </cell>
          <cell r="F20986" t="str">
            <v>Sewer</v>
          </cell>
        </row>
        <row r="20987">
          <cell r="B20987">
            <v>36351.620000000003</v>
          </cell>
          <cell r="C20987">
            <v>2013</v>
          </cell>
          <cell r="D20987" t="str">
            <v>700395  Mayoral Administration</v>
          </cell>
          <cell r="E20987" t="str">
            <v>District 7</v>
          </cell>
          <cell r="F20987" t="str">
            <v>Sewer</v>
          </cell>
        </row>
        <row r="20988">
          <cell r="B20988">
            <v>36351.620000000003</v>
          </cell>
          <cell r="C20988">
            <v>2013</v>
          </cell>
          <cell r="D20988" t="str">
            <v>700395  Mayoral Administration</v>
          </cell>
          <cell r="E20988" t="str">
            <v>District 7</v>
          </cell>
          <cell r="F20988" t="str">
            <v>Sewer</v>
          </cell>
        </row>
        <row r="20989">
          <cell r="B20989">
            <v>36351.620000000003</v>
          </cell>
          <cell r="C20989">
            <v>2013</v>
          </cell>
          <cell r="D20989" t="str">
            <v>700395  Mayoral Administration</v>
          </cell>
          <cell r="E20989" t="str">
            <v>District 6</v>
          </cell>
          <cell r="F20989" t="str">
            <v>Sewer</v>
          </cell>
        </row>
        <row r="20990">
          <cell r="B20990">
            <v>36351.620000000003</v>
          </cell>
          <cell r="C20990">
            <v>2013</v>
          </cell>
          <cell r="D20990" t="str">
            <v>700395  Mayoral Administration</v>
          </cell>
          <cell r="E20990" t="str">
            <v>District 7</v>
          </cell>
          <cell r="F20990" t="str">
            <v>Sewer</v>
          </cell>
        </row>
        <row r="20991">
          <cell r="B20991">
            <v>36351.620000000003</v>
          </cell>
          <cell r="C20991">
            <v>2013</v>
          </cell>
          <cell r="D20991" t="str">
            <v>700395  Mayoral Administration</v>
          </cell>
          <cell r="E20991" t="str">
            <v>District 1</v>
          </cell>
          <cell r="F20991" t="str">
            <v>Sewer</v>
          </cell>
        </row>
        <row r="20992">
          <cell r="B20992">
            <v>36351.620000000003</v>
          </cell>
          <cell r="C20992">
            <v>2013</v>
          </cell>
          <cell r="D20992" t="str">
            <v>700395  Mayoral Administration</v>
          </cell>
          <cell r="E20992" t="str">
            <v>District 1</v>
          </cell>
          <cell r="F20992" t="str">
            <v>Sewer</v>
          </cell>
        </row>
        <row r="20993">
          <cell r="B20993">
            <v>36351.620000000003</v>
          </cell>
          <cell r="C20993">
            <v>2013</v>
          </cell>
          <cell r="D20993" t="str">
            <v>700395  Mayoral Administration</v>
          </cell>
          <cell r="E20993" t="str">
            <v>District 1</v>
          </cell>
          <cell r="F20993" t="str">
            <v>Sewer</v>
          </cell>
        </row>
        <row r="20994">
          <cell r="B20994">
            <v>36351.620000000003</v>
          </cell>
          <cell r="C20994">
            <v>2013</v>
          </cell>
          <cell r="D20994" t="str">
            <v>700395  Mayoral Administration</v>
          </cell>
          <cell r="E20994" t="str">
            <v>Logistics</v>
          </cell>
          <cell r="F20994" t="str">
            <v>Sewer</v>
          </cell>
        </row>
        <row r="20995">
          <cell r="B20995">
            <v>36351.620000000003</v>
          </cell>
          <cell r="C20995">
            <v>2013</v>
          </cell>
          <cell r="D20995" t="str">
            <v>700395  Mayoral Administration</v>
          </cell>
          <cell r="E20995" t="str">
            <v>Logistics</v>
          </cell>
          <cell r="F20995" t="str">
            <v>Sewer</v>
          </cell>
        </row>
        <row r="20996">
          <cell r="B20996">
            <v>36351.620000000003</v>
          </cell>
          <cell r="C20996">
            <v>2013</v>
          </cell>
          <cell r="D20996" t="str">
            <v>700395  Mayoral Administration</v>
          </cell>
          <cell r="E20996" t="str">
            <v>Logistics</v>
          </cell>
          <cell r="F20996" t="str">
            <v>Sewer</v>
          </cell>
        </row>
        <row r="20997">
          <cell r="B20997">
            <v>36351.620000000003</v>
          </cell>
          <cell r="C20997">
            <v>2013</v>
          </cell>
          <cell r="D20997" t="str">
            <v>700395  Mayoral Administration</v>
          </cell>
          <cell r="E20997" t="str">
            <v>Logistics</v>
          </cell>
          <cell r="F20997" t="str">
            <v>Sewer</v>
          </cell>
        </row>
        <row r="20998">
          <cell r="B20998">
            <v>36351.620000000003</v>
          </cell>
          <cell r="C20998">
            <v>2013</v>
          </cell>
          <cell r="D20998" t="str">
            <v>700395  Mayoral Administration</v>
          </cell>
          <cell r="E20998" t="str">
            <v>Logistics</v>
          </cell>
          <cell r="F20998" t="str">
            <v>Sewer</v>
          </cell>
        </row>
        <row r="20999">
          <cell r="B20999">
            <v>36351.620000000003</v>
          </cell>
          <cell r="C20999">
            <v>2013</v>
          </cell>
          <cell r="D20999" t="str">
            <v>700395  Mayoral Administration</v>
          </cell>
          <cell r="E20999" t="str">
            <v>Logistics</v>
          </cell>
          <cell r="F20999" t="str">
            <v>Sewer</v>
          </cell>
        </row>
        <row r="21000">
          <cell r="B21000">
            <v>36351.620000000003</v>
          </cell>
          <cell r="C21000">
            <v>2013</v>
          </cell>
          <cell r="D21000" t="str">
            <v>700395  Mayoral Administration</v>
          </cell>
          <cell r="E21000" t="str">
            <v>Logistics</v>
          </cell>
          <cell r="F21000" t="str">
            <v>Sewer</v>
          </cell>
        </row>
        <row r="21001">
          <cell r="B21001">
            <v>36351.620000000003</v>
          </cell>
          <cell r="C21001">
            <v>2013</v>
          </cell>
          <cell r="D21001" t="str">
            <v>700395  Mayoral Administration</v>
          </cell>
          <cell r="E21001" t="str">
            <v>Informal Settlements</v>
          </cell>
          <cell r="F21001" t="str">
            <v>Sewer</v>
          </cell>
        </row>
        <row r="21002">
          <cell r="B21002">
            <v>36351.620000000003</v>
          </cell>
          <cell r="C21002">
            <v>2013</v>
          </cell>
          <cell r="D21002" t="str">
            <v>700395  Mayoral Administration</v>
          </cell>
          <cell r="E21002" t="str">
            <v>TOC</v>
          </cell>
          <cell r="F21002" t="str">
            <v>Sewer</v>
          </cell>
        </row>
        <row r="21003">
          <cell r="B21003">
            <v>36351.620000000003</v>
          </cell>
          <cell r="C21003">
            <v>2013</v>
          </cell>
          <cell r="D21003" t="str">
            <v>700395  Mayoral Administration</v>
          </cell>
          <cell r="E21003" t="str">
            <v>Planning &amp; Design</v>
          </cell>
          <cell r="F21003" t="str">
            <v>Sewer</v>
          </cell>
        </row>
        <row r="21004">
          <cell r="B21004">
            <v>36351.620000000003</v>
          </cell>
          <cell r="C21004">
            <v>2013</v>
          </cell>
          <cell r="D21004" t="str">
            <v>700395  Mayoral Administration</v>
          </cell>
          <cell r="E21004" t="str">
            <v>Planning &amp; Design</v>
          </cell>
          <cell r="F21004" t="str">
            <v>Sewer</v>
          </cell>
        </row>
        <row r="21005">
          <cell r="B21005">
            <v>36351.620000000003</v>
          </cell>
          <cell r="C21005">
            <v>2013</v>
          </cell>
          <cell r="D21005" t="str">
            <v>700395  Mayoral Administration</v>
          </cell>
          <cell r="E21005" t="str">
            <v>Informal Settlements</v>
          </cell>
          <cell r="F21005" t="str">
            <v>Sewer</v>
          </cell>
        </row>
        <row r="21006">
          <cell r="B21006">
            <v>36351.620000000003</v>
          </cell>
          <cell r="C21006">
            <v>2013</v>
          </cell>
          <cell r="D21006" t="str">
            <v>700395  Mayoral Administration</v>
          </cell>
          <cell r="E21006" t="str">
            <v>District 4</v>
          </cell>
          <cell r="F21006" t="str">
            <v>Sewer</v>
          </cell>
        </row>
        <row r="21007">
          <cell r="B21007">
            <v>36351.620000000003</v>
          </cell>
          <cell r="C21007">
            <v>2013</v>
          </cell>
          <cell r="D21007" t="str">
            <v>700395  Mayoral Administration</v>
          </cell>
          <cell r="E21007" t="str">
            <v>Logistics</v>
          </cell>
          <cell r="F21007" t="str">
            <v>Water</v>
          </cell>
        </row>
        <row r="21008">
          <cell r="B21008">
            <v>36351.620000000003</v>
          </cell>
          <cell r="C21008">
            <v>2013</v>
          </cell>
          <cell r="D21008" t="str">
            <v>700395  Mayoral Administration</v>
          </cell>
          <cell r="E21008" t="str">
            <v>Logistics</v>
          </cell>
          <cell r="F21008" t="str">
            <v>Water</v>
          </cell>
        </row>
        <row r="21009">
          <cell r="B21009">
            <v>36351.620000000003</v>
          </cell>
          <cell r="C21009">
            <v>2013</v>
          </cell>
          <cell r="D21009" t="str">
            <v>700395  Mayoral Administration</v>
          </cell>
          <cell r="E21009" t="str">
            <v>TOC</v>
          </cell>
          <cell r="F21009" t="str">
            <v>Water</v>
          </cell>
        </row>
        <row r="21010">
          <cell r="B21010">
            <v>36351.620000000003</v>
          </cell>
          <cell r="C21010">
            <v>2013</v>
          </cell>
          <cell r="D21010" t="str">
            <v>700395  Mayoral Administration</v>
          </cell>
          <cell r="E21010" t="str">
            <v>Informal Settlements</v>
          </cell>
          <cell r="F21010" t="str">
            <v>Water</v>
          </cell>
        </row>
        <row r="21011">
          <cell r="B21011">
            <v>36351.620000000003</v>
          </cell>
          <cell r="C21011">
            <v>2013</v>
          </cell>
          <cell r="D21011" t="str">
            <v>700395  Mayoral Administration</v>
          </cell>
          <cell r="E21011" t="str">
            <v>TOC</v>
          </cell>
          <cell r="F21011" t="str">
            <v>Water</v>
          </cell>
        </row>
        <row r="21012">
          <cell r="B21012">
            <v>36351.620000000003</v>
          </cell>
          <cell r="C21012">
            <v>2013</v>
          </cell>
          <cell r="D21012" t="str">
            <v>700395  Mayoral Administration</v>
          </cell>
          <cell r="E21012" t="str">
            <v>Planning &amp; Design</v>
          </cell>
          <cell r="F21012" t="str">
            <v>Water</v>
          </cell>
        </row>
        <row r="21013">
          <cell r="B21013">
            <v>36351.620000000003</v>
          </cell>
          <cell r="C21013">
            <v>2013</v>
          </cell>
          <cell r="D21013" t="str">
            <v>700395  Mayoral Administration</v>
          </cell>
          <cell r="E21013" t="str">
            <v>Informal Settlements</v>
          </cell>
          <cell r="F21013" t="str">
            <v>Water</v>
          </cell>
        </row>
        <row r="21014">
          <cell r="B21014">
            <v>36351.620000000003</v>
          </cell>
          <cell r="C21014">
            <v>2013</v>
          </cell>
          <cell r="D21014" t="str">
            <v>700395  Mayoral Administration</v>
          </cell>
          <cell r="E21014" t="str">
            <v>Logistics</v>
          </cell>
          <cell r="F21014" t="str">
            <v>Water</v>
          </cell>
        </row>
        <row r="21015">
          <cell r="B21015">
            <v>36351.620000000003</v>
          </cell>
          <cell r="C21015">
            <v>2013</v>
          </cell>
          <cell r="D21015" t="str">
            <v>700395  Mayoral Administration</v>
          </cell>
          <cell r="E21015" t="str">
            <v>District 7</v>
          </cell>
          <cell r="F21015" t="str">
            <v>Sewer</v>
          </cell>
        </row>
        <row r="21016">
          <cell r="B21016">
            <v>36351.620000000003</v>
          </cell>
          <cell r="C21016">
            <v>2013</v>
          </cell>
          <cell r="D21016" t="str">
            <v>700395  Mayoral Administration</v>
          </cell>
          <cell r="E21016" t="str">
            <v>District 7</v>
          </cell>
          <cell r="F21016" t="str">
            <v>Sewer</v>
          </cell>
        </row>
        <row r="21017">
          <cell r="B21017">
            <v>36351.620000000003</v>
          </cell>
          <cell r="C21017">
            <v>2013</v>
          </cell>
          <cell r="D21017" t="str">
            <v>700395  Mayoral Administration</v>
          </cell>
          <cell r="E21017" t="str">
            <v>District 7</v>
          </cell>
          <cell r="F21017" t="str">
            <v>Sewer</v>
          </cell>
        </row>
        <row r="21018">
          <cell r="B21018">
            <v>36351.620000000003</v>
          </cell>
          <cell r="C21018">
            <v>2013</v>
          </cell>
          <cell r="D21018" t="str">
            <v>700395  Mayoral Administration</v>
          </cell>
          <cell r="E21018" t="str">
            <v>District 7</v>
          </cell>
          <cell r="F21018" t="str">
            <v>Sewer</v>
          </cell>
        </row>
        <row r="21019">
          <cell r="B21019">
            <v>36351.620000000003</v>
          </cell>
          <cell r="C21019">
            <v>2013</v>
          </cell>
          <cell r="D21019" t="str">
            <v>700395  Mayoral Administration</v>
          </cell>
          <cell r="E21019" t="str">
            <v>District 7</v>
          </cell>
          <cell r="F21019" t="str">
            <v>Sewer</v>
          </cell>
        </row>
        <row r="21020">
          <cell r="B21020">
            <v>36351.620000000003</v>
          </cell>
          <cell r="C21020">
            <v>2013</v>
          </cell>
          <cell r="D21020" t="str">
            <v>700395  Mayoral Administration</v>
          </cell>
          <cell r="E21020" t="str">
            <v>District 7</v>
          </cell>
          <cell r="F21020" t="str">
            <v>Sewer</v>
          </cell>
        </row>
        <row r="21021">
          <cell r="B21021">
            <v>36351.620000000003</v>
          </cell>
          <cell r="C21021">
            <v>2013</v>
          </cell>
          <cell r="D21021" t="str">
            <v>700395  Mayoral Administration</v>
          </cell>
          <cell r="E21021" t="str">
            <v>District 6</v>
          </cell>
          <cell r="F21021" t="str">
            <v>Sewer</v>
          </cell>
        </row>
        <row r="21022">
          <cell r="B21022">
            <v>36351.620000000003</v>
          </cell>
          <cell r="C21022">
            <v>2013</v>
          </cell>
          <cell r="D21022" t="str">
            <v>700395  Mayoral Administration</v>
          </cell>
          <cell r="E21022" t="str">
            <v>District 6</v>
          </cell>
          <cell r="F21022" t="str">
            <v>Sewer</v>
          </cell>
        </row>
        <row r="21023">
          <cell r="B21023">
            <v>36351.620000000003</v>
          </cell>
          <cell r="C21023">
            <v>2013</v>
          </cell>
          <cell r="D21023" t="str">
            <v>700395  Mayoral Administration</v>
          </cell>
          <cell r="E21023" t="str">
            <v>District 6</v>
          </cell>
          <cell r="F21023" t="str">
            <v>Sewer</v>
          </cell>
        </row>
        <row r="21024">
          <cell r="B21024">
            <v>36351.620000000003</v>
          </cell>
          <cell r="C21024">
            <v>2013</v>
          </cell>
          <cell r="D21024" t="str">
            <v>700395  Mayoral Administration</v>
          </cell>
          <cell r="E21024" t="str">
            <v>District 6</v>
          </cell>
          <cell r="F21024" t="str">
            <v>Sewer</v>
          </cell>
        </row>
        <row r="21025">
          <cell r="B21025">
            <v>36351.620000000003</v>
          </cell>
          <cell r="C21025">
            <v>2013</v>
          </cell>
          <cell r="D21025" t="str">
            <v>700395  Mayoral Administration</v>
          </cell>
          <cell r="E21025" t="str">
            <v>District 6</v>
          </cell>
          <cell r="F21025" t="str">
            <v>Sewer</v>
          </cell>
        </row>
        <row r="21026">
          <cell r="B21026">
            <v>36351.620000000003</v>
          </cell>
          <cell r="C21026">
            <v>2013</v>
          </cell>
          <cell r="D21026" t="str">
            <v>700395  Mayoral Administration</v>
          </cell>
          <cell r="E21026" t="str">
            <v>District 6</v>
          </cell>
          <cell r="F21026" t="str">
            <v>Sewer</v>
          </cell>
        </row>
        <row r="21027">
          <cell r="B21027">
            <v>36351.620000000003</v>
          </cell>
          <cell r="C21027">
            <v>2013</v>
          </cell>
          <cell r="D21027" t="str">
            <v>700395  Mayoral Administration</v>
          </cell>
          <cell r="E21027" t="str">
            <v>District 7</v>
          </cell>
          <cell r="F21027" t="str">
            <v>Sewer</v>
          </cell>
        </row>
        <row r="21028">
          <cell r="B21028">
            <v>36351.620000000003</v>
          </cell>
          <cell r="C21028">
            <v>2013</v>
          </cell>
          <cell r="D21028" t="str">
            <v>700395  Mayoral Administration</v>
          </cell>
          <cell r="E21028" t="str">
            <v>District 7</v>
          </cell>
          <cell r="F21028" t="str">
            <v>Sewer</v>
          </cell>
        </row>
        <row r="21029">
          <cell r="B21029">
            <v>36351.620000000003</v>
          </cell>
          <cell r="C21029">
            <v>2013</v>
          </cell>
          <cell r="D21029" t="str">
            <v>700395  Mayoral Administration</v>
          </cell>
          <cell r="E21029" t="str">
            <v>District 7</v>
          </cell>
          <cell r="F21029" t="str">
            <v>Sewer</v>
          </cell>
        </row>
        <row r="21030">
          <cell r="B21030">
            <v>36351.620000000003</v>
          </cell>
          <cell r="C21030">
            <v>2013</v>
          </cell>
          <cell r="D21030" t="str">
            <v>700395  Mayoral Administration</v>
          </cell>
          <cell r="E21030" t="str">
            <v>District 7</v>
          </cell>
          <cell r="F21030" t="str">
            <v>Sewer</v>
          </cell>
        </row>
        <row r="21031">
          <cell r="B21031">
            <v>36351.620000000003</v>
          </cell>
          <cell r="C21031">
            <v>2013</v>
          </cell>
          <cell r="D21031" t="str">
            <v>700395  Mayoral Administration</v>
          </cell>
          <cell r="E21031" t="str">
            <v>District 7</v>
          </cell>
          <cell r="F21031" t="str">
            <v>Sewer</v>
          </cell>
        </row>
        <row r="21032">
          <cell r="B21032">
            <v>36351.620000000003</v>
          </cell>
          <cell r="C21032">
            <v>2013</v>
          </cell>
          <cell r="D21032" t="str">
            <v>700395  Mayoral Administration</v>
          </cell>
          <cell r="E21032" t="str">
            <v>District 4</v>
          </cell>
          <cell r="F21032" t="str">
            <v>Sewer</v>
          </cell>
        </row>
        <row r="21033">
          <cell r="B21033">
            <v>5364.44</v>
          </cell>
          <cell r="C21033">
            <v>2013</v>
          </cell>
          <cell r="D21033" t="str">
            <v>700215  Governance Support</v>
          </cell>
          <cell r="E21033" t="str">
            <v>District 4</v>
          </cell>
          <cell r="F21033" t="str">
            <v>Water</v>
          </cell>
        </row>
        <row r="21034">
          <cell r="B21034">
            <v>5364.44</v>
          </cell>
          <cell r="C21034">
            <v>2013</v>
          </cell>
          <cell r="D21034" t="str">
            <v>700215  Governance Support</v>
          </cell>
          <cell r="E21034" t="str">
            <v>District 4</v>
          </cell>
          <cell r="F21034" t="str">
            <v>Water</v>
          </cell>
        </row>
        <row r="21035">
          <cell r="B21035">
            <v>5364.44</v>
          </cell>
          <cell r="C21035">
            <v>2013</v>
          </cell>
          <cell r="D21035" t="str">
            <v>700215  Governance Support</v>
          </cell>
          <cell r="E21035" t="str">
            <v>District 4</v>
          </cell>
          <cell r="F21035" t="str">
            <v>Water</v>
          </cell>
        </row>
        <row r="21036">
          <cell r="B21036">
            <v>5364.44</v>
          </cell>
          <cell r="C21036">
            <v>2013</v>
          </cell>
          <cell r="D21036" t="str">
            <v>700215  Governance Support</v>
          </cell>
          <cell r="E21036" t="str">
            <v>District 4</v>
          </cell>
          <cell r="F21036" t="str">
            <v>Water</v>
          </cell>
        </row>
        <row r="21037">
          <cell r="B21037">
            <v>5364.44</v>
          </cell>
          <cell r="C21037">
            <v>2013</v>
          </cell>
          <cell r="D21037" t="str">
            <v>700215  Governance Support</v>
          </cell>
          <cell r="E21037" t="str">
            <v>District 4</v>
          </cell>
          <cell r="F21037" t="str">
            <v>Water</v>
          </cell>
        </row>
        <row r="21038">
          <cell r="B21038">
            <v>5364.44</v>
          </cell>
          <cell r="C21038">
            <v>2013</v>
          </cell>
          <cell r="D21038" t="str">
            <v>700215  Governance Support</v>
          </cell>
          <cell r="E21038" t="str">
            <v>District 4</v>
          </cell>
          <cell r="F21038" t="str">
            <v>Water</v>
          </cell>
        </row>
        <row r="21039">
          <cell r="B21039">
            <v>5364.44</v>
          </cell>
          <cell r="C21039">
            <v>2013</v>
          </cell>
          <cell r="D21039" t="str">
            <v>700215  Governance Support</v>
          </cell>
          <cell r="E21039" t="str">
            <v>District 3</v>
          </cell>
          <cell r="F21039" t="str">
            <v>Water</v>
          </cell>
        </row>
        <row r="21040">
          <cell r="B21040">
            <v>5364.44</v>
          </cell>
          <cell r="C21040">
            <v>2013</v>
          </cell>
          <cell r="D21040" t="str">
            <v>700215  Governance Support</v>
          </cell>
          <cell r="E21040" t="str">
            <v>District 3</v>
          </cell>
          <cell r="F21040" t="str">
            <v>Water</v>
          </cell>
        </row>
        <row r="21041">
          <cell r="B21041">
            <v>5364.44</v>
          </cell>
          <cell r="C21041">
            <v>2013</v>
          </cell>
          <cell r="D21041" t="str">
            <v>700215  Governance Support</v>
          </cell>
          <cell r="E21041" t="str">
            <v>District 3</v>
          </cell>
          <cell r="F21041" t="str">
            <v>Water</v>
          </cell>
        </row>
        <row r="21042">
          <cell r="B21042">
            <v>5364.44</v>
          </cell>
          <cell r="C21042">
            <v>2013</v>
          </cell>
          <cell r="D21042" t="str">
            <v>700215  Governance Support</v>
          </cell>
          <cell r="E21042" t="str">
            <v>District 3</v>
          </cell>
          <cell r="F21042" t="str">
            <v>Water</v>
          </cell>
        </row>
        <row r="21043">
          <cell r="B21043">
            <v>5364.44</v>
          </cell>
          <cell r="C21043">
            <v>2013</v>
          </cell>
          <cell r="D21043" t="str">
            <v>700215  Governance Support</v>
          </cell>
          <cell r="E21043" t="str">
            <v>District 6</v>
          </cell>
          <cell r="F21043" t="str">
            <v>Water</v>
          </cell>
        </row>
        <row r="21044">
          <cell r="B21044">
            <v>5364.44</v>
          </cell>
          <cell r="C21044">
            <v>2013</v>
          </cell>
          <cell r="D21044" t="str">
            <v>700215  Governance Support</v>
          </cell>
          <cell r="E21044" t="str">
            <v>District 8</v>
          </cell>
          <cell r="F21044" t="str">
            <v>Water</v>
          </cell>
        </row>
        <row r="21045">
          <cell r="B21045">
            <v>5364.44</v>
          </cell>
          <cell r="C21045">
            <v>2013</v>
          </cell>
          <cell r="D21045" t="str">
            <v>700215  Governance Support</v>
          </cell>
          <cell r="E21045" t="str">
            <v>District 8</v>
          </cell>
          <cell r="F21045" t="str">
            <v>Water</v>
          </cell>
        </row>
        <row r="21046">
          <cell r="B21046">
            <v>5364.44</v>
          </cell>
          <cell r="C21046">
            <v>2013</v>
          </cell>
          <cell r="D21046" t="str">
            <v>700215  Governance Support</v>
          </cell>
          <cell r="E21046" t="str">
            <v>District 6</v>
          </cell>
          <cell r="F21046" t="str">
            <v>Water</v>
          </cell>
        </row>
        <row r="21047">
          <cell r="B21047">
            <v>5364.44</v>
          </cell>
          <cell r="C21047">
            <v>2013</v>
          </cell>
          <cell r="D21047" t="str">
            <v>700215  Governance Support</v>
          </cell>
          <cell r="E21047" t="str">
            <v>TOC</v>
          </cell>
          <cell r="F21047" t="str">
            <v>Water</v>
          </cell>
        </row>
        <row r="21048">
          <cell r="B21048">
            <v>5364.44</v>
          </cell>
          <cell r="C21048">
            <v>2013</v>
          </cell>
          <cell r="D21048" t="str">
            <v>700215  Governance Support</v>
          </cell>
          <cell r="E21048" t="str">
            <v>District 1</v>
          </cell>
          <cell r="F21048" t="str">
            <v>Water</v>
          </cell>
        </row>
        <row r="21049">
          <cell r="B21049">
            <v>5364.44</v>
          </cell>
          <cell r="C21049">
            <v>2013</v>
          </cell>
          <cell r="D21049" t="str">
            <v>700215  Governance Support</v>
          </cell>
          <cell r="E21049" t="str">
            <v>District 1</v>
          </cell>
          <cell r="F21049" t="str">
            <v>Water</v>
          </cell>
        </row>
        <row r="21050">
          <cell r="B21050">
            <v>5364.44</v>
          </cell>
          <cell r="C21050">
            <v>2013</v>
          </cell>
          <cell r="D21050" t="str">
            <v>700215  Governance Support</v>
          </cell>
          <cell r="E21050" t="str">
            <v>District 1</v>
          </cell>
          <cell r="F21050" t="str">
            <v>Water</v>
          </cell>
        </row>
        <row r="21051">
          <cell r="B21051">
            <v>5364.44</v>
          </cell>
          <cell r="C21051">
            <v>2013</v>
          </cell>
          <cell r="D21051" t="str">
            <v>700215  Governance Support</v>
          </cell>
          <cell r="E21051" t="str">
            <v>District 1</v>
          </cell>
          <cell r="F21051" t="str">
            <v>Water</v>
          </cell>
        </row>
        <row r="21052">
          <cell r="B21052">
            <v>5364.44</v>
          </cell>
          <cell r="C21052">
            <v>2013</v>
          </cell>
          <cell r="D21052" t="str">
            <v>700215  Governance Support</v>
          </cell>
          <cell r="E21052" t="str">
            <v>District 1</v>
          </cell>
          <cell r="F21052" t="str">
            <v>Water</v>
          </cell>
        </row>
        <row r="21053">
          <cell r="B21053">
            <v>5364.44</v>
          </cell>
          <cell r="C21053">
            <v>2013</v>
          </cell>
          <cell r="D21053" t="str">
            <v>700215  Governance Support</v>
          </cell>
          <cell r="E21053" t="str">
            <v>Logistics</v>
          </cell>
          <cell r="F21053" t="str">
            <v>Water</v>
          </cell>
        </row>
        <row r="21054">
          <cell r="B21054">
            <v>5364.44</v>
          </cell>
          <cell r="C21054">
            <v>2013</v>
          </cell>
          <cell r="D21054" t="str">
            <v>700215  Governance Support</v>
          </cell>
          <cell r="E21054" t="str">
            <v>Logistics</v>
          </cell>
          <cell r="F21054" t="str">
            <v>Water</v>
          </cell>
        </row>
        <row r="21055">
          <cell r="B21055">
            <v>5364.44</v>
          </cell>
          <cell r="C21055">
            <v>2013</v>
          </cell>
          <cell r="D21055" t="str">
            <v>700215  Governance Support</v>
          </cell>
          <cell r="E21055" t="str">
            <v>Logistics</v>
          </cell>
          <cell r="F21055" t="str">
            <v>Water</v>
          </cell>
        </row>
        <row r="21056">
          <cell r="B21056">
            <v>5364.44</v>
          </cell>
          <cell r="C21056">
            <v>2013</v>
          </cell>
          <cell r="D21056" t="str">
            <v>700215  Governance Support</v>
          </cell>
          <cell r="E21056" t="str">
            <v>Logistics</v>
          </cell>
          <cell r="F21056" t="str">
            <v>Water</v>
          </cell>
        </row>
        <row r="21057">
          <cell r="B21057">
            <v>5364.44</v>
          </cell>
          <cell r="C21057">
            <v>2013</v>
          </cell>
          <cell r="D21057" t="str">
            <v>700215  Governance Support</v>
          </cell>
          <cell r="E21057" t="str">
            <v>Logistics</v>
          </cell>
          <cell r="F21057" t="str">
            <v>Water</v>
          </cell>
        </row>
        <row r="21058">
          <cell r="B21058">
            <v>5364.44</v>
          </cell>
          <cell r="C21058">
            <v>2013</v>
          </cell>
          <cell r="D21058" t="str">
            <v>700215  Governance Support</v>
          </cell>
          <cell r="E21058" t="str">
            <v>Logistics</v>
          </cell>
          <cell r="F21058" t="str">
            <v>Water</v>
          </cell>
        </row>
        <row r="21059">
          <cell r="B21059">
            <v>5364.44</v>
          </cell>
          <cell r="C21059">
            <v>2013</v>
          </cell>
          <cell r="D21059" t="str">
            <v>700215  Governance Support</v>
          </cell>
          <cell r="E21059" t="str">
            <v>District 8</v>
          </cell>
          <cell r="F21059" t="str">
            <v>Water</v>
          </cell>
        </row>
        <row r="21060">
          <cell r="B21060">
            <v>5364.44</v>
          </cell>
          <cell r="C21060">
            <v>2013</v>
          </cell>
          <cell r="D21060" t="str">
            <v>700215  Governance Support</v>
          </cell>
          <cell r="E21060" t="e">
            <v>#N/A</v>
          </cell>
          <cell r="F21060" t="str">
            <v>Sewer</v>
          </cell>
        </row>
        <row r="21061">
          <cell r="B21061">
            <v>5364.44</v>
          </cell>
          <cell r="C21061">
            <v>2013</v>
          </cell>
          <cell r="D21061" t="str">
            <v>700215  Governance Support</v>
          </cell>
          <cell r="E21061" t="e">
            <v>#N/A</v>
          </cell>
          <cell r="F21061" t="str">
            <v>Sewer</v>
          </cell>
        </row>
        <row r="21062">
          <cell r="B21062">
            <v>5364.44</v>
          </cell>
          <cell r="C21062">
            <v>2013</v>
          </cell>
          <cell r="D21062" t="str">
            <v>700215  Governance Support</v>
          </cell>
          <cell r="E21062" t="str">
            <v>District 8</v>
          </cell>
          <cell r="F21062" t="str">
            <v>Water</v>
          </cell>
        </row>
        <row r="21063">
          <cell r="B21063">
            <v>5364.44</v>
          </cell>
          <cell r="C21063">
            <v>2013</v>
          </cell>
          <cell r="D21063" t="str">
            <v>700215  Governance Support</v>
          </cell>
          <cell r="E21063" t="str">
            <v>District 8</v>
          </cell>
          <cell r="F21063" t="str">
            <v>Water</v>
          </cell>
        </row>
        <row r="21064">
          <cell r="B21064">
            <v>5364.44</v>
          </cell>
          <cell r="C21064">
            <v>2013</v>
          </cell>
          <cell r="D21064" t="str">
            <v>700215  Governance Support</v>
          </cell>
          <cell r="E21064" t="str">
            <v>District 8</v>
          </cell>
          <cell r="F21064" t="str">
            <v>Water</v>
          </cell>
        </row>
        <row r="21065">
          <cell r="B21065">
            <v>5364.44</v>
          </cell>
          <cell r="C21065">
            <v>2013</v>
          </cell>
          <cell r="D21065" t="str">
            <v>700215  Governance Support</v>
          </cell>
          <cell r="E21065" t="str">
            <v>District 8</v>
          </cell>
          <cell r="F21065" t="str">
            <v>Water</v>
          </cell>
        </row>
        <row r="21066">
          <cell r="B21066">
            <v>5364.44</v>
          </cell>
          <cell r="C21066">
            <v>2013</v>
          </cell>
          <cell r="D21066" t="str">
            <v>700215  Governance Support</v>
          </cell>
          <cell r="E21066" t="str">
            <v>District 8</v>
          </cell>
          <cell r="F21066" t="str">
            <v>Water</v>
          </cell>
        </row>
        <row r="21067">
          <cell r="B21067">
            <v>5364.44</v>
          </cell>
          <cell r="C21067">
            <v>2013</v>
          </cell>
          <cell r="D21067" t="str">
            <v>700215  Governance Support</v>
          </cell>
          <cell r="E21067" t="str">
            <v>District 8</v>
          </cell>
          <cell r="F21067" t="str">
            <v>Water</v>
          </cell>
        </row>
        <row r="21068">
          <cell r="B21068">
            <v>5364.44</v>
          </cell>
          <cell r="C21068">
            <v>2013</v>
          </cell>
          <cell r="D21068" t="str">
            <v>700215  Governance Support</v>
          </cell>
          <cell r="E21068" t="str">
            <v>District 8</v>
          </cell>
          <cell r="F21068" t="str">
            <v>Water</v>
          </cell>
        </row>
        <row r="21069">
          <cell r="B21069">
            <v>5364.44</v>
          </cell>
          <cell r="C21069">
            <v>2013</v>
          </cell>
          <cell r="D21069" t="str">
            <v>700215  Governance Support</v>
          </cell>
          <cell r="E21069" t="str">
            <v>District 8</v>
          </cell>
          <cell r="F21069" t="str">
            <v>Water</v>
          </cell>
        </row>
        <row r="21070">
          <cell r="B21070">
            <v>5364.44</v>
          </cell>
          <cell r="C21070">
            <v>2013</v>
          </cell>
          <cell r="D21070" t="str">
            <v>700215  Governance Support</v>
          </cell>
          <cell r="E21070" t="str">
            <v>District 8</v>
          </cell>
          <cell r="F21070" t="str">
            <v>Water</v>
          </cell>
        </row>
        <row r="21071">
          <cell r="B21071">
            <v>5364.44</v>
          </cell>
          <cell r="C21071">
            <v>2013</v>
          </cell>
          <cell r="D21071" t="str">
            <v>700215  Governance Support</v>
          </cell>
          <cell r="E21071" t="str">
            <v>District 8</v>
          </cell>
          <cell r="F21071" t="str">
            <v>Water</v>
          </cell>
        </row>
        <row r="21072">
          <cell r="B21072">
            <v>5364.44</v>
          </cell>
          <cell r="C21072">
            <v>2013</v>
          </cell>
          <cell r="D21072" t="str">
            <v>700215  Governance Support</v>
          </cell>
          <cell r="E21072" t="str">
            <v>District 8</v>
          </cell>
          <cell r="F21072" t="str">
            <v>Water</v>
          </cell>
        </row>
        <row r="21073">
          <cell r="B21073">
            <v>5364.44</v>
          </cell>
          <cell r="C21073">
            <v>2013</v>
          </cell>
          <cell r="D21073" t="str">
            <v>700215  Governance Support</v>
          </cell>
          <cell r="E21073" t="str">
            <v>District 6</v>
          </cell>
          <cell r="F21073" t="str">
            <v>Water</v>
          </cell>
        </row>
        <row r="21074">
          <cell r="B21074">
            <v>5364.44</v>
          </cell>
          <cell r="C21074">
            <v>2013</v>
          </cell>
          <cell r="D21074" t="str">
            <v>700215  Governance Support</v>
          </cell>
          <cell r="E21074" t="str">
            <v>District 6</v>
          </cell>
          <cell r="F21074" t="str">
            <v>Water</v>
          </cell>
        </row>
        <row r="21075">
          <cell r="B21075">
            <v>5364.44</v>
          </cell>
          <cell r="C21075">
            <v>2013</v>
          </cell>
          <cell r="D21075" t="str">
            <v>700215  Governance Support</v>
          </cell>
          <cell r="E21075" t="str">
            <v>District 6</v>
          </cell>
          <cell r="F21075" t="str">
            <v>Water</v>
          </cell>
        </row>
        <row r="21076">
          <cell r="B21076">
            <v>5364.44</v>
          </cell>
          <cell r="C21076">
            <v>2013</v>
          </cell>
          <cell r="D21076" t="str">
            <v>700215  Governance Support</v>
          </cell>
          <cell r="E21076" t="str">
            <v>District 6</v>
          </cell>
          <cell r="F21076" t="str">
            <v>Water</v>
          </cell>
        </row>
        <row r="21077">
          <cell r="B21077">
            <v>5364.44</v>
          </cell>
          <cell r="C21077">
            <v>2013</v>
          </cell>
          <cell r="D21077" t="str">
            <v>700215  Governance Support</v>
          </cell>
          <cell r="E21077" t="str">
            <v>District 6</v>
          </cell>
          <cell r="F21077" t="str">
            <v>Water</v>
          </cell>
        </row>
        <row r="21078">
          <cell r="B21078">
            <v>5364.44</v>
          </cell>
          <cell r="C21078">
            <v>2013</v>
          </cell>
          <cell r="D21078" t="str">
            <v>700215  Governance Support</v>
          </cell>
          <cell r="E21078" t="str">
            <v>District 6</v>
          </cell>
          <cell r="F21078" t="str">
            <v>Water</v>
          </cell>
        </row>
        <row r="21079">
          <cell r="B21079">
            <v>5364.44</v>
          </cell>
          <cell r="C21079">
            <v>2013</v>
          </cell>
          <cell r="D21079" t="str">
            <v>700215  Governance Support</v>
          </cell>
          <cell r="E21079" t="str">
            <v>District 6</v>
          </cell>
          <cell r="F21079" t="str">
            <v>Water</v>
          </cell>
        </row>
        <row r="21080">
          <cell r="B21080">
            <v>5364.44</v>
          </cell>
          <cell r="C21080">
            <v>2013</v>
          </cell>
          <cell r="D21080" t="str">
            <v>700215  Governance Support</v>
          </cell>
          <cell r="E21080" t="str">
            <v>District 8</v>
          </cell>
          <cell r="F21080" t="str">
            <v>Water</v>
          </cell>
        </row>
        <row r="21081">
          <cell r="B21081">
            <v>5364.44</v>
          </cell>
          <cell r="C21081">
            <v>2013</v>
          </cell>
          <cell r="D21081" t="str">
            <v>700215  Governance Support</v>
          </cell>
          <cell r="E21081" t="str">
            <v>District 8</v>
          </cell>
          <cell r="F21081" t="str">
            <v>Water</v>
          </cell>
        </row>
        <row r="21082">
          <cell r="B21082">
            <v>5364.44</v>
          </cell>
          <cell r="C21082">
            <v>2013</v>
          </cell>
          <cell r="D21082" t="str">
            <v>700215  Governance Support</v>
          </cell>
          <cell r="E21082" t="str">
            <v>District 8</v>
          </cell>
          <cell r="F21082" t="str">
            <v>Water</v>
          </cell>
        </row>
        <row r="21083">
          <cell r="B21083">
            <v>5364.44</v>
          </cell>
          <cell r="C21083">
            <v>2013</v>
          </cell>
          <cell r="D21083" t="str">
            <v>700215  Governance Support</v>
          </cell>
          <cell r="E21083" t="str">
            <v>District 8</v>
          </cell>
          <cell r="F21083" t="str">
            <v>Water</v>
          </cell>
        </row>
        <row r="21084">
          <cell r="B21084">
            <v>5364.44</v>
          </cell>
          <cell r="C21084">
            <v>2013</v>
          </cell>
          <cell r="D21084" t="str">
            <v>700215  Governance Support</v>
          </cell>
          <cell r="E21084" t="str">
            <v>District 1</v>
          </cell>
          <cell r="F21084" t="str">
            <v>Water</v>
          </cell>
        </row>
        <row r="21085">
          <cell r="B21085">
            <v>5364.44</v>
          </cell>
          <cell r="C21085">
            <v>2013</v>
          </cell>
          <cell r="D21085" t="str">
            <v>700215  Governance Support</v>
          </cell>
          <cell r="E21085" t="str">
            <v>District 8</v>
          </cell>
          <cell r="F21085" t="str">
            <v>Water</v>
          </cell>
        </row>
        <row r="21086">
          <cell r="B21086">
            <v>5364.44</v>
          </cell>
          <cell r="C21086">
            <v>2013</v>
          </cell>
          <cell r="D21086" t="str">
            <v>700215  Governance Support</v>
          </cell>
          <cell r="E21086" t="str">
            <v>Logistics</v>
          </cell>
          <cell r="F21086" t="str">
            <v>Water</v>
          </cell>
        </row>
        <row r="21087">
          <cell r="B21087">
            <v>5364.44</v>
          </cell>
          <cell r="C21087">
            <v>2013</v>
          </cell>
          <cell r="D21087" t="str">
            <v>700215  Governance Support</v>
          </cell>
          <cell r="E21087" t="str">
            <v>District 4</v>
          </cell>
          <cell r="F21087" t="str">
            <v>Sewer</v>
          </cell>
        </row>
        <row r="21088">
          <cell r="B21088">
            <v>5364.44</v>
          </cell>
          <cell r="C21088">
            <v>2013</v>
          </cell>
          <cell r="D21088" t="str">
            <v>700215  Governance Support</v>
          </cell>
          <cell r="E21088" t="str">
            <v>District 4</v>
          </cell>
          <cell r="F21088" t="str">
            <v>Sewer</v>
          </cell>
        </row>
        <row r="21089">
          <cell r="B21089">
            <v>5364.44</v>
          </cell>
          <cell r="C21089">
            <v>2013</v>
          </cell>
          <cell r="D21089" t="str">
            <v>700215  Governance Support</v>
          </cell>
          <cell r="E21089" t="str">
            <v>District 4</v>
          </cell>
          <cell r="F21089" t="str">
            <v>Sewer</v>
          </cell>
        </row>
        <row r="21090">
          <cell r="B21090">
            <v>5364.44</v>
          </cell>
          <cell r="C21090">
            <v>2013</v>
          </cell>
          <cell r="D21090" t="str">
            <v>700215  Governance Support</v>
          </cell>
          <cell r="E21090" t="str">
            <v>District 3</v>
          </cell>
          <cell r="F21090" t="str">
            <v>Sewer</v>
          </cell>
        </row>
        <row r="21091">
          <cell r="B21091">
            <v>5364.44</v>
          </cell>
          <cell r="C21091">
            <v>2013</v>
          </cell>
          <cell r="D21091" t="str">
            <v>700215  Governance Support</v>
          </cell>
          <cell r="E21091" t="str">
            <v>District 3</v>
          </cell>
          <cell r="F21091" t="str">
            <v>Sewer</v>
          </cell>
        </row>
        <row r="21092">
          <cell r="B21092">
            <v>5364.44</v>
          </cell>
          <cell r="C21092">
            <v>2013</v>
          </cell>
          <cell r="D21092" t="str">
            <v>700215  Governance Support</v>
          </cell>
          <cell r="E21092" t="str">
            <v>District 3</v>
          </cell>
          <cell r="F21092" t="str">
            <v>Sewer</v>
          </cell>
        </row>
        <row r="21093">
          <cell r="B21093">
            <v>5364.44</v>
          </cell>
          <cell r="C21093">
            <v>2013</v>
          </cell>
          <cell r="D21093" t="str">
            <v>700215  Governance Support</v>
          </cell>
          <cell r="E21093" t="str">
            <v>TOC</v>
          </cell>
          <cell r="F21093" t="str">
            <v>Sewer</v>
          </cell>
        </row>
        <row r="21094">
          <cell r="B21094">
            <v>5364.44</v>
          </cell>
          <cell r="C21094">
            <v>2013</v>
          </cell>
          <cell r="D21094" t="str">
            <v>700215  Governance Support</v>
          </cell>
          <cell r="E21094" t="str">
            <v>District 7</v>
          </cell>
          <cell r="F21094" t="str">
            <v>Sewer</v>
          </cell>
        </row>
        <row r="21095">
          <cell r="B21095">
            <v>5364.44</v>
          </cell>
          <cell r="C21095">
            <v>2013</v>
          </cell>
          <cell r="D21095" t="str">
            <v>700215  Governance Support</v>
          </cell>
          <cell r="E21095" t="str">
            <v>District 7</v>
          </cell>
          <cell r="F21095" t="str">
            <v>Sewer</v>
          </cell>
        </row>
        <row r="21096">
          <cell r="B21096">
            <v>5364.44</v>
          </cell>
          <cell r="C21096">
            <v>2013</v>
          </cell>
          <cell r="D21096" t="str">
            <v>700215  Governance Support</v>
          </cell>
          <cell r="E21096" t="str">
            <v>District 6</v>
          </cell>
          <cell r="F21096" t="str">
            <v>Sewer</v>
          </cell>
        </row>
        <row r="21097">
          <cell r="B21097">
            <v>5364.44</v>
          </cell>
          <cell r="C21097">
            <v>2013</v>
          </cell>
          <cell r="D21097" t="str">
            <v>700215  Governance Support</v>
          </cell>
          <cell r="E21097" t="str">
            <v>District 7</v>
          </cell>
          <cell r="F21097" t="str">
            <v>Sewer</v>
          </cell>
        </row>
        <row r="21098">
          <cell r="B21098">
            <v>5364.44</v>
          </cell>
          <cell r="C21098">
            <v>2013</v>
          </cell>
          <cell r="D21098" t="str">
            <v>700215  Governance Support</v>
          </cell>
          <cell r="E21098" t="str">
            <v>District 1</v>
          </cell>
          <cell r="F21098" t="str">
            <v>Sewer</v>
          </cell>
        </row>
        <row r="21099">
          <cell r="B21099">
            <v>5364.44</v>
          </cell>
          <cell r="C21099">
            <v>2013</v>
          </cell>
          <cell r="D21099" t="str">
            <v>700215  Governance Support</v>
          </cell>
          <cell r="E21099" t="str">
            <v>District 1</v>
          </cell>
          <cell r="F21099" t="str">
            <v>Sewer</v>
          </cell>
        </row>
        <row r="21100">
          <cell r="B21100">
            <v>5364.44</v>
          </cell>
          <cell r="C21100">
            <v>2013</v>
          </cell>
          <cell r="D21100" t="str">
            <v>700215  Governance Support</v>
          </cell>
          <cell r="E21100" t="str">
            <v>District 1</v>
          </cell>
          <cell r="F21100" t="str">
            <v>Sewer</v>
          </cell>
        </row>
        <row r="21101">
          <cell r="B21101">
            <v>5364.44</v>
          </cell>
          <cell r="C21101">
            <v>2013</v>
          </cell>
          <cell r="D21101" t="str">
            <v>700215  Governance Support</v>
          </cell>
          <cell r="E21101" t="str">
            <v>Logistics</v>
          </cell>
          <cell r="F21101" t="str">
            <v>Sewer</v>
          </cell>
        </row>
        <row r="21102">
          <cell r="B21102">
            <v>5364.44</v>
          </cell>
          <cell r="C21102">
            <v>2013</v>
          </cell>
          <cell r="D21102" t="str">
            <v>700215  Governance Support</v>
          </cell>
          <cell r="E21102" t="str">
            <v>Logistics</v>
          </cell>
          <cell r="F21102" t="str">
            <v>Sewer</v>
          </cell>
        </row>
        <row r="21103">
          <cell r="B21103">
            <v>5364.44</v>
          </cell>
          <cell r="C21103">
            <v>2013</v>
          </cell>
          <cell r="D21103" t="str">
            <v>700215  Governance Support</v>
          </cell>
          <cell r="E21103" t="str">
            <v>Logistics</v>
          </cell>
          <cell r="F21103" t="str">
            <v>Sewer</v>
          </cell>
        </row>
        <row r="21104">
          <cell r="B21104">
            <v>5364.44</v>
          </cell>
          <cell r="C21104">
            <v>2013</v>
          </cell>
          <cell r="D21104" t="str">
            <v>700215  Governance Support</v>
          </cell>
          <cell r="E21104" t="str">
            <v>Logistics</v>
          </cell>
          <cell r="F21104" t="str">
            <v>Sewer</v>
          </cell>
        </row>
        <row r="21105">
          <cell r="B21105">
            <v>5364.44</v>
          </cell>
          <cell r="C21105">
            <v>2013</v>
          </cell>
          <cell r="D21105" t="str">
            <v>700215  Governance Support</v>
          </cell>
          <cell r="E21105" t="str">
            <v>Logistics</v>
          </cell>
          <cell r="F21105" t="str">
            <v>Sewer</v>
          </cell>
        </row>
        <row r="21106">
          <cell r="B21106">
            <v>5364.44</v>
          </cell>
          <cell r="C21106">
            <v>2013</v>
          </cell>
          <cell r="D21106" t="str">
            <v>700215  Governance Support</v>
          </cell>
          <cell r="E21106" t="str">
            <v>Logistics</v>
          </cell>
          <cell r="F21106" t="str">
            <v>Sewer</v>
          </cell>
        </row>
        <row r="21107">
          <cell r="B21107">
            <v>5364.44</v>
          </cell>
          <cell r="C21107">
            <v>2013</v>
          </cell>
          <cell r="D21107" t="str">
            <v>700215  Governance Support</v>
          </cell>
          <cell r="E21107" t="str">
            <v>Logistics</v>
          </cell>
          <cell r="F21107" t="str">
            <v>Sewer</v>
          </cell>
        </row>
        <row r="21108">
          <cell r="B21108">
            <v>5364.44</v>
          </cell>
          <cell r="C21108">
            <v>2013</v>
          </cell>
          <cell r="D21108" t="str">
            <v>700215  Governance Support</v>
          </cell>
          <cell r="E21108" t="str">
            <v>Informal Settlements</v>
          </cell>
          <cell r="F21108" t="str">
            <v>Sewer</v>
          </cell>
        </row>
        <row r="21109">
          <cell r="B21109">
            <v>5364.44</v>
          </cell>
          <cell r="C21109">
            <v>2013</v>
          </cell>
          <cell r="D21109" t="str">
            <v>700215  Governance Support</v>
          </cell>
          <cell r="E21109" t="str">
            <v>TOC</v>
          </cell>
          <cell r="F21109" t="str">
            <v>Sewer</v>
          </cell>
        </row>
        <row r="21110">
          <cell r="B21110">
            <v>5364.44</v>
          </cell>
          <cell r="C21110">
            <v>2013</v>
          </cell>
          <cell r="D21110" t="str">
            <v>700215  Governance Support</v>
          </cell>
          <cell r="E21110" t="str">
            <v>Planning &amp; Design</v>
          </cell>
          <cell r="F21110" t="str">
            <v>Sewer</v>
          </cell>
        </row>
        <row r="21111">
          <cell r="B21111">
            <v>5364.44</v>
          </cell>
          <cell r="C21111">
            <v>2013</v>
          </cell>
          <cell r="D21111" t="str">
            <v>700215  Governance Support</v>
          </cell>
          <cell r="E21111" t="str">
            <v>Planning &amp; Design</v>
          </cell>
          <cell r="F21111" t="str">
            <v>Sewer</v>
          </cell>
        </row>
        <row r="21112">
          <cell r="B21112">
            <v>5364.44</v>
          </cell>
          <cell r="C21112">
            <v>2013</v>
          </cell>
          <cell r="D21112" t="str">
            <v>700215  Governance Support</v>
          </cell>
          <cell r="E21112" t="str">
            <v>Informal Settlements</v>
          </cell>
          <cell r="F21112" t="str">
            <v>Sewer</v>
          </cell>
        </row>
        <row r="21113">
          <cell r="B21113">
            <v>5364.44</v>
          </cell>
          <cell r="C21113">
            <v>2013</v>
          </cell>
          <cell r="D21113" t="str">
            <v>700215  Governance Support</v>
          </cell>
          <cell r="E21113" t="str">
            <v>District 4</v>
          </cell>
          <cell r="F21113" t="str">
            <v>Sewer</v>
          </cell>
        </row>
        <row r="21114">
          <cell r="B21114">
            <v>5364.44</v>
          </cell>
          <cell r="C21114">
            <v>2013</v>
          </cell>
          <cell r="D21114" t="str">
            <v>700215  Governance Support</v>
          </cell>
          <cell r="E21114" t="str">
            <v>Logistics</v>
          </cell>
          <cell r="F21114" t="str">
            <v>Water</v>
          </cell>
        </row>
        <row r="21115">
          <cell r="B21115">
            <v>5364.44</v>
          </cell>
          <cell r="C21115">
            <v>2013</v>
          </cell>
          <cell r="D21115" t="str">
            <v>700215  Governance Support</v>
          </cell>
          <cell r="E21115" t="str">
            <v>Logistics</v>
          </cell>
          <cell r="F21115" t="str">
            <v>Water</v>
          </cell>
        </row>
        <row r="21116">
          <cell r="B21116">
            <v>5364.44</v>
          </cell>
          <cell r="C21116">
            <v>2013</v>
          </cell>
          <cell r="D21116" t="str">
            <v>700215  Governance Support</v>
          </cell>
          <cell r="E21116" t="str">
            <v>TOC</v>
          </cell>
          <cell r="F21116" t="str">
            <v>Water</v>
          </cell>
        </row>
        <row r="21117">
          <cell r="B21117">
            <v>5364.44</v>
          </cell>
          <cell r="C21117">
            <v>2013</v>
          </cell>
          <cell r="D21117" t="str">
            <v>700215  Governance Support</v>
          </cell>
          <cell r="E21117" t="str">
            <v>Informal Settlements</v>
          </cell>
          <cell r="F21117" t="str">
            <v>Water</v>
          </cell>
        </row>
        <row r="21118">
          <cell r="B21118">
            <v>5364.44</v>
          </cell>
          <cell r="C21118">
            <v>2013</v>
          </cell>
          <cell r="D21118" t="str">
            <v>700215  Governance Support</v>
          </cell>
          <cell r="E21118" t="str">
            <v>TOC</v>
          </cell>
          <cell r="F21118" t="str">
            <v>Water</v>
          </cell>
        </row>
        <row r="21119">
          <cell r="B21119">
            <v>5364.44</v>
          </cell>
          <cell r="C21119">
            <v>2013</v>
          </cell>
          <cell r="D21119" t="str">
            <v>700215  Governance Support</v>
          </cell>
          <cell r="E21119" t="str">
            <v>Planning &amp; Design</v>
          </cell>
          <cell r="F21119" t="str">
            <v>Water</v>
          </cell>
        </row>
        <row r="21120">
          <cell r="B21120">
            <v>5364.44</v>
          </cell>
          <cell r="C21120">
            <v>2013</v>
          </cell>
          <cell r="D21120" t="str">
            <v>700215  Governance Support</v>
          </cell>
          <cell r="E21120" t="str">
            <v>Informal Settlements</v>
          </cell>
          <cell r="F21120" t="str">
            <v>Water</v>
          </cell>
        </row>
        <row r="21121">
          <cell r="B21121">
            <v>5364.44</v>
          </cell>
          <cell r="C21121">
            <v>2013</v>
          </cell>
          <cell r="D21121" t="str">
            <v>700215  Governance Support</v>
          </cell>
          <cell r="E21121" t="str">
            <v>Logistics</v>
          </cell>
          <cell r="F21121" t="str">
            <v>Water</v>
          </cell>
        </row>
        <row r="21122">
          <cell r="B21122">
            <v>5364.44</v>
          </cell>
          <cell r="C21122">
            <v>2013</v>
          </cell>
          <cell r="D21122" t="str">
            <v>700215  Governance Support</v>
          </cell>
          <cell r="E21122" t="str">
            <v>District 7</v>
          </cell>
          <cell r="F21122" t="str">
            <v>Sewer</v>
          </cell>
        </row>
        <row r="21123">
          <cell r="B21123">
            <v>5364.44</v>
          </cell>
          <cell r="C21123">
            <v>2013</v>
          </cell>
          <cell r="D21123" t="str">
            <v>700215  Governance Support</v>
          </cell>
          <cell r="E21123" t="str">
            <v>District 7</v>
          </cell>
          <cell r="F21123" t="str">
            <v>Sewer</v>
          </cell>
        </row>
        <row r="21124">
          <cell r="B21124">
            <v>5364.44</v>
          </cell>
          <cell r="C21124">
            <v>2013</v>
          </cell>
          <cell r="D21124" t="str">
            <v>700215  Governance Support</v>
          </cell>
          <cell r="E21124" t="str">
            <v>District 7</v>
          </cell>
          <cell r="F21124" t="str">
            <v>Sewer</v>
          </cell>
        </row>
        <row r="21125">
          <cell r="B21125">
            <v>5364.44</v>
          </cell>
          <cell r="C21125">
            <v>2013</v>
          </cell>
          <cell r="D21125" t="str">
            <v>700215  Governance Support</v>
          </cell>
          <cell r="E21125" t="str">
            <v>District 7</v>
          </cell>
          <cell r="F21125" t="str">
            <v>Sewer</v>
          </cell>
        </row>
        <row r="21126">
          <cell r="B21126">
            <v>5364.44</v>
          </cell>
          <cell r="C21126">
            <v>2013</v>
          </cell>
          <cell r="D21126" t="str">
            <v>700215  Governance Support</v>
          </cell>
          <cell r="E21126" t="str">
            <v>District 7</v>
          </cell>
          <cell r="F21126" t="str">
            <v>Sewer</v>
          </cell>
        </row>
        <row r="21127">
          <cell r="B21127">
            <v>5364.44</v>
          </cell>
          <cell r="C21127">
            <v>2013</v>
          </cell>
          <cell r="D21127" t="str">
            <v>700215  Governance Support</v>
          </cell>
          <cell r="E21127" t="str">
            <v>District 7</v>
          </cell>
          <cell r="F21127" t="str">
            <v>Sewer</v>
          </cell>
        </row>
        <row r="21128">
          <cell r="B21128">
            <v>5364.44</v>
          </cell>
          <cell r="C21128">
            <v>2013</v>
          </cell>
          <cell r="D21128" t="str">
            <v>700215  Governance Support</v>
          </cell>
          <cell r="E21128" t="str">
            <v>District 6</v>
          </cell>
          <cell r="F21128" t="str">
            <v>Sewer</v>
          </cell>
        </row>
        <row r="21129">
          <cell r="B21129">
            <v>5364.44</v>
          </cell>
          <cell r="C21129">
            <v>2013</v>
          </cell>
          <cell r="D21129" t="str">
            <v>700215  Governance Support</v>
          </cell>
          <cell r="E21129" t="str">
            <v>District 6</v>
          </cell>
          <cell r="F21129" t="str">
            <v>Sewer</v>
          </cell>
        </row>
        <row r="21130">
          <cell r="B21130">
            <v>5364.44</v>
          </cell>
          <cell r="C21130">
            <v>2013</v>
          </cell>
          <cell r="D21130" t="str">
            <v>700215  Governance Support</v>
          </cell>
          <cell r="E21130" t="str">
            <v>District 6</v>
          </cell>
          <cell r="F21130" t="str">
            <v>Sewer</v>
          </cell>
        </row>
        <row r="21131">
          <cell r="B21131">
            <v>5364.44</v>
          </cell>
          <cell r="C21131">
            <v>2013</v>
          </cell>
          <cell r="D21131" t="str">
            <v>700215  Governance Support</v>
          </cell>
          <cell r="E21131" t="str">
            <v>District 6</v>
          </cell>
          <cell r="F21131" t="str">
            <v>Sewer</v>
          </cell>
        </row>
        <row r="21132">
          <cell r="B21132">
            <v>5364.44</v>
          </cell>
          <cell r="C21132">
            <v>2013</v>
          </cell>
          <cell r="D21132" t="str">
            <v>700215  Governance Support</v>
          </cell>
          <cell r="E21132" t="str">
            <v>District 6</v>
          </cell>
          <cell r="F21132" t="str">
            <v>Sewer</v>
          </cell>
        </row>
        <row r="21133">
          <cell r="B21133">
            <v>5364.44</v>
          </cell>
          <cell r="C21133">
            <v>2013</v>
          </cell>
          <cell r="D21133" t="str">
            <v>700215  Governance Support</v>
          </cell>
          <cell r="E21133" t="str">
            <v>District 6</v>
          </cell>
          <cell r="F21133" t="str">
            <v>Sewer</v>
          </cell>
        </row>
        <row r="21134">
          <cell r="B21134">
            <v>5364.44</v>
          </cell>
          <cell r="C21134">
            <v>2013</v>
          </cell>
          <cell r="D21134" t="str">
            <v>700215  Governance Support</v>
          </cell>
          <cell r="E21134" t="str">
            <v>District 7</v>
          </cell>
          <cell r="F21134" t="str">
            <v>Sewer</v>
          </cell>
        </row>
        <row r="21135">
          <cell r="B21135">
            <v>5364.44</v>
          </cell>
          <cell r="C21135">
            <v>2013</v>
          </cell>
          <cell r="D21135" t="str">
            <v>700215  Governance Support</v>
          </cell>
          <cell r="E21135" t="str">
            <v>District 7</v>
          </cell>
          <cell r="F21135" t="str">
            <v>Sewer</v>
          </cell>
        </row>
        <row r="21136">
          <cell r="B21136">
            <v>5364.44</v>
          </cell>
          <cell r="C21136">
            <v>2013</v>
          </cell>
          <cell r="D21136" t="str">
            <v>700215  Governance Support</v>
          </cell>
          <cell r="E21136" t="str">
            <v>District 7</v>
          </cell>
          <cell r="F21136" t="str">
            <v>Sewer</v>
          </cell>
        </row>
        <row r="21137">
          <cell r="B21137">
            <v>5364.44</v>
          </cell>
          <cell r="C21137">
            <v>2013</v>
          </cell>
          <cell r="D21137" t="str">
            <v>700215  Governance Support</v>
          </cell>
          <cell r="E21137" t="str">
            <v>District 7</v>
          </cell>
          <cell r="F21137" t="str">
            <v>Sewer</v>
          </cell>
        </row>
        <row r="21138">
          <cell r="B21138">
            <v>5364.44</v>
          </cell>
          <cell r="C21138">
            <v>2013</v>
          </cell>
          <cell r="D21138" t="str">
            <v>700215  Governance Support</v>
          </cell>
          <cell r="E21138" t="str">
            <v>District 7</v>
          </cell>
          <cell r="F21138" t="str">
            <v>Sewer</v>
          </cell>
        </row>
        <row r="21139">
          <cell r="B21139">
            <v>5364.44</v>
          </cell>
          <cell r="C21139">
            <v>2013</v>
          </cell>
          <cell r="D21139" t="str">
            <v>700215  Governance Support</v>
          </cell>
          <cell r="E21139" t="str">
            <v>District 4</v>
          </cell>
          <cell r="F21139" t="str">
            <v>Sewer</v>
          </cell>
        </row>
        <row r="21140">
          <cell r="B21140">
            <v>11706.53</v>
          </cell>
          <cell r="C21140">
            <v>2013</v>
          </cell>
          <cell r="D21140" t="str">
            <v>700360  Legal Services</v>
          </cell>
          <cell r="E21140" t="str">
            <v>District 4</v>
          </cell>
          <cell r="F21140" t="str">
            <v>Water</v>
          </cell>
        </row>
        <row r="21141">
          <cell r="B21141">
            <v>11706.53</v>
          </cell>
          <cell r="C21141">
            <v>2013</v>
          </cell>
          <cell r="D21141" t="str">
            <v>700360  Legal Services</v>
          </cell>
          <cell r="E21141" t="str">
            <v>District 4</v>
          </cell>
          <cell r="F21141" t="str">
            <v>Water</v>
          </cell>
        </row>
        <row r="21142">
          <cell r="B21142">
            <v>11706.53</v>
          </cell>
          <cell r="C21142">
            <v>2013</v>
          </cell>
          <cell r="D21142" t="str">
            <v>700360  Legal Services</v>
          </cell>
          <cell r="E21142" t="str">
            <v>District 4</v>
          </cell>
          <cell r="F21142" t="str">
            <v>Water</v>
          </cell>
        </row>
        <row r="21143">
          <cell r="B21143">
            <v>11706.53</v>
          </cell>
          <cell r="C21143">
            <v>2013</v>
          </cell>
          <cell r="D21143" t="str">
            <v>700360  Legal Services</v>
          </cell>
          <cell r="E21143" t="str">
            <v>District 4</v>
          </cell>
          <cell r="F21143" t="str">
            <v>Water</v>
          </cell>
        </row>
        <row r="21144">
          <cell r="B21144">
            <v>11706.53</v>
          </cell>
          <cell r="C21144">
            <v>2013</v>
          </cell>
          <cell r="D21144" t="str">
            <v>700360  Legal Services</v>
          </cell>
          <cell r="E21144" t="str">
            <v>District 4</v>
          </cell>
          <cell r="F21144" t="str">
            <v>Water</v>
          </cell>
        </row>
        <row r="21145">
          <cell r="B21145">
            <v>11706.53</v>
          </cell>
          <cell r="C21145">
            <v>2013</v>
          </cell>
          <cell r="D21145" t="str">
            <v>700360  Legal Services</v>
          </cell>
          <cell r="E21145" t="str">
            <v>District 4</v>
          </cell>
          <cell r="F21145" t="str">
            <v>Water</v>
          </cell>
        </row>
        <row r="21146">
          <cell r="B21146">
            <v>11706.53</v>
          </cell>
          <cell r="C21146">
            <v>2013</v>
          </cell>
          <cell r="D21146" t="str">
            <v>700360  Legal Services</v>
          </cell>
          <cell r="E21146" t="str">
            <v>District 3</v>
          </cell>
          <cell r="F21146" t="str">
            <v>Water</v>
          </cell>
        </row>
        <row r="21147">
          <cell r="B21147">
            <v>11706.53</v>
          </cell>
          <cell r="C21147">
            <v>2013</v>
          </cell>
          <cell r="D21147" t="str">
            <v>700360  Legal Services</v>
          </cell>
          <cell r="E21147" t="str">
            <v>District 3</v>
          </cell>
          <cell r="F21147" t="str">
            <v>Water</v>
          </cell>
        </row>
        <row r="21148">
          <cell r="B21148">
            <v>11706.53</v>
          </cell>
          <cell r="C21148">
            <v>2013</v>
          </cell>
          <cell r="D21148" t="str">
            <v>700360  Legal Services</v>
          </cell>
          <cell r="E21148" t="str">
            <v>District 3</v>
          </cell>
          <cell r="F21148" t="str">
            <v>Water</v>
          </cell>
        </row>
        <row r="21149">
          <cell r="B21149">
            <v>11706.53</v>
          </cell>
          <cell r="C21149">
            <v>2013</v>
          </cell>
          <cell r="D21149" t="str">
            <v>700360  Legal Services</v>
          </cell>
          <cell r="E21149" t="str">
            <v>District 3</v>
          </cell>
          <cell r="F21149" t="str">
            <v>Water</v>
          </cell>
        </row>
        <row r="21150">
          <cell r="B21150">
            <v>11706.53</v>
          </cell>
          <cell r="C21150">
            <v>2013</v>
          </cell>
          <cell r="D21150" t="str">
            <v>700360  Legal Services</v>
          </cell>
          <cell r="E21150" t="str">
            <v>District 6</v>
          </cell>
          <cell r="F21150" t="str">
            <v>Water</v>
          </cell>
        </row>
        <row r="21151">
          <cell r="B21151">
            <v>11706.53</v>
          </cell>
          <cell r="C21151">
            <v>2013</v>
          </cell>
          <cell r="D21151" t="str">
            <v>700360  Legal Services</v>
          </cell>
          <cell r="E21151" t="str">
            <v>District 8</v>
          </cell>
          <cell r="F21151" t="str">
            <v>Water</v>
          </cell>
        </row>
        <row r="21152">
          <cell r="B21152">
            <v>11706.53</v>
          </cell>
          <cell r="C21152">
            <v>2013</v>
          </cell>
          <cell r="D21152" t="str">
            <v>700360  Legal Services</v>
          </cell>
          <cell r="E21152" t="str">
            <v>District 8</v>
          </cell>
          <cell r="F21152" t="str">
            <v>Water</v>
          </cell>
        </row>
        <row r="21153">
          <cell r="B21153">
            <v>11706.53</v>
          </cell>
          <cell r="C21153">
            <v>2013</v>
          </cell>
          <cell r="D21153" t="str">
            <v>700360  Legal Services</v>
          </cell>
          <cell r="E21153" t="str">
            <v>District 6</v>
          </cell>
          <cell r="F21153" t="str">
            <v>Water</v>
          </cell>
        </row>
        <row r="21154">
          <cell r="B21154">
            <v>11706.53</v>
          </cell>
          <cell r="C21154">
            <v>2013</v>
          </cell>
          <cell r="D21154" t="str">
            <v>700360  Legal Services</v>
          </cell>
          <cell r="E21154" t="str">
            <v>TOC</v>
          </cell>
          <cell r="F21154" t="str">
            <v>Water</v>
          </cell>
        </row>
        <row r="21155">
          <cell r="B21155">
            <v>11706.53</v>
          </cell>
          <cell r="C21155">
            <v>2013</v>
          </cell>
          <cell r="D21155" t="str">
            <v>700360  Legal Services</v>
          </cell>
          <cell r="E21155" t="str">
            <v>District 1</v>
          </cell>
          <cell r="F21155" t="str">
            <v>Water</v>
          </cell>
        </row>
        <row r="21156">
          <cell r="B21156">
            <v>11706.53</v>
          </cell>
          <cell r="C21156">
            <v>2013</v>
          </cell>
          <cell r="D21156" t="str">
            <v>700360  Legal Services</v>
          </cell>
          <cell r="E21156" t="str">
            <v>District 1</v>
          </cell>
          <cell r="F21156" t="str">
            <v>Water</v>
          </cell>
        </row>
        <row r="21157">
          <cell r="B21157">
            <v>11706.53</v>
          </cell>
          <cell r="C21157">
            <v>2013</v>
          </cell>
          <cell r="D21157" t="str">
            <v>700360  Legal Services</v>
          </cell>
          <cell r="E21157" t="str">
            <v>District 1</v>
          </cell>
          <cell r="F21157" t="str">
            <v>Water</v>
          </cell>
        </row>
        <row r="21158">
          <cell r="B21158">
            <v>11706.53</v>
          </cell>
          <cell r="C21158">
            <v>2013</v>
          </cell>
          <cell r="D21158" t="str">
            <v>700360  Legal Services</v>
          </cell>
          <cell r="E21158" t="str">
            <v>District 1</v>
          </cell>
          <cell r="F21158" t="str">
            <v>Water</v>
          </cell>
        </row>
        <row r="21159">
          <cell r="B21159">
            <v>11706.53</v>
          </cell>
          <cell r="C21159">
            <v>2013</v>
          </cell>
          <cell r="D21159" t="str">
            <v>700360  Legal Services</v>
          </cell>
          <cell r="E21159" t="str">
            <v>District 1</v>
          </cell>
          <cell r="F21159" t="str">
            <v>Water</v>
          </cell>
        </row>
        <row r="21160">
          <cell r="B21160">
            <v>11706.53</v>
          </cell>
          <cell r="C21160">
            <v>2013</v>
          </cell>
          <cell r="D21160" t="str">
            <v>700360  Legal Services</v>
          </cell>
          <cell r="E21160" t="str">
            <v>Logistics</v>
          </cell>
          <cell r="F21160" t="str">
            <v>Water</v>
          </cell>
        </row>
        <row r="21161">
          <cell r="B21161">
            <v>11706.53</v>
          </cell>
          <cell r="C21161">
            <v>2013</v>
          </cell>
          <cell r="D21161" t="str">
            <v>700360  Legal Services</v>
          </cell>
          <cell r="E21161" t="str">
            <v>Logistics</v>
          </cell>
          <cell r="F21161" t="str">
            <v>Water</v>
          </cell>
        </row>
        <row r="21162">
          <cell r="B21162">
            <v>11706.53</v>
          </cell>
          <cell r="C21162">
            <v>2013</v>
          </cell>
          <cell r="D21162" t="str">
            <v>700360  Legal Services</v>
          </cell>
          <cell r="E21162" t="str">
            <v>Logistics</v>
          </cell>
          <cell r="F21162" t="str">
            <v>Water</v>
          </cell>
        </row>
        <row r="21163">
          <cell r="B21163">
            <v>11706.53</v>
          </cell>
          <cell r="C21163">
            <v>2013</v>
          </cell>
          <cell r="D21163" t="str">
            <v>700360  Legal Services</v>
          </cell>
          <cell r="E21163" t="str">
            <v>Logistics</v>
          </cell>
          <cell r="F21163" t="str">
            <v>Water</v>
          </cell>
        </row>
        <row r="21164">
          <cell r="B21164">
            <v>11706.53</v>
          </cell>
          <cell r="C21164">
            <v>2013</v>
          </cell>
          <cell r="D21164" t="str">
            <v>700360  Legal Services</v>
          </cell>
          <cell r="E21164" t="str">
            <v>Logistics</v>
          </cell>
          <cell r="F21164" t="str">
            <v>Water</v>
          </cell>
        </row>
        <row r="21165">
          <cell r="B21165">
            <v>11706.53</v>
          </cell>
          <cell r="C21165">
            <v>2013</v>
          </cell>
          <cell r="D21165" t="str">
            <v>700360  Legal Services</v>
          </cell>
          <cell r="E21165" t="str">
            <v>Logistics</v>
          </cell>
          <cell r="F21165" t="str">
            <v>Water</v>
          </cell>
        </row>
        <row r="21166">
          <cell r="B21166">
            <v>11706.53</v>
          </cell>
          <cell r="C21166">
            <v>2013</v>
          </cell>
          <cell r="D21166" t="str">
            <v>700360  Legal Services</v>
          </cell>
          <cell r="E21166" t="str">
            <v>District 8</v>
          </cell>
          <cell r="F21166" t="str">
            <v>Water</v>
          </cell>
        </row>
        <row r="21167">
          <cell r="B21167">
            <v>11706.53</v>
          </cell>
          <cell r="C21167">
            <v>2013</v>
          </cell>
          <cell r="D21167" t="str">
            <v>700360  Legal Services</v>
          </cell>
          <cell r="E21167" t="e">
            <v>#N/A</v>
          </cell>
          <cell r="F21167" t="str">
            <v>Sewer</v>
          </cell>
        </row>
        <row r="21168">
          <cell r="B21168">
            <v>11706.53</v>
          </cell>
          <cell r="C21168">
            <v>2013</v>
          </cell>
          <cell r="D21168" t="str">
            <v>700360  Legal Services</v>
          </cell>
          <cell r="E21168" t="e">
            <v>#N/A</v>
          </cell>
          <cell r="F21168" t="str">
            <v>Sewer</v>
          </cell>
        </row>
        <row r="21169">
          <cell r="B21169">
            <v>11706.53</v>
          </cell>
          <cell r="C21169">
            <v>2013</v>
          </cell>
          <cell r="D21169" t="str">
            <v>700360  Legal Services</v>
          </cell>
          <cell r="E21169" t="str">
            <v>District 8</v>
          </cell>
          <cell r="F21169" t="str">
            <v>Water</v>
          </cell>
        </row>
        <row r="21170">
          <cell r="B21170">
            <v>11706.53</v>
          </cell>
          <cell r="C21170">
            <v>2013</v>
          </cell>
          <cell r="D21170" t="str">
            <v>700360  Legal Services</v>
          </cell>
          <cell r="E21170" t="str">
            <v>District 8</v>
          </cell>
          <cell r="F21170" t="str">
            <v>Water</v>
          </cell>
        </row>
        <row r="21171">
          <cell r="B21171">
            <v>11706.53</v>
          </cell>
          <cell r="C21171">
            <v>2013</v>
          </cell>
          <cell r="D21171" t="str">
            <v>700360  Legal Services</v>
          </cell>
          <cell r="E21171" t="str">
            <v>District 8</v>
          </cell>
          <cell r="F21171" t="str">
            <v>Water</v>
          </cell>
        </row>
        <row r="21172">
          <cell r="B21172">
            <v>11706.53</v>
          </cell>
          <cell r="C21172">
            <v>2013</v>
          </cell>
          <cell r="D21172" t="str">
            <v>700360  Legal Services</v>
          </cell>
          <cell r="E21172" t="str">
            <v>District 8</v>
          </cell>
          <cell r="F21172" t="str">
            <v>Water</v>
          </cell>
        </row>
        <row r="21173">
          <cell r="B21173">
            <v>11706.53</v>
          </cell>
          <cell r="C21173">
            <v>2013</v>
          </cell>
          <cell r="D21173" t="str">
            <v>700360  Legal Services</v>
          </cell>
          <cell r="E21173" t="str">
            <v>District 8</v>
          </cell>
          <cell r="F21173" t="str">
            <v>Water</v>
          </cell>
        </row>
        <row r="21174">
          <cell r="B21174">
            <v>11706.53</v>
          </cell>
          <cell r="C21174">
            <v>2013</v>
          </cell>
          <cell r="D21174" t="str">
            <v>700360  Legal Services</v>
          </cell>
          <cell r="E21174" t="str">
            <v>District 8</v>
          </cell>
          <cell r="F21174" t="str">
            <v>Water</v>
          </cell>
        </row>
        <row r="21175">
          <cell r="B21175">
            <v>11706.53</v>
          </cell>
          <cell r="C21175">
            <v>2013</v>
          </cell>
          <cell r="D21175" t="str">
            <v>700360  Legal Services</v>
          </cell>
          <cell r="E21175" t="str">
            <v>District 8</v>
          </cell>
          <cell r="F21175" t="str">
            <v>Water</v>
          </cell>
        </row>
        <row r="21176">
          <cell r="B21176">
            <v>11706.53</v>
          </cell>
          <cell r="C21176">
            <v>2013</v>
          </cell>
          <cell r="D21176" t="str">
            <v>700360  Legal Services</v>
          </cell>
          <cell r="E21176" t="str">
            <v>District 8</v>
          </cell>
          <cell r="F21176" t="str">
            <v>Water</v>
          </cell>
        </row>
        <row r="21177">
          <cell r="B21177">
            <v>11706.53</v>
          </cell>
          <cell r="C21177">
            <v>2013</v>
          </cell>
          <cell r="D21177" t="str">
            <v>700360  Legal Services</v>
          </cell>
          <cell r="E21177" t="str">
            <v>District 8</v>
          </cell>
          <cell r="F21177" t="str">
            <v>Water</v>
          </cell>
        </row>
        <row r="21178">
          <cell r="B21178">
            <v>11706.53</v>
          </cell>
          <cell r="C21178">
            <v>2013</v>
          </cell>
          <cell r="D21178" t="str">
            <v>700360  Legal Services</v>
          </cell>
          <cell r="E21178" t="str">
            <v>District 8</v>
          </cell>
          <cell r="F21178" t="str">
            <v>Water</v>
          </cell>
        </row>
        <row r="21179">
          <cell r="B21179">
            <v>11706.53</v>
          </cell>
          <cell r="C21179">
            <v>2013</v>
          </cell>
          <cell r="D21179" t="str">
            <v>700360  Legal Services</v>
          </cell>
          <cell r="E21179" t="str">
            <v>District 8</v>
          </cell>
          <cell r="F21179" t="str">
            <v>Water</v>
          </cell>
        </row>
        <row r="21180">
          <cell r="B21180">
            <v>11706.53</v>
          </cell>
          <cell r="C21180">
            <v>2013</v>
          </cell>
          <cell r="D21180" t="str">
            <v>700360  Legal Services</v>
          </cell>
          <cell r="E21180" t="str">
            <v>District 6</v>
          </cell>
          <cell r="F21180" t="str">
            <v>Water</v>
          </cell>
        </row>
        <row r="21181">
          <cell r="B21181">
            <v>11706.53</v>
          </cell>
          <cell r="C21181">
            <v>2013</v>
          </cell>
          <cell r="D21181" t="str">
            <v>700360  Legal Services</v>
          </cell>
          <cell r="E21181" t="str">
            <v>District 6</v>
          </cell>
          <cell r="F21181" t="str">
            <v>Water</v>
          </cell>
        </row>
        <row r="21182">
          <cell r="B21182">
            <v>11706.53</v>
          </cell>
          <cell r="C21182">
            <v>2013</v>
          </cell>
          <cell r="D21182" t="str">
            <v>700360  Legal Services</v>
          </cell>
          <cell r="E21182" t="str">
            <v>District 6</v>
          </cell>
          <cell r="F21182" t="str">
            <v>Water</v>
          </cell>
        </row>
        <row r="21183">
          <cell r="B21183">
            <v>11706.53</v>
          </cell>
          <cell r="C21183">
            <v>2013</v>
          </cell>
          <cell r="D21183" t="str">
            <v>700360  Legal Services</v>
          </cell>
          <cell r="E21183" t="str">
            <v>District 6</v>
          </cell>
          <cell r="F21183" t="str">
            <v>Water</v>
          </cell>
        </row>
        <row r="21184">
          <cell r="B21184">
            <v>11706.53</v>
          </cell>
          <cell r="C21184">
            <v>2013</v>
          </cell>
          <cell r="D21184" t="str">
            <v>700360  Legal Services</v>
          </cell>
          <cell r="E21184" t="str">
            <v>District 6</v>
          </cell>
          <cell r="F21184" t="str">
            <v>Water</v>
          </cell>
        </row>
        <row r="21185">
          <cell r="B21185">
            <v>11706.53</v>
          </cell>
          <cell r="C21185">
            <v>2013</v>
          </cell>
          <cell r="D21185" t="str">
            <v>700360  Legal Services</v>
          </cell>
          <cell r="E21185" t="str">
            <v>District 6</v>
          </cell>
          <cell r="F21185" t="str">
            <v>Water</v>
          </cell>
        </row>
        <row r="21186">
          <cell r="B21186">
            <v>11706.53</v>
          </cell>
          <cell r="C21186">
            <v>2013</v>
          </cell>
          <cell r="D21186" t="str">
            <v>700360  Legal Services</v>
          </cell>
          <cell r="E21186" t="str">
            <v>District 6</v>
          </cell>
          <cell r="F21186" t="str">
            <v>Water</v>
          </cell>
        </row>
        <row r="21187">
          <cell r="B21187">
            <v>11706.53</v>
          </cell>
          <cell r="C21187">
            <v>2013</v>
          </cell>
          <cell r="D21187" t="str">
            <v>700360  Legal Services</v>
          </cell>
          <cell r="E21187" t="str">
            <v>District 8</v>
          </cell>
          <cell r="F21187" t="str">
            <v>Water</v>
          </cell>
        </row>
        <row r="21188">
          <cell r="B21188">
            <v>11706.53</v>
          </cell>
          <cell r="C21188">
            <v>2013</v>
          </cell>
          <cell r="D21188" t="str">
            <v>700360  Legal Services</v>
          </cell>
          <cell r="E21188" t="str">
            <v>District 8</v>
          </cell>
          <cell r="F21188" t="str">
            <v>Water</v>
          </cell>
        </row>
        <row r="21189">
          <cell r="B21189">
            <v>11706.53</v>
          </cell>
          <cell r="C21189">
            <v>2013</v>
          </cell>
          <cell r="D21189" t="str">
            <v>700360  Legal Services</v>
          </cell>
          <cell r="E21189" t="str">
            <v>District 8</v>
          </cell>
          <cell r="F21189" t="str">
            <v>Water</v>
          </cell>
        </row>
        <row r="21190">
          <cell r="B21190">
            <v>11706.53</v>
          </cell>
          <cell r="C21190">
            <v>2013</v>
          </cell>
          <cell r="D21190" t="str">
            <v>700360  Legal Services</v>
          </cell>
          <cell r="E21190" t="str">
            <v>District 8</v>
          </cell>
          <cell r="F21190" t="str">
            <v>Water</v>
          </cell>
        </row>
        <row r="21191">
          <cell r="B21191">
            <v>11706.53</v>
          </cell>
          <cell r="C21191">
            <v>2013</v>
          </cell>
          <cell r="D21191" t="str">
            <v>700360  Legal Services</v>
          </cell>
          <cell r="E21191" t="str">
            <v>District 1</v>
          </cell>
          <cell r="F21191" t="str">
            <v>Water</v>
          </cell>
        </row>
        <row r="21192">
          <cell r="B21192">
            <v>11706.53</v>
          </cell>
          <cell r="C21192">
            <v>2013</v>
          </cell>
          <cell r="D21192" t="str">
            <v>700360  Legal Services</v>
          </cell>
          <cell r="E21192" t="str">
            <v>District 8</v>
          </cell>
          <cell r="F21192" t="str">
            <v>Water</v>
          </cell>
        </row>
        <row r="21193">
          <cell r="B21193">
            <v>11706.53</v>
          </cell>
          <cell r="C21193">
            <v>2013</v>
          </cell>
          <cell r="D21193" t="str">
            <v>700360  Legal Services</v>
          </cell>
          <cell r="E21193" t="str">
            <v>Logistics</v>
          </cell>
          <cell r="F21193" t="str">
            <v>Water</v>
          </cell>
        </row>
        <row r="21194">
          <cell r="B21194">
            <v>11706.53</v>
          </cell>
          <cell r="C21194">
            <v>2013</v>
          </cell>
          <cell r="D21194" t="str">
            <v>700360  Legal Services</v>
          </cell>
          <cell r="E21194" t="str">
            <v>District 4</v>
          </cell>
          <cell r="F21194" t="str">
            <v>Sewer</v>
          </cell>
        </row>
        <row r="21195">
          <cell r="B21195">
            <v>11706.53</v>
          </cell>
          <cell r="C21195">
            <v>2013</v>
          </cell>
          <cell r="D21195" t="str">
            <v>700360  Legal Services</v>
          </cell>
          <cell r="E21195" t="str">
            <v>District 4</v>
          </cell>
          <cell r="F21195" t="str">
            <v>Sewer</v>
          </cell>
        </row>
        <row r="21196">
          <cell r="B21196">
            <v>11706.53</v>
          </cell>
          <cell r="C21196">
            <v>2013</v>
          </cell>
          <cell r="D21196" t="str">
            <v>700360  Legal Services</v>
          </cell>
          <cell r="E21196" t="str">
            <v>District 4</v>
          </cell>
          <cell r="F21196" t="str">
            <v>Sewer</v>
          </cell>
        </row>
        <row r="21197">
          <cell r="B21197">
            <v>11706.53</v>
          </cell>
          <cell r="C21197">
            <v>2013</v>
          </cell>
          <cell r="D21197" t="str">
            <v>700360  Legal Services</v>
          </cell>
          <cell r="E21197" t="str">
            <v>District 3</v>
          </cell>
          <cell r="F21197" t="str">
            <v>Sewer</v>
          </cell>
        </row>
        <row r="21198">
          <cell r="B21198">
            <v>11706.53</v>
          </cell>
          <cell r="C21198">
            <v>2013</v>
          </cell>
          <cell r="D21198" t="str">
            <v>700360  Legal Services</v>
          </cell>
          <cell r="E21198" t="str">
            <v>District 3</v>
          </cell>
          <cell r="F21198" t="str">
            <v>Sewer</v>
          </cell>
        </row>
        <row r="21199">
          <cell r="B21199">
            <v>11706.53</v>
          </cell>
          <cell r="C21199">
            <v>2013</v>
          </cell>
          <cell r="D21199" t="str">
            <v>700360  Legal Services</v>
          </cell>
          <cell r="E21199" t="str">
            <v>District 3</v>
          </cell>
          <cell r="F21199" t="str">
            <v>Sewer</v>
          </cell>
        </row>
        <row r="21200">
          <cell r="B21200">
            <v>11706.53</v>
          </cell>
          <cell r="C21200">
            <v>2013</v>
          </cell>
          <cell r="D21200" t="str">
            <v>700360  Legal Services</v>
          </cell>
          <cell r="E21200" t="str">
            <v>TOC</v>
          </cell>
          <cell r="F21200" t="str">
            <v>Sewer</v>
          </cell>
        </row>
        <row r="21201">
          <cell r="B21201">
            <v>11706.53</v>
          </cell>
          <cell r="C21201">
            <v>2013</v>
          </cell>
          <cell r="D21201" t="str">
            <v>700360  Legal Services</v>
          </cell>
          <cell r="E21201" t="str">
            <v>District 7</v>
          </cell>
          <cell r="F21201" t="str">
            <v>Sewer</v>
          </cell>
        </row>
        <row r="21202">
          <cell r="B21202">
            <v>11706.53</v>
          </cell>
          <cell r="C21202">
            <v>2013</v>
          </cell>
          <cell r="D21202" t="str">
            <v>700360  Legal Services</v>
          </cell>
          <cell r="E21202" t="str">
            <v>District 7</v>
          </cell>
          <cell r="F21202" t="str">
            <v>Sewer</v>
          </cell>
        </row>
        <row r="21203">
          <cell r="B21203">
            <v>11706.53</v>
          </cell>
          <cell r="C21203">
            <v>2013</v>
          </cell>
          <cell r="D21203" t="str">
            <v>700360  Legal Services</v>
          </cell>
          <cell r="E21203" t="str">
            <v>District 6</v>
          </cell>
          <cell r="F21203" t="str">
            <v>Sewer</v>
          </cell>
        </row>
        <row r="21204">
          <cell r="B21204">
            <v>11706.53</v>
          </cell>
          <cell r="C21204">
            <v>2013</v>
          </cell>
          <cell r="D21204" t="str">
            <v>700360  Legal Services</v>
          </cell>
          <cell r="E21204" t="str">
            <v>District 7</v>
          </cell>
          <cell r="F21204" t="str">
            <v>Sewer</v>
          </cell>
        </row>
        <row r="21205">
          <cell r="B21205">
            <v>11706.53</v>
          </cell>
          <cell r="C21205">
            <v>2013</v>
          </cell>
          <cell r="D21205" t="str">
            <v>700360  Legal Services</v>
          </cell>
          <cell r="E21205" t="str">
            <v>District 1</v>
          </cell>
          <cell r="F21205" t="str">
            <v>Sewer</v>
          </cell>
        </row>
        <row r="21206">
          <cell r="B21206">
            <v>11706.53</v>
          </cell>
          <cell r="C21206">
            <v>2013</v>
          </cell>
          <cell r="D21206" t="str">
            <v>700360  Legal Services</v>
          </cell>
          <cell r="E21206" t="str">
            <v>District 1</v>
          </cell>
          <cell r="F21206" t="str">
            <v>Sewer</v>
          </cell>
        </row>
        <row r="21207">
          <cell r="B21207">
            <v>11706.53</v>
          </cell>
          <cell r="C21207">
            <v>2013</v>
          </cell>
          <cell r="D21207" t="str">
            <v>700360  Legal Services</v>
          </cell>
          <cell r="E21207" t="str">
            <v>District 1</v>
          </cell>
          <cell r="F21207" t="str">
            <v>Sewer</v>
          </cell>
        </row>
        <row r="21208">
          <cell r="B21208">
            <v>11706.53</v>
          </cell>
          <cell r="C21208">
            <v>2013</v>
          </cell>
          <cell r="D21208" t="str">
            <v>700360  Legal Services</v>
          </cell>
          <cell r="E21208" t="str">
            <v>Logistics</v>
          </cell>
          <cell r="F21208" t="str">
            <v>Sewer</v>
          </cell>
        </row>
        <row r="21209">
          <cell r="B21209">
            <v>11706.53</v>
          </cell>
          <cell r="C21209">
            <v>2013</v>
          </cell>
          <cell r="D21209" t="str">
            <v>700360  Legal Services</v>
          </cell>
          <cell r="E21209" t="str">
            <v>Logistics</v>
          </cell>
          <cell r="F21209" t="str">
            <v>Sewer</v>
          </cell>
        </row>
        <row r="21210">
          <cell r="B21210">
            <v>11706.53</v>
          </cell>
          <cell r="C21210">
            <v>2013</v>
          </cell>
          <cell r="D21210" t="str">
            <v>700360  Legal Services</v>
          </cell>
          <cell r="E21210" t="str">
            <v>Logistics</v>
          </cell>
          <cell r="F21210" t="str">
            <v>Sewer</v>
          </cell>
        </row>
        <row r="21211">
          <cell r="B21211">
            <v>11706.53</v>
          </cell>
          <cell r="C21211">
            <v>2013</v>
          </cell>
          <cell r="D21211" t="str">
            <v>700360  Legal Services</v>
          </cell>
          <cell r="E21211" t="str">
            <v>Logistics</v>
          </cell>
          <cell r="F21211" t="str">
            <v>Sewer</v>
          </cell>
        </row>
        <row r="21212">
          <cell r="B21212">
            <v>11706.53</v>
          </cell>
          <cell r="C21212">
            <v>2013</v>
          </cell>
          <cell r="D21212" t="str">
            <v>700360  Legal Services</v>
          </cell>
          <cell r="E21212" t="str">
            <v>Logistics</v>
          </cell>
          <cell r="F21212" t="str">
            <v>Sewer</v>
          </cell>
        </row>
        <row r="21213">
          <cell r="B21213">
            <v>11706.53</v>
          </cell>
          <cell r="C21213">
            <v>2013</v>
          </cell>
          <cell r="D21213" t="str">
            <v>700360  Legal Services</v>
          </cell>
          <cell r="E21213" t="str">
            <v>Logistics</v>
          </cell>
          <cell r="F21213" t="str">
            <v>Sewer</v>
          </cell>
        </row>
        <row r="21214">
          <cell r="B21214">
            <v>11706.53</v>
          </cell>
          <cell r="C21214">
            <v>2013</v>
          </cell>
          <cell r="D21214" t="str">
            <v>700360  Legal Services</v>
          </cell>
          <cell r="E21214" t="str">
            <v>Logistics</v>
          </cell>
          <cell r="F21214" t="str">
            <v>Sewer</v>
          </cell>
        </row>
        <row r="21215">
          <cell r="B21215">
            <v>11706.53</v>
          </cell>
          <cell r="C21215">
            <v>2013</v>
          </cell>
          <cell r="D21215" t="str">
            <v>700360  Legal Services</v>
          </cell>
          <cell r="E21215" t="str">
            <v>Informal Settlements</v>
          </cell>
          <cell r="F21215" t="str">
            <v>Sewer</v>
          </cell>
        </row>
        <row r="21216">
          <cell r="B21216">
            <v>11706.53</v>
          </cell>
          <cell r="C21216">
            <v>2013</v>
          </cell>
          <cell r="D21216" t="str">
            <v>700360  Legal Services</v>
          </cell>
          <cell r="E21216" t="str">
            <v>TOC</v>
          </cell>
          <cell r="F21216" t="str">
            <v>Sewer</v>
          </cell>
        </row>
        <row r="21217">
          <cell r="B21217">
            <v>11706.53</v>
          </cell>
          <cell r="C21217">
            <v>2013</v>
          </cell>
          <cell r="D21217" t="str">
            <v>700360  Legal Services</v>
          </cell>
          <cell r="E21217" t="str">
            <v>Planning &amp; Design</v>
          </cell>
          <cell r="F21217" t="str">
            <v>Sewer</v>
          </cell>
        </row>
        <row r="21218">
          <cell r="B21218">
            <v>11706.53</v>
          </cell>
          <cell r="C21218">
            <v>2013</v>
          </cell>
          <cell r="D21218" t="str">
            <v>700360  Legal Services</v>
          </cell>
          <cell r="E21218" t="str">
            <v>Planning &amp; Design</v>
          </cell>
          <cell r="F21218" t="str">
            <v>Sewer</v>
          </cell>
        </row>
        <row r="21219">
          <cell r="B21219">
            <v>11706.53</v>
          </cell>
          <cell r="C21219">
            <v>2013</v>
          </cell>
          <cell r="D21219" t="str">
            <v>700360  Legal Services</v>
          </cell>
          <cell r="E21219" t="str">
            <v>Informal Settlements</v>
          </cell>
          <cell r="F21219" t="str">
            <v>Sewer</v>
          </cell>
        </row>
        <row r="21220">
          <cell r="B21220">
            <v>11706.53</v>
          </cell>
          <cell r="C21220">
            <v>2013</v>
          </cell>
          <cell r="D21220" t="str">
            <v>700360  Legal Services</v>
          </cell>
          <cell r="E21220" t="str">
            <v>District 4</v>
          </cell>
          <cell r="F21220" t="str">
            <v>Sewer</v>
          </cell>
        </row>
        <row r="21221">
          <cell r="B21221">
            <v>11706.53</v>
          </cell>
          <cell r="C21221">
            <v>2013</v>
          </cell>
          <cell r="D21221" t="str">
            <v>700360  Legal Services</v>
          </cell>
          <cell r="E21221" t="str">
            <v>Logistics</v>
          </cell>
          <cell r="F21221" t="str">
            <v>Water</v>
          </cell>
        </row>
        <row r="21222">
          <cell r="B21222">
            <v>11706.53</v>
          </cell>
          <cell r="C21222">
            <v>2013</v>
          </cell>
          <cell r="D21222" t="str">
            <v>700360  Legal Services</v>
          </cell>
          <cell r="E21222" t="str">
            <v>Logistics</v>
          </cell>
          <cell r="F21222" t="str">
            <v>Water</v>
          </cell>
        </row>
        <row r="21223">
          <cell r="B21223">
            <v>11706.53</v>
          </cell>
          <cell r="C21223">
            <v>2013</v>
          </cell>
          <cell r="D21223" t="str">
            <v>700360  Legal Services</v>
          </cell>
          <cell r="E21223" t="str">
            <v>TOC</v>
          </cell>
          <cell r="F21223" t="str">
            <v>Water</v>
          </cell>
        </row>
        <row r="21224">
          <cell r="B21224">
            <v>11706.53</v>
          </cell>
          <cell r="C21224">
            <v>2013</v>
          </cell>
          <cell r="D21224" t="str">
            <v>700360  Legal Services</v>
          </cell>
          <cell r="E21224" t="str">
            <v>Informal Settlements</v>
          </cell>
          <cell r="F21224" t="str">
            <v>Water</v>
          </cell>
        </row>
        <row r="21225">
          <cell r="B21225">
            <v>11706.53</v>
          </cell>
          <cell r="C21225">
            <v>2013</v>
          </cell>
          <cell r="D21225" t="str">
            <v>700360  Legal Services</v>
          </cell>
          <cell r="E21225" t="str">
            <v>TOC</v>
          </cell>
          <cell r="F21225" t="str">
            <v>Water</v>
          </cell>
        </row>
        <row r="21226">
          <cell r="B21226">
            <v>11706.53</v>
          </cell>
          <cell r="C21226">
            <v>2013</v>
          </cell>
          <cell r="D21226" t="str">
            <v>700360  Legal Services</v>
          </cell>
          <cell r="E21226" t="str">
            <v>Planning &amp; Design</v>
          </cell>
          <cell r="F21226" t="str">
            <v>Water</v>
          </cell>
        </row>
        <row r="21227">
          <cell r="B21227">
            <v>11706.53</v>
          </cell>
          <cell r="C21227">
            <v>2013</v>
          </cell>
          <cell r="D21227" t="str">
            <v>700360  Legal Services</v>
          </cell>
          <cell r="E21227" t="str">
            <v>Informal Settlements</v>
          </cell>
          <cell r="F21227" t="str">
            <v>Water</v>
          </cell>
        </row>
        <row r="21228">
          <cell r="B21228">
            <v>11706.53</v>
          </cell>
          <cell r="C21228">
            <v>2013</v>
          </cell>
          <cell r="D21228" t="str">
            <v>700360  Legal Services</v>
          </cell>
          <cell r="E21228" t="str">
            <v>Logistics</v>
          </cell>
          <cell r="F21228" t="str">
            <v>Water</v>
          </cell>
        </row>
        <row r="21229">
          <cell r="B21229">
            <v>11706.53</v>
          </cell>
          <cell r="C21229">
            <v>2013</v>
          </cell>
          <cell r="D21229" t="str">
            <v>700360  Legal Services</v>
          </cell>
          <cell r="E21229" t="str">
            <v>District 7</v>
          </cell>
          <cell r="F21229" t="str">
            <v>Sewer</v>
          </cell>
        </row>
        <row r="21230">
          <cell r="B21230">
            <v>11706.53</v>
          </cell>
          <cell r="C21230">
            <v>2013</v>
          </cell>
          <cell r="D21230" t="str">
            <v>700360  Legal Services</v>
          </cell>
          <cell r="E21230" t="str">
            <v>District 7</v>
          </cell>
          <cell r="F21230" t="str">
            <v>Sewer</v>
          </cell>
        </row>
        <row r="21231">
          <cell r="B21231">
            <v>11706.53</v>
          </cell>
          <cell r="C21231">
            <v>2013</v>
          </cell>
          <cell r="D21231" t="str">
            <v>700360  Legal Services</v>
          </cell>
          <cell r="E21231" t="str">
            <v>District 7</v>
          </cell>
          <cell r="F21231" t="str">
            <v>Sewer</v>
          </cell>
        </row>
        <row r="21232">
          <cell r="B21232">
            <v>11706.53</v>
          </cell>
          <cell r="C21232">
            <v>2013</v>
          </cell>
          <cell r="D21232" t="str">
            <v>700360  Legal Services</v>
          </cell>
          <cell r="E21232" t="str">
            <v>District 7</v>
          </cell>
          <cell r="F21232" t="str">
            <v>Sewer</v>
          </cell>
        </row>
        <row r="21233">
          <cell r="B21233">
            <v>11706.53</v>
          </cell>
          <cell r="C21233">
            <v>2013</v>
          </cell>
          <cell r="D21233" t="str">
            <v>700360  Legal Services</v>
          </cell>
          <cell r="E21233" t="str">
            <v>District 7</v>
          </cell>
          <cell r="F21233" t="str">
            <v>Sewer</v>
          </cell>
        </row>
        <row r="21234">
          <cell r="B21234">
            <v>11706.53</v>
          </cell>
          <cell r="C21234">
            <v>2013</v>
          </cell>
          <cell r="D21234" t="str">
            <v>700360  Legal Services</v>
          </cell>
          <cell r="E21234" t="str">
            <v>District 7</v>
          </cell>
          <cell r="F21234" t="str">
            <v>Sewer</v>
          </cell>
        </row>
        <row r="21235">
          <cell r="B21235">
            <v>11706.53</v>
          </cell>
          <cell r="C21235">
            <v>2013</v>
          </cell>
          <cell r="D21235" t="str">
            <v>700360  Legal Services</v>
          </cell>
          <cell r="E21235" t="str">
            <v>District 6</v>
          </cell>
          <cell r="F21235" t="str">
            <v>Sewer</v>
          </cell>
        </row>
        <row r="21236">
          <cell r="B21236">
            <v>11706.53</v>
          </cell>
          <cell r="C21236">
            <v>2013</v>
          </cell>
          <cell r="D21236" t="str">
            <v>700360  Legal Services</v>
          </cell>
          <cell r="E21236" t="str">
            <v>District 6</v>
          </cell>
          <cell r="F21236" t="str">
            <v>Sewer</v>
          </cell>
        </row>
        <row r="21237">
          <cell r="B21237">
            <v>11706.53</v>
          </cell>
          <cell r="C21237">
            <v>2013</v>
          </cell>
          <cell r="D21237" t="str">
            <v>700360  Legal Services</v>
          </cell>
          <cell r="E21237" t="str">
            <v>District 6</v>
          </cell>
          <cell r="F21237" t="str">
            <v>Sewer</v>
          </cell>
        </row>
        <row r="21238">
          <cell r="B21238">
            <v>11706.53</v>
          </cell>
          <cell r="C21238">
            <v>2013</v>
          </cell>
          <cell r="D21238" t="str">
            <v>700360  Legal Services</v>
          </cell>
          <cell r="E21238" t="str">
            <v>District 6</v>
          </cell>
          <cell r="F21238" t="str">
            <v>Sewer</v>
          </cell>
        </row>
        <row r="21239">
          <cell r="B21239">
            <v>11706.53</v>
          </cell>
          <cell r="C21239">
            <v>2013</v>
          </cell>
          <cell r="D21239" t="str">
            <v>700360  Legal Services</v>
          </cell>
          <cell r="E21239" t="str">
            <v>District 6</v>
          </cell>
          <cell r="F21239" t="str">
            <v>Sewer</v>
          </cell>
        </row>
        <row r="21240">
          <cell r="B21240">
            <v>11706.53</v>
          </cell>
          <cell r="C21240">
            <v>2013</v>
          </cell>
          <cell r="D21240" t="str">
            <v>700360  Legal Services</v>
          </cell>
          <cell r="E21240" t="str">
            <v>District 6</v>
          </cell>
          <cell r="F21240" t="str">
            <v>Sewer</v>
          </cell>
        </row>
        <row r="21241">
          <cell r="B21241">
            <v>11706.53</v>
          </cell>
          <cell r="C21241">
            <v>2013</v>
          </cell>
          <cell r="D21241" t="str">
            <v>700360  Legal Services</v>
          </cell>
          <cell r="E21241" t="str">
            <v>District 7</v>
          </cell>
          <cell r="F21241" t="str">
            <v>Sewer</v>
          </cell>
        </row>
        <row r="21242">
          <cell r="B21242">
            <v>11706.53</v>
          </cell>
          <cell r="C21242">
            <v>2013</v>
          </cell>
          <cell r="D21242" t="str">
            <v>700360  Legal Services</v>
          </cell>
          <cell r="E21242" t="str">
            <v>District 7</v>
          </cell>
          <cell r="F21242" t="str">
            <v>Sewer</v>
          </cell>
        </row>
        <row r="21243">
          <cell r="B21243">
            <v>11706.53</v>
          </cell>
          <cell r="C21243">
            <v>2013</v>
          </cell>
          <cell r="D21243" t="str">
            <v>700360  Legal Services</v>
          </cell>
          <cell r="E21243" t="str">
            <v>District 7</v>
          </cell>
          <cell r="F21243" t="str">
            <v>Sewer</v>
          </cell>
        </row>
        <row r="21244">
          <cell r="B21244">
            <v>11706.53</v>
          </cell>
          <cell r="C21244">
            <v>2013</v>
          </cell>
          <cell r="D21244" t="str">
            <v>700360  Legal Services</v>
          </cell>
          <cell r="E21244" t="str">
            <v>District 7</v>
          </cell>
          <cell r="F21244" t="str">
            <v>Sewer</v>
          </cell>
        </row>
        <row r="21245">
          <cell r="B21245">
            <v>11706.53</v>
          </cell>
          <cell r="C21245">
            <v>2013</v>
          </cell>
          <cell r="D21245" t="str">
            <v>700360  Legal Services</v>
          </cell>
          <cell r="E21245" t="str">
            <v>District 7</v>
          </cell>
          <cell r="F21245" t="str">
            <v>Sewer</v>
          </cell>
        </row>
        <row r="21246">
          <cell r="B21246">
            <v>11706.53</v>
          </cell>
          <cell r="C21246">
            <v>2013</v>
          </cell>
          <cell r="D21246" t="str">
            <v>700360  Legal Services</v>
          </cell>
          <cell r="E21246" t="str">
            <v>District 4</v>
          </cell>
          <cell r="F21246" t="str">
            <v>Sewer</v>
          </cell>
        </row>
        <row r="21247">
          <cell r="B21247">
            <v>36682.35</v>
          </cell>
          <cell r="C21247">
            <v>2013</v>
          </cell>
          <cell r="D21247" t="str">
            <v>700400  Mayoral Committee</v>
          </cell>
          <cell r="E21247" t="str">
            <v>District 4</v>
          </cell>
          <cell r="F21247" t="str">
            <v>Water</v>
          </cell>
        </row>
        <row r="21248">
          <cell r="B21248">
            <v>36682.35</v>
          </cell>
          <cell r="C21248">
            <v>2013</v>
          </cell>
          <cell r="D21248" t="str">
            <v>700400  Mayoral Committee</v>
          </cell>
          <cell r="E21248" t="str">
            <v>District 4</v>
          </cell>
          <cell r="F21248" t="str">
            <v>Water</v>
          </cell>
        </row>
        <row r="21249">
          <cell r="B21249">
            <v>36682.35</v>
          </cell>
          <cell r="C21249">
            <v>2013</v>
          </cell>
          <cell r="D21249" t="str">
            <v>700400  Mayoral Committee</v>
          </cell>
          <cell r="E21249" t="str">
            <v>District 4</v>
          </cell>
          <cell r="F21249" t="str">
            <v>Water</v>
          </cell>
        </row>
        <row r="21250">
          <cell r="B21250">
            <v>36682.35</v>
          </cell>
          <cell r="C21250">
            <v>2013</v>
          </cell>
          <cell r="D21250" t="str">
            <v>700400  Mayoral Committee</v>
          </cell>
          <cell r="E21250" t="str">
            <v>District 4</v>
          </cell>
          <cell r="F21250" t="str">
            <v>Water</v>
          </cell>
        </row>
        <row r="21251">
          <cell r="B21251">
            <v>36682.35</v>
          </cell>
          <cell r="C21251">
            <v>2013</v>
          </cell>
          <cell r="D21251" t="str">
            <v>700400  Mayoral Committee</v>
          </cell>
          <cell r="E21251" t="str">
            <v>District 4</v>
          </cell>
          <cell r="F21251" t="str">
            <v>Water</v>
          </cell>
        </row>
        <row r="21252">
          <cell r="B21252">
            <v>36682.35</v>
          </cell>
          <cell r="C21252">
            <v>2013</v>
          </cell>
          <cell r="D21252" t="str">
            <v>700400  Mayoral Committee</v>
          </cell>
          <cell r="E21252" t="str">
            <v>District 4</v>
          </cell>
          <cell r="F21252" t="str">
            <v>Water</v>
          </cell>
        </row>
        <row r="21253">
          <cell r="B21253">
            <v>36682.35</v>
          </cell>
          <cell r="C21253">
            <v>2013</v>
          </cell>
          <cell r="D21253" t="str">
            <v>700400  Mayoral Committee</v>
          </cell>
          <cell r="E21253" t="str">
            <v>District 3</v>
          </cell>
          <cell r="F21253" t="str">
            <v>Water</v>
          </cell>
        </row>
        <row r="21254">
          <cell r="B21254">
            <v>36682.35</v>
          </cell>
          <cell r="C21254">
            <v>2013</v>
          </cell>
          <cell r="D21254" t="str">
            <v>700400  Mayoral Committee</v>
          </cell>
          <cell r="E21254" t="str">
            <v>District 3</v>
          </cell>
          <cell r="F21254" t="str">
            <v>Water</v>
          </cell>
        </row>
        <row r="21255">
          <cell r="B21255">
            <v>36682.35</v>
          </cell>
          <cell r="C21255">
            <v>2013</v>
          </cell>
          <cell r="D21255" t="str">
            <v>700400  Mayoral Committee</v>
          </cell>
          <cell r="E21255" t="str">
            <v>District 3</v>
          </cell>
          <cell r="F21255" t="str">
            <v>Water</v>
          </cell>
        </row>
        <row r="21256">
          <cell r="B21256">
            <v>36682.35</v>
          </cell>
          <cell r="C21256">
            <v>2013</v>
          </cell>
          <cell r="D21256" t="str">
            <v>700400  Mayoral Committee</v>
          </cell>
          <cell r="E21256" t="str">
            <v>District 3</v>
          </cell>
          <cell r="F21256" t="str">
            <v>Water</v>
          </cell>
        </row>
        <row r="21257">
          <cell r="B21257">
            <v>36682.35</v>
          </cell>
          <cell r="C21257">
            <v>2013</v>
          </cell>
          <cell r="D21257" t="str">
            <v>700400  Mayoral Committee</v>
          </cell>
          <cell r="E21257" t="str">
            <v>District 6</v>
          </cell>
          <cell r="F21257" t="str">
            <v>Water</v>
          </cell>
        </row>
        <row r="21258">
          <cell r="B21258">
            <v>36682.35</v>
          </cell>
          <cell r="C21258">
            <v>2013</v>
          </cell>
          <cell r="D21258" t="str">
            <v>700400  Mayoral Committee</v>
          </cell>
          <cell r="E21258" t="str">
            <v>District 8</v>
          </cell>
          <cell r="F21258" t="str">
            <v>Water</v>
          </cell>
        </row>
        <row r="21259">
          <cell r="B21259">
            <v>36682.35</v>
          </cell>
          <cell r="C21259">
            <v>2013</v>
          </cell>
          <cell r="D21259" t="str">
            <v>700400  Mayoral Committee</v>
          </cell>
          <cell r="E21259" t="str">
            <v>District 8</v>
          </cell>
          <cell r="F21259" t="str">
            <v>Water</v>
          </cell>
        </row>
        <row r="21260">
          <cell r="B21260">
            <v>36682.35</v>
          </cell>
          <cell r="C21260">
            <v>2013</v>
          </cell>
          <cell r="D21260" t="str">
            <v>700400  Mayoral Committee</v>
          </cell>
          <cell r="E21260" t="str">
            <v>District 6</v>
          </cell>
          <cell r="F21260" t="str">
            <v>Water</v>
          </cell>
        </row>
        <row r="21261">
          <cell r="B21261">
            <v>36682.35</v>
          </cell>
          <cell r="C21261">
            <v>2013</v>
          </cell>
          <cell r="D21261" t="str">
            <v>700400  Mayoral Committee</v>
          </cell>
          <cell r="E21261" t="str">
            <v>TOC</v>
          </cell>
          <cell r="F21261" t="str">
            <v>Water</v>
          </cell>
        </row>
        <row r="21262">
          <cell r="B21262">
            <v>36682.35</v>
          </cell>
          <cell r="C21262">
            <v>2013</v>
          </cell>
          <cell r="D21262" t="str">
            <v>700400  Mayoral Committee</v>
          </cell>
          <cell r="E21262" t="str">
            <v>District 1</v>
          </cell>
          <cell r="F21262" t="str">
            <v>Water</v>
          </cell>
        </row>
        <row r="21263">
          <cell r="B21263">
            <v>36682.35</v>
          </cell>
          <cell r="C21263">
            <v>2013</v>
          </cell>
          <cell r="D21263" t="str">
            <v>700400  Mayoral Committee</v>
          </cell>
          <cell r="E21263" t="str">
            <v>District 1</v>
          </cell>
          <cell r="F21263" t="str">
            <v>Water</v>
          </cell>
        </row>
        <row r="21264">
          <cell r="B21264">
            <v>36682.35</v>
          </cell>
          <cell r="C21264">
            <v>2013</v>
          </cell>
          <cell r="D21264" t="str">
            <v>700400  Mayoral Committee</v>
          </cell>
          <cell r="E21264" t="str">
            <v>District 1</v>
          </cell>
          <cell r="F21264" t="str">
            <v>Water</v>
          </cell>
        </row>
        <row r="21265">
          <cell r="B21265">
            <v>36682.35</v>
          </cell>
          <cell r="C21265">
            <v>2013</v>
          </cell>
          <cell r="D21265" t="str">
            <v>700400  Mayoral Committee</v>
          </cell>
          <cell r="E21265" t="str">
            <v>District 1</v>
          </cell>
          <cell r="F21265" t="str">
            <v>Water</v>
          </cell>
        </row>
        <row r="21266">
          <cell r="B21266">
            <v>36682.35</v>
          </cell>
          <cell r="C21266">
            <v>2013</v>
          </cell>
          <cell r="D21266" t="str">
            <v>700400  Mayoral Committee</v>
          </cell>
          <cell r="E21266" t="str">
            <v>District 1</v>
          </cell>
          <cell r="F21266" t="str">
            <v>Water</v>
          </cell>
        </row>
        <row r="21267">
          <cell r="B21267">
            <v>36682.35</v>
          </cell>
          <cell r="C21267">
            <v>2013</v>
          </cell>
          <cell r="D21267" t="str">
            <v>700400  Mayoral Committee</v>
          </cell>
          <cell r="E21267" t="str">
            <v>Logistics</v>
          </cell>
          <cell r="F21267" t="str">
            <v>Water</v>
          </cell>
        </row>
        <row r="21268">
          <cell r="B21268">
            <v>36682.35</v>
          </cell>
          <cell r="C21268">
            <v>2013</v>
          </cell>
          <cell r="D21268" t="str">
            <v>700400  Mayoral Committee</v>
          </cell>
          <cell r="E21268" t="str">
            <v>Logistics</v>
          </cell>
          <cell r="F21268" t="str">
            <v>Water</v>
          </cell>
        </row>
        <row r="21269">
          <cell r="B21269">
            <v>36682.35</v>
          </cell>
          <cell r="C21269">
            <v>2013</v>
          </cell>
          <cell r="D21269" t="str">
            <v>700400  Mayoral Committee</v>
          </cell>
          <cell r="E21269" t="str">
            <v>Logistics</v>
          </cell>
          <cell r="F21269" t="str">
            <v>Water</v>
          </cell>
        </row>
        <row r="21270">
          <cell r="B21270">
            <v>36682.35</v>
          </cell>
          <cell r="C21270">
            <v>2013</v>
          </cell>
          <cell r="D21270" t="str">
            <v>700400  Mayoral Committee</v>
          </cell>
          <cell r="E21270" t="str">
            <v>Logistics</v>
          </cell>
          <cell r="F21270" t="str">
            <v>Water</v>
          </cell>
        </row>
        <row r="21271">
          <cell r="B21271">
            <v>36682.35</v>
          </cell>
          <cell r="C21271">
            <v>2013</v>
          </cell>
          <cell r="D21271" t="str">
            <v>700400  Mayoral Committee</v>
          </cell>
          <cell r="E21271" t="str">
            <v>Logistics</v>
          </cell>
          <cell r="F21271" t="str">
            <v>Water</v>
          </cell>
        </row>
        <row r="21272">
          <cell r="B21272">
            <v>36682.35</v>
          </cell>
          <cell r="C21272">
            <v>2013</v>
          </cell>
          <cell r="D21272" t="str">
            <v>700400  Mayoral Committee</v>
          </cell>
          <cell r="E21272" t="str">
            <v>Logistics</v>
          </cell>
          <cell r="F21272" t="str">
            <v>Water</v>
          </cell>
        </row>
        <row r="21273">
          <cell r="B21273">
            <v>36682.35</v>
          </cell>
          <cell r="C21273">
            <v>2013</v>
          </cell>
          <cell r="D21273" t="str">
            <v>700400  Mayoral Committee</v>
          </cell>
          <cell r="E21273" t="str">
            <v>District 8</v>
          </cell>
          <cell r="F21273" t="str">
            <v>Water</v>
          </cell>
        </row>
        <row r="21274">
          <cell r="B21274">
            <v>36682.35</v>
          </cell>
          <cell r="C21274">
            <v>2013</v>
          </cell>
          <cell r="D21274" t="str">
            <v>700400  Mayoral Committee</v>
          </cell>
          <cell r="E21274" t="e">
            <v>#N/A</v>
          </cell>
          <cell r="F21274" t="str">
            <v>Sewer</v>
          </cell>
        </row>
        <row r="21275">
          <cell r="B21275">
            <v>36682.35</v>
          </cell>
          <cell r="C21275">
            <v>2013</v>
          </cell>
          <cell r="D21275" t="str">
            <v>700400  Mayoral Committee</v>
          </cell>
          <cell r="E21275" t="e">
            <v>#N/A</v>
          </cell>
          <cell r="F21275" t="str">
            <v>Sewer</v>
          </cell>
        </row>
        <row r="21276">
          <cell r="B21276">
            <v>36682.35</v>
          </cell>
          <cell r="C21276">
            <v>2013</v>
          </cell>
          <cell r="D21276" t="str">
            <v>700400  Mayoral Committee</v>
          </cell>
          <cell r="E21276" t="str">
            <v>District 8</v>
          </cell>
          <cell r="F21276" t="str">
            <v>Water</v>
          </cell>
        </row>
        <row r="21277">
          <cell r="B21277">
            <v>36682.35</v>
          </cell>
          <cell r="C21277">
            <v>2013</v>
          </cell>
          <cell r="D21277" t="str">
            <v>700400  Mayoral Committee</v>
          </cell>
          <cell r="E21277" t="str">
            <v>District 8</v>
          </cell>
          <cell r="F21277" t="str">
            <v>Water</v>
          </cell>
        </row>
        <row r="21278">
          <cell r="B21278">
            <v>36682.35</v>
          </cell>
          <cell r="C21278">
            <v>2013</v>
          </cell>
          <cell r="D21278" t="str">
            <v>700400  Mayoral Committee</v>
          </cell>
          <cell r="E21278" t="str">
            <v>District 8</v>
          </cell>
          <cell r="F21278" t="str">
            <v>Water</v>
          </cell>
        </row>
        <row r="21279">
          <cell r="B21279">
            <v>36682.35</v>
          </cell>
          <cell r="C21279">
            <v>2013</v>
          </cell>
          <cell r="D21279" t="str">
            <v>700400  Mayoral Committee</v>
          </cell>
          <cell r="E21279" t="str">
            <v>District 8</v>
          </cell>
          <cell r="F21279" t="str">
            <v>Water</v>
          </cell>
        </row>
        <row r="21280">
          <cell r="B21280">
            <v>36682.35</v>
          </cell>
          <cell r="C21280">
            <v>2013</v>
          </cell>
          <cell r="D21280" t="str">
            <v>700400  Mayoral Committee</v>
          </cell>
          <cell r="E21280" t="str">
            <v>District 8</v>
          </cell>
          <cell r="F21280" t="str">
            <v>Water</v>
          </cell>
        </row>
        <row r="21281">
          <cell r="B21281">
            <v>36682.35</v>
          </cell>
          <cell r="C21281">
            <v>2013</v>
          </cell>
          <cell r="D21281" t="str">
            <v>700400  Mayoral Committee</v>
          </cell>
          <cell r="E21281" t="str">
            <v>District 8</v>
          </cell>
          <cell r="F21281" t="str">
            <v>Water</v>
          </cell>
        </row>
        <row r="21282">
          <cell r="B21282">
            <v>36682.35</v>
          </cell>
          <cell r="C21282">
            <v>2013</v>
          </cell>
          <cell r="D21282" t="str">
            <v>700400  Mayoral Committee</v>
          </cell>
          <cell r="E21282" t="str">
            <v>District 8</v>
          </cell>
          <cell r="F21282" t="str">
            <v>Water</v>
          </cell>
        </row>
        <row r="21283">
          <cell r="B21283">
            <v>36682.35</v>
          </cell>
          <cell r="C21283">
            <v>2013</v>
          </cell>
          <cell r="D21283" t="str">
            <v>700400  Mayoral Committee</v>
          </cell>
          <cell r="E21283" t="str">
            <v>District 8</v>
          </cell>
          <cell r="F21283" t="str">
            <v>Water</v>
          </cell>
        </row>
        <row r="21284">
          <cell r="B21284">
            <v>36682.35</v>
          </cell>
          <cell r="C21284">
            <v>2013</v>
          </cell>
          <cell r="D21284" t="str">
            <v>700400  Mayoral Committee</v>
          </cell>
          <cell r="E21284" t="str">
            <v>District 8</v>
          </cell>
          <cell r="F21284" t="str">
            <v>Water</v>
          </cell>
        </row>
        <row r="21285">
          <cell r="B21285">
            <v>36682.35</v>
          </cell>
          <cell r="C21285">
            <v>2013</v>
          </cell>
          <cell r="D21285" t="str">
            <v>700400  Mayoral Committee</v>
          </cell>
          <cell r="E21285" t="str">
            <v>District 8</v>
          </cell>
          <cell r="F21285" t="str">
            <v>Water</v>
          </cell>
        </row>
        <row r="21286">
          <cell r="B21286">
            <v>36682.35</v>
          </cell>
          <cell r="C21286">
            <v>2013</v>
          </cell>
          <cell r="D21286" t="str">
            <v>700400  Mayoral Committee</v>
          </cell>
          <cell r="E21286" t="str">
            <v>District 8</v>
          </cell>
          <cell r="F21286" t="str">
            <v>Water</v>
          </cell>
        </row>
        <row r="21287">
          <cell r="B21287">
            <v>36682.35</v>
          </cell>
          <cell r="C21287">
            <v>2013</v>
          </cell>
          <cell r="D21287" t="str">
            <v>700400  Mayoral Committee</v>
          </cell>
          <cell r="E21287" t="str">
            <v>District 6</v>
          </cell>
          <cell r="F21287" t="str">
            <v>Water</v>
          </cell>
        </row>
        <row r="21288">
          <cell r="B21288">
            <v>36682.35</v>
          </cell>
          <cell r="C21288">
            <v>2013</v>
          </cell>
          <cell r="D21288" t="str">
            <v>700400  Mayoral Committee</v>
          </cell>
          <cell r="E21288" t="str">
            <v>District 6</v>
          </cell>
          <cell r="F21288" t="str">
            <v>Water</v>
          </cell>
        </row>
        <row r="21289">
          <cell r="B21289">
            <v>36682.35</v>
          </cell>
          <cell r="C21289">
            <v>2013</v>
          </cell>
          <cell r="D21289" t="str">
            <v>700400  Mayoral Committee</v>
          </cell>
          <cell r="E21289" t="str">
            <v>District 6</v>
          </cell>
          <cell r="F21289" t="str">
            <v>Water</v>
          </cell>
        </row>
        <row r="21290">
          <cell r="B21290">
            <v>36682.35</v>
          </cell>
          <cell r="C21290">
            <v>2013</v>
          </cell>
          <cell r="D21290" t="str">
            <v>700400  Mayoral Committee</v>
          </cell>
          <cell r="E21290" t="str">
            <v>District 6</v>
          </cell>
          <cell r="F21290" t="str">
            <v>Water</v>
          </cell>
        </row>
        <row r="21291">
          <cell r="B21291">
            <v>36682.35</v>
          </cell>
          <cell r="C21291">
            <v>2013</v>
          </cell>
          <cell r="D21291" t="str">
            <v>700400  Mayoral Committee</v>
          </cell>
          <cell r="E21291" t="str">
            <v>District 6</v>
          </cell>
          <cell r="F21291" t="str">
            <v>Water</v>
          </cell>
        </row>
        <row r="21292">
          <cell r="B21292">
            <v>36682.35</v>
          </cell>
          <cell r="C21292">
            <v>2013</v>
          </cell>
          <cell r="D21292" t="str">
            <v>700400  Mayoral Committee</v>
          </cell>
          <cell r="E21292" t="str">
            <v>District 6</v>
          </cell>
          <cell r="F21292" t="str">
            <v>Water</v>
          </cell>
        </row>
        <row r="21293">
          <cell r="B21293">
            <v>36682.35</v>
          </cell>
          <cell r="C21293">
            <v>2013</v>
          </cell>
          <cell r="D21293" t="str">
            <v>700400  Mayoral Committee</v>
          </cell>
          <cell r="E21293" t="str">
            <v>District 6</v>
          </cell>
          <cell r="F21293" t="str">
            <v>Water</v>
          </cell>
        </row>
        <row r="21294">
          <cell r="B21294">
            <v>36682.35</v>
          </cell>
          <cell r="C21294">
            <v>2013</v>
          </cell>
          <cell r="D21294" t="str">
            <v>700400  Mayoral Committee</v>
          </cell>
          <cell r="E21294" t="str">
            <v>District 8</v>
          </cell>
          <cell r="F21294" t="str">
            <v>Water</v>
          </cell>
        </row>
        <row r="21295">
          <cell r="B21295">
            <v>36682.35</v>
          </cell>
          <cell r="C21295">
            <v>2013</v>
          </cell>
          <cell r="D21295" t="str">
            <v>700400  Mayoral Committee</v>
          </cell>
          <cell r="E21295" t="str">
            <v>District 8</v>
          </cell>
          <cell r="F21295" t="str">
            <v>Water</v>
          </cell>
        </row>
        <row r="21296">
          <cell r="B21296">
            <v>36682.35</v>
          </cell>
          <cell r="C21296">
            <v>2013</v>
          </cell>
          <cell r="D21296" t="str">
            <v>700400  Mayoral Committee</v>
          </cell>
          <cell r="E21296" t="str">
            <v>District 8</v>
          </cell>
          <cell r="F21296" t="str">
            <v>Water</v>
          </cell>
        </row>
        <row r="21297">
          <cell r="B21297">
            <v>36682.35</v>
          </cell>
          <cell r="C21297">
            <v>2013</v>
          </cell>
          <cell r="D21297" t="str">
            <v>700400  Mayoral Committee</v>
          </cell>
          <cell r="E21297" t="str">
            <v>District 8</v>
          </cell>
          <cell r="F21297" t="str">
            <v>Water</v>
          </cell>
        </row>
        <row r="21298">
          <cell r="B21298">
            <v>36682.35</v>
          </cell>
          <cell r="C21298">
            <v>2013</v>
          </cell>
          <cell r="D21298" t="str">
            <v>700400  Mayoral Committee</v>
          </cell>
          <cell r="E21298" t="str">
            <v>District 1</v>
          </cell>
          <cell r="F21298" t="str">
            <v>Water</v>
          </cell>
        </row>
        <row r="21299">
          <cell r="B21299">
            <v>36682.35</v>
          </cell>
          <cell r="C21299">
            <v>2013</v>
          </cell>
          <cell r="D21299" t="str">
            <v>700400  Mayoral Committee</v>
          </cell>
          <cell r="E21299" t="str">
            <v>District 8</v>
          </cell>
          <cell r="F21299" t="str">
            <v>Water</v>
          </cell>
        </row>
        <row r="21300">
          <cell r="B21300">
            <v>36682.35</v>
          </cell>
          <cell r="C21300">
            <v>2013</v>
          </cell>
          <cell r="D21300" t="str">
            <v>700400  Mayoral Committee</v>
          </cell>
          <cell r="E21300" t="str">
            <v>Logistics</v>
          </cell>
          <cell r="F21300" t="str">
            <v>Water</v>
          </cell>
        </row>
        <row r="21301">
          <cell r="B21301">
            <v>36682.35</v>
          </cell>
          <cell r="C21301">
            <v>2013</v>
          </cell>
          <cell r="D21301" t="str">
            <v>700400  Mayoral Committee</v>
          </cell>
          <cell r="E21301" t="str">
            <v>District 4</v>
          </cell>
          <cell r="F21301" t="str">
            <v>Sewer</v>
          </cell>
        </row>
        <row r="21302">
          <cell r="B21302">
            <v>36682.35</v>
          </cell>
          <cell r="C21302">
            <v>2013</v>
          </cell>
          <cell r="D21302" t="str">
            <v>700400  Mayoral Committee</v>
          </cell>
          <cell r="E21302" t="str">
            <v>District 4</v>
          </cell>
          <cell r="F21302" t="str">
            <v>Sewer</v>
          </cell>
        </row>
        <row r="21303">
          <cell r="B21303">
            <v>36682.35</v>
          </cell>
          <cell r="C21303">
            <v>2013</v>
          </cell>
          <cell r="D21303" t="str">
            <v>700400  Mayoral Committee</v>
          </cell>
          <cell r="E21303" t="str">
            <v>District 4</v>
          </cell>
          <cell r="F21303" t="str">
            <v>Sewer</v>
          </cell>
        </row>
        <row r="21304">
          <cell r="B21304">
            <v>36682.35</v>
          </cell>
          <cell r="C21304">
            <v>2013</v>
          </cell>
          <cell r="D21304" t="str">
            <v>700400  Mayoral Committee</v>
          </cell>
          <cell r="E21304" t="str">
            <v>District 3</v>
          </cell>
          <cell r="F21304" t="str">
            <v>Sewer</v>
          </cell>
        </row>
        <row r="21305">
          <cell r="B21305">
            <v>36682.35</v>
          </cell>
          <cell r="C21305">
            <v>2013</v>
          </cell>
          <cell r="D21305" t="str">
            <v>700400  Mayoral Committee</v>
          </cell>
          <cell r="E21305" t="str">
            <v>District 3</v>
          </cell>
          <cell r="F21305" t="str">
            <v>Sewer</v>
          </cell>
        </row>
        <row r="21306">
          <cell r="B21306">
            <v>36682.35</v>
          </cell>
          <cell r="C21306">
            <v>2013</v>
          </cell>
          <cell r="D21306" t="str">
            <v>700400  Mayoral Committee</v>
          </cell>
          <cell r="E21306" t="str">
            <v>District 3</v>
          </cell>
          <cell r="F21306" t="str">
            <v>Sewer</v>
          </cell>
        </row>
        <row r="21307">
          <cell r="B21307">
            <v>36682.35</v>
          </cell>
          <cell r="C21307">
            <v>2013</v>
          </cell>
          <cell r="D21307" t="str">
            <v>700400  Mayoral Committee</v>
          </cell>
          <cell r="E21307" t="str">
            <v>TOC</v>
          </cell>
          <cell r="F21307" t="str">
            <v>Sewer</v>
          </cell>
        </row>
        <row r="21308">
          <cell r="B21308">
            <v>36682.35</v>
          </cell>
          <cell r="C21308">
            <v>2013</v>
          </cell>
          <cell r="D21308" t="str">
            <v>700400  Mayoral Committee</v>
          </cell>
          <cell r="E21308" t="str">
            <v>District 7</v>
          </cell>
          <cell r="F21308" t="str">
            <v>Sewer</v>
          </cell>
        </row>
        <row r="21309">
          <cell r="B21309">
            <v>36682.35</v>
          </cell>
          <cell r="C21309">
            <v>2013</v>
          </cell>
          <cell r="D21309" t="str">
            <v>700400  Mayoral Committee</v>
          </cell>
          <cell r="E21309" t="str">
            <v>District 7</v>
          </cell>
          <cell r="F21309" t="str">
            <v>Sewer</v>
          </cell>
        </row>
        <row r="21310">
          <cell r="B21310">
            <v>36682.35</v>
          </cell>
          <cell r="C21310">
            <v>2013</v>
          </cell>
          <cell r="D21310" t="str">
            <v>700400  Mayoral Committee</v>
          </cell>
          <cell r="E21310" t="str">
            <v>District 6</v>
          </cell>
          <cell r="F21310" t="str">
            <v>Sewer</v>
          </cell>
        </row>
        <row r="21311">
          <cell r="B21311">
            <v>36682.35</v>
          </cell>
          <cell r="C21311">
            <v>2013</v>
          </cell>
          <cell r="D21311" t="str">
            <v>700400  Mayoral Committee</v>
          </cell>
          <cell r="E21311" t="str">
            <v>District 7</v>
          </cell>
          <cell r="F21311" t="str">
            <v>Sewer</v>
          </cell>
        </row>
        <row r="21312">
          <cell r="B21312">
            <v>36682.35</v>
          </cell>
          <cell r="C21312">
            <v>2013</v>
          </cell>
          <cell r="D21312" t="str">
            <v>700400  Mayoral Committee</v>
          </cell>
          <cell r="E21312" t="str">
            <v>District 1</v>
          </cell>
          <cell r="F21312" t="str">
            <v>Sewer</v>
          </cell>
        </row>
        <row r="21313">
          <cell r="B21313">
            <v>36682.35</v>
          </cell>
          <cell r="C21313">
            <v>2013</v>
          </cell>
          <cell r="D21313" t="str">
            <v>700400  Mayoral Committee</v>
          </cell>
          <cell r="E21313" t="str">
            <v>District 1</v>
          </cell>
          <cell r="F21313" t="str">
            <v>Sewer</v>
          </cell>
        </row>
        <row r="21314">
          <cell r="B21314">
            <v>36682.35</v>
          </cell>
          <cell r="C21314">
            <v>2013</v>
          </cell>
          <cell r="D21314" t="str">
            <v>700400  Mayoral Committee</v>
          </cell>
          <cell r="E21314" t="str">
            <v>District 1</v>
          </cell>
          <cell r="F21314" t="str">
            <v>Sewer</v>
          </cell>
        </row>
        <row r="21315">
          <cell r="B21315">
            <v>36682.35</v>
          </cell>
          <cell r="C21315">
            <v>2013</v>
          </cell>
          <cell r="D21315" t="str">
            <v>700400  Mayoral Committee</v>
          </cell>
          <cell r="E21315" t="str">
            <v>Logistics</v>
          </cell>
          <cell r="F21315" t="str">
            <v>Sewer</v>
          </cell>
        </row>
        <row r="21316">
          <cell r="B21316">
            <v>36682.35</v>
          </cell>
          <cell r="C21316">
            <v>2013</v>
          </cell>
          <cell r="D21316" t="str">
            <v>700400  Mayoral Committee</v>
          </cell>
          <cell r="E21316" t="str">
            <v>Logistics</v>
          </cell>
          <cell r="F21316" t="str">
            <v>Sewer</v>
          </cell>
        </row>
        <row r="21317">
          <cell r="B21317">
            <v>36682.35</v>
          </cell>
          <cell r="C21317">
            <v>2013</v>
          </cell>
          <cell r="D21317" t="str">
            <v>700400  Mayoral Committee</v>
          </cell>
          <cell r="E21317" t="str">
            <v>Logistics</v>
          </cell>
          <cell r="F21317" t="str">
            <v>Sewer</v>
          </cell>
        </row>
        <row r="21318">
          <cell r="B21318">
            <v>36682.35</v>
          </cell>
          <cell r="C21318">
            <v>2013</v>
          </cell>
          <cell r="D21318" t="str">
            <v>700400  Mayoral Committee</v>
          </cell>
          <cell r="E21318" t="str">
            <v>Logistics</v>
          </cell>
          <cell r="F21318" t="str">
            <v>Sewer</v>
          </cell>
        </row>
        <row r="21319">
          <cell r="B21319">
            <v>36682.35</v>
          </cell>
          <cell r="C21319">
            <v>2013</v>
          </cell>
          <cell r="D21319" t="str">
            <v>700400  Mayoral Committee</v>
          </cell>
          <cell r="E21319" t="str">
            <v>Logistics</v>
          </cell>
          <cell r="F21319" t="str">
            <v>Sewer</v>
          </cell>
        </row>
        <row r="21320">
          <cell r="B21320">
            <v>36682.35</v>
          </cell>
          <cell r="C21320">
            <v>2013</v>
          </cell>
          <cell r="D21320" t="str">
            <v>700400  Mayoral Committee</v>
          </cell>
          <cell r="E21320" t="str">
            <v>Logistics</v>
          </cell>
          <cell r="F21320" t="str">
            <v>Sewer</v>
          </cell>
        </row>
        <row r="21321">
          <cell r="B21321">
            <v>36682.35</v>
          </cell>
          <cell r="C21321">
            <v>2013</v>
          </cell>
          <cell r="D21321" t="str">
            <v>700400  Mayoral Committee</v>
          </cell>
          <cell r="E21321" t="str">
            <v>Logistics</v>
          </cell>
          <cell r="F21321" t="str">
            <v>Sewer</v>
          </cell>
        </row>
        <row r="21322">
          <cell r="B21322">
            <v>36682.35</v>
          </cell>
          <cell r="C21322">
            <v>2013</v>
          </cell>
          <cell r="D21322" t="str">
            <v>700400  Mayoral Committee</v>
          </cell>
          <cell r="E21322" t="str">
            <v>Informal Settlements</v>
          </cell>
          <cell r="F21322" t="str">
            <v>Sewer</v>
          </cell>
        </row>
        <row r="21323">
          <cell r="B21323">
            <v>36682.35</v>
          </cell>
          <cell r="C21323">
            <v>2013</v>
          </cell>
          <cell r="D21323" t="str">
            <v>700400  Mayoral Committee</v>
          </cell>
          <cell r="E21323" t="str">
            <v>TOC</v>
          </cell>
          <cell r="F21323" t="str">
            <v>Sewer</v>
          </cell>
        </row>
        <row r="21324">
          <cell r="B21324">
            <v>36682.35</v>
          </cell>
          <cell r="C21324">
            <v>2013</v>
          </cell>
          <cell r="D21324" t="str">
            <v>700400  Mayoral Committee</v>
          </cell>
          <cell r="E21324" t="str">
            <v>Planning &amp; Design</v>
          </cell>
          <cell r="F21324" t="str">
            <v>Sewer</v>
          </cell>
        </row>
        <row r="21325">
          <cell r="B21325">
            <v>36682.35</v>
          </cell>
          <cell r="C21325">
            <v>2013</v>
          </cell>
          <cell r="D21325" t="str">
            <v>700400  Mayoral Committee</v>
          </cell>
          <cell r="E21325" t="str">
            <v>Planning &amp; Design</v>
          </cell>
          <cell r="F21325" t="str">
            <v>Sewer</v>
          </cell>
        </row>
        <row r="21326">
          <cell r="B21326">
            <v>36682.35</v>
          </cell>
          <cell r="C21326">
            <v>2013</v>
          </cell>
          <cell r="D21326" t="str">
            <v>700400  Mayoral Committee</v>
          </cell>
          <cell r="E21326" t="str">
            <v>Informal Settlements</v>
          </cell>
          <cell r="F21326" t="str">
            <v>Sewer</v>
          </cell>
        </row>
        <row r="21327">
          <cell r="B21327">
            <v>36682.35</v>
          </cell>
          <cell r="C21327">
            <v>2013</v>
          </cell>
          <cell r="D21327" t="str">
            <v>700400  Mayoral Committee</v>
          </cell>
          <cell r="E21327" t="str">
            <v>District 4</v>
          </cell>
          <cell r="F21327" t="str">
            <v>Sewer</v>
          </cell>
        </row>
        <row r="21328">
          <cell r="B21328">
            <v>36682.35</v>
          </cell>
          <cell r="C21328">
            <v>2013</v>
          </cell>
          <cell r="D21328" t="str">
            <v>700400  Mayoral Committee</v>
          </cell>
          <cell r="E21328" t="str">
            <v>Logistics</v>
          </cell>
          <cell r="F21328" t="str">
            <v>Water</v>
          </cell>
        </row>
        <row r="21329">
          <cell r="B21329">
            <v>36682.35</v>
          </cell>
          <cell r="C21329">
            <v>2013</v>
          </cell>
          <cell r="D21329" t="str">
            <v>700400  Mayoral Committee</v>
          </cell>
          <cell r="E21329" t="str">
            <v>Logistics</v>
          </cell>
          <cell r="F21329" t="str">
            <v>Water</v>
          </cell>
        </row>
        <row r="21330">
          <cell r="B21330">
            <v>36682.35</v>
          </cell>
          <cell r="C21330">
            <v>2013</v>
          </cell>
          <cell r="D21330" t="str">
            <v>700400  Mayoral Committee</v>
          </cell>
          <cell r="E21330" t="str">
            <v>TOC</v>
          </cell>
          <cell r="F21330" t="str">
            <v>Water</v>
          </cell>
        </row>
        <row r="21331">
          <cell r="B21331">
            <v>36682.35</v>
          </cell>
          <cell r="C21331">
            <v>2013</v>
          </cell>
          <cell r="D21331" t="str">
            <v>700400  Mayoral Committee</v>
          </cell>
          <cell r="E21331" t="str">
            <v>Informal Settlements</v>
          </cell>
          <cell r="F21331" t="str">
            <v>Water</v>
          </cell>
        </row>
        <row r="21332">
          <cell r="B21332">
            <v>36682.35</v>
          </cell>
          <cell r="C21332">
            <v>2013</v>
          </cell>
          <cell r="D21332" t="str">
            <v>700400  Mayoral Committee</v>
          </cell>
          <cell r="E21332" t="str">
            <v>TOC</v>
          </cell>
          <cell r="F21332" t="str">
            <v>Water</v>
          </cell>
        </row>
        <row r="21333">
          <cell r="B21333">
            <v>36682.35</v>
          </cell>
          <cell r="C21333">
            <v>2013</v>
          </cell>
          <cell r="D21333" t="str">
            <v>700400  Mayoral Committee</v>
          </cell>
          <cell r="E21333" t="str">
            <v>Planning &amp; Design</v>
          </cell>
          <cell r="F21333" t="str">
            <v>Water</v>
          </cell>
        </row>
        <row r="21334">
          <cell r="B21334">
            <v>36682.35</v>
          </cell>
          <cell r="C21334">
            <v>2013</v>
          </cell>
          <cell r="D21334" t="str">
            <v>700400  Mayoral Committee</v>
          </cell>
          <cell r="E21334" t="str">
            <v>Informal Settlements</v>
          </cell>
          <cell r="F21334" t="str">
            <v>Water</v>
          </cell>
        </row>
        <row r="21335">
          <cell r="B21335">
            <v>36682.35</v>
          </cell>
          <cell r="C21335">
            <v>2013</v>
          </cell>
          <cell r="D21335" t="str">
            <v>700400  Mayoral Committee</v>
          </cell>
          <cell r="E21335" t="str">
            <v>Logistics</v>
          </cell>
          <cell r="F21335" t="str">
            <v>Water</v>
          </cell>
        </row>
        <row r="21336">
          <cell r="B21336">
            <v>36682.35</v>
          </cell>
          <cell r="C21336">
            <v>2013</v>
          </cell>
          <cell r="D21336" t="str">
            <v>700400  Mayoral Committee</v>
          </cell>
          <cell r="E21336" t="str">
            <v>District 7</v>
          </cell>
          <cell r="F21336" t="str">
            <v>Sewer</v>
          </cell>
        </row>
        <row r="21337">
          <cell r="B21337">
            <v>36682.35</v>
          </cell>
          <cell r="C21337">
            <v>2013</v>
          </cell>
          <cell r="D21337" t="str">
            <v>700400  Mayoral Committee</v>
          </cell>
          <cell r="E21337" t="str">
            <v>District 7</v>
          </cell>
          <cell r="F21337" t="str">
            <v>Sewer</v>
          </cell>
        </row>
        <row r="21338">
          <cell r="B21338">
            <v>36682.35</v>
          </cell>
          <cell r="C21338">
            <v>2013</v>
          </cell>
          <cell r="D21338" t="str">
            <v>700400  Mayoral Committee</v>
          </cell>
          <cell r="E21338" t="str">
            <v>District 7</v>
          </cell>
          <cell r="F21338" t="str">
            <v>Sewer</v>
          </cell>
        </row>
        <row r="21339">
          <cell r="B21339">
            <v>36682.35</v>
          </cell>
          <cell r="C21339">
            <v>2013</v>
          </cell>
          <cell r="D21339" t="str">
            <v>700400  Mayoral Committee</v>
          </cell>
          <cell r="E21339" t="str">
            <v>District 7</v>
          </cell>
          <cell r="F21339" t="str">
            <v>Sewer</v>
          </cell>
        </row>
        <row r="21340">
          <cell r="B21340">
            <v>36682.35</v>
          </cell>
          <cell r="C21340">
            <v>2013</v>
          </cell>
          <cell r="D21340" t="str">
            <v>700400  Mayoral Committee</v>
          </cell>
          <cell r="E21340" t="str">
            <v>District 7</v>
          </cell>
          <cell r="F21340" t="str">
            <v>Sewer</v>
          </cell>
        </row>
        <row r="21341">
          <cell r="B21341">
            <v>36682.35</v>
          </cell>
          <cell r="C21341">
            <v>2013</v>
          </cell>
          <cell r="D21341" t="str">
            <v>700400  Mayoral Committee</v>
          </cell>
          <cell r="E21341" t="str">
            <v>District 7</v>
          </cell>
          <cell r="F21341" t="str">
            <v>Sewer</v>
          </cell>
        </row>
        <row r="21342">
          <cell r="B21342">
            <v>36682.35</v>
          </cell>
          <cell r="C21342">
            <v>2013</v>
          </cell>
          <cell r="D21342" t="str">
            <v>700400  Mayoral Committee</v>
          </cell>
          <cell r="E21342" t="str">
            <v>District 6</v>
          </cell>
          <cell r="F21342" t="str">
            <v>Sewer</v>
          </cell>
        </row>
        <row r="21343">
          <cell r="B21343">
            <v>36682.35</v>
          </cell>
          <cell r="C21343">
            <v>2013</v>
          </cell>
          <cell r="D21343" t="str">
            <v>700400  Mayoral Committee</v>
          </cell>
          <cell r="E21343" t="str">
            <v>District 6</v>
          </cell>
          <cell r="F21343" t="str">
            <v>Sewer</v>
          </cell>
        </row>
        <row r="21344">
          <cell r="B21344">
            <v>36682.35</v>
          </cell>
          <cell r="C21344">
            <v>2013</v>
          </cell>
          <cell r="D21344" t="str">
            <v>700400  Mayoral Committee</v>
          </cell>
          <cell r="E21344" t="str">
            <v>District 6</v>
          </cell>
          <cell r="F21344" t="str">
            <v>Sewer</v>
          </cell>
        </row>
        <row r="21345">
          <cell r="B21345">
            <v>36682.35</v>
          </cell>
          <cell r="C21345">
            <v>2013</v>
          </cell>
          <cell r="D21345" t="str">
            <v>700400  Mayoral Committee</v>
          </cell>
          <cell r="E21345" t="str">
            <v>District 6</v>
          </cell>
          <cell r="F21345" t="str">
            <v>Sewer</v>
          </cell>
        </row>
        <row r="21346">
          <cell r="B21346">
            <v>36682.35</v>
          </cell>
          <cell r="C21346">
            <v>2013</v>
          </cell>
          <cell r="D21346" t="str">
            <v>700400  Mayoral Committee</v>
          </cell>
          <cell r="E21346" t="str">
            <v>District 6</v>
          </cell>
          <cell r="F21346" t="str">
            <v>Sewer</v>
          </cell>
        </row>
        <row r="21347">
          <cell r="B21347">
            <v>36682.35</v>
          </cell>
          <cell r="C21347">
            <v>2013</v>
          </cell>
          <cell r="D21347" t="str">
            <v>700400  Mayoral Committee</v>
          </cell>
          <cell r="E21347" t="str">
            <v>District 6</v>
          </cell>
          <cell r="F21347" t="str">
            <v>Sewer</v>
          </cell>
        </row>
        <row r="21348">
          <cell r="B21348">
            <v>36682.35</v>
          </cell>
          <cell r="C21348">
            <v>2013</v>
          </cell>
          <cell r="D21348" t="str">
            <v>700400  Mayoral Committee</v>
          </cell>
          <cell r="E21348" t="str">
            <v>District 7</v>
          </cell>
          <cell r="F21348" t="str">
            <v>Sewer</v>
          </cell>
        </row>
        <row r="21349">
          <cell r="B21349">
            <v>36682.35</v>
          </cell>
          <cell r="C21349">
            <v>2013</v>
          </cell>
          <cell r="D21349" t="str">
            <v>700400  Mayoral Committee</v>
          </cell>
          <cell r="E21349" t="str">
            <v>District 7</v>
          </cell>
          <cell r="F21349" t="str">
            <v>Sewer</v>
          </cell>
        </row>
        <row r="21350">
          <cell r="B21350">
            <v>36682.35</v>
          </cell>
          <cell r="C21350">
            <v>2013</v>
          </cell>
          <cell r="D21350" t="str">
            <v>700400  Mayoral Committee</v>
          </cell>
          <cell r="E21350" t="str">
            <v>District 7</v>
          </cell>
          <cell r="F21350" t="str">
            <v>Sewer</v>
          </cell>
        </row>
        <row r="21351">
          <cell r="B21351">
            <v>36682.35</v>
          </cell>
          <cell r="C21351">
            <v>2013</v>
          </cell>
          <cell r="D21351" t="str">
            <v>700400  Mayoral Committee</v>
          </cell>
          <cell r="E21351" t="str">
            <v>District 7</v>
          </cell>
          <cell r="F21351" t="str">
            <v>Sewer</v>
          </cell>
        </row>
        <row r="21352">
          <cell r="B21352">
            <v>36682.35</v>
          </cell>
          <cell r="C21352">
            <v>2013</v>
          </cell>
          <cell r="D21352" t="str">
            <v>700400  Mayoral Committee</v>
          </cell>
          <cell r="E21352" t="str">
            <v>District 7</v>
          </cell>
          <cell r="F21352" t="str">
            <v>Sewer</v>
          </cell>
        </row>
        <row r="21353">
          <cell r="B21353">
            <v>36682.35</v>
          </cell>
          <cell r="C21353">
            <v>2013</v>
          </cell>
          <cell r="D21353" t="str">
            <v>700400  Mayoral Committee</v>
          </cell>
          <cell r="E21353" t="str">
            <v>District 4</v>
          </cell>
          <cell r="F21353" t="str">
            <v>Sewer</v>
          </cell>
        </row>
        <row r="21354">
          <cell r="B21354">
            <v>29183.01</v>
          </cell>
          <cell r="C21354">
            <v>2013</v>
          </cell>
          <cell r="D21354" t="str">
            <v>700580  Subcouncils and Ward Committees</v>
          </cell>
          <cell r="E21354" t="str">
            <v>District 4</v>
          </cell>
          <cell r="F21354" t="str">
            <v>Water</v>
          </cell>
        </row>
        <row r="21355">
          <cell r="B21355">
            <v>29183.01</v>
          </cell>
          <cell r="C21355">
            <v>2013</v>
          </cell>
          <cell r="D21355" t="str">
            <v>700580  Subcouncils and Ward Committees</v>
          </cell>
          <cell r="E21355" t="str">
            <v>District 4</v>
          </cell>
          <cell r="F21355" t="str">
            <v>Water</v>
          </cell>
        </row>
        <row r="21356">
          <cell r="B21356">
            <v>29183.01</v>
          </cell>
          <cell r="C21356">
            <v>2013</v>
          </cell>
          <cell r="D21356" t="str">
            <v>700580  Subcouncils and Ward Committees</v>
          </cell>
          <cell r="E21356" t="str">
            <v>District 4</v>
          </cell>
          <cell r="F21356" t="str">
            <v>Water</v>
          </cell>
        </row>
        <row r="21357">
          <cell r="B21357">
            <v>29183.01</v>
          </cell>
          <cell r="C21357">
            <v>2013</v>
          </cell>
          <cell r="D21357" t="str">
            <v>700580  Subcouncils and Ward Committees</v>
          </cell>
          <cell r="E21357" t="str">
            <v>District 4</v>
          </cell>
          <cell r="F21357" t="str">
            <v>Water</v>
          </cell>
        </row>
        <row r="21358">
          <cell r="B21358">
            <v>29183.01</v>
          </cell>
          <cell r="C21358">
            <v>2013</v>
          </cell>
          <cell r="D21358" t="str">
            <v>700580  Subcouncils and Ward Committees</v>
          </cell>
          <cell r="E21358" t="str">
            <v>District 4</v>
          </cell>
          <cell r="F21358" t="str">
            <v>Water</v>
          </cell>
        </row>
        <row r="21359">
          <cell r="B21359">
            <v>29183.01</v>
          </cell>
          <cell r="C21359">
            <v>2013</v>
          </cell>
          <cell r="D21359" t="str">
            <v>700580  Subcouncils and Ward Committees</v>
          </cell>
          <cell r="E21359" t="str">
            <v>District 4</v>
          </cell>
          <cell r="F21359" t="str">
            <v>Water</v>
          </cell>
        </row>
        <row r="21360">
          <cell r="B21360">
            <v>29183.01</v>
          </cell>
          <cell r="C21360">
            <v>2013</v>
          </cell>
          <cell r="D21360" t="str">
            <v>700580  Subcouncils and Ward Committees</v>
          </cell>
          <cell r="E21360" t="str">
            <v>District 3</v>
          </cell>
          <cell r="F21360" t="str">
            <v>Water</v>
          </cell>
        </row>
        <row r="21361">
          <cell r="B21361">
            <v>29183.01</v>
          </cell>
          <cell r="C21361">
            <v>2013</v>
          </cell>
          <cell r="D21361" t="str">
            <v>700580  Subcouncils and Ward Committees</v>
          </cell>
          <cell r="E21361" t="str">
            <v>District 3</v>
          </cell>
          <cell r="F21361" t="str">
            <v>Water</v>
          </cell>
        </row>
        <row r="21362">
          <cell r="B21362">
            <v>29183.01</v>
          </cell>
          <cell r="C21362">
            <v>2013</v>
          </cell>
          <cell r="D21362" t="str">
            <v>700580  Subcouncils and Ward Committees</v>
          </cell>
          <cell r="E21362" t="str">
            <v>District 3</v>
          </cell>
          <cell r="F21362" t="str">
            <v>Water</v>
          </cell>
        </row>
        <row r="21363">
          <cell r="B21363">
            <v>29183.01</v>
          </cell>
          <cell r="C21363">
            <v>2013</v>
          </cell>
          <cell r="D21363" t="str">
            <v>700580  Subcouncils and Ward Committees</v>
          </cell>
          <cell r="E21363" t="str">
            <v>District 3</v>
          </cell>
          <cell r="F21363" t="str">
            <v>Water</v>
          </cell>
        </row>
        <row r="21364">
          <cell r="B21364">
            <v>29183.01</v>
          </cell>
          <cell r="C21364">
            <v>2013</v>
          </cell>
          <cell r="D21364" t="str">
            <v>700580  Subcouncils and Ward Committees</v>
          </cell>
          <cell r="E21364" t="str">
            <v>District 6</v>
          </cell>
          <cell r="F21364" t="str">
            <v>Water</v>
          </cell>
        </row>
        <row r="21365">
          <cell r="B21365">
            <v>29183.01</v>
          </cell>
          <cell r="C21365">
            <v>2013</v>
          </cell>
          <cell r="D21365" t="str">
            <v>700580  Subcouncils and Ward Committees</v>
          </cell>
          <cell r="E21365" t="str">
            <v>District 8</v>
          </cell>
          <cell r="F21365" t="str">
            <v>Water</v>
          </cell>
        </row>
        <row r="21366">
          <cell r="B21366">
            <v>29183.01</v>
          </cell>
          <cell r="C21366">
            <v>2013</v>
          </cell>
          <cell r="D21366" t="str">
            <v>700580  Subcouncils and Ward Committees</v>
          </cell>
          <cell r="E21366" t="str">
            <v>District 8</v>
          </cell>
          <cell r="F21366" t="str">
            <v>Water</v>
          </cell>
        </row>
        <row r="21367">
          <cell r="B21367">
            <v>29183.01</v>
          </cell>
          <cell r="C21367">
            <v>2013</v>
          </cell>
          <cell r="D21367" t="str">
            <v>700580  Subcouncils and Ward Committees</v>
          </cell>
          <cell r="E21367" t="str">
            <v>District 6</v>
          </cell>
          <cell r="F21367" t="str">
            <v>Water</v>
          </cell>
        </row>
        <row r="21368">
          <cell r="B21368">
            <v>29183.01</v>
          </cell>
          <cell r="C21368">
            <v>2013</v>
          </cell>
          <cell r="D21368" t="str">
            <v>700580  Subcouncils and Ward Committees</v>
          </cell>
          <cell r="E21368" t="str">
            <v>TOC</v>
          </cell>
          <cell r="F21368" t="str">
            <v>Water</v>
          </cell>
        </row>
        <row r="21369">
          <cell r="B21369">
            <v>29183.01</v>
          </cell>
          <cell r="C21369">
            <v>2013</v>
          </cell>
          <cell r="D21369" t="str">
            <v>700580  Subcouncils and Ward Committees</v>
          </cell>
          <cell r="E21369" t="str">
            <v>District 1</v>
          </cell>
          <cell r="F21369" t="str">
            <v>Water</v>
          </cell>
        </row>
        <row r="21370">
          <cell r="B21370">
            <v>29183.01</v>
          </cell>
          <cell r="C21370">
            <v>2013</v>
          </cell>
          <cell r="D21370" t="str">
            <v>700580  Subcouncils and Ward Committees</v>
          </cell>
          <cell r="E21370" t="str">
            <v>District 1</v>
          </cell>
          <cell r="F21370" t="str">
            <v>Water</v>
          </cell>
        </row>
        <row r="21371">
          <cell r="B21371">
            <v>29183.01</v>
          </cell>
          <cell r="C21371">
            <v>2013</v>
          </cell>
          <cell r="D21371" t="str">
            <v>700580  Subcouncils and Ward Committees</v>
          </cell>
          <cell r="E21371" t="str">
            <v>District 1</v>
          </cell>
          <cell r="F21371" t="str">
            <v>Water</v>
          </cell>
        </row>
        <row r="21372">
          <cell r="B21372">
            <v>29183.01</v>
          </cell>
          <cell r="C21372">
            <v>2013</v>
          </cell>
          <cell r="D21372" t="str">
            <v>700580  Subcouncils and Ward Committees</v>
          </cell>
          <cell r="E21372" t="str">
            <v>District 1</v>
          </cell>
          <cell r="F21372" t="str">
            <v>Water</v>
          </cell>
        </row>
        <row r="21373">
          <cell r="B21373">
            <v>29183.01</v>
          </cell>
          <cell r="C21373">
            <v>2013</v>
          </cell>
          <cell r="D21373" t="str">
            <v>700580  Subcouncils and Ward Committees</v>
          </cell>
          <cell r="E21373" t="str">
            <v>District 1</v>
          </cell>
          <cell r="F21373" t="str">
            <v>Water</v>
          </cell>
        </row>
        <row r="21374">
          <cell r="B21374">
            <v>29183.01</v>
          </cell>
          <cell r="C21374">
            <v>2013</v>
          </cell>
          <cell r="D21374" t="str">
            <v>700580  Subcouncils and Ward Committees</v>
          </cell>
          <cell r="E21374" t="str">
            <v>Logistics</v>
          </cell>
          <cell r="F21374" t="str">
            <v>Water</v>
          </cell>
        </row>
        <row r="21375">
          <cell r="B21375">
            <v>29183.01</v>
          </cell>
          <cell r="C21375">
            <v>2013</v>
          </cell>
          <cell r="D21375" t="str">
            <v>700580  Subcouncils and Ward Committees</v>
          </cell>
          <cell r="E21375" t="str">
            <v>Logistics</v>
          </cell>
          <cell r="F21375" t="str">
            <v>Water</v>
          </cell>
        </row>
        <row r="21376">
          <cell r="B21376">
            <v>29183.01</v>
          </cell>
          <cell r="C21376">
            <v>2013</v>
          </cell>
          <cell r="D21376" t="str">
            <v>700580  Subcouncils and Ward Committees</v>
          </cell>
          <cell r="E21376" t="str">
            <v>Logistics</v>
          </cell>
          <cell r="F21376" t="str">
            <v>Water</v>
          </cell>
        </row>
        <row r="21377">
          <cell r="B21377">
            <v>29183.01</v>
          </cell>
          <cell r="C21377">
            <v>2013</v>
          </cell>
          <cell r="D21377" t="str">
            <v>700580  Subcouncils and Ward Committees</v>
          </cell>
          <cell r="E21377" t="str">
            <v>Logistics</v>
          </cell>
          <cell r="F21377" t="str">
            <v>Water</v>
          </cell>
        </row>
        <row r="21378">
          <cell r="B21378">
            <v>29183.01</v>
          </cell>
          <cell r="C21378">
            <v>2013</v>
          </cell>
          <cell r="D21378" t="str">
            <v>700580  Subcouncils and Ward Committees</v>
          </cell>
          <cell r="E21378" t="str">
            <v>Logistics</v>
          </cell>
          <cell r="F21378" t="str">
            <v>Water</v>
          </cell>
        </row>
        <row r="21379">
          <cell r="B21379">
            <v>29183.01</v>
          </cell>
          <cell r="C21379">
            <v>2013</v>
          </cell>
          <cell r="D21379" t="str">
            <v>700580  Subcouncils and Ward Committees</v>
          </cell>
          <cell r="E21379" t="str">
            <v>Logistics</v>
          </cell>
          <cell r="F21379" t="str">
            <v>Water</v>
          </cell>
        </row>
        <row r="21380">
          <cell r="B21380">
            <v>29183.01</v>
          </cell>
          <cell r="C21380">
            <v>2013</v>
          </cell>
          <cell r="D21380" t="str">
            <v>700580  Subcouncils and Ward Committees</v>
          </cell>
          <cell r="E21380" t="str">
            <v>District 8</v>
          </cell>
          <cell r="F21380" t="str">
            <v>Water</v>
          </cell>
        </row>
        <row r="21381">
          <cell r="B21381">
            <v>29183.01</v>
          </cell>
          <cell r="C21381">
            <v>2013</v>
          </cell>
          <cell r="D21381" t="str">
            <v>700580  Subcouncils and Ward Committees</v>
          </cell>
          <cell r="E21381" t="e">
            <v>#N/A</v>
          </cell>
          <cell r="F21381" t="str">
            <v>Sewer</v>
          </cell>
        </row>
        <row r="21382">
          <cell r="B21382">
            <v>29183.01</v>
          </cell>
          <cell r="C21382">
            <v>2013</v>
          </cell>
          <cell r="D21382" t="str">
            <v>700580  Subcouncils and Ward Committees</v>
          </cell>
          <cell r="E21382" t="e">
            <v>#N/A</v>
          </cell>
          <cell r="F21382" t="str">
            <v>Sewer</v>
          </cell>
        </row>
        <row r="21383">
          <cell r="B21383">
            <v>29183.01</v>
          </cell>
          <cell r="C21383">
            <v>2013</v>
          </cell>
          <cell r="D21383" t="str">
            <v>700580  Subcouncils and Ward Committees</v>
          </cell>
          <cell r="E21383" t="str">
            <v>District 8</v>
          </cell>
          <cell r="F21383" t="str">
            <v>Water</v>
          </cell>
        </row>
        <row r="21384">
          <cell r="B21384">
            <v>29183.01</v>
          </cell>
          <cell r="C21384">
            <v>2013</v>
          </cell>
          <cell r="D21384" t="str">
            <v>700580  Subcouncils and Ward Committees</v>
          </cell>
          <cell r="E21384" t="str">
            <v>District 8</v>
          </cell>
          <cell r="F21384" t="str">
            <v>Water</v>
          </cell>
        </row>
        <row r="21385">
          <cell r="B21385">
            <v>29183.01</v>
          </cell>
          <cell r="C21385">
            <v>2013</v>
          </cell>
          <cell r="D21385" t="str">
            <v>700580  Subcouncils and Ward Committees</v>
          </cell>
          <cell r="E21385" t="str">
            <v>District 8</v>
          </cell>
          <cell r="F21385" t="str">
            <v>Water</v>
          </cell>
        </row>
        <row r="21386">
          <cell r="B21386">
            <v>29183.01</v>
          </cell>
          <cell r="C21386">
            <v>2013</v>
          </cell>
          <cell r="D21386" t="str">
            <v>700580  Subcouncils and Ward Committees</v>
          </cell>
          <cell r="E21386" t="str">
            <v>District 8</v>
          </cell>
          <cell r="F21386" t="str">
            <v>Water</v>
          </cell>
        </row>
        <row r="21387">
          <cell r="B21387">
            <v>29183.01</v>
          </cell>
          <cell r="C21387">
            <v>2013</v>
          </cell>
          <cell r="D21387" t="str">
            <v>700580  Subcouncils and Ward Committees</v>
          </cell>
          <cell r="E21387" t="str">
            <v>District 8</v>
          </cell>
          <cell r="F21387" t="str">
            <v>Water</v>
          </cell>
        </row>
        <row r="21388">
          <cell r="B21388">
            <v>29183.01</v>
          </cell>
          <cell r="C21388">
            <v>2013</v>
          </cell>
          <cell r="D21388" t="str">
            <v>700580  Subcouncils and Ward Committees</v>
          </cell>
          <cell r="E21388" t="str">
            <v>District 8</v>
          </cell>
          <cell r="F21388" t="str">
            <v>Water</v>
          </cell>
        </row>
        <row r="21389">
          <cell r="B21389">
            <v>29183.01</v>
          </cell>
          <cell r="C21389">
            <v>2013</v>
          </cell>
          <cell r="D21389" t="str">
            <v>700580  Subcouncils and Ward Committees</v>
          </cell>
          <cell r="E21389" t="str">
            <v>District 8</v>
          </cell>
          <cell r="F21389" t="str">
            <v>Water</v>
          </cell>
        </row>
        <row r="21390">
          <cell r="B21390">
            <v>29183.01</v>
          </cell>
          <cell r="C21390">
            <v>2013</v>
          </cell>
          <cell r="D21390" t="str">
            <v>700580  Subcouncils and Ward Committees</v>
          </cell>
          <cell r="E21390" t="str">
            <v>District 8</v>
          </cell>
          <cell r="F21390" t="str">
            <v>Water</v>
          </cell>
        </row>
        <row r="21391">
          <cell r="B21391">
            <v>29183.01</v>
          </cell>
          <cell r="C21391">
            <v>2013</v>
          </cell>
          <cell r="D21391" t="str">
            <v>700580  Subcouncils and Ward Committees</v>
          </cell>
          <cell r="E21391" t="str">
            <v>District 8</v>
          </cell>
          <cell r="F21391" t="str">
            <v>Water</v>
          </cell>
        </row>
        <row r="21392">
          <cell r="B21392">
            <v>29183.01</v>
          </cell>
          <cell r="C21392">
            <v>2013</v>
          </cell>
          <cell r="D21392" t="str">
            <v>700580  Subcouncils and Ward Committees</v>
          </cell>
          <cell r="E21392" t="str">
            <v>District 8</v>
          </cell>
          <cell r="F21392" t="str">
            <v>Water</v>
          </cell>
        </row>
        <row r="21393">
          <cell r="B21393">
            <v>29183.01</v>
          </cell>
          <cell r="C21393">
            <v>2013</v>
          </cell>
          <cell r="D21393" t="str">
            <v>700580  Subcouncils and Ward Committees</v>
          </cell>
          <cell r="E21393" t="str">
            <v>District 8</v>
          </cell>
          <cell r="F21393" t="str">
            <v>Water</v>
          </cell>
        </row>
        <row r="21394">
          <cell r="B21394">
            <v>29183.01</v>
          </cell>
          <cell r="C21394">
            <v>2013</v>
          </cell>
          <cell r="D21394" t="str">
            <v>700580  Subcouncils and Ward Committees</v>
          </cell>
          <cell r="E21394" t="str">
            <v>District 6</v>
          </cell>
          <cell r="F21394" t="str">
            <v>Water</v>
          </cell>
        </row>
        <row r="21395">
          <cell r="B21395">
            <v>29183.01</v>
          </cell>
          <cell r="C21395">
            <v>2013</v>
          </cell>
          <cell r="D21395" t="str">
            <v>700580  Subcouncils and Ward Committees</v>
          </cell>
          <cell r="E21395" t="str">
            <v>District 6</v>
          </cell>
          <cell r="F21395" t="str">
            <v>Water</v>
          </cell>
        </row>
        <row r="21396">
          <cell r="B21396">
            <v>29183.01</v>
          </cell>
          <cell r="C21396">
            <v>2013</v>
          </cell>
          <cell r="D21396" t="str">
            <v>700580  Subcouncils and Ward Committees</v>
          </cell>
          <cell r="E21396" t="str">
            <v>District 6</v>
          </cell>
          <cell r="F21396" t="str">
            <v>Water</v>
          </cell>
        </row>
        <row r="21397">
          <cell r="B21397">
            <v>29183.01</v>
          </cell>
          <cell r="C21397">
            <v>2013</v>
          </cell>
          <cell r="D21397" t="str">
            <v>700580  Subcouncils and Ward Committees</v>
          </cell>
          <cell r="E21397" t="str">
            <v>District 6</v>
          </cell>
          <cell r="F21397" t="str">
            <v>Water</v>
          </cell>
        </row>
        <row r="21398">
          <cell r="B21398">
            <v>29183.01</v>
          </cell>
          <cell r="C21398">
            <v>2013</v>
          </cell>
          <cell r="D21398" t="str">
            <v>700580  Subcouncils and Ward Committees</v>
          </cell>
          <cell r="E21398" t="str">
            <v>District 6</v>
          </cell>
          <cell r="F21398" t="str">
            <v>Water</v>
          </cell>
        </row>
        <row r="21399">
          <cell r="B21399">
            <v>29183.01</v>
          </cell>
          <cell r="C21399">
            <v>2013</v>
          </cell>
          <cell r="D21399" t="str">
            <v>700580  Subcouncils and Ward Committees</v>
          </cell>
          <cell r="E21399" t="str">
            <v>District 6</v>
          </cell>
          <cell r="F21399" t="str">
            <v>Water</v>
          </cell>
        </row>
        <row r="21400">
          <cell r="B21400">
            <v>29183.01</v>
          </cell>
          <cell r="C21400">
            <v>2013</v>
          </cell>
          <cell r="D21400" t="str">
            <v>700580  Subcouncils and Ward Committees</v>
          </cell>
          <cell r="E21400" t="str">
            <v>District 6</v>
          </cell>
          <cell r="F21400" t="str">
            <v>Water</v>
          </cell>
        </row>
        <row r="21401">
          <cell r="B21401">
            <v>29183.01</v>
          </cell>
          <cell r="C21401">
            <v>2013</v>
          </cell>
          <cell r="D21401" t="str">
            <v>700580  Subcouncils and Ward Committees</v>
          </cell>
          <cell r="E21401" t="str">
            <v>District 8</v>
          </cell>
          <cell r="F21401" t="str">
            <v>Water</v>
          </cell>
        </row>
        <row r="21402">
          <cell r="B21402">
            <v>29183.01</v>
          </cell>
          <cell r="C21402">
            <v>2013</v>
          </cell>
          <cell r="D21402" t="str">
            <v>700580  Subcouncils and Ward Committees</v>
          </cell>
          <cell r="E21402" t="str">
            <v>District 8</v>
          </cell>
          <cell r="F21402" t="str">
            <v>Water</v>
          </cell>
        </row>
        <row r="21403">
          <cell r="B21403">
            <v>29183.01</v>
          </cell>
          <cell r="C21403">
            <v>2013</v>
          </cell>
          <cell r="D21403" t="str">
            <v>700580  Subcouncils and Ward Committees</v>
          </cell>
          <cell r="E21403" t="str">
            <v>District 8</v>
          </cell>
          <cell r="F21403" t="str">
            <v>Water</v>
          </cell>
        </row>
        <row r="21404">
          <cell r="B21404">
            <v>29183.01</v>
          </cell>
          <cell r="C21404">
            <v>2013</v>
          </cell>
          <cell r="D21404" t="str">
            <v>700580  Subcouncils and Ward Committees</v>
          </cell>
          <cell r="E21404" t="str">
            <v>District 8</v>
          </cell>
          <cell r="F21404" t="str">
            <v>Water</v>
          </cell>
        </row>
        <row r="21405">
          <cell r="B21405">
            <v>29183.01</v>
          </cell>
          <cell r="C21405">
            <v>2013</v>
          </cell>
          <cell r="D21405" t="str">
            <v>700580  Subcouncils and Ward Committees</v>
          </cell>
          <cell r="E21405" t="str">
            <v>District 1</v>
          </cell>
          <cell r="F21405" t="str">
            <v>Water</v>
          </cell>
        </row>
        <row r="21406">
          <cell r="B21406">
            <v>29183.01</v>
          </cell>
          <cell r="C21406">
            <v>2013</v>
          </cell>
          <cell r="D21406" t="str">
            <v>700580  Subcouncils and Ward Committees</v>
          </cell>
          <cell r="E21406" t="str">
            <v>District 8</v>
          </cell>
          <cell r="F21406" t="str">
            <v>Water</v>
          </cell>
        </row>
        <row r="21407">
          <cell r="B21407">
            <v>29183.01</v>
          </cell>
          <cell r="C21407">
            <v>2013</v>
          </cell>
          <cell r="D21407" t="str">
            <v>700580  Subcouncils and Ward Committees</v>
          </cell>
          <cell r="E21407" t="str">
            <v>Logistics</v>
          </cell>
          <cell r="F21407" t="str">
            <v>Water</v>
          </cell>
        </row>
        <row r="21408">
          <cell r="B21408">
            <v>29183.01</v>
          </cell>
          <cell r="C21408">
            <v>2013</v>
          </cell>
          <cell r="D21408" t="str">
            <v>700580  Subcouncils and Ward Committees</v>
          </cell>
          <cell r="E21408" t="str">
            <v>District 4</v>
          </cell>
          <cell r="F21408" t="str">
            <v>Sewer</v>
          </cell>
        </row>
        <row r="21409">
          <cell r="B21409">
            <v>29183.01</v>
          </cell>
          <cell r="C21409">
            <v>2013</v>
          </cell>
          <cell r="D21409" t="str">
            <v>700580  Subcouncils and Ward Committees</v>
          </cell>
          <cell r="E21409" t="str">
            <v>District 4</v>
          </cell>
          <cell r="F21409" t="str">
            <v>Sewer</v>
          </cell>
        </row>
        <row r="21410">
          <cell r="B21410">
            <v>29183.01</v>
          </cell>
          <cell r="C21410">
            <v>2013</v>
          </cell>
          <cell r="D21410" t="str">
            <v>700580  Subcouncils and Ward Committees</v>
          </cell>
          <cell r="E21410" t="str">
            <v>District 4</v>
          </cell>
          <cell r="F21410" t="str">
            <v>Sewer</v>
          </cell>
        </row>
        <row r="21411">
          <cell r="B21411">
            <v>29183.01</v>
          </cell>
          <cell r="C21411">
            <v>2013</v>
          </cell>
          <cell r="D21411" t="str">
            <v>700580  Subcouncils and Ward Committees</v>
          </cell>
          <cell r="E21411" t="str">
            <v>District 3</v>
          </cell>
          <cell r="F21411" t="str">
            <v>Sewer</v>
          </cell>
        </row>
        <row r="21412">
          <cell r="B21412">
            <v>29183.01</v>
          </cell>
          <cell r="C21412">
            <v>2013</v>
          </cell>
          <cell r="D21412" t="str">
            <v>700580  Subcouncils and Ward Committees</v>
          </cell>
          <cell r="E21412" t="str">
            <v>District 3</v>
          </cell>
          <cell r="F21412" t="str">
            <v>Sewer</v>
          </cell>
        </row>
        <row r="21413">
          <cell r="B21413">
            <v>29183.01</v>
          </cell>
          <cell r="C21413">
            <v>2013</v>
          </cell>
          <cell r="D21413" t="str">
            <v>700580  Subcouncils and Ward Committees</v>
          </cell>
          <cell r="E21413" t="str">
            <v>District 3</v>
          </cell>
          <cell r="F21413" t="str">
            <v>Sewer</v>
          </cell>
        </row>
        <row r="21414">
          <cell r="B21414">
            <v>29183.01</v>
          </cell>
          <cell r="C21414">
            <v>2013</v>
          </cell>
          <cell r="D21414" t="str">
            <v>700580  Subcouncils and Ward Committees</v>
          </cell>
          <cell r="E21414" t="str">
            <v>TOC</v>
          </cell>
          <cell r="F21414" t="str">
            <v>Sewer</v>
          </cell>
        </row>
        <row r="21415">
          <cell r="B21415">
            <v>29183.01</v>
          </cell>
          <cell r="C21415">
            <v>2013</v>
          </cell>
          <cell r="D21415" t="str">
            <v>700580  Subcouncils and Ward Committees</v>
          </cell>
          <cell r="E21415" t="str">
            <v>District 7</v>
          </cell>
          <cell r="F21415" t="str">
            <v>Sewer</v>
          </cell>
        </row>
        <row r="21416">
          <cell r="B21416">
            <v>29183.01</v>
          </cell>
          <cell r="C21416">
            <v>2013</v>
          </cell>
          <cell r="D21416" t="str">
            <v>700580  Subcouncils and Ward Committees</v>
          </cell>
          <cell r="E21416" t="str">
            <v>District 7</v>
          </cell>
          <cell r="F21416" t="str">
            <v>Sewer</v>
          </cell>
        </row>
        <row r="21417">
          <cell r="B21417">
            <v>29183.01</v>
          </cell>
          <cell r="C21417">
            <v>2013</v>
          </cell>
          <cell r="D21417" t="str">
            <v>700580  Subcouncils and Ward Committees</v>
          </cell>
          <cell r="E21417" t="str">
            <v>District 6</v>
          </cell>
          <cell r="F21417" t="str">
            <v>Sewer</v>
          </cell>
        </row>
        <row r="21418">
          <cell r="B21418">
            <v>29183.01</v>
          </cell>
          <cell r="C21418">
            <v>2013</v>
          </cell>
          <cell r="D21418" t="str">
            <v>700580  Subcouncils and Ward Committees</v>
          </cell>
          <cell r="E21418" t="str">
            <v>District 7</v>
          </cell>
          <cell r="F21418" t="str">
            <v>Sewer</v>
          </cell>
        </row>
        <row r="21419">
          <cell r="B21419">
            <v>29183.01</v>
          </cell>
          <cell r="C21419">
            <v>2013</v>
          </cell>
          <cell r="D21419" t="str">
            <v>700580  Subcouncils and Ward Committees</v>
          </cell>
          <cell r="E21419" t="str">
            <v>District 1</v>
          </cell>
          <cell r="F21419" t="str">
            <v>Sewer</v>
          </cell>
        </row>
        <row r="21420">
          <cell r="B21420">
            <v>29183.01</v>
          </cell>
          <cell r="C21420">
            <v>2013</v>
          </cell>
          <cell r="D21420" t="str">
            <v>700580  Subcouncils and Ward Committees</v>
          </cell>
          <cell r="E21420" t="str">
            <v>District 1</v>
          </cell>
          <cell r="F21420" t="str">
            <v>Sewer</v>
          </cell>
        </row>
        <row r="21421">
          <cell r="B21421">
            <v>29183.01</v>
          </cell>
          <cell r="C21421">
            <v>2013</v>
          </cell>
          <cell r="D21421" t="str">
            <v>700580  Subcouncils and Ward Committees</v>
          </cell>
          <cell r="E21421" t="str">
            <v>District 1</v>
          </cell>
          <cell r="F21421" t="str">
            <v>Sewer</v>
          </cell>
        </row>
        <row r="21422">
          <cell r="B21422">
            <v>29183.01</v>
          </cell>
          <cell r="C21422">
            <v>2013</v>
          </cell>
          <cell r="D21422" t="str">
            <v>700580  Subcouncils and Ward Committees</v>
          </cell>
          <cell r="E21422" t="str">
            <v>Logistics</v>
          </cell>
          <cell r="F21422" t="str">
            <v>Sewer</v>
          </cell>
        </row>
        <row r="21423">
          <cell r="B21423">
            <v>29183.01</v>
          </cell>
          <cell r="C21423">
            <v>2013</v>
          </cell>
          <cell r="D21423" t="str">
            <v>700580  Subcouncils and Ward Committees</v>
          </cell>
          <cell r="E21423" t="str">
            <v>Logistics</v>
          </cell>
          <cell r="F21423" t="str">
            <v>Sewer</v>
          </cell>
        </row>
        <row r="21424">
          <cell r="B21424">
            <v>29183.01</v>
          </cell>
          <cell r="C21424">
            <v>2013</v>
          </cell>
          <cell r="D21424" t="str">
            <v>700580  Subcouncils and Ward Committees</v>
          </cell>
          <cell r="E21424" t="str">
            <v>Logistics</v>
          </cell>
          <cell r="F21424" t="str">
            <v>Sewer</v>
          </cell>
        </row>
        <row r="21425">
          <cell r="B21425">
            <v>29183.01</v>
          </cell>
          <cell r="C21425">
            <v>2013</v>
          </cell>
          <cell r="D21425" t="str">
            <v>700580  Subcouncils and Ward Committees</v>
          </cell>
          <cell r="E21425" t="str">
            <v>Logistics</v>
          </cell>
          <cell r="F21425" t="str">
            <v>Sewer</v>
          </cell>
        </row>
        <row r="21426">
          <cell r="B21426">
            <v>29183.01</v>
          </cell>
          <cell r="C21426">
            <v>2013</v>
          </cell>
          <cell r="D21426" t="str">
            <v>700580  Subcouncils and Ward Committees</v>
          </cell>
          <cell r="E21426" t="str">
            <v>Logistics</v>
          </cell>
          <cell r="F21426" t="str">
            <v>Sewer</v>
          </cell>
        </row>
        <row r="21427">
          <cell r="B21427">
            <v>29183.01</v>
          </cell>
          <cell r="C21427">
            <v>2013</v>
          </cell>
          <cell r="D21427" t="str">
            <v>700580  Subcouncils and Ward Committees</v>
          </cell>
          <cell r="E21427" t="str">
            <v>Logistics</v>
          </cell>
          <cell r="F21427" t="str">
            <v>Sewer</v>
          </cell>
        </row>
        <row r="21428">
          <cell r="B21428">
            <v>29183.01</v>
          </cell>
          <cell r="C21428">
            <v>2013</v>
          </cell>
          <cell r="D21428" t="str">
            <v>700580  Subcouncils and Ward Committees</v>
          </cell>
          <cell r="E21428" t="str">
            <v>Logistics</v>
          </cell>
          <cell r="F21428" t="str">
            <v>Sewer</v>
          </cell>
        </row>
        <row r="21429">
          <cell r="B21429">
            <v>29183.01</v>
          </cell>
          <cell r="C21429">
            <v>2013</v>
          </cell>
          <cell r="D21429" t="str">
            <v>700580  Subcouncils and Ward Committees</v>
          </cell>
          <cell r="E21429" t="str">
            <v>Informal Settlements</v>
          </cell>
          <cell r="F21429" t="str">
            <v>Sewer</v>
          </cell>
        </row>
        <row r="21430">
          <cell r="B21430">
            <v>29183.01</v>
          </cell>
          <cell r="C21430">
            <v>2013</v>
          </cell>
          <cell r="D21430" t="str">
            <v>700580  Subcouncils and Ward Committees</v>
          </cell>
          <cell r="E21430" t="str">
            <v>TOC</v>
          </cell>
          <cell r="F21430" t="str">
            <v>Sewer</v>
          </cell>
        </row>
        <row r="21431">
          <cell r="B21431">
            <v>29183.01</v>
          </cell>
          <cell r="C21431">
            <v>2013</v>
          </cell>
          <cell r="D21431" t="str">
            <v>700580  Subcouncils and Ward Committees</v>
          </cell>
          <cell r="E21431" t="str">
            <v>Planning &amp; Design</v>
          </cell>
          <cell r="F21431" t="str">
            <v>Sewer</v>
          </cell>
        </row>
        <row r="21432">
          <cell r="B21432">
            <v>29183.01</v>
          </cell>
          <cell r="C21432">
            <v>2013</v>
          </cell>
          <cell r="D21432" t="str">
            <v>700580  Subcouncils and Ward Committees</v>
          </cell>
          <cell r="E21432" t="str">
            <v>Planning &amp; Design</v>
          </cell>
          <cell r="F21432" t="str">
            <v>Sewer</v>
          </cell>
        </row>
        <row r="21433">
          <cell r="B21433">
            <v>29183.01</v>
          </cell>
          <cell r="C21433">
            <v>2013</v>
          </cell>
          <cell r="D21433" t="str">
            <v>700580  Subcouncils and Ward Committees</v>
          </cell>
          <cell r="E21433" t="str">
            <v>Informal Settlements</v>
          </cell>
          <cell r="F21433" t="str">
            <v>Sewer</v>
          </cell>
        </row>
        <row r="21434">
          <cell r="B21434">
            <v>29183.01</v>
          </cell>
          <cell r="C21434">
            <v>2013</v>
          </cell>
          <cell r="D21434" t="str">
            <v>700580  Subcouncils and Ward Committees</v>
          </cell>
          <cell r="E21434" t="str">
            <v>District 4</v>
          </cell>
          <cell r="F21434" t="str">
            <v>Sewer</v>
          </cell>
        </row>
        <row r="21435">
          <cell r="B21435">
            <v>29183.01</v>
          </cell>
          <cell r="C21435">
            <v>2013</v>
          </cell>
          <cell r="D21435" t="str">
            <v>700580  Subcouncils and Ward Committees</v>
          </cell>
          <cell r="E21435" t="str">
            <v>Logistics</v>
          </cell>
          <cell r="F21435" t="str">
            <v>Water</v>
          </cell>
        </row>
        <row r="21436">
          <cell r="B21436">
            <v>29183.01</v>
          </cell>
          <cell r="C21436">
            <v>2013</v>
          </cell>
          <cell r="D21436" t="str">
            <v>700580  Subcouncils and Ward Committees</v>
          </cell>
          <cell r="E21436" t="str">
            <v>Logistics</v>
          </cell>
          <cell r="F21436" t="str">
            <v>Water</v>
          </cell>
        </row>
        <row r="21437">
          <cell r="B21437">
            <v>29183.01</v>
          </cell>
          <cell r="C21437">
            <v>2013</v>
          </cell>
          <cell r="D21437" t="str">
            <v>700580  Subcouncils and Ward Committees</v>
          </cell>
          <cell r="E21437" t="str">
            <v>TOC</v>
          </cell>
          <cell r="F21437" t="str">
            <v>Water</v>
          </cell>
        </row>
        <row r="21438">
          <cell r="B21438">
            <v>29183.01</v>
          </cell>
          <cell r="C21438">
            <v>2013</v>
          </cell>
          <cell r="D21438" t="str">
            <v>700580  Subcouncils and Ward Committees</v>
          </cell>
          <cell r="E21438" t="str">
            <v>Informal Settlements</v>
          </cell>
          <cell r="F21438" t="str">
            <v>Water</v>
          </cell>
        </row>
        <row r="21439">
          <cell r="B21439">
            <v>29183.01</v>
          </cell>
          <cell r="C21439">
            <v>2013</v>
          </cell>
          <cell r="D21439" t="str">
            <v>700580  Subcouncils and Ward Committees</v>
          </cell>
          <cell r="E21439" t="str">
            <v>TOC</v>
          </cell>
          <cell r="F21439" t="str">
            <v>Water</v>
          </cell>
        </row>
        <row r="21440">
          <cell r="B21440">
            <v>29183.01</v>
          </cell>
          <cell r="C21440">
            <v>2013</v>
          </cell>
          <cell r="D21440" t="str">
            <v>700580  Subcouncils and Ward Committees</v>
          </cell>
          <cell r="E21440" t="str">
            <v>Planning &amp; Design</v>
          </cell>
          <cell r="F21440" t="str">
            <v>Water</v>
          </cell>
        </row>
        <row r="21441">
          <cell r="B21441">
            <v>29183.01</v>
          </cell>
          <cell r="C21441">
            <v>2013</v>
          </cell>
          <cell r="D21441" t="str">
            <v>700580  Subcouncils and Ward Committees</v>
          </cell>
          <cell r="E21441" t="str">
            <v>Informal Settlements</v>
          </cell>
          <cell r="F21441" t="str">
            <v>Water</v>
          </cell>
        </row>
        <row r="21442">
          <cell r="B21442">
            <v>29183.01</v>
          </cell>
          <cell r="C21442">
            <v>2013</v>
          </cell>
          <cell r="D21442" t="str">
            <v>700580  Subcouncils and Ward Committees</v>
          </cell>
          <cell r="E21442" t="str">
            <v>Logistics</v>
          </cell>
          <cell r="F21442" t="str">
            <v>Water</v>
          </cell>
        </row>
        <row r="21443">
          <cell r="B21443">
            <v>29183.01</v>
          </cell>
          <cell r="C21443">
            <v>2013</v>
          </cell>
          <cell r="D21443" t="str">
            <v>700580  Subcouncils and Ward Committees</v>
          </cell>
          <cell r="E21443" t="str">
            <v>District 7</v>
          </cell>
          <cell r="F21443" t="str">
            <v>Sewer</v>
          </cell>
        </row>
        <row r="21444">
          <cell r="B21444">
            <v>29183.01</v>
          </cell>
          <cell r="C21444">
            <v>2013</v>
          </cell>
          <cell r="D21444" t="str">
            <v>700580  Subcouncils and Ward Committees</v>
          </cell>
          <cell r="E21444" t="str">
            <v>District 7</v>
          </cell>
          <cell r="F21444" t="str">
            <v>Sewer</v>
          </cell>
        </row>
        <row r="21445">
          <cell r="B21445">
            <v>29183.01</v>
          </cell>
          <cell r="C21445">
            <v>2013</v>
          </cell>
          <cell r="D21445" t="str">
            <v>700580  Subcouncils and Ward Committees</v>
          </cell>
          <cell r="E21445" t="str">
            <v>District 7</v>
          </cell>
          <cell r="F21445" t="str">
            <v>Sewer</v>
          </cell>
        </row>
        <row r="21446">
          <cell r="B21446">
            <v>29183.01</v>
          </cell>
          <cell r="C21446">
            <v>2013</v>
          </cell>
          <cell r="D21446" t="str">
            <v>700580  Subcouncils and Ward Committees</v>
          </cell>
          <cell r="E21446" t="str">
            <v>District 7</v>
          </cell>
          <cell r="F21446" t="str">
            <v>Sewer</v>
          </cell>
        </row>
        <row r="21447">
          <cell r="B21447">
            <v>29183.01</v>
          </cell>
          <cell r="C21447">
            <v>2013</v>
          </cell>
          <cell r="D21447" t="str">
            <v>700580  Subcouncils and Ward Committees</v>
          </cell>
          <cell r="E21447" t="str">
            <v>District 7</v>
          </cell>
          <cell r="F21447" t="str">
            <v>Sewer</v>
          </cell>
        </row>
        <row r="21448">
          <cell r="B21448">
            <v>29183.01</v>
          </cell>
          <cell r="C21448">
            <v>2013</v>
          </cell>
          <cell r="D21448" t="str">
            <v>700580  Subcouncils and Ward Committees</v>
          </cell>
          <cell r="E21448" t="str">
            <v>District 7</v>
          </cell>
          <cell r="F21448" t="str">
            <v>Sewer</v>
          </cell>
        </row>
        <row r="21449">
          <cell r="B21449">
            <v>29183.01</v>
          </cell>
          <cell r="C21449">
            <v>2013</v>
          </cell>
          <cell r="D21449" t="str">
            <v>700580  Subcouncils and Ward Committees</v>
          </cell>
          <cell r="E21449" t="str">
            <v>District 6</v>
          </cell>
          <cell r="F21449" t="str">
            <v>Sewer</v>
          </cell>
        </row>
        <row r="21450">
          <cell r="B21450">
            <v>29183.01</v>
          </cell>
          <cell r="C21450">
            <v>2013</v>
          </cell>
          <cell r="D21450" t="str">
            <v>700580  Subcouncils and Ward Committees</v>
          </cell>
          <cell r="E21450" t="str">
            <v>District 6</v>
          </cell>
          <cell r="F21450" t="str">
            <v>Sewer</v>
          </cell>
        </row>
        <row r="21451">
          <cell r="B21451">
            <v>29183.01</v>
          </cell>
          <cell r="C21451">
            <v>2013</v>
          </cell>
          <cell r="D21451" t="str">
            <v>700580  Subcouncils and Ward Committees</v>
          </cell>
          <cell r="E21451" t="str">
            <v>District 6</v>
          </cell>
          <cell r="F21451" t="str">
            <v>Sewer</v>
          </cell>
        </row>
        <row r="21452">
          <cell r="B21452">
            <v>29183.01</v>
          </cell>
          <cell r="C21452">
            <v>2013</v>
          </cell>
          <cell r="D21452" t="str">
            <v>700580  Subcouncils and Ward Committees</v>
          </cell>
          <cell r="E21452" t="str">
            <v>District 6</v>
          </cell>
          <cell r="F21452" t="str">
            <v>Sewer</v>
          </cell>
        </row>
        <row r="21453">
          <cell r="B21453">
            <v>29183.01</v>
          </cell>
          <cell r="C21453">
            <v>2013</v>
          </cell>
          <cell r="D21453" t="str">
            <v>700580  Subcouncils and Ward Committees</v>
          </cell>
          <cell r="E21453" t="str">
            <v>District 6</v>
          </cell>
          <cell r="F21453" t="str">
            <v>Sewer</v>
          </cell>
        </row>
        <row r="21454">
          <cell r="B21454">
            <v>29183.01</v>
          </cell>
          <cell r="C21454">
            <v>2013</v>
          </cell>
          <cell r="D21454" t="str">
            <v>700580  Subcouncils and Ward Committees</v>
          </cell>
          <cell r="E21454" t="str">
            <v>District 6</v>
          </cell>
          <cell r="F21454" t="str">
            <v>Sewer</v>
          </cell>
        </row>
        <row r="21455">
          <cell r="B21455">
            <v>29183.01</v>
          </cell>
          <cell r="C21455">
            <v>2013</v>
          </cell>
          <cell r="D21455" t="str">
            <v>700580  Subcouncils and Ward Committees</v>
          </cell>
          <cell r="E21455" t="str">
            <v>District 7</v>
          </cell>
          <cell r="F21455" t="str">
            <v>Sewer</v>
          </cell>
        </row>
        <row r="21456">
          <cell r="B21456">
            <v>29183.01</v>
          </cell>
          <cell r="C21456">
            <v>2013</v>
          </cell>
          <cell r="D21456" t="str">
            <v>700580  Subcouncils and Ward Committees</v>
          </cell>
          <cell r="E21456" t="str">
            <v>District 7</v>
          </cell>
          <cell r="F21456" t="str">
            <v>Sewer</v>
          </cell>
        </row>
        <row r="21457">
          <cell r="B21457">
            <v>29183.01</v>
          </cell>
          <cell r="C21457">
            <v>2013</v>
          </cell>
          <cell r="D21457" t="str">
            <v>700580  Subcouncils and Ward Committees</v>
          </cell>
          <cell r="E21457" t="str">
            <v>District 7</v>
          </cell>
          <cell r="F21457" t="str">
            <v>Sewer</v>
          </cell>
        </row>
        <row r="21458">
          <cell r="B21458">
            <v>29183.01</v>
          </cell>
          <cell r="C21458">
            <v>2013</v>
          </cell>
          <cell r="D21458" t="str">
            <v>700580  Subcouncils and Ward Committees</v>
          </cell>
          <cell r="E21458" t="str">
            <v>District 7</v>
          </cell>
          <cell r="F21458" t="str">
            <v>Sewer</v>
          </cell>
        </row>
        <row r="21459">
          <cell r="B21459">
            <v>29183.01</v>
          </cell>
          <cell r="C21459">
            <v>2013</v>
          </cell>
          <cell r="D21459" t="str">
            <v>700580  Subcouncils and Ward Committees</v>
          </cell>
          <cell r="E21459" t="str">
            <v>District 7</v>
          </cell>
          <cell r="F21459" t="str">
            <v>Sewer</v>
          </cell>
        </row>
        <row r="21460">
          <cell r="B21460">
            <v>29183.01</v>
          </cell>
          <cell r="C21460">
            <v>2013</v>
          </cell>
          <cell r="D21460" t="str">
            <v>700580  Subcouncils and Ward Committees</v>
          </cell>
          <cell r="E21460" t="str">
            <v>District 4</v>
          </cell>
          <cell r="F21460" t="str">
            <v>Sewer</v>
          </cell>
        </row>
        <row r="21461">
          <cell r="B21461">
            <v>1983.26</v>
          </cell>
          <cell r="C21461">
            <v>2013</v>
          </cell>
          <cell r="D21461" t="str">
            <v>700150  Employment Equity</v>
          </cell>
          <cell r="E21461" t="str">
            <v>District 6</v>
          </cell>
          <cell r="F21461" t="str">
            <v>Water</v>
          </cell>
        </row>
        <row r="21462">
          <cell r="B21462">
            <v>2727.02</v>
          </cell>
          <cell r="C21462">
            <v>2013</v>
          </cell>
          <cell r="D21462" t="str">
            <v>700150  Employment Equity</v>
          </cell>
          <cell r="E21462" t="str">
            <v>District 8</v>
          </cell>
          <cell r="F21462" t="str">
            <v>Water</v>
          </cell>
        </row>
        <row r="21463">
          <cell r="B21463">
            <v>11899.46</v>
          </cell>
          <cell r="C21463">
            <v>2013</v>
          </cell>
          <cell r="D21463" t="str">
            <v>700150  Employment Equity</v>
          </cell>
          <cell r="E21463" t="str">
            <v>District 8</v>
          </cell>
          <cell r="F21463" t="str">
            <v>Water</v>
          </cell>
        </row>
        <row r="21464">
          <cell r="B21464">
            <v>3222.8</v>
          </cell>
          <cell r="C21464">
            <v>2013</v>
          </cell>
          <cell r="D21464" t="str">
            <v>700150  Employment Equity</v>
          </cell>
          <cell r="E21464" t="str">
            <v>District 6</v>
          </cell>
          <cell r="F21464" t="str">
            <v>Water</v>
          </cell>
        </row>
        <row r="21465">
          <cell r="B21465">
            <v>743.64</v>
          </cell>
          <cell r="C21465">
            <v>2013</v>
          </cell>
          <cell r="D21465" t="str">
            <v>700150  Employment Equity</v>
          </cell>
          <cell r="E21465" t="str">
            <v>District 3</v>
          </cell>
          <cell r="F21465" t="str">
            <v>Water</v>
          </cell>
        </row>
        <row r="21466">
          <cell r="B21466">
            <v>1239.5</v>
          </cell>
          <cell r="C21466">
            <v>2013</v>
          </cell>
          <cell r="D21466" t="str">
            <v>700150  Employment Equity</v>
          </cell>
          <cell r="E21466" t="str">
            <v>District 3</v>
          </cell>
          <cell r="F21466" t="str">
            <v>Water</v>
          </cell>
        </row>
        <row r="21467">
          <cell r="B21467">
            <v>247.92</v>
          </cell>
          <cell r="C21467">
            <v>2013</v>
          </cell>
          <cell r="D21467" t="str">
            <v>700150  Employment Equity</v>
          </cell>
          <cell r="E21467" t="str">
            <v>District 3</v>
          </cell>
          <cell r="F21467" t="str">
            <v>Water</v>
          </cell>
        </row>
        <row r="21468">
          <cell r="B21468">
            <v>3966.46</v>
          </cell>
          <cell r="C21468">
            <v>2013</v>
          </cell>
          <cell r="D21468" t="str">
            <v>700150  Employment Equity</v>
          </cell>
          <cell r="E21468" t="str">
            <v>District 3</v>
          </cell>
          <cell r="F21468" t="str">
            <v>Water</v>
          </cell>
        </row>
        <row r="21469">
          <cell r="B21469">
            <v>1735.28</v>
          </cell>
          <cell r="C21469">
            <v>2013</v>
          </cell>
          <cell r="D21469" t="str">
            <v>700150  Employment Equity</v>
          </cell>
          <cell r="E21469" t="str">
            <v>District 4</v>
          </cell>
          <cell r="F21469" t="str">
            <v>Water</v>
          </cell>
        </row>
        <row r="21470">
          <cell r="B21470">
            <v>10412.06</v>
          </cell>
          <cell r="C21470">
            <v>2013</v>
          </cell>
          <cell r="D21470" t="str">
            <v>700150  Employment Equity</v>
          </cell>
          <cell r="E21470" t="str">
            <v>District 4</v>
          </cell>
          <cell r="F21470" t="str">
            <v>Water</v>
          </cell>
        </row>
        <row r="21471">
          <cell r="B21471">
            <v>7189.26</v>
          </cell>
          <cell r="C21471">
            <v>2013</v>
          </cell>
          <cell r="D21471" t="str">
            <v>700150  Employment Equity</v>
          </cell>
          <cell r="E21471" t="str">
            <v>District 4</v>
          </cell>
          <cell r="F21471" t="str">
            <v>Water</v>
          </cell>
        </row>
        <row r="21472">
          <cell r="B21472">
            <v>4710.3</v>
          </cell>
          <cell r="C21472">
            <v>2013</v>
          </cell>
          <cell r="D21472" t="str">
            <v>700150  Employment Equity</v>
          </cell>
          <cell r="E21472" t="str">
            <v>District 4</v>
          </cell>
          <cell r="F21472" t="str">
            <v>Water</v>
          </cell>
        </row>
        <row r="21473">
          <cell r="B21473">
            <v>247.92</v>
          </cell>
          <cell r="C21473">
            <v>2013</v>
          </cell>
          <cell r="D21473" t="str">
            <v>700150  Employment Equity</v>
          </cell>
          <cell r="E21473" t="str">
            <v>District 8</v>
          </cell>
          <cell r="F21473" t="str">
            <v>Water</v>
          </cell>
        </row>
        <row r="21474">
          <cell r="B21474">
            <v>247.92</v>
          </cell>
          <cell r="C21474">
            <v>2013</v>
          </cell>
          <cell r="D21474" t="str">
            <v>700150  Employment Equity</v>
          </cell>
          <cell r="E21474" t="str">
            <v>District 8</v>
          </cell>
          <cell r="F21474" t="str">
            <v>Water</v>
          </cell>
        </row>
        <row r="21475">
          <cell r="B21475">
            <v>991.56</v>
          </cell>
          <cell r="C21475">
            <v>2013</v>
          </cell>
          <cell r="D21475" t="str">
            <v>700150  Employment Equity</v>
          </cell>
          <cell r="E21475" t="str">
            <v>District 6</v>
          </cell>
          <cell r="F21475" t="str">
            <v>Water</v>
          </cell>
        </row>
        <row r="21476">
          <cell r="B21476">
            <v>8676.74</v>
          </cell>
          <cell r="C21476">
            <v>2013</v>
          </cell>
          <cell r="D21476" t="str">
            <v>700150  Employment Equity</v>
          </cell>
          <cell r="E21476" t="str">
            <v>District 6</v>
          </cell>
          <cell r="F21476" t="str">
            <v>Water</v>
          </cell>
        </row>
        <row r="21477">
          <cell r="B21477">
            <v>247.92</v>
          </cell>
          <cell r="C21477">
            <v>2013</v>
          </cell>
          <cell r="D21477" t="str">
            <v>700150  Employment Equity</v>
          </cell>
          <cell r="E21477" t="str">
            <v>District 6</v>
          </cell>
          <cell r="F21477" t="str">
            <v>Water</v>
          </cell>
        </row>
        <row r="21478">
          <cell r="B21478">
            <v>3470.76</v>
          </cell>
          <cell r="C21478">
            <v>2013</v>
          </cell>
          <cell r="D21478" t="str">
            <v>700150  Employment Equity</v>
          </cell>
          <cell r="E21478" t="str">
            <v>District 6</v>
          </cell>
          <cell r="F21478" t="str">
            <v>Water</v>
          </cell>
        </row>
        <row r="21479">
          <cell r="B21479">
            <v>9916.24</v>
          </cell>
          <cell r="C21479">
            <v>2013</v>
          </cell>
          <cell r="D21479" t="str">
            <v>700150  Employment Equity</v>
          </cell>
          <cell r="E21479" t="str">
            <v>District 6</v>
          </cell>
          <cell r="F21479" t="str">
            <v>Water</v>
          </cell>
        </row>
        <row r="21480">
          <cell r="B21480">
            <v>10412.06</v>
          </cell>
          <cell r="C21480">
            <v>2013</v>
          </cell>
          <cell r="D21480" t="str">
            <v>700150  Employment Equity</v>
          </cell>
          <cell r="E21480" t="str">
            <v>District 6</v>
          </cell>
          <cell r="F21480" t="str">
            <v>Water</v>
          </cell>
        </row>
        <row r="21481">
          <cell r="B21481">
            <v>4710.3</v>
          </cell>
          <cell r="C21481">
            <v>2013</v>
          </cell>
          <cell r="D21481" t="str">
            <v>700150  Employment Equity</v>
          </cell>
          <cell r="E21481" t="str">
            <v>District 8</v>
          </cell>
          <cell r="F21481" t="str">
            <v>Water</v>
          </cell>
        </row>
        <row r="21482">
          <cell r="B21482">
            <v>24046.799999999999</v>
          </cell>
          <cell r="C21482">
            <v>2013</v>
          </cell>
          <cell r="D21482" t="str">
            <v>700150  Employment Equity</v>
          </cell>
          <cell r="E21482" t="str">
            <v>District 8</v>
          </cell>
          <cell r="F21482" t="str">
            <v>Water</v>
          </cell>
        </row>
        <row r="21483">
          <cell r="B21483">
            <v>247.92</v>
          </cell>
          <cell r="C21483">
            <v>2013</v>
          </cell>
          <cell r="D21483" t="str">
            <v>700150  Employment Equity</v>
          </cell>
          <cell r="E21483" t="str">
            <v>District 8</v>
          </cell>
          <cell r="F21483" t="str">
            <v>Water</v>
          </cell>
        </row>
        <row r="21484">
          <cell r="B21484">
            <v>247.92</v>
          </cell>
          <cell r="C21484">
            <v>2013</v>
          </cell>
          <cell r="D21484" t="str">
            <v>700150  Employment Equity</v>
          </cell>
          <cell r="E21484" t="str">
            <v>District 8</v>
          </cell>
          <cell r="F21484" t="str">
            <v>Water</v>
          </cell>
        </row>
        <row r="21485">
          <cell r="B21485">
            <v>247.92</v>
          </cell>
          <cell r="C21485">
            <v>2013</v>
          </cell>
          <cell r="D21485" t="str">
            <v>700150  Employment Equity</v>
          </cell>
          <cell r="E21485" t="str">
            <v>District 8</v>
          </cell>
          <cell r="F21485" t="str">
            <v>Water</v>
          </cell>
        </row>
        <row r="21486">
          <cell r="B21486">
            <v>7437.08</v>
          </cell>
          <cell r="C21486">
            <v>2013</v>
          </cell>
          <cell r="D21486" t="str">
            <v>700150  Employment Equity</v>
          </cell>
          <cell r="E21486" t="str">
            <v>District 8</v>
          </cell>
          <cell r="F21486" t="str">
            <v>Water</v>
          </cell>
        </row>
        <row r="21487">
          <cell r="B21487">
            <v>104368.16</v>
          </cell>
          <cell r="C21487">
            <v>2013</v>
          </cell>
          <cell r="D21487" t="str">
            <v>700150  Employment Equity</v>
          </cell>
          <cell r="E21487" t="str">
            <v>District 8</v>
          </cell>
          <cell r="F21487" t="str">
            <v>Water</v>
          </cell>
        </row>
        <row r="21488">
          <cell r="B21488">
            <v>495.84</v>
          </cell>
          <cell r="C21488">
            <v>2013</v>
          </cell>
          <cell r="D21488" t="str">
            <v>700150  Employment Equity</v>
          </cell>
          <cell r="E21488" t="str">
            <v>Informal Settlements</v>
          </cell>
          <cell r="F21488" t="str">
            <v>Sewer</v>
          </cell>
        </row>
        <row r="21489">
          <cell r="B21489">
            <v>18097.04</v>
          </cell>
          <cell r="C21489">
            <v>2013</v>
          </cell>
          <cell r="D21489" t="str">
            <v>700150  Employment Equity</v>
          </cell>
          <cell r="E21489" t="str">
            <v>District 1</v>
          </cell>
          <cell r="F21489" t="str">
            <v>Sewer</v>
          </cell>
        </row>
        <row r="21490">
          <cell r="B21490">
            <v>11651.5</v>
          </cell>
          <cell r="C21490">
            <v>2013</v>
          </cell>
          <cell r="D21490" t="str">
            <v>700150  Employment Equity</v>
          </cell>
          <cell r="E21490" t="str">
            <v>District 7</v>
          </cell>
          <cell r="F21490" t="str">
            <v>Sewer</v>
          </cell>
        </row>
        <row r="21491">
          <cell r="B21491">
            <v>4214.4399999999996</v>
          </cell>
          <cell r="C21491">
            <v>2013</v>
          </cell>
          <cell r="D21491" t="str">
            <v>700150  Employment Equity</v>
          </cell>
          <cell r="E21491" t="str">
            <v>District 6</v>
          </cell>
          <cell r="F21491" t="str">
            <v>Sewer</v>
          </cell>
        </row>
        <row r="21492">
          <cell r="B21492">
            <v>247.92</v>
          </cell>
          <cell r="C21492">
            <v>2013</v>
          </cell>
          <cell r="D21492" t="str">
            <v>700150  Employment Equity</v>
          </cell>
          <cell r="E21492" t="str">
            <v>TOC</v>
          </cell>
          <cell r="F21492" t="str">
            <v>Sewer</v>
          </cell>
        </row>
        <row r="21493">
          <cell r="B21493">
            <v>2727.02</v>
          </cell>
          <cell r="C21493">
            <v>2013</v>
          </cell>
          <cell r="D21493" t="str">
            <v>700150  Employment Equity</v>
          </cell>
          <cell r="E21493" t="str">
            <v>District 3</v>
          </cell>
          <cell r="F21493" t="str">
            <v>Sewer</v>
          </cell>
        </row>
        <row r="21494">
          <cell r="B21494">
            <v>11651.5</v>
          </cell>
          <cell r="C21494">
            <v>2013</v>
          </cell>
          <cell r="D21494" t="str">
            <v>700150  Employment Equity</v>
          </cell>
          <cell r="E21494" t="str">
            <v>District 4</v>
          </cell>
          <cell r="F21494" t="str">
            <v>Sewer</v>
          </cell>
        </row>
        <row r="21495">
          <cell r="B21495">
            <v>7437.08</v>
          </cell>
          <cell r="C21495">
            <v>2013</v>
          </cell>
          <cell r="D21495" t="str">
            <v>700150  Employment Equity</v>
          </cell>
          <cell r="E21495" t="str">
            <v>District 4</v>
          </cell>
          <cell r="F21495" t="str">
            <v>Sewer</v>
          </cell>
        </row>
        <row r="21496">
          <cell r="B21496">
            <v>4958.18</v>
          </cell>
          <cell r="C21496">
            <v>2013</v>
          </cell>
          <cell r="D21496" t="str">
            <v>700150  Employment Equity</v>
          </cell>
          <cell r="E21496" t="str">
            <v>District 4</v>
          </cell>
          <cell r="F21496" t="str">
            <v>Sewer</v>
          </cell>
        </row>
        <row r="21497">
          <cell r="B21497">
            <v>6197.72</v>
          </cell>
          <cell r="C21497">
            <v>2013</v>
          </cell>
          <cell r="D21497" t="str">
            <v>700150  Employment Equity</v>
          </cell>
          <cell r="E21497" t="str">
            <v>District 7</v>
          </cell>
          <cell r="F21497" t="str">
            <v>Sewer</v>
          </cell>
        </row>
        <row r="21498">
          <cell r="B21498">
            <v>2727.02</v>
          </cell>
          <cell r="C21498">
            <v>2013</v>
          </cell>
          <cell r="D21498" t="str">
            <v>700150  Employment Equity</v>
          </cell>
          <cell r="E21498" t="str">
            <v>District 6</v>
          </cell>
          <cell r="F21498" t="str">
            <v>Sewer</v>
          </cell>
        </row>
        <row r="21499">
          <cell r="B21499">
            <v>2727.02</v>
          </cell>
          <cell r="C21499">
            <v>2013</v>
          </cell>
          <cell r="D21499" t="str">
            <v>700150  Employment Equity</v>
          </cell>
          <cell r="E21499" t="str">
            <v>District 6</v>
          </cell>
          <cell r="F21499" t="str">
            <v>Sewer</v>
          </cell>
        </row>
        <row r="21500">
          <cell r="B21500">
            <v>7685.1</v>
          </cell>
          <cell r="C21500">
            <v>2013</v>
          </cell>
          <cell r="D21500" t="str">
            <v>700150  Employment Equity</v>
          </cell>
          <cell r="E21500" t="str">
            <v>District 6</v>
          </cell>
          <cell r="F21500" t="str">
            <v>Sewer</v>
          </cell>
        </row>
        <row r="21501">
          <cell r="B21501">
            <v>495.84</v>
          </cell>
          <cell r="C21501">
            <v>2013</v>
          </cell>
          <cell r="D21501" t="str">
            <v>700150  Employment Equity</v>
          </cell>
          <cell r="E21501" t="str">
            <v>District 7</v>
          </cell>
          <cell r="F21501" t="str">
            <v>Sewer</v>
          </cell>
        </row>
        <row r="21502">
          <cell r="B21502">
            <v>1983.26</v>
          </cell>
          <cell r="C21502">
            <v>2013</v>
          </cell>
          <cell r="D21502" t="str">
            <v>700150  Employment Equity</v>
          </cell>
          <cell r="E21502" t="str">
            <v>Logistics</v>
          </cell>
          <cell r="F21502" t="str">
            <v>Water</v>
          </cell>
        </row>
        <row r="21503">
          <cell r="B21503">
            <v>21567.74</v>
          </cell>
          <cell r="C21503">
            <v>2013</v>
          </cell>
          <cell r="D21503" t="str">
            <v>700150  Employment Equity</v>
          </cell>
          <cell r="E21503" t="str">
            <v>Informal Settlements</v>
          </cell>
          <cell r="F21503" t="str">
            <v>Water</v>
          </cell>
        </row>
        <row r="21504">
          <cell r="B21504">
            <v>12891.06</v>
          </cell>
          <cell r="C21504">
            <v>2013</v>
          </cell>
          <cell r="D21504" t="str">
            <v>700150  Employment Equity</v>
          </cell>
          <cell r="E21504" t="str">
            <v>TOC</v>
          </cell>
          <cell r="F21504" t="str">
            <v>Water</v>
          </cell>
        </row>
        <row r="21505">
          <cell r="B21505">
            <v>24294.82</v>
          </cell>
          <cell r="C21505">
            <v>2013</v>
          </cell>
          <cell r="D21505" t="str">
            <v>700150  Employment Equity</v>
          </cell>
          <cell r="E21505" t="str">
            <v>Informal Settlements</v>
          </cell>
          <cell r="F21505" t="str">
            <v>Water</v>
          </cell>
        </row>
        <row r="21506">
          <cell r="B21506">
            <v>8924.4599999999991</v>
          </cell>
          <cell r="C21506">
            <v>2013</v>
          </cell>
          <cell r="D21506" t="str">
            <v>700150  Employment Equity</v>
          </cell>
          <cell r="E21506" t="str">
            <v>TOC</v>
          </cell>
          <cell r="F21506" t="str">
            <v>Water</v>
          </cell>
        </row>
        <row r="21507">
          <cell r="B21507">
            <v>2478.86</v>
          </cell>
          <cell r="C21507">
            <v>2013</v>
          </cell>
          <cell r="D21507" t="str">
            <v>700150  Employment Equity</v>
          </cell>
          <cell r="E21507" t="str">
            <v>Logistics</v>
          </cell>
          <cell r="F21507" t="str">
            <v>Water</v>
          </cell>
        </row>
        <row r="21508">
          <cell r="B21508">
            <v>6693.42</v>
          </cell>
          <cell r="C21508">
            <v>2013</v>
          </cell>
          <cell r="D21508" t="str">
            <v>700150  Employment Equity</v>
          </cell>
          <cell r="E21508" t="str">
            <v>Logistics</v>
          </cell>
          <cell r="F21508" t="str">
            <v>Water</v>
          </cell>
        </row>
        <row r="21509">
          <cell r="B21509">
            <v>12395.22</v>
          </cell>
          <cell r="C21509">
            <v>2013</v>
          </cell>
          <cell r="D21509" t="str">
            <v>700150  Employment Equity</v>
          </cell>
          <cell r="E21509" t="str">
            <v>Logistics</v>
          </cell>
          <cell r="F21509" t="str">
            <v>Water</v>
          </cell>
        </row>
        <row r="21510">
          <cell r="B21510">
            <v>5205.8999999999996</v>
          </cell>
          <cell r="C21510">
            <v>2013</v>
          </cell>
          <cell r="D21510" t="str">
            <v>700150  Employment Equity</v>
          </cell>
          <cell r="E21510" t="str">
            <v>Logistics</v>
          </cell>
          <cell r="F21510" t="str">
            <v>Water</v>
          </cell>
        </row>
        <row r="21511">
          <cell r="B21511">
            <v>10164.06</v>
          </cell>
          <cell r="C21511">
            <v>2013</v>
          </cell>
          <cell r="D21511" t="str">
            <v>700150  Employment Equity</v>
          </cell>
          <cell r="E21511" t="str">
            <v>Logistics</v>
          </cell>
          <cell r="F21511" t="str">
            <v>Water</v>
          </cell>
        </row>
        <row r="21512">
          <cell r="B21512">
            <v>1983.26</v>
          </cell>
          <cell r="C21512">
            <v>2013</v>
          </cell>
          <cell r="D21512" t="str">
            <v>700150  Employment Equity</v>
          </cell>
          <cell r="E21512" t="str">
            <v>District 1</v>
          </cell>
          <cell r="F21512" t="str">
            <v>Water</v>
          </cell>
        </row>
        <row r="21513">
          <cell r="B21513">
            <v>4214.4399999999996</v>
          </cell>
          <cell r="C21513">
            <v>2013</v>
          </cell>
          <cell r="D21513" t="str">
            <v>700150  Employment Equity</v>
          </cell>
          <cell r="E21513" t="str">
            <v>District 1</v>
          </cell>
          <cell r="F21513" t="str">
            <v>Water</v>
          </cell>
        </row>
        <row r="21514">
          <cell r="B21514">
            <v>19832.36</v>
          </cell>
          <cell r="C21514">
            <v>2013</v>
          </cell>
          <cell r="D21514" t="str">
            <v>700150  Employment Equity</v>
          </cell>
          <cell r="E21514" t="str">
            <v>District 1</v>
          </cell>
          <cell r="F21514" t="str">
            <v>Water</v>
          </cell>
        </row>
        <row r="21515">
          <cell r="B21515">
            <v>79592.91</v>
          </cell>
          <cell r="C21515">
            <v>2013</v>
          </cell>
          <cell r="D21515" t="str">
            <v>700155  Enterprise Resource Planning</v>
          </cell>
          <cell r="E21515" t="str">
            <v>District 8</v>
          </cell>
          <cell r="F21515" t="str">
            <v>Water</v>
          </cell>
        </row>
        <row r="21516">
          <cell r="B21516">
            <v>26530.97</v>
          </cell>
          <cell r="C21516">
            <v>2013</v>
          </cell>
          <cell r="D21516" t="str">
            <v>700155  Enterprise Resource Planning</v>
          </cell>
          <cell r="E21516" t="str">
            <v>District 6</v>
          </cell>
          <cell r="F21516" t="str">
            <v>Water</v>
          </cell>
        </row>
        <row r="21517">
          <cell r="B21517">
            <v>78238.19</v>
          </cell>
          <cell r="C21517">
            <v>2013</v>
          </cell>
          <cell r="D21517" t="str">
            <v>700155  Enterprise Resource Planning</v>
          </cell>
          <cell r="E21517" t="str">
            <v>District 3</v>
          </cell>
          <cell r="F21517" t="str">
            <v>Water</v>
          </cell>
        </row>
        <row r="21518">
          <cell r="B21518">
            <v>13942.83</v>
          </cell>
          <cell r="C21518">
            <v>2013</v>
          </cell>
          <cell r="D21518" t="str">
            <v>700155  Enterprise Resource Planning</v>
          </cell>
          <cell r="E21518" t="str">
            <v>District 3</v>
          </cell>
          <cell r="F21518" t="str">
            <v>Water</v>
          </cell>
        </row>
        <row r="21519">
          <cell r="B21519">
            <v>30143.54</v>
          </cell>
          <cell r="C21519">
            <v>2013</v>
          </cell>
          <cell r="D21519" t="str">
            <v>700155  Enterprise Resource Planning</v>
          </cell>
          <cell r="E21519" t="str">
            <v>District 3</v>
          </cell>
          <cell r="F21519" t="str">
            <v>Water</v>
          </cell>
        </row>
        <row r="21520">
          <cell r="B21520">
            <v>26079.39</v>
          </cell>
          <cell r="C21520">
            <v>2013</v>
          </cell>
          <cell r="D21520" t="str">
            <v>700155  Enterprise Resource Planning</v>
          </cell>
          <cell r="E21520" t="str">
            <v>District 4</v>
          </cell>
          <cell r="F21520" t="str">
            <v>Water</v>
          </cell>
        </row>
        <row r="21521">
          <cell r="B21521">
            <v>65650.05</v>
          </cell>
          <cell r="C21521">
            <v>2013</v>
          </cell>
          <cell r="D21521" t="str">
            <v>700155  Enterprise Resource Planning</v>
          </cell>
          <cell r="E21521" t="str">
            <v>District 4</v>
          </cell>
          <cell r="F21521" t="str">
            <v>Water</v>
          </cell>
        </row>
        <row r="21522">
          <cell r="B21522">
            <v>119163.62</v>
          </cell>
          <cell r="C21522">
            <v>2013</v>
          </cell>
          <cell r="D21522" t="str">
            <v>700155  Enterprise Resource Planning</v>
          </cell>
          <cell r="E21522" t="str">
            <v>District 4</v>
          </cell>
          <cell r="F21522" t="str">
            <v>Water</v>
          </cell>
        </row>
        <row r="21523">
          <cell r="B21523">
            <v>134912.81</v>
          </cell>
          <cell r="C21523">
            <v>2013</v>
          </cell>
          <cell r="D21523" t="str">
            <v>700155  Enterprise Resource Planning</v>
          </cell>
          <cell r="E21523" t="str">
            <v>District 4</v>
          </cell>
          <cell r="F21523" t="str">
            <v>Water</v>
          </cell>
        </row>
        <row r="21524">
          <cell r="B21524">
            <v>67456.33</v>
          </cell>
          <cell r="C21524">
            <v>2013</v>
          </cell>
          <cell r="D21524" t="str">
            <v>700155  Enterprise Resource Planning</v>
          </cell>
          <cell r="E21524" t="str">
            <v>District 4</v>
          </cell>
          <cell r="F21524" t="str">
            <v>Water</v>
          </cell>
        </row>
        <row r="21525">
          <cell r="B21525">
            <v>13039.69</v>
          </cell>
          <cell r="C21525">
            <v>2013</v>
          </cell>
          <cell r="D21525" t="str">
            <v>700155  Enterprise Resource Planning</v>
          </cell>
          <cell r="E21525" t="str">
            <v>District 8</v>
          </cell>
          <cell r="F21525" t="str">
            <v>Water</v>
          </cell>
        </row>
        <row r="21526">
          <cell r="B21526">
            <v>79141.33</v>
          </cell>
          <cell r="C21526">
            <v>2013</v>
          </cell>
          <cell r="D21526" t="str">
            <v>700155  Enterprise Resource Planning</v>
          </cell>
          <cell r="E21526" t="str">
            <v>District 8</v>
          </cell>
          <cell r="F21526" t="str">
            <v>Water</v>
          </cell>
        </row>
        <row r="21527">
          <cell r="B21527">
            <v>26079.39</v>
          </cell>
          <cell r="C21527">
            <v>2013</v>
          </cell>
          <cell r="D21527" t="str">
            <v>700155  Enterprise Resource Planning</v>
          </cell>
          <cell r="E21527" t="str">
            <v>District 1</v>
          </cell>
          <cell r="F21527" t="str">
            <v>Water</v>
          </cell>
        </row>
        <row r="21528">
          <cell r="B21528">
            <v>53061.96</v>
          </cell>
          <cell r="C21528">
            <v>2013</v>
          </cell>
          <cell r="D21528" t="str">
            <v>700155  Enterprise Resource Planning</v>
          </cell>
          <cell r="E21528" t="str">
            <v>District 8</v>
          </cell>
          <cell r="F21528" t="str">
            <v>Water</v>
          </cell>
        </row>
        <row r="21529">
          <cell r="B21529">
            <v>39570.68</v>
          </cell>
          <cell r="C21529">
            <v>2013</v>
          </cell>
          <cell r="D21529" t="str">
            <v>700155  Enterprise Resource Planning</v>
          </cell>
          <cell r="E21529" t="str">
            <v>District 6</v>
          </cell>
          <cell r="F21529" t="str">
            <v>Water</v>
          </cell>
        </row>
        <row r="21530">
          <cell r="B21530">
            <v>237875.65</v>
          </cell>
          <cell r="C21530">
            <v>2013</v>
          </cell>
          <cell r="D21530" t="str">
            <v>700155  Enterprise Resource Planning</v>
          </cell>
          <cell r="E21530" t="str">
            <v>District 6</v>
          </cell>
          <cell r="F21530" t="str">
            <v>Water</v>
          </cell>
        </row>
        <row r="21531">
          <cell r="B21531">
            <v>13039.69</v>
          </cell>
          <cell r="C21531">
            <v>2013</v>
          </cell>
          <cell r="D21531" t="str">
            <v>700155  Enterprise Resource Planning</v>
          </cell>
          <cell r="E21531" t="str">
            <v>District 6</v>
          </cell>
          <cell r="F21531" t="str">
            <v>Water</v>
          </cell>
        </row>
        <row r="21532">
          <cell r="B21532">
            <v>52610.39</v>
          </cell>
          <cell r="C21532">
            <v>2013</v>
          </cell>
          <cell r="D21532" t="str">
            <v>700155  Enterprise Resource Planning</v>
          </cell>
          <cell r="E21532" t="str">
            <v>District 6</v>
          </cell>
          <cell r="F21532" t="str">
            <v>Water</v>
          </cell>
        </row>
        <row r="21533">
          <cell r="B21533">
            <v>54416.68</v>
          </cell>
          <cell r="C21533">
            <v>2013</v>
          </cell>
          <cell r="D21533" t="str">
            <v>700155  Enterprise Resource Planning</v>
          </cell>
          <cell r="E21533" t="str">
            <v>District 6</v>
          </cell>
          <cell r="F21533" t="str">
            <v>Water</v>
          </cell>
        </row>
        <row r="21534">
          <cell r="B21534">
            <v>67907.899999999994</v>
          </cell>
          <cell r="C21534">
            <v>2013</v>
          </cell>
          <cell r="D21534" t="str">
            <v>700155  Enterprise Resource Planning</v>
          </cell>
          <cell r="E21534" t="str">
            <v>District 6</v>
          </cell>
          <cell r="F21534" t="str">
            <v>Water</v>
          </cell>
        </row>
        <row r="21535">
          <cell r="B21535">
            <v>451.58</v>
          </cell>
          <cell r="C21535">
            <v>2013</v>
          </cell>
          <cell r="D21535" t="str">
            <v>700155  Enterprise Resource Planning</v>
          </cell>
          <cell r="E21535" t="str">
            <v>District 8</v>
          </cell>
          <cell r="F21535" t="str">
            <v>Water</v>
          </cell>
        </row>
        <row r="21536">
          <cell r="B21536">
            <v>489242.55</v>
          </cell>
          <cell r="C21536">
            <v>2013</v>
          </cell>
          <cell r="D21536" t="str">
            <v>700155  Enterprise Resource Planning</v>
          </cell>
          <cell r="E21536" t="str">
            <v>District 8</v>
          </cell>
          <cell r="F21536" t="str">
            <v>Water</v>
          </cell>
        </row>
        <row r="21537">
          <cell r="B21537">
            <v>13942.83</v>
          </cell>
          <cell r="C21537">
            <v>2013</v>
          </cell>
          <cell r="D21537" t="str">
            <v>700155  Enterprise Resource Planning</v>
          </cell>
          <cell r="E21537" t="str">
            <v>District 8</v>
          </cell>
          <cell r="F21537" t="str">
            <v>Water</v>
          </cell>
        </row>
        <row r="21538">
          <cell r="B21538">
            <v>52610.39</v>
          </cell>
          <cell r="C21538">
            <v>2013</v>
          </cell>
          <cell r="D21538" t="str">
            <v>700155  Enterprise Resource Planning</v>
          </cell>
          <cell r="E21538" t="str">
            <v>District 8</v>
          </cell>
          <cell r="F21538" t="str">
            <v>Water</v>
          </cell>
        </row>
        <row r="21539">
          <cell r="B21539">
            <v>172677.16</v>
          </cell>
          <cell r="C21539">
            <v>2013</v>
          </cell>
          <cell r="D21539" t="str">
            <v>700155  Enterprise Resource Planning</v>
          </cell>
          <cell r="E21539" t="str">
            <v>District 8</v>
          </cell>
          <cell r="F21539" t="str">
            <v>Water</v>
          </cell>
        </row>
        <row r="21540">
          <cell r="B21540">
            <v>236972.49</v>
          </cell>
          <cell r="C21540">
            <v>2013</v>
          </cell>
          <cell r="D21540" t="str">
            <v>700155  Enterprise Resource Planning</v>
          </cell>
          <cell r="E21540" t="str">
            <v>District 8</v>
          </cell>
          <cell r="F21540" t="str">
            <v>Water</v>
          </cell>
        </row>
        <row r="21541">
          <cell r="B21541">
            <v>13039.69</v>
          </cell>
          <cell r="C21541">
            <v>2013</v>
          </cell>
          <cell r="D21541" t="str">
            <v>700155  Enterprise Resource Planning</v>
          </cell>
          <cell r="E21541" t="str">
            <v>District 8</v>
          </cell>
          <cell r="F21541" t="str">
            <v>Water</v>
          </cell>
        </row>
        <row r="21542">
          <cell r="B21542">
            <v>471743.01</v>
          </cell>
          <cell r="C21542">
            <v>2013</v>
          </cell>
          <cell r="D21542" t="str">
            <v>700155  Enterprise Resource Planning</v>
          </cell>
          <cell r="E21542" t="str">
            <v>District 8</v>
          </cell>
          <cell r="F21542" t="str">
            <v>Water</v>
          </cell>
        </row>
        <row r="21543">
          <cell r="B21543">
            <v>119615.2</v>
          </cell>
          <cell r="C21543">
            <v>2013</v>
          </cell>
          <cell r="D21543" t="str">
            <v>700155  Enterprise Resource Planning</v>
          </cell>
          <cell r="E21543" t="str">
            <v>District 8</v>
          </cell>
          <cell r="F21543" t="str">
            <v>Water</v>
          </cell>
        </row>
        <row r="21544">
          <cell r="B21544">
            <v>26079.39</v>
          </cell>
          <cell r="C21544">
            <v>2013</v>
          </cell>
          <cell r="D21544" t="str">
            <v>700155  Enterprise Resource Planning</v>
          </cell>
          <cell r="E21544" t="str">
            <v>Informal Settlements</v>
          </cell>
          <cell r="F21544" t="str">
            <v>Sewer</v>
          </cell>
        </row>
        <row r="21545">
          <cell r="B21545">
            <v>120969.94</v>
          </cell>
          <cell r="C21545">
            <v>2013</v>
          </cell>
          <cell r="D21545" t="str">
            <v>700155  Enterprise Resource Planning</v>
          </cell>
          <cell r="E21545" t="str">
            <v>District 1</v>
          </cell>
          <cell r="F21545" t="str">
            <v>Sewer</v>
          </cell>
        </row>
        <row r="21546">
          <cell r="B21546">
            <v>14394.41</v>
          </cell>
          <cell r="C21546">
            <v>2013</v>
          </cell>
          <cell r="D21546" t="str">
            <v>700155  Enterprise Resource Planning</v>
          </cell>
          <cell r="E21546" t="str">
            <v>District 7</v>
          </cell>
          <cell r="F21546" t="str">
            <v>Sewer</v>
          </cell>
        </row>
        <row r="21547">
          <cell r="B21547">
            <v>26530.97</v>
          </cell>
          <cell r="C21547">
            <v>2013</v>
          </cell>
          <cell r="D21547" t="str">
            <v>700155  Enterprise Resource Planning</v>
          </cell>
          <cell r="E21547" t="str">
            <v>District 6</v>
          </cell>
          <cell r="F21547" t="str">
            <v>Sewer</v>
          </cell>
        </row>
        <row r="21548">
          <cell r="B21548">
            <v>13942.83</v>
          </cell>
          <cell r="C21548">
            <v>2013</v>
          </cell>
          <cell r="D21548" t="str">
            <v>700155  Enterprise Resource Planning</v>
          </cell>
          <cell r="E21548" t="str">
            <v>District 3</v>
          </cell>
          <cell r="F21548" t="str">
            <v>Sewer</v>
          </cell>
        </row>
        <row r="21549">
          <cell r="B21549">
            <v>55319.81</v>
          </cell>
          <cell r="C21549">
            <v>2013</v>
          </cell>
          <cell r="D21549" t="str">
            <v>700155  Enterprise Resource Planning</v>
          </cell>
          <cell r="E21549" t="str">
            <v>District 4</v>
          </cell>
          <cell r="F21549" t="str">
            <v>Sewer</v>
          </cell>
        </row>
        <row r="21550">
          <cell r="B21550">
            <v>93084.2</v>
          </cell>
          <cell r="C21550">
            <v>2013</v>
          </cell>
          <cell r="D21550" t="str">
            <v>700155  Enterprise Resource Planning</v>
          </cell>
          <cell r="E21550" t="str">
            <v>District 4</v>
          </cell>
          <cell r="F21550" t="str">
            <v>Sewer</v>
          </cell>
        </row>
        <row r="21551">
          <cell r="B21551">
            <v>27434.12</v>
          </cell>
          <cell r="C21551">
            <v>2013</v>
          </cell>
          <cell r="D21551" t="str">
            <v>700155  Enterprise Resource Planning</v>
          </cell>
          <cell r="E21551" t="str">
            <v>District 4</v>
          </cell>
          <cell r="F21551" t="str">
            <v>Sewer</v>
          </cell>
        </row>
        <row r="21552">
          <cell r="B21552">
            <v>13942.83</v>
          </cell>
          <cell r="C21552">
            <v>2013</v>
          </cell>
          <cell r="D21552" t="str">
            <v>700155  Enterprise Resource Planning</v>
          </cell>
          <cell r="E21552" t="str">
            <v>District 7</v>
          </cell>
          <cell r="F21552" t="str">
            <v>Sewer</v>
          </cell>
        </row>
        <row r="21553">
          <cell r="B21553">
            <v>13039.69</v>
          </cell>
          <cell r="C21553">
            <v>2013</v>
          </cell>
          <cell r="D21553" t="str">
            <v>700155  Enterprise Resource Planning</v>
          </cell>
          <cell r="E21553" t="str">
            <v>District 6</v>
          </cell>
          <cell r="F21553" t="str">
            <v>Sewer</v>
          </cell>
        </row>
        <row r="21554">
          <cell r="B21554">
            <v>13039.69</v>
          </cell>
          <cell r="C21554">
            <v>2013</v>
          </cell>
          <cell r="D21554" t="str">
            <v>700155  Enterprise Resource Planning</v>
          </cell>
          <cell r="E21554" t="str">
            <v>District 6</v>
          </cell>
          <cell r="F21554" t="str">
            <v>Sewer</v>
          </cell>
        </row>
        <row r="21555">
          <cell r="B21555">
            <v>41376.959999999999</v>
          </cell>
          <cell r="C21555">
            <v>2013</v>
          </cell>
          <cell r="D21555" t="str">
            <v>700155  Enterprise Resource Planning</v>
          </cell>
          <cell r="E21555" t="str">
            <v>District 6</v>
          </cell>
          <cell r="F21555" t="str">
            <v>Sewer</v>
          </cell>
        </row>
        <row r="21556">
          <cell r="B21556">
            <v>91729.49</v>
          </cell>
          <cell r="C21556">
            <v>2013</v>
          </cell>
          <cell r="D21556" t="str">
            <v>700155  Enterprise Resource Planning</v>
          </cell>
          <cell r="E21556" t="str">
            <v>District 7</v>
          </cell>
          <cell r="F21556" t="str">
            <v>Sewer</v>
          </cell>
        </row>
        <row r="21557">
          <cell r="B21557">
            <v>27885.69</v>
          </cell>
          <cell r="C21557">
            <v>2013</v>
          </cell>
          <cell r="D21557" t="str">
            <v>700155  Enterprise Resource Planning</v>
          </cell>
          <cell r="E21557" t="str">
            <v>District 7</v>
          </cell>
          <cell r="F21557" t="str">
            <v>Sewer</v>
          </cell>
        </row>
        <row r="21558">
          <cell r="B21558">
            <v>79141.33</v>
          </cell>
          <cell r="C21558">
            <v>2013</v>
          </cell>
          <cell r="D21558" t="str">
            <v>700155  Enterprise Resource Planning</v>
          </cell>
          <cell r="E21558" t="str">
            <v>Logistics</v>
          </cell>
          <cell r="F21558" t="str">
            <v>Water</v>
          </cell>
        </row>
        <row r="21559">
          <cell r="B21559">
            <v>54416.68</v>
          </cell>
          <cell r="C21559">
            <v>2013</v>
          </cell>
          <cell r="D21559" t="str">
            <v>700155  Enterprise Resource Planning</v>
          </cell>
          <cell r="E21559" t="str">
            <v>Informal Settlements</v>
          </cell>
          <cell r="F21559" t="str">
            <v>Water</v>
          </cell>
        </row>
        <row r="21560">
          <cell r="B21560">
            <v>575553.14</v>
          </cell>
          <cell r="C21560">
            <v>2013</v>
          </cell>
          <cell r="D21560" t="str">
            <v>700155  Enterprise Resource Planning</v>
          </cell>
          <cell r="E21560" t="str">
            <v>TOC</v>
          </cell>
          <cell r="F21560" t="str">
            <v>Water</v>
          </cell>
        </row>
        <row r="21561">
          <cell r="B21561">
            <v>314759.17</v>
          </cell>
          <cell r="C21561">
            <v>2013</v>
          </cell>
          <cell r="D21561" t="str">
            <v>700155  Enterprise Resource Planning</v>
          </cell>
          <cell r="E21561" t="str">
            <v>Informal Settlements</v>
          </cell>
          <cell r="F21561" t="str">
            <v>Water</v>
          </cell>
        </row>
        <row r="21562">
          <cell r="B21562">
            <v>392545.77</v>
          </cell>
          <cell r="C21562">
            <v>2013</v>
          </cell>
          <cell r="D21562" t="str">
            <v>700155  Enterprise Resource Planning</v>
          </cell>
          <cell r="E21562" t="str">
            <v>TOC</v>
          </cell>
          <cell r="F21562" t="str">
            <v>Water</v>
          </cell>
        </row>
        <row r="21563">
          <cell r="B21563">
            <v>106123.93</v>
          </cell>
          <cell r="C21563">
            <v>2013</v>
          </cell>
          <cell r="D21563" t="str">
            <v>700155  Enterprise Resource Planning</v>
          </cell>
          <cell r="E21563" t="str">
            <v>Logistics</v>
          </cell>
          <cell r="F21563" t="str">
            <v>Water</v>
          </cell>
        </row>
        <row r="21564">
          <cell r="B21564">
            <v>15297.55</v>
          </cell>
          <cell r="C21564">
            <v>2013</v>
          </cell>
          <cell r="D21564" t="str">
            <v>700155  Enterprise Resource Planning</v>
          </cell>
          <cell r="E21564" t="str">
            <v>Logistics</v>
          </cell>
          <cell r="F21564" t="str">
            <v>Water</v>
          </cell>
        </row>
        <row r="21565">
          <cell r="B21565">
            <v>81850.77</v>
          </cell>
          <cell r="C21565">
            <v>2013</v>
          </cell>
          <cell r="D21565" t="str">
            <v>700155  Enterprise Resource Planning</v>
          </cell>
          <cell r="E21565" t="str">
            <v>Logistics</v>
          </cell>
          <cell r="F21565" t="str">
            <v>Water</v>
          </cell>
        </row>
        <row r="21566">
          <cell r="B21566">
            <v>26530.97</v>
          </cell>
          <cell r="C21566">
            <v>2013</v>
          </cell>
          <cell r="D21566" t="str">
            <v>700155  Enterprise Resource Planning</v>
          </cell>
          <cell r="E21566" t="str">
            <v>Logistics</v>
          </cell>
          <cell r="F21566" t="str">
            <v>Water</v>
          </cell>
        </row>
        <row r="21567">
          <cell r="B21567">
            <v>53965.1</v>
          </cell>
          <cell r="C21567">
            <v>2013</v>
          </cell>
          <cell r="D21567" t="str">
            <v>700155  Enterprise Resource Planning</v>
          </cell>
          <cell r="E21567" t="str">
            <v>Logistics</v>
          </cell>
          <cell r="F21567" t="str">
            <v>Water</v>
          </cell>
        </row>
        <row r="21568">
          <cell r="B21568">
            <v>104317.62</v>
          </cell>
          <cell r="C21568">
            <v>2013</v>
          </cell>
          <cell r="D21568" t="str">
            <v>700155  Enterprise Resource Planning</v>
          </cell>
          <cell r="E21568" t="str">
            <v>District 1</v>
          </cell>
          <cell r="F21568" t="str">
            <v>Water</v>
          </cell>
        </row>
        <row r="21569">
          <cell r="B21569">
            <v>183910.57</v>
          </cell>
          <cell r="C21569">
            <v>2013</v>
          </cell>
          <cell r="D21569" t="str">
            <v>700155  Enterprise Resource Planning</v>
          </cell>
          <cell r="E21569" t="str">
            <v>District 1</v>
          </cell>
          <cell r="F21569" t="str">
            <v>Water</v>
          </cell>
        </row>
        <row r="21570">
          <cell r="B21570">
            <v>110188.07</v>
          </cell>
          <cell r="C21570">
            <v>2013</v>
          </cell>
          <cell r="D21570" t="str">
            <v>700155  Enterprise Resource Planning</v>
          </cell>
          <cell r="E21570" t="str">
            <v>District 1</v>
          </cell>
          <cell r="F21570" t="str">
            <v>Water</v>
          </cell>
        </row>
        <row r="21571">
          <cell r="B21571">
            <v>143436.68</v>
          </cell>
          <cell r="C21571">
            <v>2013</v>
          </cell>
          <cell r="D21571" t="str">
            <v>700155  Enterprise Resource Planning</v>
          </cell>
          <cell r="E21571" t="str">
            <v>District 6</v>
          </cell>
          <cell r="F21571" t="str">
            <v>Water</v>
          </cell>
        </row>
        <row r="21572">
          <cell r="B21572">
            <v>410.33</v>
          </cell>
          <cell r="C21572">
            <v>2013</v>
          </cell>
          <cell r="D21572" t="str">
            <v>700210  General Administration</v>
          </cell>
          <cell r="E21572" t="str">
            <v>District 8</v>
          </cell>
          <cell r="F21572" t="str">
            <v>Water</v>
          </cell>
        </row>
        <row r="21573">
          <cell r="B21573">
            <v>205.16</v>
          </cell>
          <cell r="C21573">
            <v>2013</v>
          </cell>
          <cell r="D21573" t="str">
            <v>700210  General Administration</v>
          </cell>
          <cell r="E21573" t="str">
            <v>District 8</v>
          </cell>
          <cell r="F21573" t="str">
            <v>Water</v>
          </cell>
        </row>
        <row r="21574">
          <cell r="B21574">
            <v>5594.92</v>
          </cell>
          <cell r="C21574">
            <v>2013</v>
          </cell>
          <cell r="D21574" t="str">
            <v>700210  General Administration</v>
          </cell>
          <cell r="E21574" t="str">
            <v>District 6</v>
          </cell>
          <cell r="F21574" t="str">
            <v>Water</v>
          </cell>
        </row>
        <row r="21575">
          <cell r="B21575">
            <v>205.16</v>
          </cell>
          <cell r="C21575">
            <v>2013</v>
          </cell>
          <cell r="D21575" t="str">
            <v>700210  General Administration</v>
          </cell>
          <cell r="E21575" t="str">
            <v>District 3</v>
          </cell>
          <cell r="F21575" t="str">
            <v>Water</v>
          </cell>
        </row>
        <row r="21576">
          <cell r="B21576">
            <v>205.16</v>
          </cell>
          <cell r="C21576">
            <v>2013</v>
          </cell>
          <cell r="D21576" t="str">
            <v>700210  General Administration</v>
          </cell>
          <cell r="E21576" t="str">
            <v>District 3</v>
          </cell>
          <cell r="F21576" t="str">
            <v>Water</v>
          </cell>
        </row>
        <row r="21577">
          <cell r="B21577">
            <v>3747.07</v>
          </cell>
          <cell r="C21577">
            <v>2013</v>
          </cell>
          <cell r="D21577" t="str">
            <v>700210  General Administration</v>
          </cell>
          <cell r="E21577" t="str">
            <v>District 4</v>
          </cell>
          <cell r="F21577" t="str">
            <v>Water</v>
          </cell>
        </row>
        <row r="21578">
          <cell r="B21578">
            <v>820.66</v>
          </cell>
          <cell r="C21578">
            <v>2013</v>
          </cell>
          <cell r="D21578" t="str">
            <v>700210  General Administration</v>
          </cell>
          <cell r="E21578" t="str">
            <v>District 4</v>
          </cell>
          <cell r="F21578" t="str">
            <v>Water</v>
          </cell>
        </row>
        <row r="21579">
          <cell r="B21579">
            <v>1436.16</v>
          </cell>
          <cell r="C21579">
            <v>2013</v>
          </cell>
          <cell r="D21579" t="str">
            <v>700210  General Administration</v>
          </cell>
          <cell r="E21579" t="str">
            <v>District 4</v>
          </cell>
          <cell r="F21579" t="str">
            <v>Water</v>
          </cell>
        </row>
        <row r="21580">
          <cell r="B21580">
            <v>1025.83</v>
          </cell>
          <cell r="C21580">
            <v>2013</v>
          </cell>
          <cell r="D21580" t="str">
            <v>700210  General Administration</v>
          </cell>
          <cell r="E21580" t="str">
            <v>District 4</v>
          </cell>
          <cell r="F21580" t="str">
            <v>Water</v>
          </cell>
        </row>
        <row r="21581">
          <cell r="B21581">
            <v>410.33</v>
          </cell>
          <cell r="C21581">
            <v>2013</v>
          </cell>
          <cell r="D21581" t="str">
            <v>700210  General Administration</v>
          </cell>
          <cell r="E21581" t="str">
            <v>District 4</v>
          </cell>
          <cell r="F21581" t="str">
            <v>Water</v>
          </cell>
        </row>
        <row r="21582">
          <cell r="B21582">
            <v>820.66</v>
          </cell>
          <cell r="C21582">
            <v>2013</v>
          </cell>
          <cell r="D21582" t="str">
            <v>700210  General Administration</v>
          </cell>
          <cell r="E21582" t="str">
            <v>District 8</v>
          </cell>
          <cell r="F21582" t="str">
            <v>Water</v>
          </cell>
        </row>
        <row r="21583">
          <cell r="B21583">
            <v>410.33</v>
          </cell>
          <cell r="C21583">
            <v>2013</v>
          </cell>
          <cell r="D21583" t="str">
            <v>700210  General Administration</v>
          </cell>
          <cell r="E21583" t="str">
            <v>District 1</v>
          </cell>
          <cell r="F21583" t="str">
            <v>Water</v>
          </cell>
        </row>
        <row r="21584">
          <cell r="B21584">
            <v>205.16</v>
          </cell>
          <cell r="C21584">
            <v>2013</v>
          </cell>
          <cell r="D21584" t="str">
            <v>700210  General Administration</v>
          </cell>
          <cell r="E21584" t="str">
            <v>District 6</v>
          </cell>
          <cell r="F21584" t="str">
            <v>Water</v>
          </cell>
        </row>
        <row r="21585">
          <cell r="B21585">
            <v>1641.33</v>
          </cell>
          <cell r="C21585">
            <v>2013</v>
          </cell>
          <cell r="D21585" t="str">
            <v>700210  General Administration</v>
          </cell>
          <cell r="E21585" t="str">
            <v>District 6</v>
          </cell>
          <cell r="F21585" t="str">
            <v>Water</v>
          </cell>
        </row>
        <row r="21586">
          <cell r="B21586">
            <v>4774.26</v>
          </cell>
          <cell r="C21586">
            <v>2013</v>
          </cell>
          <cell r="D21586" t="str">
            <v>700210  General Administration</v>
          </cell>
          <cell r="E21586" t="str">
            <v>District 6</v>
          </cell>
          <cell r="F21586" t="str">
            <v>Water</v>
          </cell>
        </row>
        <row r="21587">
          <cell r="B21587">
            <v>410.33</v>
          </cell>
          <cell r="C21587">
            <v>2013</v>
          </cell>
          <cell r="D21587" t="str">
            <v>700210  General Administration</v>
          </cell>
          <cell r="E21587" t="str">
            <v>District 6</v>
          </cell>
          <cell r="F21587" t="str">
            <v>Water</v>
          </cell>
        </row>
        <row r="21588">
          <cell r="B21588">
            <v>615.51</v>
          </cell>
          <cell r="C21588">
            <v>2013</v>
          </cell>
          <cell r="D21588" t="str">
            <v>700210  General Administration</v>
          </cell>
          <cell r="E21588" t="str">
            <v>District 6</v>
          </cell>
          <cell r="F21588" t="str">
            <v>Water</v>
          </cell>
        </row>
        <row r="21589">
          <cell r="B21589">
            <v>820.66</v>
          </cell>
          <cell r="C21589">
            <v>2013</v>
          </cell>
          <cell r="D21589" t="str">
            <v>700210  General Administration</v>
          </cell>
          <cell r="E21589" t="str">
            <v>District 6</v>
          </cell>
          <cell r="F21589" t="str">
            <v>Water</v>
          </cell>
        </row>
        <row r="21590">
          <cell r="B21590">
            <v>1436.16</v>
          </cell>
          <cell r="C21590">
            <v>2013</v>
          </cell>
          <cell r="D21590" t="str">
            <v>700210  General Administration</v>
          </cell>
          <cell r="E21590" t="str">
            <v>District 8</v>
          </cell>
          <cell r="F21590" t="str">
            <v>Water</v>
          </cell>
        </row>
        <row r="21591">
          <cell r="B21591">
            <v>615.51</v>
          </cell>
          <cell r="C21591">
            <v>2013</v>
          </cell>
          <cell r="D21591" t="str">
            <v>700210  General Administration</v>
          </cell>
          <cell r="E21591" t="str">
            <v>District 8</v>
          </cell>
          <cell r="F21591" t="str">
            <v>Water</v>
          </cell>
        </row>
        <row r="21592">
          <cell r="B21592">
            <v>9958.8700000000008</v>
          </cell>
          <cell r="C21592">
            <v>2013</v>
          </cell>
          <cell r="D21592" t="str">
            <v>700210  General Administration</v>
          </cell>
          <cell r="E21592" t="str">
            <v>District 8</v>
          </cell>
          <cell r="F21592" t="str">
            <v>Water</v>
          </cell>
        </row>
        <row r="21593">
          <cell r="B21593">
            <v>1180.6500000000001</v>
          </cell>
          <cell r="C21593">
            <v>2013</v>
          </cell>
          <cell r="D21593" t="str">
            <v>700210  General Administration</v>
          </cell>
          <cell r="E21593" t="str">
            <v>District 8</v>
          </cell>
          <cell r="F21593" t="str">
            <v>Water</v>
          </cell>
        </row>
        <row r="21594">
          <cell r="B21594">
            <v>205.16</v>
          </cell>
          <cell r="C21594">
            <v>2013</v>
          </cell>
          <cell r="D21594" t="str">
            <v>700210  General Administration</v>
          </cell>
          <cell r="E21594" t="str">
            <v>District 8</v>
          </cell>
          <cell r="F21594" t="str">
            <v>Water</v>
          </cell>
        </row>
        <row r="21595">
          <cell r="B21595">
            <v>5184.59</v>
          </cell>
          <cell r="C21595">
            <v>2013</v>
          </cell>
          <cell r="D21595" t="str">
            <v>700210  General Administration</v>
          </cell>
          <cell r="E21595" t="str">
            <v>District 6</v>
          </cell>
          <cell r="F21595" t="str">
            <v>Water</v>
          </cell>
        </row>
        <row r="21596">
          <cell r="B21596">
            <v>615.51</v>
          </cell>
          <cell r="C21596">
            <v>2013</v>
          </cell>
          <cell r="D21596" t="str">
            <v>700210  General Administration</v>
          </cell>
          <cell r="E21596" t="str">
            <v>Informal Settlements</v>
          </cell>
          <cell r="F21596" t="str">
            <v>Sewer</v>
          </cell>
        </row>
        <row r="21597">
          <cell r="B21597">
            <v>1436.16</v>
          </cell>
          <cell r="C21597">
            <v>2013</v>
          </cell>
          <cell r="D21597" t="str">
            <v>700210  General Administration</v>
          </cell>
          <cell r="E21597" t="str">
            <v>District 1</v>
          </cell>
          <cell r="F21597" t="str">
            <v>Sewer</v>
          </cell>
        </row>
        <row r="21598">
          <cell r="B21598">
            <v>205.16</v>
          </cell>
          <cell r="C21598">
            <v>2013</v>
          </cell>
          <cell r="D21598" t="str">
            <v>700210  General Administration</v>
          </cell>
          <cell r="E21598" t="str">
            <v>District 7</v>
          </cell>
          <cell r="F21598" t="str">
            <v>Sewer</v>
          </cell>
        </row>
        <row r="21599">
          <cell r="B21599">
            <v>410.33</v>
          </cell>
          <cell r="C21599">
            <v>2013</v>
          </cell>
          <cell r="D21599" t="str">
            <v>700210  General Administration</v>
          </cell>
          <cell r="E21599" t="str">
            <v>District 6</v>
          </cell>
          <cell r="F21599" t="str">
            <v>Sewer</v>
          </cell>
        </row>
        <row r="21600">
          <cell r="B21600">
            <v>205.16</v>
          </cell>
          <cell r="C21600">
            <v>2013</v>
          </cell>
          <cell r="D21600" t="str">
            <v>700210  General Administration</v>
          </cell>
          <cell r="E21600" t="str">
            <v>District 3</v>
          </cell>
          <cell r="F21600" t="str">
            <v>Sewer</v>
          </cell>
        </row>
        <row r="21601">
          <cell r="B21601">
            <v>5389.77</v>
          </cell>
          <cell r="C21601">
            <v>2013</v>
          </cell>
          <cell r="D21601" t="str">
            <v>700210  General Administration</v>
          </cell>
          <cell r="E21601" t="str">
            <v>District 4</v>
          </cell>
          <cell r="F21601" t="str">
            <v>Sewer</v>
          </cell>
        </row>
        <row r="21602">
          <cell r="B21602">
            <v>820.66</v>
          </cell>
          <cell r="C21602">
            <v>2013</v>
          </cell>
          <cell r="D21602" t="str">
            <v>700210  General Administration</v>
          </cell>
          <cell r="E21602" t="str">
            <v>District 4</v>
          </cell>
          <cell r="F21602" t="str">
            <v>Sewer</v>
          </cell>
        </row>
        <row r="21603">
          <cell r="B21603">
            <v>205.16</v>
          </cell>
          <cell r="C21603">
            <v>2013</v>
          </cell>
          <cell r="D21603" t="str">
            <v>700210  General Administration</v>
          </cell>
          <cell r="E21603" t="str">
            <v>District 4</v>
          </cell>
          <cell r="F21603" t="str">
            <v>Sewer</v>
          </cell>
        </row>
        <row r="21604">
          <cell r="B21604">
            <v>205.16</v>
          </cell>
          <cell r="C21604">
            <v>2013</v>
          </cell>
          <cell r="D21604" t="str">
            <v>700210  General Administration</v>
          </cell>
          <cell r="E21604" t="str">
            <v>District 6</v>
          </cell>
          <cell r="F21604" t="str">
            <v>Sewer</v>
          </cell>
        </row>
        <row r="21605">
          <cell r="B21605">
            <v>410.33</v>
          </cell>
          <cell r="C21605">
            <v>2013</v>
          </cell>
          <cell r="D21605" t="str">
            <v>700210  General Administration</v>
          </cell>
          <cell r="E21605" t="str">
            <v>District 7</v>
          </cell>
          <cell r="F21605" t="str">
            <v>Sewer</v>
          </cell>
        </row>
        <row r="21606">
          <cell r="B21606">
            <v>23356.23</v>
          </cell>
          <cell r="C21606">
            <v>2013</v>
          </cell>
          <cell r="D21606" t="str">
            <v>700210  General Administration</v>
          </cell>
          <cell r="E21606" t="str">
            <v>Logistics</v>
          </cell>
          <cell r="F21606" t="str">
            <v>Water</v>
          </cell>
        </row>
        <row r="21607">
          <cell r="B21607">
            <v>205.16</v>
          </cell>
          <cell r="C21607">
            <v>2013</v>
          </cell>
          <cell r="D21607" t="str">
            <v>700210  General Administration</v>
          </cell>
          <cell r="E21607" t="str">
            <v>Informal Settlements</v>
          </cell>
          <cell r="F21607" t="str">
            <v>Water</v>
          </cell>
        </row>
        <row r="21608">
          <cell r="B21608">
            <v>615.51</v>
          </cell>
          <cell r="C21608">
            <v>2013</v>
          </cell>
          <cell r="D21608" t="str">
            <v>700210  General Administration</v>
          </cell>
          <cell r="E21608" t="str">
            <v>TOC</v>
          </cell>
          <cell r="F21608" t="str">
            <v>Water</v>
          </cell>
        </row>
        <row r="21609">
          <cell r="B21609">
            <v>2461.9699999999998</v>
          </cell>
          <cell r="C21609">
            <v>2013</v>
          </cell>
          <cell r="D21609" t="str">
            <v>700210  General Administration</v>
          </cell>
          <cell r="E21609" t="str">
            <v>Informal Settlements</v>
          </cell>
          <cell r="F21609" t="str">
            <v>Water</v>
          </cell>
        </row>
        <row r="21610">
          <cell r="B21610">
            <v>3077.48</v>
          </cell>
          <cell r="C21610">
            <v>2013</v>
          </cell>
          <cell r="D21610" t="str">
            <v>700210  General Administration</v>
          </cell>
          <cell r="E21610" t="str">
            <v>TOC</v>
          </cell>
          <cell r="F21610" t="str">
            <v>Water</v>
          </cell>
        </row>
        <row r="21611">
          <cell r="B21611">
            <v>1436.16</v>
          </cell>
          <cell r="C21611">
            <v>2013</v>
          </cell>
          <cell r="D21611" t="str">
            <v>700210  General Administration</v>
          </cell>
          <cell r="E21611" t="str">
            <v>Logistics</v>
          </cell>
          <cell r="F21611" t="str">
            <v>Water</v>
          </cell>
        </row>
        <row r="21612">
          <cell r="B21612">
            <v>820.66</v>
          </cell>
          <cell r="C21612">
            <v>2013</v>
          </cell>
          <cell r="D21612" t="str">
            <v>700210  General Administration</v>
          </cell>
          <cell r="E21612" t="str">
            <v>Logistics</v>
          </cell>
          <cell r="F21612" t="str">
            <v>Water</v>
          </cell>
        </row>
        <row r="21613">
          <cell r="B21613">
            <v>5800.09</v>
          </cell>
          <cell r="C21613">
            <v>2013</v>
          </cell>
          <cell r="D21613" t="str">
            <v>700210  General Administration</v>
          </cell>
          <cell r="E21613" t="str">
            <v>Logistics</v>
          </cell>
          <cell r="F21613" t="str">
            <v>Water</v>
          </cell>
        </row>
        <row r="21614">
          <cell r="B21614">
            <v>1025.83</v>
          </cell>
          <cell r="C21614">
            <v>2013</v>
          </cell>
          <cell r="D21614" t="str">
            <v>700210  General Administration</v>
          </cell>
          <cell r="E21614" t="str">
            <v>Logistics</v>
          </cell>
          <cell r="F21614" t="str">
            <v>Water</v>
          </cell>
        </row>
        <row r="21615">
          <cell r="B21615">
            <v>410.33</v>
          </cell>
          <cell r="C21615">
            <v>2013</v>
          </cell>
          <cell r="D21615" t="str">
            <v>700210  General Administration</v>
          </cell>
          <cell r="E21615" t="str">
            <v>Logistics</v>
          </cell>
          <cell r="F21615" t="str">
            <v>Water</v>
          </cell>
        </row>
        <row r="21616">
          <cell r="B21616">
            <v>205.16</v>
          </cell>
          <cell r="C21616">
            <v>2013</v>
          </cell>
          <cell r="D21616" t="str">
            <v>700210  General Administration</v>
          </cell>
          <cell r="E21616" t="str">
            <v>District 1</v>
          </cell>
          <cell r="F21616" t="str">
            <v>Water</v>
          </cell>
        </row>
        <row r="21617">
          <cell r="B21617">
            <v>9136.83</v>
          </cell>
          <cell r="C21617">
            <v>2013</v>
          </cell>
          <cell r="D21617" t="str">
            <v>700210  General Administration</v>
          </cell>
          <cell r="E21617" t="str">
            <v>District 1</v>
          </cell>
          <cell r="F21617" t="str">
            <v>Water</v>
          </cell>
        </row>
        <row r="21618">
          <cell r="B21618">
            <v>615.51</v>
          </cell>
          <cell r="C21618">
            <v>2013</v>
          </cell>
          <cell r="D21618" t="str">
            <v>700210  General Administration</v>
          </cell>
          <cell r="E21618" t="str">
            <v>District 1</v>
          </cell>
          <cell r="F21618" t="str">
            <v>Water</v>
          </cell>
        </row>
        <row r="21619">
          <cell r="B21619">
            <v>1757622.28</v>
          </cell>
          <cell r="C21619">
            <v>2013</v>
          </cell>
          <cell r="D21619" t="str">
            <v>700275  Innovation, Information &amp; Knowledge Man</v>
          </cell>
          <cell r="E21619" t="str">
            <v>TOC</v>
          </cell>
          <cell r="F21619" t="str">
            <v>Sewer</v>
          </cell>
        </row>
        <row r="21620">
          <cell r="B21620">
            <v>145966.76999999999</v>
          </cell>
          <cell r="C21620">
            <v>2013</v>
          </cell>
          <cell r="D21620" t="str">
            <v>700280  Information Systems &amp; Technology Man</v>
          </cell>
          <cell r="E21620" t="str">
            <v>District 8</v>
          </cell>
          <cell r="F21620" t="str">
            <v>Water</v>
          </cell>
        </row>
        <row r="21621">
          <cell r="B21621">
            <v>48655.67</v>
          </cell>
          <cell r="C21621">
            <v>2013</v>
          </cell>
          <cell r="D21621" t="str">
            <v>700280  Information Systems &amp; Technology Man</v>
          </cell>
          <cell r="E21621" t="str">
            <v>District 6</v>
          </cell>
          <cell r="F21621" t="str">
            <v>Water</v>
          </cell>
        </row>
        <row r="21622">
          <cell r="B21622">
            <v>145966.76999999999</v>
          </cell>
          <cell r="C21622">
            <v>2013</v>
          </cell>
          <cell r="D21622" t="str">
            <v>700280  Information Systems &amp; Technology Man</v>
          </cell>
          <cell r="E21622" t="str">
            <v>District 3</v>
          </cell>
          <cell r="F21622" t="str">
            <v>Water</v>
          </cell>
        </row>
        <row r="21623">
          <cell r="B21623">
            <v>72983.360000000001</v>
          </cell>
          <cell r="C21623">
            <v>2013</v>
          </cell>
          <cell r="D21623" t="str">
            <v>700280  Information Systems &amp; Technology Man</v>
          </cell>
          <cell r="E21623" t="str">
            <v>District 3</v>
          </cell>
          <cell r="F21623" t="str">
            <v>Water</v>
          </cell>
        </row>
        <row r="21624">
          <cell r="B21624">
            <v>121639.13</v>
          </cell>
          <cell r="C21624">
            <v>2013</v>
          </cell>
          <cell r="D21624" t="str">
            <v>700280  Information Systems &amp; Technology Man</v>
          </cell>
          <cell r="E21624" t="str">
            <v>District 3</v>
          </cell>
          <cell r="F21624" t="str">
            <v>Water</v>
          </cell>
        </row>
        <row r="21625">
          <cell r="B21625">
            <v>48655.67</v>
          </cell>
          <cell r="C21625">
            <v>2013</v>
          </cell>
          <cell r="D21625" t="str">
            <v>700280  Information Systems &amp; Technology Man</v>
          </cell>
          <cell r="E21625" t="str">
            <v>District 4</v>
          </cell>
          <cell r="F21625" t="str">
            <v>Water</v>
          </cell>
        </row>
        <row r="21626">
          <cell r="B21626">
            <v>145966.76999999999</v>
          </cell>
          <cell r="C21626">
            <v>2013</v>
          </cell>
          <cell r="D21626" t="str">
            <v>700280  Information Systems &amp; Technology Man</v>
          </cell>
          <cell r="E21626" t="str">
            <v>District 4</v>
          </cell>
          <cell r="F21626" t="str">
            <v>Water</v>
          </cell>
        </row>
        <row r="21627">
          <cell r="B21627">
            <v>218950.26</v>
          </cell>
          <cell r="C21627">
            <v>2013</v>
          </cell>
          <cell r="D21627" t="str">
            <v>700280  Information Systems &amp; Technology Man</v>
          </cell>
          <cell r="E21627" t="str">
            <v>District 4</v>
          </cell>
          <cell r="F21627" t="str">
            <v>Water</v>
          </cell>
        </row>
        <row r="21628">
          <cell r="B21628">
            <v>437900.61</v>
          </cell>
          <cell r="C21628">
            <v>2013</v>
          </cell>
          <cell r="D21628" t="str">
            <v>700280  Information Systems &amp; Technology Man</v>
          </cell>
          <cell r="E21628" t="str">
            <v>District 4</v>
          </cell>
          <cell r="F21628" t="str">
            <v>Water</v>
          </cell>
        </row>
        <row r="21629">
          <cell r="B21629">
            <v>170294.7</v>
          </cell>
          <cell r="C21629">
            <v>2013</v>
          </cell>
          <cell r="D21629" t="str">
            <v>700280  Information Systems &amp; Technology Man</v>
          </cell>
          <cell r="E21629" t="str">
            <v>District 4</v>
          </cell>
          <cell r="F21629" t="str">
            <v>Water</v>
          </cell>
        </row>
        <row r="21630">
          <cell r="B21630">
            <v>24327.65</v>
          </cell>
          <cell r="C21630">
            <v>2013</v>
          </cell>
          <cell r="D21630" t="str">
            <v>700280  Information Systems &amp; Technology Man</v>
          </cell>
          <cell r="E21630" t="str">
            <v>District 8</v>
          </cell>
          <cell r="F21630" t="str">
            <v>Water</v>
          </cell>
        </row>
        <row r="21631">
          <cell r="B21631">
            <v>170294.7</v>
          </cell>
          <cell r="C21631">
            <v>2013</v>
          </cell>
          <cell r="D21631" t="str">
            <v>700280  Information Systems &amp; Technology Man</v>
          </cell>
          <cell r="E21631" t="str">
            <v>District 8</v>
          </cell>
          <cell r="F21631" t="str">
            <v>Water</v>
          </cell>
        </row>
        <row r="21632">
          <cell r="B21632">
            <v>72983.360000000001</v>
          </cell>
          <cell r="C21632">
            <v>2013</v>
          </cell>
          <cell r="D21632" t="str">
            <v>700280  Information Systems &amp; Technology Man</v>
          </cell>
          <cell r="E21632" t="str">
            <v>District 1</v>
          </cell>
          <cell r="F21632" t="str">
            <v>Water</v>
          </cell>
        </row>
        <row r="21633">
          <cell r="B21633">
            <v>121639.13</v>
          </cell>
          <cell r="C21633">
            <v>2013</v>
          </cell>
          <cell r="D21633" t="str">
            <v>700280  Information Systems &amp; Technology Man</v>
          </cell>
          <cell r="E21633" t="str">
            <v>District 8</v>
          </cell>
          <cell r="F21633" t="str">
            <v>Water</v>
          </cell>
        </row>
        <row r="21634">
          <cell r="B21634">
            <v>97311.34</v>
          </cell>
          <cell r="C21634">
            <v>2013</v>
          </cell>
          <cell r="D21634" t="str">
            <v>700280  Information Systems &amp; Technology Man</v>
          </cell>
          <cell r="E21634" t="str">
            <v>District 6</v>
          </cell>
          <cell r="F21634" t="str">
            <v>Water</v>
          </cell>
        </row>
        <row r="21635">
          <cell r="B21635">
            <v>583867.5</v>
          </cell>
          <cell r="C21635">
            <v>2013</v>
          </cell>
          <cell r="D21635" t="str">
            <v>700280  Information Systems &amp; Technology Man</v>
          </cell>
          <cell r="E21635" t="str">
            <v>District 6</v>
          </cell>
          <cell r="F21635" t="str">
            <v>Water</v>
          </cell>
        </row>
        <row r="21636">
          <cell r="B21636">
            <v>24327.65</v>
          </cell>
          <cell r="C21636">
            <v>2013</v>
          </cell>
          <cell r="D21636" t="str">
            <v>700280  Information Systems &amp; Technology Man</v>
          </cell>
          <cell r="E21636" t="str">
            <v>District 6</v>
          </cell>
          <cell r="F21636" t="str">
            <v>Water</v>
          </cell>
        </row>
        <row r="21637">
          <cell r="B21637">
            <v>97311.34</v>
          </cell>
          <cell r="C21637">
            <v>2013</v>
          </cell>
          <cell r="D21637" t="str">
            <v>700280  Information Systems &amp; Technology Man</v>
          </cell>
          <cell r="E21637" t="str">
            <v>District 6</v>
          </cell>
          <cell r="F21637" t="str">
            <v>Water</v>
          </cell>
        </row>
        <row r="21638">
          <cell r="B21638">
            <v>72983.360000000001</v>
          </cell>
          <cell r="C21638">
            <v>2013</v>
          </cell>
          <cell r="D21638" t="str">
            <v>700280  Information Systems &amp; Technology Man</v>
          </cell>
          <cell r="E21638" t="str">
            <v>District 6</v>
          </cell>
          <cell r="F21638" t="str">
            <v>Water</v>
          </cell>
        </row>
        <row r="21639">
          <cell r="B21639">
            <v>121639.13</v>
          </cell>
          <cell r="C21639">
            <v>2013</v>
          </cell>
          <cell r="D21639" t="str">
            <v>700280  Information Systems &amp; Technology Man</v>
          </cell>
          <cell r="E21639" t="str">
            <v>District 6</v>
          </cell>
          <cell r="F21639" t="str">
            <v>Water</v>
          </cell>
        </row>
        <row r="21640">
          <cell r="B21640">
            <v>24327.65</v>
          </cell>
          <cell r="C21640">
            <v>2013</v>
          </cell>
          <cell r="D21640" t="str">
            <v>700280  Information Systems &amp; Technology Man</v>
          </cell>
          <cell r="E21640" t="str">
            <v>District 8</v>
          </cell>
          <cell r="F21640" t="str">
            <v>Water</v>
          </cell>
        </row>
        <row r="21641">
          <cell r="B21641">
            <v>681178.79</v>
          </cell>
          <cell r="C21641">
            <v>2013</v>
          </cell>
          <cell r="D21641" t="str">
            <v>700280  Information Systems &amp; Technology Man</v>
          </cell>
          <cell r="E21641" t="str">
            <v>District 8</v>
          </cell>
          <cell r="F21641" t="str">
            <v>Water</v>
          </cell>
        </row>
        <row r="21642">
          <cell r="B21642">
            <v>48655.67</v>
          </cell>
          <cell r="C21642">
            <v>2013</v>
          </cell>
          <cell r="D21642" t="str">
            <v>700280  Information Systems &amp; Technology Man</v>
          </cell>
          <cell r="E21642" t="str">
            <v>District 8</v>
          </cell>
          <cell r="F21642" t="str">
            <v>Water</v>
          </cell>
        </row>
        <row r="21643">
          <cell r="B21643">
            <v>97311.34</v>
          </cell>
          <cell r="C21643">
            <v>2013</v>
          </cell>
          <cell r="D21643" t="str">
            <v>700280  Information Systems &amp; Technology Man</v>
          </cell>
          <cell r="E21643" t="str">
            <v>District 8</v>
          </cell>
          <cell r="F21643" t="str">
            <v>Water</v>
          </cell>
        </row>
        <row r="21644">
          <cell r="B21644">
            <v>364917.12</v>
          </cell>
          <cell r="C21644">
            <v>2013</v>
          </cell>
          <cell r="D21644" t="str">
            <v>700280  Information Systems &amp; Technology Man</v>
          </cell>
          <cell r="E21644" t="str">
            <v>District 8</v>
          </cell>
          <cell r="F21644" t="str">
            <v>Water</v>
          </cell>
        </row>
        <row r="21645">
          <cell r="B21645">
            <v>413572.92</v>
          </cell>
          <cell r="C21645">
            <v>2013</v>
          </cell>
          <cell r="D21645" t="str">
            <v>700280  Information Systems &amp; Technology Man</v>
          </cell>
          <cell r="E21645" t="str">
            <v>District 8</v>
          </cell>
          <cell r="F21645" t="str">
            <v>Water</v>
          </cell>
        </row>
        <row r="21646">
          <cell r="B21646">
            <v>24327.65</v>
          </cell>
          <cell r="C21646">
            <v>2013</v>
          </cell>
          <cell r="D21646" t="str">
            <v>700280  Information Systems &amp; Technology Man</v>
          </cell>
          <cell r="E21646" t="str">
            <v>District 8</v>
          </cell>
          <cell r="F21646" t="str">
            <v>Water</v>
          </cell>
        </row>
        <row r="21647">
          <cell r="B21647">
            <v>1192062.96</v>
          </cell>
          <cell r="C21647">
            <v>2013</v>
          </cell>
          <cell r="D21647" t="str">
            <v>700280  Information Systems &amp; Technology Man</v>
          </cell>
          <cell r="E21647" t="str">
            <v>District 8</v>
          </cell>
          <cell r="F21647" t="str">
            <v>Water</v>
          </cell>
        </row>
        <row r="21648">
          <cell r="B21648">
            <v>340589.52</v>
          </cell>
          <cell r="C21648">
            <v>2013</v>
          </cell>
          <cell r="D21648" t="str">
            <v>700280  Information Systems &amp; Technology Man</v>
          </cell>
          <cell r="E21648" t="str">
            <v>District 8</v>
          </cell>
          <cell r="F21648" t="str">
            <v>Water</v>
          </cell>
        </row>
        <row r="21649">
          <cell r="B21649">
            <v>48655.67</v>
          </cell>
          <cell r="C21649">
            <v>2013</v>
          </cell>
          <cell r="D21649" t="str">
            <v>700280  Information Systems &amp; Technology Man</v>
          </cell>
          <cell r="E21649" t="str">
            <v>Informal Settlements</v>
          </cell>
          <cell r="F21649" t="str">
            <v>Sewer</v>
          </cell>
        </row>
        <row r="21650">
          <cell r="B21650">
            <v>267606.03999999998</v>
          </cell>
          <cell r="C21650">
            <v>2013</v>
          </cell>
          <cell r="D21650" t="str">
            <v>700280  Information Systems &amp; Technology Man</v>
          </cell>
          <cell r="E21650" t="str">
            <v>District 1</v>
          </cell>
          <cell r="F21650" t="str">
            <v>Sewer</v>
          </cell>
        </row>
        <row r="21651">
          <cell r="B21651">
            <v>24327.65</v>
          </cell>
          <cell r="C21651">
            <v>2013</v>
          </cell>
          <cell r="D21651" t="str">
            <v>700280  Information Systems &amp; Technology Man</v>
          </cell>
          <cell r="E21651" t="str">
            <v>District 7</v>
          </cell>
          <cell r="F21651" t="str">
            <v>Sewer</v>
          </cell>
        </row>
        <row r="21652">
          <cell r="B21652">
            <v>48655.67</v>
          </cell>
          <cell r="C21652">
            <v>2013</v>
          </cell>
          <cell r="D21652" t="str">
            <v>700280  Information Systems &amp; Technology Man</v>
          </cell>
          <cell r="E21652" t="str">
            <v>District 6</v>
          </cell>
          <cell r="F21652" t="str">
            <v>Sewer</v>
          </cell>
        </row>
        <row r="21653">
          <cell r="B21653">
            <v>24327.65</v>
          </cell>
          <cell r="C21653">
            <v>2013</v>
          </cell>
          <cell r="D21653" t="str">
            <v>700280  Information Systems &amp; Technology Man</v>
          </cell>
          <cell r="E21653" t="str">
            <v>District 3</v>
          </cell>
          <cell r="F21653" t="str">
            <v>Sewer</v>
          </cell>
        </row>
        <row r="21654">
          <cell r="B21654">
            <v>121639.13</v>
          </cell>
          <cell r="C21654">
            <v>2013</v>
          </cell>
          <cell r="D21654" t="str">
            <v>700280  Information Systems &amp; Technology Man</v>
          </cell>
          <cell r="E21654" t="str">
            <v>District 4</v>
          </cell>
          <cell r="F21654" t="str">
            <v>Sewer</v>
          </cell>
        </row>
        <row r="21655">
          <cell r="B21655">
            <v>218950.26</v>
          </cell>
          <cell r="C21655">
            <v>2013</v>
          </cell>
          <cell r="D21655" t="str">
            <v>700280  Information Systems &amp; Technology Man</v>
          </cell>
          <cell r="E21655" t="str">
            <v>District 4</v>
          </cell>
          <cell r="F21655" t="str">
            <v>Sewer</v>
          </cell>
        </row>
        <row r="21656">
          <cell r="B21656">
            <v>72983.360000000001</v>
          </cell>
          <cell r="C21656">
            <v>2013</v>
          </cell>
          <cell r="D21656" t="str">
            <v>700280  Information Systems &amp; Technology Man</v>
          </cell>
          <cell r="E21656" t="str">
            <v>District 4</v>
          </cell>
          <cell r="F21656" t="str">
            <v>Sewer</v>
          </cell>
        </row>
        <row r="21657">
          <cell r="B21657">
            <v>24327.65</v>
          </cell>
          <cell r="C21657">
            <v>2013</v>
          </cell>
          <cell r="D21657" t="str">
            <v>700280  Information Systems &amp; Technology Man</v>
          </cell>
          <cell r="E21657" t="str">
            <v>District 7</v>
          </cell>
          <cell r="F21657" t="str">
            <v>Sewer</v>
          </cell>
        </row>
        <row r="21658">
          <cell r="B21658">
            <v>24327.65</v>
          </cell>
          <cell r="C21658">
            <v>2013</v>
          </cell>
          <cell r="D21658" t="str">
            <v>700280  Information Systems &amp; Technology Man</v>
          </cell>
          <cell r="E21658" t="str">
            <v>District 6</v>
          </cell>
          <cell r="F21658" t="str">
            <v>Sewer</v>
          </cell>
        </row>
        <row r="21659">
          <cell r="B21659">
            <v>24327.65</v>
          </cell>
          <cell r="C21659">
            <v>2013</v>
          </cell>
          <cell r="D21659" t="str">
            <v>700280  Information Systems &amp; Technology Man</v>
          </cell>
          <cell r="E21659" t="str">
            <v>District 6</v>
          </cell>
          <cell r="F21659" t="str">
            <v>Sewer</v>
          </cell>
        </row>
        <row r="21660">
          <cell r="B21660">
            <v>72983.360000000001</v>
          </cell>
          <cell r="C21660">
            <v>2013</v>
          </cell>
          <cell r="D21660" t="str">
            <v>700280  Information Systems &amp; Technology Man</v>
          </cell>
          <cell r="E21660" t="str">
            <v>District 6</v>
          </cell>
          <cell r="F21660" t="str">
            <v>Sewer</v>
          </cell>
        </row>
        <row r="21661">
          <cell r="B21661">
            <v>24327.65</v>
          </cell>
          <cell r="C21661">
            <v>2013</v>
          </cell>
          <cell r="D21661" t="str">
            <v>700280  Information Systems &amp; Technology Man</v>
          </cell>
          <cell r="E21661" t="str">
            <v>District 7</v>
          </cell>
          <cell r="F21661" t="str">
            <v>Sewer</v>
          </cell>
        </row>
        <row r="21662">
          <cell r="B21662">
            <v>48655.67</v>
          </cell>
          <cell r="C21662">
            <v>2013</v>
          </cell>
          <cell r="D21662" t="str">
            <v>700280  Information Systems &amp; Technology Man</v>
          </cell>
          <cell r="E21662" t="str">
            <v>District 7</v>
          </cell>
          <cell r="F21662" t="str">
            <v>Sewer</v>
          </cell>
        </row>
        <row r="21663">
          <cell r="B21663">
            <v>194622.49</v>
          </cell>
          <cell r="C21663">
            <v>2013</v>
          </cell>
          <cell r="D21663" t="str">
            <v>700280  Information Systems &amp; Technology Man</v>
          </cell>
          <cell r="E21663" t="str">
            <v>Logistics</v>
          </cell>
          <cell r="F21663" t="str">
            <v>Water</v>
          </cell>
        </row>
        <row r="21664">
          <cell r="B21664">
            <v>170294.7</v>
          </cell>
          <cell r="C21664">
            <v>2013</v>
          </cell>
          <cell r="D21664" t="str">
            <v>700280  Information Systems &amp; Technology Man</v>
          </cell>
          <cell r="E21664" t="str">
            <v>Informal Settlements</v>
          </cell>
          <cell r="F21664" t="str">
            <v>Water</v>
          </cell>
        </row>
        <row r="21665">
          <cell r="B21665">
            <v>1119079.6299999999</v>
          </cell>
          <cell r="C21665">
            <v>2013</v>
          </cell>
          <cell r="D21665" t="str">
            <v>700280  Information Systems &amp; Technology Man</v>
          </cell>
          <cell r="E21665" t="str">
            <v>TOC</v>
          </cell>
          <cell r="F21665" t="str">
            <v>Water</v>
          </cell>
        </row>
        <row r="21666">
          <cell r="B21666">
            <v>656850.99</v>
          </cell>
          <cell r="C21666">
            <v>2013</v>
          </cell>
          <cell r="D21666" t="str">
            <v>700280  Information Systems &amp; Technology Man</v>
          </cell>
          <cell r="E21666" t="str">
            <v>Informal Settlements</v>
          </cell>
          <cell r="F21666" t="str">
            <v>Water</v>
          </cell>
        </row>
        <row r="21667">
          <cell r="B21667">
            <v>778489.96</v>
          </cell>
          <cell r="C21667">
            <v>2013</v>
          </cell>
          <cell r="D21667" t="str">
            <v>700280  Information Systems &amp; Technology Man</v>
          </cell>
          <cell r="E21667" t="str">
            <v>TOC</v>
          </cell>
          <cell r="F21667" t="str">
            <v>Water</v>
          </cell>
        </row>
        <row r="21668">
          <cell r="B21668">
            <v>267606.03999999998</v>
          </cell>
          <cell r="C21668">
            <v>2013</v>
          </cell>
          <cell r="D21668" t="str">
            <v>700280  Information Systems &amp; Technology Man</v>
          </cell>
          <cell r="E21668" t="str">
            <v>Logistics</v>
          </cell>
          <cell r="F21668" t="str">
            <v>Water</v>
          </cell>
        </row>
        <row r="21669">
          <cell r="B21669">
            <v>72983.360000000001</v>
          </cell>
          <cell r="C21669">
            <v>2013</v>
          </cell>
          <cell r="D21669" t="str">
            <v>700280  Information Systems &amp; Technology Man</v>
          </cell>
          <cell r="E21669" t="str">
            <v>Logistics</v>
          </cell>
          <cell r="F21669" t="str">
            <v>Water</v>
          </cell>
        </row>
        <row r="21670">
          <cell r="B21670">
            <v>243278.12</v>
          </cell>
          <cell r="C21670">
            <v>2013</v>
          </cell>
          <cell r="D21670" t="str">
            <v>700280  Information Systems &amp; Technology Man</v>
          </cell>
          <cell r="E21670" t="str">
            <v>Logistics</v>
          </cell>
          <cell r="F21670" t="str">
            <v>Water</v>
          </cell>
        </row>
        <row r="21671">
          <cell r="B21671">
            <v>48655.67</v>
          </cell>
          <cell r="C21671">
            <v>2013</v>
          </cell>
          <cell r="D21671" t="str">
            <v>700280  Information Systems &amp; Technology Man</v>
          </cell>
          <cell r="E21671" t="str">
            <v>Logistics</v>
          </cell>
          <cell r="F21671" t="str">
            <v>Water</v>
          </cell>
        </row>
        <row r="21672">
          <cell r="B21672">
            <v>121639.13</v>
          </cell>
          <cell r="C21672">
            <v>2013</v>
          </cell>
          <cell r="D21672" t="str">
            <v>700280  Information Systems &amp; Technology Man</v>
          </cell>
          <cell r="E21672" t="str">
            <v>Logistics</v>
          </cell>
          <cell r="F21672" t="str">
            <v>Water</v>
          </cell>
        </row>
        <row r="21673">
          <cell r="B21673">
            <v>194622.49</v>
          </cell>
          <cell r="C21673">
            <v>2013</v>
          </cell>
          <cell r="D21673" t="str">
            <v>700280  Information Systems &amp; Technology Man</v>
          </cell>
          <cell r="E21673" t="str">
            <v>District 1</v>
          </cell>
          <cell r="F21673" t="str">
            <v>Water</v>
          </cell>
        </row>
        <row r="21674">
          <cell r="B21674">
            <v>413572.92</v>
          </cell>
          <cell r="C21674">
            <v>2013</v>
          </cell>
          <cell r="D21674" t="str">
            <v>700280  Information Systems &amp; Technology Man</v>
          </cell>
          <cell r="E21674" t="str">
            <v>District 1</v>
          </cell>
          <cell r="F21674" t="str">
            <v>Water</v>
          </cell>
        </row>
        <row r="21675">
          <cell r="B21675">
            <v>316261.5</v>
          </cell>
          <cell r="C21675">
            <v>2013</v>
          </cell>
          <cell r="D21675" t="str">
            <v>700280  Information Systems &amp; Technology Man</v>
          </cell>
          <cell r="E21675" t="str">
            <v>District 1</v>
          </cell>
          <cell r="F21675" t="str">
            <v>Water</v>
          </cell>
        </row>
        <row r="21676">
          <cell r="B21676">
            <v>218950.26</v>
          </cell>
          <cell r="C21676">
            <v>2013</v>
          </cell>
          <cell r="D21676" t="str">
            <v>700280  Information Systems &amp; Technology Man</v>
          </cell>
          <cell r="E21676" t="str">
            <v>District 6</v>
          </cell>
          <cell r="F21676" t="str">
            <v>Water</v>
          </cell>
        </row>
        <row r="21677">
          <cell r="B21677">
            <v>95805.6</v>
          </cell>
          <cell r="C21677">
            <v>2013</v>
          </cell>
          <cell r="D21677" t="str">
            <v>700480  OccupationalHealthSafety&amp;EmployeeWellnes</v>
          </cell>
          <cell r="E21677" t="str">
            <v>District 6</v>
          </cell>
          <cell r="F21677" t="str">
            <v>Water</v>
          </cell>
        </row>
        <row r="21678">
          <cell r="B21678">
            <v>131732.91</v>
          </cell>
          <cell r="C21678">
            <v>2013</v>
          </cell>
          <cell r="D21678" t="str">
            <v>700480  OccupationalHealthSafety&amp;EmployeeWellnes</v>
          </cell>
          <cell r="E21678" t="str">
            <v>District 8</v>
          </cell>
          <cell r="F21678" t="str">
            <v>Water</v>
          </cell>
        </row>
        <row r="21679">
          <cell r="B21679">
            <v>574834.48</v>
          </cell>
          <cell r="C21679">
            <v>2013</v>
          </cell>
          <cell r="D21679" t="str">
            <v>700480  OccupationalHealthSafety&amp;EmployeeWellnes</v>
          </cell>
          <cell r="E21679" t="str">
            <v>District 8</v>
          </cell>
          <cell r="F21679" t="str">
            <v>Water</v>
          </cell>
        </row>
        <row r="21680">
          <cell r="B21680">
            <v>155684.21</v>
          </cell>
          <cell r="C21680">
            <v>2013</v>
          </cell>
          <cell r="D21680" t="str">
            <v>700480  OccupationalHealthSafety&amp;EmployeeWellnes</v>
          </cell>
          <cell r="E21680" t="str">
            <v>District 6</v>
          </cell>
          <cell r="F21680" t="str">
            <v>Water</v>
          </cell>
        </row>
        <row r="21681">
          <cell r="B21681">
            <v>35927.21</v>
          </cell>
          <cell r="C21681">
            <v>2013</v>
          </cell>
          <cell r="D21681" t="str">
            <v>700480  OccupationalHealthSafety&amp;EmployeeWellnes</v>
          </cell>
          <cell r="E21681" t="str">
            <v>District 3</v>
          </cell>
          <cell r="F21681" t="str">
            <v>Water</v>
          </cell>
        </row>
        <row r="21682">
          <cell r="B21682">
            <v>59878.66</v>
          </cell>
          <cell r="C21682">
            <v>2013</v>
          </cell>
          <cell r="D21682" t="str">
            <v>700480  OccupationalHealthSafety&amp;EmployeeWellnes</v>
          </cell>
          <cell r="E21682" t="str">
            <v>District 3</v>
          </cell>
          <cell r="F21682" t="str">
            <v>Water</v>
          </cell>
        </row>
        <row r="21683">
          <cell r="B21683">
            <v>11975.69</v>
          </cell>
          <cell r="C21683">
            <v>2013</v>
          </cell>
          <cell r="D21683" t="str">
            <v>700480  OccupationalHealthSafety&amp;EmployeeWellnes</v>
          </cell>
          <cell r="E21683" t="str">
            <v>District 3</v>
          </cell>
          <cell r="F21683" t="str">
            <v>Water</v>
          </cell>
        </row>
        <row r="21684">
          <cell r="B21684">
            <v>191611.56</v>
          </cell>
          <cell r="C21684">
            <v>2013</v>
          </cell>
          <cell r="D21684" t="str">
            <v>700480  OccupationalHealthSafety&amp;EmployeeWellnes</v>
          </cell>
          <cell r="E21684" t="str">
            <v>District 3</v>
          </cell>
          <cell r="F21684" t="str">
            <v>Water</v>
          </cell>
        </row>
        <row r="21685">
          <cell r="B21685">
            <v>83829.77</v>
          </cell>
          <cell r="C21685">
            <v>2013</v>
          </cell>
          <cell r="D21685" t="str">
            <v>700480  OccupationalHealthSafety&amp;EmployeeWellnes</v>
          </cell>
          <cell r="E21685" t="str">
            <v>District 4</v>
          </cell>
          <cell r="F21685" t="str">
            <v>Water</v>
          </cell>
        </row>
        <row r="21686">
          <cell r="B21686">
            <v>502979.99</v>
          </cell>
          <cell r="C21686">
            <v>2013</v>
          </cell>
          <cell r="D21686" t="str">
            <v>700480  OccupationalHealthSafety&amp;EmployeeWellnes</v>
          </cell>
          <cell r="E21686" t="str">
            <v>District 4</v>
          </cell>
          <cell r="F21686" t="str">
            <v>Water</v>
          </cell>
        </row>
        <row r="21687">
          <cell r="B21687">
            <v>347295.78</v>
          </cell>
          <cell r="C21687">
            <v>2013</v>
          </cell>
          <cell r="D21687" t="str">
            <v>700480  OccupationalHealthSafety&amp;EmployeeWellnes</v>
          </cell>
          <cell r="E21687" t="str">
            <v>District 4</v>
          </cell>
          <cell r="F21687" t="str">
            <v>Water</v>
          </cell>
        </row>
        <row r="21688">
          <cell r="B21688">
            <v>227538.51</v>
          </cell>
          <cell r="C21688">
            <v>2013</v>
          </cell>
          <cell r="D21688" t="str">
            <v>700480  OccupationalHealthSafety&amp;EmployeeWellnes</v>
          </cell>
          <cell r="E21688" t="str">
            <v>District 4</v>
          </cell>
          <cell r="F21688" t="str">
            <v>Water</v>
          </cell>
        </row>
        <row r="21689">
          <cell r="B21689">
            <v>11975.69</v>
          </cell>
          <cell r="C21689">
            <v>2013</v>
          </cell>
          <cell r="D21689" t="str">
            <v>700480  OccupationalHealthSafety&amp;EmployeeWellnes</v>
          </cell>
          <cell r="E21689" t="str">
            <v>District 8</v>
          </cell>
          <cell r="F21689" t="str">
            <v>Water</v>
          </cell>
        </row>
        <row r="21690">
          <cell r="B21690">
            <v>11975.69</v>
          </cell>
          <cell r="C21690">
            <v>2013</v>
          </cell>
          <cell r="D21690" t="str">
            <v>700480  OccupationalHealthSafety&amp;EmployeeWellnes</v>
          </cell>
          <cell r="E21690" t="str">
            <v>District 8</v>
          </cell>
          <cell r="F21690" t="str">
            <v>Water</v>
          </cell>
        </row>
        <row r="21691">
          <cell r="B21691">
            <v>47902.68</v>
          </cell>
          <cell r="C21691">
            <v>2013</v>
          </cell>
          <cell r="D21691" t="str">
            <v>700480  OccupationalHealthSafety&amp;EmployeeWellnes</v>
          </cell>
          <cell r="E21691" t="str">
            <v>District 6</v>
          </cell>
          <cell r="F21691" t="str">
            <v>Water</v>
          </cell>
        </row>
        <row r="21692">
          <cell r="B21692">
            <v>419149.91</v>
          </cell>
          <cell r="C21692">
            <v>2013</v>
          </cell>
          <cell r="D21692" t="str">
            <v>700480  OccupationalHealthSafety&amp;EmployeeWellnes</v>
          </cell>
          <cell r="E21692" t="str">
            <v>District 6</v>
          </cell>
          <cell r="F21692" t="str">
            <v>Water</v>
          </cell>
        </row>
        <row r="21693">
          <cell r="B21693">
            <v>11975.69</v>
          </cell>
          <cell r="C21693">
            <v>2013</v>
          </cell>
          <cell r="D21693" t="str">
            <v>700480  OccupationalHealthSafety&amp;EmployeeWellnes</v>
          </cell>
          <cell r="E21693" t="str">
            <v>District 6</v>
          </cell>
          <cell r="F21693" t="str">
            <v>Water</v>
          </cell>
        </row>
        <row r="21694">
          <cell r="B21694">
            <v>167660.28</v>
          </cell>
          <cell r="C21694">
            <v>2013</v>
          </cell>
          <cell r="D21694" t="str">
            <v>700480  OccupationalHealthSafety&amp;EmployeeWellnes</v>
          </cell>
          <cell r="E21694" t="str">
            <v>District 6</v>
          </cell>
          <cell r="F21694" t="str">
            <v>Water</v>
          </cell>
        </row>
        <row r="21695">
          <cell r="B21695">
            <v>479028.58</v>
          </cell>
          <cell r="C21695">
            <v>2013</v>
          </cell>
          <cell r="D21695" t="str">
            <v>700480  OccupationalHealthSafety&amp;EmployeeWellnes</v>
          </cell>
          <cell r="E21695" t="str">
            <v>District 6</v>
          </cell>
          <cell r="F21695" t="str">
            <v>Water</v>
          </cell>
        </row>
        <row r="21696">
          <cell r="B21696">
            <v>502979.99</v>
          </cell>
          <cell r="C21696">
            <v>2013</v>
          </cell>
          <cell r="D21696" t="str">
            <v>700480  OccupationalHealthSafety&amp;EmployeeWellnes</v>
          </cell>
          <cell r="E21696" t="str">
            <v>District 6</v>
          </cell>
          <cell r="F21696" t="str">
            <v>Water</v>
          </cell>
        </row>
        <row r="21697">
          <cell r="B21697">
            <v>227538.51</v>
          </cell>
          <cell r="C21697">
            <v>2013</v>
          </cell>
          <cell r="D21697" t="str">
            <v>700480  OccupationalHealthSafety&amp;EmployeeWellnes</v>
          </cell>
          <cell r="E21697" t="str">
            <v>District 8</v>
          </cell>
          <cell r="F21697" t="str">
            <v>Water</v>
          </cell>
        </row>
        <row r="21698">
          <cell r="B21698">
            <v>1161644.28</v>
          </cell>
          <cell r="C21698">
            <v>2013</v>
          </cell>
          <cell r="D21698" t="str">
            <v>700480  OccupationalHealthSafety&amp;EmployeeWellnes</v>
          </cell>
          <cell r="E21698" t="str">
            <v>District 8</v>
          </cell>
          <cell r="F21698" t="str">
            <v>Water</v>
          </cell>
        </row>
        <row r="21699">
          <cell r="B21699">
            <v>11975.69</v>
          </cell>
          <cell r="C21699">
            <v>2013</v>
          </cell>
          <cell r="D21699" t="str">
            <v>700480  OccupationalHealthSafety&amp;EmployeeWellnes</v>
          </cell>
          <cell r="E21699" t="str">
            <v>District 8</v>
          </cell>
          <cell r="F21699" t="str">
            <v>Water</v>
          </cell>
        </row>
        <row r="21700">
          <cell r="B21700">
            <v>11975.69</v>
          </cell>
          <cell r="C21700">
            <v>2013</v>
          </cell>
          <cell r="D21700" t="str">
            <v>700480  OccupationalHealthSafety&amp;EmployeeWellnes</v>
          </cell>
          <cell r="E21700" t="str">
            <v>District 8</v>
          </cell>
          <cell r="F21700" t="str">
            <v>Water</v>
          </cell>
        </row>
        <row r="21701">
          <cell r="B21701">
            <v>11975.69</v>
          </cell>
          <cell r="C21701">
            <v>2013</v>
          </cell>
          <cell r="D21701" t="str">
            <v>700480  OccupationalHealthSafety&amp;EmployeeWellnes</v>
          </cell>
          <cell r="E21701" t="str">
            <v>District 8</v>
          </cell>
          <cell r="F21701" t="str">
            <v>Water</v>
          </cell>
        </row>
        <row r="21702">
          <cell r="B21702">
            <v>359271.45</v>
          </cell>
          <cell r="C21702">
            <v>2013</v>
          </cell>
          <cell r="D21702" t="str">
            <v>700480  OccupationalHealthSafety&amp;EmployeeWellnes</v>
          </cell>
          <cell r="E21702" t="str">
            <v>District 8</v>
          </cell>
          <cell r="F21702" t="str">
            <v>Water</v>
          </cell>
        </row>
        <row r="21703">
          <cell r="B21703">
            <v>5041775.05</v>
          </cell>
          <cell r="C21703">
            <v>2013</v>
          </cell>
          <cell r="D21703" t="str">
            <v>700480  OccupationalHealthSafety&amp;EmployeeWellnes</v>
          </cell>
          <cell r="E21703" t="str">
            <v>District 8</v>
          </cell>
          <cell r="F21703" t="str">
            <v>Water</v>
          </cell>
        </row>
        <row r="21704">
          <cell r="B21704">
            <v>23951.49</v>
          </cell>
          <cell r="C21704">
            <v>2013</v>
          </cell>
          <cell r="D21704" t="str">
            <v>700480  OccupationalHealthSafety&amp;EmployeeWellnes</v>
          </cell>
          <cell r="E21704" t="str">
            <v>Informal Settlements</v>
          </cell>
          <cell r="F21704" t="str">
            <v>Sewer</v>
          </cell>
        </row>
        <row r="21705">
          <cell r="B21705">
            <v>874227.12</v>
          </cell>
          <cell r="C21705">
            <v>2013</v>
          </cell>
          <cell r="D21705" t="str">
            <v>700480  OccupationalHealthSafety&amp;EmployeeWellnes</v>
          </cell>
          <cell r="E21705" t="str">
            <v>District 1</v>
          </cell>
          <cell r="F21705" t="str">
            <v>Sewer</v>
          </cell>
        </row>
        <row r="21706">
          <cell r="B21706">
            <v>562858.29</v>
          </cell>
          <cell r="C21706">
            <v>2013</v>
          </cell>
          <cell r="D21706" t="str">
            <v>700480  OccupationalHealthSafety&amp;EmployeeWellnes</v>
          </cell>
          <cell r="E21706" t="str">
            <v>District 7</v>
          </cell>
          <cell r="F21706" t="str">
            <v>Sewer</v>
          </cell>
        </row>
        <row r="21707">
          <cell r="B21707">
            <v>203587.18</v>
          </cell>
          <cell r="C21707">
            <v>2013</v>
          </cell>
          <cell r="D21707" t="str">
            <v>700480  OccupationalHealthSafety&amp;EmployeeWellnes</v>
          </cell>
          <cell r="E21707" t="str">
            <v>District 6</v>
          </cell>
          <cell r="F21707" t="str">
            <v>Sewer</v>
          </cell>
        </row>
        <row r="21708">
          <cell r="B21708">
            <v>11975.69</v>
          </cell>
          <cell r="C21708">
            <v>2013</v>
          </cell>
          <cell r="D21708" t="str">
            <v>700480  OccupationalHealthSafety&amp;EmployeeWellnes</v>
          </cell>
          <cell r="E21708" t="str">
            <v>TOC</v>
          </cell>
          <cell r="F21708" t="str">
            <v>Sewer</v>
          </cell>
        </row>
        <row r="21709">
          <cell r="B21709">
            <v>131732.91</v>
          </cell>
          <cell r="C21709">
            <v>2013</v>
          </cell>
          <cell r="D21709" t="str">
            <v>700480  OccupationalHealthSafety&amp;EmployeeWellnes</v>
          </cell>
          <cell r="E21709" t="str">
            <v>District 3</v>
          </cell>
          <cell r="F21709" t="str">
            <v>Sewer</v>
          </cell>
        </row>
        <row r="21710">
          <cell r="B21710">
            <v>562858.29</v>
          </cell>
          <cell r="C21710">
            <v>2013</v>
          </cell>
          <cell r="D21710" t="str">
            <v>700480  OccupationalHealthSafety&amp;EmployeeWellnes</v>
          </cell>
          <cell r="E21710" t="str">
            <v>District 4</v>
          </cell>
          <cell r="F21710" t="str">
            <v>Sewer</v>
          </cell>
        </row>
        <row r="21711">
          <cell r="B21711">
            <v>359271.45</v>
          </cell>
          <cell r="C21711">
            <v>2013</v>
          </cell>
          <cell r="D21711" t="str">
            <v>700480  OccupationalHealthSafety&amp;EmployeeWellnes</v>
          </cell>
          <cell r="E21711" t="str">
            <v>District 4</v>
          </cell>
          <cell r="F21711" t="str">
            <v>Sewer</v>
          </cell>
        </row>
        <row r="21712">
          <cell r="B21712">
            <v>239514.19</v>
          </cell>
          <cell r="C21712">
            <v>2013</v>
          </cell>
          <cell r="D21712" t="str">
            <v>700480  OccupationalHealthSafety&amp;EmployeeWellnes</v>
          </cell>
          <cell r="E21712" t="str">
            <v>District 4</v>
          </cell>
          <cell r="F21712" t="str">
            <v>Sewer</v>
          </cell>
        </row>
        <row r="21713">
          <cell r="B21713">
            <v>299392.84999999998</v>
          </cell>
          <cell r="C21713">
            <v>2013</v>
          </cell>
          <cell r="D21713" t="str">
            <v>700480  OccupationalHealthSafety&amp;EmployeeWellnes</v>
          </cell>
          <cell r="E21713" t="str">
            <v>District 7</v>
          </cell>
          <cell r="F21713" t="str">
            <v>Sewer</v>
          </cell>
        </row>
        <row r="21714">
          <cell r="B21714">
            <v>131732.91</v>
          </cell>
          <cell r="C21714">
            <v>2013</v>
          </cell>
          <cell r="D21714" t="str">
            <v>700480  OccupationalHealthSafety&amp;EmployeeWellnes</v>
          </cell>
          <cell r="E21714" t="str">
            <v>District 6</v>
          </cell>
          <cell r="F21714" t="str">
            <v>Sewer</v>
          </cell>
        </row>
        <row r="21715">
          <cell r="B21715">
            <v>131732.91</v>
          </cell>
          <cell r="C21715">
            <v>2013</v>
          </cell>
          <cell r="D21715" t="str">
            <v>700480  OccupationalHealthSafety&amp;EmployeeWellnes</v>
          </cell>
          <cell r="E21715" t="str">
            <v>District 6</v>
          </cell>
          <cell r="F21715" t="str">
            <v>Sewer</v>
          </cell>
        </row>
        <row r="21716">
          <cell r="B21716">
            <v>371247.26</v>
          </cell>
          <cell r="C21716">
            <v>2013</v>
          </cell>
          <cell r="D21716" t="str">
            <v>700480  OccupationalHealthSafety&amp;EmployeeWellnes</v>
          </cell>
          <cell r="E21716" t="str">
            <v>District 6</v>
          </cell>
          <cell r="F21716" t="str">
            <v>Sewer</v>
          </cell>
        </row>
        <row r="21717">
          <cell r="B21717">
            <v>23951.49</v>
          </cell>
          <cell r="C21717">
            <v>2013</v>
          </cell>
          <cell r="D21717" t="str">
            <v>700480  OccupationalHealthSafety&amp;EmployeeWellnes</v>
          </cell>
          <cell r="E21717" t="str">
            <v>District 7</v>
          </cell>
          <cell r="F21717" t="str">
            <v>Sewer</v>
          </cell>
        </row>
        <row r="21718">
          <cell r="B21718">
            <v>95805.6</v>
          </cell>
          <cell r="C21718">
            <v>2013</v>
          </cell>
          <cell r="D21718" t="str">
            <v>700480  OccupationalHealthSafety&amp;EmployeeWellnes</v>
          </cell>
          <cell r="E21718" t="str">
            <v>Logistics</v>
          </cell>
          <cell r="F21718" t="str">
            <v>Water</v>
          </cell>
        </row>
        <row r="21719">
          <cell r="B21719">
            <v>1041886.96</v>
          </cell>
          <cell r="C21719">
            <v>2013</v>
          </cell>
          <cell r="D21719" t="str">
            <v>700480  OccupationalHealthSafety&amp;EmployeeWellnes</v>
          </cell>
          <cell r="E21719" t="str">
            <v>Informal Settlements</v>
          </cell>
          <cell r="F21719" t="str">
            <v>Water</v>
          </cell>
        </row>
        <row r="21720">
          <cell r="B21720">
            <v>622737.16</v>
          </cell>
          <cell r="C21720">
            <v>2013</v>
          </cell>
          <cell r="D21720" t="str">
            <v>700480  OccupationalHealthSafety&amp;EmployeeWellnes</v>
          </cell>
          <cell r="E21720" t="str">
            <v>TOC</v>
          </cell>
          <cell r="F21720" t="str">
            <v>Water</v>
          </cell>
        </row>
        <row r="21721">
          <cell r="B21721">
            <v>1173619.98</v>
          </cell>
          <cell r="C21721">
            <v>2013</v>
          </cell>
          <cell r="D21721" t="str">
            <v>700480  OccupationalHealthSafety&amp;EmployeeWellnes</v>
          </cell>
          <cell r="E21721" t="str">
            <v>Informal Settlements</v>
          </cell>
          <cell r="F21721" t="str">
            <v>Water</v>
          </cell>
        </row>
        <row r="21722">
          <cell r="B21722">
            <v>431125.38</v>
          </cell>
          <cell r="C21722">
            <v>2013</v>
          </cell>
          <cell r="D21722" t="str">
            <v>700480  OccupationalHealthSafety&amp;EmployeeWellnes</v>
          </cell>
          <cell r="E21722" t="str">
            <v>TOC</v>
          </cell>
          <cell r="F21722" t="str">
            <v>Water</v>
          </cell>
        </row>
        <row r="21723">
          <cell r="B21723">
            <v>119757.16</v>
          </cell>
          <cell r="C21723">
            <v>2013</v>
          </cell>
          <cell r="D21723" t="str">
            <v>700480  OccupationalHealthSafety&amp;EmployeeWellnes</v>
          </cell>
          <cell r="E21723" t="str">
            <v>Logistics</v>
          </cell>
          <cell r="F21723" t="str">
            <v>Water</v>
          </cell>
        </row>
        <row r="21724">
          <cell r="B21724">
            <v>323344.42</v>
          </cell>
          <cell r="C21724">
            <v>2013</v>
          </cell>
          <cell r="D21724" t="str">
            <v>700480  OccupationalHealthSafety&amp;EmployeeWellnes</v>
          </cell>
          <cell r="E21724" t="str">
            <v>Logistics</v>
          </cell>
          <cell r="F21724" t="str">
            <v>Water</v>
          </cell>
        </row>
        <row r="21725">
          <cell r="B21725">
            <v>598785.68000000005</v>
          </cell>
          <cell r="C21725">
            <v>2013</v>
          </cell>
          <cell r="D21725" t="str">
            <v>700480  OccupationalHealthSafety&amp;EmployeeWellnes</v>
          </cell>
          <cell r="E21725" t="str">
            <v>Logistics</v>
          </cell>
          <cell r="F21725" t="str">
            <v>Water</v>
          </cell>
        </row>
        <row r="21726">
          <cell r="B21726">
            <v>251490.09</v>
          </cell>
          <cell r="C21726">
            <v>2013</v>
          </cell>
          <cell r="D21726" t="str">
            <v>700480  OccupationalHealthSafety&amp;EmployeeWellnes</v>
          </cell>
          <cell r="E21726" t="str">
            <v>Logistics</v>
          </cell>
          <cell r="F21726" t="str">
            <v>Water</v>
          </cell>
        </row>
        <row r="21727">
          <cell r="B21727">
            <v>491004.4</v>
          </cell>
          <cell r="C21727">
            <v>2013</v>
          </cell>
          <cell r="D21727" t="str">
            <v>700480  OccupationalHealthSafety&amp;EmployeeWellnes</v>
          </cell>
          <cell r="E21727" t="str">
            <v>Logistics</v>
          </cell>
          <cell r="F21727" t="str">
            <v>Water</v>
          </cell>
        </row>
        <row r="21728">
          <cell r="B21728">
            <v>95805.6</v>
          </cell>
          <cell r="C21728">
            <v>2013</v>
          </cell>
          <cell r="D21728" t="str">
            <v>700480  OccupationalHealthSafety&amp;EmployeeWellnes</v>
          </cell>
          <cell r="E21728" t="str">
            <v>District 1</v>
          </cell>
          <cell r="F21728" t="str">
            <v>Water</v>
          </cell>
        </row>
        <row r="21729">
          <cell r="B21729">
            <v>203587.18</v>
          </cell>
          <cell r="C21729">
            <v>2013</v>
          </cell>
          <cell r="D21729" t="str">
            <v>700480  OccupationalHealthSafety&amp;EmployeeWellnes</v>
          </cell>
          <cell r="E21729" t="str">
            <v>District 1</v>
          </cell>
          <cell r="F21729" t="str">
            <v>Water</v>
          </cell>
        </row>
        <row r="21730">
          <cell r="B21730">
            <v>958057.08</v>
          </cell>
          <cell r="C21730">
            <v>2013</v>
          </cell>
          <cell r="D21730" t="str">
            <v>700480  OccupationalHealthSafety&amp;EmployeeWellnes</v>
          </cell>
          <cell r="E21730" t="str">
            <v>District 1</v>
          </cell>
          <cell r="F21730" t="str">
            <v>Water</v>
          </cell>
        </row>
        <row r="21731">
          <cell r="B21731">
            <v>1525.47</v>
          </cell>
          <cell r="C21731">
            <v>2013</v>
          </cell>
          <cell r="D21731" t="str">
            <v>700540  Record Management Administration</v>
          </cell>
          <cell r="E21731" t="str">
            <v>District 4</v>
          </cell>
          <cell r="F21731" t="str">
            <v>Water</v>
          </cell>
        </row>
        <row r="21732">
          <cell r="B21732">
            <v>1525.47</v>
          </cell>
          <cell r="C21732">
            <v>2013</v>
          </cell>
          <cell r="D21732" t="str">
            <v>700540  Record Management Administration</v>
          </cell>
          <cell r="E21732" t="str">
            <v>District 4</v>
          </cell>
          <cell r="F21732" t="str">
            <v>Water</v>
          </cell>
        </row>
        <row r="21733">
          <cell r="B21733">
            <v>1525.47</v>
          </cell>
          <cell r="C21733">
            <v>2013</v>
          </cell>
          <cell r="D21733" t="str">
            <v>700540  Record Management Administration</v>
          </cell>
          <cell r="E21733" t="str">
            <v>District 4</v>
          </cell>
          <cell r="F21733" t="str">
            <v>Water</v>
          </cell>
        </row>
        <row r="21734">
          <cell r="B21734">
            <v>1525.47</v>
          </cell>
          <cell r="C21734">
            <v>2013</v>
          </cell>
          <cell r="D21734" t="str">
            <v>700540  Record Management Administration</v>
          </cell>
          <cell r="E21734" t="str">
            <v>District 4</v>
          </cell>
          <cell r="F21734" t="str">
            <v>Water</v>
          </cell>
        </row>
        <row r="21735">
          <cell r="B21735">
            <v>1525.47</v>
          </cell>
          <cell r="C21735">
            <v>2013</v>
          </cell>
          <cell r="D21735" t="str">
            <v>700540  Record Management Administration</v>
          </cell>
          <cell r="E21735" t="str">
            <v>District 4</v>
          </cell>
          <cell r="F21735" t="str">
            <v>Water</v>
          </cell>
        </row>
        <row r="21736">
          <cell r="B21736">
            <v>1525.47</v>
          </cell>
          <cell r="C21736">
            <v>2013</v>
          </cell>
          <cell r="D21736" t="str">
            <v>700540  Record Management Administration</v>
          </cell>
          <cell r="E21736" t="str">
            <v>District 4</v>
          </cell>
          <cell r="F21736" t="str">
            <v>Water</v>
          </cell>
        </row>
        <row r="21737">
          <cell r="B21737">
            <v>1525.47</v>
          </cell>
          <cell r="C21737">
            <v>2013</v>
          </cell>
          <cell r="D21737" t="str">
            <v>700540  Record Management Administration</v>
          </cell>
          <cell r="E21737" t="str">
            <v>District 3</v>
          </cell>
          <cell r="F21737" t="str">
            <v>Water</v>
          </cell>
        </row>
        <row r="21738">
          <cell r="B21738">
            <v>1525.47</v>
          </cell>
          <cell r="C21738">
            <v>2013</v>
          </cell>
          <cell r="D21738" t="str">
            <v>700540  Record Management Administration</v>
          </cell>
          <cell r="E21738" t="str">
            <v>District 3</v>
          </cell>
          <cell r="F21738" t="str">
            <v>Water</v>
          </cell>
        </row>
        <row r="21739">
          <cell r="B21739">
            <v>1525.47</v>
          </cell>
          <cell r="C21739">
            <v>2013</v>
          </cell>
          <cell r="D21739" t="str">
            <v>700540  Record Management Administration</v>
          </cell>
          <cell r="E21739" t="str">
            <v>District 3</v>
          </cell>
          <cell r="F21739" t="str">
            <v>Water</v>
          </cell>
        </row>
        <row r="21740">
          <cell r="B21740">
            <v>1525.47</v>
          </cell>
          <cell r="C21740">
            <v>2013</v>
          </cell>
          <cell r="D21740" t="str">
            <v>700540  Record Management Administration</v>
          </cell>
          <cell r="E21740" t="str">
            <v>District 3</v>
          </cell>
          <cell r="F21740" t="str">
            <v>Water</v>
          </cell>
        </row>
        <row r="21741">
          <cell r="B21741">
            <v>1525.47</v>
          </cell>
          <cell r="C21741">
            <v>2013</v>
          </cell>
          <cell r="D21741" t="str">
            <v>700540  Record Management Administration</v>
          </cell>
          <cell r="E21741" t="str">
            <v>District 6</v>
          </cell>
          <cell r="F21741" t="str">
            <v>Water</v>
          </cell>
        </row>
        <row r="21742">
          <cell r="B21742">
            <v>1525.47</v>
          </cell>
          <cell r="C21742">
            <v>2013</v>
          </cell>
          <cell r="D21742" t="str">
            <v>700540  Record Management Administration</v>
          </cell>
          <cell r="E21742" t="str">
            <v>District 8</v>
          </cell>
          <cell r="F21742" t="str">
            <v>Water</v>
          </cell>
        </row>
        <row r="21743">
          <cell r="B21743">
            <v>1525.47</v>
          </cell>
          <cell r="C21743">
            <v>2013</v>
          </cell>
          <cell r="D21743" t="str">
            <v>700540  Record Management Administration</v>
          </cell>
          <cell r="E21743" t="str">
            <v>District 8</v>
          </cell>
          <cell r="F21743" t="str">
            <v>Water</v>
          </cell>
        </row>
        <row r="21744">
          <cell r="B21744">
            <v>1525.47</v>
          </cell>
          <cell r="C21744">
            <v>2013</v>
          </cell>
          <cell r="D21744" t="str">
            <v>700540  Record Management Administration</v>
          </cell>
          <cell r="E21744" t="str">
            <v>District 6</v>
          </cell>
          <cell r="F21744" t="str">
            <v>Water</v>
          </cell>
        </row>
        <row r="21745">
          <cell r="B21745">
            <v>1525.47</v>
          </cell>
          <cell r="C21745">
            <v>2013</v>
          </cell>
          <cell r="D21745" t="str">
            <v>700540  Record Management Administration</v>
          </cell>
          <cell r="E21745" t="str">
            <v>TOC</v>
          </cell>
          <cell r="F21745" t="str">
            <v>Water</v>
          </cell>
        </row>
        <row r="21746">
          <cell r="B21746">
            <v>1525.47</v>
          </cell>
          <cell r="C21746">
            <v>2013</v>
          </cell>
          <cell r="D21746" t="str">
            <v>700540  Record Management Administration</v>
          </cell>
          <cell r="E21746" t="str">
            <v>District 1</v>
          </cell>
          <cell r="F21746" t="str">
            <v>Water</v>
          </cell>
        </row>
        <row r="21747">
          <cell r="B21747">
            <v>1525.47</v>
          </cell>
          <cell r="C21747">
            <v>2013</v>
          </cell>
          <cell r="D21747" t="str">
            <v>700540  Record Management Administration</v>
          </cell>
          <cell r="E21747" t="str">
            <v>District 1</v>
          </cell>
          <cell r="F21747" t="str">
            <v>Water</v>
          </cell>
        </row>
        <row r="21748">
          <cell r="B21748">
            <v>1525.47</v>
          </cell>
          <cell r="C21748">
            <v>2013</v>
          </cell>
          <cell r="D21748" t="str">
            <v>700540  Record Management Administration</v>
          </cell>
          <cell r="E21748" t="str">
            <v>District 1</v>
          </cell>
          <cell r="F21748" t="str">
            <v>Water</v>
          </cell>
        </row>
        <row r="21749">
          <cell r="B21749">
            <v>1525.47</v>
          </cell>
          <cell r="C21749">
            <v>2013</v>
          </cell>
          <cell r="D21749" t="str">
            <v>700540  Record Management Administration</v>
          </cell>
          <cell r="E21749" t="str">
            <v>District 1</v>
          </cell>
          <cell r="F21749" t="str">
            <v>Water</v>
          </cell>
        </row>
        <row r="21750">
          <cell r="B21750">
            <v>1525.47</v>
          </cell>
          <cell r="C21750">
            <v>2013</v>
          </cell>
          <cell r="D21750" t="str">
            <v>700540  Record Management Administration</v>
          </cell>
          <cell r="E21750" t="str">
            <v>District 1</v>
          </cell>
          <cell r="F21750" t="str">
            <v>Water</v>
          </cell>
        </row>
        <row r="21751">
          <cell r="B21751">
            <v>1525.47</v>
          </cell>
          <cell r="C21751">
            <v>2013</v>
          </cell>
          <cell r="D21751" t="str">
            <v>700540  Record Management Administration</v>
          </cell>
          <cell r="E21751" t="str">
            <v>Logistics</v>
          </cell>
          <cell r="F21751" t="str">
            <v>Water</v>
          </cell>
        </row>
        <row r="21752">
          <cell r="B21752">
            <v>1525.47</v>
          </cell>
          <cell r="C21752">
            <v>2013</v>
          </cell>
          <cell r="D21752" t="str">
            <v>700540  Record Management Administration</v>
          </cell>
          <cell r="E21752" t="str">
            <v>Logistics</v>
          </cell>
          <cell r="F21752" t="str">
            <v>Water</v>
          </cell>
        </row>
        <row r="21753">
          <cell r="B21753">
            <v>1525.47</v>
          </cell>
          <cell r="C21753">
            <v>2013</v>
          </cell>
          <cell r="D21753" t="str">
            <v>700540  Record Management Administration</v>
          </cell>
          <cell r="E21753" t="str">
            <v>Logistics</v>
          </cell>
          <cell r="F21753" t="str">
            <v>Water</v>
          </cell>
        </row>
        <row r="21754">
          <cell r="B21754">
            <v>1525.47</v>
          </cell>
          <cell r="C21754">
            <v>2013</v>
          </cell>
          <cell r="D21754" t="str">
            <v>700540  Record Management Administration</v>
          </cell>
          <cell r="E21754" t="str">
            <v>Logistics</v>
          </cell>
          <cell r="F21754" t="str">
            <v>Water</v>
          </cell>
        </row>
        <row r="21755">
          <cell r="B21755">
            <v>1525.47</v>
          </cell>
          <cell r="C21755">
            <v>2013</v>
          </cell>
          <cell r="D21755" t="str">
            <v>700540  Record Management Administration</v>
          </cell>
          <cell r="E21755" t="str">
            <v>Logistics</v>
          </cell>
          <cell r="F21755" t="str">
            <v>Water</v>
          </cell>
        </row>
        <row r="21756">
          <cell r="B21756">
            <v>1525.47</v>
          </cell>
          <cell r="C21756">
            <v>2013</v>
          </cell>
          <cell r="D21756" t="str">
            <v>700540  Record Management Administration</v>
          </cell>
          <cell r="E21756" t="str">
            <v>Logistics</v>
          </cell>
          <cell r="F21756" t="str">
            <v>Water</v>
          </cell>
        </row>
        <row r="21757">
          <cell r="B21757">
            <v>1525.47</v>
          </cell>
          <cell r="C21757">
            <v>2013</v>
          </cell>
          <cell r="D21757" t="str">
            <v>700540  Record Management Administration</v>
          </cell>
          <cell r="E21757" t="str">
            <v>District 8</v>
          </cell>
          <cell r="F21757" t="str">
            <v>Water</v>
          </cell>
        </row>
        <row r="21758">
          <cell r="B21758">
            <v>1525.47</v>
          </cell>
          <cell r="C21758">
            <v>2013</v>
          </cell>
          <cell r="D21758" t="str">
            <v>700540  Record Management Administration</v>
          </cell>
          <cell r="E21758" t="e">
            <v>#N/A</v>
          </cell>
          <cell r="F21758" t="str">
            <v>Sewer</v>
          </cell>
        </row>
        <row r="21759">
          <cell r="B21759">
            <v>1525.47</v>
          </cell>
          <cell r="C21759">
            <v>2013</v>
          </cell>
          <cell r="D21759" t="str">
            <v>700540  Record Management Administration</v>
          </cell>
          <cell r="E21759" t="e">
            <v>#N/A</v>
          </cell>
          <cell r="F21759" t="str">
            <v>Sewer</v>
          </cell>
        </row>
        <row r="21760">
          <cell r="B21760">
            <v>1525.47</v>
          </cell>
          <cell r="C21760">
            <v>2013</v>
          </cell>
          <cell r="D21760" t="str">
            <v>700540  Record Management Administration</v>
          </cell>
          <cell r="E21760" t="str">
            <v>District 8</v>
          </cell>
          <cell r="F21760" t="str">
            <v>Water</v>
          </cell>
        </row>
        <row r="21761">
          <cell r="B21761">
            <v>1525.47</v>
          </cell>
          <cell r="C21761">
            <v>2013</v>
          </cell>
          <cell r="D21761" t="str">
            <v>700540  Record Management Administration</v>
          </cell>
          <cell r="E21761" t="str">
            <v>District 8</v>
          </cell>
          <cell r="F21761" t="str">
            <v>Water</v>
          </cell>
        </row>
        <row r="21762">
          <cell r="B21762">
            <v>1525.47</v>
          </cell>
          <cell r="C21762">
            <v>2013</v>
          </cell>
          <cell r="D21762" t="str">
            <v>700540  Record Management Administration</v>
          </cell>
          <cell r="E21762" t="str">
            <v>District 8</v>
          </cell>
          <cell r="F21762" t="str">
            <v>Water</v>
          </cell>
        </row>
        <row r="21763">
          <cell r="B21763">
            <v>1525.47</v>
          </cell>
          <cell r="C21763">
            <v>2013</v>
          </cell>
          <cell r="D21763" t="str">
            <v>700540  Record Management Administration</v>
          </cell>
          <cell r="E21763" t="str">
            <v>District 8</v>
          </cell>
          <cell r="F21763" t="str">
            <v>Water</v>
          </cell>
        </row>
        <row r="21764">
          <cell r="B21764">
            <v>1525.47</v>
          </cell>
          <cell r="C21764">
            <v>2013</v>
          </cell>
          <cell r="D21764" t="str">
            <v>700540  Record Management Administration</v>
          </cell>
          <cell r="E21764" t="str">
            <v>District 8</v>
          </cell>
          <cell r="F21764" t="str">
            <v>Water</v>
          </cell>
        </row>
        <row r="21765">
          <cell r="B21765">
            <v>1525.47</v>
          </cell>
          <cell r="C21765">
            <v>2013</v>
          </cell>
          <cell r="D21765" t="str">
            <v>700540  Record Management Administration</v>
          </cell>
          <cell r="E21765" t="str">
            <v>District 8</v>
          </cell>
          <cell r="F21765" t="str">
            <v>Water</v>
          </cell>
        </row>
        <row r="21766">
          <cell r="B21766">
            <v>1525.47</v>
          </cell>
          <cell r="C21766">
            <v>2013</v>
          </cell>
          <cell r="D21766" t="str">
            <v>700540  Record Management Administration</v>
          </cell>
          <cell r="E21766" t="str">
            <v>District 8</v>
          </cell>
          <cell r="F21766" t="str">
            <v>Water</v>
          </cell>
        </row>
        <row r="21767">
          <cell r="B21767">
            <v>1525.47</v>
          </cell>
          <cell r="C21767">
            <v>2013</v>
          </cell>
          <cell r="D21767" t="str">
            <v>700540  Record Management Administration</v>
          </cell>
          <cell r="E21767" t="str">
            <v>District 8</v>
          </cell>
          <cell r="F21767" t="str">
            <v>Water</v>
          </cell>
        </row>
        <row r="21768">
          <cell r="B21768">
            <v>1525.47</v>
          </cell>
          <cell r="C21768">
            <v>2013</v>
          </cell>
          <cell r="D21768" t="str">
            <v>700540  Record Management Administration</v>
          </cell>
          <cell r="E21768" t="str">
            <v>District 8</v>
          </cell>
          <cell r="F21768" t="str">
            <v>Water</v>
          </cell>
        </row>
        <row r="21769">
          <cell r="B21769">
            <v>1525.47</v>
          </cell>
          <cell r="C21769">
            <v>2013</v>
          </cell>
          <cell r="D21769" t="str">
            <v>700540  Record Management Administration</v>
          </cell>
          <cell r="E21769" t="str">
            <v>District 8</v>
          </cell>
          <cell r="F21769" t="str">
            <v>Water</v>
          </cell>
        </row>
        <row r="21770">
          <cell r="B21770">
            <v>1525.47</v>
          </cell>
          <cell r="C21770">
            <v>2013</v>
          </cell>
          <cell r="D21770" t="str">
            <v>700540  Record Management Administration</v>
          </cell>
          <cell r="E21770" t="str">
            <v>District 8</v>
          </cell>
          <cell r="F21770" t="str">
            <v>Water</v>
          </cell>
        </row>
        <row r="21771">
          <cell r="B21771">
            <v>1525.47</v>
          </cell>
          <cell r="C21771">
            <v>2013</v>
          </cell>
          <cell r="D21771" t="str">
            <v>700540  Record Management Administration</v>
          </cell>
          <cell r="E21771" t="str">
            <v>District 6</v>
          </cell>
          <cell r="F21771" t="str">
            <v>Water</v>
          </cell>
        </row>
        <row r="21772">
          <cell r="B21772">
            <v>1525.47</v>
          </cell>
          <cell r="C21772">
            <v>2013</v>
          </cell>
          <cell r="D21772" t="str">
            <v>700540  Record Management Administration</v>
          </cell>
          <cell r="E21772" t="str">
            <v>District 6</v>
          </cell>
          <cell r="F21772" t="str">
            <v>Water</v>
          </cell>
        </row>
        <row r="21773">
          <cell r="B21773">
            <v>1525.47</v>
          </cell>
          <cell r="C21773">
            <v>2013</v>
          </cell>
          <cell r="D21773" t="str">
            <v>700540  Record Management Administration</v>
          </cell>
          <cell r="E21773" t="str">
            <v>District 6</v>
          </cell>
          <cell r="F21773" t="str">
            <v>Water</v>
          </cell>
        </row>
        <row r="21774">
          <cell r="B21774">
            <v>1525.47</v>
          </cell>
          <cell r="C21774">
            <v>2013</v>
          </cell>
          <cell r="D21774" t="str">
            <v>700540  Record Management Administration</v>
          </cell>
          <cell r="E21774" t="str">
            <v>District 6</v>
          </cell>
          <cell r="F21774" t="str">
            <v>Water</v>
          </cell>
        </row>
        <row r="21775">
          <cell r="B21775">
            <v>1525.47</v>
          </cell>
          <cell r="C21775">
            <v>2013</v>
          </cell>
          <cell r="D21775" t="str">
            <v>700540  Record Management Administration</v>
          </cell>
          <cell r="E21775" t="str">
            <v>District 6</v>
          </cell>
          <cell r="F21775" t="str">
            <v>Water</v>
          </cell>
        </row>
        <row r="21776">
          <cell r="B21776">
            <v>1525.47</v>
          </cell>
          <cell r="C21776">
            <v>2013</v>
          </cell>
          <cell r="D21776" t="str">
            <v>700540  Record Management Administration</v>
          </cell>
          <cell r="E21776" t="str">
            <v>District 6</v>
          </cell>
          <cell r="F21776" t="str">
            <v>Water</v>
          </cell>
        </row>
        <row r="21777">
          <cell r="B21777">
            <v>1525.47</v>
          </cell>
          <cell r="C21777">
            <v>2013</v>
          </cell>
          <cell r="D21777" t="str">
            <v>700540  Record Management Administration</v>
          </cell>
          <cell r="E21777" t="str">
            <v>District 6</v>
          </cell>
          <cell r="F21777" t="str">
            <v>Water</v>
          </cell>
        </row>
        <row r="21778">
          <cell r="B21778">
            <v>1525.47</v>
          </cell>
          <cell r="C21778">
            <v>2013</v>
          </cell>
          <cell r="D21778" t="str">
            <v>700540  Record Management Administration</v>
          </cell>
          <cell r="E21778" t="str">
            <v>District 8</v>
          </cell>
          <cell r="F21778" t="str">
            <v>Water</v>
          </cell>
        </row>
        <row r="21779">
          <cell r="B21779">
            <v>1525.47</v>
          </cell>
          <cell r="C21779">
            <v>2013</v>
          </cell>
          <cell r="D21779" t="str">
            <v>700540  Record Management Administration</v>
          </cell>
          <cell r="E21779" t="str">
            <v>District 8</v>
          </cell>
          <cell r="F21779" t="str">
            <v>Water</v>
          </cell>
        </row>
        <row r="21780">
          <cell r="B21780">
            <v>1525.47</v>
          </cell>
          <cell r="C21780">
            <v>2013</v>
          </cell>
          <cell r="D21780" t="str">
            <v>700540  Record Management Administration</v>
          </cell>
          <cell r="E21780" t="str">
            <v>District 8</v>
          </cell>
          <cell r="F21780" t="str">
            <v>Water</v>
          </cell>
        </row>
        <row r="21781">
          <cell r="B21781">
            <v>1525.47</v>
          </cell>
          <cell r="C21781">
            <v>2013</v>
          </cell>
          <cell r="D21781" t="str">
            <v>700540  Record Management Administration</v>
          </cell>
          <cell r="E21781" t="str">
            <v>District 8</v>
          </cell>
          <cell r="F21781" t="str">
            <v>Water</v>
          </cell>
        </row>
        <row r="21782">
          <cell r="B21782">
            <v>1525.47</v>
          </cell>
          <cell r="C21782">
            <v>2013</v>
          </cell>
          <cell r="D21782" t="str">
            <v>700540  Record Management Administration</v>
          </cell>
          <cell r="E21782" t="str">
            <v>District 1</v>
          </cell>
          <cell r="F21782" t="str">
            <v>Water</v>
          </cell>
        </row>
        <row r="21783">
          <cell r="B21783">
            <v>1525.47</v>
          </cell>
          <cell r="C21783">
            <v>2013</v>
          </cell>
          <cell r="D21783" t="str">
            <v>700540  Record Management Administration</v>
          </cell>
          <cell r="E21783" t="str">
            <v>District 8</v>
          </cell>
          <cell r="F21783" t="str">
            <v>Water</v>
          </cell>
        </row>
        <row r="21784">
          <cell r="B21784">
            <v>1525.47</v>
          </cell>
          <cell r="C21784">
            <v>2013</v>
          </cell>
          <cell r="D21784" t="str">
            <v>700540  Record Management Administration</v>
          </cell>
          <cell r="E21784" t="str">
            <v>Logistics</v>
          </cell>
          <cell r="F21784" t="str">
            <v>Water</v>
          </cell>
        </row>
        <row r="21785">
          <cell r="B21785">
            <v>1525.47</v>
          </cell>
          <cell r="C21785">
            <v>2013</v>
          </cell>
          <cell r="D21785" t="str">
            <v>700540  Record Management Administration</v>
          </cell>
          <cell r="E21785" t="str">
            <v>District 4</v>
          </cell>
          <cell r="F21785" t="str">
            <v>Sewer</v>
          </cell>
        </row>
        <row r="21786">
          <cell r="B21786">
            <v>1525.47</v>
          </cell>
          <cell r="C21786">
            <v>2013</v>
          </cell>
          <cell r="D21786" t="str">
            <v>700540  Record Management Administration</v>
          </cell>
          <cell r="E21786" t="str">
            <v>District 4</v>
          </cell>
          <cell r="F21786" t="str">
            <v>Sewer</v>
          </cell>
        </row>
        <row r="21787">
          <cell r="B21787">
            <v>1525.47</v>
          </cell>
          <cell r="C21787">
            <v>2013</v>
          </cell>
          <cell r="D21787" t="str">
            <v>700540  Record Management Administration</v>
          </cell>
          <cell r="E21787" t="str">
            <v>District 4</v>
          </cell>
          <cell r="F21787" t="str">
            <v>Sewer</v>
          </cell>
        </row>
        <row r="21788">
          <cell r="B21788">
            <v>1525.47</v>
          </cell>
          <cell r="C21788">
            <v>2013</v>
          </cell>
          <cell r="D21788" t="str">
            <v>700540  Record Management Administration</v>
          </cell>
          <cell r="E21788" t="str">
            <v>District 3</v>
          </cell>
          <cell r="F21788" t="str">
            <v>Sewer</v>
          </cell>
        </row>
        <row r="21789">
          <cell r="B21789">
            <v>1525.47</v>
          </cell>
          <cell r="C21789">
            <v>2013</v>
          </cell>
          <cell r="D21789" t="str">
            <v>700540  Record Management Administration</v>
          </cell>
          <cell r="E21789" t="str">
            <v>District 3</v>
          </cell>
          <cell r="F21789" t="str">
            <v>Sewer</v>
          </cell>
        </row>
        <row r="21790">
          <cell r="B21790">
            <v>1525.47</v>
          </cell>
          <cell r="C21790">
            <v>2013</v>
          </cell>
          <cell r="D21790" t="str">
            <v>700540  Record Management Administration</v>
          </cell>
          <cell r="E21790" t="str">
            <v>District 3</v>
          </cell>
          <cell r="F21790" t="str">
            <v>Sewer</v>
          </cell>
        </row>
        <row r="21791">
          <cell r="B21791">
            <v>1525.47</v>
          </cell>
          <cell r="C21791">
            <v>2013</v>
          </cell>
          <cell r="D21791" t="str">
            <v>700540  Record Management Administration</v>
          </cell>
          <cell r="E21791" t="str">
            <v>TOC</v>
          </cell>
          <cell r="F21791" t="str">
            <v>Sewer</v>
          </cell>
        </row>
        <row r="21792">
          <cell r="B21792">
            <v>1525.47</v>
          </cell>
          <cell r="C21792">
            <v>2013</v>
          </cell>
          <cell r="D21792" t="str">
            <v>700540  Record Management Administration</v>
          </cell>
          <cell r="E21792" t="str">
            <v>District 7</v>
          </cell>
          <cell r="F21792" t="str">
            <v>Sewer</v>
          </cell>
        </row>
        <row r="21793">
          <cell r="B21793">
            <v>1525.47</v>
          </cell>
          <cell r="C21793">
            <v>2013</v>
          </cell>
          <cell r="D21793" t="str">
            <v>700540  Record Management Administration</v>
          </cell>
          <cell r="E21793" t="str">
            <v>District 7</v>
          </cell>
          <cell r="F21793" t="str">
            <v>Sewer</v>
          </cell>
        </row>
        <row r="21794">
          <cell r="B21794">
            <v>1525.47</v>
          </cell>
          <cell r="C21794">
            <v>2013</v>
          </cell>
          <cell r="D21794" t="str">
            <v>700540  Record Management Administration</v>
          </cell>
          <cell r="E21794" t="str">
            <v>District 6</v>
          </cell>
          <cell r="F21794" t="str">
            <v>Sewer</v>
          </cell>
        </row>
        <row r="21795">
          <cell r="B21795">
            <v>1525.47</v>
          </cell>
          <cell r="C21795">
            <v>2013</v>
          </cell>
          <cell r="D21795" t="str">
            <v>700540  Record Management Administration</v>
          </cell>
          <cell r="E21795" t="str">
            <v>District 7</v>
          </cell>
          <cell r="F21795" t="str">
            <v>Sewer</v>
          </cell>
        </row>
        <row r="21796">
          <cell r="B21796">
            <v>1525.47</v>
          </cell>
          <cell r="C21796">
            <v>2013</v>
          </cell>
          <cell r="D21796" t="str">
            <v>700540  Record Management Administration</v>
          </cell>
          <cell r="E21796" t="str">
            <v>District 1</v>
          </cell>
          <cell r="F21796" t="str">
            <v>Sewer</v>
          </cell>
        </row>
        <row r="21797">
          <cell r="B21797">
            <v>1525.47</v>
          </cell>
          <cell r="C21797">
            <v>2013</v>
          </cell>
          <cell r="D21797" t="str">
            <v>700540  Record Management Administration</v>
          </cell>
          <cell r="E21797" t="str">
            <v>District 1</v>
          </cell>
          <cell r="F21797" t="str">
            <v>Sewer</v>
          </cell>
        </row>
        <row r="21798">
          <cell r="B21798">
            <v>1525.47</v>
          </cell>
          <cell r="C21798">
            <v>2013</v>
          </cell>
          <cell r="D21798" t="str">
            <v>700540  Record Management Administration</v>
          </cell>
          <cell r="E21798" t="str">
            <v>District 1</v>
          </cell>
          <cell r="F21798" t="str">
            <v>Sewer</v>
          </cell>
        </row>
        <row r="21799">
          <cell r="B21799">
            <v>1525.47</v>
          </cell>
          <cell r="C21799">
            <v>2013</v>
          </cell>
          <cell r="D21799" t="str">
            <v>700540  Record Management Administration</v>
          </cell>
          <cell r="E21799" t="str">
            <v>Logistics</v>
          </cell>
          <cell r="F21799" t="str">
            <v>Sewer</v>
          </cell>
        </row>
        <row r="21800">
          <cell r="B21800">
            <v>1525.47</v>
          </cell>
          <cell r="C21800">
            <v>2013</v>
          </cell>
          <cell r="D21800" t="str">
            <v>700540  Record Management Administration</v>
          </cell>
          <cell r="E21800" t="str">
            <v>Logistics</v>
          </cell>
          <cell r="F21800" t="str">
            <v>Sewer</v>
          </cell>
        </row>
        <row r="21801">
          <cell r="B21801">
            <v>1525.47</v>
          </cell>
          <cell r="C21801">
            <v>2013</v>
          </cell>
          <cell r="D21801" t="str">
            <v>700540  Record Management Administration</v>
          </cell>
          <cell r="E21801" t="str">
            <v>Logistics</v>
          </cell>
          <cell r="F21801" t="str">
            <v>Sewer</v>
          </cell>
        </row>
        <row r="21802">
          <cell r="B21802">
            <v>1525.47</v>
          </cell>
          <cell r="C21802">
            <v>2013</v>
          </cell>
          <cell r="D21802" t="str">
            <v>700540  Record Management Administration</v>
          </cell>
          <cell r="E21802" t="str">
            <v>Logistics</v>
          </cell>
          <cell r="F21802" t="str">
            <v>Sewer</v>
          </cell>
        </row>
        <row r="21803">
          <cell r="B21803">
            <v>1525.47</v>
          </cell>
          <cell r="C21803">
            <v>2013</v>
          </cell>
          <cell r="D21803" t="str">
            <v>700540  Record Management Administration</v>
          </cell>
          <cell r="E21803" t="str">
            <v>Logistics</v>
          </cell>
          <cell r="F21803" t="str">
            <v>Sewer</v>
          </cell>
        </row>
        <row r="21804">
          <cell r="B21804">
            <v>1525.47</v>
          </cell>
          <cell r="C21804">
            <v>2013</v>
          </cell>
          <cell r="D21804" t="str">
            <v>700540  Record Management Administration</v>
          </cell>
          <cell r="E21804" t="str">
            <v>Logistics</v>
          </cell>
          <cell r="F21804" t="str">
            <v>Sewer</v>
          </cell>
        </row>
        <row r="21805">
          <cell r="B21805">
            <v>1525.47</v>
          </cell>
          <cell r="C21805">
            <v>2013</v>
          </cell>
          <cell r="D21805" t="str">
            <v>700540  Record Management Administration</v>
          </cell>
          <cell r="E21805" t="str">
            <v>Logistics</v>
          </cell>
          <cell r="F21805" t="str">
            <v>Sewer</v>
          </cell>
        </row>
        <row r="21806">
          <cell r="B21806">
            <v>1525.47</v>
          </cell>
          <cell r="C21806">
            <v>2013</v>
          </cell>
          <cell r="D21806" t="str">
            <v>700540  Record Management Administration</v>
          </cell>
          <cell r="E21806" t="str">
            <v>Informal Settlements</v>
          </cell>
          <cell r="F21806" t="str">
            <v>Sewer</v>
          </cell>
        </row>
        <row r="21807">
          <cell r="B21807">
            <v>1525.47</v>
          </cell>
          <cell r="C21807">
            <v>2013</v>
          </cell>
          <cell r="D21807" t="str">
            <v>700540  Record Management Administration</v>
          </cell>
          <cell r="E21807" t="str">
            <v>TOC</v>
          </cell>
          <cell r="F21807" t="str">
            <v>Sewer</v>
          </cell>
        </row>
        <row r="21808">
          <cell r="B21808">
            <v>1525.47</v>
          </cell>
          <cell r="C21808">
            <v>2013</v>
          </cell>
          <cell r="D21808" t="str">
            <v>700540  Record Management Administration</v>
          </cell>
          <cell r="E21808" t="str">
            <v>Planning &amp; Design</v>
          </cell>
          <cell r="F21808" t="str">
            <v>Sewer</v>
          </cell>
        </row>
        <row r="21809">
          <cell r="B21809">
            <v>1525.47</v>
          </cell>
          <cell r="C21809">
            <v>2013</v>
          </cell>
          <cell r="D21809" t="str">
            <v>700540  Record Management Administration</v>
          </cell>
          <cell r="E21809" t="str">
            <v>Planning &amp; Design</v>
          </cell>
          <cell r="F21809" t="str">
            <v>Sewer</v>
          </cell>
        </row>
        <row r="21810">
          <cell r="B21810">
            <v>1525.47</v>
          </cell>
          <cell r="C21810">
            <v>2013</v>
          </cell>
          <cell r="D21810" t="str">
            <v>700540  Record Management Administration</v>
          </cell>
          <cell r="E21810" t="str">
            <v>Informal Settlements</v>
          </cell>
          <cell r="F21810" t="str">
            <v>Sewer</v>
          </cell>
        </row>
        <row r="21811">
          <cell r="B21811">
            <v>1525.47</v>
          </cell>
          <cell r="C21811">
            <v>2013</v>
          </cell>
          <cell r="D21811" t="str">
            <v>700540  Record Management Administration</v>
          </cell>
          <cell r="E21811" t="str">
            <v>District 4</v>
          </cell>
          <cell r="F21811" t="str">
            <v>Sewer</v>
          </cell>
        </row>
        <row r="21812">
          <cell r="B21812">
            <v>1525.47</v>
          </cell>
          <cell r="C21812">
            <v>2013</v>
          </cell>
          <cell r="D21812" t="str">
            <v>700540  Record Management Administration</v>
          </cell>
          <cell r="E21812" t="str">
            <v>Logistics</v>
          </cell>
          <cell r="F21812" t="str">
            <v>Water</v>
          </cell>
        </row>
        <row r="21813">
          <cell r="B21813">
            <v>1525.47</v>
          </cell>
          <cell r="C21813">
            <v>2013</v>
          </cell>
          <cell r="D21813" t="str">
            <v>700540  Record Management Administration</v>
          </cell>
          <cell r="E21813" t="str">
            <v>Logistics</v>
          </cell>
          <cell r="F21813" t="str">
            <v>Water</v>
          </cell>
        </row>
        <row r="21814">
          <cell r="B21814">
            <v>1525.47</v>
          </cell>
          <cell r="C21814">
            <v>2013</v>
          </cell>
          <cell r="D21814" t="str">
            <v>700540  Record Management Administration</v>
          </cell>
          <cell r="E21814" t="str">
            <v>TOC</v>
          </cell>
          <cell r="F21814" t="str">
            <v>Water</v>
          </cell>
        </row>
        <row r="21815">
          <cell r="B21815">
            <v>1525.47</v>
          </cell>
          <cell r="C21815">
            <v>2013</v>
          </cell>
          <cell r="D21815" t="str">
            <v>700540  Record Management Administration</v>
          </cell>
          <cell r="E21815" t="str">
            <v>Informal Settlements</v>
          </cell>
          <cell r="F21815" t="str">
            <v>Water</v>
          </cell>
        </row>
        <row r="21816">
          <cell r="B21816">
            <v>1525.47</v>
          </cell>
          <cell r="C21816">
            <v>2013</v>
          </cell>
          <cell r="D21816" t="str">
            <v>700540  Record Management Administration</v>
          </cell>
          <cell r="E21816" t="str">
            <v>TOC</v>
          </cell>
          <cell r="F21816" t="str">
            <v>Water</v>
          </cell>
        </row>
        <row r="21817">
          <cell r="B21817">
            <v>1525.47</v>
          </cell>
          <cell r="C21817">
            <v>2013</v>
          </cell>
          <cell r="D21817" t="str">
            <v>700540  Record Management Administration</v>
          </cell>
          <cell r="E21817" t="str">
            <v>Planning &amp; Design</v>
          </cell>
          <cell r="F21817" t="str">
            <v>Water</v>
          </cell>
        </row>
        <row r="21818">
          <cell r="B21818">
            <v>1525.47</v>
          </cell>
          <cell r="C21818">
            <v>2013</v>
          </cell>
          <cell r="D21818" t="str">
            <v>700540  Record Management Administration</v>
          </cell>
          <cell r="E21818" t="str">
            <v>Informal Settlements</v>
          </cell>
          <cell r="F21818" t="str">
            <v>Water</v>
          </cell>
        </row>
        <row r="21819">
          <cell r="B21819">
            <v>1525.47</v>
          </cell>
          <cell r="C21819">
            <v>2013</v>
          </cell>
          <cell r="D21819" t="str">
            <v>700540  Record Management Administration</v>
          </cell>
          <cell r="E21819" t="str">
            <v>Logistics</v>
          </cell>
          <cell r="F21819" t="str">
            <v>Water</v>
          </cell>
        </row>
        <row r="21820">
          <cell r="B21820">
            <v>1525.47</v>
          </cell>
          <cell r="C21820">
            <v>2013</v>
          </cell>
          <cell r="D21820" t="str">
            <v>700540  Record Management Administration</v>
          </cell>
          <cell r="E21820" t="str">
            <v>District 7</v>
          </cell>
          <cell r="F21820" t="str">
            <v>Sewer</v>
          </cell>
        </row>
        <row r="21821">
          <cell r="B21821">
            <v>1525.47</v>
          </cell>
          <cell r="C21821">
            <v>2013</v>
          </cell>
          <cell r="D21821" t="str">
            <v>700540  Record Management Administration</v>
          </cell>
          <cell r="E21821" t="str">
            <v>District 7</v>
          </cell>
          <cell r="F21821" t="str">
            <v>Sewer</v>
          </cell>
        </row>
        <row r="21822">
          <cell r="B21822">
            <v>1525.47</v>
          </cell>
          <cell r="C21822">
            <v>2013</v>
          </cell>
          <cell r="D21822" t="str">
            <v>700540  Record Management Administration</v>
          </cell>
          <cell r="E21822" t="str">
            <v>District 7</v>
          </cell>
          <cell r="F21822" t="str">
            <v>Sewer</v>
          </cell>
        </row>
        <row r="21823">
          <cell r="B21823">
            <v>1525.47</v>
          </cell>
          <cell r="C21823">
            <v>2013</v>
          </cell>
          <cell r="D21823" t="str">
            <v>700540  Record Management Administration</v>
          </cell>
          <cell r="E21823" t="str">
            <v>District 7</v>
          </cell>
          <cell r="F21823" t="str">
            <v>Sewer</v>
          </cell>
        </row>
        <row r="21824">
          <cell r="B21824">
            <v>1525.47</v>
          </cell>
          <cell r="C21824">
            <v>2013</v>
          </cell>
          <cell r="D21824" t="str">
            <v>700540  Record Management Administration</v>
          </cell>
          <cell r="E21824" t="str">
            <v>District 7</v>
          </cell>
          <cell r="F21824" t="str">
            <v>Sewer</v>
          </cell>
        </row>
        <row r="21825">
          <cell r="B21825">
            <v>1525.47</v>
          </cell>
          <cell r="C21825">
            <v>2013</v>
          </cell>
          <cell r="D21825" t="str">
            <v>700540  Record Management Administration</v>
          </cell>
          <cell r="E21825" t="str">
            <v>District 7</v>
          </cell>
          <cell r="F21825" t="str">
            <v>Sewer</v>
          </cell>
        </row>
        <row r="21826">
          <cell r="B21826">
            <v>1525.47</v>
          </cell>
          <cell r="C21826">
            <v>2013</v>
          </cell>
          <cell r="D21826" t="str">
            <v>700540  Record Management Administration</v>
          </cell>
          <cell r="E21826" t="str">
            <v>District 6</v>
          </cell>
          <cell r="F21826" t="str">
            <v>Sewer</v>
          </cell>
        </row>
        <row r="21827">
          <cell r="B21827">
            <v>1525.47</v>
          </cell>
          <cell r="C21827">
            <v>2013</v>
          </cell>
          <cell r="D21827" t="str">
            <v>700540  Record Management Administration</v>
          </cell>
          <cell r="E21827" t="str">
            <v>District 6</v>
          </cell>
          <cell r="F21827" t="str">
            <v>Sewer</v>
          </cell>
        </row>
        <row r="21828">
          <cell r="B21828">
            <v>1525.47</v>
          </cell>
          <cell r="C21828">
            <v>2013</v>
          </cell>
          <cell r="D21828" t="str">
            <v>700540  Record Management Administration</v>
          </cell>
          <cell r="E21828" t="str">
            <v>District 6</v>
          </cell>
          <cell r="F21828" t="str">
            <v>Sewer</v>
          </cell>
        </row>
        <row r="21829">
          <cell r="B21829">
            <v>1525.47</v>
          </cell>
          <cell r="C21829">
            <v>2013</v>
          </cell>
          <cell r="D21829" t="str">
            <v>700540  Record Management Administration</v>
          </cell>
          <cell r="E21829" t="str">
            <v>District 6</v>
          </cell>
          <cell r="F21829" t="str">
            <v>Sewer</v>
          </cell>
        </row>
        <row r="21830">
          <cell r="B21830">
            <v>1525.47</v>
          </cell>
          <cell r="C21830">
            <v>2013</v>
          </cell>
          <cell r="D21830" t="str">
            <v>700540  Record Management Administration</v>
          </cell>
          <cell r="E21830" t="str">
            <v>District 6</v>
          </cell>
          <cell r="F21830" t="str">
            <v>Sewer</v>
          </cell>
        </row>
        <row r="21831">
          <cell r="B21831">
            <v>1525.47</v>
          </cell>
          <cell r="C21831">
            <v>2013</v>
          </cell>
          <cell r="D21831" t="str">
            <v>700540  Record Management Administration</v>
          </cell>
          <cell r="E21831" t="str">
            <v>District 6</v>
          </cell>
          <cell r="F21831" t="str">
            <v>Sewer</v>
          </cell>
        </row>
        <row r="21832">
          <cell r="B21832">
            <v>1525.47</v>
          </cell>
          <cell r="C21832">
            <v>2013</v>
          </cell>
          <cell r="D21832" t="str">
            <v>700540  Record Management Administration</v>
          </cell>
          <cell r="E21832" t="str">
            <v>District 7</v>
          </cell>
          <cell r="F21832" t="str">
            <v>Sewer</v>
          </cell>
        </row>
        <row r="21833">
          <cell r="B21833">
            <v>1525.47</v>
          </cell>
          <cell r="C21833">
            <v>2013</v>
          </cell>
          <cell r="D21833" t="str">
            <v>700540  Record Management Administration</v>
          </cell>
          <cell r="E21833" t="str">
            <v>District 7</v>
          </cell>
          <cell r="F21833" t="str">
            <v>Sewer</v>
          </cell>
        </row>
        <row r="21834">
          <cell r="B21834">
            <v>1525.47</v>
          </cell>
          <cell r="C21834">
            <v>2013</v>
          </cell>
          <cell r="D21834" t="str">
            <v>700540  Record Management Administration</v>
          </cell>
          <cell r="E21834" t="str">
            <v>District 7</v>
          </cell>
          <cell r="F21834" t="str">
            <v>Sewer</v>
          </cell>
        </row>
        <row r="21835">
          <cell r="B21835">
            <v>1525.47</v>
          </cell>
          <cell r="C21835">
            <v>2013</v>
          </cell>
          <cell r="D21835" t="str">
            <v>700540  Record Management Administration</v>
          </cell>
          <cell r="E21835" t="str">
            <v>District 7</v>
          </cell>
          <cell r="F21835" t="str">
            <v>Sewer</v>
          </cell>
        </row>
        <row r="21836">
          <cell r="B21836">
            <v>1525.47</v>
          </cell>
          <cell r="C21836">
            <v>2013</v>
          </cell>
          <cell r="D21836" t="str">
            <v>700540  Record Management Administration</v>
          </cell>
          <cell r="E21836" t="str">
            <v>District 7</v>
          </cell>
          <cell r="F21836" t="str">
            <v>Sewer</v>
          </cell>
        </row>
        <row r="21837">
          <cell r="B21837">
            <v>1525.47</v>
          </cell>
          <cell r="C21837">
            <v>2013</v>
          </cell>
          <cell r="D21837" t="str">
            <v>700540  Record Management Administration</v>
          </cell>
          <cell r="E21837" t="str">
            <v>District 4</v>
          </cell>
          <cell r="F21837" t="str">
            <v>Sewer</v>
          </cell>
        </row>
        <row r="21838">
          <cell r="B21838">
            <v>10349.09</v>
          </cell>
          <cell r="C21838">
            <v>2013</v>
          </cell>
          <cell r="D21838" t="str">
            <v>700545  Registry</v>
          </cell>
          <cell r="E21838" t="str">
            <v>District 4</v>
          </cell>
          <cell r="F21838" t="str">
            <v>Water</v>
          </cell>
        </row>
        <row r="21839">
          <cell r="B21839">
            <v>10349.09</v>
          </cell>
          <cell r="C21839">
            <v>2013</v>
          </cell>
          <cell r="D21839" t="str">
            <v>700545  Registry</v>
          </cell>
          <cell r="E21839" t="str">
            <v>District 4</v>
          </cell>
          <cell r="F21839" t="str">
            <v>Water</v>
          </cell>
        </row>
        <row r="21840">
          <cell r="B21840">
            <v>10349.09</v>
          </cell>
          <cell r="C21840">
            <v>2013</v>
          </cell>
          <cell r="D21840" t="str">
            <v>700545  Registry</v>
          </cell>
          <cell r="E21840" t="str">
            <v>District 4</v>
          </cell>
          <cell r="F21840" t="str">
            <v>Water</v>
          </cell>
        </row>
        <row r="21841">
          <cell r="B21841">
            <v>10349.09</v>
          </cell>
          <cell r="C21841">
            <v>2013</v>
          </cell>
          <cell r="D21841" t="str">
            <v>700545  Registry</v>
          </cell>
          <cell r="E21841" t="str">
            <v>District 4</v>
          </cell>
          <cell r="F21841" t="str">
            <v>Water</v>
          </cell>
        </row>
        <row r="21842">
          <cell r="B21842">
            <v>10349.09</v>
          </cell>
          <cell r="C21842">
            <v>2013</v>
          </cell>
          <cell r="D21842" t="str">
            <v>700545  Registry</v>
          </cell>
          <cell r="E21842" t="str">
            <v>District 4</v>
          </cell>
          <cell r="F21842" t="str">
            <v>Water</v>
          </cell>
        </row>
        <row r="21843">
          <cell r="B21843">
            <v>10349.09</v>
          </cell>
          <cell r="C21843">
            <v>2013</v>
          </cell>
          <cell r="D21843" t="str">
            <v>700545  Registry</v>
          </cell>
          <cell r="E21843" t="str">
            <v>District 4</v>
          </cell>
          <cell r="F21843" t="str">
            <v>Water</v>
          </cell>
        </row>
        <row r="21844">
          <cell r="B21844">
            <v>10349.09</v>
          </cell>
          <cell r="C21844">
            <v>2013</v>
          </cell>
          <cell r="D21844" t="str">
            <v>700545  Registry</v>
          </cell>
          <cell r="E21844" t="str">
            <v>District 3</v>
          </cell>
          <cell r="F21844" t="str">
            <v>Water</v>
          </cell>
        </row>
        <row r="21845">
          <cell r="B21845">
            <v>10349.09</v>
          </cell>
          <cell r="C21845">
            <v>2013</v>
          </cell>
          <cell r="D21845" t="str">
            <v>700545  Registry</v>
          </cell>
          <cell r="E21845" t="str">
            <v>District 3</v>
          </cell>
          <cell r="F21845" t="str">
            <v>Water</v>
          </cell>
        </row>
        <row r="21846">
          <cell r="B21846">
            <v>10349.09</v>
          </cell>
          <cell r="C21846">
            <v>2013</v>
          </cell>
          <cell r="D21846" t="str">
            <v>700545  Registry</v>
          </cell>
          <cell r="E21846" t="str">
            <v>District 3</v>
          </cell>
          <cell r="F21846" t="str">
            <v>Water</v>
          </cell>
        </row>
        <row r="21847">
          <cell r="B21847">
            <v>10349.09</v>
          </cell>
          <cell r="C21847">
            <v>2013</v>
          </cell>
          <cell r="D21847" t="str">
            <v>700545  Registry</v>
          </cell>
          <cell r="E21847" t="str">
            <v>District 3</v>
          </cell>
          <cell r="F21847" t="str">
            <v>Water</v>
          </cell>
        </row>
        <row r="21848">
          <cell r="B21848">
            <v>10349.09</v>
          </cell>
          <cell r="C21848">
            <v>2013</v>
          </cell>
          <cell r="D21848" t="str">
            <v>700545  Registry</v>
          </cell>
          <cell r="E21848" t="str">
            <v>District 6</v>
          </cell>
          <cell r="F21848" t="str">
            <v>Water</v>
          </cell>
        </row>
        <row r="21849">
          <cell r="B21849">
            <v>10349.09</v>
          </cell>
          <cell r="C21849">
            <v>2013</v>
          </cell>
          <cell r="D21849" t="str">
            <v>700545  Registry</v>
          </cell>
          <cell r="E21849" t="str">
            <v>District 8</v>
          </cell>
          <cell r="F21849" t="str">
            <v>Water</v>
          </cell>
        </row>
        <row r="21850">
          <cell r="B21850">
            <v>10349.09</v>
          </cell>
          <cell r="C21850">
            <v>2013</v>
          </cell>
          <cell r="D21850" t="str">
            <v>700545  Registry</v>
          </cell>
          <cell r="E21850" t="str">
            <v>District 8</v>
          </cell>
          <cell r="F21850" t="str">
            <v>Water</v>
          </cell>
        </row>
        <row r="21851">
          <cell r="B21851">
            <v>10349.09</v>
          </cell>
          <cell r="C21851">
            <v>2013</v>
          </cell>
          <cell r="D21851" t="str">
            <v>700545  Registry</v>
          </cell>
          <cell r="E21851" t="str">
            <v>District 6</v>
          </cell>
          <cell r="F21851" t="str">
            <v>Water</v>
          </cell>
        </row>
        <row r="21852">
          <cell r="B21852">
            <v>10349.09</v>
          </cell>
          <cell r="C21852">
            <v>2013</v>
          </cell>
          <cell r="D21852" t="str">
            <v>700545  Registry</v>
          </cell>
          <cell r="E21852" t="str">
            <v>TOC</v>
          </cell>
          <cell r="F21852" t="str">
            <v>Water</v>
          </cell>
        </row>
        <row r="21853">
          <cell r="B21853">
            <v>10349.09</v>
          </cell>
          <cell r="C21853">
            <v>2013</v>
          </cell>
          <cell r="D21853" t="str">
            <v>700545  Registry</v>
          </cell>
          <cell r="E21853" t="str">
            <v>District 1</v>
          </cell>
          <cell r="F21853" t="str">
            <v>Water</v>
          </cell>
        </row>
        <row r="21854">
          <cell r="B21854">
            <v>10349.09</v>
          </cell>
          <cell r="C21854">
            <v>2013</v>
          </cell>
          <cell r="D21854" t="str">
            <v>700545  Registry</v>
          </cell>
          <cell r="E21854" t="str">
            <v>District 1</v>
          </cell>
          <cell r="F21854" t="str">
            <v>Water</v>
          </cell>
        </row>
        <row r="21855">
          <cell r="B21855">
            <v>10349.09</v>
          </cell>
          <cell r="C21855">
            <v>2013</v>
          </cell>
          <cell r="D21855" t="str">
            <v>700545  Registry</v>
          </cell>
          <cell r="E21855" t="str">
            <v>District 1</v>
          </cell>
          <cell r="F21855" t="str">
            <v>Water</v>
          </cell>
        </row>
        <row r="21856">
          <cell r="B21856">
            <v>10349.09</v>
          </cell>
          <cell r="C21856">
            <v>2013</v>
          </cell>
          <cell r="D21856" t="str">
            <v>700545  Registry</v>
          </cell>
          <cell r="E21856" t="str">
            <v>District 1</v>
          </cell>
          <cell r="F21856" t="str">
            <v>Water</v>
          </cell>
        </row>
        <row r="21857">
          <cell r="B21857">
            <v>10349.09</v>
          </cell>
          <cell r="C21857">
            <v>2013</v>
          </cell>
          <cell r="D21857" t="str">
            <v>700545  Registry</v>
          </cell>
          <cell r="E21857" t="str">
            <v>District 1</v>
          </cell>
          <cell r="F21857" t="str">
            <v>Water</v>
          </cell>
        </row>
        <row r="21858">
          <cell r="B21858">
            <v>10349.09</v>
          </cell>
          <cell r="C21858">
            <v>2013</v>
          </cell>
          <cell r="D21858" t="str">
            <v>700545  Registry</v>
          </cell>
          <cell r="E21858" t="str">
            <v>Logistics</v>
          </cell>
          <cell r="F21858" t="str">
            <v>Water</v>
          </cell>
        </row>
        <row r="21859">
          <cell r="B21859">
            <v>10349.09</v>
          </cell>
          <cell r="C21859">
            <v>2013</v>
          </cell>
          <cell r="D21859" t="str">
            <v>700545  Registry</v>
          </cell>
          <cell r="E21859" t="str">
            <v>Logistics</v>
          </cell>
          <cell r="F21859" t="str">
            <v>Water</v>
          </cell>
        </row>
        <row r="21860">
          <cell r="B21860">
            <v>10349.09</v>
          </cell>
          <cell r="C21860">
            <v>2013</v>
          </cell>
          <cell r="D21860" t="str">
            <v>700545  Registry</v>
          </cell>
          <cell r="E21860" t="str">
            <v>Logistics</v>
          </cell>
          <cell r="F21860" t="str">
            <v>Water</v>
          </cell>
        </row>
        <row r="21861">
          <cell r="B21861">
            <v>10349.09</v>
          </cell>
          <cell r="C21861">
            <v>2013</v>
          </cell>
          <cell r="D21861" t="str">
            <v>700545  Registry</v>
          </cell>
          <cell r="E21861" t="str">
            <v>Logistics</v>
          </cell>
          <cell r="F21861" t="str">
            <v>Water</v>
          </cell>
        </row>
        <row r="21862">
          <cell r="B21862">
            <v>10349.09</v>
          </cell>
          <cell r="C21862">
            <v>2013</v>
          </cell>
          <cell r="D21862" t="str">
            <v>700545  Registry</v>
          </cell>
          <cell r="E21862" t="str">
            <v>Logistics</v>
          </cell>
          <cell r="F21862" t="str">
            <v>Water</v>
          </cell>
        </row>
        <row r="21863">
          <cell r="B21863">
            <v>10349.09</v>
          </cell>
          <cell r="C21863">
            <v>2013</v>
          </cell>
          <cell r="D21863" t="str">
            <v>700545  Registry</v>
          </cell>
          <cell r="E21863" t="str">
            <v>Logistics</v>
          </cell>
          <cell r="F21863" t="str">
            <v>Water</v>
          </cell>
        </row>
        <row r="21864">
          <cell r="B21864">
            <v>10349.09</v>
          </cell>
          <cell r="C21864">
            <v>2013</v>
          </cell>
          <cell r="D21864" t="str">
            <v>700545  Registry</v>
          </cell>
          <cell r="E21864" t="str">
            <v>District 8</v>
          </cell>
          <cell r="F21864" t="str">
            <v>Water</v>
          </cell>
        </row>
        <row r="21865">
          <cell r="B21865">
            <v>10349.09</v>
          </cell>
          <cell r="C21865">
            <v>2013</v>
          </cell>
          <cell r="D21865" t="str">
            <v>700545  Registry</v>
          </cell>
          <cell r="E21865" t="e">
            <v>#N/A</v>
          </cell>
          <cell r="F21865" t="str">
            <v>Sewer</v>
          </cell>
        </row>
        <row r="21866">
          <cell r="B21866">
            <v>10349.09</v>
          </cell>
          <cell r="C21866">
            <v>2013</v>
          </cell>
          <cell r="D21866" t="str">
            <v>700545  Registry</v>
          </cell>
          <cell r="E21866" t="e">
            <v>#N/A</v>
          </cell>
          <cell r="F21866" t="str">
            <v>Sewer</v>
          </cell>
        </row>
        <row r="21867">
          <cell r="B21867">
            <v>10349.09</v>
          </cell>
          <cell r="C21867">
            <v>2013</v>
          </cell>
          <cell r="D21867" t="str">
            <v>700545  Registry</v>
          </cell>
          <cell r="E21867" t="str">
            <v>District 8</v>
          </cell>
          <cell r="F21867" t="str">
            <v>Water</v>
          </cell>
        </row>
        <row r="21868">
          <cell r="B21868">
            <v>10349.09</v>
          </cell>
          <cell r="C21868">
            <v>2013</v>
          </cell>
          <cell r="D21868" t="str">
            <v>700545  Registry</v>
          </cell>
          <cell r="E21868" t="str">
            <v>District 8</v>
          </cell>
          <cell r="F21868" t="str">
            <v>Water</v>
          </cell>
        </row>
        <row r="21869">
          <cell r="B21869">
            <v>10349.09</v>
          </cell>
          <cell r="C21869">
            <v>2013</v>
          </cell>
          <cell r="D21869" t="str">
            <v>700545  Registry</v>
          </cell>
          <cell r="E21869" t="str">
            <v>District 8</v>
          </cell>
          <cell r="F21869" t="str">
            <v>Water</v>
          </cell>
        </row>
        <row r="21870">
          <cell r="B21870">
            <v>10349.09</v>
          </cell>
          <cell r="C21870">
            <v>2013</v>
          </cell>
          <cell r="D21870" t="str">
            <v>700545  Registry</v>
          </cell>
          <cell r="E21870" t="str">
            <v>District 8</v>
          </cell>
          <cell r="F21870" t="str">
            <v>Water</v>
          </cell>
        </row>
        <row r="21871">
          <cell r="B21871">
            <v>10349.09</v>
          </cell>
          <cell r="C21871">
            <v>2013</v>
          </cell>
          <cell r="D21871" t="str">
            <v>700545  Registry</v>
          </cell>
          <cell r="E21871" t="str">
            <v>District 8</v>
          </cell>
          <cell r="F21871" t="str">
            <v>Water</v>
          </cell>
        </row>
        <row r="21872">
          <cell r="B21872">
            <v>10349.09</v>
          </cell>
          <cell r="C21872">
            <v>2013</v>
          </cell>
          <cell r="D21872" t="str">
            <v>700545  Registry</v>
          </cell>
          <cell r="E21872" t="str">
            <v>District 8</v>
          </cell>
          <cell r="F21872" t="str">
            <v>Water</v>
          </cell>
        </row>
        <row r="21873">
          <cell r="B21873">
            <v>10349.09</v>
          </cell>
          <cell r="C21873">
            <v>2013</v>
          </cell>
          <cell r="D21873" t="str">
            <v>700545  Registry</v>
          </cell>
          <cell r="E21873" t="str">
            <v>District 8</v>
          </cell>
          <cell r="F21873" t="str">
            <v>Water</v>
          </cell>
        </row>
        <row r="21874">
          <cell r="B21874">
            <v>10349.09</v>
          </cell>
          <cell r="C21874">
            <v>2013</v>
          </cell>
          <cell r="D21874" t="str">
            <v>700545  Registry</v>
          </cell>
          <cell r="E21874" t="str">
            <v>District 8</v>
          </cell>
          <cell r="F21874" t="str">
            <v>Water</v>
          </cell>
        </row>
        <row r="21875">
          <cell r="B21875">
            <v>10349.09</v>
          </cell>
          <cell r="C21875">
            <v>2013</v>
          </cell>
          <cell r="D21875" t="str">
            <v>700545  Registry</v>
          </cell>
          <cell r="E21875" t="str">
            <v>District 8</v>
          </cell>
          <cell r="F21875" t="str">
            <v>Water</v>
          </cell>
        </row>
        <row r="21876">
          <cell r="B21876">
            <v>10349.09</v>
          </cell>
          <cell r="C21876">
            <v>2013</v>
          </cell>
          <cell r="D21876" t="str">
            <v>700545  Registry</v>
          </cell>
          <cell r="E21876" t="str">
            <v>District 8</v>
          </cell>
          <cell r="F21876" t="str">
            <v>Water</v>
          </cell>
        </row>
        <row r="21877">
          <cell r="B21877">
            <v>10349.09</v>
          </cell>
          <cell r="C21877">
            <v>2013</v>
          </cell>
          <cell r="D21877" t="str">
            <v>700545  Registry</v>
          </cell>
          <cell r="E21877" t="str">
            <v>District 8</v>
          </cell>
          <cell r="F21877" t="str">
            <v>Water</v>
          </cell>
        </row>
        <row r="21878">
          <cell r="B21878">
            <v>10349.09</v>
          </cell>
          <cell r="C21878">
            <v>2013</v>
          </cell>
          <cell r="D21878" t="str">
            <v>700545  Registry</v>
          </cell>
          <cell r="E21878" t="str">
            <v>District 6</v>
          </cell>
          <cell r="F21878" t="str">
            <v>Water</v>
          </cell>
        </row>
        <row r="21879">
          <cell r="B21879">
            <v>10349.09</v>
          </cell>
          <cell r="C21879">
            <v>2013</v>
          </cell>
          <cell r="D21879" t="str">
            <v>700545  Registry</v>
          </cell>
          <cell r="E21879" t="str">
            <v>District 6</v>
          </cell>
          <cell r="F21879" t="str">
            <v>Water</v>
          </cell>
        </row>
        <row r="21880">
          <cell r="B21880">
            <v>10349.09</v>
          </cell>
          <cell r="C21880">
            <v>2013</v>
          </cell>
          <cell r="D21880" t="str">
            <v>700545  Registry</v>
          </cell>
          <cell r="E21880" t="str">
            <v>District 6</v>
          </cell>
          <cell r="F21880" t="str">
            <v>Water</v>
          </cell>
        </row>
        <row r="21881">
          <cell r="B21881">
            <v>10349.09</v>
          </cell>
          <cell r="C21881">
            <v>2013</v>
          </cell>
          <cell r="D21881" t="str">
            <v>700545  Registry</v>
          </cell>
          <cell r="E21881" t="str">
            <v>District 6</v>
          </cell>
          <cell r="F21881" t="str">
            <v>Water</v>
          </cell>
        </row>
        <row r="21882">
          <cell r="B21882">
            <v>10349.09</v>
          </cell>
          <cell r="C21882">
            <v>2013</v>
          </cell>
          <cell r="D21882" t="str">
            <v>700545  Registry</v>
          </cell>
          <cell r="E21882" t="str">
            <v>District 6</v>
          </cell>
          <cell r="F21882" t="str">
            <v>Water</v>
          </cell>
        </row>
        <row r="21883">
          <cell r="B21883">
            <v>10349.09</v>
          </cell>
          <cell r="C21883">
            <v>2013</v>
          </cell>
          <cell r="D21883" t="str">
            <v>700545  Registry</v>
          </cell>
          <cell r="E21883" t="str">
            <v>District 6</v>
          </cell>
          <cell r="F21883" t="str">
            <v>Water</v>
          </cell>
        </row>
        <row r="21884">
          <cell r="B21884">
            <v>10349.09</v>
          </cell>
          <cell r="C21884">
            <v>2013</v>
          </cell>
          <cell r="D21884" t="str">
            <v>700545  Registry</v>
          </cell>
          <cell r="E21884" t="str">
            <v>District 6</v>
          </cell>
          <cell r="F21884" t="str">
            <v>Water</v>
          </cell>
        </row>
        <row r="21885">
          <cell r="B21885">
            <v>10349.09</v>
          </cell>
          <cell r="C21885">
            <v>2013</v>
          </cell>
          <cell r="D21885" t="str">
            <v>700545  Registry</v>
          </cell>
          <cell r="E21885" t="str">
            <v>District 8</v>
          </cell>
          <cell r="F21885" t="str">
            <v>Water</v>
          </cell>
        </row>
        <row r="21886">
          <cell r="B21886">
            <v>10349.09</v>
          </cell>
          <cell r="C21886">
            <v>2013</v>
          </cell>
          <cell r="D21886" t="str">
            <v>700545  Registry</v>
          </cell>
          <cell r="E21886" t="str">
            <v>District 8</v>
          </cell>
          <cell r="F21886" t="str">
            <v>Water</v>
          </cell>
        </row>
        <row r="21887">
          <cell r="B21887">
            <v>10349.09</v>
          </cell>
          <cell r="C21887">
            <v>2013</v>
          </cell>
          <cell r="D21887" t="str">
            <v>700545  Registry</v>
          </cell>
          <cell r="E21887" t="str">
            <v>District 8</v>
          </cell>
          <cell r="F21887" t="str">
            <v>Water</v>
          </cell>
        </row>
        <row r="21888">
          <cell r="B21888">
            <v>10349.09</v>
          </cell>
          <cell r="C21888">
            <v>2013</v>
          </cell>
          <cell r="D21888" t="str">
            <v>700545  Registry</v>
          </cell>
          <cell r="E21888" t="str">
            <v>District 8</v>
          </cell>
          <cell r="F21888" t="str">
            <v>Water</v>
          </cell>
        </row>
        <row r="21889">
          <cell r="B21889">
            <v>10349.09</v>
          </cell>
          <cell r="C21889">
            <v>2013</v>
          </cell>
          <cell r="D21889" t="str">
            <v>700545  Registry</v>
          </cell>
          <cell r="E21889" t="str">
            <v>District 1</v>
          </cell>
          <cell r="F21889" t="str">
            <v>Water</v>
          </cell>
        </row>
        <row r="21890">
          <cell r="B21890">
            <v>10349.09</v>
          </cell>
          <cell r="C21890">
            <v>2013</v>
          </cell>
          <cell r="D21890" t="str">
            <v>700545  Registry</v>
          </cell>
          <cell r="E21890" t="str">
            <v>District 8</v>
          </cell>
          <cell r="F21890" t="str">
            <v>Water</v>
          </cell>
        </row>
        <row r="21891">
          <cell r="B21891">
            <v>10349.09</v>
          </cell>
          <cell r="C21891">
            <v>2013</v>
          </cell>
          <cell r="D21891" t="str">
            <v>700545  Registry</v>
          </cell>
          <cell r="E21891" t="str">
            <v>Logistics</v>
          </cell>
          <cell r="F21891" t="str">
            <v>Water</v>
          </cell>
        </row>
        <row r="21892">
          <cell r="B21892">
            <v>10349.09</v>
          </cell>
          <cell r="C21892">
            <v>2013</v>
          </cell>
          <cell r="D21892" t="str">
            <v>700545  Registry</v>
          </cell>
          <cell r="E21892" t="str">
            <v>District 4</v>
          </cell>
          <cell r="F21892" t="str">
            <v>Sewer</v>
          </cell>
        </row>
        <row r="21893">
          <cell r="B21893">
            <v>10349.09</v>
          </cell>
          <cell r="C21893">
            <v>2013</v>
          </cell>
          <cell r="D21893" t="str">
            <v>700545  Registry</v>
          </cell>
          <cell r="E21893" t="str">
            <v>District 4</v>
          </cell>
          <cell r="F21893" t="str">
            <v>Sewer</v>
          </cell>
        </row>
        <row r="21894">
          <cell r="B21894">
            <v>10349.09</v>
          </cell>
          <cell r="C21894">
            <v>2013</v>
          </cell>
          <cell r="D21894" t="str">
            <v>700545  Registry</v>
          </cell>
          <cell r="E21894" t="str">
            <v>District 4</v>
          </cell>
          <cell r="F21894" t="str">
            <v>Sewer</v>
          </cell>
        </row>
        <row r="21895">
          <cell r="B21895">
            <v>10349.09</v>
          </cell>
          <cell r="C21895">
            <v>2013</v>
          </cell>
          <cell r="D21895" t="str">
            <v>700545  Registry</v>
          </cell>
          <cell r="E21895" t="str">
            <v>District 3</v>
          </cell>
          <cell r="F21895" t="str">
            <v>Sewer</v>
          </cell>
        </row>
        <row r="21896">
          <cell r="B21896">
            <v>10349.09</v>
          </cell>
          <cell r="C21896">
            <v>2013</v>
          </cell>
          <cell r="D21896" t="str">
            <v>700545  Registry</v>
          </cell>
          <cell r="E21896" t="str">
            <v>District 3</v>
          </cell>
          <cell r="F21896" t="str">
            <v>Sewer</v>
          </cell>
        </row>
        <row r="21897">
          <cell r="B21897">
            <v>10349.09</v>
          </cell>
          <cell r="C21897">
            <v>2013</v>
          </cell>
          <cell r="D21897" t="str">
            <v>700545  Registry</v>
          </cell>
          <cell r="E21897" t="str">
            <v>District 3</v>
          </cell>
          <cell r="F21897" t="str">
            <v>Sewer</v>
          </cell>
        </row>
        <row r="21898">
          <cell r="B21898">
            <v>10349.09</v>
          </cell>
          <cell r="C21898">
            <v>2013</v>
          </cell>
          <cell r="D21898" t="str">
            <v>700545  Registry</v>
          </cell>
          <cell r="E21898" t="str">
            <v>TOC</v>
          </cell>
          <cell r="F21898" t="str">
            <v>Sewer</v>
          </cell>
        </row>
        <row r="21899">
          <cell r="B21899">
            <v>10349.09</v>
          </cell>
          <cell r="C21899">
            <v>2013</v>
          </cell>
          <cell r="D21899" t="str">
            <v>700545  Registry</v>
          </cell>
          <cell r="E21899" t="str">
            <v>District 7</v>
          </cell>
          <cell r="F21899" t="str">
            <v>Sewer</v>
          </cell>
        </row>
        <row r="21900">
          <cell r="B21900">
            <v>10349.09</v>
          </cell>
          <cell r="C21900">
            <v>2013</v>
          </cell>
          <cell r="D21900" t="str">
            <v>700545  Registry</v>
          </cell>
          <cell r="E21900" t="str">
            <v>District 7</v>
          </cell>
          <cell r="F21900" t="str">
            <v>Sewer</v>
          </cell>
        </row>
        <row r="21901">
          <cell r="B21901">
            <v>10349.09</v>
          </cell>
          <cell r="C21901">
            <v>2013</v>
          </cell>
          <cell r="D21901" t="str">
            <v>700545  Registry</v>
          </cell>
          <cell r="E21901" t="str">
            <v>District 6</v>
          </cell>
          <cell r="F21901" t="str">
            <v>Sewer</v>
          </cell>
        </row>
        <row r="21902">
          <cell r="B21902">
            <v>10349.09</v>
          </cell>
          <cell r="C21902">
            <v>2013</v>
          </cell>
          <cell r="D21902" t="str">
            <v>700545  Registry</v>
          </cell>
          <cell r="E21902" t="str">
            <v>District 7</v>
          </cell>
          <cell r="F21902" t="str">
            <v>Sewer</v>
          </cell>
        </row>
        <row r="21903">
          <cell r="B21903">
            <v>10349.09</v>
          </cell>
          <cell r="C21903">
            <v>2013</v>
          </cell>
          <cell r="D21903" t="str">
            <v>700545  Registry</v>
          </cell>
          <cell r="E21903" t="str">
            <v>District 1</v>
          </cell>
          <cell r="F21903" t="str">
            <v>Sewer</v>
          </cell>
        </row>
        <row r="21904">
          <cell r="B21904">
            <v>10349.09</v>
          </cell>
          <cell r="C21904">
            <v>2013</v>
          </cell>
          <cell r="D21904" t="str">
            <v>700545  Registry</v>
          </cell>
          <cell r="E21904" t="str">
            <v>District 1</v>
          </cell>
          <cell r="F21904" t="str">
            <v>Sewer</v>
          </cell>
        </row>
        <row r="21905">
          <cell r="B21905">
            <v>10349.09</v>
          </cell>
          <cell r="C21905">
            <v>2013</v>
          </cell>
          <cell r="D21905" t="str">
            <v>700545  Registry</v>
          </cell>
          <cell r="E21905" t="str">
            <v>District 1</v>
          </cell>
          <cell r="F21905" t="str">
            <v>Sewer</v>
          </cell>
        </row>
        <row r="21906">
          <cell r="B21906">
            <v>10349.09</v>
          </cell>
          <cell r="C21906">
            <v>2013</v>
          </cell>
          <cell r="D21906" t="str">
            <v>700545  Registry</v>
          </cell>
          <cell r="E21906" t="str">
            <v>Logistics</v>
          </cell>
          <cell r="F21906" t="str">
            <v>Sewer</v>
          </cell>
        </row>
        <row r="21907">
          <cell r="B21907">
            <v>10349.09</v>
          </cell>
          <cell r="C21907">
            <v>2013</v>
          </cell>
          <cell r="D21907" t="str">
            <v>700545  Registry</v>
          </cell>
          <cell r="E21907" t="str">
            <v>Logistics</v>
          </cell>
          <cell r="F21907" t="str">
            <v>Sewer</v>
          </cell>
        </row>
        <row r="21908">
          <cell r="B21908">
            <v>10349.09</v>
          </cell>
          <cell r="C21908">
            <v>2013</v>
          </cell>
          <cell r="D21908" t="str">
            <v>700545  Registry</v>
          </cell>
          <cell r="E21908" t="str">
            <v>Logistics</v>
          </cell>
          <cell r="F21908" t="str">
            <v>Sewer</v>
          </cell>
        </row>
        <row r="21909">
          <cell r="B21909">
            <v>10349.09</v>
          </cell>
          <cell r="C21909">
            <v>2013</v>
          </cell>
          <cell r="D21909" t="str">
            <v>700545  Registry</v>
          </cell>
          <cell r="E21909" t="str">
            <v>Logistics</v>
          </cell>
          <cell r="F21909" t="str">
            <v>Sewer</v>
          </cell>
        </row>
        <row r="21910">
          <cell r="B21910">
            <v>10349.09</v>
          </cell>
          <cell r="C21910">
            <v>2013</v>
          </cell>
          <cell r="D21910" t="str">
            <v>700545  Registry</v>
          </cell>
          <cell r="E21910" t="str">
            <v>Logistics</v>
          </cell>
          <cell r="F21910" t="str">
            <v>Sewer</v>
          </cell>
        </row>
        <row r="21911">
          <cell r="B21911">
            <v>10349.09</v>
          </cell>
          <cell r="C21911">
            <v>2013</v>
          </cell>
          <cell r="D21911" t="str">
            <v>700545  Registry</v>
          </cell>
          <cell r="E21911" t="str">
            <v>Logistics</v>
          </cell>
          <cell r="F21911" t="str">
            <v>Sewer</v>
          </cell>
        </row>
        <row r="21912">
          <cell r="B21912">
            <v>10349.09</v>
          </cell>
          <cell r="C21912">
            <v>2013</v>
          </cell>
          <cell r="D21912" t="str">
            <v>700545  Registry</v>
          </cell>
          <cell r="E21912" t="str">
            <v>Logistics</v>
          </cell>
          <cell r="F21912" t="str">
            <v>Sewer</v>
          </cell>
        </row>
        <row r="21913">
          <cell r="B21913">
            <v>10349.09</v>
          </cell>
          <cell r="C21913">
            <v>2013</v>
          </cell>
          <cell r="D21913" t="str">
            <v>700545  Registry</v>
          </cell>
          <cell r="E21913" t="str">
            <v>Informal Settlements</v>
          </cell>
          <cell r="F21913" t="str">
            <v>Sewer</v>
          </cell>
        </row>
        <row r="21914">
          <cell r="B21914">
            <v>10349.09</v>
          </cell>
          <cell r="C21914">
            <v>2013</v>
          </cell>
          <cell r="D21914" t="str">
            <v>700545  Registry</v>
          </cell>
          <cell r="E21914" t="str">
            <v>TOC</v>
          </cell>
          <cell r="F21914" t="str">
            <v>Sewer</v>
          </cell>
        </row>
        <row r="21915">
          <cell r="B21915">
            <v>10349.09</v>
          </cell>
          <cell r="C21915">
            <v>2013</v>
          </cell>
          <cell r="D21915" t="str">
            <v>700545  Registry</v>
          </cell>
          <cell r="E21915" t="str">
            <v>Planning &amp; Design</v>
          </cell>
          <cell r="F21915" t="str">
            <v>Sewer</v>
          </cell>
        </row>
        <row r="21916">
          <cell r="B21916">
            <v>10349.09</v>
          </cell>
          <cell r="C21916">
            <v>2013</v>
          </cell>
          <cell r="D21916" t="str">
            <v>700545  Registry</v>
          </cell>
          <cell r="E21916" t="str">
            <v>Planning &amp; Design</v>
          </cell>
          <cell r="F21916" t="str">
            <v>Sewer</v>
          </cell>
        </row>
        <row r="21917">
          <cell r="B21917">
            <v>10349.09</v>
          </cell>
          <cell r="C21917">
            <v>2013</v>
          </cell>
          <cell r="D21917" t="str">
            <v>700545  Registry</v>
          </cell>
          <cell r="E21917" t="str">
            <v>Informal Settlements</v>
          </cell>
          <cell r="F21917" t="str">
            <v>Sewer</v>
          </cell>
        </row>
        <row r="21918">
          <cell r="B21918">
            <v>10349.09</v>
          </cell>
          <cell r="C21918">
            <v>2013</v>
          </cell>
          <cell r="D21918" t="str">
            <v>700545  Registry</v>
          </cell>
          <cell r="E21918" t="str">
            <v>District 4</v>
          </cell>
          <cell r="F21918" t="str">
            <v>Sewer</v>
          </cell>
        </row>
        <row r="21919">
          <cell r="B21919">
            <v>10349.09</v>
          </cell>
          <cell r="C21919">
            <v>2013</v>
          </cell>
          <cell r="D21919" t="str">
            <v>700545  Registry</v>
          </cell>
          <cell r="E21919" t="str">
            <v>Logistics</v>
          </cell>
          <cell r="F21919" t="str">
            <v>Water</v>
          </cell>
        </row>
        <row r="21920">
          <cell r="B21920">
            <v>10349.09</v>
          </cell>
          <cell r="C21920">
            <v>2013</v>
          </cell>
          <cell r="D21920" t="str">
            <v>700545  Registry</v>
          </cell>
          <cell r="E21920" t="str">
            <v>Logistics</v>
          </cell>
          <cell r="F21920" t="str">
            <v>Water</v>
          </cell>
        </row>
        <row r="21921">
          <cell r="B21921">
            <v>10349.09</v>
          </cell>
          <cell r="C21921">
            <v>2013</v>
          </cell>
          <cell r="D21921" t="str">
            <v>700545  Registry</v>
          </cell>
          <cell r="E21921" t="str">
            <v>TOC</v>
          </cell>
          <cell r="F21921" t="str">
            <v>Water</v>
          </cell>
        </row>
        <row r="21922">
          <cell r="B21922">
            <v>10349.09</v>
          </cell>
          <cell r="C21922">
            <v>2013</v>
          </cell>
          <cell r="D21922" t="str">
            <v>700545  Registry</v>
          </cell>
          <cell r="E21922" t="str">
            <v>Informal Settlements</v>
          </cell>
          <cell r="F21922" t="str">
            <v>Water</v>
          </cell>
        </row>
        <row r="21923">
          <cell r="B21923">
            <v>10349.09</v>
          </cell>
          <cell r="C21923">
            <v>2013</v>
          </cell>
          <cell r="D21923" t="str">
            <v>700545  Registry</v>
          </cell>
          <cell r="E21923" t="str">
            <v>TOC</v>
          </cell>
          <cell r="F21923" t="str">
            <v>Water</v>
          </cell>
        </row>
        <row r="21924">
          <cell r="B21924">
            <v>10349.09</v>
          </cell>
          <cell r="C21924">
            <v>2013</v>
          </cell>
          <cell r="D21924" t="str">
            <v>700545  Registry</v>
          </cell>
          <cell r="E21924" t="str">
            <v>Planning &amp; Design</v>
          </cell>
          <cell r="F21924" t="str">
            <v>Water</v>
          </cell>
        </row>
        <row r="21925">
          <cell r="B21925">
            <v>10349.09</v>
          </cell>
          <cell r="C21925">
            <v>2013</v>
          </cell>
          <cell r="D21925" t="str">
            <v>700545  Registry</v>
          </cell>
          <cell r="E21925" t="str">
            <v>Informal Settlements</v>
          </cell>
          <cell r="F21925" t="str">
            <v>Water</v>
          </cell>
        </row>
        <row r="21926">
          <cell r="B21926">
            <v>10349.09</v>
          </cell>
          <cell r="C21926">
            <v>2013</v>
          </cell>
          <cell r="D21926" t="str">
            <v>700545  Registry</v>
          </cell>
          <cell r="E21926" t="str">
            <v>Logistics</v>
          </cell>
          <cell r="F21926" t="str">
            <v>Water</v>
          </cell>
        </row>
        <row r="21927">
          <cell r="B21927">
            <v>10349.09</v>
          </cell>
          <cell r="C21927">
            <v>2013</v>
          </cell>
          <cell r="D21927" t="str">
            <v>700545  Registry</v>
          </cell>
          <cell r="E21927" t="str">
            <v>District 7</v>
          </cell>
          <cell r="F21927" t="str">
            <v>Sewer</v>
          </cell>
        </row>
        <row r="21928">
          <cell r="B21928">
            <v>10349.09</v>
          </cell>
          <cell r="C21928">
            <v>2013</v>
          </cell>
          <cell r="D21928" t="str">
            <v>700545  Registry</v>
          </cell>
          <cell r="E21928" t="str">
            <v>District 7</v>
          </cell>
          <cell r="F21928" t="str">
            <v>Sewer</v>
          </cell>
        </row>
        <row r="21929">
          <cell r="B21929">
            <v>10349.09</v>
          </cell>
          <cell r="C21929">
            <v>2013</v>
          </cell>
          <cell r="D21929" t="str">
            <v>700545  Registry</v>
          </cell>
          <cell r="E21929" t="str">
            <v>District 7</v>
          </cell>
          <cell r="F21929" t="str">
            <v>Sewer</v>
          </cell>
        </row>
        <row r="21930">
          <cell r="B21930">
            <v>10349.09</v>
          </cell>
          <cell r="C21930">
            <v>2013</v>
          </cell>
          <cell r="D21930" t="str">
            <v>700545  Registry</v>
          </cell>
          <cell r="E21930" t="str">
            <v>District 7</v>
          </cell>
          <cell r="F21930" t="str">
            <v>Sewer</v>
          </cell>
        </row>
        <row r="21931">
          <cell r="B21931">
            <v>10349.09</v>
          </cell>
          <cell r="C21931">
            <v>2013</v>
          </cell>
          <cell r="D21931" t="str">
            <v>700545  Registry</v>
          </cell>
          <cell r="E21931" t="str">
            <v>District 7</v>
          </cell>
          <cell r="F21931" t="str">
            <v>Sewer</v>
          </cell>
        </row>
        <row r="21932">
          <cell r="B21932">
            <v>10349.09</v>
          </cell>
          <cell r="C21932">
            <v>2013</v>
          </cell>
          <cell r="D21932" t="str">
            <v>700545  Registry</v>
          </cell>
          <cell r="E21932" t="str">
            <v>District 7</v>
          </cell>
          <cell r="F21932" t="str">
            <v>Sewer</v>
          </cell>
        </row>
        <row r="21933">
          <cell r="B21933">
            <v>10349.09</v>
          </cell>
          <cell r="C21933">
            <v>2013</v>
          </cell>
          <cell r="D21933" t="str">
            <v>700545  Registry</v>
          </cell>
          <cell r="E21933" t="str">
            <v>District 6</v>
          </cell>
          <cell r="F21933" t="str">
            <v>Sewer</v>
          </cell>
        </row>
        <row r="21934">
          <cell r="B21934">
            <v>10349.09</v>
          </cell>
          <cell r="C21934">
            <v>2013</v>
          </cell>
          <cell r="D21934" t="str">
            <v>700545  Registry</v>
          </cell>
          <cell r="E21934" t="str">
            <v>District 6</v>
          </cell>
          <cell r="F21934" t="str">
            <v>Sewer</v>
          </cell>
        </row>
        <row r="21935">
          <cell r="B21935">
            <v>10349.09</v>
          </cell>
          <cell r="C21935">
            <v>2013</v>
          </cell>
          <cell r="D21935" t="str">
            <v>700545  Registry</v>
          </cell>
          <cell r="E21935" t="str">
            <v>District 6</v>
          </cell>
          <cell r="F21935" t="str">
            <v>Sewer</v>
          </cell>
        </row>
        <row r="21936">
          <cell r="B21936">
            <v>10349.09</v>
          </cell>
          <cell r="C21936">
            <v>2013</v>
          </cell>
          <cell r="D21936" t="str">
            <v>700545  Registry</v>
          </cell>
          <cell r="E21936" t="str">
            <v>District 6</v>
          </cell>
          <cell r="F21936" t="str">
            <v>Sewer</v>
          </cell>
        </row>
        <row r="21937">
          <cell r="B21937">
            <v>10349.09</v>
          </cell>
          <cell r="C21937">
            <v>2013</v>
          </cell>
          <cell r="D21937" t="str">
            <v>700545  Registry</v>
          </cell>
          <cell r="E21937" t="str">
            <v>District 6</v>
          </cell>
          <cell r="F21937" t="str">
            <v>Sewer</v>
          </cell>
        </row>
        <row r="21938">
          <cell r="B21938">
            <v>10349.09</v>
          </cell>
          <cell r="C21938">
            <v>2013</v>
          </cell>
          <cell r="D21938" t="str">
            <v>700545  Registry</v>
          </cell>
          <cell r="E21938" t="str">
            <v>District 6</v>
          </cell>
          <cell r="F21938" t="str">
            <v>Sewer</v>
          </cell>
        </row>
        <row r="21939">
          <cell r="B21939">
            <v>10349.09</v>
          </cell>
          <cell r="C21939">
            <v>2013</v>
          </cell>
          <cell r="D21939" t="str">
            <v>700545  Registry</v>
          </cell>
          <cell r="E21939" t="str">
            <v>District 7</v>
          </cell>
          <cell r="F21939" t="str">
            <v>Sewer</v>
          </cell>
        </row>
        <row r="21940">
          <cell r="B21940">
            <v>10349.09</v>
          </cell>
          <cell r="C21940">
            <v>2013</v>
          </cell>
          <cell r="D21940" t="str">
            <v>700545  Registry</v>
          </cell>
          <cell r="E21940" t="str">
            <v>District 7</v>
          </cell>
          <cell r="F21940" t="str">
            <v>Sewer</v>
          </cell>
        </row>
        <row r="21941">
          <cell r="B21941">
            <v>10349.09</v>
          </cell>
          <cell r="C21941">
            <v>2013</v>
          </cell>
          <cell r="D21941" t="str">
            <v>700545  Registry</v>
          </cell>
          <cell r="E21941" t="str">
            <v>District 7</v>
          </cell>
          <cell r="F21941" t="str">
            <v>Sewer</v>
          </cell>
        </row>
        <row r="21942">
          <cell r="B21942">
            <v>10349.09</v>
          </cell>
          <cell r="C21942">
            <v>2013</v>
          </cell>
          <cell r="D21942" t="str">
            <v>700545  Registry</v>
          </cell>
          <cell r="E21942" t="str">
            <v>District 7</v>
          </cell>
          <cell r="F21942" t="str">
            <v>Sewer</v>
          </cell>
        </row>
        <row r="21943">
          <cell r="B21943">
            <v>10349.09</v>
          </cell>
          <cell r="C21943">
            <v>2013</v>
          </cell>
          <cell r="D21943" t="str">
            <v>700545  Registry</v>
          </cell>
          <cell r="E21943" t="str">
            <v>District 7</v>
          </cell>
          <cell r="F21943" t="str">
            <v>Sewer</v>
          </cell>
        </row>
        <row r="21944">
          <cell r="B21944">
            <v>10349.09</v>
          </cell>
          <cell r="C21944">
            <v>2013</v>
          </cell>
          <cell r="D21944" t="str">
            <v>700545  Registry</v>
          </cell>
          <cell r="E21944" t="str">
            <v>District 4</v>
          </cell>
          <cell r="F21944" t="str">
            <v>Sewer</v>
          </cell>
        </row>
        <row r="21945">
          <cell r="B21945">
            <v>28174.52</v>
          </cell>
          <cell r="C21945">
            <v>2013</v>
          </cell>
          <cell r="D21945" t="str">
            <v>700575  Human Resources</v>
          </cell>
          <cell r="E21945" t="str">
            <v>District 6</v>
          </cell>
          <cell r="F21945" t="str">
            <v>Water</v>
          </cell>
        </row>
        <row r="21946">
          <cell r="B21946">
            <v>38739.879999999997</v>
          </cell>
          <cell r="C21946">
            <v>2013</v>
          </cell>
          <cell r="D21946" t="str">
            <v>700575  Human Resources</v>
          </cell>
          <cell r="E21946" t="str">
            <v>District 8</v>
          </cell>
          <cell r="F21946" t="str">
            <v>Water</v>
          </cell>
        </row>
        <row r="21947">
          <cell r="B21947">
            <v>169046.96</v>
          </cell>
          <cell r="C21947">
            <v>2013</v>
          </cell>
          <cell r="D21947" t="str">
            <v>700575  Human Resources</v>
          </cell>
          <cell r="E21947" t="str">
            <v>District 8</v>
          </cell>
          <cell r="F21947" t="str">
            <v>Water</v>
          </cell>
        </row>
        <row r="21948">
          <cell r="B21948">
            <v>45783.6</v>
          </cell>
          <cell r="C21948">
            <v>2013</v>
          </cell>
          <cell r="D21948" t="str">
            <v>700575  Human Resources</v>
          </cell>
          <cell r="E21948" t="str">
            <v>District 6</v>
          </cell>
          <cell r="F21948" t="str">
            <v>Water</v>
          </cell>
        </row>
        <row r="21949">
          <cell r="B21949">
            <v>10565.53</v>
          </cell>
          <cell r="C21949">
            <v>2013</v>
          </cell>
          <cell r="D21949" t="str">
            <v>700575  Human Resources</v>
          </cell>
          <cell r="E21949" t="str">
            <v>District 3</v>
          </cell>
          <cell r="F21949" t="str">
            <v>Water</v>
          </cell>
        </row>
        <row r="21950">
          <cell r="B21950">
            <v>17609.14</v>
          </cell>
          <cell r="C21950">
            <v>2013</v>
          </cell>
          <cell r="D21950" t="str">
            <v>700575  Human Resources</v>
          </cell>
          <cell r="E21950" t="str">
            <v>District 3</v>
          </cell>
          <cell r="F21950" t="str">
            <v>Water</v>
          </cell>
        </row>
        <row r="21951">
          <cell r="B21951">
            <v>3521.84</v>
          </cell>
          <cell r="C21951">
            <v>2013</v>
          </cell>
          <cell r="D21951" t="str">
            <v>700575  Human Resources</v>
          </cell>
          <cell r="E21951" t="str">
            <v>District 3</v>
          </cell>
          <cell r="F21951" t="str">
            <v>Water</v>
          </cell>
        </row>
        <row r="21952">
          <cell r="B21952">
            <v>56348.91</v>
          </cell>
          <cell r="C21952">
            <v>2013</v>
          </cell>
          <cell r="D21952" t="str">
            <v>700575  Human Resources</v>
          </cell>
          <cell r="E21952" t="str">
            <v>District 3</v>
          </cell>
          <cell r="F21952" t="str">
            <v>Water</v>
          </cell>
        </row>
        <row r="21953">
          <cell r="B21953">
            <v>24652.82</v>
          </cell>
          <cell r="C21953">
            <v>2013</v>
          </cell>
          <cell r="D21953" t="str">
            <v>700575  Human Resources</v>
          </cell>
          <cell r="E21953" t="str">
            <v>District 4</v>
          </cell>
          <cell r="F21953" t="str">
            <v>Water</v>
          </cell>
        </row>
        <row r="21954">
          <cell r="B21954">
            <v>147916.12</v>
          </cell>
          <cell r="C21954">
            <v>2013</v>
          </cell>
          <cell r="D21954" t="str">
            <v>700575  Human Resources</v>
          </cell>
          <cell r="E21954" t="str">
            <v>District 4</v>
          </cell>
          <cell r="F21954" t="str">
            <v>Water</v>
          </cell>
        </row>
        <row r="21955">
          <cell r="B21955">
            <v>102132.56</v>
          </cell>
          <cell r="C21955">
            <v>2013</v>
          </cell>
          <cell r="D21955" t="str">
            <v>700575  Human Resources</v>
          </cell>
          <cell r="E21955" t="str">
            <v>District 4</v>
          </cell>
          <cell r="F21955" t="str">
            <v>Water</v>
          </cell>
        </row>
        <row r="21956">
          <cell r="B21956">
            <v>66914.509999999995</v>
          </cell>
          <cell r="C21956">
            <v>2013</v>
          </cell>
          <cell r="D21956" t="str">
            <v>700575  Human Resources</v>
          </cell>
          <cell r="E21956" t="str">
            <v>District 4</v>
          </cell>
          <cell r="F21956" t="str">
            <v>Water</v>
          </cell>
        </row>
        <row r="21957">
          <cell r="B21957">
            <v>3521.84</v>
          </cell>
          <cell r="C21957">
            <v>2013</v>
          </cell>
          <cell r="D21957" t="str">
            <v>700575  Human Resources</v>
          </cell>
          <cell r="E21957" t="str">
            <v>District 8</v>
          </cell>
          <cell r="F21957" t="str">
            <v>Water</v>
          </cell>
        </row>
        <row r="21958">
          <cell r="B21958">
            <v>3521.84</v>
          </cell>
          <cell r="C21958">
            <v>2013</v>
          </cell>
          <cell r="D21958" t="str">
            <v>700575  Human Resources</v>
          </cell>
          <cell r="E21958" t="str">
            <v>District 8</v>
          </cell>
          <cell r="F21958" t="str">
            <v>Water</v>
          </cell>
        </row>
        <row r="21959">
          <cell r="B21959">
            <v>14087.23</v>
          </cell>
          <cell r="C21959">
            <v>2013</v>
          </cell>
          <cell r="D21959" t="str">
            <v>700575  Human Resources</v>
          </cell>
          <cell r="E21959" t="str">
            <v>District 6</v>
          </cell>
          <cell r="F21959" t="str">
            <v>Water</v>
          </cell>
        </row>
        <row r="21960">
          <cell r="B21960">
            <v>123263.52</v>
          </cell>
          <cell r="C21960">
            <v>2013</v>
          </cell>
          <cell r="D21960" t="str">
            <v>700575  Human Resources</v>
          </cell>
          <cell r="E21960" t="str">
            <v>District 6</v>
          </cell>
          <cell r="F21960" t="str">
            <v>Water</v>
          </cell>
        </row>
        <row r="21961">
          <cell r="B21961">
            <v>3521.84</v>
          </cell>
          <cell r="C21961">
            <v>2013</v>
          </cell>
          <cell r="D21961" t="str">
            <v>700575  Human Resources</v>
          </cell>
          <cell r="E21961" t="str">
            <v>District 6</v>
          </cell>
          <cell r="F21961" t="str">
            <v>Water</v>
          </cell>
        </row>
        <row r="21962">
          <cell r="B21962">
            <v>49305.31</v>
          </cell>
          <cell r="C21962">
            <v>2013</v>
          </cell>
          <cell r="D21962" t="str">
            <v>700575  Human Resources</v>
          </cell>
          <cell r="E21962" t="str">
            <v>District 6</v>
          </cell>
          <cell r="F21962" t="str">
            <v>Water</v>
          </cell>
        </row>
        <row r="21963">
          <cell r="B21963">
            <v>140872.49</v>
          </cell>
          <cell r="C21963">
            <v>2013</v>
          </cell>
          <cell r="D21963" t="str">
            <v>700575  Human Resources</v>
          </cell>
          <cell r="E21963" t="str">
            <v>District 6</v>
          </cell>
          <cell r="F21963" t="str">
            <v>Water</v>
          </cell>
        </row>
        <row r="21964">
          <cell r="B21964">
            <v>147916.12</v>
          </cell>
          <cell r="C21964">
            <v>2013</v>
          </cell>
          <cell r="D21964" t="str">
            <v>700575  Human Resources</v>
          </cell>
          <cell r="E21964" t="str">
            <v>District 6</v>
          </cell>
          <cell r="F21964" t="str">
            <v>Water</v>
          </cell>
        </row>
        <row r="21965">
          <cell r="B21965">
            <v>66914.509999999995</v>
          </cell>
          <cell r="C21965">
            <v>2013</v>
          </cell>
          <cell r="D21965" t="str">
            <v>700575  Human Resources</v>
          </cell>
          <cell r="E21965" t="str">
            <v>District 8</v>
          </cell>
          <cell r="F21965" t="str">
            <v>Water</v>
          </cell>
        </row>
        <row r="21966">
          <cell r="B21966">
            <v>341615.65</v>
          </cell>
          <cell r="C21966">
            <v>2013</v>
          </cell>
          <cell r="D21966" t="str">
            <v>700575  Human Resources</v>
          </cell>
          <cell r="E21966" t="str">
            <v>District 8</v>
          </cell>
          <cell r="F21966" t="str">
            <v>Water</v>
          </cell>
        </row>
        <row r="21967">
          <cell r="B21967">
            <v>3521.84</v>
          </cell>
          <cell r="C21967">
            <v>2013</v>
          </cell>
          <cell r="D21967" t="str">
            <v>700575  Human Resources</v>
          </cell>
          <cell r="E21967" t="str">
            <v>District 8</v>
          </cell>
          <cell r="F21967" t="str">
            <v>Water</v>
          </cell>
        </row>
        <row r="21968">
          <cell r="B21968">
            <v>3521.84</v>
          </cell>
          <cell r="C21968">
            <v>2013</v>
          </cell>
          <cell r="D21968" t="str">
            <v>700575  Human Resources</v>
          </cell>
          <cell r="E21968" t="str">
            <v>District 8</v>
          </cell>
          <cell r="F21968" t="str">
            <v>Water</v>
          </cell>
        </row>
        <row r="21969">
          <cell r="B21969">
            <v>3521.84</v>
          </cell>
          <cell r="C21969">
            <v>2013</v>
          </cell>
          <cell r="D21969" t="str">
            <v>700575  Human Resources</v>
          </cell>
          <cell r="E21969" t="str">
            <v>District 8</v>
          </cell>
          <cell r="F21969" t="str">
            <v>Water</v>
          </cell>
        </row>
        <row r="21970">
          <cell r="B21970">
            <v>105654.35</v>
          </cell>
          <cell r="C21970">
            <v>2013</v>
          </cell>
          <cell r="D21970" t="str">
            <v>700575  Human Resources</v>
          </cell>
          <cell r="E21970" t="str">
            <v>District 8</v>
          </cell>
          <cell r="F21970" t="str">
            <v>Water</v>
          </cell>
        </row>
        <row r="21971">
          <cell r="B21971">
            <v>1482682.54</v>
          </cell>
          <cell r="C21971">
            <v>2013</v>
          </cell>
          <cell r="D21971" t="str">
            <v>700575  Human Resources</v>
          </cell>
          <cell r="E21971" t="str">
            <v>District 8</v>
          </cell>
          <cell r="F21971" t="str">
            <v>Water</v>
          </cell>
        </row>
        <row r="21972">
          <cell r="B21972">
            <v>7043.64</v>
          </cell>
          <cell r="C21972">
            <v>2013</v>
          </cell>
          <cell r="D21972" t="str">
            <v>700575  Human Resources</v>
          </cell>
          <cell r="E21972" t="str">
            <v>Informal Settlements</v>
          </cell>
          <cell r="F21972" t="str">
            <v>Sewer</v>
          </cell>
        </row>
        <row r="21973">
          <cell r="B21973">
            <v>257092.19</v>
          </cell>
          <cell r="C21973">
            <v>2013</v>
          </cell>
          <cell r="D21973" t="str">
            <v>700575  Human Resources</v>
          </cell>
          <cell r="E21973" t="str">
            <v>District 1</v>
          </cell>
          <cell r="F21973" t="str">
            <v>Sewer</v>
          </cell>
        </row>
        <row r="21974">
          <cell r="B21974">
            <v>165525.04999999999</v>
          </cell>
          <cell r="C21974">
            <v>2013</v>
          </cell>
          <cell r="D21974" t="str">
            <v>700575  Human Resources</v>
          </cell>
          <cell r="E21974" t="str">
            <v>District 7</v>
          </cell>
          <cell r="F21974" t="str">
            <v>Sewer</v>
          </cell>
        </row>
        <row r="21975">
          <cell r="B21975">
            <v>59870.720000000001</v>
          </cell>
          <cell r="C21975">
            <v>2013</v>
          </cell>
          <cell r="D21975" t="str">
            <v>700575  Human Resources</v>
          </cell>
          <cell r="E21975" t="str">
            <v>District 6</v>
          </cell>
          <cell r="F21975" t="str">
            <v>Sewer</v>
          </cell>
        </row>
        <row r="21976">
          <cell r="B21976">
            <v>3521.84</v>
          </cell>
          <cell r="C21976">
            <v>2013</v>
          </cell>
          <cell r="D21976" t="str">
            <v>700575  Human Resources</v>
          </cell>
          <cell r="E21976" t="str">
            <v>TOC</v>
          </cell>
          <cell r="F21976" t="str">
            <v>Sewer</v>
          </cell>
        </row>
        <row r="21977">
          <cell r="B21977">
            <v>38739.879999999997</v>
          </cell>
          <cell r="C21977">
            <v>2013</v>
          </cell>
          <cell r="D21977" t="str">
            <v>700575  Human Resources</v>
          </cell>
          <cell r="E21977" t="str">
            <v>District 3</v>
          </cell>
          <cell r="F21977" t="str">
            <v>Sewer</v>
          </cell>
        </row>
        <row r="21978">
          <cell r="B21978">
            <v>165525.04999999999</v>
          </cell>
          <cell r="C21978">
            <v>2013</v>
          </cell>
          <cell r="D21978" t="str">
            <v>700575  Human Resources</v>
          </cell>
          <cell r="E21978" t="str">
            <v>District 4</v>
          </cell>
          <cell r="F21978" t="str">
            <v>Sewer</v>
          </cell>
        </row>
        <row r="21979">
          <cell r="B21979">
            <v>105654.35</v>
          </cell>
          <cell r="C21979">
            <v>2013</v>
          </cell>
          <cell r="D21979" t="str">
            <v>700575  Human Resources</v>
          </cell>
          <cell r="E21979" t="str">
            <v>District 4</v>
          </cell>
          <cell r="F21979" t="str">
            <v>Sewer</v>
          </cell>
        </row>
        <row r="21980">
          <cell r="B21980">
            <v>70436.23</v>
          </cell>
          <cell r="C21980">
            <v>2013</v>
          </cell>
          <cell r="D21980" t="str">
            <v>700575  Human Resources</v>
          </cell>
          <cell r="E21980" t="str">
            <v>District 4</v>
          </cell>
          <cell r="F21980" t="str">
            <v>Sewer</v>
          </cell>
        </row>
        <row r="21981">
          <cell r="B21981">
            <v>88045.34</v>
          </cell>
          <cell r="C21981">
            <v>2013</v>
          </cell>
          <cell r="D21981" t="str">
            <v>700575  Human Resources</v>
          </cell>
          <cell r="E21981" t="str">
            <v>District 7</v>
          </cell>
          <cell r="F21981" t="str">
            <v>Sewer</v>
          </cell>
        </row>
        <row r="21982">
          <cell r="B21982">
            <v>38739.879999999997</v>
          </cell>
          <cell r="C21982">
            <v>2013</v>
          </cell>
          <cell r="D21982" t="str">
            <v>700575  Human Resources</v>
          </cell>
          <cell r="E21982" t="str">
            <v>District 6</v>
          </cell>
          <cell r="F21982" t="str">
            <v>Sewer</v>
          </cell>
        </row>
        <row r="21983">
          <cell r="B21983">
            <v>38739.879999999997</v>
          </cell>
          <cell r="C21983">
            <v>2013</v>
          </cell>
          <cell r="D21983" t="str">
            <v>700575  Human Resources</v>
          </cell>
          <cell r="E21983" t="str">
            <v>District 6</v>
          </cell>
          <cell r="F21983" t="str">
            <v>Sewer</v>
          </cell>
        </row>
        <row r="21984">
          <cell r="B21984">
            <v>109176.12</v>
          </cell>
          <cell r="C21984">
            <v>2013</v>
          </cell>
          <cell r="D21984" t="str">
            <v>700575  Human Resources</v>
          </cell>
          <cell r="E21984" t="str">
            <v>District 6</v>
          </cell>
          <cell r="F21984" t="str">
            <v>Sewer</v>
          </cell>
        </row>
        <row r="21985">
          <cell r="B21985">
            <v>7043.64</v>
          </cell>
          <cell r="C21985">
            <v>2013</v>
          </cell>
          <cell r="D21985" t="str">
            <v>700575  Human Resources</v>
          </cell>
          <cell r="E21985" t="str">
            <v>District 7</v>
          </cell>
          <cell r="F21985" t="str">
            <v>Sewer</v>
          </cell>
        </row>
        <row r="21986">
          <cell r="B21986">
            <v>28174.52</v>
          </cell>
          <cell r="C21986">
            <v>2013</v>
          </cell>
          <cell r="D21986" t="str">
            <v>700575  Human Resources</v>
          </cell>
          <cell r="E21986" t="str">
            <v>Logistics</v>
          </cell>
          <cell r="F21986" t="str">
            <v>Water</v>
          </cell>
        </row>
        <row r="21987">
          <cell r="B21987">
            <v>306397.59999999998</v>
          </cell>
          <cell r="C21987">
            <v>2013</v>
          </cell>
          <cell r="D21987" t="str">
            <v>700575  Human Resources</v>
          </cell>
          <cell r="E21987" t="str">
            <v>Informal Settlements</v>
          </cell>
          <cell r="F21987" t="str">
            <v>Water</v>
          </cell>
        </row>
        <row r="21988">
          <cell r="B21988">
            <v>183134.23</v>
          </cell>
          <cell r="C21988">
            <v>2013</v>
          </cell>
          <cell r="D21988" t="str">
            <v>700575  Human Resources</v>
          </cell>
          <cell r="E21988" t="str">
            <v>TOC</v>
          </cell>
          <cell r="F21988" t="str">
            <v>Water</v>
          </cell>
        </row>
        <row r="21989">
          <cell r="B21989">
            <v>345137.46</v>
          </cell>
          <cell r="C21989">
            <v>2013</v>
          </cell>
          <cell r="D21989" t="str">
            <v>700575  Human Resources</v>
          </cell>
          <cell r="E21989" t="str">
            <v>Informal Settlements</v>
          </cell>
          <cell r="F21989" t="str">
            <v>Water</v>
          </cell>
        </row>
        <row r="21990">
          <cell r="B21990">
            <v>126785.17</v>
          </cell>
          <cell r="C21990">
            <v>2013</v>
          </cell>
          <cell r="D21990" t="str">
            <v>700575  Human Resources</v>
          </cell>
          <cell r="E21990" t="str">
            <v>TOC</v>
          </cell>
          <cell r="F21990" t="str">
            <v>Water</v>
          </cell>
        </row>
        <row r="21991">
          <cell r="B21991">
            <v>35218.1</v>
          </cell>
          <cell r="C21991">
            <v>2013</v>
          </cell>
          <cell r="D21991" t="str">
            <v>700575  Human Resources</v>
          </cell>
          <cell r="E21991" t="str">
            <v>Logistics</v>
          </cell>
          <cell r="F21991" t="str">
            <v>Water</v>
          </cell>
        </row>
        <row r="21992">
          <cell r="B21992">
            <v>95088.91</v>
          </cell>
          <cell r="C21992">
            <v>2013</v>
          </cell>
          <cell r="D21992" t="str">
            <v>700575  Human Resources</v>
          </cell>
          <cell r="E21992" t="str">
            <v>Logistics</v>
          </cell>
          <cell r="F21992" t="str">
            <v>Water</v>
          </cell>
        </row>
        <row r="21993">
          <cell r="B21993">
            <v>176090.62</v>
          </cell>
          <cell r="C21993">
            <v>2013</v>
          </cell>
          <cell r="D21993" t="str">
            <v>700575  Human Resources</v>
          </cell>
          <cell r="E21993" t="str">
            <v>Logistics</v>
          </cell>
          <cell r="F21993" t="str">
            <v>Water</v>
          </cell>
        </row>
        <row r="21994">
          <cell r="B21994">
            <v>73958.05</v>
          </cell>
          <cell r="C21994">
            <v>2013</v>
          </cell>
          <cell r="D21994" t="str">
            <v>700575  Human Resources</v>
          </cell>
          <cell r="E21994" t="str">
            <v>Logistics</v>
          </cell>
          <cell r="F21994" t="str">
            <v>Water</v>
          </cell>
        </row>
        <row r="21995">
          <cell r="B21995">
            <v>144394.19</v>
          </cell>
          <cell r="C21995">
            <v>2013</v>
          </cell>
          <cell r="D21995" t="str">
            <v>700575  Human Resources</v>
          </cell>
          <cell r="E21995" t="str">
            <v>Logistics</v>
          </cell>
          <cell r="F21995" t="str">
            <v>Water</v>
          </cell>
        </row>
        <row r="21996">
          <cell r="B21996">
            <v>28174.52</v>
          </cell>
          <cell r="C21996">
            <v>2013</v>
          </cell>
          <cell r="D21996" t="str">
            <v>700575  Human Resources</v>
          </cell>
          <cell r="E21996" t="str">
            <v>District 1</v>
          </cell>
          <cell r="F21996" t="str">
            <v>Water</v>
          </cell>
        </row>
        <row r="21997">
          <cell r="B21997">
            <v>59870.720000000001</v>
          </cell>
          <cell r="C21997">
            <v>2013</v>
          </cell>
          <cell r="D21997" t="str">
            <v>700575  Human Resources</v>
          </cell>
          <cell r="E21997" t="str">
            <v>District 1</v>
          </cell>
          <cell r="F21997" t="str">
            <v>Water</v>
          </cell>
        </row>
        <row r="21998">
          <cell r="B21998">
            <v>281744.76</v>
          </cell>
          <cell r="C21998">
            <v>2013</v>
          </cell>
          <cell r="D21998" t="str">
            <v>700575  Human Resources</v>
          </cell>
          <cell r="E21998" t="str">
            <v>District 1</v>
          </cell>
          <cell r="F21998" t="str">
            <v>Water</v>
          </cell>
        </row>
        <row r="21999">
          <cell r="B21999">
            <v>17590.37</v>
          </cell>
          <cell r="C21999">
            <v>2013</v>
          </cell>
          <cell r="D21999" t="str">
            <v>700030  Budgets</v>
          </cell>
          <cell r="E21999" t="str">
            <v>District 4</v>
          </cell>
          <cell r="F21999" t="str">
            <v>Water</v>
          </cell>
        </row>
        <row r="22000">
          <cell r="B22000">
            <v>36319.54</v>
          </cell>
          <cell r="C22000">
            <v>2013</v>
          </cell>
          <cell r="D22000" t="str">
            <v>700030  Budgets</v>
          </cell>
          <cell r="E22000" t="str">
            <v>District 4</v>
          </cell>
          <cell r="F22000" t="str">
            <v>Water</v>
          </cell>
        </row>
        <row r="22001">
          <cell r="B22001">
            <v>31676.67</v>
          </cell>
          <cell r="C22001">
            <v>2013</v>
          </cell>
          <cell r="D22001" t="str">
            <v>700030  Budgets</v>
          </cell>
          <cell r="E22001" t="str">
            <v>District 4</v>
          </cell>
          <cell r="F22001" t="str">
            <v>Water</v>
          </cell>
        </row>
        <row r="22002">
          <cell r="B22002">
            <v>6171.41</v>
          </cell>
          <cell r="C22002">
            <v>2013</v>
          </cell>
          <cell r="D22002" t="str">
            <v>700030  Budgets</v>
          </cell>
          <cell r="E22002" t="str">
            <v>District 4</v>
          </cell>
          <cell r="F22002" t="str">
            <v>Water</v>
          </cell>
        </row>
        <row r="22003">
          <cell r="B22003">
            <v>6823.59</v>
          </cell>
          <cell r="C22003">
            <v>2013</v>
          </cell>
          <cell r="D22003" t="str">
            <v>700030  Budgets</v>
          </cell>
          <cell r="E22003" t="str">
            <v>District 4</v>
          </cell>
          <cell r="F22003" t="str">
            <v>Water</v>
          </cell>
        </row>
        <row r="22004">
          <cell r="B22004">
            <v>6188.66</v>
          </cell>
          <cell r="C22004">
            <v>2013</v>
          </cell>
          <cell r="D22004" t="str">
            <v>700030  Budgets</v>
          </cell>
          <cell r="E22004" t="str">
            <v>District 4</v>
          </cell>
          <cell r="F22004" t="str">
            <v>Water</v>
          </cell>
        </row>
        <row r="22005">
          <cell r="B22005">
            <v>16371.67</v>
          </cell>
          <cell r="C22005">
            <v>2013</v>
          </cell>
          <cell r="D22005" t="str">
            <v>700030  Budgets</v>
          </cell>
          <cell r="E22005" t="str">
            <v>District 3</v>
          </cell>
          <cell r="F22005" t="str">
            <v>Water</v>
          </cell>
        </row>
        <row r="22006">
          <cell r="B22006">
            <v>6239.99</v>
          </cell>
          <cell r="C22006">
            <v>2013</v>
          </cell>
          <cell r="D22006" t="str">
            <v>700030  Budgets</v>
          </cell>
          <cell r="E22006" t="str">
            <v>District 3</v>
          </cell>
          <cell r="F22006" t="str">
            <v>Water</v>
          </cell>
        </row>
        <row r="22007">
          <cell r="B22007">
            <v>11162.51</v>
          </cell>
          <cell r="C22007">
            <v>2013</v>
          </cell>
          <cell r="D22007" t="str">
            <v>700030  Budgets</v>
          </cell>
          <cell r="E22007" t="str">
            <v>District 3</v>
          </cell>
          <cell r="F22007" t="str">
            <v>Water</v>
          </cell>
        </row>
        <row r="22008">
          <cell r="B22008">
            <v>6434.69</v>
          </cell>
          <cell r="C22008">
            <v>2013</v>
          </cell>
          <cell r="D22008" t="str">
            <v>700030  Budgets</v>
          </cell>
          <cell r="E22008" t="str">
            <v>District 3</v>
          </cell>
          <cell r="F22008" t="str">
            <v>Water</v>
          </cell>
        </row>
        <row r="22009">
          <cell r="B22009">
            <v>11033.7</v>
          </cell>
          <cell r="C22009">
            <v>2013</v>
          </cell>
          <cell r="D22009" t="str">
            <v>700030  Budgets</v>
          </cell>
          <cell r="E22009" t="str">
            <v>District 6</v>
          </cell>
          <cell r="F22009" t="str">
            <v>Water</v>
          </cell>
        </row>
        <row r="22010">
          <cell r="B22010">
            <v>23117.1</v>
          </cell>
          <cell r="C22010">
            <v>2013</v>
          </cell>
          <cell r="D22010" t="str">
            <v>700030  Budgets</v>
          </cell>
          <cell r="E22010" t="str">
            <v>District 8</v>
          </cell>
          <cell r="F22010" t="str">
            <v>Water</v>
          </cell>
        </row>
        <row r="22011">
          <cell r="B22011">
            <v>6943</v>
          </cell>
          <cell r="C22011">
            <v>2013</v>
          </cell>
          <cell r="D22011" t="str">
            <v>700030  Budgets</v>
          </cell>
          <cell r="E22011" t="str">
            <v>District 8</v>
          </cell>
          <cell r="F22011" t="str">
            <v>Water</v>
          </cell>
        </row>
        <row r="22012">
          <cell r="B22012">
            <v>8313.01</v>
          </cell>
          <cell r="C22012">
            <v>2013</v>
          </cell>
          <cell r="D22012" t="str">
            <v>700030  Budgets</v>
          </cell>
          <cell r="E22012" t="str">
            <v>District 6</v>
          </cell>
          <cell r="F22012" t="str">
            <v>Water</v>
          </cell>
        </row>
        <row r="22013">
          <cell r="B22013">
            <v>6188.66</v>
          </cell>
          <cell r="C22013">
            <v>2013</v>
          </cell>
          <cell r="D22013" t="str">
            <v>700030  Budgets</v>
          </cell>
          <cell r="E22013" t="str">
            <v>TOC</v>
          </cell>
          <cell r="F22013" t="str">
            <v>Water</v>
          </cell>
        </row>
        <row r="22014">
          <cell r="B22014">
            <v>6188.66</v>
          </cell>
          <cell r="C22014">
            <v>2013</v>
          </cell>
          <cell r="D22014" t="str">
            <v>700030  Budgets</v>
          </cell>
          <cell r="E22014" t="str">
            <v>District 1</v>
          </cell>
          <cell r="F22014" t="str">
            <v>Water</v>
          </cell>
        </row>
        <row r="22015">
          <cell r="B22015">
            <v>11674.76</v>
          </cell>
          <cell r="C22015">
            <v>2013</v>
          </cell>
          <cell r="D22015" t="str">
            <v>700030  Budgets</v>
          </cell>
          <cell r="E22015" t="str">
            <v>District 1</v>
          </cell>
          <cell r="F22015" t="str">
            <v>Water</v>
          </cell>
        </row>
        <row r="22016">
          <cell r="B22016">
            <v>6188.66</v>
          </cell>
          <cell r="C22016">
            <v>2013</v>
          </cell>
          <cell r="D22016" t="str">
            <v>700030  Budgets</v>
          </cell>
          <cell r="E22016" t="str">
            <v>District 1</v>
          </cell>
          <cell r="F22016" t="str">
            <v>Water</v>
          </cell>
        </row>
        <row r="22017">
          <cell r="B22017">
            <v>11968.18</v>
          </cell>
          <cell r="C22017">
            <v>2013</v>
          </cell>
          <cell r="D22017" t="str">
            <v>700030  Budgets</v>
          </cell>
          <cell r="E22017" t="str">
            <v>District 1</v>
          </cell>
          <cell r="F22017" t="str">
            <v>Water</v>
          </cell>
        </row>
        <row r="22018">
          <cell r="B22018">
            <v>27816.400000000001</v>
          </cell>
          <cell r="C22018">
            <v>2013</v>
          </cell>
          <cell r="D22018" t="str">
            <v>700030  Budgets</v>
          </cell>
          <cell r="E22018" t="str">
            <v>District 1</v>
          </cell>
          <cell r="F22018" t="str">
            <v>Water</v>
          </cell>
        </row>
        <row r="22019">
          <cell r="B22019">
            <v>10240.17</v>
          </cell>
          <cell r="C22019">
            <v>2013</v>
          </cell>
          <cell r="D22019" t="str">
            <v>700030  Budgets</v>
          </cell>
          <cell r="E22019" t="str">
            <v>Logistics</v>
          </cell>
          <cell r="F22019" t="str">
            <v>Water</v>
          </cell>
        </row>
        <row r="22020">
          <cell r="B22020">
            <v>7405.54</v>
          </cell>
          <cell r="C22020">
            <v>2013</v>
          </cell>
          <cell r="D22020" t="str">
            <v>700030  Budgets</v>
          </cell>
          <cell r="E22020" t="str">
            <v>Logistics</v>
          </cell>
          <cell r="F22020" t="str">
            <v>Water</v>
          </cell>
        </row>
        <row r="22021">
          <cell r="B22021">
            <v>8834.1200000000008</v>
          </cell>
          <cell r="C22021">
            <v>2013</v>
          </cell>
          <cell r="D22021" t="str">
            <v>700030  Budgets</v>
          </cell>
          <cell r="E22021" t="str">
            <v>Logistics</v>
          </cell>
          <cell r="F22021" t="str">
            <v>Water</v>
          </cell>
        </row>
        <row r="22022">
          <cell r="B22022">
            <v>7405.54</v>
          </cell>
          <cell r="C22022">
            <v>2013</v>
          </cell>
          <cell r="D22022" t="str">
            <v>700030  Budgets</v>
          </cell>
          <cell r="E22022" t="str">
            <v>Logistics</v>
          </cell>
          <cell r="F22022" t="str">
            <v>Water</v>
          </cell>
        </row>
        <row r="22023">
          <cell r="B22023">
            <v>10834.34</v>
          </cell>
          <cell r="C22023">
            <v>2013</v>
          </cell>
          <cell r="D22023" t="str">
            <v>700030  Budgets</v>
          </cell>
          <cell r="E22023" t="str">
            <v>Logistics</v>
          </cell>
          <cell r="F22023" t="str">
            <v>Water</v>
          </cell>
        </row>
        <row r="22024">
          <cell r="B22024">
            <v>7388.29</v>
          </cell>
          <cell r="C22024">
            <v>2013</v>
          </cell>
          <cell r="D22024" t="str">
            <v>700030  Budgets</v>
          </cell>
          <cell r="E22024" t="str">
            <v>Logistics</v>
          </cell>
          <cell r="F22024" t="str">
            <v>Water</v>
          </cell>
        </row>
        <row r="22025">
          <cell r="B22025">
            <v>6412.11</v>
          </cell>
          <cell r="C22025">
            <v>2013</v>
          </cell>
          <cell r="D22025" t="str">
            <v>700030  Budgets</v>
          </cell>
          <cell r="E22025" t="str">
            <v>District 8</v>
          </cell>
          <cell r="F22025" t="str">
            <v>Water</v>
          </cell>
        </row>
        <row r="22026">
          <cell r="B22026">
            <v>6188.66</v>
          </cell>
          <cell r="C22026">
            <v>2013</v>
          </cell>
          <cell r="D22026" t="str">
            <v>700030  Budgets</v>
          </cell>
          <cell r="E22026" t="e">
            <v>#N/A</v>
          </cell>
          <cell r="F22026" t="str">
            <v>Sewer</v>
          </cell>
        </row>
        <row r="22027">
          <cell r="B22027">
            <v>6171.41</v>
          </cell>
          <cell r="C22027">
            <v>2013</v>
          </cell>
          <cell r="D22027" t="str">
            <v>700030  Budgets</v>
          </cell>
          <cell r="E22027" t="e">
            <v>#N/A</v>
          </cell>
          <cell r="F22027" t="str">
            <v>Sewer</v>
          </cell>
        </row>
        <row r="22028">
          <cell r="B22028">
            <v>6171.41</v>
          </cell>
          <cell r="C22028">
            <v>2013</v>
          </cell>
          <cell r="D22028" t="str">
            <v>700030  Budgets</v>
          </cell>
          <cell r="E22028" t="str">
            <v>District 8</v>
          </cell>
          <cell r="F22028" t="str">
            <v>Water</v>
          </cell>
        </row>
        <row r="22029">
          <cell r="B22029">
            <v>6171.41</v>
          </cell>
          <cell r="C22029">
            <v>2013</v>
          </cell>
          <cell r="D22029" t="str">
            <v>700030  Budgets</v>
          </cell>
          <cell r="E22029" t="str">
            <v>District 8</v>
          </cell>
          <cell r="F22029" t="str">
            <v>Water</v>
          </cell>
        </row>
        <row r="22030">
          <cell r="B22030">
            <v>35087.94</v>
          </cell>
          <cell r="C22030">
            <v>2013</v>
          </cell>
          <cell r="D22030" t="str">
            <v>700030  Budgets</v>
          </cell>
          <cell r="E22030" t="str">
            <v>District 8</v>
          </cell>
          <cell r="F22030" t="str">
            <v>Water</v>
          </cell>
        </row>
        <row r="22031">
          <cell r="B22031">
            <v>21857.919999999998</v>
          </cell>
          <cell r="C22031">
            <v>2013</v>
          </cell>
          <cell r="D22031" t="str">
            <v>700030  Budgets</v>
          </cell>
          <cell r="E22031" t="str">
            <v>District 8</v>
          </cell>
          <cell r="F22031" t="str">
            <v>Water</v>
          </cell>
        </row>
        <row r="22032">
          <cell r="B22032">
            <v>6171.41</v>
          </cell>
          <cell r="C22032">
            <v>2013</v>
          </cell>
          <cell r="D22032" t="str">
            <v>700030  Budgets</v>
          </cell>
          <cell r="E22032" t="str">
            <v>District 8</v>
          </cell>
          <cell r="F22032" t="str">
            <v>Water</v>
          </cell>
        </row>
        <row r="22033">
          <cell r="B22033">
            <v>8312.32</v>
          </cell>
          <cell r="C22033">
            <v>2013</v>
          </cell>
          <cell r="D22033" t="str">
            <v>700030  Budgets</v>
          </cell>
          <cell r="E22033" t="str">
            <v>District 8</v>
          </cell>
          <cell r="F22033" t="str">
            <v>Water</v>
          </cell>
        </row>
        <row r="22034">
          <cell r="B22034">
            <v>6306.39</v>
          </cell>
          <cell r="C22034">
            <v>2013</v>
          </cell>
          <cell r="D22034" t="str">
            <v>700030  Budgets</v>
          </cell>
          <cell r="E22034" t="str">
            <v>District 8</v>
          </cell>
          <cell r="F22034" t="str">
            <v>Water</v>
          </cell>
        </row>
        <row r="22035">
          <cell r="B22035">
            <v>20328.02</v>
          </cell>
          <cell r="C22035">
            <v>2013</v>
          </cell>
          <cell r="D22035" t="str">
            <v>700030  Budgets</v>
          </cell>
          <cell r="E22035" t="str">
            <v>District 8</v>
          </cell>
          <cell r="F22035" t="str">
            <v>Water</v>
          </cell>
        </row>
        <row r="22036">
          <cell r="B22036">
            <v>6239.99</v>
          </cell>
          <cell r="C22036">
            <v>2013</v>
          </cell>
          <cell r="D22036" t="str">
            <v>700030  Budgets</v>
          </cell>
          <cell r="E22036" t="str">
            <v>District 8</v>
          </cell>
          <cell r="F22036" t="str">
            <v>Water</v>
          </cell>
        </row>
        <row r="22037">
          <cell r="B22037">
            <v>12947.23</v>
          </cell>
          <cell r="C22037">
            <v>2013</v>
          </cell>
          <cell r="D22037" t="str">
            <v>700030  Budgets</v>
          </cell>
          <cell r="E22037" t="str">
            <v>District 8</v>
          </cell>
          <cell r="F22037" t="str">
            <v>Water</v>
          </cell>
        </row>
        <row r="22038">
          <cell r="B22038">
            <v>7557.98</v>
          </cell>
          <cell r="C22038">
            <v>2013</v>
          </cell>
          <cell r="D22038" t="str">
            <v>700030  Budgets</v>
          </cell>
          <cell r="E22038" t="str">
            <v>District 8</v>
          </cell>
          <cell r="F22038" t="str">
            <v>Water</v>
          </cell>
        </row>
        <row r="22039">
          <cell r="B22039">
            <v>10484.83</v>
          </cell>
          <cell r="C22039">
            <v>2013</v>
          </cell>
          <cell r="D22039" t="str">
            <v>700030  Budgets</v>
          </cell>
          <cell r="E22039" t="str">
            <v>District 6</v>
          </cell>
          <cell r="F22039" t="str">
            <v>Water</v>
          </cell>
        </row>
        <row r="22040">
          <cell r="B22040">
            <v>27204.06</v>
          </cell>
          <cell r="C22040">
            <v>2013</v>
          </cell>
          <cell r="D22040" t="str">
            <v>700030  Budgets</v>
          </cell>
          <cell r="E22040" t="str">
            <v>District 6</v>
          </cell>
          <cell r="F22040" t="str">
            <v>Water</v>
          </cell>
        </row>
        <row r="22041">
          <cell r="B22041">
            <v>14764.55</v>
          </cell>
          <cell r="C22041">
            <v>2013</v>
          </cell>
          <cell r="D22041" t="str">
            <v>700030  Budgets</v>
          </cell>
          <cell r="E22041" t="str">
            <v>District 6</v>
          </cell>
          <cell r="F22041" t="str">
            <v>Water</v>
          </cell>
        </row>
        <row r="22042">
          <cell r="B22042">
            <v>12214.9</v>
          </cell>
          <cell r="C22042">
            <v>2013</v>
          </cell>
          <cell r="D22042" t="str">
            <v>700030  Budgets</v>
          </cell>
          <cell r="E22042" t="str">
            <v>District 6</v>
          </cell>
          <cell r="F22042" t="str">
            <v>Water</v>
          </cell>
        </row>
        <row r="22043">
          <cell r="B22043">
            <v>6239.99</v>
          </cell>
          <cell r="C22043">
            <v>2013</v>
          </cell>
          <cell r="D22043" t="str">
            <v>700030  Budgets</v>
          </cell>
          <cell r="E22043" t="str">
            <v>District 6</v>
          </cell>
          <cell r="F22043" t="str">
            <v>Water</v>
          </cell>
        </row>
        <row r="22044">
          <cell r="B22044">
            <v>32400.6</v>
          </cell>
          <cell r="C22044">
            <v>2013</v>
          </cell>
          <cell r="D22044" t="str">
            <v>700030  Budgets</v>
          </cell>
          <cell r="E22044" t="str">
            <v>District 6</v>
          </cell>
          <cell r="F22044" t="str">
            <v>Water</v>
          </cell>
        </row>
        <row r="22045">
          <cell r="B22045">
            <v>6468.75</v>
          </cell>
          <cell r="C22045">
            <v>2013</v>
          </cell>
          <cell r="D22045" t="str">
            <v>700030  Budgets</v>
          </cell>
          <cell r="E22045" t="str">
            <v>District 6</v>
          </cell>
          <cell r="F22045" t="str">
            <v>Water</v>
          </cell>
        </row>
        <row r="22046">
          <cell r="B22046">
            <v>6188.66</v>
          </cell>
          <cell r="C22046">
            <v>2013</v>
          </cell>
          <cell r="D22046" t="str">
            <v>700030  Budgets</v>
          </cell>
          <cell r="E22046" t="str">
            <v>District 8</v>
          </cell>
          <cell r="F22046" t="str">
            <v>Water</v>
          </cell>
        </row>
        <row r="22047">
          <cell r="B22047">
            <v>6182.93</v>
          </cell>
          <cell r="C22047">
            <v>2013</v>
          </cell>
          <cell r="D22047" t="str">
            <v>700030  Budgets</v>
          </cell>
          <cell r="E22047" t="str">
            <v>District 8</v>
          </cell>
          <cell r="F22047" t="str">
            <v>Water</v>
          </cell>
        </row>
        <row r="22048">
          <cell r="B22048">
            <v>6188.66</v>
          </cell>
          <cell r="C22048">
            <v>2013</v>
          </cell>
          <cell r="D22048" t="str">
            <v>700030  Budgets</v>
          </cell>
          <cell r="E22048" t="str">
            <v>District 8</v>
          </cell>
          <cell r="F22048" t="str">
            <v>Water</v>
          </cell>
        </row>
        <row r="22049">
          <cell r="B22049">
            <v>24387.88</v>
          </cell>
          <cell r="C22049">
            <v>2013</v>
          </cell>
          <cell r="D22049" t="str">
            <v>700030  Budgets</v>
          </cell>
          <cell r="E22049" t="str">
            <v>District 8</v>
          </cell>
          <cell r="F22049" t="str">
            <v>Water</v>
          </cell>
        </row>
        <row r="22050">
          <cell r="B22050">
            <v>6171.41</v>
          </cell>
          <cell r="C22050">
            <v>2013</v>
          </cell>
          <cell r="D22050" t="str">
            <v>700030  Budgets</v>
          </cell>
          <cell r="E22050" t="str">
            <v>District 1</v>
          </cell>
          <cell r="F22050" t="str">
            <v>Water</v>
          </cell>
        </row>
        <row r="22051">
          <cell r="B22051">
            <v>6363.91</v>
          </cell>
          <cell r="C22051">
            <v>2013</v>
          </cell>
          <cell r="D22051" t="str">
            <v>700030  Budgets</v>
          </cell>
          <cell r="E22051" t="str">
            <v>District 8</v>
          </cell>
          <cell r="F22051" t="str">
            <v>Water</v>
          </cell>
        </row>
        <row r="22052">
          <cell r="B22052">
            <v>9257.1200000000008</v>
          </cell>
          <cell r="C22052">
            <v>2013</v>
          </cell>
          <cell r="D22052" t="str">
            <v>700030  Budgets</v>
          </cell>
          <cell r="E22052" t="str">
            <v>Logistics</v>
          </cell>
          <cell r="F22052" t="str">
            <v>Water</v>
          </cell>
        </row>
        <row r="22053">
          <cell r="B22053">
            <v>6188.66</v>
          </cell>
          <cell r="C22053">
            <v>2013</v>
          </cell>
          <cell r="D22053" t="str">
            <v>700030  Budgets</v>
          </cell>
          <cell r="E22053" t="str">
            <v>District 4</v>
          </cell>
          <cell r="F22053" t="str">
            <v>Sewer</v>
          </cell>
        </row>
        <row r="22054">
          <cell r="B22054">
            <v>9711.0300000000007</v>
          </cell>
          <cell r="C22054">
            <v>2013</v>
          </cell>
          <cell r="D22054" t="str">
            <v>700030  Budgets</v>
          </cell>
          <cell r="E22054" t="str">
            <v>District 4</v>
          </cell>
          <cell r="F22054" t="str">
            <v>Sewer</v>
          </cell>
        </row>
        <row r="22055">
          <cell r="B22055">
            <v>10894.06</v>
          </cell>
          <cell r="C22055">
            <v>2013</v>
          </cell>
          <cell r="D22055" t="str">
            <v>700030  Budgets</v>
          </cell>
          <cell r="E22055" t="str">
            <v>District 4</v>
          </cell>
          <cell r="F22055" t="str">
            <v>Sewer</v>
          </cell>
        </row>
        <row r="22056">
          <cell r="B22056">
            <v>15450.64</v>
          </cell>
          <cell r="C22056">
            <v>2013</v>
          </cell>
          <cell r="D22056" t="str">
            <v>700030  Budgets</v>
          </cell>
          <cell r="E22056" t="str">
            <v>District 3</v>
          </cell>
          <cell r="F22056" t="str">
            <v>Sewer</v>
          </cell>
        </row>
        <row r="22057">
          <cell r="B22057">
            <v>6171.41</v>
          </cell>
          <cell r="C22057">
            <v>2013</v>
          </cell>
          <cell r="D22057" t="str">
            <v>700030  Budgets</v>
          </cell>
          <cell r="E22057" t="str">
            <v>District 3</v>
          </cell>
          <cell r="F22057" t="str">
            <v>Sewer</v>
          </cell>
        </row>
        <row r="22058">
          <cell r="B22058">
            <v>27374.53</v>
          </cell>
          <cell r="C22058">
            <v>2013</v>
          </cell>
          <cell r="D22058" t="str">
            <v>700030  Budgets</v>
          </cell>
          <cell r="E22058" t="str">
            <v>District 3</v>
          </cell>
          <cell r="F22058" t="str">
            <v>Sewer</v>
          </cell>
        </row>
        <row r="22059">
          <cell r="B22059">
            <v>6922.74</v>
          </cell>
          <cell r="C22059">
            <v>2013</v>
          </cell>
          <cell r="D22059" t="str">
            <v>700030  Budgets</v>
          </cell>
          <cell r="E22059" t="str">
            <v>TOC</v>
          </cell>
          <cell r="F22059" t="str">
            <v>Sewer</v>
          </cell>
        </row>
        <row r="22060">
          <cell r="B22060">
            <v>10808.11</v>
          </cell>
          <cell r="C22060">
            <v>2013</v>
          </cell>
          <cell r="D22060" t="str">
            <v>700030  Budgets</v>
          </cell>
          <cell r="E22060" t="str">
            <v>District 7</v>
          </cell>
          <cell r="F22060" t="str">
            <v>Sewer</v>
          </cell>
        </row>
        <row r="22061">
          <cell r="B22061">
            <v>6182.93</v>
          </cell>
          <cell r="C22061">
            <v>2013</v>
          </cell>
          <cell r="D22061" t="str">
            <v>700030  Budgets</v>
          </cell>
          <cell r="E22061" t="str">
            <v>District 7</v>
          </cell>
          <cell r="F22061" t="str">
            <v>Sewer</v>
          </cell>
        </row>
        <row r="22062">
          <cell r="B22062">
            <v>9461.18</v>
          </cell>
          <cell r="C22062">
            <v>2013</v>
          </cell>
          <cell r="D22062" t="str">
            <v>700030  Budgets</v>
          </cell>
          <cell r="E22062" t="str">
            <v>District 6</v>
          </cell>
          <cell r="F22062" t="str">
            <v>Sewer</v>
          </cell>
        </row>
        <row r="22063">
          <cell r="B22063">
            <v>12112.68</v>
          </cell>
          <cell r="C22063">
            <v>2013</v>
          </cell>
          <cell r="D22063" t="str">
            <v>700030  Budgets</v>
          </cell>
          <cell r="E22063" t="str">
            <v>District 7</v>
          </cell>
          <cell r="F22063" t="str">
            <v>Sewer</v>
          </cell>
        </row>
        <row r="22064">
          <cell r="B22064">
            <v>6188.66</v>
          </cell>
          <cell r="C22064">
            <v>2013</v>
          </cell>
          <cell r="D22064" t="str">
            <v>700030  Budgets</v>
          </cell>
          <cell r="E22064" t="str">
            <v>District 1</v>
          </cell>
          <cell r="F22064" t="str">
            <v>Sewer</v>
          </cell>
        </row>
        <row r="22065">
          <cell r="B22065">
            <v>15964.39</v>
          </cell>
          <cell r="C22065">
            <v>2013</v>
          </cell>
          <cell r="D22065" t="str">
            <v>700030  Budgets</v>
          </cell>
          <cell r="E22065" t="str">
            <v>District 1</v>
          </cell>
          <cell r="F22065" t="str">
            <v>Sewer</v>
          </cell>
        </row>
        <row r="22066">
          <cell r="B22066">
            <v>12932.81</v>
          </cell>
          <cell r="C22066">
            <v>2013</v>
          </cell>
          <cell r="D22066" t="str">
            <v>700030  Budgets</v>
          </cell>
          <cell r="E22066" t="str">
            <v>District 1</v>
          </cell>
          <cell r="F22066" t="str">
            <v>Sewer</v>
          </cell>
        </row>
        <row r="22067">
          <cell r="B22067">
            <v>6188.66</v>
          </cell>
          <cell r="C22067">
            <v>2013</v>
          </cell>
          <cell r="D22067" t="str">
            <v>700030  Budgets</v>
          </cell>
          <cell r="E22067" t="str">
            <v>Logistics</v>
          </cell>
          <cell r="F22067" t="str">
            <v>Sewer</v>
          </cell>
        </row>
        <row r="22068">
          <cell r="B22068">
            <v>6907.26</v>
          </cell>
          <cell r="C22068">
            <v>2013</v>
          </cell>
          <cell r="D22068" t="str">
            <v>700030  Budgets</v>
          </cell>
          <cell r="E22068" t="str">
            <v>Logistics</v>
          </cell>
          <cell r="F22068" t="str">
            <v>Sewer</v>
          </cell>
        </row>
        <row r="22069">
          <cell r="B22069">
            <v>6188.66</v>
          </cell>
          <cell r="C22069">
            <v>2013</v>
          </cell>
          <cell r="D22069" t="str">
            <v>700030  Budgets</v>
          </cell>
          <cell r="E22069" t="str">
            <v>Logistics</v>
          </cell>
          <cell r="F22069" t="str">
            <v>Sewer</v>
          </cell>
        </row>
        <row r="22070">
          <cell r="B22070">
            <v>6171.41</v>
          </cell>
          <cell r="C22070">
            <v>2013</v>
          </cell>
          <cell r="D22070" t="str">
            <v>700030  Budgets</v>
          </cell>
          <cell r="E22070" t="str">
            <v>Logistics</v>
          </cell>
          <cell r="F22070" t="str">
            <v>Sewer</v>
          </cell>
        </row>
        <row r="22071">
          <cell r="B22071">
            <v>6918.78</v>
          </cell>
          <cell r="C22071">
            <v>2013</v>
          </cell>
          <cell r="D22071" t="str">
            <v>700030  Budgets</v>
          </cell>
          <cell r="E22071" t="str">
            <v>Logistics</v>
          </cell>
          <cell r="F22071" t="str">
            <v>Sewer</v>
          </cell>
        </row>
        <row r="22072">
          <cell r="B22072">
            <v>6171.41</v>
          </cell>
          <cell r="C22072">
            <v>2013</v>
          </cell>
          <cell r="D22072" t="str">
            <v>700030  Budgets</v>
          </cell>
          <cell r="E22072" t="str">
            <v>Logistics</v>
          </cell>
          <cell r="F22072" t="str">
            <v>Sewer</v>
          </cell>
        </row>
        <row r="22073">
          <cell r="B22073">
            <v>21298.5</v>
          </cell>
          <cell r="C22073">
            <v>2013</v>
          </cell>
          <cell r="D22073" t="str">
            <v>700030  Budgets</v>
          </cell>
          <cell r="E22073" t="str">
            <v>Logistics</v>
          </cell>
          <cell r="F22073" t="str">
            <v>Sewer</v>
          </cell>
        </row>
        <row r="22074">
          <cell r="B22074">
            <v>46902.17</v>
          </cell>
          <cell r="C22074">
            <v>2013</v>
          </cell>
          <cell r="D22074" t="str">
            <v>700030  Budgets</v>
          </cell>
          <cell r="E22074" t="str">
            <v>Informal Settlements</v>
          </cell>
          <cell r="F22074" t="str">
            <v>Sewer</v>
          </cell>
        </row>
        <row r="22075">
          <cell r="B22075">
            <v>6188.66</v>
          </cell>
          <cell r="C22075">
            <v>2013</v>
          </cell>
          <cell r="D22075" t="str">
            <v>700030  Budgets</v>
          </cell>
          <cell r="E22075" t="str">
            <v>TOC</v>
          </cell>
          <cell r="F22075" t="str">
            <v>Sewer</v>
          </cell>
        </row>
        <row r="22076">
          <cell r="B22076">
            <v>33974.550000000003</v>
          </cell>
          <cell r="C22076">
            <v>2013</v>
          </cell>
          <cell r="D22076" t="str">
            <v>700030  Budgets</v>
          </cell>
          <cell r="E22076" t="str">
            <v>Planning &amp; Design</v>
          </cell>
          <cell r="F22076" t="str">
            <v>Sewer</v>
          </cell>
        </row>
        <row r="22077">
          <cell r="B22077">
            <v>24695.34</v>
          </cell>
          <cell r="C22077">
            <v>2013</v>
          </cell>
          <cell r="D22077" t="str">
            <v>700030  Budgets</v>
          </cell>
          <cell r="E22077" t="str">
            <v>Planning &amp; Design</v>
          </cell>
          <cell r="F22077" t="str">
            <v>Sewer</v>
          </cell>
        </row>
        <row r="22078">
          <cell r="B22078">
            <v>7029.41</v>
          </cell>
          <cell r="C22078">
            <v>2013</v>
          </cell>
          <cell r="D22078" t="str">
            <v>700030  Budgets</v>
          </cell>
          <cell r="E22078" t="str">
            <v>Informal Settlements</v>
          </cell>
          <cell r="F22078" t="str">
            <v>Sewer</v>
          </cell>
        </row>
        <row r="22079">
          <cell r="B22079">
            <v>15479.4</v>
          </cell>
          <cell r="C22079">
            <v>2013</v>
          </cell>
          <cell r="D22079" t="str">
            <v>700030  Budgets</v>
          </cell>
          <cell r="E22079" t="str">
            <v>District 4</v>
          </cell>
          <cell r="F22079" t="str">
            <v>Sewer</v>
          </cell>
        </row>
        <row r="22080">
          <cell r="B22080">
            <v>6918.78</v>
          </cell>
          <cell r="C22080">
            <v>2013</v>
          </cell>
          <cell r="D22080" t="str">
            <v>700030  Budgets</v>
          </cell>
          <cell r="E22080" t="str">
            <v>Logistics</v>
          </cell>
          <cell r="F22080" t="str">
            <v>Water</v>
          </cell>
        </row>
        <row r="22081">
          <cell r="B22081">
            <v>6857.15</v>
          </cell>
          <cell r="C22081">
            <v>2013</v>
          </cell>
          <cell r="D22081" t="str">
            <v>700030  Budgets</v>
          </cell>
          <cell r="E22081" t="str">
            <v>Logistics</v>
          </cell>
          <cell r="F22081" t="str">
            <v>Water</v>
          </cell>
        </row>
        <row r="22082">
          <cell r="B22082">
            <v>8662.31</v>
          </cell>
          <cell r="C22082">
            <v>2013</v>
          </cell>
          <cell r="D22082" t="str">
            <v>700030  Budgets</v>
          </cell>
          <cell r="E22082" t="str">
            <v>TOC</v>
          </cell>
          <cell r="F22082" t="str">
            <v>Water</v>
          </cell>
        </row>
        <row r="22083">
          <cell r="B22083">
            <v>25339.43</v>
          </cell>
          <cell r="C22083">
            <v>2013</v>
          </cell>
          <cell r="D22083" t="str">
            <v>700030  Budgets</v>
          </cell>
          <cell r="E22083" t="str">
            <v>Informal Settlements</v>
          </cell>
          <cell r="F22083" t="str">
            <v>Water</v>
          </cell>
        </row>
        <row r="22084">
          <cell r="B22084">
            <v>14385.63</v>
          </cell>
          <cell r="C22084">
            <v>2013</v>
          </cell>
          <cell r="D22084" t="str">
            <v>700030  Budgets</v>
          </cell>
          <cell r="E22084" t="str">
            <v>TOC</v>
          </cell>
          <cell r="F22084" t="str">
            <v>Water</v>
          </cell>
        </row>
        <row r="22085">
          <cell r="B22085">
            <v>43676.49</v>
          </cell>
          <cell r="C22085">
            <v>2013</v>
          </cell>
          <cell r="D22085" t="str">
            <v>700030  Budgets</v>
          </cell>
          <cell r="E22085" t="str">
            <v>Planning &amp; Design</v>
          </cell>
          <cell r="F22085" t="str">
            <v>Water</v>
          </cell>
        </row>
        <row r="22086">
          <cell r="B22086">
            <v>12978.22</v>
          </cell>
          <cell r="C22086">
            <v>2013</v>
          </cell>
          <cell r="D22086" t="str">
            <v>700030  Budgets</v>
          </cell>
          <cell r="E22086" t="str">
            <v>Informal Settlements</v>
          </cell>
          <cell r="F22086" t="str">
            <v>Water</v>
          </cell>
        </row>
        <row r="22087">
          <cell r="B22087">
            <v>27430.240000000002</v>
          </cell>
          <cell r="C22087">
            <v>2013</v>
          </cell>
          <cell r="D22087" t="str">
            <v>700030  Budgets</v>
          </cell>
          <cell r="E22087" t="str">
            <v>Logistics</v>
          </cell>
          <cell r="F22087" t="str">
            <v>Water</v>
          </cell>
        </row>
        <row r="22088">
          <cell r="B22088">
            <v>6171.41</v>
          </cell>
          <cell r="C22088">
            <v>2013</v>
          </cell>
          <cell r="D22088" t="str">
            <v>700030  Budgets</v>
          </cell>
          <cell r="E22088" t="str">
            <v>District 7</v>
          </cell>
          <cell r="F22088" t="str">
            <v>Sewer</v>
          </cell>
        </row>
        <row r="22089">
          <cell r="B22089">
            <v>6188.66</v>
          </cell>
          <cell r="C22089">
            <v>2013</v>
          </cell>
          <cell r="D22089" t="str">
            <v>700030  Budgets</v>
          </cell>
          <cell r="E22089" t="str">
            <v>District 7</v>
          </cell>
          <cell r="F22089" t="str">
            <v>Sewer</v>
          </cell>
        </row>
        <row r="22090">
          <cell r="B22090">
            <v>7586.88</v>
          </cell>
          <cell r="C22090">
            <v>2013</v>
          </cell>
          <cell r="D22090" t="str">
            <v>700030  Budgets</v>
          </cell>
          <cell r="E22090" t="str">
            <v>District 7</v>
          </cell>
          <cell r="F22090" t="str">
            <v>Sewer</v>
          </cell>
        </row>
        <row r="22091">
          <cell r="B22091">
            <v>6188.66</v>
          </cell>
          <cell r="C22091">
            <v>2013</v>
          </cell>
          <cell r="D22091" t="str">
            <v>700030  Budgets</v>
          </cell>
          <cell r="E22091" t="str">
            <v>District 7</v>
          </cell>
          <cell r="F22091" t="str">
            <v>Sewer</v>
          </cell>
        </row>
        <row r="22092">
          <cell r="B22092">
            <v>6188.66</v>
          </cell>
          <cell r="C22092">
            <v>2013</v>
          </cell>
          <cell r="D22092" t="str">
            <v>700030  Budgets</v>
          </cell>
          <cell r="E22092" t="str">
            <v>District 7</v>
          </cell>
          <cell r="F22092" t="str">
            <v>Sewer</v>
          </cell>
        </row>
        <row r="22093">
          <cell r="B22093">
            <v>7633.27</v>
          </cell>
          <cell r="C22093">
            <v>2013</v>
          </cell>
          <cell r="D22093" t="str">
            <v>700030  Budgets</v>
          </cell>
          <cell r="E22093" t="str">
            <v>District 7</v>
          </cell>
          <cell r="F22093" t="str">
            <v>Sewer</v>
          </cell>
        </row>
        <row r="22094">
          <cell r="B22094">
            <v>9691.15</v>
          </cell>
          <cell r="C22094">
            <v>2013</v>
          </cell>
          <cell r="D22094" t="str">
            <v>700030  Budgets</v>
          </cell>
          <cell r="E22094" t="str">
            <v>District 6</v>
          </cell>
          <cell r="F22094" t="str">
            <v>Sewer</v>
          </cell>
        </row>
        <row r="22095">
          <cell r="B22095">
            <v>20064.37</v>
          </cell>
          <cell r="C22095">
            <v>2013</v>
          </cell>
          <cell r="D22095" t="str">
            <v>700030  Budgets</v>
          </cell>
          <cell r="E22095" t="str">
            <v>District 6</v>
          </cell>
          <cell r="F22095" t="str">
            <v>Sewer</v>
          </cell>
        </row>
        <row r="22096">
          <cell r="B22096">
            <v>6228.93</v>
          </cell>
          <cell r="C22096">
            <v>2013</v>
          </cell>
          <cell r="D22096" t="str">
            <v>700030  Budgets</v>
          </cell>
          <cell r="E22096" t="str">
            <v>District 6</v>
          </cell>
          <cell r="F22096" t="str">
            <v>Sewer</v>
          </cell>
        </row>
        <row r="22097">
          <cell r="B22097">
            <v>9027.58</v>
          </cell>
          <cell r="C22097">
            <v>2013</v>
          </cell>
          <cell r="D22097" t="str">
            <v>700030  Budgets</v>
          </cell>
          <cell r="E22097" t="str">
            <v>District 6</v>
          </cell>
          <cell r="F22097" t="str">
            <v>Sewer</v>
          </cell>
        </row>
        <row r="22098">
          <cell r="B22098">
            <v>9514.35</v>
          </cell>
          <cell r="C22098">
            <v>2013</v>
          </cell>
          <cell r="D22098" t="str">
            <v>700030  Budgets</v>
          </cell>
          <cell r="E22098" t="str">
            <v>District 6</v>
          </cell>
          <cell r="F22098" t="str">
            <v>Sewer</v>
          </cell>
        </row>
        <row r="22099">
          <cell r="B22099">
            <v>7521</v>
          </cell>
          <cell r="C22099">
            <v>2013</v>
          </cell>
          <cell r="D22099" t="str">
            <v>700030  Budgets</v>
          </cell>
          <cell r="E22099" t="str">
            <v>District 6</v>
          </cell>
          <cell r="F22099" t="str">
            <v>Sewer</v>
          </cell>
        </row>
        <row r="22100">
          <cell r="B22100">
            <v>6188.66</v>
          </cell>
          <cell r="C22100">
            <v>2013</v>
          </cell>
          <cell r="D22100" t="str">
            <v>700030  Budgets</v>
          </cell>
          <cell r="E22100" t="str">
            <v>District 7</v>
          </cell>
          <cell r="F22100" t="str">
            <v>Sewer</v>
          </cell>
        </row>
        <row r="22101">
          <cell r="B22101">
            <v>6234.67</v>
          </cell>
          <cell r="C22101">
            <v>2013</v>
          </cell>
          <cell r="D22101" t="str">
            <v>700030  Budgets</v>
          </cell>
          <cell r="E22101" t="str">
            <v>District 7</v>
          </cell>
          <cell r="F22101" t="str">
            <v>Sewer</v>
          </cell>
        </row>
        <row r="22102">
          <cell r="B22102">
            <v>15467.9</v>
          </cell>
          <cell r="C22102">
            <v>2013</v>
          </cell>
          <cell r="D22102" t="str">
            <v>700030  Budgets</v>
          </cell>
          <cell r="E22102" t="str">
            <v>District 7</v>
          </cell>
          <cell r="F22102" t="str">
            <v>Sewer</v>
          </cell>
        </row>
        <row r="22103">
          <cell r="B22103">
            <v>6188.66</v>
          </cell>
          <cell r="C22103">
            <v>2013</v>
          </cell>
          <cell r="D22103" t="str">
            <v>700030  Budgets</v>
          </cell>
          <cell r="E22103" t="str">
            <v>District 7</v>
          </cell>
          <cell r="F22103" t="str">
            <v>Sewer</v>
          </cell>
        </row>
        <row r="22104">
          <cell r="B22104">
            <v>9164.18</v>
          </cell>
          <cell r="C22104">
            <v>2013</v>
          </cell>
          <cell r="D22104" t="str">
            <v>700030  Budgets</v>
          </cell>
          <cell r="E22104" t="str">
            <v>District 7</v>
          </cell>
          <cell r="F22104" t="str">
            <v>Sewer</v>
          </cell>
        </row>
        <row r="22105">
          <cell r="B22105">
            <v>9025.27</v>
          </cell>
          <cell r="C22105">
            <v>2013</v>
          </cell>
          <cell r="D22105" t="str">
            <v>700030  Budgets</v>
          </cell>
          <cell r="E22105" t="str">
            <v>District 4</v>
          </cell>
          <cell r="F22105" t="str">
            <v>Sewer</v>
          </cell>
        </row>
        <row r="22106">
          <cell r="B22106">
            <v>2419.64</v>
          </cell>
          <cell r="C22106">
            <v>2013</v>
          </cell>
          <cell r="D22106" t="str">
            <v>700165  Expenditure</v>
          </cell>
          <cell r="E22106" t="str">
            <v>Logistics</v>
          </cell>
          <cell r="F22106" t="str">
            <v>Water</v>
          </cell>
        </row>
        <row r="22107">
          <cell r="B22107">
            <v>34793.870000000003</v>
          </cell>
          <cell r="C22107">
            <v>2013</v>
          </cell>
          <cell r="D22107" t="str">
            <v>700165  Expenditure</v>
          </cell>
          <cell r="E22107" t="str">
            <v>Logistics</v>
          </cell>
          <cell r="F22107" t="str">
            <v>Water</v>
          </cell>
        </row>
        <row r="22108">
          <cell r="B22108">
            <v>27270.43</v>
          </cell>
          <cell r="C22108">
            <v>2013</v>
          </cell>
          <cell r="D22108" t="str">
            <v>700165  Expenditure</v>
          </cell>
          <cell r="E22108" t="str">
            <v>District 1</v>
          </cell>
          <cell r="F22108" t="str">
            <v>Water</v>
          </cell>
        </row>
        <row r="22109">
          <cell r="B22109">
            <v>11203.35</v>
          </cell>
          <cell r="C22109">
            <v>2013</v>
          </cell>
          <cell r="D22109" t="str">
            <v>700165  Expenditure</v>
          </cell>
          <cell r="E22109" t="str">
            <v>District 1</v>
          </cell>
          <cell r="F22109" t="str">
            <v>Water</v>
          </cell>
        </row>
        <row r="22110">
          <cell r="B22110">
            <v>54862.69</v>
          </cell>
          <cell r="C22110">
            <v>2013</v>
          </cell>
          <cell r="D22110" t="str">
            <v>700165  Expenditure</v>
          </cell>
          <cell r="E22110" t="str">
            <v>District 1</v>
          </cell>
          <cell r="F22110" t="str">
            <v>Water</v>
          </cell>
        </row>
        <row r="22111">
          <cell r="B22111">
            <v>399.09</v>
          </cell>
          <cell r="C22111">
            <v>2013</v>
          </cell>
          <cell r="D22111" t="str">
            <v>700165  Expenditure</v>
          </cell>
          <cell r="E22111" t="str">
            <v>District 1</v>
          </cell>
          <cell r="F22111" t="str">
            <v>Water</v>
          </cell>
        </row>
        <row r="22112">
          <cell r="B22112">
            <v>299.37</v>
          </cell>
          <cell r="C22112">
            <v>2013</v>
          </cell>
          <cell r="D22112" t="str">
            <v>700165  Expenditure</v>
          </cell>
          <cell r="E22112" t="str">
            <v>TOC</v>
          </cell>
          <cell r="F22112" t="str">
            <v>Water</v>
          </cell>
        </row>
        <row r="22113">
          <cell r="B22113">
            <v>11729.93</v>
          </cell>
          <cell r="C22113">
            <v>2013</v>
          </cell>
          <cell r="D22113" t="str">
            <v>700165  Expenditure</v>
          </cell>
          <cell r="E22113" t="str">
            <v>District 6</v>
          </cell>
          <cell r="F22113" t="str">
            <v>Water</v>
          </cell>
        </row>
        <row r="22114">
          <cell r="B22114">
            <v>8037.21</v>
          </cell>
          <cell r="C22114">
            <v>2013</v>
          </cell>
          <cell r="D22114" t="str">
            <v>700165  Expenditure</v>
          </cell>
          <cell r="E22114" t="str">
            <v>District 8</v>
          </cell>
          <cell r="F22114" t="str">
            <v>Water</v>
          </cell>
        </row>
        <row r="22115">
          <cell r="B22115">
            <v>53491.91</v>
          </cell>
          <cell r="C22115">
            <v>2013</v>
          </cell>
          <cell r="D22115" t="str">
            <v>700165  Expenditure</v>
          </cell>
          <cell r="E22115" t="str">
            <v>District 8</v>
          </cell>
          <cell r="F22115" t="str">
            <v>Water</v>
          </cell>
        </row>
        <row r="22116">
          <cell r="B22116">
            <v>16975.18</v>
          </cell>
          <cell r="C22116">
            <v>2013</v>
          </cell>
          <cell r="D22116" t="str">
            <v>700165  Expenditure</v>
          </cell>
          <cell r="E22116" t="str">
            <v>District 6</v>
          </cell>
          <cell r="F22116" t="str">
            <v>Water</v>
          </cell>
        </row>
        <row r="22117">
          <cell r="B22117">
            <v>4114.9399999999996</v>
          </cell>
          <cell r="C22117">
            <v>2013</v>
          </cell>
          <cell r="D22117" t="str">
            <v>700165  Expenditure</v>
          </cell>
          <cell r="E22117" t="str">
            <v>District 3</v>
          </cell>
          <cell r="F22117" t="str">
            <v>Water</v>
          </cell>
        </row>
        <row r="22118">
          <cell r="B22118">
            <v>40267.47</v>
          </cell>
          <cell r="C22118">
            <v>2013</v>
          </cell>
          <cell r="D22118" t="str">
            <v>700165  Expenditure</v>
          </cell>
          <cell r="E22118" t="str">
            <v>District 3</v>
          </cell>
          <cell r="F22118" t="str">
            <v>Water</v>
          </cell>
        </row>
        <row r="22119">
          <cell r="B22119">
            <v>565.12</v>
          </cell>
          <cell r="C22119">
            <v>2013</v>
          </cell>
          <cell r="D22119" t="str">
            <v>700165  Expenditure</v>
          </cell>
          <cell r="E22119" t="str">
            <v>District 3</v>
          </cell>
          <cell r="F22119" t="str">
            <v>Water</v>
          </cell>
        </row>
        <row r="22120">
          <cell r="B22120">
            <v>13357.23</v>
          </cell>
          <cell r="C22120">
            <v>2013</v>
          </cell>
          <cell r="D22120" t="str">
            <v>700165  Expenditure</v>
          </cell>
          <cell r="E22120" t="str">
            <v>District 3</v>
          </cell>
          <cell r="F22120" t="str">
            <v>Water</v>
          </cell>
        </row>
        <row r="22121">
          <cell r="B22121">
            <v>673.53</v>
          </cell>
          <cell r="C22121">
            <v>2013</v>
          </cell>
          <cell r="D22121" t="str">
            <v>700165  Expenditure</v>
          </cell>
          <cell r="E22121" t="str">
            <v>District 4</v>
          </cell>
          <cell r="F22121" t="str">
            <v>Water</v>
          </cell>
        </row>
        <row r="22122">
          <cell r="B22122">
            <v>7996.83</v>
          </cell>
          <cell r="C22122">
            <v>2013</v>
          </cell>
          <cell r="D22122" t="str">
            <v>700165  Expenditure</v>
          </cell>
          <cell r="E22122" t="str">
            <v>District 4</v>
          </cell>
          <cell r="F22122" t="str">
            <v>Water</v>
          </cell>
        </row>
        <row r="22123">
          <cell r="B22123">
            <v>59704.959999999999</v>
          </cell>
          <cell r="C22123">
            <v>2013</v>
          </cell>
          <cell r="D22123" t="str">
            <v>700165  Expenditure</v>
          </cell>
          <cell r="E22123" t="str">
            <v>District 4</v>
          </cell>
          <cell r="F22123" t="str">
            <v>Water</v>
          </cell>
        </row>
        <row r="22124">
          <cell r="B22124">
            <v>37566.36</v>
          </cell>
          <cell r="C22124">
            <v>2013</v>
          </cell>
          <cell r="D22124" t="str">
            <v>700165  Expenditure</v>
          </cell>
          <cell r="E22124" t="str">
            <v>District 4</v>
          </cell>
          <cell r="F22124" t="str">
            <v>Water</v>
          </cell>
        </row>
        <row r="22125">
          <cell r="B22125">
            <v>14603.51</v>
          </cell>
          <cell r="C22125">
            <v>2013</v>
          </cell>
          <cell r="D22125" t="str">
            <v>700165  Expenditure</v>
          </cell>
          <cell r="E22125" t="str">
            <v>District 4</v>
          </cell>
          <cell r="F22125" t="str">
            <v>Water</v>
          </cell>
        </row>
        <row r="22126">
          <cell r="B22126">
            <v>1438.18</v>
          </cell>
          <cell r="C22126">
            <v>2013</v>
          </cell>
          <cell r="D22126" t="str">
            <v>700165  Expenditure</v>
          </cell>
          <cell r="E22126" t="str">
            <v>District 8</v>
          </cell>
          <cell r="F22126" t="str">
            <v>Water</v>
          </cell>
        </row>
        <row r="22127">
          <cell r="B22127">
            <v>540.16</v>
          </cell>
          <cell r="C22127">
            <v>2013</v>
          </cell>
          <cell r="D22127" t="str">
            <v>700165  Expenditure</v>
          </cell>
          <cell r="E22127" t="str">
            <v>District 8</v>
          </cell>
          <cell r="F22127" t="str">
            <v>Water</v>
          </cell>
        </row>
        <row r="22128">
          <cell r="B22128">
            <v>24.96</v>
          </cell>
          <cell r="C22128">
            <v>2013</v>
          </cell>
          <cell r="D22128" t="str">
            <v>700165  Expenditure</v>
          </cell>
          <cell r="E22128" t="str">
            <v>District 1</v>
          </cell>
          <cell r="F22128" t="str">
            <v>Water</v>
          </cell>
        </row>
        <row r="22129">
          <cell r="B22129">
            <v>149.63</v>
          </cell>
          <cell r="C22129">
            <v>2013</v>
          </cell>
          <cell r="D22129" t="str">
            <v>700165  Expenditure</v>
          </cell>
          <cell r="E22129" t="str">
            <v>District 8</v>
          </cell>
          <cell r="F22129" t="str">
            <v>Water</v>
          </cell>
        </row>
        <row r="22130">
          <cell r="B22130">
            <v>199.56</v>
          </cell>
          <cell r="C22130">
            <v>2013</v>
          </cell>
          <cell r="D22130" t="str">
            <v>700165  Expenditure</v>
          </cell>
          <cell r="E22130" t="str">
            <v>District 8</v>
          </cell>
          <cell r="F22130" t="str">
            <v>Water</v>
          </cell>
        </row>
        <row r="22131">
          <cell r="B22131">
            <v>2519.4299999999998</v>
          </cell>
          <cell r="C22131">
            <v>2013</v>
          </cell>
          <cell r="D22131" t="str">
            <v>700165  Expenditure</v>
          </cell>
          <cell r="E22131" t="str">
            <v>District 8</v>
          </cell>
          <cell r="F22131" t="str">
            <v>Water</v>
          </cell>
        </row>
        <row r="22132">
          <cell r="B22132">
            <v>3008.78</v>
          </cell>
          <cell r="C22132">
            <v>2013</v>
          </cell>
          <cell r="D22132" t="str">
            <v>700165  Expenditure</v>
          </cell>
          <cell r="E22132" t="str">
            <v>District 6</v>
          </cell>
          <cell r="F22132" t="str">
            <v>Water</v>
          </cell>
        </row>
        <row r="22133">
          <cell r="B22133">
            <v>23395.97</v>
          </cell>
          <cell r="C22133">
            <v>2013</v>
          </cell>
          <cell r="D22133" t="str">
            <v>700165  Expenditure</v>
          </cell>
          <cell r="E22133" t="str">
            <v>District 6</v>
          </cell>
          <cell r="F22133" t="str">
            <v>Water</v>
          </cell>
        </row>
        <row r="22134">
          <cell r="B22134">
            <v>839.53</v>
          </cell>
          <cell r="C22134">
            <v>2013</v>
          </cell>
          <cell r="D22134" t="str">
            <v>700165  Expenditure</v>
          </cell>
          <cell r="E22134" t="str">
            <v>District 6</v>
          </cell>
          <cell r="F22134" t="str">
            <v>Water</v>
          </cell>
        </row>
        <row r="22135">
          <cell r="B22135">
            <v>52333.87</v>
          </cell>
          <cell r="C22135">
            <v>2013</v>
          </cell>
          <cell r="D22135" t="str">
            <v>700165  Expenditure</v>
          </cell>
          <cell r="E22135" t="str">
            <v>District 6</v>
          </cell>
          <cell r="F22135" t="str">
            <v>Water</v>
          </cell>
        </row>
        <row r="22136">
          <cell r="B22136">
            <v>9283.5</v>
          </cell>
          <cell r="C22136">
            <v>2013</v>
          </cell>
          <cell r="D22136" t="str">
            <v>700165  Expenditure</v>
          </cell>
          <cell r="E22136" t="str">
            <v>District 6</v>
          </cell>
          <cell r="F22136" t="str">
            <v>Water</v>
          </cell>
        </row>
        <row r="22137">
          <cell r="B22137">
            <v>28716</v>
          </cell>
          <cell r="C22137">
            <v>2013</v>
          </cell>
          <cell r="D22137" t="str">
            <v>700165  Expenditure</v>
          </cell>
          <cell r="E22137" t="str">
            <v>District 6</v>
          </cell>
          <cell r="F22137" t="str">
            <v>Water</v>
          </cell>
        </row>
        <row r="22138">
          <cell r="B22138">
            <v>39724.300000000003</v>
          </cell>
          <cell r="C22138">
            <v>2013</v>
          </cell>
          <cell r="D22138" t="str">
            <v>700165  Expenditure</v>
          </cell>
          <cell r="E22138" t="str">
            <v>District 6</v>
          </cell>
          <cell r="F22138" t="str">
            <v>Water</v>
          </cell>
        </row>
        <row r="22139">
          <cell r="B22139">
            <v>10363</v>
          </cell>
          <cell r="C22139">
            <v>2013</v>
          </cell>
          <cell r="D22139" t="str">
            <v>700165  Expenditure</v>
          </cell>
          <cell r="E22139" t="str">
            <v>District 8</v>
          </cell>
          <cell r="F22139" t="str">
            <v>Water</v>
          </cell>
        </row>
        <row r="22140">
          <cell r="B22140">
            <v>54965.65</v>
          </cell>
          <cell r="C22140">
            <v>2013</v>
          </cell>
          <cell r="D22140" t="str">
            <v>700165  Expenditure</v>
          </cell>
          <cell r="E22140" t="str">
            <v>District 8</v>
          </cell>
          <cell r="F22140" t="str">
            <v>Water</v>
          </cell>
        </row>
        <row r="22141">
          <cell r="B22141">
            <v>639.97</v>
          </cell>
          <cell r="C22141">
            <v>2013</v>
          </cell>
          <cell r="D22141" t="str">
            <v>700165  Expenditure</v>
          </cell>
          <cell r="E22141" t="str">
            <v>District 8</v>
          </cell>
          <cell r="F22141" t="str">
            <v>Water</v>
          </cell>
        </row>
        <row r="22142">
          <cell r="B22142">
            <v>1463.1</v>
          </cell>
          <cell r="C22142">
            <v>2013</v>
          </cell>
          <cell r="D22142" t="str">
            <v>700165  Expenditure</v>
          </cell>
          <cell r="E22142" t="str">
            <v>District 8</v>
          </cell>
          <cell r="F22142" t="str">
            <v>Water</v>
          </cell>
        </row>
        <row r="22143">
          <cell r="B22143">
            <v>1537.93</v>
          </cell>
          <cell r="C22143">
            <v>2013</v>
          </cell>
          <cell r="D22143" t="str">
            <v>700165  Expenditure</v>
          </cell>
          <cell r="E22143" t="str">
            <v>District 8</v>
          </cell>
          <cell r="F22143" t="str">
            <v>Water</v>
          </cell>
        </row>
        <row r="22144">
          <cell r="B22144">
            <v>36260.559999999998</v>
          </cell>
          <cell r="C22144">
            <v>2013</v>
          </cell>
          <cell r="D22144" t="str">
            <v>700165  Expenditure</v>
          </cell>
          <cell r="E22144" t="str">
            <v>District 8</v>
          </cell>
          <cell r="F22144" t="str">
            <v>Water</v>
          </cell>
        </row>
        <row r="22145">
          <cell r="B22145">
            <v>84337.83</v>
          </cell>
          <cell r="C22145">
            <v>2013</v>
          </cell>
          <cell r="D22145" t="str">
            <v>700165  Expenditure</v>
          </cell>
          <cell r="E22145" t="str">
            <v>District 8</v>
          </cell>
          <cell r="F22145" t="str">
            <v>Water</v>
          </cell>
        </row>
        <row r="22146">
          <cell r="B22146">
            <v>227560.63</v>
          </cell>
          <cell r="C22146">
            <v>2013</v>
          </cell>
          <cell r="D22146" t="str">
            <v>700165  Expenditure</v>
          </cell>
          <cell r="E22146" t="str">
            <v>District 8</v>
          </cell>
          <cell r="F22146" t="str">
            <v>Water</v>
          </cell>
        </row>
        <row r="22147">
          <cell r="B22147">
            <v>149.63</v>
          </cell>
          <cell r="C22147">
            <v>2013</v>
          </cell>
          <cell r="D22147" t="str">
            <v>700165  Expenditure</v>
          </cell>
          <cell r="E22147" t="str">
            <v>District 8</v>
          </cell>
          <cell r="F22147" t="str">
            <v>Water</v>
          </cell>
        </row>
        <row r="22148">
          <cell r="B22148">
            <v>249.43</v>
          </cell>
          <cell r="C22148">
            <v>2013</v>
          </cell>
          <cell r="D22148" t="str">
            <v>700165  Expenditure</v>
          </cell>
          <cell r="E22148" t="e">
            <v>#N/A</v>
          </cell>
          <cell r="F22148" t="str">
            <v>Sewer</v>
          </cell>
        </row>
        <row r="22149">
          <cell r="B22149">
            <v>29528.21</v>
          </cell>
          <cell r="C22149">
            <v>2013</v>
          </cell>
          <cell r="D22149" t="str">
            <v>700165  Expenditure</v>
          </cell>
          <cell r="E22149" t="str">
            <v>Logistics</v>
          </cell>
          <cell r="F22149" t="str">
            <v>Water</v>
          </cell>
        </row>
        <row r="22150">
          <cell r="B22150">
            <v>8082.06</v>
          </cell>
          <cell r="C22150">
            <v>2013</v>
          </cell>
          <cell r="D22150" t="str">
            <v>700165  Expenditure</v>
          </cell>
          <cell r="E22150" t="str">
            <v>Informal Settlements</v>
          </cell>
          <cell r="F22150" t="str">
            <v>Sewer</v>
          </cell>
        </row>
        <row r="22151">
          <cell r="B22151">
            <v>798.24</v>
          </cell>
          <cell r="C22151">
            <v>2013</v>
          </cell>
          <cell r="D22151" t="str">
            <v>700165  Expenditure</v>
          </cell>
          <cell r="E22151" t="str">
            <v>Planning &amp; Design</v>
          </cell>
          <cell r="F22151" t="str">
            <v>Sewer</v>
          </cell>
        </row>
        <row r="22152">
          <cell r="B22152">
            <v>7907.46</v>
          </cell>
          <cell r="C22152">
            <v>2013</v>
          </cell>
          <cell r="D22152" t="str">
            <v>700165  Expenditure</v>
          </cell>
          <cell r="E22152" t="str">
            <v>Planning &amp; Design</v>
          </cell>
          <cell r="F22152" t="str">
            <v>Sewer</v>
          </cell>
        </row>
        <row r="22153">
          <cell r="B22153">
            <v>1247.2</v>
          </cell>
          <cell r="C22153">
            <v>2013</v>
          </cell>
          <cell r="D22153" t="str">
            <v>700165  Expenditure</v>
          </cell>
          <cell r="E22153" t="str">
            <v>TOC</v>
          </cell>
          <cell r="F22153" t="str">
            <v>Sewer</v>
          </cell>
        </row>
        <row r="22154">
          <cell r="B22154">
            <v>123334.04</v>
          </cell>
          <cell r="C22154">
            <v>2013</v>
          </cell>
          <cell r="D22154" t="str">
            <v>700165  Expenditure</v>
          </cell>
          <cell r="E22154" t="str">
            <v>Informal Settlements</v>
          </cell>
          <cell r="F22154" t="str">
            <v>Sewer</v>
          </cell>
        </row>
        <row r="22155">
          <cell r="B22155">
            <v>87580.66</v>
          </cell>
          <cell r="C22155">
            <v>2013</v>
          </cell>
          <cell r="D22155" t="str">
            <v>700165  Expenditure</v>
          </cell>
          <cell r="E22155" t="str">
            <v>Logistics</v>
          </cell>
          <cell r="F22155" t="str">
            <v>Sewer</v>
          </cell>
        </row>
        <row r="22156">
          <cell r="B22156">
            <v>1147.45</v>
          </cell>
          <cell r="C22156">
            <v>2013</v>
          </cell>
          <cell r="D22156" t="str">
            <v>700165  Expenditure</v>
          </cell>
          <cell r="E22156" t="str">
            <v>Logistics</v>
          </cell>
          <cell r="F22156" t="str">
            <v>Sewer</v>
          </cell>
        </row>
        <row r="22157">
          <cell r="B22157">
            <v>748.31</v>
          </cell>
          <cell r="C22157">
            <v>2013</v>
          </cell>
          <cell r="D22157" t="str">
            <v>700165  Expenditure</v>
          </cell>
          <cell r="E22157" t="str">
            <v>Logistics</v>
          </cell>
          <cell r="F22157" t="str">
            <v>Sewer</v>
          </cell>
        </row>
        <row r="22158">
          <cell r="B22158">
            <v>56594.26</v>
          </cell>
          <cell r="C22158">
            <v>2013</v>
          </cell>
          <cell r="D22158" t="str">
            <v>700165  Expenditure</v>
          </cell>
          <cell r="E22158" t="str">
            <v>District 1</v>
          </cell>
          <cell r="F22158" t="str">
            <v>Sewer</v>
          </cell>
        </row>
        <row r="22159">
          <cell r="B22159">
            <v>399.09</v>
          </cell>
          <cell r="C22159">
            <v>2013</v>
          </cell>
          <cell r="D22159" t="str">
            <v>700165  Expenditure</v>
          </cell>
          <cell r="E22159" t="str">
            <v>District 1</v>
          </cell>
          <cell r="F22159" t="str">
            <v>Sewer</v>
          </cell>
        </row>
        <row r="22160">
          <cell r="B22160">
            <v>35565.31</v>
          </cell>
          <cell r="C22160">
            <v>2013</v>
          </cell>
          <cell r="D22160" t="str">
            <v>700165  Expenditure</v>
          </cell>
          <cell r="E22160" t="str">
            <v>District 7</v>
          </cell>
          <cell r="F22160" t="str">
            <v>Sewer</v>
          </cell>
        </row>
        <row r="22161">
          <cell r="B22161">
            <v>11876.85</v>
          </cell>
          <cell r="C22161">
            <v>2013</v>
          </cell>
          <cell r="D22161" t="str">
            <v>700165  Expenditure</v>
          </cell>
          <cell r="E22161" t="str">
            <v>District 6</v>
          </cell>
          <cell r="F22161" t="str">
            <v>Sewer</v>
          </cell>
        </row>
        <row r="22162">
          <cell r="B22162">
            <v>199.56</v>
          </cell>
          <cell r="C22162">
            <v>2013</v>
          </cell>
          <cell r="D22162" t="str">
            <v>700165  Expenditure</v>
          </cell>
          <cell r="E22162" t="str">
            <v>District 7</v>
          </cell>
          <cell r="F22162" t="str">
            <v>Sewer</v>
          </cell>
        </row>
        <row r="22163">
          <cell r="B22163">
            <v>664.91</v>
          </cell>
          <cell r="C22163">
            <v>2013</v>
          </cell>
          <cell r="D22163" t="str">
            <v>700165  Expenditure</v>
          </cell>
          <cell r="E22163" t="str">
            <v>TOC</v>
          </cell>
          <cell r="F22163" t="str">
            <v>Sewer</v>
          </cell>
        </row>
        <row r="22164">
          <cell r="B22164">
            <v>12577.2</v>
          </cell>
          <cell r="C22164">
            <v>2013</v>
          </cell>
          <cell r="D22164" t="str">
            <v>700165  Expenditure</v>
          </cell>
          <cell r="E22164" t="str">
            <v>District 3</v>
          </cell>
          <cell r="F22164" t="str">
            <v>Sewer</v>
          </cell>
        </row>
        <row r="22165">
          <cell r="B22165">
            <v>1172.4000000000001</v>
          </cell>
          <cell r="C22165">
            <v>2013</v>
          </cell>
          <cell r="D22165" t="str">
            <v>700165  Expenditure</v>
          </cell>
          <cell r="E22165" t="str">
            <v>District 3</v>
          </cell>
          <cell r="F22165" t="str">
            <v>Sewer</v>
          </cell>
        </row>
        <row r="22166">
          <cell r="B22166">
            <v>53725.04</v>
          </cell>
          <cell r="C22166">
            <v>2013</v>
          </cell>
          <cell r="D22166" t="str">
            <v>700165  Expenditure</v>
          </cell>
          <cell r="E22166" t="str">
            <v>District 4</v>
          </cell>
          <cell r="F22166" t="str">
            <v>Sewer</v>
          </cell>
        </row>
        <row r="22167">
          <cell r="B22167">
            <v>38929.629999999997</v>
          </cell>
          <cell r="C22167">
            <v>2013</v>
          </cell>
          <cell r="D22167" t="str">
            <v>700165  Expenditure</v>
          </cell>
          <cell r="E22167" t="str">
            <v>District 4</v>
          </cell>
          <cell r="F22167" t="str">
            <v>Sewer</v>
          </cell>
        </row>
        <row r="22168">
          <cell r="B22168">
            <v>1346.99</v>
          </cell>
          <cell r="C22168">
            <v>2013</v>
          </cell>
          <cell r="D22168" t="str">
            <v>700165  Expenditure</v>
          </cell>
          <cell r="E22168" t="str">
            <v>District 4</v>
          </cell>
          <cell r="F22168" t="str">
            <v>Sewer</v>
          </cell>
        </row>
        <row r="22169">
          <cell r="B22169">
            <v>16016.82</v>
          </cell>
          <cell r="C22169">
            <v>2013</v>
          </cell>
          <cell r="D22169" t="str">
            <v>700165  Expenditure</v>
          </cell>
          <cell r="E22169" t="str">
            <v>District 4</v>
          </cell>
          <cell r="F22169" t="str">
            <v>Sewer</v>
          </cell>
        </row>
        <row r="22170">
          <cell r="B22170">
            <v>14003.07</v>
          </cell>
          <cell r="C22170">
            <v>2013</v>
          </cell>
          <cell r="D22170" t="str">
            <v>700165  Expenditure</v>
          </cell>
          <cell r="E22170" t="str">
            <v>District 7</v>
          </cell>
          <cell r="F22170" t="str">
            <v>Sewer</v>
          </cell>
        </row>
        <row r="22171">
          <cell r="B22171">
            <v>24.96</v>
          </cell>
          <cell r="C22171">
            <v>2013</v>
          </cell>
          <cell r="D22171" t="str">
            <v>700165  Expenditure</v>
          </cell>
          <cell r="E22171" t="str">
            <v>District 7</v>
          </cell>
          <cell r="F22171" t="str">
            <v>Sewer</v>
          </cell>
        </row>
        <row r="22172">
          <cell r="B22172">
            <v>6685.12</v>
          </cell>
          <cell r="C22172">
            <v>2013</v>
          </cell>
          <cell r="D22172" t="str">
            <v>700165  Expenditure</v>
          </cell>
          <cell r="E22172" t="str">
            <v>District 6</v>
          </cell>
          <cell r="F22172" t="str">
            <v>Sewer</v>
          </cell>
        </row>
        <row r="22173">
          <cell r="B22173">
            <v>10307.200000000001</v>
          </cell>
          <cell r="C22173">
            <v>2013</v>
          </cell>
          <cell r="D22173" t="str">
            <v>700165  Expenditure</v>
          </cell>
          <cell r="E22173" t="str">
            <v>District 6</v>
          </cell>
          <cell r="F22173" t="str">
            <v>Sewer</v>
          </cell>
        </row>
        <row r="22174">
          <cell r="B22174">
            <v>13300.56</v>
          </cell>
          <cell r="C22174">
            <v>2013</v>
          </cell>
          <cell r="D22174" t="str">
            <v>700165  Expenditure</v>
          </cell>
          <cell r="E22174" t="str">
            <v>District 6</v>
          </cell>
          <cell r="F22174" t="str">
            <v>Sewer</v>
          </cell>
        </row>
        <row r="22175">
          <cell r="B22175">
            <v>1197.32</v>
          </cell>
          <cell r="C22175">
            <v>2013</v>
          </cell>
          <cell r="D22175" t="str">
            <v>700165  Expenditure</v>
          </cell>
          <cell r="E22175" t="str">
            <v>District 6</v>
          </cell>
          <cell r="F22175" t="str">
            <v>Sewer</v>
          </cell>
        </row>
        <row r="22176">
          <cell r="B22176">
            <v>20412.09</v>
          </cell>
          <cell r="C22176">
            <v>2013</v>
          </cell>
          <cell r="D22176" t="str">
            <v>700165  Expenditure</v>
          </cell>
          <cell r="E22176" t="str">
            <v>District 6</v>
          </cell>
          <cell r="F22176" t="str">
            <v>Sewer</v>
          </cell>
        </row>
        <row r="22177">
          <cell r="B22177">
            <v>1197.32</v>
          </cell>
          <cell r="C22177">
            <v>2013</v>
          </cell>
          <cell r="D22177" t="str">
            <v>700165  Expenditure</v>
          </cell>
          <cell r="E22177" t="str">
            <v>District 7</v>
          </cell>
          <cell r="F22177" t="str">
            <v>Sewer</v>
          </cell>
        </row>
        <row r="22178">
          <cell r="B22178">
            <v>49.84</v>
          </cell>
          <cell r="C22178">
            <v>2013</v>
          </cell>
          <cell r="D22178" t="str">
            <v>700165  Expenditure</v>
          </cell>
          <cell r="E22178" t="str">
            <v>District 7</v>
          </cell>
          <cell r="F22178" t="str">
            <v>Sewer</v>
          </cell>
        </row>
        <row r="22179">
          <cell r="B22179">
            <v>49073.84</v>
          </cell>
          <cell r="C22179">
            <v>2013</v>
          </cell>
          <cell r="D22179" t="str">
            <v>700165  Expenditure</v>
          </cell>
          <cell r="E22179" t="str">
            <v>District 7</v>
          </cell>
          <cell r="F22179" t="str">
            <v>Sewer</v>
          </cell>
        </row>
        <row r="22180">
          <cell r="B22180">
            <v>1047.68</v>
          </cell>
          <cell r="C22180">
            <v>2013</v>
          </cell>
          <cell r="D22180" t="str">
            <v>700165  Expenditure</v>
          </cell>
          <cell r="E22180" t="str">
            <v>District 7</v>
          </cell>
          <cell r="F22180" t="str">
            <v>Sewer</v>
          </cell>
        </row>
        <row r="22181">
          <cell r="B22181">
            <v>13800.3</v>
          </cell>
          <cell r="C22181">
            <v>2013</v>
          </cell>
          <cell r="D22181" t="str">
            <v>700165  Expenditure</v>
          </cell>
          <cell r="E22181" t="str">
            <v>Logistics</v>
          </cell>
          <cell r="F22181" t="str">
            <v>Water</v>
          </cell>
        </row>
        <row r="22182">
          <cell r="B22182">
            <v>51035.73</v>
          </cell>
          <cell r="C22182">
            <v>2013</v>
          </cell>
          <cell r="D22182" t="str">
            <v>700165  Expenditure</v>
          </cell>
          <cell r="E22182" t="str">
            <v>Informal Settlements</v>
          </cell>
          <cell r="F22182" t="str">
            <v>Water</v>
          </cell>
        </row>
        <row r="22183">
          <cell r="B22183">
            <v>10576.55</v>
          </cell>
          <cell r="C22183">
            <v>2013</v>
          </cell>
          <cell r="D22183" t="str">
            <v>700165  Expenditure</v>
          </cell>
          <cell r="E22183" t="str">
            <v>Planning &amp; Design</v>
          </cell>
          <cell r="F22183" t="str">
            <v>Water</v>
          </cell>
        </row>
        <row r="22184">
          <cell r="B22184">
            <v>31381.49</v>
          </cell>
          <cell r="C22184">
            <v>2013</v>
          </cell>
          <cell r="D22184" t="str">
            <v>700165  Expenditure</v>
          </cell>
          <cell r="E22184" t="str">
            <v>TOC</v>
          </cell>
          <cell r="F22184" t="str">
            <v>Water</v>
          </cell>
        </row>
        <row r="22185">
          <cell r="B22185">
            <v>71595.12</v>
          </cell>
          <cell r="C22185">
            <v>2013</v>
          </cell>
          <cell r="D22185" t="str">
            <v>700165  Expenditure</v>
          </cell>
          <cell r="E22185" t="str">
            <v>Informal Settlements</v>
          </cell>
          <cell r="F22185" t="str">
            <v>Water</v>
          </cell>
        </row>
        <row r="22186">
          <cell r="B22186">
            <v>19670.55</v>
          </cell>
          <cell r="C22186">
            <v>2013</v>
          </cell>
          <cell r="D22186" t="str">
            <v>700165  Expenditure</v>
          </cell>
          <cell r="E22186" t="str">
            <v>TOC</v>
          </cell>
          <cell r="F22186" t="str">
            <v>Water</v>
          </cell>
        </row>
        <row r="22187">
          <cell r="B22187">
            <v>7097.92</v>
          </cell>
          <cell r="C22187">
            <v>2013</v>
          </cell>
          <cell r="D22187" t="str">
            <v>700165  Expenditure</v>
          </cell>
          <cell r="E22187" t="str">
            <v>Logistics</v>
          </cell>
          <cell r="F22187" t="str">
            <v>Water</v>
          </cell>
        </row>
        <row r="22188">
          <cell r="B22188">
            <v>1746.09</v>
          </cell>
          <cell r="C22188">
            <v>2013</v>
          </cell>
          <cell r="D22188" t="str">
            <v>700165  Expenditure</v>
          </cell>
          <cell r="E22188" t="str">
            <v>Logistics</v>
          </cell>
          <cell r="F22188" t="str">
            <v>Water</v>
          </cell>
        </row>
        <row r="22189">
          <cell r="B22189">
            <v>14584.55</v>
          </cell>
          <cell r="C22189">
            <v>2013</v>
          </cell>
          <cell r="D22189" t="str">
            <v>700165  Expenditure</v>
          </cell>
          <cell r="E22189" t="str">
            <v>Logistics</v>
          </cell>
          <cell r="F22189" t="str">
            <v>Water</v>
          </cell>
        </row>
        <row r="22190">
          <cell r="B22190">
            <v>523.85</v>
          </cell>
          <cell r="C22190">
            <v>2013</v>
          </cell>
          <cell r="D22190" t="str">
            <v>700165  Expenditure</v>
          </cell>
          <cell r="E22190" t="str">
            <v>Logistics</v>
          </cell>
          <cell r="F22190" t="str">
            <v>Water</v>
          </cell>
        </row>
        <row r="22191">
          <cell r="B22191">
            <v>68416.52</v>
          </cell>
          <cell r="C22191">
            <v>2013</v>
          </cell>
          <cell r="D22191" t="str">
            <v>700165  Expenditure</v>
          </cell>
          <cell r="E22191" t="str">
            <v>Logistics</v>
          </cell>
          <cell r="F22191" t="str">
            <v>Water</v>
          </cell>
        </row>
        <row r="22192">
          <cell r="B22192">
            <v>2070.42</v>
          </cell>
          <cell r="C22192">
            <v>2013</v>
          </cell>
          <cell r="D22192" t="str">
            <v>700165  Expenditure</v>
          </cell>
          <cell r="E22192" t="str">
            <v>Logistics</v>
          </cell>
          <cell r="F22192" t="str">
            <v>Water</v>
          </cell>
        </row>
        <row r="22193">
          <cell r="B22193">
            <v>4758.26</v>
          </cell>
          <cell r="C22193">
            <v>2013</v>
          </cell>
          <cell r="D22193" t="str">
            <v>700290  Special Financial Management</v>
          </cell>
          <cell r="E22193" t="str">
            <v>District 4</v>
          </cell>
          <cell r="F22193" t="str">
            <v>Water</v>
          </cell>
        </row>
        <row r="22194">
          <cell r="B22194">
            <v>4758.26</v>
          </cell>
          <cell r="C22194">
            <v>2013</v>
          </cell>
          <cell r="D22194" t="str">
            <v>700290  Special Financial Management</v>
          </cell>
          <cell r="E22194" t="str">
            <v>District 4</v>
          </cell>
          <cell r="F22194" t="str">
            <v>Water</v>
          </cell>
        </row>
        <row r="22195">
          <cell r="B22195">
            <v>4758.26</v>
          </cell>
          <cell r="C22195">
            <v>2013</v>
          </cell>
          <cell r="D22195" t="str">
            <v>700290  Special Financial Management</v>
          </cell>
          <cell r="E22195" t="str">
            <v>District 4</v>
          </cell>
          <cell r="F22195" t="str">
            <v>Water</v>
          </cell>
        </row>
        <row r="22196">
          <cell r="B22196">
            <v>4758.26</v>
          </cell>
          <cell r="C22196">
            <v>2013</v>
          </cell>
          <cell r="D22196" t="str">
            <v>700290  Special Financial Management</v>
          </cell>
          <cell r="E22196" t="str">
            <v>District 4</v>
          </cell>
          <cell r="F22196" t="str">
            <v>Water</v>
          </cell>
        </row>
        <row r="22197">
          <cell r="B22197">
            <v>4758.26</v>
          </cell>
          <cell r="C22197">
            <v>2013</v>
          </cell>
          <cell r="D22197" t="str">
            <v>700290  Special Financial Management</v>
          </cell>
          <cell r="E22197" t="str">
            <v>District 4</v>
          </cell>
          <cell r="F22197" t="str">
            <v>Water</v>
          </cell>
        </row>
        <row r="22198">
          <cell r="B22198">
            <v>4758.26</v>
          </cell>
          <cell r="C22198">
            <v>2013</v>
          </cell>
          <cell r="D22198" t="str">
            <v>700290  Special Financial Management</v>
          </cell>
          <cell r="E22198" t="str">
            <v>District 4</v>
          </cell>
          <cell r="F22198" t="str">
            <v>Water</v>
          </cell>
        </row>
        <row r="22199">
          <cell r="B22199">
            <v>4758.26</v>
          </cell>
          <cell r="C22199">
            <v>2013</v>
          </cell>
          <cell r="D22199" t="str">
            <v>700290  Special Financial Management</v>
          </cell>
          <cell r="E22199" t="str">
            <v>District 3</v>
          </cell>
          <cell r="F22199" t="str">
            <v>Water</v>
          </cell>
        </row>
        <row r="22200">
          <cell r="B22200">
            <v>4758.26</v>
          </cell>
          <cell r="C22200">
            <v>2013</v>
          </cell>
          <cell r="D22200" t="str">
            <v>700290  Special Financial Management</v>
          </cell>
          <cell r="E22200" t="str">
            <v>District 3</v>
          </cell>
          <cell r="F22200" t="str">
            <v>Water</v>
          </cell>
        </row>
        <row r="22201">
          <cell r="B22201">
            <v>4758.26</v>
          </cell>
          <cell r="C22201">
            <v>2013</v>
          </cell>
          <cell r="D22201" t="str">
            <v>700290  Special Financial Management</v>
          </cell>
          <cell r="E22201" t="str">
            <v>District 3</v>
          </cell>
          <cell r="F22201" t="str">
            <v>Water</v>
          </cell>
        </row>
        <row r="22202">
          <cell r="B22202">
            <v>4758.26</v>
          </cell>
          <cell r="C22202">
            <v>2013</v>
          </cell>
          <cell r="D22202" t="str">
            <v>700290  Special Financial Management</v>
          </cell>
          <cell r="E22202" t="str">
            <v>District 3</v>
          </cell>
          <cell r="F22202" t="str">
            <v>Water</v>
          </cell>
        </row>
        <row r="22203">
          <cell r="B22203">
            <v>4758.26</v>
          </cell>
          <cell r="C22203">
            <v>2013</v>
          </cell>
          <cell r="D22203" t="str">
            <v>700290  Special Financial Management</v>
          </cell>
          <cell r="E22203" t="str">
            <v>District 6</v>
          </cell>
          <cell r="F22203" t="str">
            <v>Water</v>
          </cell>
        </row>
        <row r="22204">
          <cell r="B22204">
            <v>4758.26</v>
          </cell>
          <cell r="C22204">
            <v>2013</v>
          </cell>
          <cell r="D22204" t="str">
            <v>700290  Special Financial Management</v>
          </cell>
          <cell r="E22204" t="str">
            <v>District 8</v>
          </cell>
          <cell r="F22204" t="str">
            <v>Water</v>
          </cell>
        </row>
        <row r="22205">
          <cell r="B22205">
            <v>4758.26</v>
          </cell>
          <cell r="C22205">
            <v>2013</v>
          </cell>
          <cell r="D22205" t="str">
            <v>700290  Special Financial Management</v>
          </cell>
          <cell r="E22205" t="str">
            <v>District 8</v>
          </cell>
          <cell r="F22205" t="str">
            <v>Water</v>
          </cell>
        </row>
        <row r="22206">
          <cell r="B22206">
            <v>4758.26</v>
          </cell>
          <cell r="C22206">
            <v>2013</v>
          </cell>
          <cell r="D22206" t="str">
            <v>700290  Special Financial Management</v>
          </cell>
          <cell r="E22206" t="str">
            <v>District 6</v>
          </cell>
          <cell r="F22206" t="str">
            <v>Water</v>
          </cell>
        </row>
        <row r="22207">
          <cell r="B22207">
            <v>4758.26</v>
          </cell>
          <cell r="C22207">
            <v>2013</v>
          </cell>
          <cell r="D22207" t="str">
            <v>700290  Special Financial Management</v>
          </cell>
          <cell r="E22207" t="str">
            <v>TOC</v>
          </cell>
          <cell r="F22207" t="str">
            <v>Water</v>
          </cell>
        </row>
        <row r="22208">
          <cell r="B22208">
            <v>4758.26</v>
          </cell>
          <cell r="C22208">
            <v>2013</v>
          </cell>
          <cell r="D22208" t="str">
            <v>700290  Special Financial Management</v>
          </cell>
          <cell r="E22208" t="str">
            <v>District 1</v>
          </cell>
          <cell r="F22208" t="str">
            <v>Water</v>
          </cell>
        </row>
        <row r="22209">
          <cell r="B22209">
            <v>4758.26</v>
          </cell>
          <cell r="C22209">
            <v>2013</v>
          </cell>
          <cell r="D22209" t="str">
            <v>700290  Special Financial Management</v>
          </cell>
          <cell r="E22209" t="str">
            <v>District 1</v>
          </cell>
          <cell r="F22209" t="str">
            <v>Water</v>
          </cell>
        </row>
        <row r="22210">
          <cell r="B22210">
            <v>4758.26</v>
          </cell>
          <cell r="C22210">
            <v>2013</v>
          </cell>
          <cell r="D22210" t="str">
            <v>700290  Special Financial Management</v>
          </cell>
          <cell r="E22210" t="str">
            <v>District 1</v>
          </cell>
          <cell r="F22210" t="str">
            <v>Water</v>
          </cell>
        </row>
        <row r="22211">
          <cell r="B22211">
            <v>4758.26</v>
          </cell>
          <cell r="C22211">
            <v>2013</v>
          </cell>
          <cell r="D22211" t="str">
            <v>700290  Special Financial Management</v>
          </cell>
          <cell r="E22211" t="str">
            <v>District 1</v>
          </cell>
          <cell r="F22211" t="str">
            <v>Water</v>
          </cell>
        </row>
        <row r="22212">
          <cell r="B22212">
            <v>4758.26</v>
          </cell>
          <cell r="C22212">
            <v>2013</v>
          </cell>
          <cell r="D22212" t="str">
            <v>700290  Special Financial Management</v>
          </cell>
          <cell r="E22212" t="str">
            <v>District 1</v>
          </cell>
          <cell r="F22212" t="str">
            <v>Water</v>
          </cell>
        </row>
        <row r="22213">
          <cell r="B22213">
            <v>4758.26</v>
          </cell>
          <cell r="C22213">
            <v>2013</v>
          </cell>
          <cell r="D22213" t="str">
            <v>700290  Special Financial Management</v>
          </cell>
          <cell r="E22213" t="str">
            <v>Logistics</v>
          </cell>
          <cell r="F22213" t="str">
            <v>Water</v>
          </cell>
        </row>
        <row r="22214">
          <cell r="B22214">
            <v>4758.26</v>
          </cell>
          <cell r="C22214">
            <v>2013</v>
          </cell>
          <cell r="D22214" t="str">
            <v>700290  Special Financial Management</v>
          </cell>
          <cell r="E22214" t="str">
            <v>Logistics</v>
          </cell>
          <cell r="F22214" t="str">
            <v>Water</v>
          </cell>
        </row>
        <row r="22215">
          <cell r="B22215">
            <v>4758.26</v>
          </cell>
          <cell r="C22215">
            <v>2013</v>
          </cell>
          <cell r="D22215" t="str">
            <v>700290  Special Financial Management</v>
          </cell>
          <cell r="E22215" t="str">
            <v>Logistics</v>
          </cell>
          <cell r="F22215" t="str">
            <v>Water</v>
          </cell>
        </row>
        <row r="22216">
          <cell r="B22216">
            <v>4758.26</v>
          </cell>
          <cell r="C22216">
            <v>2013</v>
          </cell>
          <cell r="D22216" t="str">
            <v>700290  Special Financial Management</v>
          </cell>
          <cell r="E22216" t="str">
            <v>Logistics</v>
          </cell>
          <cell r="F22216" t="str">
            <v>Water</v>
          </cell>
        </row>
        <row r="22217">
          <cell r="B22217">
            <v>4758.26</v>
          </cell>
          <cell r="C22217">
            <v>2013</v>
          </cell>
          <cell r="D22217" t="str">
            <v>700290  Special Financial Management</v>
          </cell>
          <cell r="E22217" t="str">
            <v>Logistics</v>
          </cell>
          <cell r="F22217" t="str">
            <v>Water</v>
          </cell>
        </row>
        <row r="22218">
          <cell r="B22218">
            <v>4758.26</v>
          </cell>
          <cell r="C22218">
            <v>2013</v>
          </cell>
          <cell r="D22218" t="str">
            <v>700290  Special Financial Management</v>
          </cell>
          <cell r="E22218" t="str">
            <v>Logistics</v>
          </cell>
          <cell r="F22218" t="str">
            <v>Water</v>
          </cell>
        </row>
        <row r="22219">
          <cell r="B22219">
            <v>4758.26</v>
          </cell>
          <cell r="C22219">
            <v>2013</v>
          </cell>
          <cell r="D22219" t="str">
            <v>700290  Special Financial Management</v>
          </cell>
          <cell r="E22219" t="str">
            <v>District 8</v>
          </cell>
          <cell r="F22219" t="str">
            <v>Water</v>
          </cell>
        </row>
        <row r="22220">
          <cell r="B22220">
            <v>4758.26</v>
          </cell>
          <cell r="C22220">
            <v>2013</v>
          </cell>
          <cell r="D22220" t="str">
            <v>700290  Special Financial Management</v>
          </cell>
          <cell r="E22220" t="e">
            <v>#N/A</v>
          </cell>
          <cell r="F22220" t="str">
            <v>Sewer</v>
          </cell>
        </row>
        <row r="22221">
          <cell r="B22221">
            <v>4758.26</v>
          </cell>
          <cell r="C22221">
            <v>2013</v>
          </cell>
          <cell r="D22221" t="str">
            <v>700290  Special Financial Management</v>
          </cell>
          <cell r="E22221" t="e">
            <v>#N/A</v>
          </cell>
          <cell r="F22221" t="str">
            <v>Sewer</v>
          </cell>
        </row>
        <row r="22222">
          <cell r="B22222">
            <v>4758.26</v>
          </cell>
          <cell r="C22222">
            <v>2013</v>
          </cell>
          <cell r="D22222" t="str">
            <v>700290  Special Financial Management</v>
          </cell>
          <cell r="E22222" t="str">
            <v>District 8</v>
          </cell>
          <cell r="F22222" t="str">
            <v>Water</v>
          </cell>
        </row>
        <row r="22223">
          <cell r="B22223">
            <v>4758.26</v>
          </cell>
          <cell r="C22223">
            <v>2013</v>
          </cell>
          <cell r="D22223" t="str">
            <v>700290  Special Financial Management</v>
          </cell>
          <cell r="E22223" t="str">
            <v>District 8</v>
          </cell>
          <cell r="F22223" t="str">
            <v>Water</v>
          </cell>
        </row>
        <row r="22224">
          <cell r="B22224">
            <v>4758.26</v>
          </cell>
          <cell r="C22224">
            <v>2013</v>
          </cell>
          <cell r="D22224" t="str">
            <v>700290  Special Financial Management</v>
          </cell>
          <cell r="E22224" t="str">
            <v>District 8</v>
          </cell>
          <cell r="F22224" t="str">
            <v>Water</v>
          </cell>
        </row>
        <row r="22225">
          <cell r="B22225">
            <v>4758.26</v>
          </cell>
          <cell r="C22225">
            <v>2013</v>
          </cell>
          <cell r="D22225" t="str">
            <v>700290  Special Financial Management</v>
          </cell>
          <cell r="E22225" t="str">
            <v>District 8</v>
          </cell>
          <cell r="F22225" t="str">
            <v>Water</v>
          </cell>
        </row>
        <row r="22226">
          <cell r="B22226">
            <v>4758.26</v>
          </cell>
          <cell r="C22226">
            <v>2013</v>
          </cell>
          <cell r="D22226" t="str">
            <v>700290  Special Financial Management</v>
          </cell>
          <cell r="E22226" t="str">
            <v>District 8</v>
          </cell>
          <cell r="F22226" t="str">
            <v>Water</v>
          </cell>
        </row>
        <row r="22227">
          <cell r="B22227">
            <v>4758.26</v>
          </cell>
          <cell r="C22227">
            <v>2013</v>
          </cell>
          <cell r="D22227" t="str">
            <v>700290  Special Financial Management</v>
          </cell>
          <cell r="E22227" t="str">
            <v>District 8</v>
          </cell>
          <cell r="F22227" t="str">
            <v>Water</v>
          </cell>
        </row>
        <row r="22228">
          <cell r="B22228">
            <v>4758.26</v>
          </cell>
          <cell r="C22228">
            <v>2013</v>
          </cell>
          <cell r="D22228" t="str">
            <v>700290  Special Financial Management</v>
          </cell>
          <cell r="E22228" t="str">
            <v>District 8</v>
          </cell>
          <cell r="F22228" t="str">
            <v>Water</v>
          </cell>
        </row>
        <row r="22229">
          <cell r="B22229">
            <v>4758.26</v>
          </cell>
          <cell r="C22229">
            <v>2013</v>
          </cell>
          <cell r="D22229" t="str">
            <v>700290  Special Financial Management</v>
          </cell>
          <cell r="E22229" t="str">
            <v>District 8</v>
          </cell>
          <cell r="F22229" t="str">
            <v>Water</v>
          </cell>
        </row>
        <row r="22230">
          <cell r="B22230">
            <v>4758.26</v>
          </cell>
          <cell r="C22230">
            <v>2013</v>
          </cell>
          <cell r="D22230" t="str">
            <v>700290  Special Financial Management</v>
          </cell>
          <cell r="E22230" t="str">
            <v>District 8</v>
          </cell>
          <cell r="F22230" t="str">
            <v>Water</v>
          </cell>
        </row>
        <row r="22231">
          <cell r="B22231">
            <v>4758.26</v>
          </cell>
          <cell r="C22231">
            <v>2013</v>
          </cell>
          <cell r="D22231" t="str">
            <v>700290  Special Financial Management</v>
          </cell>
          <cell r="E22231" t="str">
            <v>District 8</v>
          </cell>
          <cell r="F22231" t="str">
            <v>Water</v>
          </cell>
        </row>
        <row r="22232">
          <cell r="B22232">
            <v>4758.26</v>
          </cell>
          <cell r="C22232">
            <v>2013</v>
          </cell>
          <cell r="D22232" t="str">
            <v>700290  Special Financial Management</v>
          </cell>
          <cell r="E22232" t="str">
            <v>District 8</v>
          </cell>
          <cell r="F22232" t="str">
            <v>Water</v>
          </cell>
        </row>
        <row r="22233">
          <cell r="B22233">
            <v>4758.26</v>
          </cell>
          <cell r="C22233">
            <v>2013</v>
          </cell>
          <cell r="D22233" t="str">
            <v>700290  Special Financial Management</v>
          </cell>
          <cell r="E22233" t="str">
            <v>District 6</v>
          </cell>
          <cell r="F22233" t="str">
            <v>Water</v>
          </cell>
        </row>
        <row r="22234">
          <cell r="B22234">
            <v>4758.26</v>
          </cell>
          <cell r="C22234">
            <v>2013</v>
          </cell>
          <cell r="D22234" t="str">
            <v>700290  Special Financial Management</v>
          </cell>
          <cell r="E22234" t="str">
            <v>District 6</v>
          </cell>
          <cell r="F22234" t="str">
            <v>Water</v>
          </cell>
        </row>
        <row r="22235">
          <cell r="B22235">
            <v>4758.26</v>
          </cell>
          <cell r="C22235">
            <v>2013</v>
          </cell>
          <cell r="D22235" t="str">
            <v>700290  Special Financial Management</v>
          </cell>
          <cell r="E22235" t="str">
            <v>District 6</v>
          </cell>
          <cell r="F22235" t="str">
            <v>Water</v>
          </cell>
        </row>
        <row r="22236">
          <cell r="B22236">
            <v>4758.26</v>
          </cell>
          <cell r="C22236">
            <v>2013</v>
          </cell>
          <cell r="D22236" t="str">
            <v>700290  Special Financial Management</v>
          </cell>
          <cell r="E22236" t="str">
            <v>District 6</v>
          </cell>
          <cell r="F22236" t="str">
            <v>Water</v>
          </cell>
        </row>
        <row r="22237">
          <cell r="B22237">
            <v>4758.26</v>
          </cell>
          <cell r="C22237">
            <v>2013</v>
          </cell>
          <cell r="D22237" t="str">
            <v>700290  Special Financial Management</v>
          </cell>
          <cell r="E22237" t="str">
            <v>District 6</v>
          </cell>
          <cell r="F22237" t="str">
            <v>Water</v>
          </cell>
        </row>
        <row r="22238">
          <cell r="B22238">
            <v>4758.26</v>
          </cell>
          <cell r="C22238">
            <v>2013</v>
          </cell>
          <cell r="D22238" t="str">
            <v>700290  Special Financial Management</v>
          </cell>
          <cell r="E22238" t="str">
            <v>District 6</v>
          </cell>
          <cell r="F22238" t="str">
            <v>Water</v>
          </cell>
        </row>
        <row r="22239">
          <cell r="B22239">
            <v>4758.26</v>
          </cell>
          <cell r="C22239">
            <v>2013</v>
          </cell>
          <cell r="D22239" t="str">
            <v>700290  Special Financial Management</v>
          </cell>
          <cell r="E22239" t="str">
            <v>District 6</v>
          </cell>
          <cell r="F22239" t="str">
            <v>Water</v>
          </cell>
        </row>
        <row r="22240">
          <cell r="B22240">
            <v>4758.26</v>
          </cell>
          <cell r="C22240">
            <v>2013</v>
          </cell>
          <cell r="D22240" t="str">
            <v>700290  Special Financial Management</v>
          </cell>
          <cell r="E22240" t="str">
            <v>District 8</v>
          </cell>
          <cell r="F22240" t="str">
            <v>Water</v>
          </cell>
        </row>
        <row r="22241">
          <cell r="B22241">
            <v>4758.26</v>
          </cell>
          <cell r="C22241">
            <v>2013</v>
          </cell>
          <cell r="D22241" t="str">
            <v>700290  Special Financial Management</v>
          </cell>
          <cell r="E22241" t="str">
            <v>District 8</v>
          </cell>
          <cell r="F22241" t="str">
            <v>Water</v>
          </cell>
        </row>
        <row r="22242">
          <cell r="B22242">
            <v>4758.26</v>
          </cell>
          <cell r="C22242">
            <v>2013</v>
          </cell>
          <cell r="D22242" t="str">
            <v>700290  Special Financial Management</v>
          </cell>
          <cell r="E22242" t="str">
            <v>District 8</v>
          </cell>
          <cell r="F22242" t="str">
            <v>Water</v>
          </cell>
        </row>
        <row r="22243">
          <cell r="B22243">
            <v>4758.26</v>
          </cell>
          <cell r="C22243">
            <v>2013</v>
          </cell>
          <cell r="D22243" t="str">
            <v>700290  Special Financial Management</v>
          </cell>
          <cell r="E22243" t="str">
            <v>District 8</v>
          </cell>
          <cell r="F22243" t="str">
            <v>Water</v>
          </cell>
        </row>
        <row r="22244">
          <cell r="B22244">
            <v>4758.26</v>
          </cell>
          <cell r="C22244">
            <v>2013</v>
          </cell>
          <cell r="D22244" t="str">
            <v>700290  Special Financial Management</v>
          </cell>
          <cell r="E22244" t="str">
            <v>District 1</v>
          </cell>
          <cell r="F22244" t="str">
            <v>Water</v>
          </cell>
        </row>
        <row r="22245">
          <cell r="B22245">
            <v>4758.26</v>
          </cell>
          <cell r="C22245">
            <v>2013</v>
          </cell>
          <cell r="D22245" t="str">
            <v>700290  Special Financial Management</v>
          </cell>
          <cell r="E22245" t="str">
            <v>District 8</v>
          </cell>
          <cell r="F22245" t="str">
            <v>Water</v>
          </cell>
        </row>
        <row r="22246">
          <cell r="B22246">
            <v>4758.26</v>
          </cell>
          <cell r="C22246">
            <v>2013</v>
          </cell>
          <cell r="D22246" t="str">
            <v>700290  Special Financial Management</v>
          </cell>
          <cell r="E22246" t="str">
            <v>Logistics</v>
          </cell>
          <cell r="F22246" t="str">
            <v>Water</v>
          </cell>
        </row>
        <row r="22247">
          <cell r="B22247">
            <v>4758.26</v>
          </cell>
          <cell r="C22247">
            <v>2013</v>
          </cell>
          <cell r="D22247" t="str">
            <v>700290  Special Financial Management</v>
          </cell>
          <cell r="E22247" t="str">
            <v>District 4</v>
          </cell>
          <cell r="F22247" t="str">
            <v>Sewer</v>
          </cell>
        </row>
        <row r="22248">
          <cell r="B22248">
            <v>4758.26</v>
          </cell>
          <cell r="C22248">
            <v>2013</v>
          </cell>
          <cell r="D22248" t="str">
            <v>700290  Special Financial Management</v>
          </cell>
          <cell r="E22248" t="str">
            <v>District 4</v>
          </cell>
          <cell r="F22248" t="str">
            <v>Sewer</v>
          </cell>
        </row>
        <row r="22249">
          <cell r="B22249">
            <v>4758.26</v>
          </cell>
          <cell r="C22249">
            <v>2013</v>
          </cell>
          <cell r="D22249" t="str">
            <v>700290  Special Financial Management</v>
          </cell>
          <cell r="E22249" t="str">
            <v>District 4</v>
          </cell>
          <cell r="F22249" t="str">
            <v>Sewer</v>
          </cell>
        </row>
        <row r="22250">
          <cell r="B22250">
            <v>4758.26</v>
          </cell>
          <cell r="C22250">
            <v>2013</v>
          </cell>
          <cell r="D22250" t="str">
            <v>700290  Special Financial Management</v>
          </cell>
          <cell r="E22250" t="str">
            <v>District 3</v>
          </cell>
          <cell r="F22250" t="str">
            <v>Sewer</v>
          </cell>
        </row>
        <row r="22251">
          <cell r="B22251">
            <v>4758.26</v>
          </cell>
          <cell r="C22251">
            <v>2013</v>
          </cell>
          <cell r="D22251" t="str">
            <v>700290  Special Financial Management</v>
          </cell>
          <cell r="E22251" t="str">
            <v>District 3</v>
          </cell>
          <cell r="F22251" t="str">
            <v>Sewer</v>
          </cell>
        </row>
        <row r="22252">
          <cell r="B22252">
            <v>4758.26</v>
          </cell>
          <cell r="C22252">
            <v>2013</v>
          </cell>
          <cell r="D22252" t="str">
            <v>700290  Special Financial Management</v>
          </cell>
          <cell r="E22252" t="str">
            <v>District 3</v>
          </cell>
          <cell r="F22252" t="str">
            <v>Sewer</v>
          </cell>
        </row>
        <row r="22253">
          <cell r="B22253">
            <v>4758.26</v>
          </cell>
          <cell r="C22253">
            <v>2013</v>
          </cell>
          <cell r="D22253" t="str">
            <v>700290  Special Financial Management</v>
          </cell>
          <cell r="E22253" t="str">
            <v>TOC</v>
          </cell>
          <cell r="F22253" t="str">
            <v>Sewer</v>
          </cell>
        </row>
        <row r="22254">
          <cell r="B22254">
            <v>4758.26</v>
          </cell>
          <cell r="C22254">
            <v>2013</v>
          </cell>
          <cell r="D22254" t="str">
            <v>700290  Special Financial Management</v>
          </cell>
          <cell r="E22254" t="str">
            <v>District 7</v>
          </cell>
          <cell r="F22254" t="str">
            <v>Sewer</v>
          </cell>
        </row>
        <row r="22255">
          <cell r="B22255">
            <v>4758.26</v>
          </cell>
          <cell r="C22255">
            <v>2013</v>
          </cell>
          <cell r="D22255" t="str">
            <v>700290  Special Financial Management</v>
          </cell>
          <cell r="E22255" t="str">
            <v>District 7</v>
          </cell>
          <cell r="F22255" t="str">
            <v>Sewer</v>
          </cell>
        </row>
        <row r="22256">
          <cell r="B22256">
            <v>4758.26</v>
          </cell>
          <cell r="C22256">
            <v>2013</v>
          </cell>
          <cell r="D22256" t="str">
            <v>700290  Special Financial Management</v>
          </cell>
          <cell r="E22256" t="str">
            <v>District 6</v>
          </cell>
          <cell r="F22256" t="str">
            <v>Sewer</v>
          </cell>
        </row>
        <row r="22257">
          <cell r="B22257">
            <v>4758.26</v>
          </cell>
          <cell r="C22257">
            <v>2013</v>
          </cell>
          <cell r="D22257" t="str">
            <v>700290  Special Financial Management</v>
          </cell>
          <cell r="E22257" t="str">
            <v>District 7</v>
          </cell>
          <cell r="F22257" t="str">
            <v>Sewer</v>
          </cell>
        </row>
        <row r="22258">
          <cell r="B22258">
            <v>4758.26</v>
          </cell>
          <cell r="C22258">
            <v>2013</v>
          </cell>
          <cell r="D22258" t="str">
            <v>700290  Special Financial Management</v>
          </cell>
          <cell r="E22258" t="str">
            <v>District 1</v>
          </cell>
          <cell r="F22258" t="str">
            <v>Sewer</v>
          </cell>
        </row>
        <row r="22259">
          <cell r="B22259">
            <v>4758.26</v>
          </cell>
          <cell r="C22259">
            <v>2013</v>
          </cell>
          <cell r="D22259" t="str">
            <v>700290  Special Financial Management</v>
          </cell>
          <cell r="E22259" t="str">
            <v>District 1</v>
          </cell>
          <cell r="F22259" t="str">
            <v>Sewer</v>
          </cell>
        </row>
        <row r="22260">
          <cell r="B22260">
            <v>4758.26</v>
          </cell>
          <cell r="C22260">
            <v>2013</v>
          </cell>
          <cell r="D22260" t="str">
            <v>700290  Special Financial Management</v>
          </cell>
          <cell r="E22260" t="str">
            <v>District 1</v>
          </cell>
          <cell r="F22260" t="str">
            <v>Sewer</v>
          </cell>
        </row>
        <row r="22261">
          <cell r="B22261">
            <v>4758.26</v>
          </cell>
          <cell r="C22261">
            <v>2013</v>
          </cell>
          <cell r="D22261" t="str">
            <v>700290  Special Financial Management</v>
          </cell>
          <cell r="E22261" t="str">
            <v>Logistics</v>
          </cell>
          <cell r="F22261" t="str">
            <v>Sewer</v>
          </cell>
        </row>
        <row r="22262">
          <cell r="B22262">
            <v>4758.26</v>
          </cell>
          <cell r="C22262">
            <v>2013</v>
          </cell>
          <cell r="D22262" t="str">
            <v>700290  Special Financial Management</v>
          </cell>
          <cell r="E22262" t="str">
            <v>Logistics</v>
          </cell>
          <cell r="F22262" t="str">
            <v>Sewer</v>
          </cell>
        </row>
        <row r="22263">
          <cell r="B22263">
            <v>4758.26</v>
          </cell>
          <cell r="C22263">
            <v>2013</v>
          </cell>
          <cell r="D22263" t="str">
            <v>700290  Special Financial Management</v>
          </cell>
          <cell r="E22263" t="str">
            <v>Logistics</v>
          </cell>
          <cell r="F22263" t="str">
            <v>Sewer</v>
          </cell>
        </row>
        <row r="22264">
          <cell r="B22264">
            <v>4758.26</v>
          </cell>
          <cell r="C22264">
            <v>2013</v>
          </cell>
          <cell r="D22264" t="str">
            <v>700290  Special Financial Management</v>
          </cell>
          <cell r="E22264" t="str">
            <v>Logistics</v>
          </cell>
          <cell r="F22264" t="str">
            <v>Sewer</v>
          </cell>
        </row>
        <row r="22265">
          <cell r="B22265">
            <v>4758.26</v>
          </cell>
          <cell r="C22265">
            <v>2013</v>
          </cell>
          <cell r="D22265" t="str">
            <v>700290  Special Financial Management</v>
          </cell>
          <cell r="E22265" t="str">
            <v>Logistics</v>
          </cell>
          <cell r="F22265" t="str">
            <v>Sewer</v>
          </cell>
        </row>
        <row r="22266">
          <cell r="B22266">
            <v>4758.26</v>
          </cell>
          <cell r="C22266">
            <v>2013</v>
          </cell>
          <cell r="D22266" t="str">
            <v>700290  Special Financial Management</v>
          </cell>
          <cell r="E22266" t="str">
            <v>Logistics</v>
          </cell>
          <cell r="F22266" t="str">
            <v>Sewer</v>
          </cell>
        </row>
        <row r="22267">
          <cell r="B22267">
            <v>4758.26</v>
          </cell>
          <cell r="C22267">
            <v>2013</v>
          </cell>
          <cell r="D22267" t="str">
            <v>700290  Special Financial Management</v>
          </cell>
          <cell r="E22267" t="str">
            <v>Logistics</v>
          </cell>
          <cell r="F22267" t="str">
            <v>Sewer</v>
          </cell>
        </row>
        <row r="22268">
          <cell r="B22268">
            <v>4758.26</v>
          </cell>
          <cell r="C22268">
            <v>2013</v>
          </cell>
          <cell r="D22268" t="str">
            <v>700290  Special Financial Management</v>
          </cell>
          <cell r="E22268" t="str">
            <v>Informal Settlements</v>
          </cell>
          <cell r="F22268" t="str">
            <v>Sewer</v>
          </cell>
        </row>
        <row r="22269">
          <cell r="B22269">
            <v>4758.26</v>
          </cell>
          <cell r="C22269">
            <v>2013</v>
          </cell>
          <cell r="D22269" t="str">
            <v>700290  Special Financial Management</v>
          </cell>
          <cell r="E22269" t="str">
            <v>TOC</v>
          </cell>
          <cell r="F22269" t="str">
            <v>Sewer</v>
          </cell>
        </row>
        <row r="22270">
          <cell r="B22270">
            <v>4758.26</v>
          </cell>
          <cell r="C22270">
            <v>2013</v>
          </cell>
          <cell r="D22270" t="str">
            <v>700290  Special Financial Management</v>
          </cell>
          <cell r="E22270" t="str">
            <v>Planning &amp; Design</v>
          </cell>
          <cell r="F22270" t="str">
            <v>Sewer</v>
          </cell>
        </row>
        <row r="22271">
          <cell r="B22271">
            <v>4758.26</v>
          </cell>
          <cell r="C22271">
            <v>2013</v>
          </cell>
          <cell r="D22271" t="str">
            <v>700290  Special Financial Management</v>
          </cell>
          <cell r="E22271" t="str">
            <v>Planning &amp; Design</v>
          </cell>
          <cell r="F22271" t="str">
            <v>Sewer</v>
          </cell>
        </row>
        <row r="22272">
          <cell r="B22272">
            <v>4758.26</v>
          </cell>
          <cell r="C22272">
            <v>2013</v>
          </cell>
          <cell r="D22272" t="str">
            <v>700290  Special Financial Management</v>
          </cell>
          <cell r="E22272" t="str">
            <v>Informal Settlements</v>
          </cell>
          <cell r="F22272" t="str">
            <v>Sewer</v>
          </cell>
        </row>
        <row r="22273">
          <cell r="B22273">
            <v>4758.26</v>
          </cell>
          <cell r="C22273">
            <v>2013</v>
          </cell>
          <cell r="D22273" t="str">
            <v>700290  Special Financial Management</v>
          </cell>
          <cell r="E22273" t="str">
            <v>District 4</v>
          </cell>
          <cell r="F22273" t="str">
            <v>Sewer</v>
          </cell>
        </row>
        <row r="22274">
          <cell r="B22274">
            <v>4758.26</v>
          </cell>
          <cell r="C22274">
            <v>2013</v>
          </cell>
          <cell r="D22274" t="str">
            <v>700290  Special Financial Management</v>
          </cell>
          <cell r="E22274" t="str">
            <v>Logistics</v>
          </cell>
          <cell r="F22274" t="str">
            <v>Water</v>
          </cell>
        </row>
        <row r="22275">
          <cell r="B22275">
            <v>4758.26</v>
          </cell>
          <cell r="C22275">
            <v>2013</v>
          </cell>
          <cell r="D22275" t="str">
            <v>700290  Special Financial Management</v>
          </cell>
          <cell r="E22275" t="str">
            <v>Logistics</v>
          </cell>
          <cell r="F22275" t="str">
            <v>Water</v>
          </cell>
        </row>
        <row r="22276">
          <cell r="B22276">
            <v>4758.26</v>
          </cell>
          <cell r="C22276">
            <v>2013</v>
          </cell>
          <cell r="D22276" t="str">
            <v>700290  Special Financial Management</v>
          </cell>
          <cell r="E22276" t="str">
            <v>TOC</v>
          </cell>
          <cell r="F22276" t="str">
            <v>Water</v>
          </cell>
        </row>
        <row r="22277">
          <cell r="B22277">
            <v>4758.26</v>
          </cell>
          <cell r="C22277">
            <v>2013</v>
          </cell>
          <cell r="D22277" t="str">
            <v>700290  Special Financial Management</v>
          </cell>
          <cell r="E22277" t="str">
            <v>Informal Settlements</v>
          </cell>
          <cell r="F22277" t="str">
            <v>Water</v>
          </cell>
        </row>
        <row r="22278">
          <cell r="B22278">
            <v>4758.26</v>
          </cell>
          <cell r="C22278">
            <v>2013</v>
          </cell>
          <cell r="D22278" t="str">
            <v>700290  Special Financial Management</v>
          </cell>
          <cell r="E22278" t="str">
            <v>TOC</v>
          </cell>
          <cell r="F22278" t="str">
            <v>Water</v>
          </cell>
        </row>
        <row r="22279">
          <cell r="B22279">
            <v>4758.26</v>
          </cell>
          <cell r="C22279">
            <v>2013</v>
          </cell>
          <cell r="D22279" t="str">
            <v>700290  Special Financial Management</v>
          </cell>
          <cell r="E22279" t="str">
            <v>Planning &amp; Design</v>
          </cell>
          <cell r="F22279" t="str">
            <v>Water</v>
          </cell>
        </row>
        <row r="22280">
          <cell r="B22280">
            <v>4758.26</v>
          </cell>
          <cell r="C22280">
            <v>2013</v>
          </cell>
          <cell r="D22280" t="str">
            <v>700290  Special Financial Management</v>
          </cell>
          <cell r="E22280" t="str">
            <v>Informal Settlements</v>
          </cell>
          <cell r="F22280" t="str">
            <v>Water</v>
          </cell>
        </row>
        <row r="22281">
          <cell r="B22281">
            <v>4758.26</v>
          </cell>
          <cell r="C22281">
            <v>2013</v>
          </cell>
          <cell r="D22281" t="str">
            <v>700290  Special Financial Management</v>
          </cell>
          <cell r="E22281" t="str">
            <v>Logistics</v>
          </cell>
          <cell r="F22281" t="str">
            <v>Water</v>
          </cell>
        </row>
        <row r="22282">
          <cell r="B22282">
            <v>4758.26</v>
          </cell>
          <cell r="C22282">
            <v>2013</v>
          </cell>
          <cell r="D22282" t="str">
            <v>700290  Special Financial Management</v>
          </cell>
          <cell r="E22282" t="str">
            <v>District 7</v>
          </cell>
          <cell r="F22282" t="str">
            <v>Sewer</v>
          </cell>
        </row>
        <row r="22283">
          <cell r="B22283">
            <v>4758.26</v>
          </cell>
          <cell r="C22283">
            <v>2013</v>
          </cell>
          <cell r="D22283" t="str">
            <v>700290  Special Financial Management</v>
          </cell>
          <cell r="E22283" t="str">
            <v>District 7</v>
          </cell>
          <cell r="F22283" t="str">
            <v>Sewer</v>
          </cell>
        </row>
        <row r="22284">
          <cell r="B22284">
            <v>4758.26</v>
          </cell>
          <cell r="C22284">
            <v>2013</v>
          </cell>
          <cell r="D22284" t="str">
            <v>700290  Special Financial Management</v>
          </cell>
          <cell r="E22284" t="str">
            <v>District 7</v>
          </cell>
          <cell r="F22284" t="str">
            <v>Sewer</v>
          </cell>
        </row>
        <row r="22285">
          <cell r="B22285">
            <v>4758.26</v>
          </cell>
          <cell r="C22285">
            <v>2013</v>
          </cell>
          <cell r="D22285" t="str">
            <v>700290  Special Financial Management</v>
          </cell>
          <cell r="E22285" t="str">
            <v>District 7</v>
          </cell>
          <cell r="F22285" t="str">
            <v>Sewer</v>
          </cell>
        </row>
        <row r="22286">
          <cell r="B22286">
            <v>4758.26</v>
          </cell>
          <cell r="C22286">
            <v>2013</v>
          </cell>
          <cell r="D22286" t="str">
            <v>700290  Special Financial Management</v>
          </cell>
          <cell r="E22286" t="str">
            <v>District 7</v>
          </cell>
          <cell r="F22286" t="str">
            <v>Sewer</v>
          </cell>
        </row>
        <row r="22287">
          <cell r="B22287">
            <v>4758.26</v>
          </cell>
          <cell r="C22287">
            <v>2013</v>
          </cell>
          <cell r="D22287" t="str">
            <v>700290  Special Financial Management</v>
          </cell>
          <cell r="E22287" t="str">
            <v>District 7</v>
          </cell>
          <cell r="F22287" t="str">
            <v>Sewer</v>
          </cell>
        </row>
        <row r="22288">
          <cell r="B22288">
            <v>4758.26</v>
          </cell>
          <cell r="C22288">
            <v>2013</v>
          </cell>
          <cell r="D22288" t="str">
            <v>700290  Special Financial Management</v>
          </cell>
          <cell r="E22288" t="str">
            <v>District 6</v>
          </cell>
          <cell r="F22288" t="str">
            <v>Sewer</v>
          </cell>
        </row>
        <row r="22289">
          <cell r="B22289">
            <v>4758.26</v>
          </cell>
          <cell r="C22289">
            <v>2013</v>
          </cell>
          <cell r="D22289" t="str">
            <v>700290  Special Financial Management</v>
          </cell>
          <cell r="E22289" t="str">
            <v>District 6</v>
          </cell>
          <cell r="F22289" t="str">
            <v>Sewer</v>
          </cell>
        </row>
        <row r="22290">
          <cell r="B22290">
            <v>4758.26</v>
          </cell>
          <cell r="C22290">
            <v>2013</v>
          </cell>
          <cell r="D22290" t="str">
            <v>700290  Special Financial Management</v>
          </cell>
          <cell r="E22290" t="str">
            <v>District 6</v>
          </cell>
          <cell r="F22290" t="str">
            <v>Sewer</v>
          </cell>
        </row>
        <row r="22291">
          <cell r="B22291">
            <v>4758.26</v>
          </cell>
          <cell r="C22291">
            <v>2013</v>
          </cell>
          <cell r="D22291" t="str">
            <v>700290  Special Financial Management</v>
          </cell>
          <cell r="E22291" t="str">
            <v>District 6</v>
          </cell>
          <cell r="F22291" t="str">
            <v>Sewer</v>
          </cell>
        </row>
        <row r="22292">
          <cell r="B22292">
            <v>4758.26</v>
          </cell>
          <cell r="C22292">
            <v>2013</v>
          </cell>
          <cell r="D22292" t="str">
            <v>700290  Special Financial Management</v>
          </cell>
          <cell r="E22292" t="str">
            <v>District 6</v>
          </cell>
          <cell r="F22292" t="str">
            <v>Sewer</v>
          </cell>
        </row>
        <row r="22293">
          <cell r="B22293">
            <v>4758.26</v>
          </cell>
          <cell r="C22293">
            <v>2013</v>
          </cell>
          <cell r="D22293" t="str">
            <v>700290  Special Financial Management</v>
          </cell>
          <cell r="E22293" t="str">
            <v>District 6</v>
          </cell>
          <cell r="F22293" t="str">
            <v>Sewer</v>
          </cell>
        </row>
        <row r="22294">
          <cell r="B22294">
            <v>4758.26</v>
          </cell>
          <cell r="C22294">
            <v>2013</v>
          </cell>
          <cell r="D22294" t="str">
            <v>700290  Special Financial Management</v>
          </cell>
          <cell r="E22294" t="str">
            <v>District 7</v>
          </cell>
          <cell r="F22294" t="str">
            <v>Sewer</v>
          </cell>
        </row>
        <row r="22295">
          <cell r="B22295">
            <v>4758.26</v>
          </cell>
          <cell r="C22295">
            <v>2013</v>
          </cell>
          <cell r="D22295" t="str">
            <v>700290  Special Financial Management</v>
          </cell>
          <cell r="E22295" t="str">
            <v>District 7</v>
          </cell>
          <cell r="F22295" t="str">
            <v>Sewer</v>
          </cell>
        </row>
        <row r="22296">
          <cell r="B22296">
            <v>4758.26</v>
          </cell>
          <cell r="C22296">
            <v>2013</v>
          </cell>
          <cell r="D22296" t="str">
            <v>700290  Special Financial Management</v>
          </cell>
          <cell r="E22296" t="str">
            <v>District 7</v>
          </cell>
          <cell r="F22296" t="str">
            <v>Sewer</v>
          </cell>
        </row>
        <row r="22297">
          <cell r="B22297">
            <v>4758.26</v>
          </cell>
          <cell r="C22297">
            <v>2013</v>
          </cell>
          <cell r="D22297" t="str">
            <v>700290  Special Financial Management</v>
          </cell>
          <cell r="E22297" t="str">
            <v>District 7</v>
          </cell>
          <cell r="F22297" t="str">
            <v>Sewer</v>
          </cell>
        </row>
        <row r="22298">
          <cell r="B22298">
            <v>4758.26</v>
          </cell>
          <cell r="C22298">
            <v>2013</v>
          </cell>
          <cell r="D22298" t="str">
            <v>700290  Special Financial Management</v>
          </cell>
          <cell r="E22298" t="str">
            <v>District 7</v>
          </cell>
          <cell r="F22298" t="str">
            <v>Sewer</v>
          </cell>
        </row>
        <row r="22299">
          <cell r="B22299">
            <v>4758.26</v>
          </cell>
          <cell r="C22299">
            <v>2013</v>
          </cell>
          <cell r="D22299" t="str">
            <v>700290  Special Financial Management</v>
          </cell>
          <cell r="E22299" t="str">
            <v>District 4</v>
          </cell>
          <cell r="F22299" t="str">
            <v>Sewer</v>
          </cell>
        </row>
        <row r="22300">
          <cell r="B22300">
            <v>1393.87</v>
          </cell>
          <cell r="C22300">
            <v>2013</v>
          </cell>
          <cell r="D22300" t="str">
            <v>700585  Procurement</v>
          </cell>
          <cell r="E22300" t="str">
            <v>Logistics</v>
          </cell>
          <cell r="F22300" t="str">
            <v>Water</v>
          </cell>
        </row>
        <row r="22301">
          <cell r="B22301">
            <v>87858.99</v>
          </cell>
          <cell r="C22301">
            <v>2013</v>
          </cell>
          <cell r="D22301" t="str">
            <v>700585  Procurement</v>
          </cell>
          <cell r="E22301" t="str">
            <v>Logistics</v>
          </cell>
          <cell r="F22301" t="str">
            <v>Water</v>
          </cell>
        </row>
        <row r="22302">
          <cell r="B22302">
            <v>12857.29</v>
          </cell>
          <cell r="C22302">
            <v>2013</v>
          </cell>
          <cell r="D22302" t="str">
            <v>700585  Procurement</v>
          </cell>
          <cell r="E22302" t="str">
            <v>Logistics</v>
          </cell>
          <cell r="F22302" t="str">
            <v>Water</v>
          </cell>
        </row>
        <row r="22303">
          <cell r="B22303">
            <v>152457.81</v>
          </cell>
          <cell r="C22303">
            <v>2013</v>
          </cell>
          <cell r="D22303" t="str">
            <v>700585  Procurement</v>
          </cell>
          <cell r="E22303" t="str">
            <v>Logistics</v>
          </cell>
          <cell r="F22303" t="str">
            <v>Water</v>
          </cell>
        </row>
        <row r="22304">
          <cell r="B22304">
            <v>82864.52</v>
          </cell>
          <cell r="C22304">
            <v>2013</v>
          </cell>
          <cell r="D22304" t="str">
            <v>700585  Procurement</v>
          </cell>
          <cell r="E22304" t="str">
            <v>District 1</v>
          </cell>
          <cell r="F22304" t="str">
            <v>Water</v>
          </cell>
        </row>
        <row r="22305">
          <cell r="B22305">
            <v>198306.78</v>
          </cell>
          <cell r="C22305">
            <v>2013</v>
          </cell>
          <cell r="D22305" t="str">
            <v>700585  Procurement</v>
          </cell>
          <cell r="E22305" t="str">
            <v>District 1</v>
          </cell>
          <cell r="F22305" t="str">
            <v>Water</v>
          </cell>
        </row>
        <row r="22306">
          <cell r="B22306">
            <v>4549.07</v>
          </cell>
          <cell r="C22306">
            <v>2013</v>
          </cell>
          <cell r="D22306" t="str">
            <v>700585  Procurement</v>
          </cell>
          <cell r="E22306" t="str">
            <v>District 1</v>
          </cell>
          <cell r="F22306" t="str">
            <v>Water</v>
          </cell>
        </row>
        <row r="22307">
          <cell r="B22307">
            <v>305393.12</v>
          </cell>
          <cell r="C22307">
            <v>2013</v>
          </cell>
          <cell r="D22307" t="str">
            <v>700585  Procurement</v>
          </cell>
          <cell r="E22307" t="str">
            <v>District 1</v>
          </cell>
          <cell r="F22307" t="str">
            <v>Water</v>
          </cell>
        </row>
        <row r="22308">
          <cell r="B22308">
            <v>29374.75</v>
          </cell>
          <cell r="C22308">
            <v>2013</v>
          </cell>
          <cell r="D22308" t="str">
            <v>700585  Procurement</v>
          </cell>
          <cell r="E22308" t="str">
            <v>District 6</v>
          </cell>
          <cell r="F22308" t="str">
            <v>Water</v>
          </cell>
        </row>
        <row r="22309">
          <cell r="B22309">
            <v>26332.880000000001</v>
          </cell>
          <cell r="C22309">
            <v>2013</v>
          </cell>
          <cell r="D22309" t="str">
            <v>700585  Procurement</v>
          </cell>
          <cell r="E22309" t="str">
            <v>District 8</v>
          </cell>
          <cell r="F22309" t="str">
            <v>Water</v>
          </cell>
        </row>
        <row r="22310">
          <cell r="B22310">
            <v>209034.62</v>
          </cell>
          <cell r="C22310">
            <v>2013</v>
          </cell>
          <cell r="D22310" t="str">
            <v>700585  Procurement</v>
          </cell>
          <cell r="E22310" t="str">
            <v>District 8</v>
          </cell>
          <cell r="F22310" t="str">
            <v>Water</v>
          </cell>
        </row>
        <row r="22311">
          <cell r="B22311">
            <v>95391.67</v>
          </cell>
          <cell r="C22311">
            <v>2013</v>
          </cell>
          <cell r="D22311" t="str">
            <v>700585  Procurement</v>
          </cell>
          <cell r="E22311" t="str">
            <v>District 6</v>
          </cell>
          <cell r="F22311" t="str">
            <v>Water</v>
          </cell>
        </row>
        <row r="22312">
          <cell r="B22312">
            <v>37645.629999999997</v>
          </cell>
          <cell r="C22312">
            <v>2013</v>
          </cell>
          <cell r="D22312" t="str">
            <v>700585  Procurement</v>
          </cell>
          <cell r="E22312" t="str">
            <v>District 3</v>
          </cell>
          <cell r="F22312" t="str">
            <v>Water</v>
          </cell>
        </row>
        <row r="22313">
          <cell r="B22313">
            <v>182833.39</v>
          </cell>
          <cell r="C22313">
            <v>2013</v>
          </cell>
          <cell r="D22313" t="str">
            <v>700585  Procurement</v>
          </cell>
          <cell r="E22313" t="str">
            <v>District 3</v>
          </cell>
          <cell r="F22313" t="str">
            <v>Water</v>
          </cell>
        </row>
        <row r="22314">
          <cell r="B22314">
            <v>16575.79</v>
          </cell>
          <cell r="C22314">
            <v>2013</v>
          </cell>
          <cell r="D22314" t="str">
            <v>700585  Procurement</v>
          </cell>
          <cell r="E22314" t="str">
            <v>District 3</v>
          </cell>
          <cell r="F22314" t="str">
            <v>Water</v>
          </cell>
        </row>
        <row r="22315">
          <cell r="B22315">
            <v>186543.41</v>
          </cell>
          <cell r="C22315">
            <v>2013</v>
          </cell>
          <cell r="D22315" t="str">
            <v>700585  Procurement</v>
          </cell>
          <cell r="E22315" t="str">
            <v>District 3</v>
          </cell>
          <cell r="F22315" t="str">
            <v>Water</v>
          </cell>
        </row>
        <row r="22316">
          <cell r="B22316">
            <v>113269.38</v>
          </cell>
          <cell r="C22316">
            <v>2013</v>
          </cell>
          <cell r="D22316" t="str">
            <v>700585  Procurement</v>
          </cell>
          <cell r="E22316" t="str">
            <v>District 4</v>
          </cell>
          <cell r="F22316" t="str">
            <v>Water</v>
          </cell>
        </row>
        <row r="22317">
          <cell r="B22317">
            <v>64674.77</v>
          </cell>
          <cell r="C22317">
            <v>2013</v>
          </cell>
          <cell r="D22317" t="str">
            <v>700585  Procurement</v>
          </cell>
          <cell r="E22317" t="str">
            <v>District 4</v>
          </cell>
          <cell r="F22317" t="str">
            <v>Water</v>
          </cell>
        </row>
        <row r="22318">
          <cell r="B22318">
            <v>24564.97</v>
          </cell>
          <cell r="C22318">
            <v>2013</v>
          </cell>
          <cell r="D22318" t="str">
            <v>700585  Procurement</v>
          </cell>
          <cell r="E22318" t="str">
            <v>District 4</v>
          </cell>
          <cell r="F22318" t="str">
            <v>Water</v>
          </cell>
        </row>
        <row r="22319">
          <cell r="B22319">
            <v>306087.86</v>
          </cell>
          <cell r="C22319">
            <v>2013</v>
          </cell>
          <cell r="D22319" t="str">
            <v>700585  Procurement</v>
          </cell>
          <cell r="E22319" t="str">
            <v>District 4</v>
          </cell>
          <cell r="F22319" t="str">
            <v>Water</v>
          </cell>
        </row>
        <row r="22320">
          <cell r="B22320">
            <v>270251.58</v>
          </cell>
          <cell r="C22320">
            <v>2013</v>
          </cell>
          <cell r="D22320" t="str">
            <v>700585  Procurement</v>
          </cell>
          <cell r="E22320" t="str">
            <v>District 4</v>
          </cell>
          <cell r="F22320" t="str">
            <v>Water</v>
          </cell>
        </row>
        <row r="22321">
          <cell r="B22321">
            <v>209721.08</v>
          </cell>
          <cell r="C22321">
            <v>2013</v>
          </cell>
          <cell r="D22321" t="str">
            <v>700585  Procurement</v>
          </cell>
          <cell r="E22321" t="str">
            <v>District 4</v>
          </cell>
          <cell r="F22321" t="str">
            <v>Water</v>
          </cell>
        </row>
        <row r="22322">
          <cell r="B22322">
            <v>1819.63</v>
          </cell>
          <cell r="C22322">
            <v>2013</v>
          </cell>
          <cell r="D22322" t="str">
            <v>700585  Procurement</v>
          </cell>
          <cell r="E22322" t="str">
            <v>District 8</v>
          </cell>
          <cell r="F22322" t="str">
            <v>Water</v>
          </cell>
        </row>
        <row r="22323">
          <cell r="B22323">
            <v>111907.14</v>
          </cell>
          <cell r="C22323">
            <v>2013</v>
          </cell>
          <cell r="D22323" t="str">
            <v>700585  Procurement</v>
          </cell>
          <cell r="E22323" t="str">
            <v>District 8</v>
          </cell>
          <cell r="F22323" t="str">
            <v>Water</v>
          </cell>
        </row>
        <row r="22324">
          <cell r="B22324">
            <v>8988.11</v>
          </cell>
          <cell r="C22324">
            <v>2013</v>
          </cell>
          <cell r="D22324" t="str">
            <v>700585  Procurement</v>
          </cell>
          <cell r="E22324" t="str">
            <v>District 8</v>
          </cell>
          <cell r="F22324" t="str">
            <v>Water</v>
          </cell>
        </row>
        <row r="22325">
          <cell r="B22325">
            <v>199.13</v>
          </cell>
          <cell r="C22325">
            <v>2013</v>
          </cell>
          <cell r="D22325" t="str">
            <v>700585  Procurement</v>
          </cell>
          <cell r="E22325" t="str">
            <v>District 8</v>
          </cell>
          <cell r="F22325" t="str">
            <v>Water</v>
          </cell>
        </row>
        <row r="22326">
          <cell r="B22326">
            <v>23655.16</v>
          </cell>
          <cell r="C22326">
            <v>2013</v>
          </cell>
          <cell r="D22326" t="str">
            <v>700585  Procurement</v>
          </cell>
          <cell r="E22326" t="str">
            <v>District 8</v>
          </cell>
          <cell r="F22326" t="str">
            <v>Water</v>
          </cell>
        </row>
        <row r="22327">
          <cell r="B22327">
            <v>2018.76</v>
          </cell>
          <cell r="C22327">
            <v>2013</v>
          </cell>
          <cell r="D22327" t="str">
            <v>700585  Procurement</v>
          </cell>
          <cell r="E22327" t="str">
            <v>District 6</v>
          </cell>
          <cell r="F22327" t="str">
            <v>Water</v>
          </cell>
        </row>
        <row r="22328">
          <cell r="B22328">
            <v>159054.88</v>
          </cell>
          <cell r="C22328">
            <v>2013</v>
          </cell>
          <cell r="D22328" t="str">
            <v>700585  Procurement</v>
          </cell>
          <cell r="E22328" t="str">
            <v>District 6</v>
          </cell>
          <cell r="F22328" t="str">
            <v>Water</v>
          </cell>
        </row>
        <row r="22329">
          <cell r="B22329">
            <v>58114.79</v>
          </cell>
          <cell r="C22329">
            <v>2013</v>
          </cell>
          <cell r="D22329" t="str">
            <v>700585  Procurement</v>
          </cell>
          <cell r="E22329" t="str">
            <v>District 6</v>
          </cell>
          <cell r="F22329" t="str">
            <v>Water</v>
          </cell>
        </row>
        <row r="22330">
          <cell r="B22330">
            <v>177102.05</v>
          </cell>
          <cell r="C22330">
            <v>2013</v>
          </cell>
          <cell r="D22330" t="str">
            <v>700585  Procurement</v>
          </cell>
          <cell r="E22330" t="str">
            <v>District 6</v>
          </cell>
          <cell r="F22330" t="str">
            <v>Water</v>
          </cell>
        </row>
        <row r="22331">
          <cell r="B22331">
            <v>101914.3</v>
          </cell>
          <cell r="C22331">
            <v>2013</v>
          </cell>
          <cell r="D22331" t="str">
            <v>700585  Procurement</v>
          </cell>
          <cell r="E22331" t="str">
            <v>District 6</v>
          </cell>
          <cell r="F22331" t="str">
            <v>Water</v>
          </cell>
        </row>
        <row r="22332">
          <cell r="B22332">
            <v>125562.9</v>
          </cell>
          <cell r="C22332">
            <v>2013</v>
          </cell>
          <cell r="D22332" t="str">
            <v>700585  Procurement</v>
          </cell>
          <cell r="E22332" t="str">
            <v>District 6</v>
          </cell>
          <cell r="F22332" t="str">
            <v>Water</v>
          </cell>
        </row>
        <row r="22333">
          <cell r="B22333">
            <v>92675.34</v>
          </cell>
          <cell r="C22333">
            <v>2013</v>
          </cell>
          <cell r="D22333" t="str">
            <v>700585  Procurement</v>
          </cell>
          <cell r="E22333" t="str">
            <v>District 6</v>
          </cell>
          <cell r="F22333" t="str">
            <v>Water</v>
          </cell>
        </row>
        <row r="22334">
          <cell r="B22334">
            <v>25230.49</v>
          </cell>
          <cell r="C22334">
            <v>2013</v>
          </cell>
          <cell r="D22334" t="str">
            <v>700585  Procurement</v>
          </cell>
          <cell r="E22334" t="str">
            <v>District 8</v>
          </cell>
          <cell r="F22334" t="str">
            <v>Water</v>
          </cell>
        </row>
        <row r="22335">
          <cell r="B22335">
            <v>45490.71</v>
          </cell>
          <cell r="C22335">
            <v>2013</v>
          </cell>
          <cell r="D22335" t="str">
            <v>700585  Procurement</v>
          </cell>
          <cell r="E22335" t="str">
            <v>District 8</v>
          </cell>
          <cell r="F22335" t="str">
            <v>Water</v>
          </cell>
        </row>
        <row r="22336">
          <cell r="B22336">
            <v>12943.08</v>
          </cell>
          <cell r="C22336">
            <v>2013</v>
          </cell>
          <cell r="D22336" t="str">
            <v>700585  Procurement</v>
          </cell>
          <cell r="E22336" t="str">
            <v>District 8</v>
          </cell>
          <cell r="F22336" t="str">
            <v>Water</v>
          </cell>
        </row>
        <row r="22337">
          <cell r="B22337">
            <v>82793.08</v>
          </cell>
          <cell r="C22337">
            <v>2013</v>
          </cell>
          <cell r="D22337" t="str">
            <v>700585  Procurement</v>
          </cell>
          <cell r="E22337" t="str">
            <v>District 8</v>
          </cell>
          <cell r="F22337" t="str">
            <v>Water</v>
          </cell>
        </row>
        <row r="22338">
          <cell r="B22338">
            <v>811761.84</v>
          </cell>
          <cell r="C22338">
            <v>2013</v>
          </cell>
          <cell r="D22338" t="str">
            <v>700585  Procurement</v>
          </cell>
          <cell r="E22338" t="str">
            <v>District 8</v>
          </cell>
          <cell r="F22338" t="str">
            <v>Water</v>
          </cell>
        </row>
        <row r="22339">
          <cell r="B22339">
            <v>909.83</v>
          </cell>
          <cell r="C22339">
            <v>2013</v>
          </cell>
          <cell r="D22339" t="str">
            <v>700585  Procurement</v>
          </cell>
          <cell r="E22339" t="str">
            <v>District 8</v>
          </cell>
          <cell r="F22339" t="str">
            <v>Water</v>
          </cell>
        </row>
        <row r="22340">
          <cell r="B22340">
            <v>1971676.59</v>
          </cell>
          <cell r="C22340">
            <v>2013</v>
          </cell>
          <cell r="D22340" t="str">
            <v>700585  Procurement</v>
          </cell>
          <cell r="E22340" t="str">
            <v>District 8</v>
          </cell>
          <cell r="F22340" t="str">
            <v>Water</v>
          </cell>
        </row>
        <row r="22341">
          <cell r="B22341">
            <v>1819.63</v>
          </cell>
          <cell r="C22341">
            <v>2013</v>
          </cell>
          <cell r="D22341" t="str">
            <v>700585  Procurement</v>
          </cell>
          <cell r="E22341" t="str">
            <v>District 8</v>
          </cell>
          <cell r="F22341" t="str">
            <v>Water</v>
          </cell>
        </row>
        <row r="22342">
          <cell r="B22342">
            <v>1819.63</v>
          </cell>
          <cell r="C22342">
            <v>2013</v>
          </cell>
          <cell r="D22342" t="str">
            <v>700585  Procurement</v>
          </cell>
          <cell r="E22342" t="e">
            <v>#N/A</v>
          </cell>
          <cell r="F22342" t="str">
            <v>Sewer</v>
          </cell>
        </row>
        <row r="22343">
          <cell r="B22343">
            <v>119781.74</v>
          </cell>
          <cell r="C22343">
            <v>2013</v>
          </cell>
          <cell r="D22343" t="str">
            <v>700585  Procurement</v>
          </cell>
          <cell r="E22343" t="str">
            <v>Logistics</v>
          </cell>
          <cell r="F22343" t="str">
            <v>Water</v>
          </cell>
        </row>
        <row r="22344">
          <cell r="B22344">
            <v>69903.759999999995</v>
          </cell>
          <cell r="C22344">
            <v>2013</v>
          </cell>
          <cell r="D22344" t="str">
            <v>700585  Procurement</v>
          </cell>
          <cell r="E22344" t="str">
            <v>Informal Settlements</v>
          </cell>
          <cell r="F22344" t="str">
            <v>Sewer</v>
          </cell>
        </row>
        <row r="22345">
          <cell r="B22345">
            <v>195516.57</v>
          </cell>
          <cell r="C22345">
            <v>2013</v>
          </cell>
          <cell r="D22345" t="str">
            <v>700585  Procurement</v>
          </cell>
          <cell r="E22345" t="str">
            <v>Planning &amp; Design</v>
          </cell>
          <cell r="F22345" t="str">
            <v>Sewer</v>
          </cell>
        </row>
        <row r="22346">
          <cell r="B22346">
            <v>168102.33</v>
          </cell>
          <cell r="C22346">
            <v>2013</v>
          </cell>
          <cell r="D22346" t="str">
            <v>700585  Procurement</v>
          </cell>
          <cell r="E22346" t="str">
            <v>Planning &amp; Design</v>
          </cell>
          <cell r="F22346" t="str">
            <v>Sewer</v>
          </cell>
        </row>
        <row r="22347">
          <cell r="B22347">
            <v>13142.2</v>
          </cell>
          <cell r="C22347">
            <v>2013</v>
          </cell>
          <cell r="D22347" t="str">
            <v>700585  Procurement</v>
          </cell>
          <cell r="E22347" t="str">
            <v>TOC</v>
          </cell>
          <cell r="F22347" t="str">
            <v>Sewer</v>
          </cell>
        </row>
        <row r="22348">
          <cell r="B22348">
            <v>484034.41</v>
          </cell>
          <cell r="C22348">
            <v>2013</v>
          </cell>
          <cell r="D22348" t="str">
            <v>700585  Procurement</v>
          </cell>
          <cell r="E22348" t="str">
            <v>Informal Settlements</v>
          </cell>
          <cell r="F22348" t="str">
            <v>Sewer</v>
          </cell>
        </row>
        <row r="22349">
          <cell r="B22349">
            <v>411760.34</v>
          </cell>
          <cell r="C22349">
            <v>2013</v>
          </cell>
          <cell r="D22349" t="str">
            <v>700585  Procurement</v>
          </cell>
          <cell r="E22349" t="str">
            <v>Logistics</v>
          </cell>
          <cell r="F22349" t="str">
            <v>Sewer</v>
          </cell>
        </row>
        <row r="22350">
          <cell r="B22350">
            <v>6766.94</v>
          </cell>
          <cell r="C22350">
            <v>2013</v>
          </cell>
          <cell r="D22350" t="str">
            <v>700585  Procurement</v>
          </cell>
          <cell r="E22350" t="str">
            <v>Logistics</v>
          </cell>
          <cell r="F22350" t="str">
            <v>Sewer</v>
          </cell>
        </row>
        <row r="22351">
          <cell r="B22351">
            <v>909.83</v>
          </cell>
          <cell r="C22351">
            <v>2013</v>
          </cell>
          <cell r="D22351" t="str">
            <v>700585  Procurement</v>
          </cell>
          <cell r="E22351" t="str">
            <v>Logistics</v>
          </cell>
          <cell r="F22351" t="str">
            <v>Sewer</v>
          </cell>
        </row>
        <row r="22352">
          <cell r="B22352">
            <v>3810.87</v>
          </cell>
          <cell r="C22352">
            <v>2013</v>
          </cell>
          <cell r="D22352" t="str">
            <v>700585  Procurement</v>
          </cell>
          <cell r="E22352" t="str">
            <v>Logistics</v>
          </cell>
          <cell r="F22352" t="str">
            <v>Sewer</v>
          </cell>
        </row>
        <row r="22353">
          <cell r="B22353">
            <v>140675.41</v>
          </cell>
          <cell r="C22353">
            <v>2013</v>
          </cell>
          <cell r="D22353" t="str">
            <v>700585  Procurement</v>
          </cell>
          <cell r="E22353" t="str">
            <v>District 1</v>
          </cell>
          <cell r="F22353" t="str">
            <v>Sewer</v>
          </cell>
        </row>
        <row r="22354">
          <cell r="B22354">
            <v>49211.26</v>
          </cell>
          <cell r="C22354">
            <v>2013</v>
          </cell>
          <cell r="D22354" t="str">
            <v>700585  Procurement</v>
          </cell>
          <cell r="E22354" t="str">
            <v>District 1</v>
          </cell>
          <cell r="F22354" t="str">
            <v>Sewer</v>
          </cell>
        </row>
        <row r="22355">
          <cell r="B22355">
            <v>909.83</v>
          </cell>
          <cell r="C22355">
            <v>2013</v>
          </cell>
          <cell r="D22355" t="str">
            <v>700585  Procurement</v>
          </cell>
          <cell r="E22355" t="str">
            <v>District 1</v>
          </cell>
          <cell r="F22355" t="str">
            <v>Sewer</v>
          </cell>
        </row>
        <row r="22356">
          <cell r="B22356">
            <v>124717.95</v>
          </cell>
          <cell r="C22356">
            <v>2013</v>
          </cell>
          <cell r="D22356" t="str">
            <v>700585  Procurement</v>
          </cell>
          <cell r="E22356" t="str">
            <v>District 7</v>
          </cell>
          <cell r="F22356" t="str">
            <v>Sewer</v>
          </cell>
        </row>
        <row r="22357">
          <cell r="B22357">
            <v>69419.679999999993</v>
          </cell>
          <cell r="C22357">
            <v>2013</v>
          </cell>
          <cell r="D22357" t="str">
            <v>700585  Procurement</v>
          </cell>
          <cell r="E22357" t="str">
            <v>District 6</v>
          </cell>
          <cell r="F22357" t="str">
            <v>Sewer</v>
          </cell>
        </row>
        <row r="22358">
          <cell r="B22358">
            <v>4408.26</v>
          </cell>
          <cell r="C22358">
            <v>2013</v>
          </cell>
          <cell r="D22358" t="str">
            <v>700585  Procurement</v>
          </cell>
          <cell r="E22358" t="str">
            <v>District 7</v>
          </cell>
          <cell r="F22358" t="str">
            <v>Sewer</v>
          </cell>
        </row>
        <row r="22359">
          <cell r="B22359">
            <v>2104.58</v>
          </cell>
          <cell r="C22359">
            <v>2013</v>
          </cell>
          <cell r="D22359" t="str">
            <v>700585  Procurement</v>
          </cell>
          <cell r="E22359" t="str">
            <v>TOC</v>
          </cell>
          <cell r="F22359" t="str">
            <v>Sewer</v>
          </cell>
        </row>
        <row r="22360">
          <cell r="B22360">
            <v>152685.72</v>
          </cell>
          <cell r="C22360">
            <v>2013</v>
          </cell>
          <cell r="D22360" t="str">
            <v>700585  Procurement</v>
          </cell>
          <cell r="E22360" t="str">
            <v>District 3</v>
          </cell>
          <cell r="F22360" t="str">
            <v>Sewer</v>
          </cell>
        </row>
        <row r="22361">
          <cell r="B22361">
            <v>199.13</v>
          </cell>
          <cell r="C22361">
            <v>2013</v>
          </cell>
          <cell r="D22361" t="str">
            <v>700585  Procurement</v>
          </cell>
          <cell r="E22361" t="str">
            <v>District 3</v>
          </cell>
          <cell r="F22361" t="str">
            <v>Sewer</v>
          </cell>
        </row>
        <row r="22362">
          <cell r="B22362">
            <v>909.83</v>
          </cell>
          <cell r="C22362">
            <v>2013</v>
          </cell>
          <cell r="D22362" t="str">
            <v>700585  Procurement</v>
          </cell>
          <cell r="E22362" t="str">
            <v>District 3</v>
          </cell>
          <cell r="F22362" t="str">
            <v>Sewer</v>
          </cell>
        </row>
        <row r="22363">
          <cell r="B22363">
            <v>175509.07</v>
          </cell>
          <cell r="C22363">
            <v>2013</v>
          </cell>
          <cell r="D22363" t="str">
            <v>700585  Procurement</v>
          </cell>
          <cell r="E22363" t="str">
            <v>District 4</v>
          </cell>
          <cell r="F22363" t="str">
            <v>Sewer</v>
          </cell>
        </row>
        <row r="22364">
          <cell r="B22364">
            <v>196297.23</v>
          </cell>
          <cell r="C22364">
            <v>2013</v>
          </cell>
          <cell r="D22364" t="str">
            <v>700585  Procurement</v>
          </cell>
          <cell r="E22364" t="str">
            <v>District 4</v>
          </cell>
          <cell r="F22364" t="str">
            <v>Sewer</v>
          </cell>
        </row>
        <row r="22365">
          <cell r="B22365">
            <v>2729.45</v>
          </cell>
          <cell r="C22365">
            <v>2013</v>
          </cell>
          <cell r="D22365" t="str">
            <v>700585  Procurement</v>
          </cell>
          <cell r="E22365" t="str">
            <v>District 4</v>
          </cell>
          <cell r="F22365" t="str">
            <v>Sewer</v>
          </cell>
        </row>
        <row r="22366">
          <cell r="B22366">
            <v>138893.13</v>
          </cell>
          <cell r="C22366">
            <v>2013</v>
          </cell>
          <cell r="D22366" t="str">
            <v>700585  Procurement</v>
          </cell>
          <cell r="E22366" t="str">
            <v>District 4</v>
          </cell>
          <cell r="F22366" t="str">
            <v>Sewer</v>
          </cell>
        </row>
        <row r="22367">
          <cell r="B22367">
            <v>9668.02</v>
          </cell>
          <cell r="C22367">
            <v>2013</v>
          </cell>
          <cell r="D22367" t="str">
            <v>700585  Procurement</v>
          </cell>
          <cell r="E22367" t="str">
            <v>District 7</v>
          </cell>
          <cell r="F22367" t="str">
            <v>Sewer</v>
          </cell>
        </row>
        <row r="22368">
          <cell r="B22368">
            <v>9098.14</v>
          </cell>
          <cell r="C22368">
            <v>2013</v>
          </cell>
          <cell r="D22368" t="str">
            <v>700585  Procurement</v>
          </cell>
          <cell r="E22368" t="str">
            <v>District 7</v>
          </cell>
          <cell r="F22368" t="str">
            <v>Sewer</v>
          </cell>
        </row>
        <row r="22369">
          <cell r="B22369">
            <v>8188.34</v>
          </cell>
          <cell r="C22369">
            <v>2013</v>
          </cell>
          <cell r="D22369" t="str">
            <v>700585  Procurement</v>
          </cell>
          <cell r="E22369" t="str">
            <v>District 7</v>
          </cell>
          <cell r="F22369" t="str">
            <v>Sewer</v>
          </cell>
        </row>
        <row r="22370">
          <cell r="B22370">
            <v>66895.91</v>
          </cell>
          <cell r="C22370">
            <v>2013</v>
          </cell>
          <cell r="D22370" t="str">
            <v>700585  Procurement</v>
          </cell>
          <cell r="E22370" t="str">
            <v>District 6</v>
          </cell>
          <cell r="F22370" t="str">
            <v>Sewer</v>
          </cell>
        </row>
        <row r="22371">
          <cell r="B22371">
            <v>102241.36</v>
          </cell>
          <cell r="C22371">
            <v>2013</v>
          </cell>
          <cell r="D22371" t="str">
            <v>700585  Procurement</v>
          </cell>
          <cell r="E22371" t="str">
            <v>District 6</v>
          </cell>
          <cell r="F22371" t="str">
            <v>Sewer</v>
          </cell>
        </row>
        <row r="22372">
          <cell r="B22372">
            <v>115215</v>
          </cell>
          <cell r="C22372">
            <v>2013</v>
          </cell>
          <cell r="D22372" t="str">
            <v>700585  Procurement</v>
          </cell>
          <cell r="E22372" t="str">
            <v>District 6</v>
          </cell>
          <cell r="F22372" t="str">
            <v>Sewer</v>
          </cell>
        </row>
        <row r="22373">
          <cell r="B22373">
            <v>10862.76</v>
          </cell>
          <cell r="C22373">
            <v>2013</v>
          </cell>
          <cell r="D22373" t="str">
            <v>700585  Procurement</v>
          </cell>
          <cell r="E22373" t="str">
            <v>District 6</v>
          </cell>
          <cell r="F22373" t="str">
            <v>Sewer</v>
          </cell>
        </row>
        <row r="22374">
          <cell r="B22374">
            <v>64914.54</v>
          </cell>
          <cell r="C22374">
            <v>2013</v>
          </cell>
          <cell r="D22374" t="str">
            <v>700585  Procurement</v>
          </cell>
          <cell r="E22374" t="str">
            <v>District 6</v>
          </cell>
          <cell r="F22374" t="str">
            <v>Sewer</v>
          </cell>
        </row>
        <row r="22375">
          <cell r="B22375">
            <v>26682.66</v>
          </cell>
          <cell r="C22375">
            <v>2013</v>
          </cell>
          <cell r="D22375" t="str">
            <v>700585  Procurement</v>
          </cell>
          <cell r="E22375" t="str">
            <v>District 7</v>
          </cell>
          <cell r="F22375" t="str">
            <v>Sewer</v>
          </cell>
        </row>
        <row r="22376">
          <cell r="B22376">
            <v>909.83</v>
          </cell>
          <cell r="C22376">
            <v>2013</v>
          </cell>
          <cell r="D22376" t="str">
            <v>700585  Procurement</v>
          </cell>
          <cell r="E22376" t="str">
            <v>District 7</v>
          </cell>
          <cell r="F22376" t="str">
            <v>Sewer</v>
          </cell>
        </row>
        <row r="22377">
          <cell r="B22377">
            <v>426771.16</v>
          </cell>
          <cell r="C22377">
            <v>2013</v>
          </cell>
          <cell r="D22377" t="str">
            <v>700585  Procurement</v>
          </cell>
          <cell r="E22377" t="str">
            <v>District 7</v>
          </cell>
          <cell r="F22377" t="str">
            <v>Sewer</v>
          </cell>
        </row>
        <row r="22378">
          <cell r="B22378">
            <v>654066.31999999995</v>
          </cell>
          <cell r="C22378">
            <v>2013</v>
          </cell>
          <cell r="D22378" t="str">
            <v>700585  Procurement</v>
          </cell>
          <cell r="E22378" t="str">
            <v>Logistics</v>
          </cell>
          <cell r="F22378" t="str">
            <v>Water</v>
          </cell>
        </row>
        <row r="22379">
          <cell r="B22379">
            <v>15215.98</v>
          </cell>
          <cell r="C22379">
            <v>2013</v>
          </cell>
          <cell r="D22379" t="str">
            <v>700585  Procurement</v>
          </cell>
          <cell r="E22379" t="str">
            <v>Informal Settlements</v>
          </cell>
          <cell r="F22379" t="str">
            <v>Water</v>
          </cell>
        </row>
        <row r="22380">
          <cell r="B22380">
            <v>335703.08</v>
          </cell>
          <cell r="C22380">
            <v>2013</v>
          </cell>
          <cell r="D22380" t="str">
            <v>700585  Procurement</v>
          </cell>
          <cell r="E22380" t="str">
            <v>Planning &amp; Design</v>
          </cell>
          <cell r="F22380" t="str">
            <v>Water</v>
          </cell>
        </row>
        <row r="22381">
          <cell r="B22381">
            <v>158952.19</v>
          </cell>
          <cell r="C22381">
            <v>2013</v>
          </cell>
          <cell r="D22381" t="str">
            <v>700585  Procurement</v>
          </cell>
          <cell r="E22381" t="str">
            <v>TOC</v>
          </cell>
          <cell r="F22381" t="str">
            <v>Water</v>
          </cell>
        </row>
        <row r="22382">
          <cell r="B22382">
            <v>285529.58</v>
          </cell>
          <cell r="C22382">
            <v>2013</v>
          </cell>
          <cell r="D22382" t="str">
            <v>700585  Procurement</v>
          </cell>
          <cell r="E22382" t="str">
            <v>Informal Settlements</v>
          </cell>
          <cell r="F22382" t="str">
            <v>Water</v>
          </cell>
        </row>
        <row r="22383">
          <cell r="B22383">
            <v>4380.72</v>
          </cell>
          <cell r="C22383">
            <v>2013</v>
          </cell>
          <cell r="D22383" t="str">
            <v>700585  Procurement</v>
          </cell>
          <cell r="E22383" t="str">
            <v>TOC</v>
          </cell>
          <cell r="F22383" t="str">
            <v>Water</v>
          </cell>
        </row>
        <row r="22384">
          <cell r="B22384">
            <v>17238.009999999998</v>
          </cell>
          <cell r="C22384">
            <v>2013</v>
          </cell>
          <cell r="D22384" t="str">
            <v>700585  Procurement</v>
          </cell>
          <cell r="E22384" t="str">
            <v>Logistics</v>
          </cell>
          <cell r="F22384" t="str">
            <v>Water</v>
          </cell>
        </row>
        <row r="22385">
          <cell r="B22385">
            <v>2729.45</v>
          </cell>
          <cell r="C22385">
            <v>2013</v>
          </cell>
          <cell r="D22385" t="str">
            <v>700585  Procurement</v>
          </cell>
          <cell r="E22385" t="str">
            <v>Logistics</v>
          </cell>
          <cell r="F22385" t="str">
            <v>Water</v>
          </cell>
        </row>
        <row r="22386">
          <cell r="B22386">
            <v>3185.99</v>
          </cell>
          <cell r="C22386">
            <v>2013</v>
          </cell>
          <cell r="D22386" t="str">
            <v>700585  Procurement</v>
          </cell>
          <cell r="E22386" t="str">
            <v>Logistics</v>
          </cell>
          <cell r="F22386" t="str">
            <v>Water</v>
          </cell>
        </row>
        <row r="22387">
          <cell r="B22387">
            <v>12158.43</v>
          </cell>
          <cell r="C22387">
            <v>2013</v>
          </cell>
          <cell r="D22387" t="str">
            <v>700600  Treasury</v>
          </cell>
          <cell r="E22387" t="str">
            <v>District 4</v>
          </cell>
          <cell r="F22387" t="str">
            <v>Water</v>
          </cell>
        </row>
        <row r="22388">
          <cell r="B22388">
            <v>16449.78</v>
          </cell>
          <cell r="C22388">
            <v>2013</v>
          </cell>
          <cell r="D22388" t="str">
            <v>700600  Treasury</v>
          </cell>
          <cell r="E22388" t="str">
            <v>District 4</v>
          </cell>
          <cell r="F22388" t="str">
            <v>Water</v>
          </cell>
        </row>
        <row r="22389">
          <cell r="B22389">
            <v>23556.97</v>
          </cell>
          <cell r="C22389">
            <v>2013</v>
          </cell>
          <cell r="D22389" t="str">
            <v>700600  Treasury</v>
          </cell>
          <cell r="E22389" t="str">
            <v>District 4</v>
          </cell>
          <cell r="F22389" t="str">
            <v>Water</v>
          </cell>
        </row>
        <row r="22390">
          <cell r="B22390">
            <v>8597.77</v>
          </cell>
          <cell r="C22390">
            <v>2013</v>
          </cell>
          <cell r="D22390" t="str">
            <v>700600  Treasury</v>
          </cell>
          <cell r="E22390" t="str">
            <v>District 4</v>
          </cell>
          <cell r="F22390" t="str">
            <v>Water</v>
          </cell>
        </row>
        <row r="22391">
          <cell r="B22391">
            <v>11544.06</v>
          </cell>
          <cell r="C22391">
            <v>2013</v>
          </cell>
          <cell r="D22391" t="str">
            <v>700600  Treasury</v>
          </cell>
          <cell r="E22391" t="str">
            <v>District 4</v>
          </cell>
          <cell r="F22391" t="str">
            <v>Water</v>
          </cell>
        </row>
        <row r="22392">
          <cell r="B22392">
            <v>10895.51</v>
          </cell>
          <cell r="C22392">
            <v>2013</v>
          </cell>
          <cell r="D22392" t="str">
            <v>700600  Treasury</v>
          </cell>
          <cell r="E22392" t="str">
            <v>District 4</v>
          </cell>
          <cell r="F22392" t="str">
            <v>Water</v>
          </cell>
        </row>
        <row r="22393">
          <cell r="B22393">
            <v>21071.919999999998</v>
          </cell>
          <cell r="C22393">
            <v>2013</v>
          </cell>
          <cell r="D22393" t="str">
            <v>700600  Treasury</v>
          </cell>
          <cell r="E22393" t="str">
            <v>District 3</v>
          </cell>
          <cell r="F22393" t="str">
            <v>Water</v>
          </cell>
        </row>
        <row r="22394">
          <cell r="B22394">
            <v>8215.36</v>
          </cell>
          <cell r="C22394">
            <v>2013</v>
          </cell>
          <cell r="D22394" t="str">
            <v>700600  Treasury</v>
          </cell>
          <cell r="E22394" t="str">
            <v>District 3</v>
          </cell>
          <cell r="F22394" t="str">
            <v>Water</v>
          </cell>
        </row>
        <row r="22395">
          <cell r="B22395">
            <v>15733.39</v>
          </cell>
          <cell r="C22395">
            <v>2013</v>
          </cell>
          <cell r="D22395" t="str">
            <v>700600  Treasury</v>
          </cell>
          <cell r="E22395" t="str">
            <v>District 3</v>
          </cell>
          <cell r="F22395" t="str">
            <v>Water</v>
          </cell>
        </row>
        <row r="22396">
          <cell r="B22396">
            <v>12841.72</v>
          </cell>
          <cell r="C22396">
            <v>2013</v>
          </cell>
          <cell r="D22396" t="str">
            <v>700600  Treasury</v>
          </cell>
          <cell r="E22396" t="str">
            <v>District 3</v>
          </cell>
          <cell r="F22396" t="str">
            <v>Water</v>
          </cell>
        </row>
        <row r="22397">
          <cell r="B22397">
            <v>17022.490000000002</v>
          </cell>
          <cell r="C22397">
            <v>2013</v>
          </cell>
          <cell r="D22397" t="str">
            <v>700600  Treasury</v>
          </cell>
          <cell r="E22397" t="str">
            <v>District 6</v>
          </cell>
          <cell r="F22397" t="str">
            <v>Water</v>
          </cell>
        </row>
        <row r="22398">
          <cell r="B22398">
            <v>23825.52</v>
          </cell>
          <cell r="C22398">
            <v>2013</v>
          </cell>
          <cell r="D22398" t="str">
            <v>700600  Treasury</v>
          </cell>
          <cell r="E22398" t="str">
            <v>District 8</v>
          </cell>
          <cell r="F22398" t="str">
            <v>Water</v>
          </cell>
        </row>
        <row r="22399">
          <cell r="B22399">
            <v>15711.87</v>
          </cell>
          <cell r="C22399">
            <v>2013</v>
          </cell>
          <cell r="D22399" t="str">
            <v>700600  Treasury</v>
          </cell>
          <cell r="E22399" t="str">
            <v>District 8</v>
          </cell>
          <cell r="F22399" t="str">
            <v>Water</v>
          </cell>
        </row>
        <row r="22400">
          <cell r="B22400">
            <v>12105.07</v>
          </cell>
          <cell r="C22400">
            <v>2013</v>
          </cell>
          <cell r="D22400" t="str">
            <v>700600  Treasury</v>
          </cell>
          <cell r="E22400" t="str">
            <v>District 6</v>
          </cell>
          <cell r="F22400" t="str">
            <v>Water</v>
          </cell>
        </row>
        <row r="22401">
          <cell r="B22401">
            <v>8255.6</v>
          </cell>
          <cell r="C22401">
            <v>2013</v>
          </cell>
          <cell r="D22401" t="str">
            <v>700600  Treasury</v>
          </cell>
          <cell r="E22401" t="str">
            <v>TOC</v>
          </cell>
          <cell r="F22401" t="str">
            <v>Water</v>
          </cell>
        </row>
        <row r="22402">
          <cell r="B22402">
            <v>8958.4</v>
          </cell>
          <cell r="C22402">
            <v>2013</v>
          </cell>
          <cell r="D22402" t="str">
            <v>700600  Treasury</v>
          </cell>
          <cell r="E22402" t="str">
            <v>District 1</v>
          </cell>
          <cell r="F22402" t="str">
            <v>Water</v>
          </cell>
        </row>
        <row r="22403">
          <cell r="B22403">
            <v>25826.36</v>
          </cell>
          <cell r="C22403">
            <v>2013</v>
          </cell>
          <cell r="D22403" t="str">
            <v>700600  Treasury</v>
          </cell>
          <cell r="E22403" t="str">
            <v>District 1</v>
          </cell>
          <cell r="F22403" t="str">
            <v>Water</v>
          </cell>
        </row>
        <row r="22404">
          <cell r="B22404">
            <v>8427.86</v>
          </cell>
          <cell r="C22404">
            <v>2013</v>
          </cell>
          <cell r="D22404" t="str">
            <v>700600  Treasury</v>
          </cell>
          <cell r="E22404" t="str">
            <v>District 1</v>
          </cell>
          <cell r="F22404" t="str">
            <v>Water</v>
          </cell>
        </row>
        <row r="22405">
          <cell r="B22405">
            <v>37775.94</v>
          </cell>
          <cell r="C22405">
            <v>2013</v>
          </cell>
          <cell r="D22405" t="str">
            <v>700600  Treasury</v>
          </cell>
          <cell r="E22405" t="str">
            <v>District 1</v>
          </cell>
          <cell r="F22405" t="str">
            <v>Water</v>
          </cell>
        </row>
        <row r="22406">
          <cell r="B22406">
            <v>15163.52</v>
          </cell>
          <cell r="C22406">
            <v>2013</v>
          </cell>
          <cell r="D22406" t="str">
            <v>700600  Treasury</v>
          </cell>
          <cell r="E22406" t="str">
            <v>District 1</v>
          </cell>
          <cell r="F22406" t="str">
            <v>Water</v>
          </cell>
        </row>
        <row r="22407">
          <cell r="B22407">
            <v>23775.55</v>
          </cell>
          <cell r="C22407">
            <v>2013</v>
          </cell>
          <cell r="D22407" t="str">
            <v>700600  Treasury</v>
          </cell>
          <cell r="E22407" t="str">
            <v>Logistics</v>
          </cell>
          <cell r="F22407" t="str">
            <v>Water</v>
          </cell>
        </row>
        <row r="22408">
          <cell r="B22408">
            <v>8360.34</v>
          </cell>
          <cell r="C22408">
            <v>2013</v>
          </cell>
          <cell r="D22408" t="str">
            <v>700600  Treasury</v>
          </cell>
          <cell r="E22408" t="str">
            <v>Logistics</v>
          </cell>
          <cell r="F22408" t="str">
            <v>Water</v>
          </cell>
        </row>
        <row r="22409">
          <cell r="B22409">
            <v>13207.49</v>
          </cell>
          <cell r="C22409">
            <v>2013</v>
          </cell>
          <cell r="D22409" t="str">
            <v>700600  Treasury</v>
          </cell>
          <cell r="E22409" t="str">
            <v>Logistics</v>
          </cell>
          <cell r="F22409" t="str">
            <v>Water</v>
          </cell>
        </row>
        <row r="22410">
          <cell r="B22410">
            <v>7954.77</v>
          </cell>
          <cell r="C22410">
            <v>2013</v>
          </cell>
          <cell r="D22410" t="str">
            <v>700600  Treasury</v>
          </cell>
          <cell r="E22410" t="str">
            <v>Logistics</v>
          </cell>
          <cell r="F22410" t="str">
            <v>Water</v>
          </cell>
        </row>
        <row r="22411">
          <cell r="B22411">
            <v>19277.900000000001</v>
          </cell>
          <cell r="C22411">
            <v>2013</v>
          </cell>
          <cell r="D22411" t="str">
            <v>700600  Treasury</v>
          </cell>
          <cell r="E22411" t="str">
            <v>Logistics</v>
          </cell>
          <cell r="F22411" t="str">
            <v>Water</v>
          </cell>
        </row>
        <row r="22412">
          <cell r="B22412">
            <v>7954.77</v>
          </cell>
          <cell r="C22412">
            <v>2013</v>
          </cell>
          <cell r="D22412" t="str">
            <v>700600  Treasury</v>
          </cell>
          <cell r="E22412" t="str">
            <v>Logistics</v>
          </cell>
          <cell r="F22412" t="str">
            <v>Water</v>
          </cell>
        </row>
        <row r="22413">
          <cell r="B22413">
            <v>8857.64</v>
          </cell>
          <cell r="C22413">
            <v>2013</v>
          </cell>
          <cell r="D22413" t="str">
            <v>700600  Treasury</v>
          </cell>
          <cell r="E22413" t="str">
            <v>District 8</v>
          </cell>
          <cell r="F22413" t="str">
            <v>Water</v>
          </cell>
        </row>
        <row r="22414">
          <cell r="B22414">
            <v>7979.37</v>
          </cell>
          <cell r="C22414">
            <v>2013</v>
          </cell>
          <cell r="D22414" t="str">
            <v>700600  Treasury</v>
          </cell>
          <cell r="E22414" t="e">
            <v>#N/A</v>
          </cell>
          <cell r="F22414" t="str">
            <v>Sewer</v>
          </cell>
        </row>
        <row r="22415">
          <cell r="B22415">
            <v>7958.51</v>
          </cell>
          <cell r="C22415">
            <v>2013</v>
          </cell>
          <cell r="D22415" t="str">
            <v>700600  Treasury</v>
          </cell>
          <cell r="E22415" t="e">
            <v>#N/A</v>
          </cell>
          <cell r="F22415" t="str">
            <v>Sewer</v>
          </cell>
        </row>
        <row r="22416">
          <cell r="B22416">
            <v>8275.0499999999993</v>
          </cell>
          <cell r="C22416">
            <v>2013</v>
          </cell>
          <cell r="D22416" t="str">
            <v>700600  Treasury</v>
          </cell>
          <cell r="E22416" t="str">
            <v>District 8</v>
          </cell>
          <cell r="F22416" t="str">
            <v>Water</v>
          </cell>
        </row>
        <row r="22417">
          <cell r="B22417">
            <v>7979.69</v>
          </cell>
          <cell r="C22417">
            <v>2013</v>
          </cell>
          <cell r="D22417" t="str">
            <v>700600  Treasury</v>
          </cell>
          <cell r="E22417" t="str">
            <v>District 8</v>
          </cell>
          <cell r="F22417" t="str">
            <v>Water</v>
          </cell>
        </row>
        <row r="22418">
          <cell r="B22418">
            <v>39104.76</v>
          </cell>
          <cell r="C22418">
            <v>2013</v>
          </cell>
          <cell r="D22418" t="str">
            <v>700600  Treasury</v>
          </cell>
          <cell r="E22418" t="str">
            <v>District 8</v>
          </cell>
          <cell r="F22418" t="str">
            <v>Water</v>
          </cell>
        </row>
        <row r="22419">
          <cell r="B22419">
            <v>23290.16</v>
          </cell>
          <cell r="C22419">
            <v>2013</v>
          </cell>
          <cell r="D22419" t="str">
            <v>700600  Treasury</v>
          </cell>
          <cell r="E22419" t="str">
            <v>District 8</v>
          </cell>
          <cell r="F22419" t="str">
            <v>Water</v>
          </cell>
        </row>
        <row r="22420">
          <cell r="B22420">
            <v>8039.72</v>
          </cell>
          <cell r="C22420">
            <v>2013</v>
          </cell>
          <cell r="D22420" t="str">
            <v>700600  Treasury</v>
          </cell>
          <cell r="E22420" t="str">
            <v>District 8</v>
          </cell>
          <cell r="F22420" t="str">
            <v>Water</v>
          </cell>
        </row>
        <row r="22421">
          <cell r="B22421">
            <v>18294.97</v>
          </cell>
          <cell r="C22421">
            <v>2013</v>
          </cell>
          <cell r="D22421" t="str">
            <v>700600  Treasury</v>
          </cell>
          <cell r="E22421" t="str">
            <v>District 8</v>
          </cell>
          <cell r="F22421" t="str">
            <v>Water</v>
          </cell>
        </row>
        <row r="22422">
          <cell r="B22422">
            <v>15411.68</v>
          </cell>
          <cell r="C22422">
            <v>2013</v>
          </cell>
          <cell r="D22422" t="str">
            <v>700600  Treasury</v>
          </cell>
          <cell r="E22422" t="str">
            <v>District 8</v>
          </cell>
          <cell r="F22422" t="str">
            <v>Water</v>
          </cell>
        </row>
        <row r="22423">
          <cell r="B22423">
            <v>9116.34</v>
          </cell>
          <cell r="C22423">
            <v>2013</v>
          </cell>
          <cell r="D22423" t="str">
            <v>700600  Treasury</v>
          </cell>
          <cell r="E22423" t="str">
            <v>District 8</v>
          </cell>
          <cell r="F22423" t="str">
            <v>Water</v>
          </cell>
        </row>
        <row r="22424">
          <cell r="B22424">
            <v>8384.77</v>
          </cell>
          <cell r="C22424">
            <v>2013</v>
          </cell>
          <cell r="D22424" t="str">
            <v>700600  Treasury</v>
          </cell>
          <cell r="E22424" t="str">
            <v>District 8</v>
          </cell>
          <cell r="F22424" t="str">
            <v>Water</v>
          </cell>
        </row>
        <row r="22425">
          <cell r="B22425">
            <v>20079.07</v>
          </cell>
          <cell r="C22425">
            <v>2013</v>
          </cell>
          <cell r="D22425" t="str">
            <v>700600  Treasury</v>
          </cell>
          <cell r="E22425" t="str">
            <v>District 8</v>
          </cell>
          <cell r="F22425" t="str">
            <v>Water</v>
          </cell>
        </row>
        <row r="22426">
          <cell r="B22426">
            <v>11505.07</v>
          </cell>
          <cell r="C22426">
            <v>2013</v>
          </cell>
          <cell r="D22426" t="str">
            <v>700600  Treasury</v>
          </cell>
          <cell r="E22426" t="str">
            <v>District 8</v>
          </cell>
          <cell r="F22426" t="str">
            <v>Water</v>
          </cell>
        </row>
        <row r="22427">
          <cell r="B22427">
            <v>51451.82</v>
          </cell>
          <cell r="C22427">
            <v>2013</v>
          </cell>
          <cell r="D22427" t="str">
            <v>700600  Treasury</v>
          </cell>
          <cell r="E22427" t="str">
            <v>District 6</v>
          </cell>
          <cell r="F22427" t="str">
            <v>Water</v>
          </cell>
        </row>
        <row r="22428">
          <cell r="B22428">
            <v>20000.66</v>
          </cell>
          <cell r="C22428">
            <v>2013</v>
          </cell>
          <cell r="D22428" t="str">
            <v>700600  Treasury</v>
          </cell>
          <cell r="E22428" t="str">
            <v>District 6</v>
          </cell>
          <cell r="F22428" t="str">
            <v>Water</v>
          </cell>
        </row>
        <row r="22429">
          <cell r="B22429">
            <v>11915.9</v>
          </cell>
          <cell r="C22429">
            <v>2013</v>
          </cell>
          <cell r="D22429" t="str">
            <v>700600  Treasury</v>
          </cell>
          <cell r="E22429" t="str">
            <v>District 6</v>
          </cell>
          <cell r="F22429" t="str">
            <v>Water</v>
          </cell>
        </row>
        <row r="22430">
          <cell r="B22430">
            <v>120245.89</v>
          </cell>
          <cell r="C22430">
            <v>2013</v>
          </cell>
          <cell r="D22430" t="str">
            <v>700600  Treasury</v>
          </cell>
          <cell r="E22430" t="str">
            <v>District 6</v>
          </cell>
          <cell r="F22430" t="str">
            <v>Water</v>
          </cell>
        </row>
        <row r="22431">
          <cell r="B22431">
            <v>8450.75</v>
          </cell>
          <cell r="C22431">
            <v>2013</v>
          </cell>
          <cell r="D22431" t="str">
            <v>700600  Treasury</v>
          </cell>
          <cell r="E22431" t="str">
            <v>District 6</v>
          </cell>
          <cell r="F22431" t="str">
            <v>Water</v>
          </cell>
        </row>
        <row r="22432">
          <cell r="B22432">
            <v>113388.14</v>
          </cell>
          <cell r="C22432">
            <v>2013</v>
          </cell>
          <cell r="D22432" t="str">
            <v>700600  Treasury</v>
          </cell>
          <cell r="E22432" t="str">
            <v>District 6</v>
          </cell>
          <cell r="F22432" t="str">
            <v>Water</v>
          </cell>
        </row>
        <row r="22433">
          <cell r="B22433">
            <v>10706.16</v>
          </cell>
          <cell r="C22433">
            <v>2013</v>
          </cell>
          <cell r="D22433" t="str">
            <v>700600  Treasury</v>
          </cell>
          <cell r="E22433" t="str">
            <v>District 6</v>
          </cell>
          <cell r="F22433" t="str">
            <v>Water</v>
          </cell>
        </row>
        <row r="22434">
          <cell r="B22434">
            <v>9738.09</v>
          </cell>
          <cell r="C22434">
            <v>2013</v>
          </cell>
          <cell r="D22434" t="str">
            <v>700600  Treasury</v>
          </cell>
          <cell r="E22434" t="str">
            <v>District 8</v>
          </cell>
          <cell r="F22434" t="str">
            <v>Water</v>
          </cell>
        </row>
        <row r="22435">
          <cell r="B22435">
            <v>8467.0499999999993</v>
          </cell>
          <cell r="C22435">
            <v>2013</v>
          </cell>
          <cell r="D22435" t="str">
            <v>700600  Treasury</v>
          </cell>
          <cell r="E22435" t="str">
            <v>District 8</v>
          </cell>
          <cell r="F22435" t="str">
            <v>Water</v>
          </cell>
        </row>
        <row r="22436">
          <cell r="B22436">
            <v>7956.17</v>
          </cell>
          <cell r="C22436">
            <v>2013</v>
          </cell>
          <cell r="D22436" t="str">
            <v>700600  Treasury</v>
          </cell>
          <cell r="E22436" t="str">
            <v>District 8</v>
          </cell>
          <cell r="F22436" t="str">
            <v>Water</v>
          </cell>
        </row>
        <row r="22437">
          <cell r="B22437">
            <v>11348.72</v>
          </cell>
          <cell r="C22437">
            <v>2013</v>
          </cell>
          <cell r="D22437" t="str">
            <v>700600  Treasury</v>
          </cell>
          <cell r="E22437" t="str">
            <v>District 8</v>
          </cell>
          <cell r="F22437" t="str">
            <v>Water</v>
          </cell>
        </row>
        <row r="22438">
          <cell r="B22438">
            <v>8781.94</v>
          </cell>
          <cell r="C22438">
            <v>2013</v>
          </cell>
          <cell r="D22438" t="str">
            <v>700600  Treasury</v>
          </cell>
          <cell r="E22438" t="str">
            <v>District 1</v>
          </cell>
          <cell r="F22438" t="str">
            <v>Water</v>
          </cell>
        </row>
        <row r="22439">
          <cell r="B22439">
            <v>8866.2800000000007</v>
          </cell>
          <cell r="C22439">
            <v>2013</v>
          </cell>
          <cell r="D22439" t="str">
            <v>700600  Treasury</v>
          </cell>
          <cell r="E22439" t="str">
            <v>District 8</v>
          </cell>
          <cell r="F22439" t="str">
            <v>Water</v>
          </cell>
        </row>
        <row r="22440">
          <cell r="B22440">
            <v>10952.8</v>
          </cell>
          <cell r="C22440">
            <v>2013</v>
          </cell>
          <cell r="D22440" t="str">
            <v>700600  Treasury</v>
          </cell>
          <cell r="E22440" t="str">
            <v>Logistics</v>
          </cell>
          <cell r="F22440" t="str">
            <v>Water</v>
          </cell>
        </row>
        <row r="22441">
          <cell r="B22441">
            <v>8175.61</v>
          </cell>
          <cell r="C22441">
            <v>2013</v>
          </cell>
          <cell r="D22441" t="str">
            <v>700600  Treasury</v>
          </cell>
          <cell r="E22441" t="str">
            <v>District 4</v>
          </cell>
          <cell r="F22441" t="str">
            <v>Sewer</v>
          </cell>
        </row>
        <row r="22442">
          <cell r="B22442">
            <v>16645.759999999998</v>
          </cell>
          <cell r="C22442">
            <v>2013</v>
          </cell>
          <cell r="D22442" t="str">
            <v>700600  Treasury</v>
          </cell>
          <cell r="E22442" t="str">
            <v>District 4</v>
          </cell>
          <cell r="F22442" t="str">
            <v>Sewer</v>
          </cell>
        </row>
        <row r="22443">
          <cell r="B22443">
            <v>22730.1</v>
          </cell>
          <cell r="C22443">
            <v>2013</v>
          </cell>
          <cell r="D22443" t="str">
            <v>700600  Treasury</v>
          </cell>
          <cell r="E22443" t="str">
            <v>District 4</v>
          </cell>
          <cell r="F22443" t="str">
            <v>Sewer</v>
          </cell>
        </row>
        <row r="22444">
          <cell r="B22444">
            <v>30624.51</v>
          </cell>
          <cell r="C22444">
            <v>2013</v>
          </cell>
          <cell r="D22444" t="str">
            <v>700600  Treasury</v>
          </cell>
          <cell r="E22444" t="str">
            <v>District 3</v>
          </cell>
          <cell r="F22444" t="str">
            <v>Sewer</v>
          </cell>
        </row>
        <row r="22445">
          <cell r="B22445">
            <v>8232.1</v>
          </cell>
          <cell r="C22445">
            <v>2013</v>
          </cell>
          <cell r="D22445" t="str">
            <v>700600  Treasury</v>
          </cell>
          <cell r="E22445" t="str">
            <v>District 3</v>
          </cell>
          <cell r="F22445" t="str">
            <v>Sewer</v>
          </cell>
        </row>
        <row r="22446">
          <cell r="B22446">
            <v>61413.48</v>
          </cell>
          <cell r="C22446">
            <v>2013</v>
          </cell>
          <cell r="D22446" t="str">
            <v>700600  Treasury</v>
          </cell>
          <cell r="E22446" t="str">
            <v>District 3</v>
          </cell>
          <cell r="F22446" t="str">
            <v>Sewer</v>
          </cell>
        </row>
        <row r="22447">
          <cell r="B22447">
            <v>8476.92</v>
          </cell>
          <cell r="C22447">
            <v>2013</v>
          </cell>
          <cell r="D22447" t="str">
            <v>700600  Treasury</v>
          </cell>
          <cell r="E22447" t="str">
            <v>TOC</v>
          </cell>
          <cell r="F22447" t="str">
            <v>Sewer</v>
          </cell>
        </row>
        <row r="22448">
          <cell r="B22448">
            <v>26769.71</v>
          </cell>
          <cell r="C22448">
            <v>2013</v>
          </cell>
          <cell r="D22448" t="str">
            <v>700600  Treasury</v>
          </cell>
          <cell r="E22448" t="str">
            <v>District 7</v>
          </cell>
          <cell r="F22448" t="str">
            <v>Sewer</v>
          </cell>
        </row>
        <row r="22449">
          <cell r="B22449">
            <v>7959.83</v>
          </cell>
          <cell r="C22449">
            <v>2013</v>
          </cell>
          <cell r="D22449" t="str">
            <v>700600  Treasury</v>
          </cell>
          <cell r="E22449" t="str">
            <v>District 7</v>
          </cell>
          <cell r="F22449" t="str">
            <v>Sewer</v>
          </cell>
        </row>
        <row r="22450">
          <cell r="B22450">
            <v>11167.92</v>
          </cell>
          <cell r="C22450">
            <v>2013</v>
          </cell>
          <cell r="D22450" t="str">
            <v>700600  Treasury</v>
          </cell>
          <cell r="E22450" t="str">
            <v>District 6</v>
          </cell>
          <cell r="F22450" t="str">
            <v>Sewer</v>
          </cell>
        </row>
        <row r="22451">
          <cell r="B22451">
            <v>16569.53</v>
          </cell>
          <cell r="C22451">
            <v>2013</v>
          </cell>
          <cell r="D22451" t="str">
            <v>700600  Treasury</v>
          </cell>
          <cell r="E22451" t="str">
            <v>District 7</v>
          </cell>
          <cell r="F22451" t="str">
            <v>Sewer</v>
          </cell>
        </row>
        <row r="22452">
          <cell r="B22452">
            <v>8158.17</v>
          </cell>
          <cell r="C22452">
            <v>2013</v>
          </cell>
          <cell r="D22452" t="str">
            <v>700600  Treasury</v>
          </cell>
          <cell r="E22452" t="str">
            <v>District 1</v>
          </cell>
          <cell r="F22452" t="str">
            <v>Sewer</v>
          </cell>
        </row>
        <row r="22453">
          <cell r="B22453">
            <v>29574.9</v>
          </cell>
          <cell r="C22453">
            <v>2013</v>
          </cell>
          <cell r="D22453" t="str">
            <v>700600  Treasury</v>
          </cell>
          <cell r="E22453" t="str">
            <v>District 1</v>
          </cell>
          <cell r="F22453" t="str">
            <v>Sewer</v>
          </cell>
        </row>
        <row r="22454">
          <cell r="B22454">
            <v>25326.06</v>
          </cell>
          <cell r="C22454">
            <v>2013</v>
          </cell>
          <cell r="D22454" t="str">
            <v>700600  Treasury</v>
          </cell>
          <cell r="E22454" t="str">
            <v>District 1</v>
          </cell>
          <cell r="F22454" t="str">
            <v>Sewer</v>
          </cell>
        </row>
        <row r="22455">
          <cell r="B22455">
            <v>8502.85</v>
          </cell>
          <cell r="C22455">
            <v>2013</v>
          </cell>
          <cell r="D22455" t="str">
            <v>700600  Treasury</v>
          </cell>
          <cell r="E22455" t="str">
            <v>Logistics</v>
          </cell>
          <cell r="F22455" t="str">
            <v>Sewer</v>
          </cell>
        </row>
        <row r="22456">
          <cell r="B22456">
            <v>7968.99</v>
          </cell>
          <cell r="C22456">
            <v>2013</v>
          </cell>
          <cell r="D22456" t="str">
            <v>700600  Treasury</v>
          </cell>
          <cell r="E22456" t="str">
            <v>Logistics</v>
          </cell>
          <cell r="F22456" t="str">
            <v>Sewer</v>
          </cell>
        </row>
        <row r="22457">
          <cell r="B22457">
            <v>8466.24</v>
          </cell>
          <cell r="C22457">
            <v>2013</v>
          </cell>
          <cell r="D22457" t="str">
            <v>700600  Treasury</v>
          </cell>
          <cell r="E22457" t="str">
            <v>Logistics</v>
          </cell>
          <cell r="F22457" t="str">
            <v>Sewer</v>
          </cell>
        </row>
        <row r="22458">
          <cell r="B22458">
            <v>10886.14</v>
          </cell>
          <cell r="C22458">
            <v>2013</v>
          </cell>
          <cell r="D22458" t="str">
            <v>700600  Treasury</v>
          </cell>
          <cell r="E22458" t="str">
            <v>Logistics</v>
          </cell>
          <cell r="F22458" t="str">
            <v>Sewer</v>
          </cell>
        </row>
        <row r="22459">
          <cell r="B22459">
            <v>8347.18</v>
          </cell>
          <cell r="C22459">
            <v>2013</v>
          </cell>
          <cell r="D22459" t="str">
            <v>700600  Treasury</v>
          </cell>
          <cell r="E22459" t="str">
            <v>Logistics</v>
          </cell>
          <cell r="F22459" t="str">
            <v>Sewer</v>
          </cell>
        </row>
        <row r="22460">
          <cell r="B22460">
            <v>8309.92</v>
          </cell>
          <cell r="C22460">
            <v>2013</v>
          </cell>
          <cell r="D22460" t="str">
            <v>700600  Treasury</v>
          </cell>
          <cell r="E22460" t="str">
            <v>Logistics</v>
          </cell>
          <cell r="F22460" t="str">
            <v>Sewer</v>
          </cell>
        </row>
        <row r="22461">
          <cell r="B22461">
            <v>82766.460000000006</v>
          </cell>
          <cell r="C22461">
            <v>2013</v>
          </cell>
          <cell r="D22461" t="str">
            <v>700600  Treasury</v>
          </cell>
          <cell r="E22461" t="str">
            <v>Logistics</v>
          </cell>
          <cell r="F22461" t="str">
            <v>Sewer</v>
          </cell>
        </row>
        <row r="22462">
          <cell r="B22462">
            <v>113109.59</v>
          </cell>
          <cell r="C22462">
            <v>2013</v>
          </cell>
          <cell r="D22462" t="str">
            <v>700600  Treasury</v>
          </cell>
          <cell r="E22462" t="str">
            <v>Informal Settlements</v>
          </cell>
          <cell r="F22462" t="str">
            <v>Sewer</v>
          </cell>
        </row>
        <row r="22463">
          <cell r="B22463">
            <v>8369.5499999999993</v>
          </cell>
          <cell r="C22463">
            <v>2013</v>
          </cell>
          <cell r="D22463" t="str">
            <v>700600  Treasury</v>
          </cell>
          <cell r="E22463" t="str">
            <v>TOC</v>
          </cell>
          <cell r="F22463" t="str">
            <v>Sewer</v>
          </cell>
        </row>
        <row r="22464">
          <cell r="B22464">
            <v>147630.03</v>
          </cell>
          <cell r="C22464">
            <v>2013</v>
          </cell>
          <cell r="D22464" t="str">
            <v>700600  Treasury</v>
          </cell>
          <cell r="E22464" t="str">
            <v>Planning &amp; Design</v>
          </cell>
          <cell r="F22464" t="str">
            <v>Sewer</v>
          </cell>
        </row>
        <row r="22465">
          <cell r="B22465">
            <v>135790.78</v>
          </cell>
          <cell r="C22465">
            <v>2013</v>
          </cell>
          <cell r="D22465" t="str">
            <v>700600  Treasury</v>
          </cell>
          <cell r="E22465" t="str">
            <v>Planning &amp; Design</v>
          </cell>
          <cell r="F22465" t="str">
            <v>Sewer</v>
          </cell>
        </row>
        <row r="22466">
          <cell r="B22466">
            <v>11189.36</v>
          </cell>
          <cell r="C22466">
            <v>2013</v>
          </cell>
          <cell r="D22466" t="str">
            <v>700600  Treasury</v>
          </cell>
          <cell r="E22466" t="str">
            <v>Informal Settlements</v>
          </cell>
          <cell r="F22466" t="str">
            <v>Sewer</v>
          </cell>
        </row>
        <row r="22467">
          <cell r="B22467">
            <v>49877.69</v>
          </cell>
          <cell r="C22467">
            <v>2013</v>
          </cell>
          <cell r="D22467" t="str">
            <v>700600  Treasury</v>
          </cell>
          <cell r="E22467" t="str">
            <v>District 4</v>
          </cell>
          <cell r="F22467" t="str">
            <v>Sewer</v>
          </cell>
        </row>
        <row r="22468">
          <cell r="B22468">
            <v>8520.7199999999993</v>
          </cell>
          <cell r="C22468">
            <v>2013</v>
          </cell>
          <cell r="D22468" t="str">
            <v>700600  Treasury</v>
          </cell>
          <cell r="E22468" t="str">
            <v>Logistics</v>
          </cell>
          <cell r="F22468" t="str">
            <v>Water</v>
          </cell>
        </row>
        <row r="22469">
          <cell r="B22469">
            <v>13676.85</v>
          </cell>
          <cell r="C22469">
            <v>2013</v>
          </cell>
          <cell r="D22469" t="str">
            <v>700600  Treasury</v>
          </cell>
          <cell r="E22469" t="str">
            <v>Logistics</v>
          </cell>
          <cell r="F22469" t="str">
            <v>Water</v>
          </cell>
        </row>
        <row r="22470">
          <cell r="B22470">
            <v>12595.81</v>
          </cell>
          <cell r="C22470">
            <v>2013</v>
          </cell>
          <cell r="D22470" t="str">
            <v>700600  Treasury</v>
          </cell>
          <cell r="E22470" t="str">
            <v>TOC</v>
          </cell>
          <cell r="F22470" t="str">
            <v>Water</v>
          </cell>
        </row>
        <row r="22471">
          <cell r="B22471">
            <v>57626.43</v>
          </cell>
          <cell r="C22471">
            <v>2013</v>
          </cell>
          <cell r="D22471" t="str">
            <v>700600  Treasury</v>
          </cell>
          <cell r="E22471" t="str">
            <v>Informal Settlements</v>
          </cell>
          <cell r="F22471" t="str">
            <v>Water</v>
          </cell>
        </row>
        <row r="22472">
          <cell r="B22472">
            <v>50361.67</v>
          </cell>
          <cell r="C22472">
            <v>2013</v>
          </cell>
          <cell r="D22472" t="str">
            <v>700600  Treasury</v>
          </cell>
          <cell r="E22472" t="str">
            <v>TOC</v>
          </cell>
          <cell r="F22472" t="str">
            <v>Water</v>
          </cell>
        </row>
        <row r="22473">
          <cell r="B22473">
            <v>145550.35999999999</v>
          </cell>
          <cell r="C22473">
            <v>2013</v>
          </cell>
          <cell r="D22473" t="str">
            <v>700600  Treasury</v>
          </cell>
          <cell r="E22473" t="str">
            <v>Planning &amp; Design</v>
          </cell>
          <cell r="F22473" t="str">
            <v>Water</v>
          </cell>
        </row>
        <row r="22474">
          <cell r="B22474">
            <v>15958.52</v>
          </cell>
          <cell r="C22474">
            <v>2013</v>
          </cell>
          <cell r="D22474" t="str">
            <v>700600  Treasury</v>
          </cell>
          <cell r="E22474" t="str">
            <v>Informal Settlements</v>
          </cell>
          <cell r="F22474" t="str">
            <v>Water</v>
          </cell>
        </row>
        <row r="22475">
          <cell r="B22475">
            <v>233816.48</v>
          </cell>
          <cell r="C22475">
            <v>2013</v>
          </cell>
          <cell r="D22475" t="str">
            <v>700600  Treasury</v>
          </cell>
          <cell r="E22475" t="str">
            <v>Logistics</v>
          </cell>
          <cell r="F22475" t="str">
            <v>Water</v>
          </cell>
        </row>
        <row r="22476">
          <cell r="B22476">
            <v>8117.71</v>
          </cell>
          <cell r="C22476">
            <v>2013</v>
          </cell>
          <cell r="D22476" t="str">
            <v>700600  Treasury</v>
          </cell>
          <cell r="E22476" t="str">
            <v>District 7</v>
          </cell>
          <cell r="F22476" t="str">
            <v>Sewer</v>
          </cell>
        </row>
        <row r="22477">
          <cell r="B22477">
            <v>8794.76</v>
          </cell>
          <cell r="C22477">
            <v>2013</v>
          </cell>
          <cell r="D22477" t="str">
            <v>700600  Treasury</v>
          </cell>
          <cell r="E22477" t="str">
            <v>District 7</v>
          </cell>
          <cell r="F22477" t="str">
            <v>Sewer</v>
          </cell>
        </row>
        <row r="22478">
          <cell r="B22478">
            <v>21066.68</v>
          </cell>
          <cell r="C22478">
            <v>2013</v>
          </cell>
          <cell r="D22478" t="str">
            <v>700600  Treasury</v>
          </cell>
          <cell r="E22478" t="str">
            <v>District 7</v>
          </cell>
          <cell r="F22478" t="str">
            <v>Sewer</v>
          </cell>
        </row>
        <row r="22479">
          <cell r="B22479">
            <v>8937.73</v>
          </cell>
          <cell r="C22479">
            <v>2013</v>
          </cell>
          <cell r="D22479" t="str">
            <v>700600  Treasury</v>
          </cell>
          <cell r="E22479" t="str">
            <v>District 7</v>
          </cell>
          <cell r="F22479" t="str">
            <v>Sewer</v>
          </cell>
        </row>
        <row r="22480">
          <cell r="B22480">
            <v>8152.93</v>
          </cell>
          <cell r="C22480">
            <v>2013</v>
          </cell>
          <cell r="D22480" t="str">
            <v>700600  Treasury</v>
          </cell>
          <cell r="E22480" t="str">
            <v>District 7</v>
          </cell>
          <cell r="F22480" t="str">
            <v>Sewer</v>
          </cell>
        </row>
        <row r="22481">
          <cell r="B22481">
            <v>11249.51</v>
          </cell>
          <cell r="C22481">
            <v>2013</v>
          </cell>
          <cell r="D22481" t="str">
            <v>700600  Treasury</v>
          </cell>
          <cell r="E22481" t="str">
            <v>District 7</v>
          </cell>
          <cell r="F22481" t="str">
            <v>Sewer</v>
          </cell>
        </row>
        <row r="22482">
          <cell r="B22482">
            <v>14614.25</v>
          </cell>
          <cell r="C22482">
            <v>2013</v>
          </cell>
          <cell r="D22482" t="str">
            <v>700600  Treasury</v>
          </cell>
          <cell r="E22482" t="str">
            <v>District 6</v>
          </cell>
          <cell r="F22482" t="str">
            <v>Sewer</v>
          </cell>
        </row>
        <row r="22483">
          <cell r="B22483">
            <v>63755.99</v>
          </cell>
          <cell r="C22483">
            <v>2013</v>
          </cell>
          <cell r="D22483" t="str">
            <v>700600  Treasury</v>
          </cell>
          <cell r="E22483" t="str">
            <v>District 6</v>
          </cell>
          <cell r="F22483" t="str">
            <v>Sewer</v>
          </cell>
        </row>
        <row r="22484">
          <cell r="B22484">
            <v>8175.32</v>
          </cell>
          <cell r="C22484">
            <v>2013</v>
          </cell>
          <cell r="D22484" t="str">
            <v>700600  Treasury</v>
          </cell>
          <cell r="E22484" t="str">
            <v>District 6</v>
          </cell>
          <cell r="F22484" t="str">
            <v>Sewer</v>
          </cell>
        </row>
        <row r="22485">
          <cell r="B22485">
            <v>13013.79</v>
          </cell>
          <cell r="C22485">
            <v>2013</v>
          </cell>
          <cell r="D22485" t="str">
            <v>700600  Treasury</v>
          </cell>
          <cell r="E22485" t="str">
            <v>District 6</v>
          </cell>
          <cell r="F22485" t="str">
            <v>Sewer</v>
          </cell>
        </row>
        <row r="22486">
          <cell r="B22486">
            <v>10210.44</v>
          </cell>
          <cell r="C22486">
            <v>2013</v>
          </cell>
          <cell r="D22486" t="str">
            <v>700600  Treasury</v>
          </cell>
          <cell r="E22486" t="str">
            <v>District 6</v>
          </cell>
          <cell r="F22486" t="str">
            <v>Sewer</v>
          </cell>
        </row>
        <row r="22487">
          <cell r="B22487">
            <v>11374.74</v>
          </cell>
          <cell r="C22487">
            <v>2013</v>
          </cell>
          <cell r="D22487" t="str">
            <v>700600  Treasury</v>
          </cell>
          <cell r="E22487" t="str">
            <v>District 6</v>
          </cell>
          <cell r="F22487" t="str">
            <v>Sewer</v>
          </cell>
        </row>
        <row r="22488">
          <cell r="B22488">
            <v>8249.15</v>
          </cell>
          <cell r="C22488">
            <v>2013</v>
          </cell>
          <cell r="D22488" t="str">
            <v>700600  Treasury</v>
          </cell>
          <cell r="E22488" t="str">
            <v>District 7</v>
          </cell>
          <cell r="F22488" t="str">
            <v>Sewer</v>
          </cell>
        </row>
        <row r="22489">
          <cell r="B22489">
            <v>8017.06</v>
          </cell>
          <cell r="C22489">
            <v>2013</v>
          </cell>
          <cell r="D22489" t="str">
            <v>700600  Treasury</v>
          </cell>
          <cell r="E22489" t="str">
            <v>District 7</v>
          </cell>
          <cell r="F22489" t="str">
            <v>Sewer</v>
          </cell>
        </row>
        <row r="22490">
          <cell r="B22490">
            <v>42253.98</v>
          </cell>
          <cell r="C22490">
            <v>2013</v>
          </cell>
          <cell r="D22490" t="str">
            <v>700600  Treasury</v>
          </cell>
          <cell r="E22490" t="str">
            <v>District 7</v>
          </cell>
          <cell r="F22490" t="str">
            <v>Sewer</v>
          </cell>
        </row>
        <row r="22491">
          <cell r="B22491">
            <v>8144.72</v>
          </cell>
          <cell r="C22491">
            <v>2013</v>
          </cell>
          <cell r="D22491" t="str">
            <v>700600  Treasury</v>
          </cell>
          <cell r="E22491" t="str">
            <v>District 7</v>
          </cell>
          <cell r="F22491" t="str">
            <v>Sewer</v>
          </cell>
        </row>
        <row r="22492">
          <cell r="B22492">
            <v>10008.620000000001</v>
          </cell>
          <cell r="C22492">
            <v>2013</v>
          </cell>
          <cell r="D22492" t="str">
            <v>700600  Treasury</v>
          </cell>
          <cell r="E22492" t="str">
            <v>District 7</v>
          </cell>
          <cell r="F22492" t="str">
            <v>Sewer</v>
          </cell>
        </row>
        <row r="22493">
          <cell r="B22493">
            <v>15434.06</v>
          </cell>
          <cell r="C22493">
            <v>2013</v>
          </cell>
          <cell r="D22493" t="str">
            <v>700600  Treasury</v>
          </cell>
          <cell r="E22493" t="str">
            <v>District 4</v>
          </cell>
          <cell r="F22493" t="str">
            <v>Sewer</v>
          </cell>
        </row>
        <row r="22494">
          <cell r="B22494">
            <v>56245.18</v>
          </cell>
          <cell r="C22494">
            <v>2013</v>
          </cell>
          <cell r="D22494" t="str">
            <v>700630  Utilities Service Management</v>
          </cell>
          <cell r="E22494" t="str">
            <v>District 4</v>
          </cell>
          <cell r="F22494" t="str">
            <v>Water</v>
          </cell>
        </row>
        <row r="22495">
          <cell r="B22495">
            <v>56245.18</v>
          </cell>
          <cell r="C22495">
            <v>2013</v>
          </cell>
          <cell r="D22495" t="str">
            <v>700630  Utilities Service Management</v>
          </cell>
          <cell r="E22495" t="str">
            <v>District 4</v>
          </cell>
          <cell r="F22495" t="str">
            <v>Water</v>
          </cell>
        </row>
        <row r="22496">
          <cell r="B22496">
            <v>56245.18</v>
          </cell>
          <cell r="C22496">
            <v>2013</v>
          </cell>
          <cell r="D22496" t="str">
            <v>700630  Utilities Service Management</v>
          </cell>
          <cell r="E22496" t="str">
            <v>District 4</v>
          </cell>
          <cell r="F22496" t="str">
            <v>Water</v>
          </cell>
        </row>
        <row r="22497">
          <cell r="B22497">
            <v>56245.18</v>
          </cell>
          <cell r="C22497">
            <v>2013</v>
          </cell>
          <cell r="D22497" t="str">
            <v>700630  Utilities Service Management</v>
          </cell>
          <cell r="E22497" t="str">
            <v>District 4</v>
          </cell>
          <cell r="F22497" t="str">
            <v>Water</v>
          </cell>
        </row>
        <row r="22498">
          <cell r="B22498">
            <v>56245.18</v>
          </cell>
          <cell r="C22498">
            <v>2013</v>
          </cell>
          <cell r="D22498" t="str">
            <v>700630  Utilities Service Management</v>
          </cell>
          <cell r="E22498" t="str">
            <v>District 4</v>
          </cell>
          <cell r="F22498" t="str">
            <v>Water</v>
          </cell>
        </row>
        <row r="22499">
          <cell r="B22499">
            <v>56245.18</v>
          </cell>
          <cell r="C22499">
            <v>2013</v>
          </cell>
          <cell r="D22499" t="str">
            <v>700630  Utilities Service Management</v>
          </cell>
          <cell r="E22499" t="str">
            <v>District 4</v>
          </cell>
          <cell r="F22499" t="str">
            <v>Water</v>
          </cell>
        </row>
        <row r="22500">
          <cell r="B22500">
            <v>56245.18</v>
          </cell>
          <cell r="C22500">
            <v>2013</v>
          </cell>
          <cell r="D22500" t="str">
            <v>700630  Utilities Service Management</v>
          </cell>
          <cell r="E22500" t="str">
            <v>District 3</v>
          </cell>
          <cell r="F22500" t="str">
            <v>Water</v>
          </cell>
        </row>
        <row r="22501">
          <cell r="B22501">
            <v>56245.18</v>
          </cell>
          <cell r="C22501">
            <v>2013</v>
          </cell>
          <cell r="D22501" t="str">
            <v>700630  Utilities Service Management</v>
          </cell>
          <cell r="E22501" t="str">
            <v>District 3</v>
          </cell>
          <cell r="F22501" t="str">
            <v>Water</v>
          </cell>
        </row>
        <row r="22502">
          <cell r="B22502">
            <v>56245.18</v>
          </cell>
          <cell r="C22502">
            <v>2013</v>
          </cell>
          <cell r="D22502" t="str">
            <v>700630  Utilities Service Management</v>
          </cell>
          <cell r="E22502" t="str">
            <v>District 3</v>
          </cell>
          <cell r="F22502" t="str">
            <v>Water</v>
          </cell>
        </row>
        <row r="22503">
          <cell r="B22503">
            <v>56245.18</v>
          </cell>
          <cell r="C22503">
            <v>2013</v>
          </cell>
          <cell r="D22503" t="str">
            <v>700630  Utilities Service Management</v>
          </cell>
          <cell r="E22503" t="str">
            <v>District 3</v>
          </cell>
          <cell r="F22503" t="str">
            <v>Water</v>
          </cell>
        </row>
        <row r="22504">
          <cell r="B22504">
            <v>56245.18</v>
          </cell>
          <cell r="C22504">
            <v>2013</v>
          </cell>
          <cell r="D22504" t="str">
            <v>700630  Utilities Service Management</v>
          </cell>
          <cell r="E22504" t="str">
            <v>District 6</v>
          </cell>
          <cell r="F22504" t="str">
            <v>Water</v>
          </cell>
        </row>
        <row r="22505">
          <cell r="B22505">
            <v>56245.18</v>
          </cell>
          <cell r="C22505">
            <v>2013</v>
          </cell>
          <cell r="D22505" t="str">
            <v>700630  Utilities Service Management</v>
          </cell>
          <cell r="E22505" t="str">
            <v>District 8</v>
          </cell>
          <cell r="F22505" t="str">
            <v>Water</v>
          </cell>
        </row>
        <row r="22506">
          <cell r="B22506">
            <v>56245.18</v>
          </cell>
          <cell r="C22506">
            <v>2013</v>
          </cell>
          <cell r="D22506" t="str">
            <v>700630  Utilities Service Management</v>
          </cell>
          <cell r="E22506" t="str">
            <v>District 8</v>
          </cell>
          <cell r="F22506" t="str">
            <v>Water</v>
          </cell>
        </row>
        <row r="22507">
          <cell r="B22507">
            <v>56245.18</v>
          </cell>
          <cell r="C22507">
            <v>2013</v>
          </cell>
          <cell r="D22507" t="str">
            <v>700630  Utilities Service Management</v>
          </cell>
          <cell r="E22507" t="str">
            <v>District 6</v>
          </cell>
          <cell r="F22507" t="str">
            <v>Water</v>
          </cell>
        </row>
        <row r="22508">
          <cell r="B22508">
            <v>56245.18</v>
          </cell>
          <cell r="C22508">
            <v>2013</v>
          </cell>
          <cell r="D22508" t="str">
            <v>700630  Utilities Service Management</v>
          </cell>
          <cell r="E22508" t="str">
            <v>TOC</v>
          </cell>
          <cell r="F22508" t="str">
            <v>Water</v>
          </cell>
        </row>
        <row r="22509">
          <cell r="B22509">
            <v>56245.18</v>
          </cell>
          <cell r="C22509">
            <v>2013</v>
          </cell>
          <cell r="D22509" t="str">
            <v>700630  Utilities Service Management</v>
          </cell>
          <cell r="E22509" t="str">
            <v>District 1</v>
          </cell>
          <cell r="F22509" t="str">
            <v>Water</v>
          </cell>
        </row>
        <row r="22510">
          <cell r="B22510">
            <v>56245.18</v>
          </cell>
          <cell r="C22510">
            <v>2013</v>
          </cell>
          <cell r="D22510" t="str">
            <v>700630  Utilities Service Management</v>
          </cell>
          <cell r="E22510" t="str">
            <v>District 1</v>
          </cell>
          <cell r="F22510" t="str">
            <v>Water</v>
          </cell>
        </row>
        <row r="22511">
          <cell r="B22511">
            <v>56245.18</v>
          </cell>
          <cell r="C22511">
            <v>2013</v>
          </cell>
          <cell r="D22511" t="str">
            <v>700630  Utilities Service Management</v>
          </cell>
          <cell r="E22511" t="str">
            <v>District 1</v>
          </cell>
          <cell r="F22511" t="str">
            <v>Water</v>
          </cell>
        </row>
        <row r="22512">
          <cell r="B22512">
            <v>56245.18</v>
          </cell>
          <cell r="C22512">
            <v>2013</v>
          </cell>
          <cell r="D22512" t="str">
            <v>700630  Utilities Service Management</v>
          </cell>
          <cell r="E22512" t="str">
            <v>District 1</v>
          </cell>
          <cell r="F22512" t="str">
            <v>Water</v>
          </cell>
        </row>
        <row r="22513">
          <cell r="B22513">
            <v>56245.18</v>
          </cell>
          <cell r="C22513">
            <v>2013</v>
          </cell>
          <cell r="D22513" t="str">
            <v>700630  Utilities Service Management</v>
          </cell>
          <cell r="E22513" t="str">
            <v>District 1</v>
          </cell>
          <cell r="F22513" t="str">
            <v>Water</v>
          </cell>
        </row>
        <row r="22514">
          <cell r="B22514">
            <v>56245.18</v>
          </cell>
          <cell r="C22514">
            <v>2013</v>
          </cell>
          <cell r="D22514" t="str">
            <v>700630  Utilities Service Management</v>
          </cell>
          <cell r="E22514" t="str">
            <v>Logistics</v>
          </cell>
          <cell r="F22514" t="str">
            <v>Water</v>
          </cell>
        </row>
        <row r="22515">
          <cell r="B22515">
            <v>56245.18</v>
          </cell>
          <cell r="C22515">
            <v>2013</v>
          </cell>
          <cell r="D22515" t="str">
            <v>700630  Utilities Service Management</v>
          </cell>
          <cell r="E22515" t="str">
            <v>Logistics</v>
          </cell>
          <cell r="F22515" t="str">
            <v>Water</v>
          </cell>
        </row>
        <row r="22516">
          <cell r="B22516">
            <v>56245.18</v>
          </cell>
          <cell r="C22516">
            <v>2013</v>
          </cell>
          <cell r="D22516" t="str">
            <v>700630  Utilities Service Management</v>
          </cell>
          <cell r="E22516" t="str">
            <v>Logistics</v>
          </cell>
          <cell r="F22516" t="str">
            <v>Water</v>
          </cell>
        </row>
        <row r="22517">
          <cell r="B22517">
            <v>56245.18</v>
          </cell>
          <cell r="C22517">
            <v>2013</v>
          </cell>
          <cell r="D22517" t="str">
            <v>700630  Utilities Service Management</v>
          </cell>
          <cell r="E22517" t="str">
            <v>Logistics</v>
          </cell>
          <cell r="F22517" t="str">
            <v>Water</v>
          </cell>
        </row>
        <row r="22518">
          <cell r="B22518">
            <v>56245.18</v>
          </cell>
          <cell r="C22518">
            <v>2013</v>
          </cell>
          <cell r="D22518" t="str">
            <v>700630  Utilities Service Management</v>
          </cell>
          <cell r="E22518" t="str">
            <v>Logistics</v>
          </cell>
          <cell r="F22518" t="str">
            <v>Water</v>
          </cell>
        </row>
        <row r="22519">
          <cell r="B22519">
            <v>56245.18</v>
          </cell>
          <cell r="C22519">
            <v>2013</v>
          </cell>
          <cell r="D22519" t="str">
            <v>700630  Utilities Service Management</v>
          </cell>
          <cell r="E22519" t="str">
            <v>Logistics</v>
          </cell>
          <cell r="F22519" t="str">
            <v>Water</v>
          </cell>
        </row>
        <row r="22520">
          <cell r="B22520">
            <v>56245.18</v>
          </cell>
          <cell r="C22520">
            <v>2013</v>
          </cell>
          <cell r="D22520" t="str">
            <v>700630  Utilities Service Management</v>
          </cell>
          <cell r="E22520" t="str">
            <v>District 8</v>
          </cell>
          <cell r="F22520" t="str">
            <v>Water</v>
          </cell>
        </row>
        <row r="22521">
          <cell r="B22521">
            <v>56245.18</v>
          </cell>
          <cell r="C22521">
            <v>2013</v>
          </cell>
          <cell r="D22521" t="str">
            <v>700630  Utilities Service Management</v>
          </cell>
          <cell r="E22521" t="e">
            <v>#N/A</v>
          </cell>
          <cell r="F22521" t="str">
            <v>Sewer</v>
          </cell>
        </row>
        <row r="22522">
          <cell r="B22522">
            <v>56245.18</v>
          </cell>
          <cell r="C22522">
            <v>2013</v>
          </cell>
          <cell r="D22522" t="str">
            <v>700630  Utilities Service Management</v>
          </cell>
          <cell r="E22522" t="e">
            <v>#N/A</v>
          </cell>
          <cell r="F22522" t="str">
            <v>Sewer</v>
          </cell>
        </row>
        <row r="22523">
          <cell r="B22523">
            <v>56245.18</v>
          </cell>
          <cell r="C22523">
            <v>2013</v>
          </cell>
          <cell r="D22523" t="str">
            <v>700630  Utilities Service Management</v>
          </cell>
          <cell r="E22523" t="str">
            <v>District 8</v>
          </cell>
          <cell r="F22523" t="str">
            <v>Water</v>
          </cell>
        </row>
        <row r="22524">
          <cell r="B22524">
            <v>56245.18</v>
          </cell>
          <cell r="C22524">
            <v>2013</v>
          </cell>
          <cell r="D22524" t="str">
            <v>700630  Utilities Service Management</v>
          </cell>
          <cell r="E22524" t="str">
            <v>District 8</v>
          </cell>
          <cell r="F22524" t="str">
            <v>Water</v>
          </cell>
        </row>
        <row r="22525">
          <cell r="B22525">
            <v>56245.18</v>
          </cell>
          <cell r="C22525">
            <v>2013</v>
          </cell>
          <cell r="D22525" t="str">
            <v>700630  Utilities Service Management</v>
          </cell>
          <cell r="E22525" t="str">
            <v>District 8</v>
          </cell>
          <cell r="F22525" t="str">
            <v>Water</v>
          </cell>
        </row>
        <row r="22526">
          <cell r="B22526">
            <v>56245.18</v>
          </cell>
          <cell r="C22526">
            <v>2013</v>
          </cell>
          <cell r="D22526" t="str">
            <v>700630  Utilities Service Management</v>
          </cell>
          <cell r="E22526" t="str">
            <v>District 8</v>
          </cell>
          <cell r="F22526" t="str">
            <v>Water</v>
          </cell>
        </row>
        <row r="22527">
          <cell r="B22527">
            <v>56245.18</v>
          </cell>
          <cell r="C22527">
            <v>2013</v>
          </cell>
          <cell r="D22527" t="str">
            <v>700630  Utilities Service Management</v>
          </cell>
          <cell r="E22527" t="str">
            <v>District 8</v>
          </cell>
          <cell r="F22527" t="str">
            <v>Water</v>
          </cell>
        </row>
        <row r="22528">
          <cell r="B22528">
            <v>56245.18</v>
          </cell>
          <cell r="C22528">
            <v>2013</v>
          </cell>
          <cell r="D22528" t="str">
            <v>700630  Utilities Service Management</v>
          </cell>
          <cell r="E22528" t="str">
            <v>District 8</v>
          </cell>
          <cell r="F22528" t="str">
            <v>Water</v>
          </cell>
        </row>
        <row r="22529">
          <cell r="B22529">
            <v>56245.18</v>
          </cell>
          <cell r="C22529">
            <v>2013</v>
          </cell>
          <cell r="D22529" t="str">
            <v>700630  Utilities Service Management</v>
          </cell>
          <cell r="E22529" t="str">
            <v>District 8</v>
          </cell>
          <cell r="F22529" t="str">
            <v>Water</v>
          </cell>
        </row>
        <row r="22530">
          <cell r="B22530">
            <v>56245.18</v>
          </cell>
          <cell r="C22530">
            <v>2013</v>
          </cell>
          <cell r="D22530" t="str">
            <v>700630  Utilities Service Management</v>
          </cell>
          <cell r="E22530" t="str">
            <v>District 8</v>
          </cell>
          <cell r="F22530" t="str">
            <v>Water</v>
          </cell>
        </row>
        <row r="22531">
          <cell r="B22531">
            <v>56245.18</v>
          </cell>
          <cell r="C22531">
            <v>2013</v>
          </cell>
          <cell r="D22531" t="str">
            <v>700630  Utilities Service Management</v>
          </cell>
          <cell r="E22531" t="str">
            <v>District 8</v>
          </cell>
          <cell r="F22531" t="str">
            <v>Water</v>
          </cell>
        </row>
        <row r="22532">
          <cell r="B22532">
            <v>56245.18</v>
          </cell>
          <cell r="C22532">
            <v>2013</v>
          </cell>
          <cell r="D22532" t="str">
            <v>700630  Utilities Service Management</v>
          </cell>
          <cell r="E22532" t="str">
            <v>District 8</v>
          </cell>
          <cell r="F22532" t="str">
            <v>Water</v>
          </cell>
        </row>
        <row r="22533">
          <cell r="B22533">
            <v>56245.18</v>
          </cell>
          <cell r="C22533">
            <v>2013</v>
          </cell>
          <cell r="D22533" t="str">
            <v>700630  Utilities Service Management</v>
          </cell>
          <cell r="E22533" t="str">
            <v>District 8</v>
          </cell>
          <cell r="F22533" t="str">
            <v>Water</v>
          </cell>
        </row>
        <row r="22534">
          <cell r="B22534">
            <v>56245.18</v>
          </cell>
          <cell r="C22534">
            <v>2013</v>
          </cell>
          <cell r="D22534" t="str">
            <v>700630  Utilities Service Management</v>
          </cell>
          <cell r="E22534" t="str">
            <v>District 6</v>
          </cell>
          <cell r="F22534" t="str">
            <v>Water</v>
          </cell>
        </row>
        <row r="22535">
          <cell r="B22535">
            <v>56245.18</v>
          </cell>
          <cell r="C22535">
            <v>2013</v>
          </cell>
          <cell r="D22535" t="str">
            <v>700630  Utilities Service Management</v>
          </cell>
          <cell r="E22535" t="str">
            <v>District 6</v>
          </cell>
          <cell r="F22535" t="str">
            <v>Water</v>
          </cell>
        </row>
        <row r="22536">
          <cell r="B22536">
            <v>56245.18</v>
          </cell>
          <cell r="C22536">
            <v>2013</v>
          </cell>
          <cell r="D22536" t="str">
            <v>700630  Utilities Service Management</v>
          </cell>
          <cell r="E22536" t="str">
            <v>District 6</v>
          </cell>
          <cell r="F22536" t="str">
            <v>Water</v>
          </cell>
        </row>
        <row r="22537">
          <cell r="B22537">
            <v>56245.18</v>
          </cell>
          <cell r="C22537">
            <v>2013</v>
          </cell>
          <cell r="D22537" t="str">
            <v>700630  Utilities Service Management</v>
          </cell>
          <cell r="E22537" t="str">
            <v>District 6</v>
          </cell>
          <cell r="F22537" t="str">
            <v>Water</v>
          </cell>
        </row>
        <row r="22538">
          <cell r="B22538">
            <v>56245.18</v>
          </cell>
          <cell r="C22538">
            <v>2013</v>
          </cell>
          <cell r="D22538" t="str">
            <v>700630  Utilities Service Management</v>
          </cell>
          <cell r="E22538" t="str">
            <v>District 6</v>
          </cell>
          <cell r="F22538" t="str">
            <v>Water</v>
          </cell>
        </row>
        <row r="22539">
          <cell r="B22539">
            <v>56245.18</v>
          </cell>
          <cell r="C22539">
            <v>2013</v>
          </cell>
          <cell r="D22539" t="str">
            <v>700630  Utilities Service Management</v>
          </cell>
          <cell r="E22539" t="str">
            <v>District 6</v>
          </cell>
          <cell r="F22539" t="str">
            <v>Water</v>
          </cell>
        </row>
        <row r="22540">
          <cell r="B22540">
            <v>56245.18</v>
          </cell>
          <cell r="C22540">
            <v>2013</v>
          </cell>
          <cell r="D22540" t="str">
            <v>700630  Utilities Service Management</v>
          </cell>
          <cell r="E22540" t="str">
            <v>District 6</v>
          </cell>
          <cell r="F22540" t="str">
            <v>Water</v>
          </cell>
        </row>
        <row r="22541">
          <cell r="B22541">
            <v>56245.18</v>
          </cell>
          <cell r="C22541">
            <v>2013</v>
          </cell>
          <cell r="D22541" t="str">
            <v>700630  Utilities Service Management</v>
          </cell>
          <cell r="E22541" t="str">
            <v>District 8</v>
          </cell>
          <cell r="F22541" t="str">
            <v>Water</v>
          </cell>
        </row>
        <row r="22542">
          <cell r="B22542">
            <v>56245.18</v>
          </cell>
          <cell r="C22542">
            <v>2013</v>
          </cell>
          <cell r="D22542" t="str">
            <v>700630  Utilities Service Management</v>
          </cell>
          <cell r="E22542" t="str">
            <v>District 8</v>
          </cell>
          <cell r="F22542" t="str">
            <v>Water</v>
          </cell>
        </row>
        <row r="22543">
          <cell r="B22543">
            <v>56245.18</v>
          </cell>
          <cell r="C22543">
            <v>2013</v>
          </cell>
          <cell r="D22543" t="str">
            <v>700630  Utilities Service Management</v>
          </cell>
          <cell r="E22543" t="str">
            <v>District 8</v>
          </cell>
          <cell r="F22543" t="str">
            <v>Water</v>
          </cell>
        </row>
        <row r="22544">
          <cell r="B22544">
            <v>56245.18</v>
          </cell>
          <cell r="C22544">
            <v>2013</v>
          </cell>
          <cell r="D22544" t="str">
            <v>700630  Utilities Service Management</v>
          </cell>
          <cell r="E22544" t="str">
            <v>District 8</v>
          </cell>
          <cell r="F22544" t="str">
            <v>Water</v>
          </cell>
        </row>
        <row r="22545">
          <cell r="B22545">
            <v>56245.18</v>
          </cell>
          <cell r="C22545">
            <v>2013</v>
          </cell>
          <cell r="D22545" t="str">
            <v>700630  Utilities Service Management</v>
          </cell>
          <cell r="E22545" t="str">
            <v>District 1</v>
          </cell>
          <cell r="F22545" t="str">
            <v>Water</v>
          </cell>
        </row>
        <row r="22546">
          <cell r="B22546">
            <v>56245.18</v>
          </cell>
          <cell r="C22546">
            <v>2013</v>
          </cell>
          <cell r="D22546" t="str">
            <v>700630  Utilities Service Management</v>
          </cell>
          <cell r="E22546" t="str">
            <v>District 8</v>
          </cell>
          <cell r="F22546" t="str">
            <v>Water</v>
          </cell>
        </row>
        <row r="22547">
          <cell r="B22547">
            <v>56245.18</v>
          </cell>
          <cell r="C22547">
            <v>2013</v>
          </cell>
          <cell r="D22547" t="str">
            <v>700630  Utilities Service Management</v>
          </cell>
          <cell r="E22547" t="str">
            <v>Logistics</v>
          </cell>
          <cell r="F22547" t="str">
            <v>Water</v>
          </cell>
        </row>
        <row r="22548">
          <cell r="B22548">
            <v>56245.18</v>
          </cell>
          <cell r="C22548">
            <v>2013</v>
          </cell>
          <cell r="D22548" t="str">
            <v>700630  Utilities Service Management</v>
          </cell>
          <cell r="E22548" t="str">
            <v>District 4</v>
          </cell>
          <cell r="F22548" t="str">
            <v>Sewer</v>
          </cell>
        </row>
        <row r="22549">
          <cell r="B22549">
            <v>56245.18</v>
          </cell>
          <cell r="C22549">
            <v>2013</v>
          </cell>
          <cell r="D22549" t="str">
            <v>700630  Utilities Service Management</v>
          </cell>
          <cell r="E22549" t="str">
            <v>District 4</v>
          </cell>
          <cell r="F22549" t="str">
            <v>Sewer</v>
          </cell>
        </row>
        <row r="22550">
          <cell r="B22550">
            <v>56245.18</v>
          </cell>
          <cell r="C22550">
            <v>2013</v>
          </cell>
          <cell r="D22550" t="str">
            <v>700630  Utilities Service Management</v>
          </cell>
          <cell r="E22550" t="str">
            <v>District 4</v>
          </cell>
          <cell r="F22550" t="str">
            <v>Sewer</v>
          </cell>
        </row>
        <row r="22551">
          <cell r="B22551">
            <v>56245.18</v>
          </cell>
          <cell r="C22551">
            <v>2013</v>
          </cell>
          <cell r="D22551" t="str">
            <v>700630  Utilities Service Management</v>
          </cell>
          <cell r="E22551" t="str">
            <v>District 3</v>
          </cell>
          <cell r="F22551" t="str">
            <v>Sewer</v>
          </cell>
        </row>
        <row r="22552">
          <cell r="B22552">
            <v>56245.18</v>
          </cell>
          <cell r="C22552">
            <v>2013</v>
          </cell>
          <cell r="D22552" t="str">
            <v>700630  Utilities Service Management</v>
          </cell>
          <cell r="E22552" t="str">
            <v>District 3</v>
          </cell>
          <cell r="F22552" t="str">
            <v>Sewer</v>
          </cell>
        </row>
        <row r="22553">
          <cell r="B22553">
            <v>56245.18</v>
          </cell>
          <cell r="C22553">
            <v>2013</v>
          </cell>
          <cell r="D22553" t="str">
            <v>700630  Utilities Service Management</v>
          </cell>
          <cell r="E22553" t="str">
            <v>District 3</v>
          </cell>
          <cell r="F22553" t="str">
            <v>Sewer</v>
          </cell>
        </row>
        <row r="22554">
          <cell r="B22554">
            <v>56245.18</v>
          </cell>
          <cell r="C22554">
            <v>2013</v>
          </cell>
          <cell r="D22554" t="str">
            <v>700630  Utilities Service Management</v>
          </cell>
          <cell r="E22554" t="str">
            <v>TOC</v>
          </cell>
          <cell r="F22554" t="str">
            <v>Sewer</v>
          </cell>
        </row>
        <row r="22555">
          <cell r="B22555">
            <v>56245.18</v>
          </cell>
          <cell r="C22555">
            <v>2013</v>
          </cell>
          <cell r="D22555" t="str">
            <v>700630  Utilities Service Management</v>
          </cell>
          <cell r="E22555" t="str">
            <v>District 7</v>
          </cell>
          <cell r="F22555" t="str">
            <v>Sewer</v>
          </cell>
        </row>
        <row r="22556">
          <cell r="B22556">
            <v>56245.18</v>
          </cell>
          <cell r="C22556">
            <v>2013</v>
          </cell>
          <cell r="D22556" t="str">
            <v>700630  Utilities Service Management</v>
          </cell>
          <cell r="E22556" t="str">
            <v>District 7</v>
          </cell>
          <cell r="F22556" t="str">
            <v>Sewer</v>
          </cell>
        </row>
        <row r="22557">
          <cell r="B22557">
            <v>56245.18</v>
          </cell>
          <cell r="C22557">
            <v>2013</v>
          </cell>
          <cell r="D22557" t="str">
            <v>700630  Utilities Service Management</v>
          </cell>
          <cell r="E22557" t="str">
            <v>District 6</v>
          </cell>
          <cell r="F22557" t="str">
            <v>Sewer</v>
          </cell>
        </row>
        <row r="22558">
          <cell r="B22558">
            <v>56245.18</v>
          </cell>
          <cell r="C22558">
            <v>2013</v>
          </cell>
          <cell r="D22558" t="str">
            <v>700630  Utilities Service Management</v>
          </cell>
          <cell r="E22558" t="str">
            <v>District 7</v>
          </cell>
          <cell r="F22558" t="str">
            <v>Sewer</v>
          </cell>
        </row>
        <row r="22559">
          <cell r="B22559">
            <v>56245.18</v>
          </cell>
          <cell r="C22559">
            <v>2013</v>
          </cell>
          <cell r="D22559" t="str">
            <v>700630  Utilities Service Management</v>
          </cell>
          <cell r="E22559" t="str">
            <v>District 1</v>
          </cell>
          <cell r="F22559" t="str">
            <v>Sewer</v>
          </cell>
        </row>
        <row r="22560">
          <cell r="B22560">
            <v>56245.18</v>
          </cell>
          <cell r="C22560">
            <v>2013</v>
          </cell>
          <cell r="D22560" t="str">
            <v>700630  Utilities Service Management</v>
          </cell>
          <cell r="E22560" t="str">
            <v>District 1</v>
          </cell>
          <cell r="F22560" t="str">
            <v>Sewer</v>
          </cell>
        </row>
        <row r="22561">
          <cell r="B22561">
            <v>56245.18</v>
          </cell>
          <cell r="C22561">
            <v>2013</v>
          </cell>
          <cell r="D22561" t="str">
            <v>700630  Utilities Service Management</v>
          </cell>
          <cell r="E22561" t="str">
            <v>District 1</v>
          </cell>
          <cell r="F22561" t="str">
            <v>Sewer</v>
          </cell>
        </row>
        <row r="22562">
          <cell r="B22562">
            <v>56245.18</v>
          </cell>
          <cell r="C22562">
            <v>2013</v>
          </cell>
          <cell r="D22562" t="str">
            <v>700630  Utilities Service Management</v>
          </cell>
          <cell r="E22562" t="str">
            <v>Logistics</v>
          </cell>
          <cell r="F22562" t="str">
            <v>Sewer</v>
          </cell>
        </row>
        <row r="22563">
          <cell r="B22563">
            <v>56245.18</v>
          </cell>
          <cell r="C22563">
            <v>2013</v>
          </cell>
          <cell r="D22563" t="str">
            <v>700630  Utilities Service Management</v>
          </cell>
          <cell r="E22563" t="str">
            <v>Logistics</v>
          </cell>
          <cell r="F22563" t="str">
            <v>Sewer</v>
          </cell>
        </row>
        <row r="22564">
          <cell r="B22564">
            <v>56245.18</v>
          </cell>
          <cell r="C22564">
            <v>2013</v>
          </cell>
          <cell r="D22564" t="str">
            <v>700630  Utilities Service Management</v>
          </cell>
          <cell r="E22564" t="str">
            <v>Logistics</v>
          </cell>
          <cell r="F22564" t="str">
            <v>Sewer</v>
          </cell>
        </row>
        <row r="22565">
          <cell r="B22565">
            <v>56245.18</v>
          </cell>
          <cell r="C22565">
            <v>2013</v>
          </cell>
          <cell r="D22565" t="str">
            <v>700630  Utilities Service Management</v>
          </cell>
          <cell r="E22565" t="str">
            <v>Logistics</v>
          </cell>
          <cell r="F22565" t="str">
            <v>Sewer</v>
          </cell>
        </row>
        <row r="22566">
          <cell r="B22566">
            <v>56245.18</v>
          </cell>
          <cell r="C22566">
            <v>2013</v>
          </cell>
          <cell r="D22566" t="str">
            <v>700630  Utilities Service Management</v>
          </cell>
          <cell r="E22566" t="str">
            <v>Logistics</v>
          </cell>
          <cell r="F22566" t="str">
            <v>Sewer</v>
          </cell>
        </row>
        <row r="22567">
          <cell r="B22567">
            <v>56245.18</v>
          </cell>
          <cell r="C22567">
            <v>2013</v>
          </cell>
          <cell r="D22567" t="str">
            <v>700630  Utilities Service Management</v>
          </cell>
          <cell r="E22567" t="str">
            <v>Logistics</v>
          </cell>
          <cell r="F22567" t="str">
            <v>Sewer</v>
          </cell>
        </row>
        <row r="22568">
          <cell r="B22568">
            <v>56245.18</v>
          </cell>
          <cell r="C22568">
            <v>2013</v>
          </cell>
          <cell r="D22568" t="str">
            <v>700630  Utilities Service Management</v>
          </cell>
          <cell r="E22568" t="str">
            <v>Logistics</v>
          </cell>
          <cell r="F22568" t="str">
            <v>Sewer</v>
          </cell>
        </row>
        <row r="22569">
          <cell r="B22569">
            <v>56245.18</v>
          </cell>
          <cell r="C22569">
            <v>2013</v>
          </cell>
          <cell r="D22569" t="str">
            <v>700630  Utilities Service Management</v>
          </cell>
          <cell r="E22569" t="str">
            <v>Informal Settlements</v>
          </cell>
          <cell r="F22569" t="str">
            <v>Sewer</v>
          </cell>
        </row>
        <row r="22570">
          <cell r="B22570">
            <v>56245.18</v>
          </cell>
          <cell r="C22570">
            <v>2013</v>
          </cell>
          <cell r="D22570" t="str">
            <v>700630  Utilities Service Management</v>
          </cell>
          <cell r="E22570" t="str">
            <v>TOC</v>
          </cell>
          <cell r="F22570" t="str">
            <v>Sewer</v>
          </cell>
        </row>
        <row r="22571">
          <cell r="B22571">
            <v>56245.18</v>
          </cell>
          <cell r="C22571">
            <v>2013</v>
          </cell>
          <cell r="D22571" t="str">
            <v>700630  Utilities Service Management</v>
          </cell>
          <cell r="E22571" t="str">
            <v>Planning &amp; Design</v>
          </cell>
          <cell r="F22571" t="str">
            <v>Sewer</v>
          </cell>
        </row>
        <row r="22572">
          <cell r="B22572">
            <v>56245.18</v>
          </cell>
          <cell r="C22572">
            <v>2013</v>
          </cell>
          <cell r="D22572" t="str">
            <v>700630  Utilities Service Management</v>
          </cell>
          <cell r="E22572" t="str">
            <v>Planning &amp; Design</v>
          </cell>
          <cell r="F22572" t="str">
            <v>Sewer</v>
          </cell>
        </row>
        <row r="22573">
          <cell r="B22573">
            <v>56245.18</v>
          </cell>
          <cell r="C22573">
            <v>2013</v>
          </cell>
          <cell r="D22573" t="str">
            <v>700630  Utilities Service Management</v>
          </cell>
          <cell r="E22573" t="str">
            <v>Informal Settlements</v>
          </cell>
          <cell r="F22573" t="str">
            <v>Sewer</v>
          </cell>
        </row>
        <row r="22574">
          <cell r="B22574">
            <v>56245.18</v>
          </cell>
          <cell r="C22574">
            <v>2013</v>
          </cell>
          <cell r="D22574" t="str">
            <v>700630  Utilities Service Management</v>
          </cell>
          <cell r="E22574" t="str">
            <v>District 4</v>
          </cell>
          <cell r="F22574" t="str">
            <v>Sewer</v>
          </cell>
        </row>
        <row r="22575">
          <cell r="B22575">
            <v>56245.18</v>
          </cell>
          <cell r="C22575">
            <v>2013</v>
          </cell>
          <cell r="D22575" t="str">
            <v>700630  Utilities Service Management</v>
          </cell>
          <cell r="E22575" t="str">
            <v>Logistics</v>
          </cell>
          <cell r="F22575" t="str">
            <v>Water</v>
          </cell>
        </row>
        <row r="22576">
          <cell r="B22576">
            <v>56245.18</v>
          </cell>
          <cell r="C22576">
            <v>2013</v>
          </cell>
          <cell r="D22576" t="str">
            <v>700630  Utilities Service Management</v>
          </cell>
          <cell r="E22576" t="str">
            <v>Logistics</v>
          </cell>
          <cell r="F22576" t="str">
            <v>Water</v>
          </cell>
        </row>
        <row r="22577">
          <cell r="B22577">
            <v>56245.18</v>
          </cell>
          <cell r="C22577">
            <v>2013</v>
          </cell>
          <cell r="D22577" t="str">
            <v>700630  Utilities Service Management</v>
          </cell>
          <cell r="E22577" t="str">
            <v>TOC</v>
          </cell>
          <cell r="F22577" t="str">
            <v>Water</v>
          </cell>
        </row>
        <row r="22578">
          <cell r="B22578">
            <v>56245.18</v>
          </cell>
          <cell r="C22578">
            <v>2013</v>
          </cell>
          <cell r="D22578" t="str">
            <v>700630  Utilities Service Management</v>
          </cell>
          <cell r="E22578" t="str">
            <v>Informal Settlements</v>
          </cell>
          <cell r="F22578" t="str">
            <v>Water</v>
          </cell>
        </row>
        <row r="22579">
          <cell r="B22579">
            <v>56245.18</v>
          </cell>
          <cell r="C22579">
            <v>2013</v>
          </cell>
          <cell r="D22579" t="str">
            <v>700630  Utilities Service Management</v>
          </cell>
          <cell r="E22579" t="str">
            <v>TOC</v>
          </cell>
          <cell r="F22579" t="str">
            <v>Water</v>
          </cell>
        </row>
        <row r="22580">
          <cell r="B22580">
            <v>56245.18</v>
          </cell>
          <cell r="C22580">
            <v>2013</v>
          </cell>
          <cell r="D22580" t="str">
            <v>700630  Utilities Service Management</v>
          </cell>
          <cell r="E22580" t="str">
            <v>Planning &amp; Design</v>
          </cell>
          <cell r="F22580" t="str">
            <v>Water</v>
          </cell>
        </row>
        <row r="22581">
          <cell r="B22581">
            <v>56245.18</v>
          </cell>
          <cell r="C22581">
            <v>2013</v>
          </cell>
          <cell r="D22581" t="str">
            <v>700630  Utilities Service Management</v>
          </cell>
          <cell r="E22581" t="str">
            <v>Informal Settlements</v>
          </cell>
          <cell r="F22581" t="str">
            <v>Water</v>
          </cell>
        </row>
        <row r="22582">
          <cell r="B22582">
            <v>56245.18</v>
          </cell>
          <cell r="C22582">
            <v>2013</v>
          </cell>
          <cell r="D22582" t="str">
            <v>700630  Utilities Service Management</v>
          </cell>
          <cell r="E22582" t="str">
            <v>Logistics</v>
          </cell>
          <cell r="F22582" t="str">
            <v>Water</v>
          </cell>
        </row>
        <row r="22583">
          <cell r="B22583">
            <v>56245.18</v>
          </cell>
          <cell r="C22583">
            <v>2013</v>
          </cell>
          <cell r="D22583" t="str">
            <v>700630  Utilities Service Management</v>
          </cell>
          <cell r="E22583" t="str">
            <v>District 7</v>
          </cell>
          <cell r="F22583" t="str">
            <v>Sewer</v>
          </cell>
        </row>
        <row r="22584">
          <cell r="B22584">
            <v>56245.18</v>
          </cell>
          <cell r="C22584">
            <v>2013</v>
          </cell>
          <cell r="D22584" t="str">
            <v>700630  Utilities Service Management</v>
          </cell>
          <cell r="E22584" t="str">
            <v>District 7</v>
          </cell>
          <cell r="F22584" t="str">
            <v>Sewer</v>
          </cell>
        </row>
        <row r="22585">
          <cell r="B22585">
            <v>56245.18</v>
          </cell>
          <cell r="C22585">
            <v>2013</v>
          </cell>
          <cell r="D22585" t="str">
            <v>700630  Utilities Service Management</v>
          </cell>
          <cell r="E22585" t="str">
            <v>District 7</v>
          </cell>
          <cell r="F22585" t="str">
            <v>Sewer</v>
          </cell>
        </row>
        <row r="22586">
          <cell r="B22586">
            <v>56245.18</v>
          </cell>
          <cell r="C22586">
            <v>2013</v>
          </cell>
          <cell r="D22586" t="str">
            <v>700630  Utilities Service Management</v>
          </cell>
          <cell r="E22586" t="str">
            <v>District 7</v>
          </cell>
          <cell r="F22586" t="str">
            <v>Sewer</v>
          </cell>
        </row>
        <row r="22587">
          <cell r="B22587">
            <v>56245.18</v>
          </cell>
          <cell r="C22587">
            <v>2013</v>
          </cell>
          <cell r="D22587" t="str">
            <v>700630  Utilities Service Management</v>
          </cell>
          <cell r="E22587" t="str">
            <v>District 7</v>
          </cell>
          <cell r="F22587" t="str">
            <v>Sewer</v>
          </cell>
        </row>
        <row r="22588">
          <cell r="B22588">
            <v>56245.18</v>
          </cell>
          <cell r="C22588">
            <v>2013</v>
          </cell>
          <cell r="D22588" t="str">
            <v>700630  Utilities Service Management</v>
          </cell>
          <cell r="E22588" t="str">
            <v>District 7</v>
          </cell>
          <cell r="F22588" t="str">
            <v>Sewer</v>
          </cell>
        </row>
        <row r="22589">
          <cell r="B22589">
            <v>56245.18</v>
          </cell>
          <cell r="C22589">
            <v>2013</v>
          </cell>
          <cell r="D22589" t="str">
            <v>700630  Utilities Service Management</v>
          </cell>
          <cell r="E22589" t="str">
            <v>District 6</v>
          </cell>
          <cell r="F22589" t="str">
            <v>Sewer</v>
          </cell>
        </row>
        <row r="22590">
          <cell r="B22590">
            <v>56245.18</v>
          </cell>
          <cell r="C22590">
            <v>2013</v>
          </cell>
          <cell r="D22590" t="str">
            <v>700630  Utilities Service Management</v>
          </cell>
          <cell r="E22590" t="str">
            <v>District 6</v>
          </cell>
          <cell r="F22590" t="str">
            <v>Sewer</v>
          </cell>
        </row>
        <row r="22591">
          <cell r="B22591">
            <v>56245.18</v>
          </cell>
          <cell r="C22591">
            <v>2013</v>
          </cell>
          <cell r="D22591" t="str">
            <v>700630  Utilities Service Management</v>
          </cell>
          <cell r="E22591" t="str">
            <v>District 6</v>
          </cell>
          <cell r="F22591" t="str">
            <v>Sewer</v>
          </cell>
        </row>
        <row r="22592">
          <cell r="B22592">
            <v>56245.18</v>
          </cell>
          <cell r="C22592">
            <v>2013</v>
          </cell>
          <cell r="D22592" t="str">
            <v>700630  Utilities Service Management</v>
          </cell>
          <cell r="E22592" t="str">
            <v>District 6</v>
          </cell>
          <cell r="F22592" t="str">
            <v>Sewer</v>
          </cell>
        </row>
        <row r="22593">
          <cell r="B22593">
            <v>56245.18</v>
          </cell>
          <cell r="C22593">
            <v>2013</v>
          </cell>
          <cell r="D22593" t="str">
            <v>700630  Utilities Service Management</v>
          </cell>
          <cell r="E22593" t="str">
            <v>District 6</v>
          </cell>
          <cell r="F22593" t="str">
            <v>Sewer</v>
          </cell>
        </row>
        <row r="22594">
          <cell r="B22594">
            <v>56245.18</v>
          </cell>
          <cell r="C22594">
            <v>2013</v>
          </cell>
          <cell r="D22594" t="str">
            <v>700630  Utilities Service Management</v>
          </cell>
          <cell r="E22594" t="str">
            <v>District 6</v>
          </cell>
          <cell r="F22594" t="str">
            <v>Sewer</v>
          </cell>
        </row>
        <row r="22595">
          <cell r="B22595">
            <v>56245.18</v>
          </cell>
          <cell r="C22595">
            <v>2013</v>
          </cell>
          <cell r="D22595" t="str">
            <v>700630  Utilities Service Management</v>
          </cell>
          <cell r="E22595" t="str">
            <v>District 7</v>
          </cell>
          <cell r="F22595" t="str">
            <v>Sewer</v>
          </cell>
        </row>
        <row r="22596">
          <cell r="B22596">
            <v>56245.18</v>
          </cell>
          <cell r="C22596">
            <v>2013</v>
          </cell>
          <cell r="D22596" t="str">
            <v>700630  Utilities Service Management</v>
          </cell>
          <cell r="E22596" t="str">
            <v>District 7</v>
          </cell>
          <cell r="F22596" t="str">
            <v>Sewer</v>
          </cell>
        </row>
        <row r="22597">
          <cell r="B22597">
            <v>56245.18</v>
          </cell>
          <cell r="C22597">
            <v>2013</v>
          </cell>
          <cell r="D22597" t="str">
            <v>700630  Utilities Service Management</v>
          </cell>
          <cell r="E22597" t="str">
            <v>District 7</v>
          </cell>
          <cell r="F22597" t="str">
            <v>Sewer</v>
          </cell>
        </row>
        <row r="22598">
          <cell r="B22598">
            <v>56245.18</v>
          </cell>
          <cell r="C22598">
            <v>2013</v>
          </cell>
          <cell r="D22598" t="str">
            <v>700630  Utilities Service Management</v>
          </cell>
          <cell r="E22598" t="str">
            <v>District 7</v>
          </cell>
          <cell r="F22598" t="str">
            <v>Sewer</v>
          </cell>
        </row>
        <row r="22599">
          <cell r="B22599">
            <v>56245.18</v>
          </cell>
          <cell r="C22599">
            <v>2013</v>
          </cell>
          <cell r="D22599" t="str">
            <v>700630  Utilities Service Management</v>
          </cell>
          <cell r="E22599" t="str">
            <v>District 7</v>
          </cell>
          <cell r="F22599" t="str">
            <v>Sewer</v>
          </cell>
        </row>
        <row r="22600">
          <cell r="B22600">
            <v>56245.18</v>
          </cell>
          <cell r="C22600">
            <v>2013</v>
          </cell>
          <cell r="D22600" t="str">
            <v>700630  Utilities Service Management</v>
          </cell>
          <cell r="E22600" t="str">
            <v>District 4</v>
          </cell>
          <cell r="F22600" t="str">
            <v>Sewer</v>
          </cell>
        </row>
        <row r="22601">
          <cell r="B22601">
            <v>40996.449999999997</v>
          </cell>
          <cell r="C22601">
            <v>2013</v>
          </cell>
          <cell r="D22601" t="str">
            <v>700586  Support Charges within Departments</v>
          </cell>
          <cell r="E22601" t="str">
            <v>Informal Settlements</v>
          </cell>
          <cell r="F22601" t="str">
            <v>Sewer</v>
          </cell>
        </row>
        <row r="22602">
          <cell r="B22602">
            <v>1059777.94</v>
          </cell>
          <cell r="C22602">
            <v>2013</v>
          </cell>
          <cell r="D22602" t="str">
            <v>700586  Support Charges within Departments</v>
          </cell>
          <cell r="E22602" t="str">
            <v>Planning &amp; Design</v>
          </cell>
          <cell r="F22602" t="str">
            <v>Sewer</v>
          </cell>
        </row>
        <row r="22603">
          <cell r="B22603">
            <v>2314603.14</v>
          </cell>
          <cell r="C22603">
            <v>2013</v>
          </cell>
          <cell r="D22603" t="str">
            <v>700586  Support Charges within Departments</v>
          </cell>
          <cell r="E22603" t="str">
            <v>Planning &amp; Design</v>
          </cell>
          <cell r="F22603" t="str">
            <v>Sewer</v>
          </cell>
        </row>
        <row r="22604">
          <cell r="B22604">
            <v>27912.54</v>
          </cell>
          <cell r="C22604">
            <v>2013</v>
          </cell>
          <cell r="D22604" t="str">
            <v>700586  Support Charges within Departments</v>
          </cell>
          <cell r="E22604" t="str">
            <v>TOC</v>
          </cell>
          <cell r="F22604" t="str">
            <v>Sewer</v>
          </cell>
        </row>
        <row r="22605">
          <cell r="B22605">
            <v>1558872.56</v>
          </cell>
          <cell r="C22605">
            <v>2013</v>
          </cell>
          <cell r="D22605" t="str">
            <v>700586  Support Charges within Departments</v>
          </cell>
          <cell r="E22605" t="str">
            <v>Informal Settlements</v>
          </cell>
          <cell r="F22605" t="str">
            <v>Sewer</v>
          </cell>
        </row>
        <row r="22606">
          <cell r="B22606">
            <v>996213.02</v>
          </cell>
          <cell r="C22606">
            <v>2013</v>
          </cell>
          <cell r="D22606" t="str">
            <v>700586  Support Charges within Departments</v>
          </cell>
          <cell r="E22606" t="str">
            <v>Logistics</v>
          </cell>
          <cell r="F22606" t="str">
            <v>Sewer</v>
          </cell>
        </row>
        <row r="22607">
          <cell r="B22607">
            <v>28237.360000000001</v>
          </cell>
          <cell r="C22607">
            <v>2013</v>
          </cell>
          <cell r="D22607" t="str">
            <v>700586  Support Charges within Departments</v>
          </cell>
          <cell r="E22607" t="str">
            <v>Logistics</v>
          </cell>
          <cell r="F22607" t="str">
            <v>Sewer</v>
          </cell>
        </row>
        <row r="22608">
          <cell r="B22608">
            <v>-12695.36</v>
          </cell>
          <cell r="C22608">
            <v>2013</v>
          </cell>
          <cell r="D22608" t="str">
            <v>700586  Support Charges within Departments</v>
          </cell>
          <cell r="E22608" t="str">
            <v>Logistics</v>
          </cell>
          <cell r="F22608" t="str">
            <v>Sewer</v>
          </cell>
        </row>
        <row r="22609">
          <cell r="B22609">
            <v>46484.18</v>
          </cell>
          <cell r="C22609">
            <v>2013</v>
          </cell>
          <cell r="D22609" t="str">
            <v>700586  Support Charges within Departments</v>
          </cell>
          <cell r="E22609" t="str">
            <v>Logistics</v>
          </cell>
          <cell r="F22609" t="str">
            <v>Sewer</v>
          </cell>
        </row>
        <row r="22610">
          <cell r="B22610">
            <v>30147.88</v>
          </cell>
          <cell r="C22610">
            <v>2013</v>
          </cell>
          <cell r="D22610" t="str">
            <v>700586  Support Charges within Departments</v>
          </cell>
          <cell r="E22610" t="str">
            <v>Logistics</v>
          </cell>
          <cell r="F22610" t="str">
            <v>Sewer</v>
          </cell>
        </row>
        <row r="22611">
          <cell r="B22611">
            <v>-3876.77</v>
          </cell>
          <cell r="C22611">
            <v>2013</v>
          </cell>
          <cell r="D22611" t="str">
            <v>700586  Support Charges within Departments</v>
          </cell>
          <cell r="E22611" t="str">
            <v>Logistics</v>
          </cell>
          <cell r="F22611" t="str">
            <v>Sewer</v>
          </cell>
        </row>
        <row r="22612">
          <cell r="B22612">
            <v>29968.71</v>
          </cell>
          <cell r="C22612">
            <v>2013</v>
          </cell>
          <cell r="D22612" t="str">
            <v>700586  Support Charges within Departments</v>
          </cell>
          <cell r="E22612" t="str">
            <v>Logistics</v>
          </cell>
          <cell r="F22612" t="str">
            <v>Sewer</v>
          </cell>
        </row>
        <row r="22613">
          <cell r="B22613">
            <v>18955217.690000001</v>
          </cell>
          <cell r="C22613">
            <v>2013</v>
          </cell>
          <cell r="D22613" t="str">
            <v>700586  Support Charges within Departments</v>
          </cell>
          <cell r="E22613" t="str">
            <v>District 1</v>
          </cell>
          <cell r="F22613" t="str">
            <v>Sewer</v>
          </cell>
        </row>
        <row r="22614">
          <cell r="B22614">
            <v>200468.06</v>
          </cell>
          <cell r="C22614">
            <v>2013</v>
          </cell>
          <cell r="D22614" t="str">
            <v>700586  Support Charges within Departments</v>
          </cell>
          <cell r="E22614" t="str">
            <v>District 1</v>
          </cell>
          <cell r="F22614" t="str">
            <v>Sewer</v>
          </cell>
        </row>
        <row r="22615">
          <cell r="B22615">
            <v>26460.95</v>
          </cell>
          <cell r="C22615">
            <v>2013</v>
          </cell>
          <cell r="D22615" t="str">
            <v>700586  Support Charges within Departments</v>
          </cell>
          <cell r="E22615" t="str">
            <v>District 1</v>
          </cell>
          <cell r="F22615" t="str">
            <v>Sewer</v>
          </cell>
        </row>
        <row r="22616">
          <cell r="B22616">
            <v>39142578.600000001</v>
          </cell>
          <cell r="C22616">
            <v>2013</v>
          </cell>
          <cell r="D22616" t="str">
            <v>700586  Support Charges within Departments</v>
          </cell>
          <cell r="E22616" t="str">
            <v>District 7</v>
          </cell>
          <cell r="F22616" t="str">
            <v>Sewer</v>
          </cell>
        </row>
        <row r="22617">
          <cell r="B22617">
            <v>149771.06</v>
          </cell>
          <cell r="C22617">
            <v>2013</v>
          </cell>
          <cell r="D22617" t="str">
            <v>700586  Support Charges within Departments</v>
          </cell>
          <cell r="E22617" t="str">
            <v>District 6</v>
          </cell>
          <cell r="F22617" t="str">
            <v>Sewer</v>
          </cell>
        </row>
        <row r="22618">
          <cell r="B22618">
            <v>25783.18</v>
          </cell>
          <cell r="C22618">
            <v>2013</v>
          </cell>
          <cell r="D22618" t="str">
            <v>700586  Support Charges within Departments</v>
          </cell>
          <cell r="E22618" t="str">
            <v>District 7</v>
          </cell>
          <cell r="F22618" t="str">
            <v>Sewer</v>
          </cell>
        </row>
        <row r="22619">
          <cell r="B22619">
            <v>198836.98</v>
          </cell>
          <cell r="C22619">
            <v>2013</v>
          </cell>
          <cell r="D22619" t="str">
            <v>700586  Support Charges within Departments</v>
          </cell>
          <cell r="E22619" t="str">
            <v>District 7</v>
          </cell>
          <cell r="F22619" t="str">
            <v>Sewer</v>
          </cell>
        </row>
        <row r="22620">
          <cell r="B22620">
            <v>31852.99</v>
          </cell>
          <cell r="C22620">
            <v>2013</v>
          </cell>
          <cell r="D22620" t="str">
            <v>700586  Support Charges within Departments</v>
          </cell>
          <cell r="E22620" t="str">
            <v>TOC</v>
          </cell>
          <cell r="F22620" t="str">
            <v>Sewer</v>
          </cell>
        </row>
        <row r="22621">
          <cell r="B22621">
            <v>830826.72</v>
          </cell>
          <cell r="C22621">
            <v>2013</v>
          </cell>
          <cell r="D22621" t="str">
            <v>700586  Support Charges within Departments</v>
          </cell>
          <cell r="E22621" t="str">
            <v>District 3</v>
          </cell>
          <cell r="F22621" t="str">
            <v>Sewer</v>
          </cell>
        </row>
        <row r="22622">
          <cell r="B22622">
            <v>27389.66</v>
          </cell>
          <cell r="C22622">
            <v>2013</v>
          </cell>
          <cell r="D22622" t="str">
            <v>700586  Support Charges within Departments</v>
          </cell>
          <cell r="E22622" t="str">
            <v>District 3</v>
          </cell>
          <cell r="F22622" t="str">
            <v>Sewer</v>
          </cell>
        </row>
        <row r="22623">
          <cell r="B22623">
            <v>301871.56</v>
          </cell>
          <cell r="C22623">
            <v>2013</v>
          </cell>
          <cell r="D22623" t="str">
            <v>700586  Support Charges within Departments</v>
          </cell>
          <cell r="E22623" t="str">
            <v>District 3</v>
          </cell>
          <cell r="F22623" t="str">
            <v>Sewer</v>
          </cell>
        </row>
        <row r="22624">
          <cell r="B22624">
            <v>10729877.18</v>
          </cell>
          <cell r="C22624">
            <v>2013</v>
          </cell>
          <cell r="D22624" t="str">
            <v>700586  Support Charges within Departments</v>
          </cell>
          <cell r="E22624" t="str">
            <v>District 4</v>
          </cell>
          <cell r="F22624" t="str">
            <v>Sewer</v>
          </cell>
        </row>
        <row r="22625">
          <cell r="B22625">
            <v>16962843.129999999</v>
          </cell>
          <cell r="C22625">
            <v>2013</v>
          </cell>
          <cell r="D22625" t="str">
            <v>700586  Support Charges within Departments</v>
          </cell>
          <cell r="E22625" t="str">
            <v>District 4</v>
          </cell>
          <cell r="F22625" t="str">
            <v>Sewer</v>
          </cell>
        </row>
        <row r="22626">
          <cell r="B22626">
            <v>26646.82</v>
          </cell>
          <cell r="C22626">
            <v>2013</v>
          </cell>
          <cell r="D22626" t="str">
            <v>700586  Support Charges within Departments</v>
          </cell>
          <cell r="E22626" t="str">
            <v>District 4</v>
          </cell>
          <cell r="F22626" t="str">
            <v>Sewer</v>
          </cell>
        </row>
        <row r="22627">
          <cell r="B22627">
            <v>462572.77</v>
          </cell>
          <cell r="C22627">
            <v>2013</v>
          </cell>
          <cell r="D22627" t="str">
            <v>700586  Support Charges within Departments</v>
          </cell>
          <cell r="E22627" t="str">
            <v>District 4</v>
          </cell>
          <cell r="F22627" t="str">
            <v>Sewer</v>
          </cell>
        </row>
        <row r="22628">
          <cell r="B22628">
            <v>210444.92</v>
          </cell>
          <cell r="C22628">
            <v>2013</v>
          </cell>
          <cell r="D22628" t="str">
            <v>700586  Support Charges within Departments</v>
          </cell>
          <cell r="E22628" t="str">
            <v>District 4</v>
          </cell>
          <cell r="F22628" t="str">
            <v>Sewer</v>
          </cell>
        </row>
        <row r="22629">
          <cell r="B22629">
            <v>190153.61</v>
          </cell>
          <cell r="C22629">
            <v>2013</v>
          </cell>
          <cell r="D22629" t="str">
            <v>700586  Support Charges within Departments</v>
          </cell>
          <cell r="E22629" t="str">
            <v>District 7</v>
          </cell>
          <cell r="F22629" t="str">
            <v>Sewer</v>
          </cell>
        </row>
        <row r="22630">
          <cell r="B22630">
            <v>27165.759999999998</v>
          </cell>
          <cell r="C22630">
            <v>2013</v>
          </cell>
          <cell r="D22630" t="str">
            <v>700586  Support Charges within Departments</v>
          </cell>
          <cell r="E22630" t="str">
            <v>District 7</v>
          </cell>
          <cell r="F22630" t="str">
            <v>Sewer</v>
          </cell>
        </row>
        <row r="22631">
          <cell r="B22631">
            <v>208533.94</v>
          </cell>
          <cell r="C22631">
            <v>2013</v>
          </cell>
          <cell r="D22631" t="str">
            <v>700586  Support Charges within Departments</v>
          </cell>
          <cell r="E22631" t="str">
            <v>District 7</v>
          </cell>
          <cell r="F22631" t="str">
            <v>Sewer</v>
          </cell>
        </row>
        <row r="22632">
          <cell r="B22632">
            <v>25950.01</v>
          </cell>
          <cell r="C22632">
            <v>2013</v>
          </cell>
          <cell r="D22632" t="str">
            <v>700586  Support Charges within Departments</v>
          </cell>
          <cell r="E22632" t="str">
            <v>District 7</v>
          </cell>
          <cell r="F22632" t="str">
            <v>Sewer</v>
          </cell>
        </row>
        <row r="22633">
          <cell r="B22633">
            <v>26814.19</v>
          </cell>
          <cell r="C22633">
            <v>2013</v>
          </cell>
          <cell r="D22633" t="str">
            <v>700586  Support Charges within Departments</v>
          </cell>
          <cell r="E22633" t="str">
            <v>District 7</v>
          </cell>
          <cell r="F22633" t="str">
            <v>Sewer</v>
          </cell>
        </row>
        <row r="22634">
          <cell r="B22634">
            <v>43409.91</v>
          </cell>
          <cell r="C22634">
            <v>2013</v>
          </cell>
          <cell r="D22634" t="str">
            <v>700586  Support Charges within Departments</v>
          </cell>
          <cell r="E22634" t="str">
            <v>District 6</v>
          </cell>
          <cell r="F22634" t="str">
            <v>Sewer</v>
          </cell>
        </row>
        <row r="22635">
          <cell r="B22635">
            <v>118519.51</v>
          </cell>
          <cell r="C22635">
            <v>2013</v>
          </cell>
          <cell r="D22635" t="str">
            <v>700586  Support Charges within Departments</v>
          </cell>
          <cell r="E22635" t="str">
            <v>District 6</v>
          </cell>
          <cell r="F22635" t="str">
            <v>Sewer</v>
          </cell>
        </row>
        <row r="22636">
          <cell r="B22636">
            <v>10947280.26</v>
          </cell>
          <cell r="C22636">
            <v>2013</v>
          </cell>
          <cell r="D22636" t="str">
            <v>700586  Support Charges within Departments</v>
          </cell>
          <cell r="E22636" t="str">
            <v>District 6</v>
          </cell>
          <cell r="F22636" t="str">
            <v>Sewer</v>
          </cell>
        </row>
        <row r="22637">
          <cell r="B22637">
            <v>27486.13</v>
          </cell>
          <cell r="C22637">
            <v>2013</v>
          </cell>
          <cell r="D22637" t="str">
            <v>700586  Support Charges within Departments</v>
          </cell>
          <cell r="E22637" t="str">
            <v>District 6</v>
          </cell>
          <cell r="F22637" t="str">
            <v>Sewer</v>
          </cell>
        </row>
        <row r="22638">
          <cell r="B22638">
            <v>567795.16</v>
          </cell>
          <cell r="C22638">
            <v>2013</v>
          </cell>
          <cell r="D22638" t="str">
            <v>700586  Support Charges within Departments</v>
          </cell>
          <cell r="E22638" t="str">
            <v>District 6</v>
          </cell>
          <cell r="F22638" t="str">
            <v>Sewer</v>
          </cell>
        </row>
        <row r="22639">
          <cell r="B22639">
            <v>294979.55</v>
          </cell>
          <cell r="C22639">
            <v>2013</v>
          </cell>
          <cell r="D22639" t="str">
            <v>700586  Support Charges within Departments</v>
          </cell>
          <cell r="E22639" t="str">
            <v>District 6</v>
          </cell>
          <cell r="F22639" t="str">
            <v>Sewer</v>
          </cell>
        </row>
        <row r="22640">
          <cell r="B22640">
            <v>-17392.32</v>
          </cell>
          <cell r="C22640">
            <v>2013</v>
          </cell>
          <cell r="D22640" t="str">
            <v>700586  Support Charges within Departments</v>
          </cell>
          <cell r="E22640" t="str">
            <v>District 7</v>
          </cell>
          <cell r="F22640" t="str">
            <v>Sewer</v>
          </cell>
        </row>
        <row r="22641">
          <cell r="B22641">
            <v>27243.93</v>
          </cell>
          <cell r="C22641">
            <v>2013</v>
          </cell>
          <cell r="D22641" t="str">
            <v>700586  Support Charges within Departments</v>
          </cell>
          <cell r="E22641" t="str">
            <v>District 7</v>
          </cell>
          <cell r="F22641" t="str">
            <v>Sewer</v>
          </cell>
        </row>
        <row r="22642">
          <cell r="B22642">
            <v>37818.769999999997</v>
          </cell>
          <cell r="C22642">
            <v>2013</v>
          </cell>
          <cell r="D22642" t="str">
            <v>700586  Support Charges within Departments</v>
          </cell>
          <cell r="E22642" t="str">
            <v>District 7</v>
          </cell>
          <cell r="F22642" t="str">
            <v>Sewer</v>
          </cell>
        </row>
        <row r="22643">
          <cell r="B22643">
            <v>174546.74</v>
          </cell>
          <cell r="C22643">
            <v>2013</v>
          </cell>
          <cell r="D22643" t="str">
            <v>700586  Support Charges within Departments</v>
          </cell>
          <cell r="E22643" t="str">
            <v>District 7</v>
          </cell>
          <cell r="F22643" t="str">
            <v>Sewer</v>
          </cell>
        </row>
        <row r="22644">
          <cell r="B22644">
            <v>26693.8</v>
          </cell>
          <cell r="C22644">
            <v>2013</v>
          </cell>
          <cell r="D22644" t="str">
            <v>700586  Support Charges within Departments</v>
          </cell>
          <cell r="E22644" t="str">
            <v>District 7</v>
          </cell>
          <cell r="F22644" t="str">
            <v>Sewer</v>
          </cell>
        </row>
        <row r="22645">
          <cell r="B22645">
            <v>42568609.93</v>
          </cell>
          <cell r="C22645">
            <v>2013</v>
          </cell>
          <cell r="D22645" t="str">
            <v>700586  Support Charges within Departments</v>
          </cell>
          <cell r="E22645" t="str">
            <v>District 7</v>
          </cell>
          <cell r="F22645" t="str">
            <v>Sewer</v>
          </cell>
        </row>
        <row r="22646">
          <cell r="B22646">
            <v>2173212.66</v>
          </cell>
          <cell r="C22646">
            <v>2013</v>
          </cell>
          <cell r="D22646" t="str">
            <v>700586  Support Charges within Departments</v>
          </cell>
          <cell r="E22646" t="str">
            <v>Logistics</v>
          </cell>
          <cell r="F22646" t="str">
            <v>Water</v>
          </cell>
        </row>
        <row r="22647">
          <cell r="B22647">
            <v>670792.15</v>
          </cell>
          <cell r="C22647">
            <v>2013</v>
          </cell>
          <cell r="D22647" t="str">
            <v>700586  Support Charges within Departments</v>
          </cell>
          <cell r="E22647" t="str">
            <v>Informal Settlements</v>
          </cell>
          <cell r="F22647" t="str">
            <v>Water</v>
          </cell>
        </row>
        <row r="22648">
          <cell r="B22648">
            <v>2906199.63</v>
          </cell>
          <cell r="C22648">
            <v>2013</v>
          </cell>
          <cell r="D22648" t="str">
            <v>700586  Support Charges within Departments</v>
          </cell>
          <cell r="E22648" t="str">
            <v>Planning &amp; Design</v>
          </cell>
          <cell r="F22648" t="str">
            <v>Water</v>
          </cell>
        </row>
        <row r="22649">
          <cell r="B22649">
            <v>1274554.1000000001</v>
          </cell>
          <cell r="C22649">
            <v>2013</v>
          </cell>
          <cell r="D22649" t="str">
            <v>700586  Support Charges within Departments</v>
          </cell>
          <cell r="E22649" t="str">
            <v>TOC</v>
          </cell>
          <cell r="F22649" t="str">
            <v>Water</v>
          </cell>
        </row>
        <row r="22650">
          <cell r="B22650">
            <v>1275615.2</v>
          </cell>
          <cell r="C22650">
            <v>2013</v>
          </cell>
          <cell r="D22650" t="str">
            <v>700586  Support Charges within Departments</v>
          </cell>
          <cell r="E22650" t="str">
            <v>Informal Settlements</v>
          </cell>
          <cell r="F22650" t="str">
            <v>Water</v>
          </cell>
        </row>
        <row r="22651">
          <cell r="B22651">
            <v>816804.07</v>
          </cell>
          <cell r="C22651">
            <v>2013</v>
          </cell>
          <cell r="D22651" t="str">
            <v>700586  Support Charges within Departments</v>
          </cell>
          <cell r="E22651" t="str">
            <v>TOC</v>
          </cell>
          <cell r="F22651" t="str">
            <v>Water</v>
          </cell>
        </row>
        <row r="22652">
          <cell r="B22652">
            <v>316027.96999999997</v>
          </cell>
          <cell r="C22652">
            <v>2013</v>
          </cell>
          <cell r="D22652" t="str">
            <v>700586  Support Charges within Departments</v>
          </cell>
          <cell r="E22652" t="str">
            <v>Logistics</v>
          </cell>
          <cell r="F22652" t="str">
            <v>Water</v>
          </cell>
        </row>
        <row r="22653">
          <cell r="B22653">
            <v>29842.639999999999</v>
          </cell>
          <cell r="C22653">
            <v>2013</v>
          </cell>
          <cell r="D22653" t="str">
            <v>700586  Support Charges within Departments</v>
          </cell>
          <cell r="E22653" t="str">
            <v>Logistics</v>
          </cell>
          <cell r="F22653" t="str">
            <v>Water</v>
          </cell>
        </row>
        <row r="22654">
          <cell r="B22654">
            <v>241389.64</v>
          </cell>
          <cell r="C22654">
            <v>2013</v>
          </cell>
          <cell r="D22654" t="str">
            <v>700586  Support Charges within Departments</v>
          </cell>
          <cell r="E22654" t="str">
            <v>Logistics</v>
          </cell>
          <cell r="F22654" t="str">
            <v>Water</v>
          </cell>
        </row>
        <row r="22655">
          <cell r="B22655">
            <v>25356.62</v>
          </cell>
          <cell r="C22655">
            <v>2013</v>
          </cell>
          <cell r="D22655" t="str">
            <v>700586  Support Charges within Departments</v>
          </cell>
          <cell r="E22655" t="str">
            <v>Logistics</v>
          </cell>
          <cell r="F22655" t="str">
            <v>Water</v>
          </cell>
        </row>
        <row r="22656">
          <cell r="B22656">
            <v>566012.46</v>
          </cell>
          <cell r="C22656">
            <v>2013</v>
          </cell>
          <cell r="D22656" t="str">
            <v>700586  Support Charges within Departments</v>
          </cell>
          <cell r="E22656" t="str">
            <v>Logistics</v>
          </cell>
          <cell r="F22656" t="str">
            <v>Water</v>
          </cell>
        </row>
        <row r="22657">
          <cell r="B22657">
            <v>26484.2</v>
          </cell>
          <cell r="C22657">
            <v>2013</v>
          </cell>
          <cell r="D22657" t="str">
            <v>700586  Support Charges within Departments</v>
          </cell>
          <cell r="E22657" t="str">
            <v>Logistics</v>
          </cell>
          <cell r="F22657" t="str">
            <v>Water</v>
          </cell>
        </row>
        <row r="22658">
          <cell r="B22658">
            <v>173670.31</v>
          </cell>
          <cell r="C22658">
            <v>2013</v>
          </cell>
          <cell r="D22658" t="str">
            <v>700586  Support Charges within Departments</v>
          </cell>
          <cell r="E22658" t="str">
            <v>Logistics</v>
          </cell>
          <cell r="F22658" t="str">
            <v>Water</v>
          </cell>
        </row>
        <row r="22659">
          <cell r="B22659">
            <v>27742.6</v>
          </cell>
          <cell r="C22659">
            <v>2013</v>
          </cell>
          <cell r="D22659" t="str">
            <v>700586  Support Charges within Departments</v>
          </cell>
          <cell r="E22659" t="str">
            <v>Logistics</v>
          </cell>
          <cell r="F22659" t="str">
            <v>Water</v>
          </cell>
        </row>
        <row r="22660">
          <cell r="B22660">
            <v>385240.3</v>
          </cell>
          <cell r="C22660">
            <v>2013</v>
          </cell>
          <cell r="D22660" t="str">
            <v>700586  Support Charges within Departments</v>
          </cell>
          <cell r="E22660" t="str">
            <v>Logistics</v>
          </cell>
          <cell r="F22660" t="str">
            <v>Water</v>
          </cell>
        </row>
        <row r="22661">
          <cell r="B22661">
            <v>255734.53</v>
          </cell>
          <cell r="C22661">
            <v>2013</v>
          </cell>
          <cell r="D22661" t="str">
            <v>700586  Support Charges within Departments</v>
          </cell>
          <cell r="E22661" t="str">
            <v>District 1</v>
          </cell>
          <cell r="F22661" t="str">
            <v>Water</v>
          </cell>
        </row>
        <row r="22662">
          <cell r="B22662">
            <v>941491.19999999995</v>
          </cell>
          <cell r="C22662">
            <v>2013</v>
          </cell>
          <cell r="D22662" t="str">
            <v>700586  Support Charges within Departments</v>
          </cell>
          <cell r="E22662" t="str">
            <v>District 1</v>
          </cell>
          <cell r="F22662" t="str">
            <v>Water</v>
          </cell>
        </row>
        <row r="22663">
          <cell r="B22663">
            <v>25824.91</v>
          </cell>
          <cell r="C22663">
            <v>2013</v>
          </cell>
          <cell r="D22663" t="str">
            <v>700586  Support Charges within Departments</v>
          </cell>
          <cell r="E22663" t="str">
            <v>District 1</v>
          </cell>
          <cell r="F22663" t="str">
            <v>Water</v>
          </cell>
        </row>
        <row r="22664">
          <cell r="B22664">
            <v>19015304.18</v>
          </cell>
          <cell r="C22664">
            <v>2013</v>
          </cell>
          <cell r="D22664" t="str">
            <v>700586  Support Charges within Departments</v>
          </cell>
          <cell r="E22664" t="str">
            <v>District 1</v>
          </cell>
          <cell r="F22664" t="str">
            <v>Water</v>
          </cell>
        </row>
        <row r="22665">
          <cell r="B22665">
            <v>25360.400000000001</v>
          </cell>
          <cell r="C22665">
            <v>2013</v>
          </cell>
          <cell r="D22665" t="str">
            <v>700586  Support Charges within Departments</v>
          </cell>
          <cell r="E22665" t="str">
            <v>District 1</v>
          </cell>
          <cell r="F22665" t="str">
            <v>Water</v>
          </cell>
        </row>
        <row r="22666">
          <cell r="B22666">
            <v>25749.439999999999</v>
          </cell>
          <cell r="C22666">
            <v>2013</v>
          </cell>
          <cell r="D22666" t="str">
            <v>700586  Support Charges within Departments</v>
          </cell>
          <cell r="E22666" t="str">
            <v>TOC</v>
          </cell>
          <cell r="F22666" t="str">
            <v>Water</v>
          </cell>
        </row>
        <row r="22667">
          <cell r="B22667">
            <v>256281.22</v>
          </cell>
          <cell r="C22667">
            <v>2013</v>
          </cell>
          <cell r="D22667" t="str">
            <v>700586  Support Charges within Departments</v>
          </cell>
          <cell r="E22667" t="str">
            <v>District 6</v>
          </cell>
          <cell r="F22667" t="str">
            <v>Water</v>
          </cell>
        </row>
        <row r="22668">
          <cell r="B22668">
            <v>375924.49</v>
          </cell>
          <cell r="C22668">
            <v>2013</v>
          </cell>
          <cell r="D22668" t="str">
            <v>700586  Support Charges within Departments</v>
          </cell>
          <cell r="E22668" t="str">
            <v>District 8</v>
          </cell>
          <cell r="F22668" t="str">
            <v>Water</v>
          </cell>
        </row>
        <row r="22669">
          <cell r="B22669">
            <v>39241287.789999999</v>
          </cell>
          <cell r="C22669">
            <v>2013</v>
          </cell>
          <cell r="D22669" t="str">
            <v>700586  Support Charges within Departments</v>
          </cell>
          <cell r="E22669" t="str">
            <v>District 8</v>
          </cell>
          <cell r="F22669" t="str">
            <v>Water</v>
          </cell>
        </row>
        <row r="22670">
          <cell r="B22670">
            <v>137075.07999999999</v>
          </cell>
          <cell r="C22670">
            <v>2013</v>
          </cell>
          <cell r="D22670" t="str">
            <v>700586  Support Charges within Departments</v>
          </cell>
          <cell r="E22670" t="str">
            <v>District 6</v>
          </cell>
          <cell r="F22670" t="str">
            <v>Water</v>
          </cell>
        </row>
        <row r="22671">
          <cell r="B22671">
            <v>158891.26</v>
          </cell>
          <cell r="C22671">
            <v>2013</v>
          </cell>
          <cell r="D22671" t="str">
            <v>700586  Support Charges within Departments</v>
          </cell>
          <cell r="E22671" t="str">
            <v>District 3</v>
          </cell>
          <cell r="F22671" t="str">
            <v>Water</v>
          </cell>
        </row>
        <row r="22672">
          <cell r="B22672">
            <v>204491.77</v>
          </cell>
          <cell r="C22672">
            <v>2013</v>
          </cell>
          <cell r="D22672" t="str">
            <v>700586  Support Charges within Departments</v>
          </cell>
          <cell r="E22672" t="str">
            <v>District 3</v>
          </cell>
          <cell r="F22672" t="str">
            <v>Water</v>
          </cell>
        </row>
        <row r="22673">
          <cell r="B22673">
            <v>32096.45</v>
          </cell>
          <cell r="C22673">
            <v>2013</v>
          </cell>
          <cell r="D22673" t="str">
            <v>700586  Support Charges within Departments</v>
          </cell>
          <cell r="E22673" t="str">
            <v>District 3</v>
          </cell>
          <cell r="F22673" t="str">
            <v>Water</v>
          </cell>
        </row>
        <row r="22674">
          <cell r="B22674">
            <v>322857.59999999998</v>
          </cell>
          <cell r="C22674">
            <v>2013</v>
          </cell>
          <cell r="D22674" t="str">
            <v>700586  Support Charges within Departments</v>
          </cell>
          <cell r="E22674" t="str">
            <v>District 3</v>
          </cell>
          <cell r="F22674" t="str">
            <v>Water</v>
          </cell>
        </row>
        <row r="22675">
          <cell r="B22675">
            <v>66086.570000000007</v>
          </cell>
          <cell r="C22675">
            <v>2013</v>
          </cell>
          <cell r="D22675" t="str">
            <v>700586  Support Charges within Departments</v>
          </cell>
          <cell r="E22675" t="str">
            <v>District 4</v>
          </cell>
          <cell r="F22675" t="str">
            <v>Water</v>
          </cell>
        </row>
        <row r="22676">
          <cell r="B22676">
            <v>215868.99</v>
          </cell>
          <cell r="C22676">
            <v>2013</v>
          </cell>
          <cell r="D22676" t="str">
            <v>700586  Support Charges within Departments</v>
          </cell>
          <cell r="E22676" t="str">
            <v>District 4</v>
          </cell>
          <cell r="F22676" t="str">
            <v>Water</v>
          </cell>
        </row>
        <row r="22677">
          <cell r="B22677">
            <v>29770.48</v>
          </cell>
          <cell r="C22677">
            <v>2013</v>
          </cell>
          <cell r="D22677" t="str">
            <v>700586  Support Charges within Departments</v>
          </cell>
          <cell r="E22677" t="str">
            <v>District 4</v>
          </cell>
          <cell r="F22677" t="str">
            <v>Water</v>
          </cell>
        </row>
        <row r="22678">
          <cell r="B22678">
            <v>10799027.25</v>
          </cell>
          <cell r="C22678">
            <v>2013</v>
          </cell>
          <cell r="D22678" t="str">
            <v>700586  Support Charges within Departments</v>
          </cell>
          <cell r="E22678" t="str">
            <v>District 4</v>
          </cell>
          <cell r="F22678" t="str">
            <v>Water</v>
          </cell>
        </row>
        <row r="22679">
          <cell r="B22679">
            <v>17096053.940000001</v>
          </cell>
          <cell r="C22679">
            <v>2013</v>
          </cell>
          <cell r="D22679" t="str">
            <v>700586  Support Charges within Departments</v>
          </cell>
          <cell r="E22679" t="str">
            <v>District 4</v>
          </cell>
          <cell r="F22679" t="str">
            <v>Water</v>
          </cell>
        </row>
        <row r="22680">
          <cell r="B22680">
            <v>269349.90000000002</v>
          </cell>
          <cell r="C22680">
            <v>2013</v>
          </cell>
          <cell r="D22680" t="str">
            <v>700586  Support Charges within Departments</v>
          </cell>
          <cell r="E22680" t="str">
            <v>District 4</v>
          </cell>
          <cell r="F22680" t="str">
            <v>Water</v>
          </cell>
        </row>
        <row r="22681">
          <cell r="B22681">
            <v>50081.89</v>
          </cell>
          <cell r="C22681">
            <v>2013</v>
          </cell>
          <cell r="D22681" t="str">
            <v>700586  Support Charges within Departments</v>
          </cell>
          <cell r="E22681" t="str">
            <v>District 8</v>
          </cell>
          <cell r="F22681" t="str">
            <v>Water</v>
          </cell>
        </row>
        <row r="22682">
          <cell r="B22682">
            <v>156772.57999999999</v>
          </cell>
          <cell r="C22682">
            <v>2013</v>
          </cell>
          <cell r="D22682" t="str">
            <v>700586  Support Charges within Departments</v>
          </cell>
          <cell r="E22682" t="str">
            <v>District 8</v>
          </cell>
          <cell r="F22682" t="str">
            <v>Water</v>
          </cell>
        </row>
        <row r="22683">
          <cell r="B22683">
            <v>78438.27</v>
          </cell>
          <cell r="C22683">
            <v>2013</v>
          </cell>
          <cell r="D22683" t="str">
            <v>700586  Support Charges within Departments</v>
          </cell>
          <cell r="E22683" t="str">
            <v>District 1</v>
          </cell>
          <cell r="F22683" t="str">
            <v>Water</v>
          </cell>
        </row>
        <row r="22684">
          <cell r="B22684">
            <v>126747.56</v>
          </cell>
          <cell r="C22684">
            <v>2013</v>
          </cell>
          <cell r="D22684" t="str">
            <v>700586  Support Charges within Departments</v>
          </cell>
          <cell r="E22684" t="str">
            <v>District 8</v>
          </cell>
          <cell r="F22684" t="str">
            <v>Water</v>
          </cell>
        </row>
        <row r="22685">
          <cell r="B22685">
            <v>25448.880000000001</v>
          </cell>
          <cell r="C22685">
            <v>2013</v>
          </cell>
          <cell r="D22685" t="str">
            <v>700586  Support Charges within Departments</v>
          </cell>
          <cell r="E22685" t="str">
            <v>District 8</v>
          </cell>
          <cell r="F22685" t="str">
            <v>Water</v>
          </cell>
        </row>
        <row r="22686">
          <cell r="B22686">
            <v>26604.42</v>
          </cell>
          <cell r="C22686">
            <v>2013</v>
          </cell>
          <cell r="D22686" t="str">
            <v>700586  Support Charges within Departments</v>
          </cell>
          <cell r="E22686" t="str">
            <v>District 8</v>
          </cell>
          <cell r="F22686" t="str">
            <v>Water</v>
          </cell>
        </row>
        <row r="22687">
          <cell r="B22687">
            <v>85260.34</v>
          </cell>
          <cell r="C22687">
            <v>2013</v>
          </cell>
          <cell r="D22687" t="str">
            <v>700586  Support Charges within Departments</v>
          </cell>
          <cell r="E22687" t="str">
            <v>District 8</v>
          </cell>
          <cell r="F22687" t="str">
            <v>Water</v>
          </cell>
        </row>
        <row r="22688">
          <cell r="B22688">
            <v>126822.52</v>
          </cell>
          <cell r="C22688">
            <v>2013</v>
          </cell>
          <cell r="D22688" t="str">
            <v>700586  Support Charges within Departments</v>
          </cell>
          <cell r="E22688" t="str">
            <v>District 6</v>
          </cell>
          <cell r="F22688" t="str">
            <v>Water</v>
          </cell>
        </row>
        <row r="22689">
          <cell r="B22689">
            <v>1549236.45</v>
          </cell>
          <cell r="C22689">
            <v>2013</v>
          </cell>
          <cell r="D22689" t="str">
            <v>700586  Support Charges within Departments</v>
          </cell>
          <cell r="E22689" t="str">
            <v>District 6</v>
          </cell>
          <cell r="F22689" t="str">
            <v>Water</v>
          </cell>
        </row>
        <row r="22690">
          <cell r="B22690">
            <v>50192.65</v>
          </cell>
          <cell r="C22690">
            <v>2013</v>
          </cell>
          <cell r="D22690" t="str">
            <v>700586  Support Charges within Departments</v>
          </cell>
          <cell r="E22690" t="str">
            <v>District 6</v>
          </cell>
          <cell r="F22690" t="str">
            <v>Water</v>
          </cell>
        </row>
        <row r="22691">
          <cell r="B22691">
            <v>46696.33</v>
          </cell>
          <cell r="C22691">
            <v>2013</v>
          </cell>
          <cell r="D22691" t="str">
            <v>700586  Support Charges within Departments</v>
          </cell>
          <cell r="E22691" t="str">
            <v>District 6</v>
          </cell>
          <cell r="F22691" t="str">
            <v>Water</v>
          </cell>
        </row>
        <row r="22692">
          <cell r="B22692">
            <v>196986.95</v>
          </cell>
          <cell r="C22692">
            <v>2013</v>
          </cell>
          <cell r="D22692" t="str">
            <v>700586  Support Charges within Departments</v>
          </cell>
          <cell r="E22692" t="str">
            <v>District 6</v>
          </cell>
          <cell r="F22692" t="str">
            <v>Water</v>
          </cell>
        </row>
        <row r="22693">
          <cell r="B22693">
            <v>11154014.619999999</v>
          </cell>
          <cell r="C22693">
            <v>2013</v>
          </cell>
          <cell r="D22693" t="str">
            <v>700586  Support Charges within Departments</v>
          </cell>
          <cell r="E22693" t="str">
            <v>District 6</v>
          </cell>
          <cell r="F22693" t="str">
            <v>Water</v>
          </cell>
        </row>
        <row r="22694">
          <cell r="B22694">
            <v>402162.61</v>
          </cell>
          <cell r="C22694">
            <v>2013</v>
          </cell>
          <cell r="D22694" t="str">
            <v>700586  Support Charges within Departments</v>
          </cell>
          <cell r="E22694" t="str">
            <v>District 6</v>
          </cell>
          <cell r="F22694" t="str">
            <v>Water</v>
          </cell>
        </row>
        <row r="22695">
          <cell r="B22695">
            <v>171130.03</v>
          </cell>
          <cell r="C22695">
            <v>2013</v>
          </cell>
          <cell r="D22695" t="str">
            <v>700586  Support Charges within Departments</v>
          </cell>
          <cell r="E22695" t="str">
            <v>District 8</v>
          </cell>
          <cell r="F22695" t="str">
            <v>Water</v>
          </cell>
        </row>
        <row r="22696">
          <cell r="B22696">
            <v>1105611.22</v>
          </cell>
          <cell r="C22696">
            <v>2013</v>
          </cell>
          <cell r="D22696" t="str">
            <v>700586  Support Charges within Departments</v>
          </cell>
          <cell r="E22696" t="str">
            <v>District 8</v>
          </cell>
          <cell r="F22696" t="str">
            <v>Water</v>
          </cell>
        </row>
        <row r="22697">
          <cell r="B22697">
            <v>66405.62</v>
          </cell>
          <cell r="C22697">
            <v>2013</v>
          </cell>
          <cell r="D22697" t="str">
            <v>700586  Support Charges within Departments</v>
          </cell>
          <cell r="E22697" t="str">
            <v>District 8</v>
          </cell>
          <cell r="F22697" t="str">
            <v>Water</v>
          </cell>
        </row>
        <row r="22698">
          <cell r="B22698">
            <v>102939.43</v>
          </cell>
          <cell r="C22698">
            <v>2013</v>
          </cell>
          <cell r="D22698" t="str">
            <v>700586  Support Charges within Departments</v>
          </cell>
          <cell r="E22698" t="str">
            <v>District 8</v>
          </cell>
          <cell r="F22698" t="str">
            <v>Water</v>
          </cell>
        </row>
        <row r="22699">
          <cell r="B22699">
            <v>404549.74</v>
          </cell>
          <cell r="C22699">
            <v>2013</v>
          </cell>
          <cell r="D22699" t="str">
            <v>700586  Support Charges within Departments</v>
          </cell>
          <cell r="E22699" t="str">
            <v>District 8</v>
          </cell>
          <cell r="F22699" t="str">
            <v>Water</v>
          </cell>
        </row>
        <row r="22700">
          <cell r="B22700">
            <v>522665.11</v>
          </cell>
          <cell r="C22700">
            <v>2013</v>
          </cell>
          <cell r="D22700" t="str">
            <v>700586  Support Charges within Departments</v>
          </cell>
          <cell r="E22700" t="str">
            <v>District 8</v>
          </cell>
          <cell r="F22700" t="str">
            <v>Water</v>
          </cell>
        </row>
        <row r="22701">
          <cell r="B22701">
            <v>43055.95</v>
          </cell>
          <cell r="C22701">
            <v>2013</v>
          </cell>
          <cell r="D22701" t="str">
            <v>700586  Support Charges within Departments</v>
          </cell>
          <cell r="E22701" t="str">
            <v>District 8</v>
          </cell>
          <cell r="F22701" t="str">
            <v>Water</v>
          </cell>
        </row>
        <row r="22702">
          <cell r="B22702">
            <v>78150.02</v>
          </cell>
          <cell r="C22702">
            <v>2013</v>
          </cell>
          <cell r="D22702" t="str">
            <v>700586  Support Charges within Departments</v>
          </cell>
          <cell r="E22702" t="str">
            <v>District 8</v>
          </cell>
          <cell r="F22702" t="str">
            <v>Water</v>
          </cell>
        </row>
        <row r="22703">
          <cell r="B22703">
            <v>45909771.740000002</v>
          </cell>
          <cell r="C22703">
            <v>2013</v>
          </cell>
          <cell r="D22703" t="str">
            <v>700586  Support Charges within Departments</v>
          </cell>
          <cell r="E22703" t="str">
            <v>District 8</v>
          </cell>
          <cell r="F22703" t="str">
            <v>Water</v>
          </cell>
        </row>
        <row r="22704">
          <cell r="B22704">
            <v>25390.7</v>
          </cell>
          <cell r="C22704">
            <v>2013</v>
          </cell>
          <cell r="D22704" t="str">
            <v>700586  Support Charges within Departments</v>
          </cell>
          <cell r="E22704" t="str">
            <v>District 8</v>
          </cell>
          <cell r="F22704" t="str">
            <v>Water</v>
          </cell>
        </row>
        <row r="22705">
          <cell r="B22705">
            <v>25398.13</v>
          </cell>
          <cell r="C22705">
            <v>2013</v>
          </cell>
          <cell r="D22705" t="str">
            <v>700586  Support Charges within Departments</v>
          </cell>
          <cell r="E22705" t="str">
            <v>District 8</v>
          </cell>
          <cell r="F22705" t="str">
            <v>Water</v>
          </cell>
        </row>
        <row r="22706">
          <cell r="B22706">
            <v>25392.34</v>
          </cell>
          <cell r="C22706">
            <v>2013</v>
          </cell>
          <cell r="D22706" t="str">
            <v>700586  Support Charges within Departments</v>
          </cell>
          <cell r="E22706" t="e">
            <v>#N/A</v>
          </cell>
          <cell r="F22706" t="str">
            <v>Sewer</v>
          </cell>
        </row>
        <row r="22707">
          <cell r="B22707">
            <v>25591</v>
          </cell>
          <cell r="C22707">
            <v>2013</v>
          </cell>
          <cell r="D22707" t="str">
            <v>700586  Support Charges within Departments</v>
          </cell>
          <cell r="E22707" t="e">
            <v>#N/A</v>
          </cell>
          <cell r="F22707" t="str">
            <v>Sewer</v>
          </cell>
        </row>
        <row r="22708">
          <cell r="B22708">
            <v>192539981.03999999</v>
          </cell>
          <cell r="C22708">
            <v>2013</v>
          </cell>
          <cell r="D22708" t="str">
            <v>458100  Bad Debts Written Off</v>
          </cell>
          <cell r="E22708" t="str">
            <v>Planning &amp; Design</v>
          </cell>
          <cell r="F22708" t="str">
            <v>Sewer</v>
          </cell>
        </row>
        <row r="22709">
          <cell r="B22709">
            <v>555709007.90999997</v>
          </cell>
          <cell r="C22709">
            <v>2013</v>
          </cell>
          <cell r="D22709" t="str">
            <v>458100  Bad Debts Written Off</v>
          </cell>
          <cell r="E22709" t="str">
            <v>Logistics</v>
          </cell>
          <cell r="F22709" t="str">
            <v>Water</v>
          </cell>
        </row>
        <row r="22710">
          <cell r="B22710">
            <v>125840000</v>
          </cell>
          <cell r="C22710">
            <v>2013</v>
          </cell>
          <cell r="D22710" t="str">
            <v>458200  Contribution to Provision: Debtors Worki</v>
          </cell>
          <cell r="E22710" t="str">
            <v>Planning &amp; Design</v>
          </cell>
          <cell r="F22710" t="str">
            <v>Sewer</v>
          </cell>
        </row>
        <row r="22711">
          <cell r="B22711">
            <v>242250000</v>
          </cell>
          <cell r="C22711">
            <v>2013</v>
          </cell>
          <cell r="D22711" t="str">
            <v>458200  Contribution to Provision: Debtors Worki</v>
          </cell>
          <cell r="E22711" t="str">
            <v>Logistics</v>
          </cell>
          <cell r="F22711" t="str">
            <v>Water</v>
          </cell>
        </row>
        <row r="22712">
          <cell r="B22712">
            <v>-192539981.03999999</v>
          </cell>
          <cell r="C22712">
            <v>2013</v>
          </cell>
          <cell r="D22712" t="str">
            <v>458300  Bad Debts W/O Transferred to Provision</v>
          </cell>
          <cell r="E22712" t="str">
            <v>Planning &amp; Design</v>
          </cell>
          <cell r="F22712" t="str">
            <v>Sewer</v>
          </cell>
        </row>
        <row r="22713">
          <cell r="B22713">
            <v>-555709007.91999996</v>
          </cell>
          <cell r="C22713">
            <v>2013</v>
          </cell>
          <cell r="D22713" t="str">
            <v>458300  Bad Debts W/O Transferred to Provision</v>
          </cell>
          <cell r="E22713" t="str">
            <v>Logistics</v>
          </cell>
          <cell r="F22713" t="str">
            <v>Water</v>
          </cell>
        </row>
        <row r="22714">
          <cell r="B22714">
            <v>-476649.04</v>
          </cell>
          <cell r="C22714">
            <v>2014</v>
          </cell>
          <cell r="D22714" t="str">
            <v>600100  Labour to Capital</v>
          </cell>
          <cell r="E22714" t="str">
            <v>District 1</v>
          </cell>
          <cell r="F22714" t="str">
            <v>Water</v>
          </cell>
        </row>
        <row r="22715">
          <cell r="B22715">
            <v>-61504.19</v>
          </cell>
          <cell r="C22715">
            <v>2014</v>
          </cell>
          <cell r="D22715" t="str">
            <v>600100  Labour to Capital</v>
          </cell>
          <cell r="E22715" t="str">
            <v>District 8</v>
          </cell>
          <cell r="F22715" t="str">
            <v>Water</v>
          </cell>
        </row>
        <row r="22716">
          <cell r="B22716">
            <v>-56015.7</v>
          </cell>
          <cell r="C22716">
            <v>2014</v>
          </cell>
          <cell r="D22716" t="str">
            <v>600100  Labour to Capital</v>
          </cell>
          <cell r="E22716" t="str">
            <v>District 6</v>
          </cell>
          <cell r="F22716" t="str">
            <v>Water</v>
          </cell>
        </row>
        <row r="22717">
          <cell r="B22717">
            <v>-17598.95</v>
          </cell>
          <cell r="C22717">
            <v>2014</v>
          </cell>
          <cell r="D22717" t="str">
            <v>600100  Labour to Capital</v>
          </cell>
          <cell r="E22717" t="str">
            <v>District 3</v>
          </cell>
          <cell r="F22717" t="str">
            <v>Water</v>
          </cell>
        </row>
        <row r="22718">
          <cell r="B22718">
            <v>-76239.11</v>
          </cell>
          <cell r="C22718">
            <v>2014</v>
          </cell>
          <cell r="D22718" t="str">
            <v>600100  Labour to Capital</v>
          </cell>
          <cell r="E22718" t="str">
            <v>District 4</v>
          </cell>
          <cell r="F22718" t="str">
            <v>Water</v>
          </cell>
        </row>
        <row r="22719">
          <cell r="B22719">
            <v>-6367.52</v>
          </cell>
          <cell r="C22719">
            <v>2014</v>
          </cell>
          <cell r="D22719" t="str">
            <v>600100  Labour to Capital</v>
          </cell>
          <cell r="E22719" t="str">
            <v>District 4</v>
          </cell>
          <cell r="F22719" t="str">
            <v>Water</v>
          </cell>
        </row>
        <row r="22720">
          <cell r="B22720">
            <v>-74969.3</v>
          </cell>
          <cell r="C22720">
            <v>2014</v>
          </cell>
          <cell r="D22720" t="str">
            <v>600100  Labour to Capital</v>
          </cell>
          <cell r="E22720" t="str">
            <v>District 8</v>
          </cell>
          <cell r="F22720" t="str">
            <v>Water</v>
          </cell>
        </row>
        <row r="22721">
          <cell r="B22721">
            <v>-128878.8</v>
          </cell>
          <cell r="C22721">
            <v>2014</v>
          </cell>
          <cell r="D22721" t="str">
            <v>600100  Labour to Capital</v>
          </cell>
          <cell r="E22721" t="str">
            <v>District 6</v>
          </cell>
          <cell r="F22721" t="str">
            <v>Water</v>
          </cell>
        </row>
        <row r="22722">
          <cell r="B22722">
            <v>-28432.13</v>
          </cell>
          <cell r="C22722">
            <v>2014</v>
          </cell>
          <cell r="D22722" t="str">
            <v>600100  Labour to Capital</v>
          </cell>
          <cell r="E22722" t="str">
            <v>District 6</v>
          </cell>
          <cell r="F22722" t="str">
            <v>Water</v>
          </cell>
        </row>
        <row r="22723">
          <cell r="B22723">
            <v>-279245.77</v>
          </cell>
          <cell r="C22723">
            <v>2014</v>
          </cell>
          <cell r="D22723" t="str">
            <v>600100  Labour to Capital</v>
          </cell>
          <cell r="E22723" t="str">
            <v>District 6</v>
          </cell>
          <cell r="F22723" t="str">
            <v>Water</v>
          </cell>
        </row>
        <row r="22724">
          <cell r="B22724">
            <v>-16347.01</v>
          </cell>
          <cell r="C22724">
            <v>2014</v>
          </cell>
          <cell r="D22724" t="str">
            <v>600100  Labour to Capital</v>
          </cell>
          <cell r="E22724" t="str">
            <v>District 6</v>
          </cell>
          <cell r="F22724" t="str">
            <v>Water</v>
          </cell>
        </row>
        <row r="22725">
          <cell r="B22725">
            <v>-390618.33</v>
          </cell>
          <cell r="C22725">
            <v>2014</v>
          </cell>
          <cell r="D22725" t="str">
            <v>600100  Labour to Capital</v>
          </cell>
          <cell r="E22725" t="str">
            <v>District 8</v>
          </cell>
          <cell r="F22725" t="str">
            <v>Water</v>
          </cell>
        </row>
        <row r="22726">
          <cell r="B22726">
            <v>-3462194.31</v>
          </cell>
          <cell r="C22726">
            <v>2014</v>
          </cell>
          <cell r="D22726" t="str">
            <v>600100  Labour to Capital</v>
          </cell>
          <cell r="E22726" t="str">
            <v>District 8</v>
          </cell>
          <cell r="F22726" t="str">
            <v>Water</v>
          </cell>
        </row>
        <row r="22727">
          <cell r="B22727">
            <v>-27578.400000000001</v>
          </cell>
          <cell r="C22727">
            <v>2014</v>
          </cell>
          <cell r="D22727" t="str">
            <v>600130  Plant and Equipment to Capital</v>
          </cell>
          <cell r="E22727" t="str">
            <v>District 8</v>
          </cell>
          <cell r="F22727" t="str">
            <v>Water</v>
          </cell>
        </row>
        <row r="22728">
          <cell r="B22728">
            <v>-3209.89</v>
          </cell>
          <cell r="C22728">
            <v>2014</v>
          </cell>
          <cell r="D22728" t="str">
            <v>600130  Plant and Equipment to Capital</v>
          </cell>
          <cell r="E22728" t="str">
            <v>District 8</v>
          </cell>
          <cell r="F22728" t="str">
            <v>Water</v>
          </cell>
        </row>
        <row r="22729">
          <cell r="B22729">
            <v>-337162.5</v>
          </cell>
          <cell r="C22729">
            <v>2014</v>
          </cell>
          <cell r="D22729" t="str">
            <v>600230  Vehicle to Capital</v>
          </cell>
          <cell r="E22729" t="str">
            <v>District 8</v>
          </cell>
          <cell r="F22729" t="str">
            <v>Water</v>
          </cell>
        </row>
        <row r="22730">
          <cell r="B22730">
            <v>-45705.19</v>
          </cell>
          <cell r="C22730">
            <v>2014</v>
          </cell>
          <cell r="D22730" t="str">
            <v>600230  Vehicle to Capital</v>
          </cell>
          <cell r="E22730" t="str">
            <v>District 8</v>
          </cell>
          <cell r="F22730" t="str">
            <v>Water</v>
          </cell>
        </row>
        <row r="22731">
          <cell r="B22731">
            <v>-389.2</v>
          </cell>
          <cell r="C22731">
            <v>2014</v>
          </cell>
          <cell r="D22731" t="str">
            <v>600230  Vehicle to Capital</v>
          </cell>
          <cell r="E22731" t="str">
            <v>District 6</v>
          </cell>
          <cell r="F22731" t="str">
            <v>Water</v>
          </cell>
        </row>
        <row r="22732">
          <cell r="B22732">
            <v>-9538.76</v>
          </cell>
          <cell r="C22732">
            <v>2014</v>
          </cell>
          <cell r="D22732" t="str">
            <v>600230  Vehicle to Capital</v>
          </cell>
          <cell r="E22732" t="str">
            <v>District 6</v>
          </cell>
          <cell r="F22732" t="str">
            <v>Water</v>
          </cell>
        </row>
        <row r="22733">
          <cell r="B22733">
            <v>-4912</v>
          </cell>
          <cell r="C22733">
            <v>2014</v>
          </cell>
          <cell r="D22733" t="str">
            <v>600230  Vehicle to Capital</v>
          </cell>
          <cell r="E22733" t="str">
            <v>District 6</v>
          </cell>
          <cell r="F22733" t="str">
            <v>Water</v>
          </cell>
        </row>
        <row r="22734">
          <cell r="B22734">
            <v>-9353.0300000000007</v>
          </cell>
          <cell r="C22734">
            <v>2014</v>
          </cell>
          <cell r="D22734" t="str">
            <v>600230  Vehicle to Capital</v>
          </cell>
          <cell r="E22734" t="str">
            <v>District 6</v>
          </cell>
          <cell r="F22734" t="str">
            <v>Water</v>
          </cell>
        </row>
        <row r="22735">
          <cell r="B22735">
            <v>-4438.7</v>
          </cell>
          <cell r="C22735">
            <v>2014</v>
          </cell>
          <cell r="D22735" t="str">
            <v>600230  Vehicle to Capital</v>
          </cell>
          <cell r="E22735" t="str">
            <v>District 8</v>
          </cell>
          <cell r="F22735" t="str">
            <v>Water</v>
          </cell>
        </row>
        <row r="22736">
          <cell r="B22736">
            <v>-190.54</v>
          </cell>
          <cell r="C22736">
            <v>2014</v>
          </cell>
          <cell r="D22736" t="str">
            <v>600230  Vehicle to Capital</v>
          </cell>
          <cell r="E22736" t="str">
            <v>District 4</v>
          </cell>
          <cell r="F22736" t="str">
            <v>Water</v>
          </cell>
        </row>
        <row r="22737">
          <cell r="B22737">
            <v>-7559.86</v>
          </cell>
          <cell r="C22737">
            <v>2014</v>
          </cell>
          <cell r="D22737" t="str">
            <v>600230  Vehicle to Capital</v>
          </cell>
          <cell r="E22737" t="str">
            <v>District 4</v>
          </cell>
          <cell r="F22737" t="str">
            <v>Water</v>
          </cell>
        </row>
        <row r="22738">
          <cell r="B22738">
            <v>-888.44</v>
          </cell>
          <cell r="C22738">
            <v>2014</v>
          </cell>
          <cell r="D22738" t="str">
            <v>600230  Vehicle to Capital</v>
          </cell>
          <cell r="E22738" t="str">
            <v>District 3</v>
          </cell>
          <cell r="F22738" t="str">
            <v>Water</v>
          </cell>
        </row>
        <row r="22739">
          <cell r="B22739">
            <v>-2364.9</v>
          </cell>
          <cell r="C22739">
            <v>2014</v>
          </cell>
          <cell r="D22739" t="str">
            <v>600230  Vehicle to Capital</v>
          </cell>
          <cell r="E22739" t="str">
            <v>District 6</v>
          </cell>
          <cell r="F22739" t="str">
            <v>Water</v>
          </cell>
        </row>
        <row r="22740">
          <cell r="B22740">
            <v>-3149.51</v>
          </cell>
          <cell r="C22740">
            <v>2014</v>
          </cell>
          <cell r="D22740" t="str">
            <v>600230  Vehicle to Capital</v>
          </cell>
          <cell r="E22740" t="str">
            <v>District 8</v>
          </cell>
          <cell r="F22740" t="str">
            <v>Water</v>
          </cell>
        </row>
        <row r="22741">
          <cell r="B22741">
            <v>-13596.03</v>
          </cell>
          <cell r="C22741">
            <v>2014</v>
          </cell>
          <cell r="D22741" t="str">
            <v>600230  Vehicle to Capital</v>
          </cell>
          <cell r="E22741" t="str">
            <v>District 1</v>
          </cell>
          <cell r="F22741" t="str">
            <v>Water</v>
          </cell>
        </row>
        <row r="22742">
          <cell r="B22742">
            <v>-826.1</v>
          </cell>
          <cell r="C22742">
            <v>2014</v>
          </cell>
          <cell r="D22742" t="str">
            <v>600230  Vehicle to Capital</v>
          </cell>
          <cell r="E22742" t="str">
            <v>District 7</v>
          </cell>
          <cell r="F22742" t="str">
            <v>Sewer</v>
          </cell>
        </row>
        <row r="22743">
          <cell r="B22743">
            <v>0</v>
          </cell>
          <cell r="C22743">
            <v>2014</v>
          </cell>
          <cell r="D22743" t="str">
            <v>600070  Rental of Vehicles, Plant and Equipment</v>
          </cell>
          <cell r="E22743" t="str">
            <v>District 8</v>
          </cell>
          <cell r="F22743" t="str">
            <v>Water</v>
          </cell>
        </row>
        <row r="22744">
          <cell r="B22744">
            <v>3222215.36</v>
          </cell>
          <cell r="C22744">
            <v>2014</v>
          </cell>
          <cell r="D22744" t="str">
            <v>600070  Rental of Vehicles, Plant and Equipment</v>
          </cell>
          <cell r="E22744" t="str">
            <v>District 8</v>
          </cell>
          <cell r="F22744" t="str">
            <v>Water</v>
          </cell>
        </row>
        <row r="22745">
          <cell r="B22745">
            <v>700418.08</v>
          </cell>
          <cell r="C22745">
            <v>2014</v>
          </cell>
          <cell r="D22745" t="str">
            <v>600070  Rental of Vehicles, Plant and Equipment</v>
          </cell>
          <cell r="E22745" t="str">
            <v>District 8</v>
          </cell>
          <cell r="F22745" t="str">
            <v>Water</v>
          </cell>
        </row>
        <row r="22746">
          <cell r="B22746">
            <v>12484674.68</v>
          </cell>
          <cell r="C22746">
            <v>2014</v>
          </cell>
          <cell r="D22746" t="str">
            <v>600070  Rental of Vehicles, Plant and Equipment</v>
          </cell>
          <cell r="E22746" t="str">
            <v>District 8</v>
          </cell>
          <cell r="F22746" t="str">
            <v>Water</v>
          </cell>
        </row>
        <row r="22747">
          <cell r="B22747">
            <v>1472288.02</v>
          </cell>
          <cell r="C22747">
            <v>2014</v>
          </cell>
          <cell r="D22747" t="str">
            <v>600070  Rental of Vehicles, Plant and Equipment</v>
          </cell>
          <cell r="E22747" t="str">
            <v>District 6</v>
          </cell>
          <cell r="F22747" t="str">
            <v>Water</v>
          </cell>
        </row>
        <row r="22748">
          <cell r="B22748">
            <v>1808456.91</v>
          </cell>
          <cell r="C22748">
            <v>2014</v>
          </cell>
          <cell r="D22748" t="str">
            <v>600070  Rental of Vehicles, Plant and Equipment</v>
          </cell>
          <cell r="E22748" t="str">
            <v>District 6</v>
          </cell>
          <cell r="F22748" t="str">
            <v>Water</v>
          </cell>
        </row>
        <row r="22749">
          <cell r="B22749">
            <v>2149243.89</v>
          </cell>
          <cell r="C22749">
            <v>2014</v>
          </cell>
          <cell r="D22749" t="str">
            <v>600070  Rental of Vehicles, Plant and Equipment</v>
          </cell>
          <cell r="E22749" t="str">
            <v>District 6</v>
          </cell>
          <cell r="F22749" t="str">
            <v>Water</v>
          </cell>
        </row>
        <row r="22750">
          <cell r="B22750">
            <v>1471342.22</v>
          </cell>
          <cell r="C22750">
            <v>2014</v>
          </cell>
          <cell r="D22750" t="str">
            <v>600070  Rental of Vehicles, Plant and Equipment</v>
          </cell>
          <cell r="E22750" t="str">
            <v>District 6</v>
          </cell>
          <cell r="F22750" t="str">
            <v>Water</v>
          </cell>
        </row>
        <row r="22751">
          <cell r="B22751">
            <v>38080.730000000003</v>
          </cell>
          <cell r="C22751">
            <v>2014</v>
          </cell>
          <cell r="D22751" t="str">
            <v>600070  Rental of Vehicles, Plant and Equipment</v>
          </cell>
          <cell r="E22751" t="str">
            <v>District 6</v>
          </cell>
          <cell r="F22751" t="str">
            <v>Water</v>
          </cell>
        </row>
        <row r="22752">
          <cell r="B22752">
            <v>47956.59</v>
          </cell>
          <cell r="C22752">
            <v>2014</v>
          </cell>
          <cell r="D22752" t="str">
            <v>600070  Rental of Vehicles, Plant and Equipment</v>
          </cell>
          <cell r="E22752" t="str">
            <v>District 6</v>
          </cell>
          <cell r="F22752" t="str">
            <v>Water</v>
          </cell>
        </row>
        <row r="22753">
          <cell r="B22753">
            <v>655642.94999999995</v>
          </cell>
          <cell r="C22753">
            <v>2014</v>
          </cell>
          <cell r="D22753" t="str">
            <v>600070  Rental of Vehicles, Plant and Equipment</v>
          </cell>
          <cell r="E22753" t="str">
            <v>District 4</v>
          </cell>
          <cell r="F22753" t="str">
            <v>Water</v>
          </cell>
        </row>
        <row r="22754">
          <cell r="B22754">
            <v>975003.56</v>
          </cell>
          <cell r="C22754">
            <v>2014</v>
          </cell>
          <cell r="D22754" t="str">
            <v>600070  Rental of Vehicles, Plant and Equipment</v>
          </cell>
          <cell r="E22754" t="str">
            <v>District 4</v>
          </cell>
          <cell r="F22754" t="str">
            <v>Water</v>
          </cell>
        </row>
        <row r="22755">
          <cell r="B22755">
            <v>2713074.93</v>
          </cell>
          <cell r="C22755">
            <v>2014</v>
          </cell>
          <cell r="D22755" t="str">
            <v>600070  Rental of Vehicles, Plant and Equipment</v>
          </cell>
          <cell r="E22755" t="str">
            <v>District 4</v>
          </cell>
          <cell r="F22755" t="str">
            <v>Water</v>
          </cell>
        </row>
        <row r="22756">
          <cell r="B22756">
            <v>54608.12</v>
          </cell>
          <cell r="C22756">
            <v>2014</v>
          </cell>
          <cell r="D22756" t="str">
            <v>600070  Rental of Vehicles, Plant and Equipment</v>
          </cell>
          <cell r="E22756" t="str">
            <v>District 4</v>
          </cell>
          <cell r="F22756" t="str">
            <v>Water</v>
          </cell>
        </row>
        <row r="22757">
          <cell r="B22757">
            <v>1169258.47</v>
          </cell>
          <cell r="C22757">
            <v>2014</v>
          </cell>
          <cell r="D22757" t="str">
            <v>600070  Rental of Vehicles, Plant and Equipment</v>
          </cell>
          <cell r="E22757" t="str">
            <v>District 3</v>
          </cell>
          <cell r="F22757" t="str">
            <v>Water</v>
          </cell>
        </row>
        <row r="22758">
          <cell r="B22758">
            <v>428695.84</v>
          </cell>
          <cell r="C22758">
            <v>2014</v>
          </cell>
          <cell r="D22758" t="str">
            <v>600070  Rental of Vehicles, Plant and Equipment</v>
          </cell>
          <cell r="E22758" t="str">
            <v>District 6</v>
          </cell>
          <cell r="F22758" t="str">
            <v>Water</v>
          </cell>
        </row>
        <row r="22759">
          <cell r="B22759">
            <v>1906876.26</v>
          </cell>
          <cell r="C22759">
            <v>2014</v>
          </cell>
          <cell r="D22759" t="str">
            <v>600070  Rental of Vehicles, Plant and Equipment</v>
          </cell>
          <cell r="E22759" t="str">
            <v>District 8</v>
          </cell>
          <cell r="F22759" t="str">
            <v>Water</v>
          </cell>
        </row>
        <row r="22760">
          <cell r="B22760">
            <v>5239490.3</v>
          </cell>
          <cell r="C22760">
            <v>2014</v>
          </cell>
          <cell r="D22760" t="str">
            <v>600070  Rental of Vehicles, Plant and Equipment</v>
          </cell>
          <cell r="E22760" t="str">
            <v>District 1</v>
          </cell>
          <cell r="F22760" t="str">
            <v>Water</v>
          </cell>
        </row>
        <row r="22761">
          <cell r="B22761">
            <v>17021.46</v>
          </cell>
          <cell r="C22761">
            <v>2014</v>
          </cell>
          <cell r="D22761" t="str">
            <v>600070  Rental of Vehicles, Plant and Equipment</v>
          </cell>
          <cell r="E22761" t="str">
            <v>District 1</v>
          </cell>
          <cell r="F22761" t="str">
            <v>Water</v>
          </cell>
        </row>
        <row r="22762">
          <cell r="B22762">
            <v>2104166.6800000002</v>
          </cell>
          <cell r="C22762">
            <v>2014</v>
          </cell>
          <cell r="D22762" t="str">
            <v>600070  Rental of Vehicles, Plant and Equipment</v>
          </cell>
          <cell r="E22762" t="str">
            <v>Logistics</v>
          </cell>
          <cell r="F22762" t="str">
            <v>Water</v>
          </cell>
        </row>
        <row r="22763">
          <cell r="B22763">
            <v>571388.52</v>
          </cell>
          <cell r="C22763">
            <v>2014</v>
          </cell>
          <cell r="D22763" t="str">
            <v>600070  Rental of Vehicles, Plant and Equipment</v>
          </cell>
          <cell r="E22763" t="str">
            <v>Logistics</v>
          </cell>
          <cell r="F22763" t="str">
            <v>Water</v>
          </cell>
        </row>
        <row r="22764">
          <cell r="B22764">
            <v>954654.29</v>
          </cell>
          <cell r="C22764">
            <v>2014</v>
          </cell>
          <cell r="D22764" t="str">
            <v>600070  Rental of Vehicles, Plant and Equipment</v>
          </cell>
          <cell r="E22764" t="str">
            <v>Logistics</v>
          </cell>
          <cell r="F22764" t="str">
            <v>Water</v>
          </cell>
        </row>
        <row r="22765">
          <cell r="B22765">
            <v>240653.34</v>
          </cell>
          <cell r="C22765">
            <v>2014</v>
          </cell>
          <cell r="D22765" t="str">
            <v>600070  Rental of Vehicles, Plant and Equipment</v>
          </cell>
          <cell r="E22765" t="str">
            <v>Informal Settlements</v>
          </cell>
          <cell r="F22765" t="str">
            <v>Water</v>
          </cell>
        </row>
        <row r="22766">
          <cell r="B22766">
            <v>93873.24</v>
          </cell>
          <cell r="C22766">
            <v>2014</v>
          </cell>
          <cell r="D22766" t="str">
            <v>600070  Rental of Vehicles, Plant and Equipment</v>
          </cell>
          <cell r="E22766" t="str">
            <v>TOC</v>
          </cell>
          <cell r="F22766" t="str">
            <v>Water</v>
          </cell>
        </row>
        <row r="22767">
          <cell r="B22767">
            <v>345689.19</v>
          </cell>
          <cell r="C22767">
            <v>2014</v>
          </cell>
          <cell r="D22767" t="str">
            <v>600070  Rental of Vehicles, Plant and Equipment</v>
          </cell>
          <cell r="E22767" t="str">
            <v>Informal Settlements</v>
          </cell>
          <cell r="F22767" t="str">
            <v>Water</v>
          </cell>
        </row>
        <row r="22768">
          <cell r="B22768">
            <v>6244895.0899999999</v>
          </cell>
          <cell r="C22768">
            <v>2014</v>
          </cell>
          <cell r="D22768" t="str">
            <v>600070  Rental of Vehicles, Plant and Equipment</v>
          </cell>
          <cell r="E22768" t="str">
            <v>District 7</v>
          </cell>
          <cell r="F22768" t="str">
            <v>Sewer</v>
          </cell>
        </row>
        <row r="22769">
          <cell r="B22769">
            <v>4568.43</v>
          </cell>
          <cell r="C22769">
            <v>2014</v>
          </cell>
          <cell r="D22769" t="str">
            <v>600070  Rental of Vehicles, Plant and Equipment</v>
          </cell>
          <cell r="E22769" t="str">
            <v>District 7</v>
          </cell>
          <cell r="F22769" t="str">
            <v>Sewer</v>
          </cell>
        </row>
        <row r="22770">
          <cell r="B22770">
            <v>1627650.36</v>
          </cell>
          <cell r="C22770">
            <v>2014</v>
          </cell>
          <cell r="D22770" t="str">
            <v>600070  Rental of Vehicles, Plant and Equipment</v>
          </cell>
          <cell r="E22770" t="str">
            <v>District 6</v>
          </cell>
          <cell r="F22770" t="str">
            <v>Sewer</v>
          </cell>
        </row>
        <row r="22771">
          <cell r="B22771">
            <v>0</v>
          </cell>
          <cell r="C22771">
            <v>2014</v>
          </cell>
          <cell r="D22771" t="str">
            <v>600070  Rental of Vehicles, Plant and Equipment</v>
          </cell>
          <cell r="E22771" t="str">
            <v>District 6</v>
          </cell>
          <cell r="F22771" t="str">
            <v>Sewer</v>
          </cell>
        </row>
        <row r="22772">
          <cell r="B22772">
            <v>2031216.49</v>
          </cell>
          <cell r="C22772">
            <v>2014</v>
          </cell>
          <cell r="D22772" t="str">
            <v>600070  Rental of Vehicles, Plant and Equipment</v>
          </cell>
          <cell r="E22772" t="str">
            <v>District 6</v>
          </cell>
          <cell r="F22772" t="str">
            <v>Sewer</v>
          </cell>
        </row>
        <row r="22773">
          <cell r="B22773">
            <v>1413483.35</v>
          </cell>
          <cell r="C22773">
            <v>2014</v>
          </cell>
          <cell r="D22773" t="str">
            <v>600070  Rental of Vehicles, Plant and Equipment</v>
          </cell>
          <cell r="E22773" t="str">
            <v>District 6</v>
          </cell>
          <cell r="F22773" t="str">
            <v>Sewer</v>
          </cell>
        </row>
        <row r="22774">
          <cell r="B22774">
            <v>939162.87</v>
          </cell>
          <cell r="C22774">
            <v>2014</v>
          </cell>
          <cell r="D22774" t="str">
            <v>600070  Rental of Vehicles, Plant and Equipment</v>
          </cell>
          <cell r="E22774" t="str">
            <v>District 6</v>
          </cell>
          <cell r="F22774" t="str">
            <v>Sewer</v>
          </cell>
        </row>
        <row r="22775">
          <cell r="B22775">
            <v>1007823.24</v>
          </cell>
          <cell r="C22775">
            <v>2014</v>
          </cell>
          <cell r="D22775" t="str">
            <v>600070  Rental of Vehicles, Plant and Equipment</v>
          </cell>
          <cell r="E22775" t="str">
            <v>District 4</v>
          </cell>
          <cell r="F22775" t="str">
            <v>Sewer</v>
          </cell>
        </row>
        <row r="22776">
          <cell r="B22776">
            <v>1701979.74</v>
          </cell>
          <cell r="C22776">
            <v>2014</v>
          </cell>
          <cell r="D22776" t="str">
            <v>600070  Rental of Vehicles, Plant and Equipment</v>
          </cell>
          <cell r="E22776" t="str">
            <v>District 4</v>
          </cell>
          <cell r="F22776" t="str">
            <v>Sewer</v>
          </cell>
        </row>
        <row r="22777">
          <cell r="B22777">
            <v>2617065.6</v>
          </cell>
          <cell r="C22777">
            <v>2014</v>
          </cell>
          <cell r="D22777" t="str">
            <v>600070  Rental of Vehicles, Plant and Equipment</v>
          </cell>
          <cell r="E22777" t="str">
            <v>District 4</v>
          </cell>
          <cell r="F22777" t="str">
            <v>Sewer</v>
          </cell>
        </row>
        <row r="22778">
          <cell r="B22778">
            <v>1627616.38</v>
          </cell>
          <cell r="C22778">
            <v>2014</v>
          </cell>
          <cell r="D22778" t="str">
            <v>600070  Rental of Vehicles, Plant and Equipment</v>
          </cell>
          <cell r="E22778" t="str">
            <v>District 3</v>
          </cell>
          <cell r="F22778" t="str">
            <v>Sewer</v>
          </cell>
        </row>
        <row r="22779">
          <cell r="B22779">
            <v>140014.35</v>
          </cell>
          <cell r="C22779">
            <v>2014</v>
          </cell>
          <cell r="D22779" t="str">
            <v>600070  Rental of Vehicles, Plant and Equipment</v>
          </cell>
          <cell r="E22779" t="str">
            <v>TOC</v>
          </cell>
          <cell r="F22779" t="str">
            <v>Sewer</v>
          </cell>
        </row>
        <row r="22780">
          <cell r="B22780">
            <v>691750.16</v>
          </cell>
          <cell r="C22780">
            <v>2014</v>
          </cell>
          <cell r="D22780" t="str">
            <v>600070  Rental of Vehicles, Plant and Equipment</v>
          </cell>
          <cell r="E22780" t="str">
            <v>District 6</v>
          </cell>
          <cell r="F22780" t="str">
            <v>Sewer</v>
          </cell>
        </row>
        <row r="22781">
          <cell r="B22781">
            <v>1470198.15</v>
          </cell>
          <cell r="C22781">
            <v>2014</v>
          </cell>
          <cell r="D22781" t="str">
            <v>600070  Rental of Vehicles, Plant and Equipment</v>
          </cell>
          <cell r="E22781" t="str">
            <v>District 7</v>
          </cell>
          <cell r="F22781" t="str">
            <v>Sewer</v>
          </cell>
        </row>
        <row r="22782">
          <cell r="B22782">
            <v>3144512.43</v>
          </cell>
          <cell r="C22782">
            <v>2014</v>
          </cell>
          <cell r="D22782" t="str">
            <v>600070  Rental of Vehicles, Plant and Equipment</v>
          </cell>
          <cell r="E22782" t="str">
            <v>District 1</v>
          </cell>
          <cell r="F22782" t="str">
            <v>Sewer</v>
          </cell>
        </row>
        <row r="22783">
          <cell r="B22783">
            <v>2377057.56</v>
          </cell>
          <cell r="C22783">
            <v>2014</v>
          </cell>
          <cell r="D22783" t="str">
            <v>600070  Rental of Vehicles, Plant and Equipment</v>
          </cell>
          <cell r="E22783" t="str">
            <v>Logistics</v>
          </cell>
          <cell r="F22783" t="str">
            <v>Sewer</v>
          </cell>
        </row>
        <row r="22784">
          <cell r="B22784">
            <v>177833.69</v>
          </cell>
          <cell r="C22784">
            <v>2014</v>
          </cell>
          <cell r="D22784" t="str">
            <v>600070  Rental of Vehicles, Plant and Equipment</v>
          </cell>
          <cell r="E22784" t="str">
            <v>Informal Settlements</v>
          </cell>
          <cell r="F22784" t="str">
            <v>Sewer</v>
          </cell>
        </row>
        <row r="22785">
          <cell r="B22785">
            <v>1703.96</v>
          </cell>
          <cell r="C22785">
            <v>2014</v>
          </cell>
          <cell r="D22785" t="str">
            <v>600090  Hire of Hall/Civic/Recreation Centre</v>
          </cell>
          <cell r="E22785" t="str">
            <v>Logistics</v>
          </cell>
          <cell r="F22785" t="str">
            <v>Water</v>
          </cell>
        </row>
        <row r="22786">
          <cell r="B22786">
            <v>304.98</v>
          </cell>
          <cell r="C22786">
            <v>2014</v>
          </cell>
          <cell r="D22786" t="str">
            <v>600110  Labour to Operating</v>
          </cell>
          <cell r="E22786" t="str">
            <v>District 8</v>
          </cell>
          <cell r="F22786" t="str">
            <v>Water</v>
          </cell>
        </row>
        <row r="22787">
          <cell r="B22787">
            <v>-45962420.149999999</v>
          </cell>
          <cell r="C22787">
            <v>2014</v>
          </cell>
          <cell r="D22787" t="str">
            <v>600110  Labour to Operating</v>
          </cell>
          <cell r="E22787" t="str">
            <v>District 8</v>
          </cell>
          <cell r="F22787" t="str">
            <v>Water</v>
          </cell>
        </row>
        <row r="22788">
          <cell r="B22788">
            <v>-3377019.47</v>
          </cell>
          <cell r="C22788">
            <v>2014</v>
          </cell>
          <cell r="D22788" t="str">
            <v>600110  Labour to Operating</v>
          </cell>
          <cell r="E22788" t="str">
            <v>District 8</v>
          </cell>
          <cell r="F22788" t="str">
            <v>Water</v>
          </cell>
        </row>
        <row r="22789">
          <cell r="B22789">
            <v>-8128085.1799999997</v>
          </cell>
          <cell r="C22789">
            <v>2014</v>
          </cell>
          <cell r="D22789" t="str">
            <v>600110  Labour to Operating</v>
          </cell>
          <cell r="E22789" t="str">
            <v>District 6</v>
          </cell>
          <cell r="F22789" t="str">
            <v>Water</v>
          </cell>
        </row>
        <row r="22790">
          <cell r="B22790">
            <v>-9500715.0500000007</v>
          </cell>
          <cell r="C22790">
            <v>2014</v>
          </cell>
          <cell r="D22790" t="str">
            <v>600110  Labour to Operating</v>
          </cell>
          <cell r="E22790" t="str">
            <v>District 6</v>
          </cell>
          <cell r="F22790" t="str">
            <v>Water</v>
          </cell>
        </row>
        <row r="22791">
          <cell r="B22791">
            <v>-5190000.9800000004</v>
          </cell>
          <cell r="C22791">
            <v>2014</v>
          </cell>
          <cell r="D22791" t="str">
            <v>600110  Labour to Operating</v>
          </cell>
          <cell r="E22791" t="str">
            <v>District 6</v>
          </cell>
          <cell r="F22791" t="str">
            <v>Water</v>
          </cell>
        </row>
        <row r="22792">
          <cell r="B22792">
            <v>-9471204.6500000004</v>
          </cell>
          <cell r="C22792">
            <v>2014</v>
          </cell>
          <cell r="D22792" t="str">
            <v>600110  Labour to Operating</v>
          </cell>
          <cell r="E22792" t="str">
            <v>District 6</v>
          </cell>
          <cell r="F22792" t="str">
            <v>Water</v>
          </cell>
        </row>
        <row r="22793">
          <cell r="B22793">
            <v>142.72999999999999</v>
          </cell>
          <cell r="C22793">
            <v>2014</v>
          </cell>
          <cell r="D22793" t="str">
            <v>600110  Labour to Operating</v>
          </cell>
          <cell r="E22793" t="str">
            <v>District 8</v>
          </cell>
          <cell r="F22793" t="str">
            <v>Water</v>
          </cell>
        </row>
        <row r="22794">
          <cell r="B22794">
            <v>-25504662.77</v>
          </cell>
          <cell r="C22794">
            <v>2014</v>
          </cell>
          <cell r="D22794" t="str">
            <v>600110  Labour to Operating</v>
          </cell>
          <cell r="E22794" t="str">
            <v>District 8</v>
          </cell>
          <cell r="F22794" t="str">
            <v>Water</v>
          </cell>
        </row>
        <row r="22795">
          <cell r="B22795">
            <v>-4105272.1</v>
          </cell>
          <cell r="C22795">
            <v>2014</v>
          </cell>
          <cell r="D22795" t="str">
            <v>600110  Labour to Operating</v>
          </cell>
          <cell r="E22795" t="str">
            <v>District 4</v>
          </cell>
          <cell r="F22795" t="str">
            <v>Water</v>
          </cell>
        </row>
        <row r="22796">
          <cell r="B22796">
            <v>-8657248.1899999995</v>
          </cell>
          <cell r="C22796">
            <v>2014</v>
          </cell>
          <cell r="D22796" t="str">
            <v>600110  Labour to Operating</v>
          </cell>
          <cell r="E22796" t="str">
            <v>District 4</v>
          </cell>
          <cell r="F22796" t="str">
            <v>Water</v>
          </cell>
        </row>
        <row r="22797">
          <cell r="B22797">
            <v>-12593335.029999999</v>
          </cell>
          <cell r="C22797">
            <v>2014</v>
          </cell>
          <cell r="D22797" t="str">
            <v>600110  Labour to Operating</v>
          </cell>
          <cell r="E22797" t="str">
            <v>District 4</v>
          </cell>
          <cell r="F22797" t="str">
            <v>Water</v>
          </cell>
        </row>
        <row r="22798">
          <cell r="B22798">
            <v>-3593851.73</v>
          </cell>
          <cell r="C22798">
            <v>2014</v>
          </cell>
          <cell r="D22798" t="str">
            <v>600110  Labour to Operating</v>
          </cell>
          <cell r="E22798" t="str">
            <v>District 3</v>
          </cell>
          <cell r="F22798" t="str">
            <v>Water</v>
          </cell>
        </row>
        <row r="22799">
          <cell r="B22799">
            <v>-12022694.050000001</v>
          </cell>
          <cell r="C22799">
            <v>2014</v>
          </cell>
          <cell r="D22799" t="str">
            <v>600110  Labour to Operating</v>
          </cell>
          <cell r="E22799" t="str">
            <v>District 6</v>
          </cell>
          <cell r="F22799" t="str">
            <v>Water</v>
          </cell>
        </row>
        <row r="22800">
          <cell r="B22800">
            <v>-17186265.16</v>
          </cell>
          <cell r="C22800">
            <v>2014</v>
          </cell>
          <cell r="D22800" t="str">
            <v>600110  Labour to Operating</v>
          </cell>
          <cell r="E22800" t="str">
            <v>District 8</v>
          </cell>
          <cell r="F22800" t="str">
            <v>Water</v>
          </cell>
        </row>
        <row r="22801">
          <cell r="B22801">
            <v>-30041807.48</v>
          </cell>
          <cell r="C22801">
            <v>2014</v>
          </cell>
          <cell r="D22801" t="str">
            <v>600110  Labour to Operating</v>
          </cell>
          <cell r="E22801" t="str">
            <v>District 1</v>
          </cell>
          <cell r="F22801" t="str">
            <v>Water</v>
          </cell>
        </row>
        <row r="22802">
          <cell r="B22802">
            <v>-18397.21</v>
          </cell>
          <cell r="C22802">
            <v>2014</v>
          </cell>
          <cell r="D22802" t="str">
            <v>600110  Labour to Operating</v>
          </cell>
          <cell r="E22802" t="str">
            <v>Logistics</v>
          </cell>
          <cell r="F22802" t="str">
            <v>Water</v>
          </cell>
        </row>
        <row r="22803">
          <cell r="B22803">
            <v>-529529.99</v>
          </cell>
          <cell r="C22803">
            <v>2014</v>
          </cell>
          <cell r="D22803" t="str">
            <v>600110  Labour to Operating</v>
          </cell>
          <cell r="E22803" t="str">
            <v>Informal Settlements</v>
          </cell>
          <cell r="F22803" t="str">
            <v>Water</v>
          </cell>
        </row>
        <row r="22804">
          <cell r="B22804">
            <v>-2545685.11</v>
          </cell>
          <cell r="C22804">
            <v>2014</v>
          </cell>
          <cell r="D22804" t="str">
            <v>600110  Labour to Operating</v>
          </cell>
          <cell r="E22804" t="str">
            <v>Informal Settlements</v>
          </cell>
          <cell r="F22804" t="str">
            <v>Water</v>
          </cell>
        </row>
        <row r="22805">
          <cell r="B22805">
            <v>-5041295.1100000003</v>
          </cell>
          <cell r="C22805">
            <v>2014</v>
          </cell>
          <cell r="D22805" t="str">
            <v>600110  Labour to Operating</v>
          </cell>
          <cell r="E22805" t="str">
            <v>District 7</v>
          </cell>
          <cell r="F22805" t="str">
            <v>Sewer</v>
          </cell>
        </row>
        <row r="22806">
          <cell r="B22806">
            <v>-31306497.16</v>
          </cell>
          <cell r="C22806">
            <v>2014</v>
          </cell>
          <cell r="D22806" t="str">
            <v>600110  Labour to Operating</v>
          </cell>
          <cell r="E22806" t="str">
            <v>District 7</v>
          </cell>
          <cell r="F22806" t="str">
            <v>Sewer</v>
          </cell>
        </row>
        <row r="22807">
          <cell r="B22807">
            <v>-4369610.13</v>
          </cell>
          <cell r="C22807">
            <v>2014</v>
          </cell>
          <cell r="D22807" t="str">
            <v>600110  Labour to Operating</v>
          </cell>
          <cell r="E22807" t="str">
            <v>District 6</v>
          </cell>
          <cell r="F22807" t="str">
            <v>Sewer</v>
          </cell>
        </row>
        <row r="22808">
          <cell r="B22808">
            <v>-6670468.1900000004</v>
          </cell>
          <cell r="C22808">
            <v>2014</v>
          </cell>
          <cell r="D22808" t="str">
            <v>600110  Labour to Operating</v>
          </cell>
          <cell r="E22808" t="str">
            <v>District 6</v>
          </cell>
          <cell r="F22808" t="str">
            <v>Sewer</v>
          </cell>
        </row>
        <row r="22809">
          <cell r="B22809">
            <v>-6670479.3600000003</v>
          </cell>
          <cell r="C22809">
            <v>2014</v>
          </cell>
          <cell r="D22809" t="str">
            <v>600110  Labour to Operating</v>
          </cell>
          <cell r="E22809" t="str">
            <v>District 6</v>
          </cell>
          <cell r="F22809" t="str">
            <v>Sewer</v>
          </cell>
        </row>
        <row r="22810">
          <cell r="B22810">
            <v>-7661992.75</v>
          </cell>
          <cell r="C22810">
            <v>2014</v>
          </cell>
          <cell r="D22810" t="str">
            <v>600110  Labour to Operating</v>
          </cell>
          <cell r="E22810" t="str">
            <v>District 6</v>
          </cell>
          <cell r="F22810" t="str">
            <v>Sewer</v>
          </cell>
        </row>
        <row r="22811">
          <cell r="B22811">
            <v>-8682907.8300000001</v>
          </cell>
          <cell r="C22811">
            <v>2014</v>
          </cell>
          <cell r="D22811" t="str">
            <v>600110  Labour to Operating</v>
          </cell>
          <cell r="E22811" t="str">
            <v>District 7</v>
          </cell>
          <cell r="F22811" t="str">
            <v>Sewer</v>
          </cell>
        </row>
        <row r="22812">
          <cell r="B22812">
            <v>-4660399</v>
          </cell>
          <cell r="C22812">
            <v>2014</v>
          </cell>
          <cell r="D22812" t="str">
            <v>600110  Labour to Operating</v>
          </cell>
          <cell r="E22812" t="str">
            <v>District 4</v>
          </cell>
          <cell r="F22812" t="str">
            <v>Sewer</v>
          </cell>
        </row>
        <row r="22813">
          <cell r="B22813">
            <v>-11805092.27</v>
          </cell>
          <cell r="C22813">
            <v>2014</v>
          </cell>
          <cell r="D22813" t="str">
            <v>600110  Labour to Operating</v>
          </cell>
          <cell r="E22813" t="str">
            <v>District 4</v>
          </cell>
          <cell r="F22813" t="str">
            <v>Sewer</v>
          </cell>
        </row>
        <row r="22814">
          <cell r="B22814">
            <v>-15160441.68</v>
          </cell>
          <cell r="C22814">
            <v>2014</v>
          </cell>
          <cell r="D22814" t="str">
            <v>600110  Labour to Operating</v>
          </cell>
          <cell r="E22814" t="str">
            <v>District 4</v>
          </cell>
          <cell r="F22814" t="str">
            <v>Sewer</v>
          </cell>
        </row>
        <row r="22815">
          <cell r="B22815">
            <v>-2735518.49</v>
          </cell>
          <cell r="C22815">
            <v>2014</v>
          </cell>
          <cell r="D22815" t="str">
            <v>600110  Labour to Operating</v>
          </cell>
          <cell r="E22815" t="str">
            <v>District 3</v>
          </cell>
          <cell r="F22815" t="str">
            <v>Sewer</v>
          </cell>
        </row>
        <row r="22816">
          <cell r="B22816">
            <v>-6198102.2300000004</v>
          </cell>
          <cell r="C22816">
            <v>2014</v>
          </cell>
          <cell r="D22816" t="str">
            <v>600110  Labour to Operating</v>
          </cell>
          <cell r="E22816" t="str">
            <v>District 6</v>
          </cell>
          <cell r="F22816" t="str">
            <v>Sewer</v>
          </cell>
        </row>
        <row r="22817">
          <cell r="B22817">
            <v>-14654089.689999999</v>
          </cell>
          <cell r="C22817">
            <v>2014</v>
          </cell>
          <cell r="D22817" t="str">
            <v>600110  Labour to Operating</v>
          </cell>
          <cell r="E22817" t="str">
            <v>District 7</v>
          </cell>
          <cell r="F22817" t="str">
            <v>Sewer</v>
          </cell>
        </row>
        <row r="22818">
          <cell r="B22818">
            <v>-3744918.9</v>
          </cell>
          <cell r="C22818">
            <v>2014</v>
          </cell>
          <cell r="D22818" t="str">
            <v>600110  Labour to Operating</v>
          </cell>
          <cell r="E22818" t="str">
            <v>District 1</v>
          </cell>
          <cell r="F22818" t="str">
            <v>Sewer</v>
          </cell>
        </row>
        <row r="22819">
          <cell r="B22819">
            <v>-7658407.8399999999</v>
          </cell>
          <cell r="C22819">
            <v>2014</v>
          </cell>
          <cell r="D22819" t="str">
            <v>600110  Labour to Operating</v>
          </cell>
          <cell r="E22819" t="str">
            <v>District 1</v>
          </cell>
          <cell r="F22819" t="str">
            <v>Sewer</v>
          </cell>
        </row>
        <row r="22820">
          <cell r="B22820">
            <v>-9506080.9199999999</v>
          </cell>
          <cell r="C22820">
            <v>2014</v>
          </cell>
          <cell r="D22820" t="str">
            <v>600110  Labour to Operating</v>
          </cell>
          <cell r="E22820" t="str">
            <v>Logistics</v>
          </cell>
          <cell r="F22820" t="str">
            <v>Sewer</v>
          </cell>
        </row>
        <row r="22821">
          <cell r="B22821">
            <v>-6685146.2800000003</v>
          </cell>
          <cell r="C22821">
            <v>2014</v>
          </cell>
          <cell r="D22821" t="str">
            <v>600110  Labour to Operating</v>
          </cell>
          <cell r="E22821" t="str">
            <v>Logistics</v>
          </cell>
          <cell r="F22821" t="str">
            <v>Sewer</v>
          </cell>
        </row>
        <row r="22822">
          <cell r="B22822">
            <v>-2335943.4700000002</v>
          </cell>
          <cell r="C22822">
            <v>2014</v>
          </cell>
          <cell r="D22822" t="str">
            <v>600110  Labour to Operating</v>
          </cell>
          <cell r="E22822" t="str">
            <v>Informal Settlements</v>
          </cell>
          <cell r="F22822" t="str">
            <v>Sewer</v>
          </cell>
        </row>
        <row r="22823">
          <cell r="B22823">
            <v>-5164859.9000000004</v>
          </cell>
          <cell r="C22823">
            <v>2014</v>
          </cell>
          <cell r="D22823" t="str">
            <v>600110  Labour to Operating</v>
          </cell>
          <cell r="E22823" t="str">
            <v>Informal Settlements</v>
          </cell>
          <cell r="F22823" t="str">
            <v>Sewer</v>
          </cell>
        </row>
        <row r="22824">
          <cell r="B22824">
            <v>0</v>
          </cell>
          <cell r="C22824">
            <v>2014</v>
          </cell>
          <cell r="D22824" t="str">
            <v>600120  Office Rental</v>
          </cell>
          <cell r="E22824" t="str">
            <v>District 8</v>
          </cell>
          <cell r="F22824" t="str">
            <v>Water</v>
          </cell>
        </row>
        <row r="22825">
          <cell r="B22825">
            <v>0</v>
          </cell>
          <cell r="C22825">
            <v>2014</v>
          </cell>
          <cell r="D22825" t="str">
            <v>600120  Office Rental</v>
          </cell>
          <cell r="E22825" t="str">
            <v>District 8</v>
          </cell>
          <cell r="F22825" t="str">
            <v>Water</v>
          </cell>
        </row>
        <row r="22826">
          <cell r="B22826">
            <v>1380312</v>
          </cell>
          <cell r="C22826">
            <v>2014</v>
          </cell>
          <cell r="D22826" t="str">
            <v>600120  Office Rental</v>
          </cell>
          <cell r="E22826" t="str">
            <v>District 8</v>
          </cell>
          <cell r="F22826" t="str">
            <v>Water</v>
          </cell>
        </row>
        <row r="22827">
          <cell r="B22827">
            <v>0</v>
          </cell>
          <cell r="C22827">
            <v>2014</v>
          </cell>
          <cell r="D22827" t="str">
            <v>600120  Office Rental</v>
          </cell>
          <cell r="E22827" t="str">
            <v>District 8</v>
          </cell>
          <cell r="F22827" t="str">
            <v>Water</v>
          </cell>
        </row>
        <row r="22828">
          <cell r="B22828">
            <v>0</v>
          </cell>
          <cell r="C22828">
            <v>2014</v>
          </cell>
          <cell r="D22828" t="str">
            <v>600120  Office Rental</v>
          </cell>
          <cell r="E22828" t="str">
            <v>District 8</v>
          </cell>
          <cell r="F22828" t="str">
            <v>Water</v>
          </cell>
        </row>
        <row r="22829">
          <cell r="B22829">
            <v>64200</v>
          </cell>
          <cell r="C22829">
            <v>2014</v>
          </cell>
          <cell r="D22829" t="str">
            <v>600120  Office Rental</v>
          </cell>
          <cell r="E22829" t="str">
            <v>District 6</v>
          </cell>
          <cell r="F22829" t="str">
            <v>Water</v>
          </cell>
        </row>
        <row r="22830">
          <cell r="B22830">
            <v>39003.64</v>
          </cell>
          <cell r="C22830">
            <v>2014</v>
          </cell>
          <cell r="D22830" t="str">
            <v>600120  Office Rental</v>
          </cell>
          <cell r="E22830" t="str">
            <v>District 6</v>
          </cell>
          <cell r="F22830" t="str">
            <v>Water</v>
          </cell>
        </row>
        <row r="22831">
          <cell r="B22831">
            <v>13056</v>
          </cell>
          <cell r="C22831">
            <v>2014</v>
          </cell>
          <cell r="D22831" t="str">
            <v>600120  Office Rental</v>
          </cell>
          <cell r="E22831" t="str">
            <v>District 6</v>
          </cell>
          <cell r="F22831" t="str">
            <v>Water</v>
          </cell>
        </row>
        <row r="22832">
          <cell r="B22832">
            <v>306542.15999999997</v>
          </cell>
          <cell r="C22832">
            <v>2014</v>
          </cell>
          <cell r="D22832" t="str">
            <v>600120  Office Rental</v>
          </cell>
          <cell r="E22832" t="str">
            <v>District 8</v>
          </cell>
          <cell r="F22832" t="str">
            <v>Water</v>
          </cell>
        </row>
        <row r="22833">
          <cell r="B22833">
            <v>310920</v>
          </cell>
          <cell r="C22833">
            <v>2014</v>
          </cell>
          <cell r="D22833" t="str">
            <v>600120  Office Rental</v>
          </cell>
          <cell r="E22833" t="str">
            <v>District 4</v>
          </cell>
          <cell r="F22833" t="str">
            <v>Water</v>
          </cell>
        </row>
        <row r="22834">
          <cell r="B22834">
            <v>421134.12</v>
          </cell>
          <cell r="C22834">
            <v>2014</v>
          </cell>
          <cell r="D22834" t="str">
            <v>600120  Office Rental</v>
          </cell>
          <cell r="E22834" t="str">
            <v>District 3</v>
          </cell>
          <cell r="F22834" t="str">
            <v>Water</v>
          </cell>
        </row>
        <row r="22835">
          <cell r="B22835">
            <v>289832.44</v>
          </cell>
          <cell r="C22835">
            <v>2014</v>
          </cell>
          <cell r="D22835" t="str">
            <v>600120  Office Rental</v>
          </cell>
          <cell r="E22835" t="str">
            <v>District 8</v>
          </cell>
          <cell r="F22835" t="str">
            <v>Water</v>
          </cell>
        </row>
        <row r="22836">
          <cell r="B22836">
            <v>365560</v>
          </cell>
          <cell r="C22836">
            <v>2014</v>
          </cell>
          <cell r="D22836" t="str">
            <v>600120  Office Rental</v>
          </cell>
          <cell r="E22836" t="str">
            <v>District 1</v>
          </cell>
          <cell r="F22836" t="str">
            <v>Water</v>
          </cell>
        </row>
        <row r="22837">
          <cell r="B22837">
            <v>1199</v>
          </cell>
          <cell r="C22837">
            <v>2014</v>
          </cell>
          <cell r="D22837" t="str">
            <v>600120  Office Rental</v>
          </cell>
          <cell r="E22837" t="str">
            <v>District 1</v>
          </cell>
          <cell r="F22837" t="str">
            <v>Water</v>
          </cell>
        </row>
        <row r="22838">
          <cell r="B22838">
            <v>47080</v>
          </cell>
          <cell r="C22838">
            <v>2014</v>
          </cell>
          <cell r="D22838" t="str">
            <v>600120  Office Rental</v>
          </cell>
          <cell r="E22838" t="str">
            <v>Logistics</v>
          </cell>
          <cell r="F22838" t="str">
            <v>Water</v>
          </cell>
        </row>
        <row r="22839">
          <cell r="B22839">
            <v>31739.08</v>
          </cell>
          <cell r="C22839">
            <v>2014</v>
          </cell>
          <cell r="D22839" t="str">
            <v>600120  Office Rental</v>
          </cell>
          <cell r="E22839" t="str">
            <v>TOC</v>
          </cell>
          <cell r="F22839" t="str">
            <v>Water</v>
          </cell>
        </row>
        <row r="22840">
          <cell r="B22840">
            <v>119484</v>
          </cell>
          <cell r="C22840">
            <v>2014</v>
          </cell>
          <cell r="D22840" t="str">
            <v>600120  Office Rental</v>
          </cell>
          <cell r="E22840" t="str">
            <v>Informal Settlements</v>
          </cell>
          <cell r="F22840" t="str">
            <v>Water</v>
          </cell>
        </row>
        <row r="22841">
          <cell r="B22841">
            <v>464646</v>
          </cell>
          <cell r="C22841">
            <v>2014</v>
          </cell>
          <cell r="D22841" t="str">
            <v>600120  Office Rental</v>
          </cell>
          <cell r="E22841" t="str">
            <v>TOC</v>
          </cell>
          <cell r="F22841" t="str">
            <v>Water</v>
          </cell>
        </row>
        <row r="22842">
          <cell r="B22842">
            <v>93784.13</v>
          </cell>
          <cell r="C22842">
            <v>2014</v>
          </cell>
          <cell r="D22842" t="str">
            <v>600120  Office Rental</v>
          </cell>
          <cell r="E22842" t="str">
            <v>Logistics</v>
          </cell>
          <cell r="F22842" t="str">
            <v>Water</v>
          </cell>
        </row>
        <row r="22843">
          <cell r="B22843">
            <v>0</v>
          </cell>
          <cell r="C22843">
            <v>2014</v>
          </cell>
          <cell r="D22843" t="str">
            <v>600120  Office Rental</v>
          </cell>
          <cell r="E22843" t="str">
            <v>District 7</v>
          </cell>
          <cell r="F22843" t="str">
            <v>Sewer</v>
          </cell>
        </row>
        <row r="22844">
          <cell r="B22844">
            <v>6649</v>
          </cell>
          <cell r="C22844">
            <v>2014</v>
          </cell>
          <cell r="D22844" t="str">
            <v>600120  Office Rental</v>
          </cell>
          <cell r="E22844" t="str">
            <v>District 1</v>
          </cell>
          <cell r="F22844" t="str">
            <v>Sewer</v>
          </cell>
        </row>
        <row r="22845">
          <cell r="B22845">
            <v>30210.7</v>
          </cell>
          <cell r="C22845">
            <v>2014</v>
          </cell>
          <cell r="D22845" t="str">
            <v>600120  Office Rental</v>
          </cell>
          <cell r="E22845" t="str">
            <v>Logistics</v>
          </cell>
          <cell r="F22845" t="str">
            <v>Sewer</v>
          </cell>
        </row>
        <row r="22846">
          <cell r="B22846">
            <v>-331324.63</v>
          </cell>
          <cell r="C22846">
            <v>2014</v>
          </cell>
          <cell r="D22846" t="str">
            <v>600140  Plant &amp; Equipment to Operating</v>
          </cell>
          <cell r="E22846" t="str">
            <v>District 8</v>
          </cell>
          <cell r="F22846" t="str">
            <v>Water</v>
          </cell>
        </row>
        <row r="22847">
          <cell r="B22847">
            <v>-7711.89</v>
          </cell>
          <cell r="C22847">
            <v>2014</v>
          </cell>
          <cell r="D22847" t="str">
            <v>600140  Plant &amp; Equipment to Operating</v>
          </cell>
          <cell r="E22847" t="str">
            <v>District 8</v>
          </cell>
          <cell r="F22847" t="str">
            <v>Water</v>
          </cell>
        </row>
        <row r="22848">
          <cell r="B22848">
            <v>-427932.31</v>
          </cell>
          <cell r="C22848">
            <v>2014</v>
          </cell>
          <cell r="D22848" t="str">
            <v>600140  Plant &amp; Equipment to Operating</v>
          </cell>
          <cell r="E22848" t="str">
            <v>District 6</v>
          </cell>
          <cell r="F22848" t="str">
            <v>Water</v>
          </cell>
        </row>
        <row r="22849">
          <cell r="B22849">
            <v>-394.56</v>
          </cell>
          <cell r="C22849">
            <v>2014</v>
          </cell>
          <cell r="D22849" t="str">
            <v>600140  Plant &amp; Equipment to Operating</v>
          </cell>
          <cell r="E22849" t="str">
            <v>District 6</v>
          </cell>
          <cell r="F22849" t="str">
            <v>Water</v>
          </cell>
        </row>
        <row r="22850">
          <cell r="B22850">
            <v>-15.75</v>
          </cell>
          <cell r="C22850">
            <v>2014</v>
          </cell>
          <cell r="D22850" t="str">
            <v>600140  Plant &amp; Equipment to Operating</v>
          </cell>
          <cell r="E22850" t="str">
            <v>District 6</v>
          </cell>
          <cell r="F22850" t="str">
            <v>Water</v>
          </cell>
        </row>
        <row r="22851">
          <cell r="B22851">
            <v>-99538.880000000005</v>
          </cell>
          <cell r="C22851">
            <v>2014</v>
          </cell>
          <cell r="D22851" t="str">
            <v>600140  Plant &amp; Equipment to Operating</v>
          </cell>
          <cell r="E22851" t="str">
            <v>District 6</v>
          </cell>
          <cell r="F22851" t="str">
            <v>Water</v>
          </cell>
        </row>
        <row r="22852">
          <cell r="B22852">
            <v>-189630.11</v>
          </cell>
          <cell r="C22852">
            <v>2014</v>
          </cell>
          <cell r="D22852" t="str">
            <v>600140  Plant &amp; Equipment to Operating</v>
          </cell>
          <cell r="E22852" t="str">
            <v>District 8</v>
          </cell>
          <cell r="F22852" t="str">
            <v>Water</v>
          </cell>
        </row>
        <row r="22853">
          <cell r="B22853">
            <v>0</v>
          </cell>
          <cell r="C22853">
            <v>2014</v>
          </cell>
          <cell r="D22853" t="str">
            <v>600140  Plant &amp; Equipment to Operating</v>
          </cell>
          <cell r="E22853" t="str">
            <v>District 4</v>
          </cell>
          <cell r="F22853" t="str">
            <v>Water</v>
          </cell>
        </row>
        <row r="22854">
          <cell r="B22854">
            <v>-100490.4</v>
          </cell>
          <cell r="C22854">
            <v>2014</v>
          </cell>
          <cell r="D22854" t="str">
            <v>600140  Plant &amp; Equipment to Operating</v>
          </cell>
          <cell r="E22854" t="str">
            <v>District 4</v>
          </cell>
          <cell r="F22854" t="str">
            <v>Water</v>
          </cell>
        </row>
        <row r="22855">
          <cell r="B22855">
            <v>-17872.59</v>
          </cell>
          <cell r="C22855">
            <v>2014</v>
          </cell>
          <cell r="D22855" t="str">
            <v>600140  Plant &amp; Equipment to Operating</v>
          </cell>
          <cell r="E22855" t="str">
            <v>District 3</v>
          </cell>
          <cell r="F22855" t="str">
            <v>Water</v>
          </cell>
        </row>
        <row r="22856">
          <cell r="B22856">
            <v>-17007.61</v>
          </cell>
          <cell r="C22856">
            <v>2014</v>
          </cell>
          <cell r="D22856" t="str">
            <v>600140  Plant &amp; Equipment to Operating</v>
          </cell>
          <cell r="E22856" t="str">
            <v>District 6</v>
          </cell>
          <cell r="F22856" t="str">
            <v>Water</v>
          </cell>
        </row>
        <row r="22857">
          <cell r="B22857">
            <v>-19619.68</v>
          </cell>
          <cell r="C22857">
            <v>2014</v>
          </cell>
          <cell r="D22857" t="str">
            <v>600140  Plant &amp; Equipment to Operating</v>
          </cell>
          <cell r="E22857" t="str">
            <v>District 8</v>
          </cell>
          <cell r="F22857" t="str">
            <v>Water</v>
          </cell>
        </row>
        <row r="22858">
          <cell r="B22858">
            <v>-579.13</v>
          </cell>
          <cell r="C22858">
            <v>2014</v>
          </cell>
          <cell r="D22858" t="str">
            <v>600140  Plant &amp; Equipment to Operating</v>
          </cell>
          <cell r="E22858" t="str">
            <v>District 1</v>
          </cell>
          <cell r="F22858" t="str">
            <v>Water</v>
          </cell>
        </row>
        <row r="22859">
          <cell r="B22859">
            <v>2203.9499999999998</v>
          </cell>
          <cell r="C22859">
            <v>2014</v>
          </cell>
          <cell r="D22859" t="str">
            <v>600140  Plant &amp; Equipment to Operating</v>
          </cell>
          <cell r="E22859" t="str">
            <v>District 7</v>
          </cell>
          <cell r="F22859" t="str">
            <v>Sewer</v>
          </cell>
        </row>
        <row r="22860">
          <cell r="B22860">
            <v>-4835786.38</v>
          </cell>
          <cell r="C22860">
            <v>2014</v>
          </cell>
          <cell r="D22860" t="str">
            <v>600140  Plant &amp; Equipment to Operating</v>
          </cell>
          <cell r="E22860" t="str">
            <v>District 7</v>
          </cell>
          <cell r="F22860" t="str">
            <v>Sewer</v>
          </cell>
        </row>
        <row r="22861">
          <cell r="B22861">
            <v>-2418920.4</v>
          </cell>
          <cell r="C22861">
            <v>2014</v>
          </cell>
          <cell r="D22861" t="str">
            <v>600140  Plant &amp; Equipment to Operating</v>
          </cell>
          <cell r="E22861" t="str">
            <v>District 6</v>
          </cell>
          <cell r="F22861" t="str">
            <v>Sewer</v>
          </cell>
        </row>
        <row r="22862">
          <cell r="B22862">
            <v>-518794.77</v>
          </cell>
          <cell r="C22862">
            <v>2014</v>
          </cell>
          <cell r="D22862" t="str">
            <v>600140  Plant &amp; Equipment to Operating</v>
          </cell>
          <cell r="E22862" t="str">
            <v>District 6</v>
          </cell>
          <cell r="F22862" t="str">
            <v>Sewer</v>
          </cell>
        </row>
        <row r="22863">
          <cell r="B22863">
            <v>-10772.52</v>
          </cell>
          <cell r="C22863">
            <v>2014</v>
          </cell>
          <cell r="D22863" t="str">
            <v>600140  Plant &amp; Equipment to Operating</v>
          </cell>
          <cell r="E22863" t="str">
            <v>District 6</v>
          </cell>
          <cell r="F22863" t="str">
            <v>Sewer</v>
          </cell>
        </row>
        <row r="22864">
          <cell r="B22864">
            <v>-2887753.83</v>
          </cell>
          <cell r="C22864">
            <v>2014</v>
          </cell>
          <cell r="D22864" t="str">
            <v>600140  Plant &amp; Equipment to Operating</v>
          </cell>
          <cell r="E22864" t="str">
            <v>District 6</v>
          </cell>
          <cell r="F22864" t="str">
            <v>Sewer</v>
          </cell>
        </row>
        <row r="22865">
          <cell r="B22865">
            <v>-7589.73</v>
          </cell>
          <cell r="C22865">
            <v>2014</v>
          </cell>
          <cell r="D22865" t="str">
            <v>600140  Plant &amp; Equipment to Operating</v>
          </cell>
          <cell r="E22865" t="str">
            <v>District 7</v>
          </cell>
          <cell r="F22865" t="str">
            <v>Sewer</v>
          </cell>
        </row>
        <row r="22866">
          <cell r="B22866">
            <v>-546093.31999999995</v>
          </cell>
          <cell r="C22866">
            <v>2014</v>
          </cell>
          <cell r="D22866" t="str">
            <v>600140  Plant &amp; Equipment to Operating</v>
          </cell>
          <cell r="E22866" t="str">
            <v>District 4</v>
          </cell>
          <cell r="F22866" t="str">
            <v>Sewer</v>
          </cell>
        </row>
        <row r="22867">
          <cell r="B22867">
            <v>-634315.41</v>
          </cell>
          <cell r="C22867">
            <v>2014</v>
          </cell>
          <cell r="D22867" t="str">
            <v>600140  Plant &amp; Equipment to Operating</v>
          </cell>
          <cell r="E22867" t="str">
            <v>District 4</v>
          </cell>
          <cell r="F22867" t="str">
            <v>Sewer</v>
          </cell>
        </row>
        <row r="22868">
          <cell r="B22868">
            <v>-104787.24</v>
          </cell>
          <cell r="C22868">
            <v>2014</v>
          </cell>
          <cell r="D22868" t="str">
            <v>600140  Plant &amp; Equipment to Operating</v>
          </cell>
          <cell r="E22868" t="str">
            <v>District 4</v>
          </cell>
          <cell r="F22868" t="str">
            <v>Sewer</v>
          </cell>
        </row>
        <row r="22869">
          <cell r="B22869">
            <v>-610238.78</v>
          </cell>
          <cell r="C22869">
            <v>2014</v>
          </cell>
          <cell r="D22869" t="str">
            <v>600140  Plant &amp; Equipment to Operating</v>
          </cell>
          <cell r="E22869" t="str">
            <v>District 3</v>
          </cell>
          <cell r="F22869" t="str">
            <v>Sewer</v>
          </cell>
        </row>
        <row r="22870">
          <cell r="B22870">
            <v>-221842.76</v>
          </cell>
          <cell r="C22870">
            <v>2014</v>
          </cell>
          <cell r="D22870" t="str">
            <v>600140  Plant &amp; Equipment to Operating</v>
          </cell>
          <cell r="E22870" t="str">
            <v>District 6</v>
          </cell>
          <cell r="F22870" t="str">
            <v>Sewer</v>
          </cell>
        </row>
        <row r="22871">
          <cell r="B22871">
            <v>-311286.68</v>
          </cell>
          <cell r="C22871">
            <v>2014</v>
          </cell>
          <cell r="D22871" t="str">
            <v>600140  Plant &amp; Equipment to Operating</v>
          </cell>
          <cell r="E22871" t="str">
            <v>District 7</v>
          </cell>
          <cell r="F22871" t="str">
            <v>Sewer</v>
          </cell>
        </row>
        <row r="22872">
          <cell r="B22872">
            <v>720</v>
          </cell>
          <cell r="C22872">
            <v>2014</v>
          </cell>
          <cell r="D22872" t="str">
            <v>600150  Printing/Reproduction</v>
          </cell>
          <cell r="E22872" t="str">
            <v>District 8</v>
          </cell>
          <cell r="F22872" t="str">
            <v>Water</v>
          </cell>
        </row>
        <row r="22873">
          <cell r="B22873">
            <v>5038</v>
          </cell>
          <cell r="C22873">
            <v>2014</v>
          </cell>
          <cell r="D22873" t="str">
            <v>600150  Printing/Reproduction</v>
          </cell>
          <cell r="E22873" t="str">
            <v>District 8</v>
          </cell>
          <cell r="F22873" t="str">
            <v>Water</v>
          </cell>
        </row>
        <row r="22874">
          <cell r="B22874">
            <v>2240</v>
          </cell>
          <cell r="C22874">
            <v>2014</v>
          </cell>
          <cell r="D22874" t="str">
            <v>600150  Printing/Reproduction</v>
          </cell>
          <cell r="E22874" t="str">
            <v>District 8</v>
          </cell>
          <cell r="F22874" t="str">
            <v>Water</v>
          </cell>
        </row>
        <row r="22875">
          <cell r="B22875">
            <v>5340</v>
          </cell>
          <cell r="C22875">
            <v>2014</v>
          </cell>
          <cell r="D22875" t="str">
            <v>600150  Printing/Reproduction</v>
          </cell>
          <cell r="E22875" t="str">
            <v>District 8</v>
          </cell>
          <cell r="F22875" t="str">
            <v>Water</v>
          </cell>
        </row>
        <row r="22876">
          <cell r="B22876">
            <v>0</v>
          </cell>
          <cell r="C22876">
            <v>2014</v>
          </cell>
          <cell r="D22876" t="str">
            <v>600150  Printing/Reproduction</v>
          </cell>
          <cell r="E22876" t="str">
            <v>District 6</v>
          </cell>
          <cell r="F22876" t="str">
            <v>Water</v>
          </cell>
        </row>
        <row r="22877">
          <cell r="B22877">
            <v>0</v>
          </cell>
          <cell r="C22877">
            <v>2014</v>
          </cell>
          <cell r="D22877" t="str">
            <v>600150  Printing/Reproduction</v>
          </cell>
          <cell r="E22877" t="str">
            <v>District 6</v>
          </cell>
          <cell r="F22877" t="str">
            <v>Water</v>
          </cell>
        </row>
        <row r="22878">
          <cell r="B22878">
            <v>1210</v>
          </cell>
          <cell r="C22878">
            <v>2014</v>
          </cell>
          <cell r="D22878" t="str">
            <v>600150  Printing/Reproduction</v>
          </cell>
          <cell r="E22878" t="str">
            <v>District 6</v>
          </cell>
          <cell r="F22878" t="str">
            <v>Water</v>
          </cell>
        </row>
        <row r="22879">
          <cell r="B22879">
            <v>0</v>
          </cell>
          <cell r="C22879">
            <v>2014</v>
          </cell>
          <cell r="D22879" t="str">
            <v>600150  Printing/Reproduction</v>
          </cell>
          <cell r="E22879" t="str">
            <v>District 8</v>
          </cell>
          <cell r="F22879" t="str">
            <v>Water</v>
          </cell>
        </row>
        <row r="22880">
          <cell r="B22880">
            <v>600</v>
          </cell>
          <cell r="C22880">
            <v>2014</v>
          </cell>
          <cell r="D22880" t="str">
            <v>600150  Printing/Reproduction</v>
          </cell>
          <cell r="E22880" t="str">
            <v>District 4</v>
          </cell>
          <cell r="F22880" t="str">
            <v>Water</v>
          </cell>
        </row>
        <row r="22881">
          <cell r="B22881">
            <v>0</v>
          </cell>
          <cell r="C22881">
            <v>2014</v>
          </cell>
          <cell r="D22881" t="str">
            <v>600150  Printing/Reproduction</v>
          </cell>
          <cell r="E22881" t="str">
            <v>District 4</v>
          </cell>
          <cell r="F22881" t="str">
            <v>Water</v>
          </cell>
        </row>
        <row r="22882">
          <cell r="B22882">
            <v>0</v>
          </cell>
          <cell r="C22882">
            <v>2014</v>
          </cell>
          <cell r="D22882" t="str">
            <v>600150  Printing/Reproduction</v>
          </cell>
          <cell r="E22882" t="str">
            <v>District 4</v>
          </cell>
          <cell r="F22882" t="str">
            <v>Water</v>
          </cell>
        </row>
        <row r="22883">
          <cell r="B22883">
            <v>0</v>
          </cell>
          <cell r="C22883">
            <v>2014</v>
          </cell>
          <cell r="D22883" t="str">
            <v>600150  Printing/Reproduction</v>
          </cell>
          <cell r="E22883" t="str">
            <v>District 4</v>
          </cell>
          <cell r="F22883" t="str">
            <v>Water</v>
          </cell>
        </row>
        <row r="22884">
          <cell r="B22884">
            <v>16686.740000000002</v>
          </cell>
          <cell r="C22884">
            <v>2014</v>
          </cell>
          <cell r="D22884" t="str">
            <v>600150  Printing/Reproduction</v>
          </cell>
          <cell r="E22884" t="str">
            <v>District 4</v>
          </cell>
          <cell r="F22884" t="str">
            <v>Water</v>
          </cell>
        </row>
        <row r="22885">
          <cell r="B22885">
            <v>0</v>
          </cell>
          <cell r="C22885">
            <v>2014</v>
          </cell>
          <cell r="D22885" t="str">
            <v>600150  Printing/Reproduction</v>
          </cell>
          <cell r="E22885" t="str">
            <v>District 4</v>
          </cell>
          <cell r="F22885" t="str">
            <v>Water</v>
          </cell>
        </row>
        <row r="22886">
          <cell r="B22886">
            <v>0</v>
          </cell>
          <cell r="C22886">
            <v>2014</v>
          </cell>
          <cell r="D22886" t="str">
            <v>600150  Printing/Reproduction</v>
          </cell>
          <cell r="E22886" t="str">
            <v>District 3</v>
          </cell>
          <cell r="F22886" t="str">
            <v>Water</v>
          </cell>
        </row>
        <row r="22887">
          <cell r="B22887">
            <v>13650</v>
          </cell>
          <cell r="C22887">
            <v>2014</v>
          </cell>
          <cell r="D22887" t="str">
            <v>600150  Printing/Reproduction</v>
          </cell>
          <cell r="E22887" t="str">
            <v>District 1</v>
          </cell>
          <cell r="F22887" t="str">
            <v>Water</v>
          </cell>
        </row>
        <row r="22888">
          <cell r="B22888">
            <v>4800</v>
          </cell>
          <cell r="C22888">
            <v>2014</v>
          </cell>
          <cell r="D22888" t="str">
            <v>600150  Printing/Reproduction</v>
          </cell>
          <cell r="E22888" t="str">
            <v>District 1</v>
          </cell>
          <cell r="F22888" t="str">
            <v>Water</v>
          </cell>
        </row>
        <row r="22889">
          <cell r="B22889">
            <v>0</v>
          </cell>
          <cell r="C22889">
            <v>2014</v>
          </cell>
          <cell r="D22889" t="str">
            <v>600150  Printing/Reproduction</v>
          </cell>
          <cell r="E22889" t="str">
            <v>District 1</v>
          </cell>
          <cell r="F22889" t="str">
            <v>Water</v>
          </cell>
        </row>
        <row r="22890">
          <cell r="B22890">
            <v>320</v>
          </cell>
          <cell r="C22890">
            <v>2014</v>
          </cell>
          <cell r="D22890" t="str">
            <v>600150  Printing/Reproduction</v>
          </cell>
          <cell r="E22890" t="str">
            <v>Logistics</v>
          </cell>
          <cell r="F22890" t="str">
            <v>Water</v>
          </cell>
        </row>
        <row r="22891">
          <cell r="B22891">
            <v>1080</v>
          </cell>
          <cell r="C22891">
            <v>2014</v>
          </cell>
          <cell r="D22891" t="str">
            <v>600150  Printing/Reproduction</v>
          </cell>
          <cell r="E22891" t="str">
            <v>TOC</v>
          </cell>
          <cell r="F22891" t="str">
            <v>Water</v>
          </cell>
        </row>
        <row r="22892">
          <cell r="B22892">
            <v>3133.6</v>
          </cell>
          <cell r="C22892">
            <v>2014</v>
          </cell>
          <cell r="D22892" t="str">
            <v>600150  Printing/Reproduction</v>
          </cell>
          <cell r="E22892" t="str">
            <v>Informal Settlements</v>
          </cell>
          <cell r="F22892" t="str">
            <v>Water</v>
          </cell>
        </row>
        <row r="22893">
          <cell r="B22893">
            <v>10522.08</v>
          </cell>
          <cell r="C22893">
            <v>2014</v>
          </cell>
          <cell r="D22893" t="str">
            <v>600150  Printing/Reproduction</v>
          </cell>
          <cell r="E22893" t="str">
            <v>Planning &amp; Design</v>
          </cell>
          <cell r="F22893" t="str">
            <v>Water</v>
          </cell>
        </row>
        <row r="22894">
          <cell r="B22894">
            <v>320</v>
          </cell>
          <cell r="C22894">
            <v>2014</v>
          </cell>
          <cell r="D22894" t="str">
            <v>600150  Printing/Reproduction</v>
          </cell>
          <cell r="E22894" t="str">
            <v>Informal Settlements</v>
          </cell>
          <cell r="F22894" t="str">
            <v>Water</v>
          </cell>
        </row>
        <row r="22895">
          <cell r="B22895">
            <v>8517.18</v>
          </cell>
          <cell r="C22895">
            <v>2014</v>
          </cell>
          <cell r="D22895" t="str">
            <v>600150  Printing/Reproduction</v>
          </cell>
          <cell r="E22895" t="str">
            <v>Logistics</v>
          </cell>
          <cell r="F22895" t="str">
            <v>Water</v>
          </cell>
        </row>
        <row r="22896">
          <cell r="B22896">
            <v>1250.8399999999999</v>
          </cell>
          <cell r="C22896">
            <v>2014</v>
          </cell>
          <cell r="D22896" t="str">
            <v>600150  Printing/Reproduction</v>
          </cell>
          <cell r="E22896" t="str">
            <v>District 7</v>
          </cell>
          <cell r="F22896" t="str">
            <v>Sewer</v>
          </cell>
        </row>
        <row r="22897">
          <cell r="B22897">
            <v>0</v>
          </cell>
          <cell r="C22897">
            <v>2014</v>
          </cell>
          <cell r="D22897" t="str">
            <v>600150  Printing/Reproduction</v>
          </cell>
          <cell r="E22897" t="str">
            <v>District 6</v>
          </cell>
          <cell r="F22897" t="str">
            <v>Sewer</v>
          </cell>
        </row>
        <row r="22898">
          <cell r="B22898">
            <v>9045</v>
          </cell>
          <cell r="C22898">
            <v>2014</v>
          </cell>
          <cell r="D22898" t="str">
            <v>600150  Printing/Reproduction</v>
          </cell>
          <cell r="E22898" t="str">
            <v>District 6</v>
          </cell>
          <cell r="F22898" t="str">
            <v>Sewer</v>
          </cell>
        </row>
        <row r="22899">
          <cell r="B22899">
            <v>217.08</v>
          </cell>
          <cell r="C22899">
            <v>2014</v>
          </cell>
          <cell r="D22899" t="str">
            <v>600150  Printing/Reproduction</v>
          </cell>
          <cell r="E22899" t="str">
            <v>District 4</v>
          </cell>
          <cell r="F22899" t="str">
            <v>Sewer</v>
          </cell>
        </row>
        <row r="22900">
          <cell r="B22900">
            <v>1271</v>
          </cell>
          <cell r="C22900">
            <v>2014</v>
          </cell>
          <cell r="D22900" t="str">
            <v>600150  Printing/Reproduction</v>
          </cell>
          <cell r="E22900" t="str">
            <v>District 4</v>
          </cell>
          <cell r="F22900" t="str">
            <v>Sewer</v>
          </cell>
        </row>
        <row r="22901">
          <cell r="B22901">
            <v>480</v>
          </cell>
          <cell r="C22901">
            <v>2014</v>
          </cell>
          <cell r="D22901" t="str">
            <v>600150  Printing/Reproduction</v>
          </cell>
          <cell r="E22901" t="str">
            <v>District 1</v>
          </cell>
          <cell r="F22901" t="str">
            <v>Sewer</v>
          </cell>
        </row>
        <row r="22902">
          <cell r="B22902">
            <v>4053.4</v>
          </cell>
          <cell r="C22902">
            <v>2014</v>
          </cell>
          <cell r="D22902" t="str">
            <v>600150  Printing/Reproduction</v>
          </cell>
          <cell r="E22902" t="str">
            <v>Logistics</v>
          </cell>
          <cell r="F22902" t="str">
            <v>Sewer</v>
          </cell>
        </row>
        <row r="22903">
          <cell r="B22903">
            <v>14528.32</v>
          </cell>
          <cell r="C22903">
            <v>2014</v>
          </cell>
          <cell r="D22903" t="str">
            <v>600150  Printing/Reproduction</v>
          </cell>
          <cell r="E22903" t="str">
            <v>Logistics</v>
          </cell>
          <cell r="F22903" t="str">
            <v>Sewer</v>
          </cell>
        </row>
        <row r="22904">
          <cell r="B22904">
            <v>2720</v>
          </cell>
          <cell r="C22904">
            <v>2014</v>
          </cell>
          <cell r="D22904" t="str">
            <v>600150  Printing/Reproduction</v>
          </cell>
          <cell r="E22904" t="str">
            <v>Informal Settlements</v>
          </cell>
          <cell r="F22904" t="str">
            <v>Sewer</v>
          </cell>
        </row>
        <row r="22905">
          <cell r="B22905">
            <v>16445.3</v>
          </cell>
          <cell r="C22905">
            <v>2014</v>
          </cell>
          <cell r="D22905" t="str">
            <v>600170  Radio Trunking</v>
          </cell>
          <cell r="E22905" t="str">
            <v>District 1</v>
          </cell>
          <cell r="F22905" t="str">
            <v>Water</v>
          </cell>
        </row>
        <row r="22906">
          <cell r="B22906">
            <v>0</v>
          </cell>
          <cell r="C22906">
            <v>2014</v>
          </cell>
          <cell r="D22906" t="str">
            <v>600170  Radio Trunking</v>
          </cell>
          <cell r="E22906" t="str">
            <v>District 1</v>
          </cell>
          <cell r="F22906" t="str">
            <v>Water</v>
          </cell>
        </row>
        <row r="22907">
          <cell r="B22907">
            <v>143554.98000000001</v>
          </cell>
          <cell r="C22907">
            <v>2014</v>
          </cell>
          <cell r="D22907" t="str">
            <v>600170  Radio Trunking</v>
          </cell>
          <cell r="E22907" t="str">
            <v>District 1</v>
          </cell>
          <cell r="F22907" t="str">
            <v>Water</v>
          </cell>
        </row>
        <row r="22908">
          <cell r="B22908">
            <v>7626.04</v>
          </cell>
          <cell r="C22908">
            <v>2014</v>
          </cell>
          <cell r="D22908" t="str">
            <v>600170  Radio Trunking</v>
          </cell>
          <cell r="E22908" t="str">
            <v>District 6</v>
          </cell>
          <cell r="F22908" t="str">
            <v>Water</v>
          </cell>
        </row>
        <row r="22909">
          <cell r="B22909">
            <v>10384.64</v>
          </cell>
          <cell r="C22909">
            <v>2014</v>
          </cell>
          <cell r="D22909" t="str">
            <v>600170  Radio Trunking</v>
          </cell>
          <cell r="E22909" t="str">
            <v>District 8</v>
          </cell>
          <cell r="F22909" t="str">
            <v>Water</v>
          </cell>
        </row>
        <row r="22910">
          <cell r="B22910">
            <v>25922.83</v>
          </cell>
          <cell r="C22910">
            <v>2014</v>
          </cell>
          <cell r="D22910" t="str">
            <v>600170  Radio Trunking</v>
          </cell>
          <cell r="E22910" t="str">
            <v>District 8</v>
          </cell>
          <cell r="F22910" t="str">
            <v>Water</v>
          </cell>
        </row>
        <row r="22911">
          <cell r="B22911">
            <v>59475.47</v>
          </cell>
          <cell r="C22911">
            <v>2014</v>
          </cell>
          <cell r="D22911" t="str">
            <v>600170  Radio Trunking</v>
          </cell>
          <cell r="E22911" t="str">
            <v>District 8</v>
          </cell>
          <cell r="F22911" t="str">
            <v>Water</v>
          </cell>
        </row>
        <row r="22912">
          <cell r="B22912">
            <v>58487.14</v>
          </cell>
          <cell r="C22912">
            <v>2014</v>
          </cell>
          <cell r="D22912" t="str">
            <v>600170  Radio Trunking</v>
          </cell>
          <cell r="E22912" t="str">
            <v>District 6</v>
          </cell>
          <cell r="F22912" t="str">
            <v>Water</v>
          </cell>
        </row>
        <row r="22913">
          <cell r="B22913">
            <v>76676.490000000005</v>
          </cell>
          <cell r="C22913">
            <v>2014</v>
          </cell>
          <cell r="D22913" t="str">
            <v>600170  Radio Trunking</v>
          </cell>
          <cell r="E22913" t="str">
            <v>District 3</v>
          </cell>
          <cell r="F22913" t="str">
            <v>Water</v>
          </cell>
        </row>
        <row r="22914">
          <cell r="B22914">
            <v>22098.34</v>
          </cell>
          <cell r="C22914">
            <v>2014</v>
          </cell>
          <cell r="D22914" t="str">
            <v>600170  Radio Trunking</v>
          </cell>
          <cell r="E22914" t="str">
            <v>District 3</v>
          </cell>
          <cell r="F22914" t="str">
            <v>Water</v>
          </cell>
        </row>
        <row r="22915">
          <cell r="B22915">
            <v>58030.5</v>
          </cell>
          <cell r="C22915">
            <v>2014</v>
          </cell>
          <cell r="D22915" t="str">
            <v>600170  Radio Trunking</v>
          </cell>
          <cell r="E22915" t="str">
            <v>District 3</v>
          </cell>
          <cell r="F22915" t="str">
            <v>Water</v>
          </cell>
        </row>
        <row r="22916">
          <cell r="B22916">
            <v>7749.64</v>
          </cell>
          <cell r="C22916">
            <v>2014</v>
          </cell>
          <cell r="D22916" t="str">
            <v>600170  Radio Trunking</v>
          </cell>
          <cell r="E22916" t="str">
            <v>District 4</v>
          </cell>
          <cell r="F22916" t="str">
            <v>Water</v>
          </cell>
        </row>
        <row r="22917">
          <cell r="B22917">
            <v>26720.92</v>
          </cell>
          <cell r="C22917">
            <v>2014</v>
          </cell>
          <cell r="D22917" t="str">
            <v>600170  Radio Trunking</v>
          </cell>
          <cell r="E22917" t="str">
            <v>District 4</v>
          </cell>
          <cell r="F22917" t="str">
            <v>Water</v>
          </cell>
        </row>
        <row r="22918">
          <cell r="B22918">
            <v>19896.2</v>
          </cell>
          <cell r="C22918">
            <v>2014</v>
          </cell>
          <cell r="D22918" t="str">
            <v>600170  Radio Trunking</v>
          </cell>
          <cell r="E22918" t="str">
            <v>District 4</v>
          </cell>
          <cell r="F22918" t="str">
            <v>Water</v>
          </cell>
        </row>
        <row r="22919">
          <cell r="B22919">
            <v>61522.45</v>
          </cell>
          <cell r="C22919">
            <v>2014</v>
          </cell>
          <cell r="D22919" t="str">
            <v>600170  Radio Trunking</v>
          </cell>
          <cell r="E22919" t="str">
            <v>District 4</v>
          </cell>
          <cell r="F22919" t="str">
            <v>Water</v>
          </cell>
        </row>
        <row r="22920">
          <cell r="B22920">
            <v>54132.73</v>
          </cell>
          <cell r="C22920">
            <v>2014</v>
          </cell>
          <cell r="D22920" t="str">
            <v>600170  Radio Trunking</v>
          </cell>
          <cell r="E22920" t="str">
            <v>District 4</v>
          </cell>
          <cell r="F22920" t="str">
            <v>Water</v>
          </cell>
        </row>
        <row r="22921">
          <cell r="B22921">
            <v>29325.61</v>
          </cell>
          <cell r="C22921">
            <v>2014</v>
          </cell>
          <cell r="D22921" t="str">
            <v>600170  Radio Trunking</v>
          </cell>
          <cell r="E22921" t="str">
            <v>District 4</v>
          </cell>
          <cell r="F22921" t="str">
            <v>Water</v>
          </cell>
        </row>
        <row r="22922">
          <cell r="B22922">
            <v>4650.6000000000004</v>
          </cell>
          <cell r="C22922">
            <v>2014</v>
          </cell>
          <cell r="D22922" t="str">
            <v>600170  Radio Trunking</v>
          </cell>
          <cell r="E22922" t="str">
            <v>District 8</v>
          </cell>
          <cell r="F22922" t="str">
            <v>Water</v>
          </cell>
        </row>
        <row r="22923">
          <cell r="B22923">
            <v>13065.28</v>
          </cell>
          <cell r="C22923">
            <v>2014</v>
          </cell>
          <cell r="D22923" t="str">
            <v>600170  Radio Trunking</v>
          </cell>
          <cell r="E22923" t="str">
            <v>District 6</v>
          </cell>
          <cell r="F22923" t="str">
            <v>Water</v>
          </cell>
        </row>
        <row r="22924">
          <cell r="B22924">
            <v>11358.24</v>
          </cell>
          <cell r="C22924">
            <v>2014</v>
          </cell>
          <cell r="D22924" t="str">
            <v>600170  Radio Trunking</v>
          </cell>
          <cell r="E22924" t="str">
            <v>District 6</v>
          </cell>
          <cell r="F22924" t="str">
            <v>Water</v>
          </cell>
        </row>
        <row r="22925">
          <cell r="B22925">
            <v>21073.69</v>
          </cell>
          <cell r="C22925">
            <v>2014</v>
          </cell>
          <cell r="D22925" t="str">
            <v>600170  Radio Trunking</v>
          </cell>
          <cell r="E22925" t="str">
            <v>District 6</v>
          </cell>
          <cell r="F22925" t="str">
            <v>Water</v>
          </cell>
        </row>
        <row r="22926">
          <cell r="B22926">
            <v>14213.12</v>
          </cell>
          <cell r="C22926">
            <v>2014</v>
          </cell>
          <cell r="D22926" t="str">
            <v>600170  Radio Trunking</v>
          </cell>
          <cell r="E22926" t="str">
            <v>District 6</v>
          </cell>
          <cell r="F22926" t="str">
            <v>Water</v>
          </cell>
        </row>
        <row r="22927">
          <cell r="B22927">
            <v>47907.09</v>
          </cell>
          <cell r="C22927">
            <v>2014</v>
          </cell>
          <cell r="D22927" t="str">
            <v>600170  Radio Trunking</v>
          </cell>
          <cell r="E22927" t="str">
            <v>District 6</v>
          </cell>
          <cell r="F22927" t="str">
            <v>Water</v>
          </cell>
        </row>
        <row r="22928">
          <cell r="B22928">
            <v>55918.15</v>
          </cell>
          <cell r="C22928">
            <v>2014</v>
          </cell>
          <cell r="D22928" t="str">
            <v>600170  Radio Trunking</v>
          </cell>
          <cell r="E22928" t="str">
            <v>District 6</v>
          </cell>
          <cell r="F22928" t="str">
            <v>Water</v>
          </cell>
        </row>
        <row r="22929">
          <cell r="B22929">
            <v>6171.36</v>
          </cell>
          <cell r="C22929">
            <v>2014</v>
          </cell>
          <cell r="D22929" t="str">
            <v>600170  Radio Trunking</v>
          </cell>
          <cell r="E22929" t="str">
            <v>District 8</v>
          </cell>
          <cell r="F22929" t="str">
            <v>Water</v>
          </cell>
        </row>
        <row r="22930">
          <cell r="B22930">
            <v>62360.67</v>
          </cell>
          <cell r="C22930">
            <v>2014</v>
          </cell>
          <cell r="D22930" t="str">
            <v>600170  Radio Trunking</v>
          </cell>
          <cell r="E22930" t="str">
            <v>District 8</v>
          </cell>
          <cell r="F22930" t="str">
            <v>Water</v>
          </cell>
        </row>
        <row r="22931">
          <cell r="B22931">
            <v>412852.72</v>
          </cell>
          <cell r="C22931">
            <v>2014</v>
          </cell>
          <cell r="D22931" t="str">
            <v>600170  Radio Trunking</v>
          </cell>
          <cell r="E22931" t="str">
            <v>District 8</v>
          </cell>
          <cell r="F22931" t="str">
            <v>Water</v>
          </cell>
        </row>
        <row r="22932">
          <cell r="B22932">
            <v>19582.599999999999</v>
          </cell>
          <cell r="C22932">
            <v>2014</v>
          </cell>
          <cell r="D22932" t="str">
            <v>600170  Radio Trunking</v>
          </cell>
          <cell r="E22932" t="str">
            <v>District 8</v>
          </cell>
          <cell r="F22932" t="str">
            <v>Water</v>
          </cell>
        </row>
        <row r="22933">
          <cell r="B22933">
            <v>2998.05</v>
          </cell>
          <cell r="C22933">
            <v>2014</v>
          </cell>
          <cell r="D22933" t="str">
            <v>600170  Radio Trunking</v>
          </cell>
          <cell r="E22933" t="str">
            <v>Informal Settlements</v>
          </cell>
          <cell r="F22933" t="str">
            <v>Sewer</v>
          </cell>
        </row>
        <row r="22934">
          <cell r="B22934">
            <v>17089.54</v>
          </cell>
          <cell r="C22934">
            <v>2014</v>
          </cell>
          <cell r="D22934" t="str">
            <v>600170  Radio Trunking</v>
          </cell>
          <cell r="E22934" t="str">
            <v>Planning &amp; Design</v>
          </cell>
          <cell r="F22934" t="str">
            <v>Sewer</v>
          </cell>
        </row>
        <row r="22935">
          <cell r="B22935">
            <v>238519.27</v>
          </cell>
          <cell r="C22935">
            <v>2014</v>
          </cell>
          <cell r="D22935" t="str">
            <v>600170  Radio Trunking</v>
          </cell>
          <cell r="E22935" t="str">
            <v>Informal Settlements</v>
          </cell>
          <cell r="F22935" t="str">
            <v>Sewer</v>
          </cell>
        </row>
        <row r="22936">
          <cell r="B22936">
            <v>139901.60999999999</v>
          </cell>
          <cell r="C22936">
            <v>2014</v>
          </cell>
          <cell r="D22936" t="str">
            <v>600170  Radio Trunking</v>
          </cell>
          <cell r="E22936" t="str">
            <v>Logistics</v>
          </cell>
          <cell r="F22936" t="str">
            <v>Sewer</v>
          </cell>
        </row>
        <row r="22937">
          <cell r="B22937">
            <v>0</v>
          </cell>
          <cell r="C22937">
            <v>2014</v>
          </cell>
          <cell r="D22937" t="str">
            <v>600170  Radio Trunking</v>
          </cell>
          <cell r="E22937" t="str">
            <v>Logistics</v>
          </cell>
          <cell r="F22937" t="str">
            <v>Sewer</v>
          </cell>
        </row>
        <row r="22938">
          <cell r="B22938">
            <v>7415.87</v>
          </cell>
          <cell r="C22938">
            <v>2014</v>
          </cell>
          <cell r="D22938" t="str">
            <v>600170  Radio Trunking</v>
          </cell>
          <cell r="E22938" t="str">
            <v>Logistics</v>
          </cell>
          <cell r="F22938" t="str">
            <v>Sewer</v>
          </cell>
        </row>
        <row r="22939">
          <cell r="B22939">
            <v>56698.63</v>
          </cell>
          <cell r="C22939">
            <v>2014</v>
          </cell>
          <cell r="D22939" t="str">
            <v>600170  Radio Trunking</v>
          </cell>
          <cell r="E22939" t="str">
            <v>District 1</v>
          </cell>
          <cell r="F22939" t="str">
            <v>Sewer</v>
          </cell>
        </row>
        <row r="22940">
          <cell r="B22940">
            <v>39030.46</v>
          </cell>
          <cell r="C22940">
            <v>2014</v>
          </cell>
          <cell r="D22940" t="str">
            <v>600170  Radio Trunking</v>
          </cell>
          <cell r="E22940" t="str">
            <v>District 7</v>
          </cell>
          <cell r="F22940" t="str">
            <v>Sewer</v>
          </cell>
        </row>
        <row r="22941">
          <cell r="B22941">
            <v>19283.84</v>
          </cell>
          <cell r="C22941">
            <v>2014</v>
          </cell>
          <cell r="D22941" t="str">
            <v>600170  Radio Trunking</v>
          </cell>
          <cell r="E22941" t="str">
            <v>District 6</v>
          </cell>
          <cell r="F22941" t="str">
            <v>Sewer</v>
          </cell>
        </row>
        <row r="22942">
          <cell r="B22942">
            <v>43459.49</v>
          </cell>
          <cell r="C22942">
            <v>2014</v>
          </cell>
          <cell r="D22942" t="str">
            <v>600170  Radio Trunking</v>
          </cell>
          <cell r="E22942" t="str">
            <v>District 3</v>
          </cell>
          <cell r="F22942" t="str">
            <v>Sewer</v>
          </cell>
        </row>
        <row r="22943">
          <cell r="B22943">
            <v>73779.48</v>
          </cell>
          <cell r="C22943">
            <v>2014</v>
          </cell>
          <cell r="D22943" t="str">
            <v>600170  Radio Trunking</v>
          </cell>
          <cell r="E22943" t="str">
            <v>District 4</v>
          </cell>
          <cell r="F22943" t="str">
            <v>Sewer</v>
          </cell>
        </row>
        <row r="22944">
          <cell r="B22944">
            <v>41093.96</v>
          </cell>
          <cell r="C22944">
            <v>2014</v>
          </cell>
          <cell r="D22944" t="str">
            <v>600170  Radio Trunking</v>
          </cell>
          <cell r="E22944" t="str">
            <v>District 4</v>
          </cell>
          <cell r="F22944" t="str">
            <v>Sewer</v>
          </cell>
        </row>
        <row r="22945">
          <cell r="B22945">
            <v>20054.439999999999</v>
          </cell>
          <cell r="C22945">
            <v>2014</v>
          </cell>
          <cell r="D22945" t="str">
            <v>600170  Radio Trunking</v>
          </cell>
          <cell r="E22945" t="str">
            <v>District 4</v>
          </cell>
          <cell r="F22945" t="str">
            <v>Sewer</v>
          </cell>
        </row>
        <row r="22946">
          <cell r="B22946">
            <v>7984.17</v>
          </cell>
          <cell r="C22946">
            <v>2014</v>
          </cell>
          <cell r="D22946" t="str">
            <v>600170  Radio Trunking</v>
          </cell>
          <cell r="E22946" t="str">
            <v>District 6</v>
          </cell>
          <cell r="F22946" t="str">
            <v>Sewer</v>
          </cell>
        </row>
        <row r="22947">
          <cell r="B22947">
            <v>18520.96</v>
          </cell>
          <cell r="C22947">
            <v>2014</v>
          </cell>
          <cell r="D22947" t="str">
            <v>600170  Radio Trunking</v>
          </cell>
          <cell r="E22947" t="str">
            <v>District 6</v>
          </cell>
          <cell r="F22947" t="str">
            <v>Sewer</v>
          </cell>
        </row>
        <row r="22948">
          <cell r="B22948">
            <v>33375.06</v>
          </cell>
          <cell r="C22948">
            <v>2014</v>
          </cell>
          <cell r="D22948" t="str">
            <v>600170  Radio Trunking</v>
          </cell>
          <cell r="E22948" t="str">
            <v>District 6</v>
          </cell>
          <cell r="F22948" t="str">
            <v>Sewer</v>
          </cell>
        </row>
        <row r="22949">
          <cell r="B22949">
            <v>37262.54</v>
          </cell>
          <cell r="C22949">
            <v>2014</v>
          </cell>
          <cell r="D22949" t="str">
            <v>600170  Radio Trunking</v>
          </cell>
          <cell r="E22949" t="str">
            <v>District 6</v>
          </cell>
          <cell r="F22949" t="str">
            <v>Sewer</v>
          </cell>
        </row>
        <row r="22950">
          <cell r="B22950">
            <v>132334.54999999999</v>
          </cell>
          <cell r="C22950">
            <v>2014</v>
          </cell>
          <cell r="D22950" t="str">
            <v>600170  Radio Trunking</v>
          </cell>
          <cell r="E22950" t="str">
            <v>District 7</v>
          </cell>
          <cell r="F22950" t="str">
            <v>Sewer</v>
          </cell>
        </row>
        <row r="22951">
          <cell r="B22951">
            <v>11915.72</v>
          </cell>
          <cell r="C22951">
            <v>2014</v>
          </cell>
          <cell r="D22951" t="str">
            <v>600170  Radio Trunking</v>
          </cell>
          <cell r="E22951" t="str">
            <v>Logistics</v>
          </cell>
          <cell r="F22951" t="str">
            <v>Water</v>
          </cell>
        </row>
        <row r="22952">
          <cell r="B22952">
            <v>11932.16</v>
          </cell>
          <cell r="C22952">
            <v>2014</v>
          </cell>
          <cell r="D22952" t="str">
            <v>600170  Radio Trunking</v>
          </cell>
          <cell r="E22952" t="str">
            <v>Informal Settlements</v>
          </cell>
          <cell r="F22952" t="str">
            <v>Water</v>
          </cell>
        </row>
        <row r="22953">
          <cell r="B22953">
            <v>224652.74</v>
          </cell>
          <cell r="C22953">
            <v>2014</v>
          </cell>
          <cell r="D22953" t="str">
            <v>600170  Radio Trunking</v>
          </cell>
          <cell r="E22953" t="str">
            <v>TOC</v>
          </cell>
          <cell r="F22953" t="str">
            <v>Water</v>
          </cell>
        </row>
        <row r="22954">
          <cell r="B22954">
            <v>210407.13</v>
          </cell>
          <cell r="C22954">
            <v>2014</v>
          </cell>
          <cell r="D22954" t="str">
            <v>600170  Radio Trunking</v>
          </cell>
          <cell r="E22954" t="str">
            <v>Informal Settlements</v>
          </cell>
          <cell r="F22954" t="str">
            <v>Water</v>
          </cell>
        </row>
        <row r="22955">
          <cell r="B22955">
            <v>35319.56</v>
          </cell>
          <cell r="C22955">
            <v>2014</v>
          </cell>
          <cell r="D22955" t="str">
            <v>600170  Radio Trunking</v>
          </cell>
          <cell r="E22955" t="str">
            <v>TOC</v>
          </cell>
          <cell r="F22955" t="str">
            <v>Water</v>
          </cell>
        </row>
        <row r="22956">
          <cell r="B22956">
            <v>17506.28</v>
          </cell>
          <cell r="C22956">
            <v>2014</v>
          </cell>
          <cell r="D22956" t="str">
            <v>600170  Radio Trunking</v>
          </cell>
          <cell r="E22956" t="str">
            <v>Logistics</v>
          </cell>
          <cell r="F22956" t="str">
            <v>Water</v>
          </cell>
        </row>
        <row r="22957">
          <cell r="B22957">
            <v>73969.759999999995</v>
          </cell>
          <cell r="C22957">
            <v>2014</v>
          </cell>
          <cell r="D22957" t="str">
            <v>600170  Radio Trunking</v>
          </cell>
          <cell r="E22957" t="str">
            <v>Logistics</v>
          </cell>
          <cell r="F22957" t="str">
            <v>Water</v>
          </cell>
        </row>
        <row r="22958">
          <cell r="B22958">
            <v>20867.68</v>
          </cell>
          <cell r="C22958">
            <v>2014</v>
          </cell>
          <cell r="D22958" t="str">
            <v>600170  Radio Trunking</v>
          </cell>
          <cell r="E22958" t="str">
            <v>Logistics</v>
          </cell>
          <cell r="F22958" t="str">
            <v>Water</v>
          </cell>
        </row>
        <row r="22959">
          <cell r="B22959">
            <v>35087</v>
          </cell>
          <cell r="C22959">
            <v>2014</v>
          </cell>
          <cell r="D22959" t="str">
            <v>600170  Radio Trunking</v>
          </cell>
          <cell r="E22959" t="str">
            <v>Logistics</v>
          </cell>
          <cell r="F22959" t="str">
            <v>Water</v>
          </cell>
        </row>
        <row r="22960">
          <cell r="B22960">
            <v>5041.68</v>
          </cell>
          <cell r="C22960">
            <v>2014</v>
          </cell>
          <cell r="D22960" t="str">
            <v>600170  Radio Trunking</v>
          </cell>
          <cell r="E22960" t="str">
            <v>District 1</v>
          </cell>
          <cell r="F22960" t="str">
            <v>Water</v>
          </cell>
        </row>
        <row r="22961">
          <cell r="B22961">
            <v>175212.84</v>
          </cell>
          <cell r="C22961">
            <v>2014</v>
          </cell>
          <cell r="D22961" t="str">
            <v>600190  Security Services</v>
          </cell>
          <cell r="E22961" t="str">
            <v>Informal Settlements</v>
          </cell>
          <cell r="F22961" t="str">
            <v>Sewer</v>
          </cell>
        </row>
        <row r="22962">
          <cell r="B22962">
            <v>800.4</v>
          </cell>
          <cell r="C22962">
            <v>2014</v>
          </cell>
          <cell r="D22962" t="str">
            <v>600190  Security Services</v>
          </cell>
          <cell r="E22962" t="str">
            <v>Logistics</v>
          </cell>
          <cell r="F22962" t="str">
            <v>Sewer</v>
          </cell>
        </row>
        <row r="22963">
          <cell r="B22963">
            <v>1600.8</v>
          </cell>
          <cell r="C22963">
            <v>2014</v>
          </cell>
          <cell r="D22963" t="str">
            <v>600190  Security Services</v>
          </cell>
          <cell r="E22963" t="str">
            <v>District 4</v>
          </cell>
          <cell r="F22963" t="str">
            <v>Sewer</v>
          </cell>
        </row>
        <row r="22964">
          <cell r="B22964">
            <v>7603.8</v>
          </cell>
          <cell r="C22964">
            <v>2014</v>
          </cell>
          <cell r="D22964" t="str">
            <v>600190  Security Services</v>
          </cell>
          <cell r="E22964" t="str">
            <v>District 6</v>
          </cell>
          <cell r="F22964" t="str">
            <v>Sewer</v>
          </cell>
        </row>
        <row r="22965">
          <cell r="B22965">
            <v>400.2</v>
          </cell>
          <cell r="C22965">
            <v>2014</v>
          </cell>
          <cell r="D22965" t="str">
            <v>600190  Security Services</v>
          </cell>
          <cell r="E22965" t="str">
            <v>District 6</v>
          </cell>
          <cell r="F22965" t="str">
            <v>Sewer</v>
          </cell>
        </row>
        <row r="22966">
          <cell r="B22966">
            <v>400.2</v>
          </cell>
          <cell r="C22966">
            <v>2014</v>
          </cell>
          <cell r="D22966" t="str">
            <v>600190  Security Services</v>
          </cell>
          <cell r="E22966" t="str">
            <v>District 6</v>
          </cell>
          <cell r="F22966" t="str">
            <v>Sewer</v>
          </cell>
        </row>
        <row r="22967">
          <cell r="B22967">
            <v>122</v>
          </cell>
          <cell r="C22967">
            <v>2014</v>
          </cell>
          <cell r="D22967" t="str">
            <v>600190  Security Services</v>
          </cell>
          <cell r="E22967" t="str">
            <v>Planning &amp; Design</v>
          </cell>
          <cell r="F22967" t="str">
            <v>Water</v>
          </cell>
        </row>
        <row r="22968">
          <cell r="B22968">
            <v>122</v>
          </cell>
          <cell r="C22968">
            <v>2014</v>
          </cell>
          <cell r="D22968" t="str">
            <v>600190  Security Services</v>
          </cell>
          <cell r="E22968" t="str">
            <v>TOC</v>
          </cell>
          <cell r="F22968" t="str">
            <v>Water</v>
          </cell>
        </row>
        <row r="22969">
          <cell r="B22969">
            <v>122</v>
          </cell>
          <cell r="C22969">
            <v>2014</v>
          </cell>
          <cell r="D22969" t="str">
            <v>600190  Security Services</v>
          </cell>
          <cell r="E22969" t="str">
            <v>Informal Settlements</v>
          </cell>
          <cell r="F22969" t="str">
            <v>Water</v>
          </cell>
        </row>
        <row r="22970">
          <cell r="B22970">
            <v>10805.4</v>
          </cell>
          <cell r="C22970">
            <v>2014</v>
          </cell>
          <cell r="D22970" t="str">
            <v>600190  Security Services</v>
          </cell>
          <cell r="E22970" t="str">
            <v>Logistics</v>
          </cell>
          <cell r="F22970" t="str">
            <v>Water</v>
          </cell>
        </row>
        <row r="22971">
          <cell r="B22971">
            <v>488</v>
          </cell>
          <cell r="C22971">
            <v>2014</v>
          </cell>
          <cell r="D22971" t="str">
            <v>600190  Security Services</v>
          </cell>
          <cell r="E22971" t="str">
            <v>Logistics</v>
          </cell>
          <cell r="F22971" t="str">
            <v>Water</v>
          </cell>
        </row>
        <row r="22972">
          <cell r="B22972">
            <v>5202.6000000000004</v>
          </cell>
          <cell r="C22972">
            <v>2014</v>
          </cell>
          <cell r="D22972" t="str">
            <v>600190  Security Services</v>
          </cell>
          <cell r="E22972" t="str">
            <v>Logistics</v>
          </cell>
          <cell r="F22972" t="str">
            <v>Water</v>
          </cell>
        </row>
        <row r="22973">
          <cell r="B22973">
            <v>122</v>
          </cell>
          <cell r="C22973">
            <v>2014</v>
          </cell>
          <cell r="D22973" t="str">
            <v>600190  Security Services</v>
          </cell>
          <cell r="E22973" t="str">
            <v>District 1</v>
          </cell>
          <cell r="F22973" t="str">
            <v>Water</v>
          </cell>
        </row>
        <row r="22974">
          <cell r="B22974">
            <v>400.2</v>
          </cell>
          <cell r="C22974">
            <v>2014</v>
          </cell>
          <cell r="D22974" t="str">
            <v>600190  Security Services</v>
          </cell>
          <cell r="E22974" t="str">
            <v>District 4</v>
          </cell>
          <cell r="F22974" t="str">
            <v>Water</v>
          </cell>
        </row>
        <row r="22975">
          <cell r="B22975">
            <v>3201.6</v>
          </cell>
          <cell r="C22975">
            <v>2014</v>
          </cell>
          <cell r="D22975" t="str">
            <v>600190  Security Services</v>
          </cell>
          <cell r="E22975" t="str">
            <v>District 8</v>
          </cell>
          <cell r="F22975" t="str">
            <v>Water</v>
          </cell>
        </row>
        <row r="22976">
          <cell r="B22976">
            <v>122</v>
          </cell>
          <cell r="C22976">
            <v>2014</v>
          </cell>
          <cell r="D22976" t="str">
            <v>600190  Security Services</v>
          </cell>
          <cell r="E22976" t="str">
            <v>District 6</v>
          </cell>
          <cell r="F22976" t="str">
            <v>Water</v>
          </cell>
        </row>
        <row r="22977">
          <cell r="B22977">
            <v>122</v>
          </cell>
          <cell r="C22977">
            <v>2014</v>
          </cell>
          <cell r="D22977" t="str">
            <v>600190  Security Services</v>
          </cell>
          <cell r="E22977" t="str">
            <v>District 8</v>
          </cell>
          <cell r="F22977" t="str">
            <v>Water</v>
          </cell>
        </row>
        <row r="22978">
          <cell r="B22978">
            <v>244</v>
          </cell>
          <cell r="C22978">
            <v>2014</v>
          </cell>
          <cell r="D22978" t="str">
            <v>600190  Security Services</v>
          </cell>
          <cell r="E22978" t="str">
            <v>District 8</v>
          </cell>
          <cell r="F22978" t="str">
            <v>Water</v>
          </cell>
        </row>
        <row r="22979">
          <cell r="B22979">
            <v>52492.66</v>
          </cell>
          <cell r="C22979">
            <v>2014</v>
          </cell>
          <cell r="D22979" t="str">
            <v>600200  Telephone and Internet</v>
          </cell>
          <cell r="E22979" t="str">
            <v>District 8</v>
          </cell>
          <cell r="F22979" t="str">
            <v>Water</v>
          </cell>
        </row>
        <row r="22980">
          <cell r="B22980">
            <v>40809.620000000003</v>
          </cell>
          <cell r="C22980">
            <v>2014</v>
          </cell>
          <cell r="D22980" t="str">
            <v>600200  Telephone and Internet</v>
          </cell>
          <cell r="E22980" t="str">
            <v>District 8</v>
          </cell>
          <cell r="F22980" t="str">
            <v>Water</v>
          </cell>
        </row>
        <row r="22981">
          <cell r="B22981">
            <v>1063.48</v>
          </cell>
          <cell r="C22981">
            <v>2014</v>
          </cell>
          <cell r="D22981" t="str">
            <v>600200  Telephone and Internet</v>
          </cell>
          <cell r="E22981" t="str">
            <v>District 6</v>
          </cell>
          <cell r="F22981" t="str">
            <v>Water</v>
          </cell>
        </row>
        <row r="22982">
          <cell r="B22982">
            <v>62555.199999999997</v>
          </cell>
          <cell r="C22982">
            <v>2014</v>
          </cell>
          <cell r="D22982" t="str">
            <v>600200  Telephone and Internet</v>
          </cell>
          <cell r="E22982" t="str">
            <v>District 3</v>
          </cell>
          <cell r="F22982" t="str">
            <v>Water</v>
          </cell>
        </row>
        <row r="22983">
          <cell r="B22983">
            <v>28957.89</v>
          </cell>
          <cell r="C22983">
            <v>2014</v>
          </cell>
          <cell r="D22983" t="str">
            <v>600200  Telephone and Internet</v>
          </cell>
          <cell r="E22983" t="str">
            <v>District 3</v>
          </cell>
          <cell r="F22983" t="str">
            <v>Water</v>
          </cell>
        </row>
        <row r="22984">
          <cell r="B22984">
            <v>30588.65</v>
          </cell>
          <cell r="C22984">
            <v>2014</v>
          </cell>
          <cell r="D22984" t="str">
            <v>600200  Telephone and Internet</v>
          </cell>
          <cell r="E22984" t="str">
            <v>District 3</v>
          </cell>
          <cell r="F22984" t="str">
            <v>Water</v>
          </cell>
        </row>
        <row r="22985">
          <cell r="B22985">
            <v>6552.98</v>
          </cell>
          <cell r="C22985">
            <v>2014</v>
          </cell>
          <cell r="D22985" t="str">
            <v>600200  Telephone and Internet</v>
          </cell>
          <cell r="E22985" t="str">
            <v>District 4</v>
          </cell>
          <cell r="F22985" t="str">
            <v>Water</v>
          </cell>
        </row>
        <row r="22986">
          <cell r="B22986">
            <v>65162.77</v>
          </cell>
          <cell r="C22986">
            <v>2014</v>
          </cell>
          <cell r="D22986" t="str">
            <v>600200  Telephone and Internet</v>
          </cell>
          <cell r="E22986" t="str">
            <v>District 4</v>
          </cell>
          <cell r="F22986" t="str">
            <v>Water</v>
          </cell>
        </row>
        <row r="22987">
          <cell r="B22987">
            <v>95162.06</v>
          </cell>
          <cell r="C22987">
            <v>2014</v>
          </cell>
          <cell r="D22987" t="str">
            <v>600200  Telephone and Internet</v>
          </cell>
          <cell r="E22987" t="str">
            <v>District 4</v>
          </cell>
          <cell r="F22987" t="str">
            <v>Water</v>
          </cell>
        </row>
        <row r="22988">
          <cell r="B22988">
            <v>42497.69</v>
          </cell>
          <cell r="C22988">
            <v>2014</v>
          </cell>
          <cell r="D22988" t="str">
            <v>600200  Telephone and Internet</v>
          </cell>
          <cell r="E22988" t="str">
            <v>District 4</v>
          </cell>
          <cell r="F22988" t="str">
            <v>Water</v>
          </cell>
        </row>
        <row r="22989">
          <cell r="B22989">
            <v>18106.71</v>
          </cell>
          <cell r="C22989">
            <v>2014</v>
          </cell>
          <cell r="D22989" t="str">
            <v>600200  Telephone and Internet</v>
          </cell>
          <cell r="E22989" t="str">
            <v>District 4</v>
          </cell>
          <cell r="F22989" t="str">
            <v>Water</v>
          </cell>
        </row>
        <row r="22990">
          <cell r="B22990">
            <v>30556.37</v>
          </cell>
          <cell r="C22990">
            <v>2014</v>
          </cell>
          <cell r="D22990" t="str">
            <v>600200  Telephone and Internet</v>
          </cell>
          <cell r="E22990" t="str">
            <v>District 8</v>
          </cell>
          <cell r="F22990" t="str">
            <v>Water</v>
          </cell>
        </row>
        <row r="22991">
          <cell r="B22991">
            <v>4362.6099999999997</v>
          </cell>
          <cell r="C22991">
            <v>2014</v>
          </cell>
          <cell r="D22991" t="str">
            <v>600200  Telephone and Internet</v>
          </cell>
          <cell r="E22991" t="str">
            <v>District 8</v>
          </cell>
          <cell r="F22991" t="str">
            <v>Water</v>
          </cell>
        </row>
        <row r="22992">
          <cell r="B22992">
            <v>0</v>
          </cell>
          <cell r="C22992">
            <v>2014</v>
          </cell>
          <cell r="D22992" t="str">
            <v>600200  Telephone and Internet</v>
          </cell>
          <cell r="E22992" t="str">
            <v>District 1</v>
          </cell>
          <cell r="F22992" t="str">
            <v>Water</v>
          </cell>
        </row>
        <row r="22993">
          <cell r="B22993">
            <v>4.01</v>
          </cell>
          <cell r="C22993">
            <v>2014</v>
          </cell>
          <cell r="D22993" t="str">
            <v>600200  Telephone and Internet</v>
          </cell>
          <cell r="E22993" t="str">
            <v>District 8</v>
          </cell>
          <cell r="F22993" t="str">
            <v>Water</v>
          </cell>
        </row>
        <row r="22994">
          <cell r="B22994">
            <v>18979.61</v>
          </cell>
          <cell r="C22994">
            <v>2014</v>
          </cell>
          <cell r="D22994" t="str">
            <v>600200  Telephone and Internet</v>
          </cell>
          <cell r="E22994" t="str">
            <v>District 6</v>
          </cell>
          <cell r="F22994" t="str">
            <v>Water</v>
          </cell>
        </row>
        <row r="22995">
          <cell r="B22995">
            <v>73770.36</v>
          </cell>
          <cell r="C22995">
            <v>2014</v>
          </cell>
          <cell r="D22995" t="str">
            <v>600200  Telephone and Internet</v>
          </cell>
          <cell r="E22995" t="str">
            <v>District 6</v>
          </cell>
          <cell r="F22995" t="str">
            <v>Water</v>
          </cell>
        </row>
        <row r="22996">
          <cell r="B22996">
            <v>0</v>
          </cell>
          <cell r="C22996">
            <v>2014</v>
          </cell>
          <cell r="D22996" t="str">
            <v>600200  Telephone and Internet</v>
          </cell>
          <cell r="E22996" t="str">
            <v>District 6</v>
          </cell>
          <cell r="F22996" t="str">
            <v>Water</v>
          </cell>
        </row>
        <row r="22997">
          <cell r="B22997">
            <v>14603.95</v>
          </cell>
          <cell r="C22997">
            <v>2014</v>
          </cell>
          <cell r="D22997" t="str">
            <v>600200  Telephone and Internet</v>
          </cell>
          <cell r="E22997" t="str">
            <v>District 6</v>
          </cell>
          <cell r="F22997" t="str">
            <v>Water</v>
          </cell>
        </row>
        <row r="22998">
          <cell r="B22998">
            <v>14751.5</v>
          </cell>
          <cell r="C22998">
            <v>2014</v>
          </cell>
          <cell r="D22998" t="str">
            <v>600200  Telephone and Internet</v>
          </cell>
          <cell r="E22998" t="str">
            <v>District 6</v>
          </cell>
          <cell r="F22998" t="str">
            <v>Water</v>
          </cell>
        </row>
        <row r="22999">
          <cell r="B22999">
            <v>31227.26</v>
          </cell>
          <cell r="C22999">
            <v>2014</v>
          </cell>
          <cell r="D22999" t="str">
            <v>600200  Telephone and Internet</v>
          </cell>
          <cell r="E22999" t="str">
            <v>District 6</v>
          </cell>
          <cell r="F22999" t="str">
            <v>Water</v>
          </cell>
        </row>
        <row r="23000">
          <cell r="B23000">
            <v>100337.36</v>
          </cell>
          <cell r="C23000">
            <v>2014</v>
          </cell>
          <cell r="D23000" t="str">
            <v>600200  Telephone and Internet</v>
          </cell>
          <cell r="E23000" t="str">
            <v>District 8</v>
          </cell>
          <cell r="F23000" t="str">
            <v>Water</v>
          </cell>
        </row>
        <row r="23001">
          <cell r="B23001">
            <v>47309.85</v>
          </cell>
          <cell r="C23001">
            <v>2014</v>
          </cell>
          <cell r="D23001" t="str">
            <v>600200  Telephone and Internet</v>
          </cell>
          <cell r="E23001" t="str">
            <v>District 8</v>
          </cell>
          <cell r="F23001" t="str">
            <v>Water</v>
          </cell>
        </row>
        <row r="23002">
          <cell r="B23002">
            <v>883.48</v>
          </cell>
          <cell r="C23002">
            <v>2014</v>
          </cell>
          <cell r="D23002" t="str">
            <v>600200  Telephone and Internet</v>
          </cell>
          <cell r="E23002" t="str">
            <v>District 8</v>
          </cell>
          <cell r="F23002" t="str">
            <v>Water</v>
          </cell>
        </row>
        <row r="23003">
          <cell r="B23003">
            <v>1227.5899999999999</v>
          </cell>
          <cell r="C23003">
            <v>2014</v>
          </cell>
          <cell r="D23003" t="str">
            <v>600200  Telephone and Internet</v>
          </cell>
          <cell r="E23003" t="str">
            <v>District 8</v>
          </cell>
          <cell r="F23003" t="str">
            <v>Water</v>
          </cell>
        </row>
        <row r="23004">
          <cell r="B23004">
            <v>128405.42</v>
          </cell>
          <cell r="C23004">
            <v>2014</v>
          </cell>
          <cell r="D23004" t="str">
            <v>600200  Telephone and Internet</v>
          </cell>
          <cell r="E23004" t="str">
            <v>District 8</v>
          </cell>
          <cell r="F23004" t="str">
            <v>Water</v>
          </cell>
        </row>
        <row r="23005">
          <cell r="B23005">
            <v>4866.0200000000004</v>
          </cell>
          <cell r="C23005">
            <v>2014</v>
          </cell>
          <cell r="D23005" t="str">
            <v>600200  Telephone and Internet</v>
          </cell>
          <cell r="E23005" t="str">
            <v>District 8</v>
          </cell>
          <cell r="F23005" t="str">
            <v>Water</v>
          </cell>
        </row>
        <row r="23006">
          <cell r="B23006">
            <v>299454.99</v>
          </cell>
          <cell r="C23006">
            <v>2014</v>
          </cell>
          <cell r="D23006" t="str">
            <v>600200  Telephone and Internet</v>
          </cell>
          <cell r="E23006" t="str">
            <v>District 8</v>
          </cell>
          <cell r="F23006" t="str">
            <v>Water</v>
          </cell>
        </row>
        <row r="23007">
          <cell r="B23007">
            <v>44724.21</v>
          </cell>
          <cell r="C23007">
            <v>2014</v>
          </cell>
          <cell r="D23007" t="str">
            <v>600200  Telephone and Internet</v>
          </cell>
          <cell r="E23007" t="str">
            <v>District 6</v>
          </cell>
          <cell r="F23007" t="str">
            <v>Water</v>
          </cell>
        </row>
        <row r="23008">
          <cell r="B23008">
            <v>23690.79</v>
          </cell>
          <cell r="C23008">
            <v>2014</v>
          </cell>
          <cell r="D23008" t="str">
            <v>600200  Telephone and Internet</v>
          </cell>
          <cell r="E23008" t="str">
            <v>Informal Settlements</v>
          </cell>
          <cell r="F23008" t="str">
            <v>Sewer</v>
          </cell>
        </row>
        <row r="23009">
          <cell r="B23009">
            <v>26711.68</v>
          </cell>
          <cell r="C23009">
            <v>2014</v>
          </cell>
          <cell r="D23009" t="str">
            <v>600200  Telephone and Internet</v>
          </cell>
          <cell r="E23009" t="str">
            <v>District 1</v>
          </cell>
          <cell r="F23009" t="str">
            <v>Sewer</v>
          </cell>
        </row>
        <row r="23010">
          <cell r="B23010">
            <v>46632.19</v>
          </cell>
          <cell r="C23010">
            <v>2014</v>
          </cell>
          <cell r="D23010" t="str">
            <v>600200  Telephone and Internet</v>
          </cell>
          <cell r="E23010" t="str">
            <v>District 7</v>
          </cell>
          <cell r="F23010" t="str">
            <v>Sewer</v>
          </cell>
        </row>
        <row r="23011">
          <cell r="B23011">
            <v>22604.66</v>
          </cell>
          <cell r="C23011">
            <v>2014</v>
          </cell>
          <cell r="D23011" t="str">
            <v>600200  Telephone and Internet</v>
          </cell>
          <cell r="E23011" t="str">
            <v>District 6</v>
          </cell>
          <cell r="F23011" t="str">
            <v>Sewer</v>
          </cell>
        </row>
        <row r="23012">
          <cell r="B23012">
            <v>16015.65</v>
          </cell>
          <cell r="C23012">
            <v>2014</v>
          </cell>
          <cell r="D23012" t="str">
            <v>600200  Telephone and Internet</v>
          </cell>
          <cell r="E23012" t="str">
            <v>District 3</v>
          </cell>
          <cell r="F23012" t="str">
            <v>Sewer</v>
          </cell>
        </row>
        <row r="23013">
          <cell r="B23013">
            <v>70812.259999999995</v>
          </cell>
          <cell r="C23013">
            <v>2014</v>
          </cell>
          <cell r="D23013" t="str">
            <v>600200  Telephone and Internet</v>
          </cell>
          <cell r="E23013" t="str">
            <v>District 4</v>
          </cell>
          <cell r="F23013" t="str">
            <v>Sewer</v>
          </cell>
        </row>
        <row r="23014">
          <cell r="B23014">
            <v>21260.91</v>
          </cell>
          <cell r="C23014">
            <v>2014</v>
          </cell>
          <cell r="D23014" t="str">
            <v>600200  Telephone and Internet</v>
          </cell>
          <cell r="E23014" t="str">
            <v>District 4</v>
          </cell>
          <cell r="F23014" t="str">
            <v>Sewer</v>
          </cell>
        </row>
        <row r="23015">
          <cell r="B23015">
            <v>19340.96</v>
          </cell>
          <cell r="C23015">
            <v>2014</v>
          </cell>
          <cell r="D23015" t="str">
            <v>600200  Telephone and Internet</v>
          </cell>
          <cell r="E23015" t="str">
            <v>District 4</v>
          </cell>
          <cell r="F23015" t="str">
            <v>Sewer</v>
          </cell>
        </row>
        <row r="23016">
          <cell r="B23016">
            <v>7509.58</v>
          </cell>
          <cell r="C23016">
            <v>2014</v>
          </cell>
          <cell r="D23016" t="str">
            <v>600200  Telephone and Internet</v>
          </cell>
          <cell r="E23016" t="str">
            <v>District 7</v>
          </cell>
          <cell r="F23016" t="str">
            <v>Sewer</v>
          </cell>
        </row>
        <row r="23017">
          <cell r="B23017">
            <v>3516.6</v>
          </cell>
          <cell r="C23017">
            <v>2014</v>
          </cell>
          <cell r="D23017" t="str">
            <v>600200  Telephone and Internet</v>
          </cell>
          <cell r="E23017" t="str">
            <v>District 6</v>
          </cell>
          <cell r="F23017" t="str">
            <v>Sewer</v>
          </cell>
        </row>
        <row r="23018">
          <cell r="B23018">
            <v>4346.1499999999996</v>
          </cell>
          <cell r="C23018">
            <v>2014</v>
          </cell>
          <cell r="D23018" t="str">
            <v>600200  Telephone and Internet</v>
          </cell>
          <cell r="E23018" t="str">
            <v>District 6</v>
          </cell>
          <cell r="F23018" t="str">
            <v>Sewer</v>
          </cell>
        </row>
        <row r="23019">
          <cell r="B23019">
            <v>23668.28</v>
          </cell>
          <cell r="C23019">
            <v>2014</v>
          </cell>
          <cell r="D23019" t="str">
            <v>600200  Telephone and Internet</v>
          </cell>
          <cell r="E23019" t="str">
            <v>District 6</v>
          </cell>
          <cell r="F23019" t="str">
            <v>Sewer</v>
          </cell>
        </row>
        <row r="23020">
          <cell r="B23020">
            <v>10794.7</v>
          </cell>
          <cell r="C23020">
            <v>2014</v>
          </cell>
          <cell r="D23020" t="str">
            <v>600200  Telephone and Internet</v>
          </cell>
          <cell r="E23020" t="str">
            <v>District 7</v>
          </cell>
          <cell r="F23020" t="str">
            <v>Sewer</v>
          </cell>
        </row>
        <row r="23021">
          <cell r="B23021">
            <v>107435.13</v>
          </cell>
          <cell r="C23021">
            <v>2014</v>
          </cell>
          <cell r="D23021" t="str">
            <v>600200  Telephone and Internet</v>
          </cell>
          <cell r="E23021" t="str">
            <v>District 7</v>
          </cell>
          <cell r="F23021" t="str">
            <v>Sewer</v>
          </cell>
        </row>
        <row r="23022">
          <cell r="B23022">
            <v>354.73</v>
          </cell>
          <cell r="C23022">
            <v>2014</v>
          </cell>
          <cell r="D23022" t="str">
            <v>600200  Telephone and Internet</v>
          </cell>
          <cell r="E23022" t="str">
            <v>District 7</v>
          </cell>
          <cell r="F23022" t="str">
            <v>Sewer</v>
          </cell>
        </row>
        <row r="23023">
          <cell r="B23023">
            <v>31615.01</v>
          </cell>
          <cell r="C23023">
            <v>2014</v>
          </cell>
          <cell r="D23023" t="str">
            <v>600200  Telephone and Internet</v>
          </cell>
          <cell r="E23023" t="str">
            <v>Logistics</v>
          </cell>
          <cell r="F23023" t="str">
            <v>Water</v>
          </cell>
        </row>
        <row r="23024">
          <cell r="B23024">
            <v>18509.41</v>
          </cell>
          <cell r="C23024">
            <v>2014</v>
          </cell>
          <cell r="D23024" t="str">
            <v>600200  Telephone and Internet</v>
          </cell>
          <cell r="E23024" t="str">
            <v>Informal Settlements</v>
          </cell>
          <cell r="F23024" t="str">
            <v>Water</v>
          </cell>
        </row>
        <row r="23025">
          <cell r="B23025">
            <v>48303.39</v>
          </cell>
          <cell r="C23025">
            <v>2014</v>
          </cell>
          <cell r="D23025" t="str">
            <v>600200  Telephone and Internet</v>
          </cell>
          <cell r="E23025" t="str">
            <v>TOC</v>
          </cell>
          <cell r="F23025" t="str">
            <v>Water</v>
          </cell>
        </row>
        <row r="23026">
          <cell r="B23026">
            <v>100111.67999999999</v>
          </cell>
          <cell r="C23026">
            <v>2014</v>
          </cell>
          <cell r="D23026" t="str">
            <v>600200  Telephone and Internet</v>
          </cell>
          <cell r="E23026" t="str">
            <v>Informal Settlements</v>
          </cell>
          <cell r="F23026" t="str">
            <v>Water</v>
          </cell>
        </row>
        <row r="23027">
          <cell r="B23027">
            <v>65420.95</v>
          </cell>
          <cell r="C23027">
            <v>2014</v>
          </cell>
          <cell r="D23027" t="str">
            <v>600200  Telephone and Internet</v>
          </cell>
          <cell r="E23027" t="str">
            <v>TOC</v>
          </cell>
          <cell r="F23027" t="str">
            <v>Water</v>
          </cell>
        </row>
        <row r="23028">
          <cell r="B23028">
            <v>35581.760000000002</v>
          </cell>
          <cell r="C23028">
            <v>2014</v>
          </cell>
          <cell r="D23028" t="str">
            <v>600200  Telephone and Internet</v>
          </cell>
          <cell r="E23028" t="str">
            <v>Logistics</v>
          </cell>
          <cell r="F23028" t="str">
            <v>Water</v>
          </cell>
        </row>
        <row r="23029">
          <cell r="B23029">
            <v>25221.73</v>
          </cell>
          <cell r="C23029">
            <v>2014</v>
          </cell>
          <cell r="D23029" t="str">
            <v>600200  Telephone and Internet</v>
          </cell>
          <cell r="E23029" t="str">
            <v>Logistics</v>
          </cell>
          <cell r="F23029" t="str">
            <v>Water</v>
          </cell>
        </row>
        <row r="23030">
          <cell r="B23030">
            <v>63637.03</v>
          </cell>
          <cell r="C23030">
            <v>2014</v>
          </cell>
          <cell r="D23030" t="str">
            <v>600200  Telephone and Internet</v>
          </cell>
          <cell r="E23030" t="str">
            <v>Logistics</v>
          </cell>
          <cell r="F23030" t="str">
            <v>Water</v>
          </cell>
        </row>
        <row r="23031">
          <cell r="B23031">
            <v>1636.73</v>
          </cell>
          <cell r="C23031">
            <v>2014</v>
          </cell>
          <cell r="D23031" t="str">
            <v>600200  Telephone and Internet</v>
          </cell>
          <cell r="E23031" t="str">
            <v>Logistics</v>
          </cell>
          <cell r="F23031" t="str">
            <v>Water</v>
          </cell>
        </row>
        <row r="23032">
          <cell r="B23032">
            <v>49928.82</v>
          </cell>
          <cell r="C23032">
            <v>2014</v>
          </cell>
          <cell r="D23032" t="str">
            <v>600200  Telephone and Internet</v>
          </cell>
          <cell r="E23032" t="str">
            <v>Logistics</v>
          </cell>
          <cell r="F23032" t="str">
            <v>Water</v>
          </cell>
        </row>
        <row r="23033">
          <cell r="B23033">
            <v>43360.19</v>
          </cell>
          <cell r="C23033">
            <v>2014</v>
          </cell>
          <cell r="D23033" t="str">
            <v>600200  Telephone and Internet</v>
          </cell>
          <cell r="E23033" t="str">
            <v>District 1</v>
          </cell>
          <cell r="F23033" t="str">
            <v>Water</v>
          </cell>
        </row>
        <row r="23034">
          <cell r="B23034">
            <v>44927.519999999997</v>
          </cell>
          <cell r="C23034">
            <v>2014</v>
          </cell>
          <cell r="D23034" t="str">
            <v>600200  Telephone and Internet</v>
          </cell>
          <cell r="E23034" t="str">
            <v>District 1</v>
          </cell>
          <cell r="F23034" t="str">
            <v>Water</v>
          </cell>
        </row>
        <row r="23035">
          <cell r="B23035">
            <v>28223.56</v>
          </cell>
          <cell r="C23035">
            <v>2014</v>
          </cell>
          <cell r="D23035" t="str">
            <v>600200  Telephone and Internet</v>
          </cell>
          <cell r="E23035" t="str">
            <v>District 1</v>
          </cell>
          <cell r="F23035" t="str">
            <v>Water</v>
          </cell>
        </row>
        <row r="23036">
          <cell r="B23036">
            <v>-563.04</v>
          </cell>
          <cell r="C23036">
            <v>2014</v>
          </cell>
          <cell r="D23036" t="str">
            <v>600240  Vehicles to Operating</v>
          </cell>
          <cell r="E23036" t="str">
            <v>Logistics</v>
          </cell>
          <cell r="F23036" t="str">
            <v>Water</v>
          </cell>
        </row>
        <row r="23037">
          <cell r="B23037">
            <v>-622889.77</v>
          </cell>
          <cell r="C23037">
            <v>2014</v>
          </cell>
          <cell r="D23037" t="str">
            <v>600240  Vehicles to Operating</v>
          </cell>
          <cell r="E23037" t="str">
            <v>District 1</v>
          </cell>
          <cell r="F23037" t="str">
            <v>Water</v>
          </cell>
        </row>
        <row r="23038">
          <cell r="B23038">
            <v>-363481.93</v>
          </cell>
          <cell r="C23038">
            <v>2014</v>
          </cell>
          <cell r="D23038" t="str">
            <v>600240  Vehicles to Operating</v>
          </cell>
          <cell r="E23038" t="str">
            <v>District 8</v>
          </cell>
          <cell r="F23038" t="str">
            <v>Water</v>
          </cell>
        </row>
        <row r="23039">
          <cell r="B23039">
            <v>-258624.05</v>
          </cell>
          <cell r="C23039">
            <v>2014</v>
          </cell>
          <cell r="D23039" t="str">
            <v>600240  Vehicles to Operating</v>
          </cell>
          <cell r="E23039" t="str">
            <v>District 6</v>
          </cell>
          <cell r="F23039" t="str">
            <v>Water</v>
          </cell>
        </row>
        <row r="23040">
          <cell r="B23040">
            <v>-65223.74</v>
          </cell>
          <cell r="C23040">
            <v>2014</v>
          </cell>
          <cell r="D23040" t="str">
            <v>600240  Vehicles to Operating</v>
          </cell>
          <cell r="E23040" t="str">
            <v>District 3</v>
          </cell>
          <cell r="F23040" t="str">
            <v>Water</v>
          </cell>
        </row>
        <row r="23041">
          <cell r="B23041">
            <v>-298529.53000000003</v>
          </cell>
          <cell r="C23041">
            <v>2014</v>
          </cell>
          <cell r="D23041" t="str">
            <v>600240  Vehicles to Operating</v>
          </cell>
          <cell r="E23041" t="str">
            <v>District 4</v>
          </cell>
          <cell r="F23041" t="str">
            <v>Water</v>
          </cell>
        </row>
        <row r="23042">
          <cell r="B23042">
            <v>-330073.34000000003</v>
          </cell>
          <cell r="C23042">
            <v>2014</v>
          </cell>
          <cell r="D23042" t="str">
            <v>600240  Vehicles to Operating</v>
          </cell>
          <cell r="E23042" t="str">
            <v>District 4</v>
          </cell>
          <cell r="F23042" t="str">
            <v>Water</v>
          </cell>
        </row>
        <row r="23043">
          <cell r="B23043">
            <v>-48302.31</v>
          </cell>
          <cell r="C23043">
            <v>2014</v>
          </cell>
          <cell r="D23043" t="str">
            <v>600240  Vehicles to Operating</v>
          </cell>
          <cell r="E23043" t="str">
            <v>District 4</v>
          </cell>
          <cell r="F23043" t="str">
            <v>Water</v>
          </cell>
        </row>
        <row r="23044">
          <cell r="B23044">
            <v>-1085876.22</v>
          </cell>
          <cell r="C23044">
            <v>2014</v>
          </cell>
          <cell r="D23044" t="str">
            <v>600240  Vehicles to Operating</v>
          </cell>
          <cell r="E23044" t="str">
            <v>District 8</v>
          </cell>
          <cell r="F23044" t="str">
            <v>Water</v>
          </cell>
        </row>
        <row r="23045">
          <cell r="B23045">
            <v>19.600000000000001</v>
          </cell>
          <cell r="C23045">
            <v>2014</v>
          </cell>
          <cell r="D23045" t="str">
            <v>600240  Vehicles to Operating</v>
          </cell>
          <cell r="E23045" t="str">
            <v>District 8</v>
          </cell>
          <cell r="F23045" t="str">
            <v>Water</v>
          </cell>
        </row>
        <row r="23046">
          <cell r="B23046">
            <v>-264130.92</v>
          </cell>
          <cell r="C23046">
            <v>2014</v>
          </cell>
          <cell r="D23046" t="str">
            <v>600240  Vehicles to Operating</v>
          </cell>
          <cell r="E23046" t="str">
            <v>District 6</v>
          </cell>
          <cell r="F23046" t="str">
            <v>Water</v>
          </cell>
        </row>
        <row r="23047">
          <cell r="B23047">
            <v>-215842.19</v>
          </cell>
          <cell r="C23047">
            <v>2014</v>
          </cell>
          <cell r="D23047" t="str">
            <v>600240  Vehicles to Operating</v>
          </cell>
          <cell r="E23047" t="str">
            <v>District 6</v>
          </cell>
          <cell r="F23047" t="str">
            <v>Water</v>
          </cell>
        </row>
        <row r="23048">
          <cell r="B23048">
            <v>-133521.62</v>
          </cell>
          <cell r="C23048">
            <v>2014</v>
          </cell>
          <cell r="D23048" t="str">
            <v>600240  Vehicles to Operating</v>
          </cell>
          <cell r="E23048" t="str">
            <v>District 6</v>
          </cell>
          <cell r="F23048" t="str">
            <v>Water</v>
          </cell>
        </row>
        <row r="23049">
          <cell r="B23049">
            <v>-121469.34</v>
          </cell>
          <cell r="C23049">
            <v>2014</v>
          </cell>
          <cell r="D23049" t="str">
            <v>600240  Vehicles to Operating</v>
          </cell>
          <cell r="E23049" t="str">
            <v>District 6</v>
          </cell>
          <cell r="F23049" t="str">
            <v>Water</v>
          </cell>
        </row>
        <row r="23050">
          <cell r="B23050">
            <v>-169203.96</v>
          </cell>
          <cell r="C23050">
            <v>2014</v>
          </cell>
          <cell r="D23050" t="str">
            <v>600240  Vehicles to Operating</v>
          </cell>
          <cell r="E23050" t="str">
            <v>District 8</v>
          </cell>
          <cell r="F23050" t="str">
            <v>Water</v>
          </cell>
        </row>
        <row r="23051">
          <cell r="B23051">
            <v>-2546015.0699999998</v>
          </cell>
          <cell r="C23051">
            <v>2014</v>
          </cell>
          <cell r="D23051" t="str">
            <v>600240  Vehicles to Operating</v>
          </cell>
          <cell r="E23051" t="str">
            <v>District 8</v>
          </cell>
          <cell r="F23051" t="str">
            <v>Water</v>
          </cell>
        </row>
        <row r="23052">
          <cell r="B23052">
            <v>19.600000000000001</v>
          </cell>
          <cell r="C23052">
            <v>2014</v>
          </cell>
          <cell r="D23052" t="str">
            <v>600240  Vehicles to Operating</v>
          </cell>
          <cell r="E23052" t="str">
            <v>District 8</v>
          </cell>
          <cell r="F23052" t="str">
            <v>Water</v>
          </cell>
        </row>
        <row r="23053">
          <cell r="B23053">
            <v>-132779.75</v>
          </cell>
          <cell r="C23053">
            <v>2014</v>
          </cell>
          <cell r="D23053" t="str">
            <v>600240  Vehicles to Operating</v>
          </cell>
          <cell r="E23053" t="str">
            <v>Informal Settlements</v>
          </cell>
          <cell r="F23053" t="str">
            <v>Sewer</v>
          </cell>
        </row>
        <row r="23054">
          <cell r="B23054">
            <v>-233612.23</v>
          </cell>
          <cell r="C23054">
            <v>2014</v>
          </cell>
          <cell r="D23054" t="str">
            <v>600240  Vehicles to Operating</v>
          </cell>
          <cell r="E23054" t="str">
            <v>Informal Settlements</v>
          </cell>
          <cell r="F23054" t="str">
            <v>Sewer</v>
          </cell>
        </row>
        <row r="23055">
          <cell r="B23055">
            <v>-186996.72</v>
          </cell>
          <cell r="C23055">
            <v>2014</v>
          </cell>
          <cell r="D23055" t="str">
            <v>600240  Vehicles to Operating</v>
          </cell>
          <cell r="E23055" t="str">
            <v>Logistics</v>
          </cell>
          <cell r="F23055" t="str">
            <v>Sewer</v>
          </cell>
        </row>
        <row r="23056">
          <cell r="B23056">
            <v>-323753.49</v>
          </cell>
          <cell r="C23056">
            <v>2014</v>
          </cell>
          <cell r="D23056" t="str">
            <v>600240  Vehicles to Operating</v>
          </cell>
          <cell r="E23056" t="str">
            <v>Logistics</v>
          </cell>
          <cell r="F23056" t="str">
            <v>Sewer</v>
          </cell>
        </row>
        <row r="23057">
          <cell r="B23057">
            <v>-331519.46999999997</v>
          </cell>
          <cell r="C23057">
            <v>2014</v>
          </cell>
          <cell r="D23057" t="str">
            <v>600240  Vehicles to Operating</v>
          </cell>
          <cell r="E23057" t="str">
            <v>District 1</v>
          </cell>
          <cell r="F23057" t="str">
            <v>Sewer</v>
          </cell>
        </row>
        <row r="23058">
          <cell r="B23058">
            <v>-248024.21</v>
          </cell>
          <cell r="C23058">
            <v>2014</v>
          </cell>
          <cell r="D23058" t="str">
            <v>600240  Vehicles to Operating</v>
          </cell>
          <cell r="E23058" t="str">
            <v>District 1</v>
          </cell>
          <cell r="F23058" t="str">
            <v>Sewer</v>
          </cell>
        </row>
        <row r="23059">
          <cell r="B23059">
            <v>-437041.42</v>
          </cell>
          <cell r="C23059">
            <v>2014</v>
          </cell>
          <cell r="D23059" t="str">
            <v>600240  Vehicles to Operating</v>
          </cell>
          <cell r="E23059" t="str">
            <v>District 7</v>
          </cell>
          <cell r="F23059" t="str">
            <v>Sewer</v>
          </cell>
        </row>
        <row r="23060">
          <cell r="B23060">
            <v>-243299.6</v>
          </cell>
          <cell r="C23060">
            <v>2014</v>
          </cell>
          <cell r="D23060" t="str">
            <v>600240  Vehicles to Operating</v>
          </cell>
          <cell r="E23060" t="str">
            <v>District 6</v>
          </cell>
          <cell r="F23060" t="str">
            <v>Sewer</v>
          </cell>
        </row>
        <row r="23061">
          <cell r="B23061">
            <v>-19061.150000000001</v>
          </cell>
          <cell r="C23061">
            <v>2014</v>
          </cell>
          <cell r="D23061" t="str">
            <v>600240  Vehicles to Operating</v>
          </cell>
          <cell r="E23061" t="str">
            <v>District 3</v>
          </cell>
          <cell r="F23061" t="str">
            <v>Sewer</v>
          </cell>
        </row>
        <row r="23062">
          <cell r="B23062">
            <v>-496624.26</v>
          </cell>
          <cell r="C23062">
            <v>2014</v>
          </cell>
          <cell r="D23062" t="str">
            <v>600240  Vehicles to Operating</v>
          </cell>
          <cell r="E23062" t="str">
            <v>District 4</v>
          </cell>
          <cell r="F23062" t="str">
            <v>Sewer</v>
          </cell>
        </row>
        <row r="23063">
          <cell r="B23063">
            <v>-528663.01</v>
          </cell>
          <cell r="C23063">
            <v>2014</v>
          </cell>
          <cell r="D23063" t="str">
            <v>600240  Vehicles to Operating</v>
          </cell>
          <cell r="E23063" t="str">
            <v>District 4</v>
          </cell>
          <cell r="F23063" t="str">
            <v>Sewer</v>
          </cell>
        </row>
        <row r="23064">
          <cell r="B23064">
            <v>-69185.47</v>
          </cell>
          <cell r="C23064">
            <v>2014</v>
          </cell>
          <cell r="D23064" t="str">
            <v>600240  Vehicles to Operating</v>
          </cell>
          <cell r="E23064" t="str">
            <v>District 4</v>
          </cell>
          <cell r="F23064" t="str">
            <v>Sewer</v>
          </cell>
        </row>
        <row r="23065">
          <cell r="B23065">
            <v>-318236.09999999998</v>
          </cell>
          <cell r="C23065">
            <v>2014</v>
          </cell>
          <cell r="D23065" t="str">
            <v>600240  Vehicles to Operating</v>
          </cell>
          <cell r="E23065" t="str">
            <v>District 7</v>
          </cell>
          <cell r="F23065" t="str">
            <v>Sewer</v>
          </cell>
        </row>
        <row r="23066">
          <cell r="B23066">
            <v>-127321.02</v>
          </cell>
          <cell r="C23066">
            <v>2014</v>
          </cell>
          <cell r="D23066" t="str">
            <v>600240  Vehicles to Operating</v>
          </cell>
          <cell r="E23066" t="str">
            <v>District 6</v>
          </cell>
          <cell r="F23066" t="str">
            <v>Sewer</v>
          </cell>
        </row>
        <row r="23067">
          <cell r="B23067">
            <v>-952030.96</v>
          </cell>
          <cell r="C23067">
            <v>2014</v>
          </cell>
          <cell r="D23067" t="str">
            <v>600240  Vehicles to Operating</v>
          </cell>
          <cell r="E23067" t="str">
            <v>District 6</v>
          </cell>
          <cell r="F23067" t="str">
            <v>Sewer</v>
          </cell>
        </row>
        <row r="23068">
          <cell r="B23068">
            <v>-397088.66</v>
          </cell>
          <cell r="C23068">
            <v>2014</v>
          </cell>
          <cell r="D23068" t="str">
            <v>600240  Vehicles to Operating</v>
          </cell>
          <cell r="E23068" t="str">
            <v>District 6</v>
          </cell>
          <cell r="F23068" t="str">
            <v>Sewer</v>
          </cell>
        </row>
        <row r="23069">
          <cell r="B23069">
            <v>-72709.72</v>
          </cell>
          <cell r="C23069">
            <v>2014</v>
          </cell>
          <cell r="D23069" t="str">
            <v>600240  Vehicles to Operating</v>
          </cell>
          <cell r="E23069" t="str">
            <v>District 6</v>
          </cell>
          <cell r="F23069" t="str">
            <v>Sewer</v>
          </cell>
        </row>
        <row r="23070">
          <cell r="B23070">
            <v>-5110881.71</v>
          </cell>
          <cell r="C23070">
            <v>2014</v>
          </cell>
          <cell r="D23070" t="str">
            <v>600240  Vehicles to Operating</v>
          </cell>
          <cell r="E23070" t="str">
            <v>District 7</v>
          </cell>
          <cell r="F23070" t="str">
            <v>Sewer</v>
          </cell>
        </row>
        <row r="23071">
          <cell r="B23071">
            <v>-225081.69</v>
          </cell>
          <cell r="C23071">
            <v>2014</v>
          </cell>
          <cell r="D23071" t="str">
            <v>600240  Vehicles to Operating</v>
          </cell>
          <cell r="E23071" t="str">
            <v>District 7</v>
          </cell>
          <cell r="F23071" t="str">
            <v>Sewer</v>
          </cell>
        </row>
        <row r="23072">
          <cell r="B23072">
            <v>-73839</v>
          </cell>
          <cell r="C23072">
            <v>2014</v>
          </cell>
          <cell r="D23072" t="str">
            <v>600240  Vehicles to Operating</v>
          </cell>
          <cell r="E23072" t="str">
            <v>Informal Settlements</v>
          </cell>
          <cell r="F23072" t="str">
            <v>Water</v>
          </cell>
        </row>
        <row r="23073">
          <cell r="B23073">
            <v>-15034.43</v>
          </cell>
          <cell r="C23073">
            <v>2014</v>
          </cell>
          <cell r="D23073" t="str">
            <v>600240  Vehicles to Operating</v>
          </cell>
          <cell r="E23073" t="str">
            <v>Informal Settlements</v>
          </cell>
          <cell r="F23073" t="str">
            <v>Water</v>
          </cell>
        </row>
        <row r="23074">
          <cell r="B23074">
            <v>0</v>
          </cell>
          <cell r="C23074">
            <v>2014</v>
          </cell>
          <cell r="D23074" t="str">
            <v>600250  Postage</v>
          </cell>
          <cell r="E23074" t="str">
            <v>Logistics</v>
          </cell>
          <cell r="F23074" t="str">
            <v>Water</v>
          </cell>
        </row>
        <row r="23075">
          <cell r="B23075">
            <v>4.29</v>
          </cell>
          <cell r="C23075">
            <v>2014</v>
          </cell>
          <cell r="D23075" t="str">
            <v>600250  Postage</v>
          </cell>
          <cell r="E23075" t="str">
            <v>District 3</v>
          </cell>
          <cell r="F23075" t="str">
            <v>Water</v>
          </cell>
        </row>
        <row r="23076">
          <cell r="B23076">
            <v>470.58</v>
          </cell>
          <cell r="C23076">
            <v>2014</v>
          </cell>
          <cell r="D23076" t="str">
            <v>600250  Postage</v>
          </cell>
          <cell r="E23076" t="str">
            <v>District 4</v>
          </cell>
          <cell r="F23076" t="str">
            <v>Water</v>
          </cell>
        </row>
        <row r="23077">
          <cell r="B23077">
            <v>8.4600000000000009</v>
          </cell>
          <cell r="C23077">
            <v>2014</v>
          </cell>
          <cell r="D23077" t="str">
            <v>600250  Postage</v>
          </cell>
          <cell r="E23077" t="str">
            <v>District 8</v>
          </cell>
          <cell r="F23077" t="str">
            <v>Water</v>
          </cell>
        </row>
        <row r="23078">
          <cell r="B23078">
            <v>85.8</v>
          </cell>
          <cell r="C23078">
            <v>2014</v>
          </cell>
          <cell r="D23078" t="str">
            <v>600250  Postage</v>
          </cell>
          <cell r="E23078" t="str">
            <v>District 8</v>
          </cell>
          <cell r="F23078" t="str">
            <v>Water</v>
          </cell>
        </row>
        <row r="23079">
          <cell r="B23079">
            <v>4216.25</v>
          </cell>
          <cell r="C23079">
            <v>2014</v>
          </cell>
          <cell r="D23079" t="str">
            <v>600250  Postage</v>
          </cell>
          <cell r="E23079" t="str">
            <v>District 8</v>
          </cell>
          <cell r="F23079" t="str">
            <v>Water</v>
          </cell>
        </row>
        <row r="23080">
          <cell r="B23080">
            <v>7646.88</v>
          </cell>
          <cell r="C23080">
            <v>2014</v>
          </cell>
          <cell r="D23080" t="str">
            <v>600290  CCTV  Maintenance</v>
          </cell>
          <cell r="E23080" t="str">
            <v>District 3</v>
          </cell>
          <cell r="F23080" t="str">
            <v>Sewer</v>
          </cell>
        </row>
        <row r="23081">
          <cell r="B23081">
            <v>57351.6</v>
          </cell>
          <cell r="C23081">
            <v>2014</v>
          </cell>
          <cell r="D23081" t="str">
            <v>600290  CCTV  Maintenance</v>
          </cell>
          <cell r="E23081" t="str">
            <v>TOC</v>
          </cell>
          <cell r="F23081" t="str">
            <v>Water</v>
          </cell>
        </row>
        <row r="23082">
          <cell r="B23082">
            <v>28038.560000000001</v>
          </cell>
          <cell r="C23082">
            <v>2014</v>
          </cell>
          <cell r="D23082" t="str">
            <v>600290  CCTV  Maintenance</v>
          </cell>
          <cell r="E23082" t="str">
            <v>District 6</v>
          </cell>
          <cell r="F23082" t="str">
            <v>Water</v>
          </cell>
        </row>
        <row r="23083">
          <cell r="B23083">
            <v>21028.92</v>
          </cell>
          <cell r="C23083">
            <v>2014</v>
          </cell>
          <cell r="D23083" t="str">
            <v>600290  CCTV  Maintenance</v>
          </cell>
          <cell r="E23083" t="str">
            <v>District 8</v>
          </cell>
          <cell r="F23083" t="str">
            <v>Water</v>
          </cell>
        </row>
        <row r="23084">
          <cell r="B23084">
            <v>21182</v>
          </cell>
          <cell r="C23084">
            <v>2014</v>
          </cell>
          <cell r="D23084" t="str">
            <v>600300  Electronic Maintenance</v>
          </cell>
          <cell r="E23084" t="str">
            <v>Logistics</v>
          </cell>
          <cell r="F23084" t="str">
            <v>Sewer</v>
          </cell>
        </row>
        <row r="23085">
          <cell r="B23085">
            <v>3094</v>
          </cell>
          <cell r="C23085">
            <v>2014</v>
          </cell>
          <cell r="D23085" t="str">
            <v>600300  Electronic Maintenance</v>
          </cell>
          <cell r="E23085" t="str">
            <v>District 4</v>
          </cell>
          <cell r="F23085" t="str">
            <v>Sewer</v>
          </cell>
        </row>
        <row r="23086">
          <cell r="B23086">
            <v>2618</v>
          </cell>
          <cell r="C23086">
            <v>2014</v>
          </cell>
          <cell r="D23086" t="str">
            <v>600300  Electronic Maintenance</v>
          </cell>
          <cell r="E23086" t="str">
            <v>District 6</v>
          </cell>
          <cell r="F23086" t="str">
            <v>Sewer</v>
          </cell>
        </row>
        <row r="23087">
          <cell r="B23087">
            <v>4998</v>
          </cell>
          <cell r="C23087">
            <v>2014</v>
          </cell>
          <cell r="D23087" t="str">
            <v>600300  Electronic Maintenance</v>
          </cell>
          <cell r="E23087" t="str">
            <v>Logistics</v>
          </cell>
          <cell r="F23087" t="str">
            <v>Water</v>
          </cell>
        </row>
        <row r="23088">
          <cell r="B23088">
            <v>3094</v>
          </cell>
          <cell r="C23088">
            <v>2014</v>
          </cell>
          <cell r="D23088" t="str">
            <v>600300  Electronic Maintenance</v>
          </cell>
          <cell r="E23088" t="str">
            <v>District 1</v>
          </cell>
          <cell r="F23088" t="str">
            <v>Water</v>
          </cell>
        </row>
        <row r="23089">
          <cell r="B23089">
            <v>3094</v>
          </cell>
          <cell r="C23089">
            <v>2014</v>
          </cell>
          <cell r="D23089" t="str">
            <v>600300  Electronic Maintenance</v>
          </cell>
          <cell r="E23089" t="str">
            <v>District 4</v>
          </cell>
          <cell r="F23089" t="str">
            <v>Water</v>
          </cell>
        </row>
        <row r="23090">
          <cell r="B23090">
            <v>3463392</v>
          </cell>
          <cell r="C23090">
            <v>2014</v>
          </cell>
          <cell r="D23090" t="str">
            <v>600340  Scientific Services</v>
          </cell>
          <cell r="E23090" t="str">
            <v>Planning &amp; Design</v>
          </cell>
          <cell r="F23090" t="str">
            <v>Sewer</v>
          </cell>
        </row>
        <row r="23091">
          <cell r="B23091">
            <v>7172820</v>
          </cell>
          <cell r="C23091">
            <v>2014</v>
          </cell>
          <cell r="D23091" t="str">
            <v>600340  Scientific Services</v>
          </cell>
          <cell r="E23091" t="str">
            <v>Logistics</v>
          </cell>
          <cell r="F23091" t="str">
            <v>Water</v>
          </cell>
        </row>
        <row r="23092">
          <cell r="B23092">
            <v>4350</v>
          </cell>
          <cell r="C23092">
            <v>2014</v>
          </cell>
          <cell r="D23092" t="str">
            <v>480300  Transfer to / from Housing Statutory Fun</v>
          </cell>
          <cell r="E23092" t="str">
            <v>District 1</v>
          </cell>
          <cell r="F23092" t="str">
            <v>Sewer</v>
          </cell>
        </row>
        <row r="23093">
          <cell r="B23093">
            <v>94494.96</v>
          </cell>
          <cell r="C23093">
            <v>2014</v>
          </cell>
          <cell r="D23093" t="str">
            <v>480300  Transfer to / from Housing Statutory Fun</v>
          </cell>
          <cell r="E23093" t="str">
            <v>District 7</v>
          </cell>
          <cell r="F23093" t="str">
            <v>Sewer</v>
          </cell>
        </row>
        <row r="23094">
          <cell r="B23094">
            <v>271871.52</v>
          </cell>
          <cell r="C23094">
            <v>2014</v>
          </cell>
          <cell r="D23094" t="str">
            <v>480300  Transfer to / from Housing Statutory Fun</v>
          </cell>
          <cell r="E23094" t="str">
            <v>District 7</v>
          </cell>
          <cell r="F23094" t="str">
            <v>Sewer</v>
          </cell>
        </row>
        <row r="23095">
          <cell r="B23095">
            <v>203148</v>
          </cell>
          <cell r="C23095">
            <v>2014</v>
          </cell>
          <cell r="D23095" t="str">
            <v>480300  Transfer to / from Housing Statutory Fun</v>
          </cell>
          <cell r="E23095" t="str">
            <v>District 1</v>
          </cell>
          <cell r="F23095" t="str">
            <v>Water</v>
          </cell>
        </row>
        <row r="23096">
          <cell r="B23096">
            <v>271871.52</v>
          </cell>
          <cell r="C23096">
            <v>2014</v>
          </cell>
          <cell r="D23096" t="str">
            <v>480300  Transfer to / from Housing Statutory Fun</v>
          </cell>
          <cell r="E23096" t="str">
            <v>District 8</v>
          </cell>
          <cell r="F23096" t="str">
            <v>Water</v>
          </cell>
        </row>
        <row r="23097">
          <cell r="B23097">
            <v>-53150.54</v>
          </cell>
          <cell r="C23097">
            <v>2014</v>
          </cell>
          <cell r="D23097" t="str">
            <v>480500  Transfer to / from Future Depreciation F</v>
          </cell>
          <cell r="E23097" t="str">
            <v>Planning &amp; Design</v>
          </cell>
          <cell r="F23097" t="str">
            <v>Sewer</v>
          </cell>
        </row>
        <row r="23098">
          <cell r="B23098">
            <v>-10673276.42</v>
          </cell>
          <cell r="C23098">
            <v>2014</v>
          </cell>
          <cell r="D23098" t="str">
            <v>480500  Transfer to / from Future Depreciation F</v>
          </cell>
          <cell r="E23098" t="str">
            <v>Planning &amp; Design</v>
          </cell>
          <cell r="F23098" t="str">
            <v>Sewer</v>
          </cell>
        </row>
        <row r="23099">
          <cell r="B23099">
            <v>-7520094.7400000002</v>
          </cell>
          <cell r="C23099">
            <v>2014</v>
          </cell>
          <cell r="D23099" t="str">
            <v>480500  Transfer to / from Future Depreciation F</v>
          </cell>
          <cell r="E23099" t="str">
            <v>Logistics</v>
          </cell>
          <cell r="F23099" t="str">
            <v>Water</v>
          </cell>
        </row>
        <row r="23100">
          <cell r="B23100">
            <v>-1314301.32</v>
          </cell>
          <cell r="C23100">
            <v>2014</v>
          </cell>
          <cell r="D23100" t="str">
            <v>480520  Transfer to / from Future Depreciation F</v>
          </cell>
          <cell r="E23100" t="str">
            <v>Planning &amp; Design</v>
          </cell>
          <cell r="F23100" t="str">
            <v>Sewer</v>
          </cell>
        </row>
        <row r="23101">
          <cell r="B23101">
            <v>-3498804.2</v>
          </cell>
          <cell r="C23101">
            <v>2014</v>
          </cell>
          <cell r="D23101" t="str">
            <v>480520  Transfer to / from Future Depreciation F</v>
          </cell>
          <cell r="E23101" t="str">
            <v>Planning &amp; Design</v>
          </cell>
          <cell r="F23101" t="str">
            <v>Sewer</v>
          </cell>
        </row>
        <row r="23102">
          <cell r="B23102">
            <v>-1244009.82</v>
          </cell>
          <cell r="C23102">
            <v>2014</v>
          </cell>
          <cell r="D23102" t="str">
            <v>480520  Transfer to / from Future Depreciation F</v>
          </cell>
          <cell r="E23102" t="str">
            <v>Informal Settlements</v>
          </cell>
          <cell r="F23102" t="str">
            <v>Sewer</v>
          </cell>
        </row>
        <row r="23103">
          <cell r="B23103">
            <v>-947519.5</v>
          </cell>
          <cell r="C23103">
            <v>2014</v>
          </cell>
          <cell r="D23103" t="str">
            <v>480520  Transfer to / from Future Depreciation F</v>
          </cell>
          <cell r="E23103" t="str">
            <v>Logistics</v>
          </cell>
          <cell r="F23103" t="str">
            <v>Sewer</v>
          </cell>
        </row>
        <row r="23104">
          <cell r="B23104">
            <v>-20561.04</v>
          </cell>
          <cell r="C23104">
            <v>2014</v>
          </cell>
          <cell r="D23104" t="str">
            <v>480520  Transfer to / from Future Depreciation F</v>
          </cell>
          <cell r="E23104" t="str">
            <v>Logistics</v>
          </cell>
          <cell r="F23104" t="str">
            <v>Sewer</v>
          </cell>
        </row>
        <row r="23105">
          <cell r="B23105">
            <v>-148.1</v>
          </cell>
          <cell r="C23105">
            <v>2014</v>
          </cell>
          <cell r="D23105" t="str">
            <v>480520  Transfer to / from Future Depreciation F</v>
          </cell>
          <cell r="E23105" t="str">
            <v>District 1</v>
          </cell>
          <cell r="F23105" t="str">
            <v>Sewer</v>
          </cell>
        </row>
        <row r="23106">
          <cell r="B23106">
            <v>-365984.41</v>
          </cell>
          <cell r="C23106">
            <v>2014</v>
          </cell>
          <cell r="D23106" t="str">
            <v>480520  Transfer to / from Future Depreciation F</v>
          </cell>
          <cell r="E23106" t="str">
            <v>District 1</v>
          </cell>
          <cell r="F23106" t="str">
            <v>Sewer</v>
          </cell>
        </row>
        <row r="23107">
          <cell r="B23107">
            <v>-3307426.75</v>
          </cell>
          <cell r="C23107">
            <v>2014</v>
          </cell>
          <cell r="D23107" t="str">
            <v>480520  Transfer to / from Future Depreciation F</v>
          </cell>
          <cell r="E23107" t="str">
            <v>District 3</v>
          </cell>
          <cell r="F23107" t="str">
            <v>Sewer</v>
          </cell>
        </row>
        <row r="23108">
          <cell r="B23108">
            <v>-586135.42000000004</v>
          </cell>
          <cell r="C23108">
            <v>2014</v>
          </cell>
          <cell r="D23108" t="str">
            <v>480520  Transfer to / from Future Depreciation F</v>
          </cell>
          <cell r="E23108" t="str">
            <v>District 3</v>
          </cell>
          <cell r="F23108" t="str">
            <v>Sewer</v>
          </cell>
        </row>
        <row r="23109">
          <cell r="B23109">
            <v>-44070.99</v>
          </cell>
          <cell r="C23109">
            <v>2014</v>
          </cell>
          <cell r="D23109" t="str">
            <v>480520  Transfer to / from Future Depreciation F</v>
          </cell>
          <cell r="E23109" t="str">
            <v>District 7</v>
          </cell>
          <cell r="F23109" t="str">
            <v>Sewer</v>
          </cell>
        </row>
        <row r="23110">
          <cell r="B23110">
            <v>-78970.759999999995</v>
          </cell>
          <cell r="C23110">
            <v>2014</v>
          </cell>
          <cell r="D23110" t="str">
            <v>480520  Transfer to / from Future Depreciation F</v>
          </cell>
          <cell r="E23110" t="str">
            <v>District 6</v>
          </cell>
          <cell r="F23110" t="str">
            <v>Sewer</v>
          </cell>
        </row>
        <row r="23111">
          <cell r="B23111">
            <v>-6488.88</v>
          </cell>
          <cell r="C23111">
            <v>2014</v>
          </cell>
          <cell r="D23111" t="str">
            <v>480520  Transfer to / from Future Depreciation F</v>
          </cell>
          <cell r="E23111" t="str">
            <v>District 6</v>
          </cell>
          <cell r="F23111" t="str">
            <v>Sewer</v>
          </cell>
        </row>
        <row r="23112">
          <cell r="B23112">
            <v>-601973.46</v>
          </cell>
          <cell r="C23112">
            <v>2014</v>
          </cell>
          <cell r="D23112" t="str">
            <v>480520  Transfer to / from Future Depreciation F</v>
          </cell>
          <cell r="E23112" t="str">
            <v>District 7</v>
          </cell>
          <cell r="F23112" t="str">
            <v>Sewer</v>
          </cell>
        </row>
        <row r="23113">
          <cell r="B23113">
            <v>-387850.86</v>
          </cell>
          <cell r="C23113">
            <v>2014</v>
          </cell>
          <cell r="D23113" t="str">
            <v>480520  Transfer to / from Future Depreciation F</v>
          </cell>
          <cell r="E23113" t="str">
            <v>District 7</v>
          </cell>
          <cell r="F23113" t="str">
            <v>Sewer</v>
          </cell>
        </row>
        <row r="23114">
          <cell r="B23114">
            <v>-5467.25</v>
          </cell>
          <cell r="C23114">
            <v>2014</v>
          </cell>
          <cell r="D23114" t="str">
            <v>480520  Transfer to / from Future Depreciation F</v>
          </cell>
          <cell r="E23114" t="str">
            <v>District 7</v>
          </cell>
          <cell r="F23114" t="str">
            <v>Sewer</v>
          </cell>
        </row>
        <row r="23115">
          <cell r="B23115">
            <v>-1137795.56</v>
          </cell>
          <cell r="C23115">
            <v>2014</v>
          </cell>
          <cell r="D23115" t="str">
            <v>480520  Transfer to / from Future Depreciation F</v>
          </cell>
          <cell r="E23115" t="str">
            <v>Logistics</v>
          </cell>
          <cell r="F23115" t="str">
            <v>Water</v>
          </cell>
        </row>
        <row r="23116">
          <cell r="B23116">
            <v>-2026286.59</v>
          </cell>
          <cell r="C23116">
            <v>2014</v>
          </cell>
          <cell r="D23116" t="str">
            <v>480520  Transfer to / from Future Depreciation F</v>
          </cell>
          <cell r="E23116" t="str">
            <v>Planning &amp; Design</v>
          </cell>
          <cell r="F23116" t="str">
            <v>Water</v>
          </cell>
        </row>
        <row r="23117">
          <cell r="B23117">
            <v>-111325.96</v>
          </cell>
          <cell r="C23117">
            <v>2014</v>
          </cell>
          <cell r="D23117" t="str">
            <v>480520  Transfer to / from Future Depreciation F</v>
          </cell>
          <cell r="E23117" t="str">
            <v>Informal Settlements</v>
          </cell>
          <cell r="F23117" t="str">
            <v>Water</v>
          </cell>
        </row>
        <row r="23118">
          <cell r="B23118">
            <v>-279910.74</v>
          </cell>
          <cell r="C23118">
            <v>2014</v>
          </cell>
          <cell r="D23118" t="str">
            <v>480520  Transfer to / from Future Depreciation F</v>
          </cell>
          <cell r="E23118" t="str">
            <v>District 3</v>
          </cell>
          <cell r="F23118" t="str">
            <v>Water</v>
          </cell>
        </row>
        <row r="23119">
          <cell r="B23119">
            <v>-560125.39</v>
          </cell>
          <cell r="C23119">
            <v>2014</v>
          </cell>
          <cell r="D23119" t="str">
            <v>480520  Transfer to / from Future Depreciation F</v>
          </cell>
          <cell r="E23119" t="str">
            <v>District 3</v>
          </cell>
          <cell r="F23119" t="str">
            <v>Water</v>
          </cell>
        </row>
        <row r="23120">
          <cell r="B23120">
            <v>-156940.82</v>
          </cell>
          <cell r="C23120">
            <v>2014</v>
          </cell>
          <cell r="D23120" t="str">
            <v>480520  Transfer to / from Future Depreciation F</v>
          </cell>
          <cell r="E23120" t="str">
            <v>District 8</v>
          </cell>
          <cell r="F23120" t="str">
            <v>Water</v>
          </cell>
        </row>
        <row r="23121">
          <cell r="B23121">
            <v>-9458.8700000000008</v>
          </cell>
          <cell r="C23121">
            <v>2014</v>
          </cell>
          <cell r="D23121" t="str">
            <v>480520  Transfer to / from Future Depreciation F</v>
          </cell>
          <cell r="E23121" t="str">
            <v>District 8</v>
          </cell>
          <cell r="F23121" t="str">
            <v>Water</v>
          </cell>
        </row>
        <row r="23122">
          <cell r="B23122">
            <v>-3320150.74</v>
          </cell>
          <cell r="C23122">
            <v>2014</v>
          </cell>
          <cell r="D23122" t="str">
            <v>480530  Transfer to / from Future Depreciation F</v>
          </cell>
          <cell r="E23122" t="str">
            <v>Planning &amp; Design</v>
          </cell>
          <cell r="F23122" t="str">
            <v>Sewer</v>
          </cell>
        </row>
        <row r="23123">
          <cell r="B23123">
            <v>-1289788.1499999999</v>
          </cell>
          <cell r="C23123">
            <v>2014</v>
          </cell>
          <cell r="D23123" t="str">
            <v>480530  Transfer to / from Future Depreciation F</v>
          </cell>
          <cell r="E23123" t="str">
            <v>Planning &amp; Design</v>
          </cell>
          <cell r="F23123" t="str">
            <v>Sewer</v>
          </cell>
        </row>
        <row r="23124">
          <cell r="B23124">
            <v>-58528.86</v>
          </cell>
          <cell r="C23124">
            <v>2014</v>
          </cell>
          <cell r="D23124" t="str">
            <v>480530  Transfer to / from Future Depreciation F</v>
          </cell>
          <cell r="E23124" t="str">
            <v>District 1</v>
          </cell>
          <cell r="F23124" t="str">
            <v>Sewer</v>
          </cell>
        </row>
        <row r="23125">
          <cell r="B23125">
            <v>-197147.82</v>
          </cell>
          <cell r="C23125">
            <v>2014</v>
          </cell>
          <cell r="D23125" t="str">
            <v>480530  Transfer to / from Future Depreciation F</v>
          </cell>
          <cell r="E23125" t="str">
            <v>District 3</v>
          </cell>
          <cell r="F23125" t="str">
            <v>Sewer</v>
          </cell>
        </row>
        <row r="23126">
          <cell r="B23126">
            <v>-103700</v>
          </cell>
          <cell r="C23126">
            <v>2014</v>
          </cell>
          <cell r="D23126" t="str">
            <v>480530  Transfer to / from Future Depreciation F</v>
          </cell>
          <cell r="E23126" t="str">
            <v>District 4</v>
          </cell>
          <cell r="F23126" t="str">
            <v>Sewer</v>
          </cell>
        </row>
        <row r="23127">
          <cell r="B23127">
            <v>-24929.65</v>
          </cell>
          <cell r="C23127">
            <v>2014</v>
          </cell>
          <cell r="D23127" t="str">
            <v>480530  Transfer to / from Future Depreciation F</v>
          </cell>
          <cell r="E23127" t="str">
            <v>District 7</v>
          </cell>
          <cell r="F23127" t="str">
            <v>Sewer</v>
          </cell>
        </row>
        <row r="23128">
          <cell r="B23128">
            <v>-9602</v>
          </cell>
          <cell r="C23128">
            <v>2014</v>
          </cell>
          <cell r="D23128" t="str">
            <v>480530  Transfer to / from Future Depreciation F</v>
          </cell>
          <cell r="E23128" t="str">
            <v>District 7</v>
          </cell>
          <cell r="F23128" t="str">
            <v>Sewer</v>
          </cell>
        </row>
        <row r="23129">
          <cell r="B23129">
            <v>-17861.169999999998</v>
          </cell>
          <cell r="C23129">
            <v>2014</v>
          </cell>
          <cell r="D23129" t="str">
            <v>480530  Transfer to / from Future Depreciation F</v>
          </cell>
          <cell r="E23129" t="str">
            <v>District 7</v>
          </cell>
          <cell r="F23129" t="str">
            <v>Sewer</v>
          </cell>
        </row>
        <row r="23130">
          <cell r="B23130">
            <v>-4153489.91</v>
          </cell>
          <cell r="C23130">
            <v>2014</v>
          </cell>
          <cell r="D23130" t="str">
            <v>480530  Transfer to / from Future Depreciation F</v>
          </cell>
          <cell r="E23130" t="str">
            <v>Logistics</v>
          </cell>
          <cell r="F23130" t="str">
            <v>Water</v>
          </cell>
        </row>
        <row r="23131">
          <cell r="B23131">
            <v>-193353.37</v>
          </cell>
          <cell r="C23131">
            <v>2014</v>
          </cell>
          <cell r="D23131" t="str">
            <v>480530  Transfer to / from Future Depreciation F</v>
          </cell>
          <cell r="E23131" t="str">
            <v>Planning &amp; Design</v>
          </cell>
          <cell r="F23131" t="str">
            <v>Water</v>
          </cell>
        </row>
        <row r="23132">
          <cell r="B23132">
            <v>-94088.02</v>
          </cell>
          <cell r="C23132">
            <v>2014</v>
          </cell>
          <cell r="D23132" t="str">
            <v>480530  Transfer to / from Future Depreciation F</v>
          </cell>
          <cell r="E23132" t="str">
            <v>District 3</v>
          </cell>
          <cell r="F23132" t="str">
            <v>Water</v>
          </cell>
        </row>
        <row r="23133">
          <cell r="B23133">
            <v>-65804.33</v>
          </cell>
          <cell r="C23133">
            <v>2014</v>
          </cell>
          <cell r="D23133" t="str">
            <v>480530  Transfer to / from Future Depreciation F</v>
          </cell>
          <cell r="E23133" t="str">
            <v>District 4</v>
          </cell>
          <cell r="F23133" t="str">
            <v>Water</v>
          </cell>
        </row>
        <row r="23134">
          <cell r="B23134">
            <v>-300067.98</v>
          </cell>
          <cell r="C23134">
            <v>2014</v>
          </cell>
          <cell r="D23134" t="str">
            <v>480530  Transfer to / from Future Depreciation F</v>
          </cell>
          <cell r="E23134" t="str">
            <v>District 8</v>
          </cell>
          <cell r="F23134" t="str">
            <v>Water</v>
          </cell>
        </row>
        <row r="23135">
          <cell r="B23135">
            <v>-25000</v>
          </cell>
          <cell r="C23135">
            <v>2014</v>
          </cell>
          <cell r="D23135" t="str">
            <v>480530  Transfer to / from Future Depreciation F</v>
          </cell>
          <cell r="E23135" t="str">
            <v>District 6</v>
          </cell>
          <cell r="F23135" t="str">
            <v>Water</v>
          </cell>
        </row>
        <row r="23136">
          <cell r="B23136">
            <v>-568259.23</v>
          </cell>
          <cell r="C23136">
            <v>2014</v>
          </cell>
          <cell r="D23136" t="str">
            <v>480550  Transfer to / from Future Depreciation F</v>
          </cell>
          <cell r="E23136" t="str">
            <v>Logistics</v>
          </cell>
          <cell r="F23136" t="str">
            <v>Water</v>
          </cell>
        </row>
        <row r="23137">
          <cell r="B23137">
            <v>-2335216.1</v>
          </cell>
          <cell r="C23137">
            <v>2014</v>
          </cell>
          <cell r="D23137" t="str">
            <v>480550  Transfer to / from Future Depreciation F</v>
          </cell>
          <cell r="E23137" t="str">
            <v>Planning &amp; Design</v>
          </cell>
          <cell r="F23137" t="str">
            <v>Water</v>
          </cell>
        </row>
        <row r="23138">
          <cell r="B23138">
            <v>-517.01</v>
          </cell>
          <cell r="C23138">
            <v>2014</v>
          </cell>
          <cell r="D23138" t="str">
            <v>480550  Transfer to / from Future Depreciation F</v>
          </cell>
          <cell r="E23138" t="str">
            <v>District 6</v>
          </cell>
          <cell r="F23138" t="str">
            <v>Water</v>
          </cell>
        </row>
        <row r="23139">
          <cell r="B23139">
            <v>270636.90999999997</v>
          </cell>
          <cell r="C23139">
            <v>2014</v>
          </cell>
          <cell r="D23139" t="str">
            <v>480600  Transfer to / from FDR : Capital Receipt</v>
          </cell>
          <cell r="E23139" t="str">
            <v>Planning &amp; Design</v>
          </cell>
          <cell r="F23139" t="str">
            <v>Sewer</v>
          </cell>
        </row>
        <row r="23140">
          <cell r="B23140">
            <v>11553453.609999999</v>
          </cell>
          <cell r="C23140">
            <v>2014</v>
          </cell>
          <cell r="D23140" t="str">
            <v>480600  Transfer to / from FDR : Capital Receipt</v>
          </cell>
          <cell r="E23140" t="str">
            <v>Planning &amp; Design</v>
          </cell>
          <cell r="F23140" t="str">
            <v>Sewer</v>
          </cell>
        </row>
        <row r="23141">
          <cell r="B23141">
            <v>2905402.93</v>
          </cell>
          <cell r="C23141">
            <v>2014</v>
          </cell>
          <cell r="D23141" t="str">
            <v>480600  Transfer to / from FDR : Capital Receipt</v>
          </cell>
          <cell r="E23141" t="str">
            <v>Logistics</v>
          </cell>
          <cell r="F23141" t="str">
            <v>Sewer</v>
          </cell>
        </row>
        <row r="23142">
          <cell r="B23142">
            <v>11908537.52</v>
          </cell>
          <cell r="C23142">
            <v>2014</v>
          </cell>
          <cell r="D23142" t="str">
            <v>480600  Transfer to / from FDR : Capital Receipt</v>
          </cell>
          <cell r="E23142" t="str">
            <v>District 3</v>
          </cell>
          <cell r="F23142" t="str">
            <v>Sewer</v>
          </cell>
        </row>
        <row r="23143">
          <cell r="B23143">
            <v>2971327.77</v>
          </cell>
          <cell r="C23143">
            <v>2014</v>
          </cell>
          <cell r="D23143" t="str">
            <v>480600  Transfer to / from FDR : Capital Receipt</v>
          </cell>
          <cell r="E23143" t="str">
            <v>District 3</v>
          </cell>
          <cell r="F23143" t="str">
            <v>Sewer</v>
          </cell>
        </row>
        <row r="23144">
          <cell r="B23144">
            <v>4997999.67</v>
          </cell>
          <cell r="C23144">
            <v>2014</v>
          </cell>
          <cell r="D23144" t="str">
            <v>480600  Transfer to / from FDR : Capital Receipt</v>
          </cell>
          <cell r="E23144" t="str">
            <v>District 6</v>
          </cell>
          <cell r="F23144" t="str">
            <v>Sewer</v>
          </cell>
        </row>
        <row r="23145">
          <cell r="B23145">
            <v>3058354.17</v>
          </cell>
          <cell r="C23145">
            <v>2014</v>
          </cell>
          <cell r="D23145" t="str">
            <v>480600  Transfer to / from FDR : Capital Receipt</v>
          </cell>
          <cell r="E23145" t="str">
            <v>District 6</v>
          </cell>
          <cell r="F23145" t="str">
            <v>Sewer</v>
          </cell>
        </row>
        <row r="23146">
          <cell r="B23146">
            <v>12830125.4</v>
          </cell>
          <cell r="C23146">
            <v>2014</v>
          </cell>
          <cell r="D23146" t="str">
            <v>480600  Transfer to / from FDR : Capital Receipt</v>
          </cell>
          <cell r="E23146" t="str">
            <v>Planning &amp; Design</v>
          </cell>
          <cell r="F23146" t="str">
            <v>Water</v>
          </cell>
        </row>
        <row r="23147">
          <cell r="B23147">
            <v>38942.199999999997</v>
          </cell>
          <cell r="C23147">
            <v>2014</v>
          </cell>
          <cell r="D23147" t="str">
            <v>480600  Transfer to / from FDR : Capital Receipt</v>
          </cell>
          <cell r="E23147" t="str">
            <v>District 3</v>
          </cell>
          <cell r="F23147" t="str">
            <v>Water</v>
          </cell>
        </row>
        <row r="23148">
          <cell r="B23148">
            <v>33000</v>
          </cell>
          <cell r="C23148">
            <v>2014</v>
          </cell>
          <cell r="D23148" t="str">
            <v>480600  Transfer to / from FDR : Capital Receipt</v>
          </cell>
          <cell r="E23148" t="str">
            <v>District 3</v>
          </cell>
          <cell r="F23148" t="str">
            <v>Water</v>
          </cell>
        </row>
        <row r="23149">
          <cell r="B23149">
            <v>11442413.369999999</v>
          </cell>
          <cell r="C23149">
            <v>2014</v>
          </cell>
          <cell r="D23149" t="str">
            <v>480600  Transfer to / from FDR : Capital Receipt</v>
          </cell>
          <cell r="E23149" t="str">
            <v>District 6</v>
          </cell>
          <cell r="F23149" t="str">
            <v>Water</v>
          </cell>
        </row>
        <row r="23150">
          <cell r="B23150">
            <v>683260113.17999995</v>
          </cell>
          <cell r="C23150">
            <v>2014</v>
          </cell>
          <cell r="D23150" t="str">
            <v>459200  Commission</v>
          </cell>
          <cell r="E23150" t="str">
            <v>Planning &amp; Design</v>
          </cell>
          <cell r="F23150" t="str">
            <v>Sewer</v>
          </cell>
        </row>
        <row r="23151">
          <cell r="B23151">
            <v>683260113.17999995</v>
          </cell>
          <cell r="C23151">
            <v>2014</v>
          </cell>
          <cell r="D23151" t="str">
            <v>459200  Commission</v>
          </cell>
          <cell r="E23151" t="str">
            <v>Planning &amp; Design</v>
          </cell>
          <cell r="F23151" t="e">
            <v>#VALUE!</v>
          </cell>
        </row>
        <row r="23152">
          <cell r="B23152">
            <v>865371443.14999998</v>
          </cell>
          <cell r="C23152">
            <v>2014</v>
          </cell>
          <cell r="D23152" t="str">
            <v>459200  Commission</v>
          </cell>
          <cell r="E23152" t="str">
            <v>Logistics</v>
          </cell>
          <cell r="F23152" t="str">
            <v>Water</v>
          </cell>
        </row>
        <row r="23153">
          <cell r="B23153">
            <v>865371443.14999998</v>
          </cell>
          <cell r="C23153">
            <v>2014</v>
          </cell>
          <cell r="D23153" t="str">
            <v>459200  Commission</v>
          </cell>
          <cell r="E23153" t="str">
            <v>Logistics</v>
          </cell>
          <cell r="F23153" t="e">
            <v>#VALUE!</v>
          </cell>
        </row>
        <row r="23154">
          <cell r="B23154">
            <v>8962345.0199999996</v>
          </cell>
          <cell r="C23154">
            <v>2014</v>
          </cell>
          <cell r="D23154" t="str">
            <v>459200  Commission</v>
          </cell>
          <cell r="E23154" t="str">
            <v>Logistics</v>
          </cell>
          <cell r="F23154" t="str">
            <v>Water</v>
          </cell>
        </row>
        <row r="23155">
          <cell r="B23155">
            <v>8962345.0199999996</v>
          </cell>
          <cell r="C23155">
            <v>2014</v>
          </cell>
          <cell r="D23155" t="str">
            <v>459200  Commission</v>
          </cell>
          <cell r="E23155" t="str">
            <v>Logistics</v>
          </cell>
          <cell r="F23155" t="e">
            <v>#VALUE!</v>
          </cell>
        </row>
        <row r="23156">
          <cell r="B23156">
            <v>1717091.89</v>
          </cell>
          <cell r="C23156">
            <v>2014</v>
          </cell>
          <cell r="D23156" t="str">
            <v>459200  Commission</v>
          </cell>
          <cell r="E23156" t="str">
            <v>Planning &amp; Design</v>
          </cell>
          <cell r="F23156" t="str">
            <v>Water</v>
          </cell>
        </row>
        <row r="23157">
          <cell r="B23157">
            <v>1034219.99</v>
          </cell>
          <cell r="C23157">
            <v>2014</v>
          </cell>
          <cell r="D23157" t="str">
            <v>411810  DO NOT USE - Contract Service Providers</v>
          </cell>
          <cell r="E23157" t="str">
            <v>Informal Settlements</v>
          </cell>
          <cell r="F23157" t="str">
            <v>Sewer</v>
          </cell>
        </row>
        <row r="23158">
          <cell r="B23158">
            <v>19923.61</v>
          </cell>
          <cell r="C23158">
            <v>2014</v>
          </cell>
          <cell r="D23158" t="str">
            <v>411810  DO NOT USE - Contract Service Providers</v>
          </cell>
          <cell r="E23158" t="str">
            <v>Logistics</v>
          </cell>
          <cell r="F23158" t="str">
            <v>Sewer</v>
          </cell>
        </row>
        <row r="23159">
          <cell r="B23159">
            <v>3346.65</v>
          </cell>
          <cell r="C23159">
            <v>2014</v>
          </cell>
          <cell r="D23159" t="str">
            <v>411810  DO NOT USE - Contract Service Providers</v>
          </cell>
          <cell r="E23159" t="str">
            <v>District 6</v>
          </cell>
          <cell r="F23159" t="str">
            <v>Sewer</v>
          </cell>
        </row>
        <row r="23160">
          <cell r="B23160">
            <v>557.78</v>
          </cell>
          <cell r="C23160">
            <v>2014</v>
          </cell>
          <cell r="D23160" t="str">
            <v>411810  DO NOT USE - Contract Service Providers</v>
          </cell>
          <cell r="E23160" t="str">
            <v>District 1</v>
          </cell>
          <cell r="F23160" t="str">
            <v>Water</v>
          </cell>
        </row>
        <row r="23161">
          <cell r="B23161">
            <v>405.66</v>
          </cell>
          <cell r="C23161">
            <v>2014</v>
          </cell>
          <cell r="D23161" t="str">
            <v>411810  DO NOT USE - Contract Service Providers</v>
          </cell>
          <cell r="E23161" t="str">
            <v>District 1</v>
          </cell>
          <cell r="F23161" t="str">
            <v>Water</v>
          </cell>
        </row>
        <row r="23162">
          <cell r="B23162">
            <v>1216.96</v>
          </cell>
          <cell r="C23162">
            <v>2014</v>
          </cell>
          <cell r="D23162" t="str">
            <v>411810  DO NOT USE - Contract Service Providers</v>
          </cell>
          <cell r="E23162" t="str">
            <v>District 1</v>
          </cell>
          <cell r="F23162" t="str">
            <v>Water</v>
          </cell>
        </row>
        <row r="23163">
          <cell r="B23163">
            <v>0</v>
          </cell>
          <cell r="C23163">
            <v>2014</v>
          </cell>
          <cell r="D23163" t="str">
            <v>411810  DO NOT USE - Contract Service Providers</v>
          </cell>
          <cell r="E23163" t="str">
            <v>District 8</v>
          </cell>
          <cell r="F23163" t="str">
            <v>Water</v>
          </cell>
        </row>
        <row r="23164">
          <cell r="B23164">
            <v>18102.38</v>
          </cell>
          <cell r="C23164">
            <v>2014</v>
          </cell>
          <cell r="D23164" t="str">
            <v>411810  DO NOT USE - Contract Service Providers</v>
          </cell>
          <cell r="E23164" t="str">
            <v>District 6</v>
          </cell>
          <cell r="F23164" t="str">
            <v>Water</v>
          </cell>
        </row>
        <row r="23165">
          <cell r="B23165">
            <v>74032.22</v>
          </cell>
          <cell r="C23165">
            <v>2014</v>
          </cell>
          <cell r="D23165" t="str">
            <v>411810  DO NOT USE - Contract Service Providers</v>
          </cell>
          <cell r="E23165" t="str">
            <v>District 4</v>
          </cell>
          <cell r="F23165" t="str">
            <v>Water</v>
          </cell>
        </row>
        <row r="23166">
          <cell r="B23166">
            <v>4614.32</v>
          </cell>
          <cell r="C23166">
            <v>2014</v>
          </cell>
          <cell r="D23166" t="str">
            <v>411810  DO NOT USE - Contract Service Providers</v>
          </cell>
          <cell r="E23166" t="str">
            <v>District 6</v>
          </cell>
          <cell r="F23166" t="str">
            <v>Water</v>
          </cell>
        </row>
        <row r="23167">
          <cell r="B23167">
            <v>85462.98</v>
          </cell>
          <cell r="C23167">
            <v>2014</v>
          </cell>
          <cell r="D23167" t="str">
            <v>455100  DO NOT USE - Contracted Services</v>
          </cell>
          <cell r="E23167" t="str">
            <v>Informal Settlements</v>
          </cell>
          <cell r="F23167" t="str">
            <v>Water</v>
          </cell>
        </row>
        <row r="23168">
          <cell r="B23168">
            <v>0</v>
          </cell>
          <cell r="C23168">
            <v>2014</v>
          </cell>
          <cell r="D23168" t="str">
            <v>455100  DO NOT USE - Contracted Services</v>
          </cell>
          <cell r="E23168" t="str">
            <v>Logistics</v>
          </cell>
          <cell r="F23168" t="str">
            <v>Water</v>
          </cell>
        </row>
        <row r="23169">
          <cell r="B23169">
            <v>34971</v>
          </cell>
          <cell r="C23169">
            <v>2014</v>
          </cell>
          <cell r="D23169" t="str">
            <v>455100  DO NOT USE - Contracted Services</v>
          </cell>
          <cell r="E23169" t="str">
            <v>Logistics</v>
          </cell>
          <cell r="F23169" t="str">
            <v>Water</v>
          </cell>
        </row>
        <row r="23170">
          <cell r="B23170">
            <v>971777.82</v>
          </cell>
          <cell r="C23170">
            <v>2014</v>
          </cell>
          <cell r="D23170" t="str">
            <v>455100  DO NOT USE - Contracted Services</v>
          </cell>
          <cell r="E23170" t="str">
            <v>Logistics</v>
          </cell>
          <cell r="F23170" t="str">
            <v>Water</v>
          </cell>
        </row>
        <row r="23171">
          <cell r="B23171">
            <v>770</v>
          </cell>
          <cell r="C23171">
            <v>2014</v>
          </cell>
          <cell r="D23171" t="str">
            <v>455100  DO NOT USE - Contracted Services</v>
          </cell>
          <cell r="E23171" t="str">
            <v>District 1</v>
          </cell>
          <cell r="F23171" t="str">
            <v>Water</v>
          </cell>
        </row>
        <row r="23172">
          <cell r="B23172">
            <v>30284.48</v>
          </cell>
          <cell r="C23172">
            <v>2014</v>
          </cell>
          <cell r="D23172" t="str">
            <v>455100  DO NOT USE - Contracted Services</v>
          </cell>
          <cell r="E23172" t="str">
            <v>District 1</v>
          </cell>
          <cell r="F23172" t="str">
            <v>Water</v>
          </cell>
        </row>
        <row r="23173">
          <cell r="B23173">
            <v>281411.81</v>
          </cell>
          <cell r="C23173">
            <v>2014</v>
          </cell>
          <cell r="D23173" t="str">
            <v>455100  DO NOT USE - Contracted Services</v>
          </cell>
          <cell r="E23173" t="str">
            <v>District 1</v>
          </cell>
          <cell r="F23173" t="str">
            <v>Water</v>
          </cell>
        </row>
        <row r="23174">
          <cell r="B23174">
            <v>13360.8</v>
          </cell>
          <cell r="C23174">
            <v>2014</v>
          </cell>
          <cell r="D23174" t="str">
            <v>455100  DO NOT USE - Contracted Services</v>
          </cell>
          <cell r="E23174" t="str">
            <v>District 8</v>
          </cell>
          <cell r="F23174" t="str">
            <v>Water</v>
          </cell>
        </row>
        <row r="23175">
          <cell r="B23175">
            <v>48544.24</v>
          </cell>
          <cell r="C23175">
            <v>2014</v>
          </cell>
          <cell r="D23175" t="str">
            <v>455100  DO NOT USE - Contracted Services</v>
          </cell>
          <cell r="E23175" t="str">
            <v>District 8</v>
          </cell>
          <cell r="F23175" t="str">
            <v>Water</v>
          </cell>
        </row>
        <row r="23176">
          <cell r="B23176">
            <v>14696.88</v>
          </cell>
          <cell r="C23176">
            <v>2014</v>
          </cell>
          <cell r="D23176" t="str">
            <v>455100  DO NOT USE - Contracted Services</v>
          </cell>
          <cell r="E23176" t="str">
            <v>District 6</v>
          </cell>
          <cell r="F23176" t="str">
            <v>Water</v>
          </cell>
        </row>
        <row r="23177">
          <cell r="B23177">
            <v>48544.24</v>
          </cell>
          <cell r="C23177">
            <v>2014</v>
          </cell>
          <cell r="D23177" t="str">
            <v>455100  DO NOT USE - Contracted Services</v>
          </cell>
          <cell r="E23177" t="str">
            <v>District 3</v>
          </cell>
          <cell r="F23177" t="str">
            <v>Water</v>
          </cell>
        </row>
        <row r="23178">
          <cell r="B23178">
            <v>20139.79</v>
          </cell>
          <cell r="C23178">
            <v>2014</v>
          </cell>
          <cell r="D23178" t="str">
            <v>455100  DO NOT USE - Contracted Services</v>
          </cell>
          <cell r="E23178" t="str">
            <v>District 4</v>
          </cell>
          <cell r="F23178" t="str">
            <v>Water</v>
          </cell>
        </row>
        <row r="23179">
          <cell r="B23179">
            <v>78538.100000000006</v>
          </cell>
          <cell r="C23179">
            <v>2014</v>
          </cell>
          <cell r="D23179" t="str">
            <v>455100  DO NOT USE - Contracted Services</v>
          </cell>
          <cell r="E23179" t="str">
            <v>District 4</v>
          </cell>
          <cell r="F23179" t="str">
            <v>Water</v>
          </cell>
        </row>
        <row r="23180">
          <cell r="B23180">
            <v>2226.8000000000002</v>
          </cell>
          <cell r="C23180">
            <v>2014</v>
          </cell>
          <cell r="D23180" t="str">
            <v>455100  DO NOT USE - Contracted Services</v>
          </cell>
          <cell r="E23180" t="str">
            <v>District 8</v>
          </cell>
          <cell r="F23180" t="str">
            <v>Water</v>
          </cell>
        </row>
        <row r="23181">
          <cell r="B23181">
            <v>12260</v>
          </cell>
          <cell r="C23181">
            <v>2014</v>
          </cell>
          <cell r="D23181" t="str">
            <v>455100  DO NOT USE - Contracted Services</v>
          </cell>
          <cell r="E23181" t="str">
            <v>District 6</v>
          </cell>
          <cell r="F23181" t="str">
            <v>Water</v>
          </cell>
        </row>
        <row r="23182">
          <cell r="B23182">
            <v>20931.919999999998</v>
          </cell>
          <cell r="C23182">
            <v>2014</v>
          </cell>
          <cell r="D23182" t="str">
            <v>455100  DO NOT USE - Contracted Services</v>
          </cell>
          <cell r="E23182" t="str">
            <v>District 6</v>
          </cell>
          <cell r="F23182" t="str">
            <v>Water</v>
          </cell>
        </row>
        <row r="23183">
          <cell r="B23183">
            <v>0</v>
          </cell>
          <cell r="C23183">
            <v>2014</v>
          </cell>
          <cell r="D23183" t="str">
            <v>455100  DO NOT USE - Contracted Services</v>
          </cell>
          <cell r="E23183" t="str">
            <v>District 6</v>
          </cell>
          <cell r="F23183" t="str">
            <v>Water</v>
          </cell>
        </row>
        <row r="23184">
          <cell r="B23184">
            <v>1336.08</v>
          </cell>
          <cell r="C23184">
            <v>2014</v>
          </cell>
          <cell r="D23184" t="str">
            <v>455100  DO NOT USE - Contracted Services</v>
          </cell>
          <cell r="E23184" t="str">
            <v>District 6</v>
          </cell>
          <cell r="F23184" t="str">
            <v>Water</v>
          </cell>
        </row>
        <row r="23185">
          <cell r="B23185">
            <v>452594.4</v>
          </cell>
          <cell r="C23185">
            <v>2014</v>
          </cell>
          <cell r="D23185" t="str">
            <v>455100  DO NOT USE - Contracted Services</v>
          </cell>
          <cell r="E23185" t="str">
            <v>District 6</v>
          </cell>
          <cell r="F23185" t="str">
            <v>Water</v>
          </cell>
        </row>
        <row r="23186">
          <cell r="B23186">
            <v>802490.82</v>
          </cell>
          <cell r="C23186">
            <v>2014</v>
          </cell>
          <cell r="D23186" t="str">
            <v>455100  DO NOT USE - Contracted Services</v>
          </cell>
          <cell r="E23186" t="str">
            <v>District 8</v>
          </cell>
          <cell r="F23186" t="str">
            <v>Water</v>
          </cell>
        </row>
        <row r="23187">
          <cell r="B23187">
            <v>0</v>
          </cell>
          <cell r="C23187">
            <v>2014</v>
          </cell>
          <cell r="D23187" t="str">
            <v>455100  DO NOT USE - Contracted Services</v>
          </cell>
          <cell r="E23187" t="e">
            <v>#N/A</v>
          </cell>
          <cell r="F23187" t="str">
            <v>Sewer</v>
          </cell>
        </row>
        <row r="23188">
          <cell r="B23188">
            <v>292011.59999999998</v>
          </cell>
          <cell r="C23188">
            <v>2014</v>
          </cell>
          <cell r="D23188" t="str">
            <v>455100  DO NOT USE - Contracted Services</v>
          </cell>
          <cell r="E23188" t="str">
            <v>TOC</v>
          </cell>
          <cell r="F23188" t="str">
            <v>Water</v>
          </cell>
        </row>
        <row r="23189">
          <cell r="B23189">
            <v>248916.76</v>
          </cell>
          <cell r="C23189">
            <v>2014</v>
          </cell>
          <cell r="D23189" t="str">
            <v>455100  DO NOT USE - Contracted Services</v>
          </cell>
          <cell r="E23189" t="str">
            <v>Informal Settlements</v>
          </cell>
          <cell r="F23189" t="str">
            <v>Sewer</v>
          </cell>
        </row>
        <row r="23190">
          <cell r="B23190">
            <v>122914755.22</v>
          </cell>
          <cell r="C23190">
            <v>2014</v>
          </cell>
          <cell r="D23190" t="str">
            <v>455100  DO NOT USE - Contracted Services</v>
          </cell>
          <cell r="E23190" t="str">
            <v>Informal Settlements</v>
          </cell>
          <cell r="F23190" t="str">
            <v>Sewer</v>
          </cell>
        </row>
        <row r="23191">
          <cell r="B23191">
            <v>1345877.69</v>
          </cell>
          <cell r="C23191">
            <v>2014</v>
          </cell>
          <cell r="D23191" t="str">
            <v>455100  DO NOT USE - Contracted Services</v>
          </cell>
          <cell r="E23191" t="str">
            <v>Logistics</v>
          </cell>
          <cell r="F23191" t="str">
            <v>Sewer</v>
          </cell>
        </row>
        <row r="23192">
          <cell r="B23192">
            <v>248916.76</v>
          </cell>
          <cell r="C23192">
            <v>2014</v>
          </cell>
          <cell r="D23192" t="str">
            <v>455100  DO NOT USE - Contracted Services</v>
          </cell>
          <cell r="E23192" t="str">
            <v>Logistics</v>
          </cell>
          <cell r="F23192" t="str">
            <v>Sewer</v>
          </cell>
        </row>
        <row r="23193">
          <cell r="B23193">
            <v>248916.76</v>
          </cell>
          <cell r="C23193">
            <v>2014</v>
          </cell>
          <cell r="D23193" t="str">
            <v>455100  DO NOT USE - Contracted Services</v>
          </cell>
          <cell r="E23193" t="str">
            <v>Logistics</v>
          </cell>
          <cell r="F23193" t="str">
            <v>Sewer</v>
          </cell>
        </row>
        <row r="23194">
          <cell r="B23194">
            <v>248916.76</v>
          </cell>
          <cell r="C23194">
            <v>2014</v>
          </cell>
          <cell r="D23194" t="str">
            <v>455100  DO NOT USE - Contracted Services</v>
          </cell>
          <cell r="E23194" t="str">
            <v>Logistics</v>
          </cell>
          <cell r="F23194" t="str">
            <v>Sewer</v>
          </cell>
        </row>
        <row r="23195">
          <cell r="B23195">
            <v>248916.76</v>
          </cell>
          <cell r="C23195">
            <v>2014</v>
          </cell>
          <cell r="D23195" t="str">
            <v>455100  DO NOT USE - Contracted Services</v>
          </cell>
          <cell r="E23195" t="str">
            <v>Logistics</v>
          </cell>
          <cell r="F23195" t="str">
            <v>Sewer</v>
          </cell>
        </row>
        <row r="23196">
          <cell r="B23196">
            <v>248916.76</v>
          </cell>
          <cell r="C23196">
            <v>2014</v>
          </cell>
          <cell r="D23196" t="str">
            <v>455100  DO NOT USE - Contracted Services</v>
          </cell>
          <cell r="E23196" t="str">
            <v>Logistics</v>
          </cell>
          <cell r="F23196" t="str">
            <v>Sewer</v>
          </cell>
        </row>
        <row r="23197">
          <cell r="B23197">
            <v>85537.71</v>
          </cell>
          <cell r="C23197">
            <v>2014</v>
          </cell>
          <cell r="D23197" t="str">
            <v>455100  DO NOT USE - Contracted Services</v>
          </cell>
          <cell r="E23197" t="str">
            <v>District 1</v>
          </cell>
          <cell r="F23197" t="str">
            <v>Sewer</v>
          </cell>
        </row>
        <row r="23198">
          <cell r="B23198">
            <v>1284.28</v>
          </cell>
          <cell r="C23198">
            <v>2014</v>
          </cell>
          <cell r="D23198" t="str">
            <v>455100  DO NOT USE - Contracted Services</v>
          </cell>
          <cell r="E23198" t="str">
            <v>District 7</v>
          </cell>
          <cell r="F23198" t="str">
            <v>Sewer</v>
          </cell>
        </row>
        <row r="23199">
          <cell r="B23199">
            <v>9157.7000000000007</v>
          </cell>
          <cell r="C23199">
            <v>2014</v>
          </cell>
          <cell r="D23199" t="str">
            <v>455100  DO NOT USE - Contracted Services</v>
          </cell>
          <cell r="E23199" t="str">
            <v>District 6</v>
          </cell>
          <cell r="F23199" t="str">
            <v>Sewer</v>
          </cell>
        </row>
        <row r="23200">
          <cell r="B23200">
            <v>0</v>
          </cell>
          <cell r="C23200">
            <v>2014</v>
          </cell>
          <cell r="D23200" t="str">
            <v>455100  DO NOT USE - Contracted Services</v>
          </cell>
          <cell r="E23200" t="str">
            <v>District 3</v>
          </cell>
          <cell r="F23200" t="str">
            <v>Sewer</v>
          </cell>
        </row>
        <row r="23201">
          <cell r="B23201">
            <v>49704.25</v>
          </cell>
          <cell r="C23201">
            <v>2014</v>
          </cell>
          <cell r="D23201" t="str">
            <v>455100  DO NOT USE - Contracted Services</v>
          </cell>
          <cell r="E23201" t="str">
            <v>District 4</v>
          </cell>
          <cell r="F23201" t="str">
            <v>Sewer</v>
          </cell>
        </row>
        <row r="23202">
          <cell r="B23202">
            <v>930</v>
          </cell>
          <cell r="C23202">
            <v>2014</v>
          </cell>
          <cell r="D23202" t="str">
            <v>455100  DO NOT USE - Contracted Services</v>
          </cell>
          <cell r="E23202" t="str">
            <v>District 4</v>
          </cell>
          <cell r="F23202" t="str">
            <v>Sewer</v>
          </cell>
        </row>
        <row r="23203">
          <cell r="B23203">
            <v>0</v>
          </cell>
          <cell r="C23203">
            <v>2014</v>
          </cell>
          <cell r="D23203" t="str">
            <v>455100  DO NOT USE - Contracted Services</v>
          </cell>
          <cell r="E23203" t="str">
            <v>District 6</v>
          </cell>
          <cell r="F23203" t="str">
            <v>Sewer</v>
          </cell>
        </row>
        <row r="23204">
          <cell r="B23204">
            <v>0</v>
          </cell>
          <cell r="C23204">
            <v>2014</v>
          </cell>
          <cell r="D23204" t="str">
            <v>455100  DO NOT USE - Contracted Services</v>
          </cell>
          <cell r="E23204" t="str">
            <v>District 6</v>
          </cell>
          <cell r="F23204" t="str">
            <v>Sewer</v>
          </cell>
        </row>
        <row r="23205">
          <cell r="B23205">
            <v>42754.559999999998</v>
          </cell>
          <cell r="C23205">
            <v>2014</v>
          </cell>
          <cell r="D23205" t="str">
            <v>455100  DO NOT USE - Contracted Services</v>
          </cell>
          <cell r="E23205" t="str">
            <v>District 6</v>
          </cell>
          <cell r="F23205" t="str">
            <v>Sewer</v>
          </cell>
        </row>
        <row r="23206">
          <cell r="B23206">
            <v>0</v>
          </cell>
          <cell r="C23206">
            <v>2014</v>
          </cell>
          <cell r="D23206" t="str">
            <v>455100  DO NOT USE - Contracted Services</v>
          </cell>
          <cell r="E23206" t="str">
            <v>District 7</v>
          </cell>
          <cell r="F23206" t="str">
            <v>Sewer</v>
          </cell>
        </row>
        <row r="23207">
          <cell r="B23207">
            <v>0</v>
          </cell>
          <cell r="C23207">
            <v>2014</v>
          </cell>
          <cell r="D23207" t="str">
            <v>455100  DO NOT USE - Contracted Services</v>
          </cell>
          <cell r="E23207" t="str">
            <v>District 7</v>
          </cell>
          <cell r="F23207" t="str">
            <v>Sewer</v>
          </cell>
        </row>
        <row r="23208">
          <cell r="B23208">
            <v>57161</v>
          </cell>
          <cell r="C23208">
            <v>2014</v>
          </cell>
          <cell r="D23208" t="str">
            <v>455100  DO NOT USE - Contracted Services</v>
          </cell>
          <cell r="E23208" t="str">
            <v>District 7</v>
          </cell>
          <cell r="F23208" t="str">
            <v>Sewer</v>
          </cell>
        </row>
        <row r="23209">
          <cell r="B23209">
            <v>1892.94</v>
          </cell>
          <cell r="C23209">
            <v>2014</v>
          </cell>
          <cell r="D23209" t="str">
            <v>455100  DO NOT USE - Contracted Services</v>
          </cell>
          <cell r="E23209" t="str">
            <v>Logistics</v>
          </cell>
          <cell r="F23209" t="str">
            <v>Water</v>
          </cell>
        </row>
        <row r="23210">
          <cell r="B23210">
            <v>248916.76</v>
          </cell>
          <cell r="C23210">
            <v>2014</v>
          </cell>
          <cell r="D23210" t="str">
            <v>455100  DO NOT USE - Contracted Services</v>
          </cell>
          <cell r="E23210" t="str">
            <v>Informal Settlements</v>
          </cell>
          <cell r="F23210" t="str">
            <v>Water</v>
          </cell>
        </row>
        <row r="23211">
          <cell r="B23211">
            <v>25658508.719999999</v>
          </cell>
          <cell r="C23211">
            <v>2014</v>
          </cell>
          <cell r="D23211" t="str">
            <v>455120  Contracted Services : EPWP</v>
          </cell>
          <cell r="E23211" t="str">
            <v>Informal Settlements</v>
          </cell>
          <cell r="F23211" t="str">
            <v>Sewer</v>
          </cell>
        </row>
        <row r="23212">
          <cell r="B23212">
            <v>386690.59</v>
          </cell>
          <cell r="C23212">
            <v>2014</v>
          </cell>
          <cell r="D23212" t="str">
            <v>455120  Contracted Services : EPWP</v>
          </cell>
          <cell r="E23212" t="str">
            <v>Logistics</v>
          </cell>
          <cell r="F23212" t="str">
            <v>Sewer</v>
          </cell>
        </row>
        <row r="23213">
          <cell r="B23213">
            <v>50732.91</v>
          </cell>
          <cell r="C23213">
            <v>2014</v>
          </cell>
          <cell r="D23213" t="str">
            <v>455120  Contracted Services : EPWP</v>
          </cell>
          <cell r="E23213" t="str">
            <v>District 6</v>
          </cell>
          <cell r="F23213" t="str">
            <v>Sewer</v>
          </cell>
        </row>
        <row r="23214">
          <cell r="B23214">
            <v>13733.74</v>
          </cell>
          <cell r="C23214">
            <v>2014</v>
          </cell>
          <cell r="D23214" t="str">
            <v>455120  Contracted Services : EPWP</v>
          </cell>
          <cell r="E23214" t="str">
            <v>District 1</v>
          </cell>
          <cell r="F23214" t="str">
            <v>Water</v>
          </cell>
        </row>
        <row r="23215">
          <cell r="B23215">
            <v>237.03</v>
          </cell>
          <cell r="C23215">
            <v>2014</v>
          </cell>
          <cell r="D23215" t="str">
            <v>455120  Contracted Services : EPWP</v>
          </cell>
          <cell r="E23215" t="str">
            <v>District 1</v>
          </cell>
          <cell r="F23215" t="str">
            <v>Water</v>
          </cell>
        </row>
        <row r="23216">
          <cell r="B23216">
            <v>19316.560000000001</v>
          </cell>
          <cell r="C23216">
            <v>2014</v>
          </cell>
          <cell r="D23216" t="str">
            <v>455120  Contracted Services : EPWP</v>
          </cell>
          <cell r="E23216" t="str">
            <v>District 1</v>
          </cell>
          <cell r="F23216" t="str">
            <v>Water</v>
          </cell>
        </row>
        <row r="23217">
          <cell r="B23217">
            <v>372688.69</v>
          </cell>
          <cell r="C23217">
            <v>2014</v>
          </cell>
          <cell r="D23217" t="str">
            <v>455120  Contracted Services : EPWP</v>
          </cell>
          <cell r="E23217" t="str">
            <v>District 6</v>
          </cell>
          <cell r="F23217" t="str">
            <v>Water</v>
          </cell>
        </row>
        <row r="23218">
          <cell r="B23218">
            <v>1808169.84</v>
          </cell>
          <cell r="C23218">
            <v>2014</v>
          </cell>
          <cell r="D23218" t="str">
            <v>455120  Contracted Services : EPWP</v>
          </cell>
          <cell r="E23218" t="str">
            <v>District 4</v>
          </cell>
          <cell r="F23218" t="str">
            <v>Water</v>
          </cell>
        </row>
        <row r="23219">
          <cell r="B23219">
            <v>99329.67</v>
          </cell>
          <cell r="C23219">
            <v>2014</v>
          </cell>
          <cell r="D23219" t="str">
            <v>455120  Contracted Services : EPWP</v>
          </cell>
          <cell r="E23219" t="str">
            <v>District 6</v>
          </cell>
          <cell r="F23219" t="str">
            <v>Water</v>
          </cell>
        </row>
        <row r="23220">
          <cell r="B23220">
            <v>4444315.72</v>
          </cell>
          <cell r="C23220">
            <v>2014</v>
          </cell>
          <cell r="D23220" t="str">
            <v>455200  DO NOT USE - Labour Brokers</v>
          </cell>
          <cell r="E23220" t="str">
            <v>Informal Settlements</v>
          </cell>
          <cell r="F23220" t="str">
            <v>Sewer</v>
          </cell>
        </row>
        <row r="23221">
          <cell r="B23221">
            <v>72132.84</v>
          </cell>
          <cell r="C23221">
            <v>2014</v>
          </cell>
          <cell r="D23221" t="str">
            <v>455200  DO NOT USE - Labour Brokers</v>
          </cell>
          <cell r="E23221" t="str">
            <v>Informal Settlements</v>
          </cell>
          <cell r="F23221" t="str">
            <v>Water</v>
          </cell>
        </row>
        <row r="23222">
          <cell r="B23222">
            <v>13243.08</v>
          </cell>
          <cell r="C23222">
            <v>2014</v>
          </cell>
          <cell r="D23222" t="str">
            <v>470100  Depreciation PPE</v>
          </cell>
          <cell r="E23222" t="str">
            <v>Logistics</v>
          </cell>
          <cell r="F23222" t="str">
            <v>Water</v>
          </cell>
        </row>
        <row r="23223">
          <cell r="B23223">
            <v>20219.330000000002</v>
          </cell>
          <cell r="C23223">
            <v>2014</v>
          </cell>
          <cell r="D23223" t="str">
            <v>470100  Depreciation PPE</v>
          </cell>
          <cell r="E23223" t="str">
            <v>Logistics</v>
          </cell>
          <cell r="F23223" t="str">
            <v>Water</v>
          </cell>
        </row>
        <row r="23224">
          <cell r="B23224">
            <v>191808.73</v>
          </cell>
          <cell r="C23224">
            <v>2014</v>
          </cell>
          <cell r="D23224" t="str">
            <v>470100  Depreciation PPE</v>
          </cell>
          <cell r="E23224" t="str">
            <v>District 1</v>
          </cell>
          <cell r="F23224" t="str">
            <v>Water</v>
          </cell>
        </row>
        <row r="23225">
          <cell r="B23225">
            <v>2702607.35</v>
          </cell>
          <cell r="C23225">
            <v>2014</v>
          </cell>
          <cell r="D23225" t="str">
            <v>470100  Depreciation PPE</v>
          </cell>
          <cell r="E23225" t="str">
            <v>District 1</v>
          </cell>
          <cell r="F23225" t="str">
            <v>Water</v>
          </cell>
        </row>
        <row r="23226">
          <cell r="B23226">
            <v>44436.53</v>
          </cell>
          <cell r="C23226">
            <v>2014</v>
          </cell>
          <cell r="D23226" t="str">
            <v>470100  Depreciation PPE</v>
          </cell>
          <cell r="E23226" t="str">
            <v>District 1</v>
          </cell>
          <cell r="F23226" t="str">
            <v>Water</v>
          </cell>
        </row>
        <row r="23227">
          <cell r="B23227">
            <v>38.700000000000003</v>
          </cell>
          <cell r="C23227">
            <v>2014</v>
          </cell>
          <cell r="D23227" t="str">
            <v>470100  Depreciation PPE</v>
          </cell>
          <cell r="E23227" t="str">
            <v>TOC</v>
          </cell>
          <cell r="F23227" t="str">
            <v>Water</v>
          </cell>
        </row>
        <row r="23228">
          <cell r="B23228">
            <v>2297.8200000000002</v>
          </cell>
          <cell r="C23228">
            <v>2014</v>
          </cell>
          <cell r="D23228" t="str">
            <v>470100  Depreciation PPE</v>
          </cell>
          <cell r="E23228" t="str">
            <v>District 6</v>
          </cell>
          <cell r="F23228" t="str">
            <v>Water</v>
          </cell>
        </row>
        <row r="23229">
          <cell r="B23229">
            <v>2805384.38</v>
          </cell>
          <cell r="C23229">
            <v>2014</v>
          </cell>
          <cell r="D23229" t="str">
            <v>470100  Depreciation PPE</v>
          </cell>
          <cell r="E23229" t="str">
            <v>District 8</v>
          </cell>
          <cell r="F23229" t="str">
            <v>Water</v>
          </cell>
        </row>
        <row r="23230">
          <cell r="B23230">
            <v>339.16</v>
          </cell>
          <cell r="C23230">
            <v>2014</v>
          </cell>
          <cell r="D23230" t="str">
            <v>470100  Depreciation PPE</v>
          </cell>
          <cell r="E23230" t="str">
            <v>District 8</v>
          </cell>
          <cell r="F23230" t="str">
            <v>Water</v>
          </cell>
        </row>
        <row r="23231">
          <cell r="B23231">
            <v>9147.6299999999992</v>
          </cell>
          <cell r="C23231">
            <v>2014</v>
          </cell>
          <cell r="D23231" t="str">
            <v>470100  Depreciation PPE</v>
          </cell>
          <cell r="E23231" t="str">
            <v>District 8</v>
          </cell>
          <cell r="F23231" t="str">
            <v>Water</v>
          </cell>
        </row>
        <row r="23232">
          <cell r="B23232">
            <v>605852.68999999994</v>
          </cell>
          <cell r="C23232">
            <v>2014</v>
          </cell>
          <cell r="D23232" t="str">
            <v>470100  Depreciation PPE</v>
          </cell>
          <cell r="E23232" t="str">
            <v>District 6</v>
          </cell>
          <cell r="F23232" t="str">
            <v>Water</v>
          </cell>
        </row>
        <row r="23233">
          <cell r="B23233">
            <v>814</v>
          </cell>
          <cell r="C23233">
            <v>2014</v>
          </cell>
          <cell r="D23233" t="str">
            <v>470100  Depreciation PPE</v>
          </cell>
          <cell r="E23233" t="str">
            <v>District 3</v>
          </cell>
          <cell r="F23233" t="str">
            <v>Water</v>
          </cell>
        </row>
        <row r="23234">
          <cell r="B23234">
            <v>299051.12</v>
          </cell>
          <cell r="C23234">
            <v>2014</v>
          </cell>
          <cell r="D23234" t="str">
            <v>470100  Depreciation PPE</v>
          </cell>
          <cell r="E23234" t="str">
            <v>District 3</v>
          </cell>
          <cell r="F23234" t="str">
            <v>Water</v>
          </cell>
        </row>
        <row r="23235">
          <cell r="B23235">
            <v>310.5</v>
          </cell>
          <cell r="C23235">
            <v>2014</v>
          </cell>
          <cell r="D23235" t="str">
            <v>470100  Depreciation PPE</v>
          </cell>
          <cell r="E23235" t="str">
            <v>District 3</v>
          </cell>
          <cell r="F23235" t="str">
            <v>Water</v>
          </cell>
        </row>
        <row r="23236">
          <cell r="B23236">
            <v>2656447.54</v>
          </cell>
          <cell r="C23236">
            <v>2014</v>
          </cell>
          <cell r="D23236" t="str">
            <v>470100  Depreciation PPE</v>
          </cell>
          <cell r="E23236" t="str">
            <v>District 3</v>
          </cell>
          <cell r="F23236" t="str">
            <v>Water</v>
          </cell>
        </row>
        <row r="23237">
          <cell r="B23237">
            <v>96282.42</v>
          </cell>
          <cell r="C23237">
            <v>2014</v>
          </cell>
          <cell r="D23237" t="str">
            <v>470100  Depreciation PPE</v>
          </cell>
          <cell r="E23237" t="str">
            <v>District 4</v>
          </cell>
          <cell r="F23237" t="str">
            <v>Water</v>
          </cell>
        </row>
        <row r="23238">
          <cell r="B23238">
            <v>600588.59</v>
          </cell>
          <cell r="C23238">
            <v>2014</v>
          </cell>
          <cell r="D23238" t="str">
            <v>470100  Depreciation PPE</v>
          </cell>
          <cell r="E23238" t="str">
            <v>District 4</v>
          </cell>
          <cell r="F23238" t="str">
            <v>Water</v>
          </cell>
        </row>
        <row r="23239">
          <cell r="B23239">
            <v>1070998.46</v>
          </cell>
          <cell r="C23239">
            <v>2014</v>
          </cell>
          <cell r="D23239" t="str">
            <v>470100  Depreciation PPE</v>
          </cell>
          <cell r="E23239" t="str">
            <v>District 4</v>
          </cell>
          <cell r="F23239" t="str">
            <v>Water</v>
          </cell>
        </row>
        <row r="23240">
          <cell r="B23240">
            <v>26127.200000000001</v>
          </cell>
          <cell r="C23240">
            <v>2014</v>
          </cell>
          <cell r="D23240" t="str">
            <v>470100  Depreciation PPE</v>
          </cell>
          <cell r="E23240" t="str">
            <v>District 4</v>
          </cell>
          <cell r="F23240" t="str">
            <v>Water</v>
          </cell>
        </row>
        <row r="23241">
          <cell r="B23241">
            <v>22511.09</v>
          </cell>
          <cell r="C23241">
            <v>2014</v>
          </cell>
          <cell r="D23241" t="str">
            <v>470100  Depreciation PPE</v>
          </cell>
          <cell r="E23241" t="str">
            <v>District 4</v>
          </cell>
          <cell r="F23241" t="str">
            <v>Water</v>
          </cell>
        </row>
        <row r="23242">
          <cell r="B23242">
            <v>2325</v>
          </cell>
          <cell r="C23242">
            <v>2014</v>
          </cell>
          <cell r="D23242" t="str">
            <v>470100  Depreciation PPE</v>
          </cell>
          <cell r="E23242" t="str">
            <v>District 8</v>
          </cell>
          <cell r="F23242" t="str">
            <v>Water</v>
          </cell>
        </row>
        <row r="23243">
          <cell r="B23243">
            <v>1313.91</v>
          </cell>
          <cell r="C23243">
            <v>2014</v>
          </cell>
          <cell r="D23243" t="str">
            <v>470100  Depreciation PPE</v>
          </cell>
          <cell r="E23243" t="str">
            <v>District 8</v>
          </cell>
          <cell r="F23243" t="str">
            <v>Water</v>
          </cell>
        </row>
        <row r="23244">
          <cell r="B23244">
            <v>1141295.92</v>
          </cell>
          <cell r="C23244">
            <v>2014</v>
          </cell>
          <cell r="D23244" t="str">
            <v>470100  Depreciation PPE</v>
          </cell>
          <cell r="E23244" t="str">
            <v>District 8</v>
          </cell>
          <cell r="F23244" t="str">
            <v>Water</v>
          </cell>
        </row>
        <row r="23245">
          <cell r="B23245">
            <v>2141.06</v>
          </cell>
          <cell r="C23245">
            <v>2014</v>
          </cell>
          <cell r="D23245" t="str">
            <v>470100  Depreciation PPE</v>
          </cell>
          <cell r="E23245" t="str">
            <v>District 6</v>
          </cell>
          <cell r="F23245" t="str">
            <v>Water</v>
          </cell>
        </row>
        <row r="23246">
          <cell r="B23246">
            <v>7302664.7400000002</v>
          </cell>
          <cell r="C23246">
            <v>2014</v>
          </cell>
          <cell r="D23246" t="str">
            <v>470100  Depreciation PPE</v>
          </cell>
          <cell r="E23246" t="str">
            <v>District 6</v>
          </cell>
          <cell r="F23246" t="str">
            <v>Water</v>
          </cell>
        </row>
        <row r="23247">
          <cell r="B23247">
            <v>9478.5300000000007</v>
          </cell>
          <cell r="C23247">
            <v>2014</v>
          </cell>
          <cell r="D23247" t="str">
            <v>470100  Depreciation PPE</v>
          </cell>
          <cell r="E23247" t="str">
            <v>District 6</v>
          </cell>
          <cell r="F23247" t="str">
            <v>Water</v>
          </cell>
        </row>
        <row r="23248">
          <cell r="B23248">
            <v>6704.25</v>
          </cell>
          <cell r="C23248">
            <v>2014</v>
          </cell>
          <cell r="D23248" t="str">
            <v>470100  Depreciation PPE</v>
          </cell>
          <cell r="E23248" t="str">
            <v>District 6</v>
          </cell>
          <cell r="F23248" t="str">
            <v>Water</v>
          </cell>
        </row>
        <row r="23249">
          <cell r="B23249">
            <v>32944.47</v>
          </cell>
          <cell r="C23249">
            <v>2014</v>
          </cell>
          <cell r="D23249" t="str">
            <v>470100  Depreciation PPE</v>
          </cell>
          <cell r="E23249" t="str">
            <v>District 6</v>
          </cell>
          <cell r="F23249" t="str">
            <v>Water</v>
          </cell>
        </row>
        <row r="23250">
          <cell r="B23250">
            <v>14634</v>
          </cell>
          <cell r="C23250">
            <v>2014</v>
          </cell>
          <cell r="D23250" t="str">
            <v>470100  Depreciation PPE</v>
          </cell>
          <cell r="E23250" t="str">
            <v>District 6</v>
          </cell>
          <cell r="F23250" t="str">
            <v>Water</v>
          </cell>
        </row>
        <row r="23251">
          <cell r="B23251">
            <v>856.54</v>
          </cell>
          <cell r="C23251">
            <v>2014</v>
          </cell>
          <cell r="D23251" t="str">
            <v>470100  Depreciation PPE</v>
          </cell>
          <cell r="E23251" t="str">
            <v>District 8</v>
          </cell>
          <cell r="F23251" t="str">
            <v>Water</v>
          </cell>
        </row>
        <row r="23252">
          <cell r="B23252">
            <v>3818.97</v>
          </cell>
          <cell r="C23252">
            <v>2014</v>
          </cell>
          <cell r="D23252" t="str">
            <v>470100  Depreciation PPE</v>
          </cell>
          <cell r="E23252" t="str">
            <v>District 8</v>
          </cell>
          <cell r="F23252" t="str">
            <v>Water</v>
          </cell>
        </row>
        <row r="23253">
          <cell r="B23253">
            <v>14.91</v>
          </cell>
          <cell r="C23253">
            <v>2014</v>
          </cell>
          <cell r="D23253" t="str">
            <v>470100  Depreciation PPE</v>
          </cell>
          <cell r="E23253" t="e">
            <v>#N/A</v>
          </cell>
          <cell r="F23253" t="str">
            <v>Water</v>
          </cell>
        </row>
        <row r="23254">
          <cell r="B23254">
            <v>48309.66</v>
          </cell>
          <cell r="C23254">
            <v>2014</v>
          </cell>
          <cell r="D23254" t="str">
            <v>470100  Depreciation PPE</v>
          </cell>
          <cell r="E23254" t="str">
            <v>District 8</v>
          </cell>
          <cell r="F23254" t="str">
            <v>Water</v>
          </cell>
        </row>
        <row r="23255">
          <cell r="B23255">
            <v>309036.90999999997</v>
          </cell>
          <cell r="C23255">
            <v>2014</v>
          </cell>
          <cell r="D23255" t="str">
            <v>470100  Depreciation PPE</v>
          </cell>
          <cell r="E23255" t="str">
            <v>District 8</v>
          </cell>
          <cell r="F23255" t="str">
            <v>Water</v>
          </cell>
        </row>
        <row r="23256">
          <cell r="B23256">
            <v>116.11</v>
          </cell>
          <cell r="C23256">
            <v>2014</v>
          </cell>
          <cell r="D23256" t="str">
            <v>470100  Depreciation PPE</v>
          </cell>
          <cell r="E23256" t="e">
            <v>#N/A</v>
          </cell>
          <cell r="F23256" t="str">
            <v>Water</v>
          </cell>
        </row>
        <row r="23257">
          <cell r="B23257">
            <v>2753.31</v>
          </cell>
          <cell r="C23257">
            <v>2014</v>
          </cell>
          <cell r="D23257" t="str">
            <v>470100  Depreciation PPE</v>
          </cell>
          <cell r="E23257" t="str">
            <v>District 8</v>
          </cell>
          <cell r="F23257" t="str">
            <v>Water</v>
          </cell>
        </row>
        <row r="23258">
          <cell r="B23258">
            <v>317.05</v>
          </cell>
          <cell r="C23258">
            <v>2014</v>
          </cell>
          <cell r="D23258" t="str">
            <v>470100  Depreciation PPE</v>
          </cell>
          <cell r="E23258" t="str">
            <v>District 8</v>
          </cell>
          <cell r="F23258" t="str">
            <v>Water</v>
          </cell>
        </row>
        <row r="23259">
          <cell r="B23259">
            <v>30879.06</v>
          </cell>
          <cell r="C23259">
            <v>2014</v>
          </cell>
          <cell r="D23259" t="str">
            <v>470100  Depreciation PPE</v>
          </cell>
          <cell r="E23259" t="str">
            <v>Informal Settlements</v>
          </cell>
          <cell r="F23259" t="str">
            <v>Sewer</v>
          </cell>
        </row>
        <row r="23260">
          <cell r="B23260">
            <v>6631418.4199999999</v>
          </cell>
          <cell r="C23260">
            <v>2014</v>
          </cell>
          <cell r="D23260" t="str">
            <v>470100  Depreciation PPE</v>
          </cell>
          <cell r="E23260" t="str">
            <v>Planning &amp; Design</v>
          </cell>
          <cell r="F23260" t="str">
            <v>Sewer</v>
          </cell>
        </row>
        <row r="23261">
          <cell r="B23261">
            <v>49868156.579999998</v>
          </cell>
          <cell r="C23261">
            <v>2014</v>
          </cell>
          <cell r="D23261" t="str">
            <v>470100  Depreciation PPE</v>
          </cell>
          <cell r="E23261" t="str">
            <v>Planning &amp; Design</v>
          </cell>
          <cell r="F23261" t="str">
            <v>Sewer</v>
          </cell>
        </row>
        <row r="23262">
          <cell r="B23262">
            <v>6911386.2000000002</v>
          </cell>
          <cell r="C23262">
            <v>2014</v>
          </cell>
          <cell r="D23262" t="str">
            <v>470100  Depreciation PPE</v>
          </cell>
          <cell r="E23262" t="str">
            <v>Informal Settlements</v>
          </cell>
          <cell r="F23262" t="str">
            <v>Sewer</v>
          </cell>
        </row>
        <row r="23263">
          <cell r="B23263">
            <v>6966545.9100000001</v>
          </cell>
          <cell r="C23263">
            <v>2014</v>
          </cell>
          <cell r="D23263" t="str">
            <v>470100  Depreciation PPE</v>
          </cell>
          <cell r="E23263" t="str">
            <v>Logistics</v>
          </cell>
          <cell r="F23263" t="str">
            <v>Sewer</v>
          </cell>
        </row>
        <row r="23264">
          <cell r="B23264">
            <v>20561.04</v>
          </cell>
          <cell r="C23264">
            <v>2014</v>
          </cell>
          <cell r="D23264" t="str">
            <v>470100  Depreciation PPE</v>
          </cell>
          <cell r="E23264" t="str">
            <v>Logistics</v>
          </cell>
          <cell r="F23264" t="str">
            <v>Sewer</v>
          </cell>
        </row>
        <row r="23265">
          <cell r="B23265">
            <v>63983.98</v>
          </cell>
          <cell r="C23265">
            <v>2014</v>
          </cell>
          <cell r="D23265" t="str">
            <v>470100  Depreciation PPE</v>
          </cell>
          <cell r="E23265" t="str">
            <v>District 1</v>
          </cell>
          <cell r="F23265" t="str">
            <v>Sewer</v>
          </cell>
        </row>
        <row r="23266">
          <cell r="B23266">
            <v>445239.52</v>
          </cell>
          <cell r="C23266">
            <v>2014</v>
          </cell>
          <cell r="D23266" t="str">
            <v>470100  Depreciation PPE</v>
          </cell>
          <cell r="E23266" t="str">
            <v>District 1</v>
          </cell>
          <cell r="F23266" t="str">
            <v>Sewer</v>
          </cell>
        </row>
        <row r="23267">
          <cell r="B23267">
            <v>389644.47</v>
          </cell>
          <cell r="C23267">
            <v>2014</v>
          </cell>
          <cell r="D23267" t="str">
            <v>470100  Depreciation PPE</v>
          </cell>
          <cell r="E23267" t="str">
            <v>District 1</v>
          </cell>
          <cell r="F23267" t="str">
            <v>Sewer</v>
          </cell>
        </row>
        <row r="23268">
          <cell r="B23268">
            <v>285418.92</v>
          </cell>
          <cell r="C23268">
            <v>2014</v>
          </cell>
          <cell r="D23268" t="str">
            <v>470100  Depreciation PPE</v>
          </cell>
          <cell r="E23268" t="str">
            <v>District 6</v>
          </cell>
          <cell r="F23268" t="str">
            <v>Sewer</v>
          </cell>
        </row>
        <row r="23269">
          <cell r="B23269">
            <v>290195.58</v>
          </cell>
          <cell r="C23269">
            <v>2014</v>
          </cell>
          <cell r="D23269" t="str">
            <v>470100  Depreciation PPE</v>
          </cell>
          <cell r="E23269" t="str">
            <v>District 7</v>
          </cell>
          <cell r="F23269" t="str">
            <v>Sewer</v>
          </cell>
        </row>
        <row r="23270">
          <cell r="B23270">
            <v>4027784.9</v>
          </cell>
          <cell r="C23270">
            <v>2014</v>
          </cell>
          <cell r="D23270" t="str">
            <v>470100  Depreciation PPE</v>
          </cell>
          <cell r="E23270" t="str">
            <v>District 3</v>
          </cell>
          <cell r="F23270" t="str">
            <v>Sewer</v>
          </cell>
        </row>
        <row r="23271">
          <cell r="B23271">
            <v>608846.6</v>
          </cell>
          <cell r="C23271">
            <v>2014</v>
          </cell>
          <cell r="D23271" t="str">
            <v>470100  Depreciation PPE</v>
          </cell>
          <cell r="E23271" t="str">
            <v>District 3</v>
          </cell>
          <cell r="F23271" t="str">
            <v>Sewer</v>
          </cell>
        </row>
        <row r="23272">
          <cell r="B23272">
            <v>247150.05</v>
          </cell>
          <cell r="C23272">
            <v>2014</v>
          </cell>
          <cell r="D23272" t="str">
            <v>470100  Depreciation PPE</v>
          </cell>
          <cell r="E23272" t="str">
            <v>District 4</v>
          </cell>
          <cell r="F23272" t="str">
            <v>Sewer</v>
          </cell>
        </row>
        <row r="23273">
          <cell r="B23273">
            <v>9897.75</v>
          </cell>
          <cell r="C23273">
            <v>2014</v>
          </cell>
          <cell r="D23273" t="str">
            <v>470100  Depreciation PPE</v>
          </cell>
          <cell r="E23273" t="str">
            <v>District 4</v>
          </cell>
          <cell r="F23273" t="str">
            <v>Sewer</v>
          </cell>
        </row>
        <row r="23274">
          <cell r="B23274">
            <v>421.66</v>
          </cell>
          <cell r="C23274">
            <v>2014</v>
          </cell>
          <cell r="D23274" t="str">
            <v>470100  Depreciation PPE</v>
          </cell>
          <cell r="E23274" t="str">
            <v>District 4</v>
          </cell>
          <cell r="F23274" t="str">
            <v>Sewer</v>
          </cell>
        </row>
        <row r="23275">
          <cell r="B23275">
            <v>1340677.01</v>
          </cell>
          <cell r="C23275">
            <v>2014</v>
          </cell>
          <cell r="D23275" t="str">
            <v>470100  Depreciation PPE</v>
          </cell>
          <cell r="E23275" t="str">
            <v>District 4</v>
          </cell>
          <cell r="F23275" t="str">
            <v>Sewer</v>
          </cell>
        </row>
        <row r="23276">
          <cell r="B23276">
            <v>637569.38</v>
          </cell>
          <cell r="C23276">
            <v>2014</v>
          </cell>
          <cell r="D23276" t="str">
            <v>470100  Depreciation PPE</v>
          </cell>
          <cell r="E23276" t="str">
            <v>District 7</v>
          </cell>
          <cell r="F23276" t="str">
            <v>Sewer</v>
          </cell>
        </row>
        <row r="23277">
          <cell r="B23277">
            <v>344215.65</v>
          </cell>
          <cell r="C23277">
            <v>2014</v>
          </cell>
          <cell r="D23277" t="str">
            <v>470100  Depreciation PPE</v>
          </cell>
          <cell r="E23277" t="str">
            <v>District 7</v>
          </cell>
          <cell r="F23277" t="str">
            <v>Sewer</v>
          </cell>
        </row>
        <row r="23278">
          <cell r="B23278">
            <v>3341.89</v>
          </cell>
          <cell r="C23278">
            <v>2014</v>
          </cell>
          <cell r="D23278" t="str">
            <v>470100  Depreciation PPE</v>
          </cell>
          <cell r="E23278" t="str">
            <v>District 6</v>
          </cell>
          <cell r="F23278" t="str">
            <v>Sewer</v>
          </cell>
        </row>
        <row r="23279">
          <cell r="B23279">
            <v>80854.490000000005</v>
          </cell>
          <cell r="C23279">
            <v>2014</v>
          </cell>
          <cell r="D23279" t="str">
            <v>470100  Depreciation PPE</v>
          </cell>
          <cell r="E23279" t="str">
            <v>District 6</v>
          </cell>
          <cell r="F23279" t="str">
            <v>Sewer</v>
          </cell>
        </row>
        <row r="23280">
          <cell r="B23280">
            <v>3777431.8</v>
          </cell>
          <cell r="C23280">
            <v>2014</v>
          </cell>
          <cell r="D23280" t="str">
            <v>470100  Depreciation PPE</v>
          </cell>
          <cell r="E23280" t="str">
            <v>District 6</v>
          </cell>
          <cell r="F23280" t="str">
            <v>Sewer</v>
          </cell>
        </row>
        <row r="23281">
          <cell r="B23281">
            <v>11206.06</v>
          </cell>
          <cell r="C23281">
            <v>2014</v>
          </cell>
          <cell r="D23281" t="str">
            <v>470100  Depreciation PPE</v>
          </cell>
          <cell r="E23281" t="str">
            <v>District 6</v>
          </cell>
          <cell r="F23281" t="str">
            <v>Sewer</v>
          </cell>
        </row>
        <row r="23282">
          <cell r="B23282">
            <v>768745.5</v>
          </cell>
          <cell r="C23282">
            <v>2014</v>
          </cell>
          <cell r="D23282" t="str">
            <v>470100  Depreciation PPE</v>
          </cell>
          <cell r="E23282" t="str">
            <v>District 7</v>
          </cell>
          <cell r="F23282" t="str">
            <v>Sewer</v>
          </cell>
        </row>
        <row r="23283">
          <cell r="B23283">
            <v>899820.75</v>
          </cell>
          <cell r="C23283">
            <v>2014</v>
          </cell>
          <cell r="D23283" t="str">
            <v>470100  Depreciation PPE</v>
          </cell>
          <cell r="E23283" t="str">
            <v>District 7</v>
          </cell>
          <cell r="F23283" t="str">
            <v>Sewer</v>
          </cell>
        </row>
        <row r="23284">
          <cell r="B23284">
            <v>56115.37</v>
          </cell>
          <cell r="C23284">
            <v>2014</v>
          </cell>
          <cell r="D23284" t="str">
            <v>470100  Depreciation PPE</v>
          </cell>
          <cell r="E23284" t="str">
            <v>District 7</v>
          </cell>
          <cell r="F23284" t="str">
            <v>Sewer</v>
          </cell>
        </row>
        <row r="23285">
          <cell r="B23285">
            <v>81479.45</v>
          </cell>
          <cell r="C23285">
            <v>2014</v>
          </cell>
          <cell r="D23285" t="str">
            <v>470100  Depreciation PPE</v>
          </cell>
          <cell r="E23285" t="str">
            <v>District 7</v>
          </cell>
          <cell r="F23285" t="str">
            <v>Sewer</v>
          </cell>
        </row>
        <row r="23286">
          <cell r="B23286">
            <v>250.08</v>
          </cell>
          <cell r="C23286">
            <v>2014</v>
          </cell>
          <cell r="D23286" t="str">
            <v>470100  Depreciation PPE</v>
          </cell>
          <cell r="E23286" t="str">
            <v>District 7</v>
          </cell>
          <cell r="F23286" t="str">
            <v>Sewer</v>
          </cell>
        </row>
        <row r="23287">
          <cell r="B23287">
            <v>35086436.210000001</v>
          </cell>
          <cell r="C23287">
            <v>2014</v>
          </cell>
          <cell r="D23287" t="str">
            <v>470100  Depreciation PPE</v>
          </cell>
          <cell r="E23287" t="str">
            <v>Logistics</v>
          </cell>
          <cell r="F23287" t="str">
            <v>Water</v>
          </cell>
        </row>
        <row r="23288">
          <cell r="B23288">
            <v>2014.27</v>
          </cell>
          <cell r="C23288">
            <v>2014</v>
          </cell>
          <cell r="D23288" t="str">
            <v>470100  Depreciation PPE</v>
          </cell>
          <cell r="E23288" t="str">
            <v>Informal Settlements</v>
          </cell>
          <cell r="F23288" t="str">
            <v>Water</v>
          </cell>
        </row>
        <row r="23289">
          <cell r="B23289">
            <v>22044234.710000001</v>
          </cell>
          <cell r="C23289">
            <v>2014</v>
          </cell>
          <cell r="D23289" t="str">
            <v>470100  Depreciation PPE</v>
          </cell>
          <cell r="E23289" t="str">
            <v>Planning &amp; Design</v>
          </cell>
          <cell r="F23289" t="str">
            <v>Water</v>
          </cell>
        </row>
        <row r="23290">
          <cell r="B23290">
            <v>2115139.46</v>
          </cell>
          <cell r="C23290">
            <v>2014</v>
          </cell>
          <cell r="D23290" t="str">
            <v>470100  Depreciation PPE</v>
          </cell>
          <cell r="E23290" t="str">
            <v>TOC</v>
          </cell>
          <cell r="F23290" t="str">
            <v>Water</v>
          </cell>
        </row>
        <row r="23291">
          <cell r="B23291">
            <v>471104.29</v>
          </cell>
          <cell r="C23291">
            <v>2014</v>
          </cell>
          <cell r="D23291" t="str">
            <v>470100  Depreciation PPE</v>
          </cell>
          <cell r="E23291" t="str">
            <v>Informal Settlements</v>
          </cell>
          <cell r="F23291" t="str">
            <v>Water</v>
          </cell>
        </row>
        <row r="23292">
          <cell r="B23292">
            <v>3116.21</v>
          </cell>
          <cell r="C23292">
            <v>2014</v>
          </cell>
          <cell r="D23292" t="str">
            <v>470100  Depreciation PPE</v>
          </cell>
          <cell r="E23292" t="str">
            <v>TOC</v>
          </cell>
          <cell r="F23292" t="str">
            <v>Water</v>
          </cell>
        </row>
        <row r="23293">
          <cell r="B23293">
            <v>40715.839999999997</v>
          </cell>
          <cell r="C23293">
            <v>2014</v>
          </cell>
          <cell r="D23293" t="str">
            <v>470100  Depreciation PPE</v>
          </cell>
          <cell r="E23293" t="str">
            <v>Logistics</v>
          </cell>
          <cell r="F23293" t="str">
            <v>Water</v>
          </cell>
        </row>
        <row r="23294">
          <cell r="B23294">
            <v>7503.52</v>
          </cell>
          <cell r="C23294">
            <v>2014</v>
          </cell>
          <cell r="D23294" t="str">
            <v>470100  Depreciation PPE</v>
          </cell>
          <cell r="E23294" t="str">
            <v>Logistics</v>
          </cell>
          <cell r="F23294" t="str">
            <v>Water</v>
          </cell>
        </row>
        <row r="23295">
          <cell r="B23295">
            <v>79508.600000000006</v>
          </cell>
          <cell r="C23295">
            <v>2014</v>
          </cell>
          <cell r="D23295" t="str">
            <v>470100  Depreciation PPE</v>
          </cell>
          <cell r="E23295" t="str">
            <v>Logistics</v>
          </cell>
          <cell r="F23295" t="str">
            <v>Water</v>
          </cell>
        </row>
        <row r="23296">
          <cell r="B23296">
            <v>516</v>
          </cell>
          <cell r="C23296">
            <v>2014</v>
          </cell>
          <cell r="D23296" t="str">
            <v>412970  Material Automotive (Fleet + Non Fleet)</v>
          </cell>
          <cell r="E23296" t="str">
            <v>Logistics</v>
          </cell>
          <cell r="F23296" t="str">
            <v>Sewer</v>
          </cell>
        </row>
        <row r="23297">
          <cell r="B23297">
            <v>567</v>
          </cell>
          <cell r="C23297">
            <v>2014</v>
          </cell>
          <cell r="D23297" t="str">
            <v>412970  Material Automotive (Fleet + Non Fleet)</v>
          </cell>
          <cell r="E23297" t="str">
            <v>District 7</v>
          </cell>
          <cell r="F23297" t="str">
            <v>Sewer</v>
          </cell>
        </row>
        <row r="23298">
          <cell r="B23298">
            <v>57371.98</v>
          </cell>
          <cell r="C23298">
            <v>2014</v>
          </cell>
          <cell r="D23298" t="str">
            <v>412980  Material Building &amp; Infrastructure</v>
          </cell>
          <cell r="E23298" t="str">
            <v>Informal Settlements</v>
          </cell>
          <cell r="F23298" t="str">
            <v>Water</v>
          </cell>
        </row>
        <row r="23299">
          <cell r="B23299">
            <v>0</v>
          </cell>
          <cell r="C23299">
            <v>2014</v>
          </cell>
          <cell r="D23299" t="str">
            <v>412980  Material Building &amp; Infrastructure</v>
          </cell>
          <cell r="E23299" t="str">
            <v>Logistics</v>
          </cell>
          <cell r="F23299" t="str">
            <v>Water</v>
          </cell>
        </row>
        <row r="23300">
          <cell r="B23300">
            <v>0</v>
          </cell>
          <cell r="C23300">
            <v>2014</v>
          </cell>
          <cell r="D23300" t="str">
            <v>412980  Material Building &amp; Infrastructure</v>
          </cell>
          <cell r="E23300" t="str">
            <v>Logistics</v>
          </cell>
          <cell r="F23300" t="str">
            <v>Water</v>
          </cell>
        </row>
        <row r="23301">
          <cell r="B23301">
            <v>70243</v>
          </cell>
          <cell r="C23301">
            <v>2014</v>
          </cell>
          <cell r="D23301" t="str">
            <v>412980  Material Building &amp; Infrastructure</v>
          </cell>
          <cell r="E23301" t="str">
            <v>Logistics</v>
          </cell>
          <cell r="F23301" t="str">
            <v>Water</v>
          </cell>
        </row>
        <row r="23302">
          <cell r="B23302">
            <v>128703.4</v>
          </cell>
          <cell r="C23302">
            <v>2014</v>
          </cell>
          <cell r="D23302" t="str">
            <v>412980  Material Building &amp; Infrastructure</v>
          </cell>
          <cell r="E23302" t="str">
            <v>Logistics</v>
          </cell>
          <cell r="F23302" t="str">
            <v>Water</v>
          </cell>
        </row>
        <row r="23303">
          <cell r="B23303">
            <v>95620.66</v>
          </cell>
          <cell r="C23303">
            <v>2014</v>
          </cell>
          <cell r="D23303" t="str">
            <v>412980  Material Building &amp; Infrastructure</v>
          </cell>
          <cell r="E23303" t="str">
            <v>Logistics</v>
          </cell>
          <cell r="F23303" t="str">
            <v>Water</v>
          </cell>
        </row>
        <row r="23304">
          <cell r="B23304">
            <v>988974.79</v>
          </cell>
          <cell r="C23304">
            <v>2014</v>
          </cell>
          <cell r="D23304" t="str">
            <v>412980  Material Building &amp; Infrastructure</v>
          </cell>
          <cell r="E23304" t="str">
            <v>District 1</v>
          </cell>
          <cell r="F23304" t="str">
            <v>Water</v>
          </cell>
        </row>
        <row r="23305">
          <cell r="B23305">
            <v>888.04</v>
          </cell>
          <cell r="C23305">
            <v>2014</v>
          </cell>
          <cell r="D23305" t="str">
            <v>412980  Material Building &amp; Infrastructure</v>
          </cell>
          <cell r="E23305" t="str">
            <v>District 1</v>
          </cell>
          <cell r="F23305" t="str">
            <v>Water</v>
          </cell>
        </row>
        <row r="23306">
          <cell r="B23306">
            <v>106462.94</v>
          </cell>
          <cell r="C23306">
            <v>2014</v>
          </cell>
          <cell r="D23306" t="str">
            <v>412980  Material Building &amp; Infrastructure</v>
          </cell>
          <cell r="E23306" t="str">
            <v>District 8</v>
          </cell>
          <cell r="F23306" t="str">
            <v>Water</v>
          </cell>
        </row>
        <row r="23307">
          <cell r="B23307">
            <v>115485.65</v>
          </cell>
          <cell r="C23307">
            <v>2014</v>
          </cell>
          <cell r="D23307" t="str">
            <v>412980  Material Building &amp; Infrastructure</v>
          </cell>
          <cell r="E23307" t="str">
            <v>District 6</v>
          </cell>
          <cell r="F23307" t="str">
            <v>Water</v>
          </cell>
        </row>
        <row r="23308">
          <cell r="B23308">
            <v>187797.23</v>
          </cell>
          <cell r="C23308">
            <v>2014</v>
          </cell>
          <cell r="D23308" t="str">
            <v>412980  Material Building &amp; Infrastructure</v>
          </cell>
          <cell r="E23308" t="str">
            <v>District 3</v>
          </cell>
          <cell r="F23308" t="str">
            <v>Water</v>
          </cell>
        </row>
        <row r="23309">
          <cell r="B23309">
            <v>203707.62</v>
          </cell>
          <cell r="C23309">
            <v>2014</v>
          </cell>
          <cell r="D23309" t="str">
            <v>412980  Material Building &amp; Infrastructure</v>
          </cell>
          <cell r="E23309" t="str">
            <v>District 4</v>
          </cell>
          <cell r="F23309" t="str">
            <v>Water</v>
          </cell>
        </row>
        <row r="23310">
          <cell r="B23310">
            <v>49291.98</v>
          </cell>
          <cell r="C23310">
            <v>2014</v>
          </cell>
          <cell r="D23310" t="str">
            <v>412980  Material Building &amp; Infrastructure</v>
          </cell>
          <cell r="E23310" t="str">
            <v>District 4</v>
          </cell>
          <cell r="F23310" t="str">
            <v>Water</v>
          </cell>
        </row>
        <row r="23311">
          <cell r="B23311">
            <v>26139.91</v>
          </cell>
          <cell r="C23311">
            <v>2014</v>
          </cell>
          <cell r="D23311" t="str">
            <v>412980  Material Building &amp; Infrastructure</v>
          </cell>
          <cell r="E23311" t="str">
            <v>District 4</v>
          </cell>
          <cell r="F23311" t="str">
            <v>Water</v>
          </cell>
        </row>
        <row r="23312">
          <cell r="B23312">
            <v>5768.89</v>
          </cell>
          <cell r="C23312">
            <v>2014</v>
          </cell>
          <cell r="D23312" t="str">
            <v>412980  Material Building &amp; Infrastructure</v>
          </cell>
          <cell r="E23312" t="str">
            <v>District 8</v>
          </cell>
          <cell r="F23312" t="str">
            <v>Water</v>
          </cell>
        </row>
        <row r="23313">
          <cell r="B23313">
            <v>154216.79</v>
          </cell>
          <cell r="C23313">
            <v>2014</v>
          </cell>
          <cell r="D23313" t="str">
            <v>412980  Material Building &amp; Infrastructure</v>
          </cell>
          <cell r="E23313" t="str">
            <v>District 6</v>
          </cell>
          <cell r="F23313" t="str">
            <v>Water</v>
          </cell>
        </row>
        <row r="23314">
          <cell r="B23314">
            <v>19130</v>
          </cell>
          <cell r="C23314">
            <v>2014</v>
          </cell>
          <cell r="D23314" t="str">
            <v>412980  Material Building &amp; Infrastructure</v>
          </cell>
          <cell r="E23314" t="str">
            <v>District 6</v>
          </cell>
          <cell r="F23314" t="str">
            <v>Water</v>
          </cell>
        </row>
        <row r="23315">
          <cell r="B23315">
            <v>123657.19</v>
          </cell>
          <cell r="C23315">
            <v>2014</v>
          </cell>
          <cell r="D23315" t="str">
            <v>412980  Material Building &amp; Infrastructure</v>
          </cell>
          <cell r="E23315" t="str">
            <v>District 6</v>
          </cell>
          <cell r="F23315" t="str">
            <v>Water</v>
          </cell>
        </row>
        <row r="23316">
          <cell r="B23316">
            <v>6507.51</v>
          </cell>
          <cell r="C23316">
            <v>2014</v>
          </cell>
          <cell r="D23316" t="str">
            <v>412980  Material Building &amp; Infrastructure</v>
          </cell>
          <cell r="E23316" t="str">
            <v>District 6</v>
          </cell>
          <cell r="F23316" t="str">
            <v>Water</v>
          </cell>
        </row>
        <row r="23317">
          <cell r="B23317">
            <v>0</v>
          </cell>
          <cell r="C23317">
            <v>2014</v>
          </cell>
          <cell r="D23317" t="str">
            <v>412980  Material Building &amp; Infrastructure</v>
          </cell>
          <cell r="E23317" t="str">
            <v>District 8</v>
          </cell>
          <cell r="F23317" t="str">
            <v>Water</v>
          </cell>
        </row>
        <row r="23318">
          <cell r="B23318">
            <v>3173274.94</v>
          </cell>
          <cell r="C23318">
            <v>2014</v>
          </cell>
          <cell r="D23318" t="str">
            <v>412980  Material Building &amp; Infrastructure</v>
          </cell>
          <cell r="E23318" t="str">
            <v>District 8</v>
          </cell>
          <cell r="F23318" t="str">
            <v>Water</v>
          </cell>
        </row>
        <row r="23319">
          <cell r="B23319">
            <v>0</v>
          </cell>
          <cell r="C23319">
            <v>2014</v>
          </cell>
          <cell r="D23319" t="str">
            <v>412980  Material Building &amp; Infrastructure</v>
          </cell>
          <cell r="E23319" t="str">
            <v>District 8</v>
          </cell>
          <cell r="F23319" t="str">
            <v>Water</v>
          </cell>
        </row>
        <row r="23320">
          <cell r="B23320">
            <v>0</v>
          </cell>
          <cell r="C23320">
            <v>2014</v>
          </cell>
          <cell r="D23320" t="str">
            <v>412980  Material Building &amp; Infrastructure</v>
          </cell>
          <cell r="E23320" t="str">
            <v>TOC</v>
          </cell>
          <cell r="F23320" t="str">
            <v>Water</v>
          </cell>
        </row>
        <row r="23321">
          <cell r="B23321">
            <v>0</v>
          </cell>
          <cell r="C23321">
            <v>2014</v>
          </cell>
          <cell r="D23321" t="str">
            <v>412980  Material Building &amp; Infrastructure</v>
          </cell>
          <cell r="E23321" t="str">
            <v>Planning &amp; Design</v>
          </cell>
          <cell r="F23321" t="str">
            <v>Sewer</v>
          </cell>
        </row>
        <row r="23322">
          <cell r="B23322">
            <v>23210.7</v>
          </cell>
          <cell r="C23322">
            <v>2014</v>
          </cell>
          <cell r="D23322" t="str">
            <v>412980  Material Building &amp; Infrastructure</v>
          </cell>
          <cell r="E23322" t="str">
            <v>Informal Settlements</v>
          </cell>
          <cell r="F23322" t="str">
            <v>Sewer</v>
          </cell>
        </row>
        <row r="23323">
          <cell r="B23323">
            <v>38396.65</v>
          </cell>
          <cell r="C23323">
            <v>2014</v>
          </cell>
          <cell r="D23323" t="str">
            <v>412980  Material Building &amp; Infrastructure</v>
          </cell>
          <cell r="E23323" t="str">
            <v>Logistics</v>
          </cell>
          <cell r="F23323" t="str">
            <v>Sewer</v>
          </cell>
        </row>
        <row r="23324">
          <cell r="B23324">
            <v>23606.47</v>
          </cell>
          <cell r="C23324">
            <v>2014</v>
          </cell>
          <cell r="D23324" t="str">
            <v>412980  Material Building &amp; Infrastructure</v>
          </cell>
          <cell r="E23324" t="str">
            <v>District 1</v>
          </cell>
          <cell r="F23324" t="str">
            <v>Sewer</v>
          </cell>
        </row>
        <row r="23325">
          <cell r="B23325">
            <v>3315.23</v>
          </cell>
          <cell r="C23325">
            <v>2014</v>
          </cell>
          <cell r="D23325" t="str">
            <v>412980  Material Building &amp; Infrastructure</v>
          </cell>
          <cell r="E23325" t="str">
            <v>District 7</v>
          </cell>
          <cell r="F23325" t="str">
            <v>Sewer</v>
          </cell>
        </row>
        <row r="23326">
          <cell r="B23326">
            <v>1486.31</v>
          </cell>
          <cell r="C23326">
            <v>2014</v>
          </cell>
          <cell r="D23326" t="str">
            <v>412980  Material Building &amp; Infrastructure</v>
          </cell>
          <cell r="E23326" t="str">
            <v>District 6</v>
          </cell>
          <cell r="F23326" t="str">
            <v>Sewer</v>
          </cell>
        </row>
        <row r="23327">
          <cell r="B23327">
            <v>11413.22</v>
          </cell>
          <cell r="C23327">
            <v>2014</v>
          </cell>
          <cell r="D23327" t="str">
            <v>412980  Material Building &amp; Infrastructure</v>
          </cell>
          <cell r="E23327" t="str">
            <v>District 3</v>
          </cell>
          <cell r="F23327" t="str">
            <v>Sewer</v>
          </cell>
        </row>
        <row r="23328">
          <cell r="B23328">
            <v>0</v>
          </cell>
          <cell r="C23328">
            <v>2014</v>
          </cell>
          <cell r="D23328" t="str">
            <v>412980  Material Building &amp; Infrastructure</v>
          </cell>
          <cell r="E23328" t="str">
            <v>District 3</v>
          </cell>
          <cell r="F23328" t="str">
            <v>Sewer</v>
          </cell>
        </row>
        <row r="23329">
          <cell r="B23329">
            <v>91471.35</v>
          </cell>
          <cell r="C23329">
            <v>2014</v>
          </cell>
          <cell r="D23329" t="str">
            <v>412980  Material Building &amp; Infrastructure</v>
          </cell>
          <cell r="E23329" t="str">
            <v>District 4</v>
          </cell>
          <cell r="F23329" t="str">
            <v>Sewer</v>
          </cell>
        </row>
        <row r="23330">
          <cell r="B23330">
            <v>0</v>
          </cell>
          <cell r="C23330">
            <v>2014</v>
          </cell>
          <cell r="D23330" t="str">
            <v>412980  Material Building &amp; Infrastructure</v>
          </cell>
          <cell r="E23330" t="str">
            <v>District 4</v>
          </cell>
          <cell r="F23330" t="str">
            <v>Sewer</v>
          </cell>
        </row>
        <row r="23331">
          <cell r="B23331">
            <v>1400</v>
          </cell>
          <cell r="C23331">
            <v>2014</v>
          </cell>
          <cell r="D23331" t="str">
            <v>412980  Material Building &amp; Infrastructure</v>
          </cell>
          <cell r="E23331" t="str">
            <v>District 4</v>
          </cell>
          <cell r="F23331" t="str">
            <v>Sewer</v>
          </cell>
        </row>
        <row r="23332">
          <cell r="B23332">
            <v>71.95</v>
          </cell>
          <cell r="C23332">
            <v>2014</v>
          </cell>
          <cell r="D23332" t="str">
            <v>412980  Material Building &amp; Infrastructure</v>
          </cell>
          <cell r="E23332" t="str">
            <v>District 7</v>
          </cell>
          <cell r="F23332" t="str">
            <v>Sewer</v>
          </cell>
        </row>
        <row r="23333">
          <cell r="B23333">
            <v>0</v>
          </cell>
          <cell r="C23333">
            <v>2014</v>
          </cell>
          <cell r="D23333" t="str">
            <v>412980  Material Building &amp; Infrastructure</v>
          </cell>
          <cell r="E23333" t="str">
            <v>District 7</v>
          </cell>
          <cell r="F23333" t="str">
            <v>Sewer</v>
          </cell>
        </row>
        <row r="23334">
          <cell r="B23334">
            <v>555.02</v>
          </cell>
          <cell r="C23334">
            <v>2014</v>
          </cell>
          <cell r="D23334" t="str">
            <v>412980  Material Building &amp; Infrastructure</v>
          </cell>
          <cell r="E23334" t="str">
            <v>District 6</v>
          </cell>
          <cell r="F23334" t="str">
            <v>Sewer</v>
          </cell>
        </row>
        <row r="23335">
          <cell r="B23335">
            <v>6157.14</v>
          </cell>
          <cell r="C23335">
            <v>2014</v>
          </cell>
          <cell r="D23335" t="str">
            <v>412980  Material Building &amp; Infrastructure</v>
          </cell>
          <cell r="E23335" t="str">
            <v>District 6</v>
          </cell>
          <cell r="F23335" t="str">
            <v>Sewer</v>
          </cell>
        </row>
        <row r="23336">
          <cell r="B23336">
            <v>5566.86</v>
          </cell>
          <cell r="C23336">
            <v>2014</v>
          </cell>
          <cell r="D23336" t="str">
            <v>412980  Material Building &amp; Infrastructure</v>
          </cell>
          <cell r="E23336" t="str">
            <v>District 6</v>
          </cell>
          <cell r="F23336" t="str">
            <v>Sewer</v>
          </cell>
        </row>
        <row r="23337">
          <cell r="B23337">
            <v>78.680000000000007</v>
          </cell>
          <cell r="C23337">
            <v>2014</v>
          </cell>
          <cell r="D23337" t="str">
            <v>412980  Material Building &amp; Infrastructure</v>
          </cell>
          <cell r="E23337" t="str">
            <v>District 6</v>
          </cell>
          <cell r="F23337" t="str">
            <v>Sewer</v>
          </cell>
        </row>
        <row r="23338">
          <cell r="B23338">
            <v>4954.76</v>
          </cell>
          <cell r="C23338">
            <v>2014</v>
          </cell>
          <cell r="D23338" t="str">
            <v>412980  Material Building &amp; Infrastructure</v>
          </cell>
          <cell r="E23338" t="str">
            <v>District 7</v>
          </cell>
          <cell r="F23338" t="str">
            <v>Sewer</v>
          </cell>
        </row>
        <row r="23339">
          <cell r="B23339">
            <v>69682.100000000006</v>
          </cell>
          <cell r="C23339">
            <v>2014</v>
          </cell>
          <cell r="D23339" t="str">
            <v>412980  Material Building &amp; Infrastructure</v>
          </cell>
          <cell r="E23339" t="str">
            <v>District 7</v>
          </cell>
          <cell r="F23339" t="str">
            <v>Sewer</v>
          </cell>
        </row>
        <row r="23340">
          <cell r="B23340">
            <v>0</v>
          </cell>
          <cell r="C23340">
            <v>2014</v>
          </cell>
          <cell r="D23340" t="str">
            <v>412980  Material Building &amp; Infrastructure</v>
          </cell>
          <cell r="E23340" t="str">
            <v>District 7</v>
          </cell>
          <cell r="F23340" t="str">
            <v>Sewer</v>
          </cell>
        </row>
        <row r="23341">
          <cell r="B23341">
            <v>0</v>
          </cell>
          <cell r="C23341">
            <v>2014</v>
          </cell>
          <cell r="D23341" t="str">
            <v>412980  Material Building &amp; Infrastructure</v>
          </cell>
          <cell r="E23341" t="str">
            <v>Logistics</v>
          </cell>
          <cell r="F23341" t="str">
            <v>Water</v>
          </cell>
        </row>
        <row r="23342">
          <cell r="B23342">
            <v>0</v>
          </cell>
          <cell r="C23342">
            <v>2014</v>
          </cell>
          <cell r="D23342" t="str">
            <v>412980  Material Building &amp; Infrastructure</v>
          </cell>
          <cell r="E23342" t="str">
            <v>Planning &amp; Design</v>
          </cell>
          <cell r="F23342" t="str">
            <v>Water</v>
          </cell>
        </row>
        <row r="23343">
          <cell r="B23343">
            <v>231</v>
          </cell>
          <cell r="C23343">
            <v>2014</v>
          </cell>
          <cell r="D23343" t="str">
            <v>412990  Material Electrical &amp; Electronic</v>
          </cell>
          <cell r="E23343" t="str">
            <v>District 8</v>
          </cell>
          <cell r="F23343" t="str">
            <v>Water</v>
          </cell>
        </row>
        <row r="23344">
          <cell r="B23344">
            <v>66.06</v>
          </cell>
          <cell r="C23344">
            <v>2014</v>
          </cell>
          <cell r="D23344" t="str">
            <v>412990  Material Electrical &amp; Electronic</v>
          </cell>
          <cell r="E23344" t="str">
            <v>District 6</v>
          </cell>
          <cell r="F23344" t="str">
            <v>Water</v>
          </cell>
        </row>
        <row r="23345">
          <cell r="B23345">
            <v>956.82</v>
          </cell>
          <cell r="C23345">
            <v>2014</v>
          </cell>
          <cell r="D23345" t="str">
            <v>412990  Material Electrical &amp; Electronic</v>
          </cell>
          <cell r="E23345" t="str">
            <v>District 6</v>
          </cell>
          <cell r="F23345" t="str">
            <v>Water</v>
          </cell>
        </row>
        <row r="23346">
          <cell r="B23346">
            <v>36.94</v>
          </cell>
          <cell r="C23346">
            <v>2014</v>
          </cell>
          <cell r="D23346" t="str">
            <v>412990  Material Electrical &amp; Electronic</v>
          </cell>
          <cell r="E23346" t="str">
            <v>District 6</v>
          </cell>
          <cell r="F23346" t="str">
            <v>Water</v>
          </cell>
        </row>
        <row r="23347">
          <cell r="B23347">
            <v>1335.1</v>
          </cell>
          <cell r="C23347">
            <v>2014</v>
          </cell>
          <cell r="D23347" t="str">
            <v>412990  Material Electrical &amp; Electronic</v>
          </cell>
          <cell r="E23347" t="str">
            <v>District 6</v>
          </cell>
          <cell r="F23347" t="str">
            <v>Water</v>
          </cell>
        </row>
        <row r="23348">
          <cell r="B23348">
            <v>0</v>
          </cell>
          <cell r="C23348">
            <v>2014</v>
          </cell>
          <cell r="D23348" t="str">
            <v>412990  Material Electrical &amp; Electronic</v>
          </cell>
          <cell r="E23348" t="str">
            <v>District 4</v>
          </cell>
          <cell r="F23348" t="str">
            <v>Water</v>
          </cell>
        </row>
        <row r="23349">
          <cell r="B23349">
            <v>1207</v>
          </cell>
          <cell r="C23349">
            <v>2014</v>
          </cell>
          <cell r="D23349" t="str">
            <v>412990  Material Electrical &amp; Electronic</v>
          </cell>
          <cell r="E23349" t="str">
            <v>District 8</v>
          </cell>
          <cell r="F23349" t="str">
            <v>Water</v>
          </cell>
        </row>
        <row r="23350">
          <cell r="B23350">
            <v>189.9</v>
          </cell>
          <cell r="C23350">
            <v>2014</v>
          </cell>
          <cell r="D23350" t="str">
            <v>412990  Material Electrical &amp; Electronic</v>
          </cell>
          <cell r="E23350" t="str">
            <v>District 8</v>
          </cell>
          <cell r="F23350" t="str">
            <v>Water</v>
          </cell>
        </row>
        <row r="23351">
          <cell r="B23351">
            <v>3591</v>
          </cell>
          <cell r="C23351">
            <v>2014</v>
          </cell>
          <cell r="D23351" t="str">
            <v>412990  Material Electrical &amp; Electronic</v>
          </cell>
          <cell r="E23351" t="str">
            <v>Logistics</v>
          </cell>
          <cell r="F23351" t="str">
            <v>Water</v>
          </cell>
        </row>
        <row r="23352">
          <cell r="B23352">
            <v>6384</v>
          </cell>
          <cell r="C23352">
            <v>2014</v>
          </cell>
          <cell r="D23352" t="str">
            <v>412990  Material Electrical &amp; Electronic</v>
          </cell>
          <cell r="E23352" t="str">
            <v>Logistics</v>
          </cell>
          <cell r="F23352" t="str">
            <v>Water</v>
          </cell>
        </row>
        <row r="23353">
          <cell r="B23353">
            <v>0</v>
          </cell>
          <cell r="C23353">
            <v>2014</v>
          </cell>
          <cell r="D23353" t="str">
            <v>412990  Material Electrical &amp; Electronic</v>
          </cell>
          <cell r="E23353" t="str">
            <v>Logistics</v>
          </cell>
          <cell r="F23353" t="str">
            <v>Water</v>
          </cell>
        </row>
        <row r="23354">
          <cell r="B23354">
            <v>0</v>
          </cell>
          <cell r="C23354">
            <v>2014</v>
          </cell>
          <cell r="D23354" t="str">
            <v>412990  Material Electrical &amp; Electronic</v>
          </cell>
          <cell r="E23354" t="str">
            <v>TOC</v>
          </cell>
          <cell r="F23354" t="str">
            <v>Water</v>
          </cell>
        </row>
        <row r="23355">
          <cell r="B23355">
            <v>1201.52</v>
          </cell>
          <cell r="C23355">
            <v>2014</v>
          </cell>
          <cell r="D23355" t="str">
            <v>412990  Material Electrical &amp; Electronic</v>
          </cell>
          <cell r="E23355" t="str">
            <v>Informal Settlements</v>
          </cell>
          <cell r="F23355" t="str">
            <v>Water</v>
          </cell>
        </row>
        <row r="23356">
          <cell r="B23356">
            <v>301.47000000000003</v>
          </cell>
          <cell r="C23356">
            <v>2014</v>
          </cell>
          <cell r="D23356" t="str">
            <v>412990  Material Electrical &amp; Electronic</v>
          </cell>
          <cell r="E23356" t="str">
            <v>TOC</v>
          </cell>
          <cell r="F23356" t="str">
            <v>Water</v>
          </cell>
        </row>
        <row r="23357">
          <cell r="B23357">
            <v>0</v>
          </cell>
          <cell r="C23357">
            <v>2014</v>
          </cell>
          <cell r="D23357" t="str">
            <v>412990  Material Electrical &amp; Electronic</v>
          </cell>
          <cell r="E23357" t="str">
            <v>Planning &amp; Design</v>
          </cell>
          <cell r="F23357" t="str">
            <v>Water</v>
          </cell>
        </row>
        <row r="23358">
          <cell r="B23358">
            <v>1200.19</v>
          </cell>
          <cell r="C23358">
            <v>2014</v>
          </cell>
          <cell r="D23358" t="str">
            <v>412990  Material Electrical &amp; Electronic</v>
          </cell>
          <cell r="E23358" t="str">
            <v>District 7</v>
          </cell>
          <cell r="F23358" t="str">
            <v>Sewer</v>
          </cell>
        </row>
        <row r="23359">
          <cell r="B23359">
            <v>423.04</v>
          </cell>
          <cell r="C23359">
            <v>2014</v>
          </cell>
          <cell r="D23359" t="str">
            <v>412990  Material Electrical &amp; Electronic</v>
          </cell>
          <cell r="E23359" t="str">
            <v>District 6</v>
          </cell>
          <cell r="F23359" t="str">
            <v>Sewer</v>
          </cell>
        </row>
        <row r="23360">
          <cell r="B23360">
            <v>175</v>
          </cell>
          <cell r="C23360">
            <v>2014</v>
          </cell>
          <cell r="D23360" t="str">
            <v>412990  Material Electrical &amp; Electronic</v>
          </cell>
          <cell r="E23360" t="str">
            <v>District 4</v>
          </cell>
          <cell r="F23360" t="str">
            <v>Sewer</v>
          </cell>
        </row>
        <row r="23361">
          <cell r="B23361">
            <v>1620</v>
          </cell>
          <cell r="C23361">
            <v>2014</v>
          </cell>
          <cell r="D23361" t="str">
            <v>412990  Material Electrical &amp; Electronic</v>
          </cell>
          <cell r="E23361" t="str">
            <v>District 7</v>
          </cell>
          <cell r="F23361" t="str">
            <v>Sewer</v>
          </cell>
        </row>
        <row r="23362">
          <cell r="B23362">
            <v>3404.26</v>
          </cell>
          <cell r="C23362">
            <v>2014</v>
          </cell>
          <cell r="D23362" t="str">
            <v>412990  Material Electrical &amp; Electronic</v>
          </cell>
          <cell r="E23362" t="str">
            <v>Logistics</v>
          </cell>
          <cell r="F23362" t="str">
            <v>Sewer</v>
          </cell>
        </row>
        <row r="23363">
          <cell r="B23363">
            <v>4845.57</v>
          </cell>
          <cell r="C23363">
            <v>2014</v>
          </cell>
          <cell r="D23363" t="str">
            <v>412990  Material Electrical &amp; Electronic</v>
          </cell>
          <cell r="E23363" t="str">
            <v>Informal Settlements</v>
          </cell>
          <cell r="F23363" t="str">
            <v>Sewer</v>
          </cell>
        </row>
        <row r="23364">
          <cell r="B23364">
            <v>0</v>
          </cell>
          <cell r="C23364">
            <v>2014</v>
          </cell>
          <cell r="D23364" t="str">
            <v>412990  Material Electrical &amp; Electronic</v>
          </cell>
          <cell r="E23364" t="str">
            <v>Informal Settlements</v>
          </cell>
          <cell r="F23364" t="str">
            <v>Sewer</v>
          </cell>
        </row>
        <row r="23365">
          <cell r="B23365">
            <v>3171.38</v>
          </cell>
          <cell r="C23365">
            <v>2014</v>
          </cell>
          <cell r="D23365" t="str">
            <v>413000  Materials General &amp; Consumables</v>
          </cell>
          <cell r="E23365" t="str">
            <v>Informal Settlements</v>
          </cell>
          <cell r="F23365" t="str">
            <v>Water</v>
          </cell>
        </row>
        <row r="23366">
          <cell r="B23366">
            <v>0</v>
          </cell>
          <cell r="C23366">
            <v>2014</v>
          </cell>
          <cell r="D23366" t="str">
            <v>413000  Materials General &amp; Consumables</v>
          </cell>
          <cell r="E23366" t="str">
            <v>TOC</v>
          </cell>
          <cell r="F23366" t="str">
            <v>Water</v>
          </cell>
        </row>
        <row r="23367">
          <cell r="B23367">
            <v>0</v>
          </cell>
          <cell r="C23367">
            <v>2014</v>
          </cell>
          <cell r="D23367" t="str">
            <v>413000  Materials General &amp; Consumables</v>
          </cell>
          <cell r="E23367" t="str">
            <v>Logistics</v>
          </cell>
          <cell r="F23367" t="str">
            <v>Water</v>
          </cell>
        </row>
        <row r="23368">
          <cell r="B23368">
            <v>0</v>
          </cell>
          <cell r="C23368">
            <v>2014</v>
          </cell>
          <cell r="D23368" t="str">
            <v>413000  Materials General &amp; Consumables</v>
          </cell>
          <cell r="E23368" t="str">
            <v>Logistics</v>
          </cell>
          <cell r="F23368" t="str">
            <v>Water</v>
          </cell>
        </row>
        <row r="23369">
          <cell r="B23369">
            <v>10714.68</v>
          </cell>
          <cell r="C23369">
            <v>2014</v>
          </cell>
          <cell r="D23369" t="str">
            <v>413000  Materials General &amp; Consumables</v>
          </cell>
          <cell r="E23369" t="str">
            <v>Logistics</v>
          </cell>
          <cell r="F23369" t="str">
            <v>Water</v>
          </cell>
        </row>
        <row r="23370">
          <cell r="B23370">
            <v>3520.87</v>
          </cell>
          <cell r="C23370">
            <v>2014</v>
          </cell>
          <cell r="D23370" t="str">
            <v>413000  Materials General &amp; Consumables</v>
          </cell>
          <cell r="E23370" t="str">
            <v>Logistics</v>
          </cell>
          <cell r="F23370" t="str">
            <v>Water</v>
          </cell>
        </row>
        <row r="23371">
          <cell r="B23371">
            <v>22478.2</v>
          </cell>
          <cell r="C23371">
            <v>2014</v>
          </cell>
          <cell r="D23371" t="str">
            <v>413000  Materials General &amp; Consumables</v>
          </cell>
          <cell r="E23371" t="str">
            <v>Logistics</v>
          </cell>
          <cell r="F23371" t="str">
            <v>Water</v>
          </cell>
        </row>
        <row r="23372">
          <cell r="B23372">
            <v>0</v>
          </cell>
          <cell r="C23372">
            <v>2014</v>
          </cell>
          <cell r="D23372" t="str">
            <v>413000  Materials General &amp; Consumables</v>
          </cell>
          <cell r="E23372" t="str">
            <v>District 1</v>
          </cell>
          <cell r="F23372" t="str">
            <v>Water</v>
          </cell>
        </row>
        <row r="23373">
          <cell r="B23373">
            <v>0</v>
          </cell>
          <cell r="C23373">
            <v>2014</v>
          </cell>
          <cell r="D23373" t="str">
            <v>413000  Materials General &amp; Consumables</v>
          </cell>
          <cell r="E23373" t="str">
            <v>District 1</v>
          </cell>
          <cell r="F23373" t="str">
            <v>Water</v>
          </cell>
        </row>
        <row r="23374">
          <cell r="B23374">
            <v>67706.289999999994</v>
          </cell>
          <cell r="C23374">
            <v>2014</v>
          </cell>
          <cell r="D23374" t="str">
            <v>413000  Materials General &amp; Consumables</v>
          </cell>
          <cell r="E23374" t="str">
            <v>District 1</v>
          </cell>
          <cell r="F23374" t="str">
            <v>Water</v>
          </cell>
        </row>
        <row r="23375">
          <cell r="B23375">
            <v>62.23</v>
          </cell>
          <cell r="C23375">
            <v>2014</v>
          </cell>
          <cell r="D23375" t="str">
            <v>413000  Materials General &amp; Consumables</v>
          </cell>
          <cell r="E23375" t="str">
            <v>District 6</v>
          </cell>
          <cell r="F23375" t="str">
            <v>Water</v>
          </cell>
        </row>
        <row r="23376">
          <cell r="B23376">
            <v>388.93</v>
          </cell>
          <cell r="C23376">
            <v>2014</v>
          </cell>
          <cell r="D23376" t="str">
            <v>413000  Materials General &amp; Consumables</v>
          </cell>
          <cell r="E23376" t="str">
            <v>District 8</v>
          </cell>
          <cell r="F23376" t="str">
            <v>Water</v>
          </cell>
        </row>
        <row r="23377">
          <cell r="B23377">
            <v>0</v>
          </cell>
          <cell r="C23377">
            <v>2014</v>
          </cell>
          <cell r="D23377" t="str">
            <v>413000  Materials General &amp; Consumables</v>
          </cell>
          <cell r="E23377" t="str">
            <v>District 8</v>
          </cell>
          <cell r="F23377" t="str">
            <v>Water</v>
          </cell>
        </row>
        <row r="23378">
          <cell r="B23378">
            <v>35799.06</v>
          </cell>
          <cell r="C23378">
            <v>2014</v>
          </cell>
          <cell r="D23378" t="str">
            <v>413000  Materials General &amp; Consumables</v>
          </cell>
          <cell r="E23378" t="str">
            <v>District 8</v>
          </cell>
          <cell r="F23378" t="str">
            <v>Water</v>
          </cell>
        </row>
        <row r="23379">
          <cell r="B23379">
            <v>2083.77</v>
          </cell>
          <cell r="C23379">
            <v>2014</v>
          </cell>
          <cell r="D23379" t="str">
            <v>413000  Materials General &amp; Consumables</v>
          </cell>
          <cell r="E23379" t="str">
            <v>District 6</v>
          </cell>
          <cell r="F23379" t="str">
            <v>Water</v>
          </cell>
        </row>
        <row r="23380">
          <cell r="B23380">
            <v>171.38</v>
          </cell>
          <cell r="C23380">
            <v>2014</v>
          </cell>
          <cell r="D23380" t="str">
            <v>413000  Materials General &amp; Consumables</v>
          </cell>
          <cell r="E23380" t="str">
            <v>District 3</v>
          </cell>
          <cell r="F23380" t="str">
            <v>Water</v>
          </cell>
        </row>
        <row r="23381">
          <cell r="B23381">
            <v>0</v>
          </cell>
          <cell r="C23381">
            <v>2014</v>
          </cell>
          <cell r="D23381" t="str">
            <v>413000  Materials General &amp; Consumables</v>
          </cell>
          <cell r="E23381" t="str">
            <v>District 3</v>
          </cell>
          <cell r="F23381" t="str">
            <v>Water</v>
          </cell>
        </row>
        <row r="23382">
          <cell r="B23382">
            <v>15434.07</v>
          </cell>
          <cell r="C23382">
            <v>2014</v>
          </cell>
          <cell r="D23382" t="str">
            <v>413000  Materials General &amp; Consumables</v>
          </cell>
          <cell r="E23382" t="str">
            <v>District 3</v>
          </cell>
          <cell r="F23382" t="str">
            <v>Water</v>
          </cell>
        </row>
        <row r="23383">
          <cell r="B23383">
            <v>720.26</v>
          </cell>
          <cell r="C23383">
            <v>2014</v>
          </cell>
          <cell r="D23383" t="str">
            <v>413000  Materials General &amp; Consumables</v>
          </cell>
          <cell r="E23383" t="str">
            <v>District 4</v>
          </cell>
          <cell r="F23383" t="str">
            <v>Water</v>
          </cell>
        </row>
        <row r="23384">
          <cell r="B23384">
            <v>11645.88</v>
          </cell>
          <cell r="C23384">
            <v>2014</v>
          </cell>
          <cell r="D23384" t="str">
            <v>413000  Materials General &amp; Consumables</v>
          </cell>
          <cell r="E23384" t="str">
            <v>District 4</v>
          </cell>
          <cell r="F23384" t="str">
            <v>Water</v>
          </cell>
        </row>
        <row r="23385">
          <cell r="B23385">
            <v>29637.61</v>
          </cell>
          <cell r="C23385">
            <v>2014</v>
          </cell>
          <cell r="D23385" t="str">
            <v>413000  Materials General &amp; Consumables</v>
          </cell>
          <cell r="E23385" t="str">
            <v>District 4</v>
          </cell>
          <cell r="F23385" t="str">
            <v>Water</v>
          </cell>
        </row>
        <row r="23386">
          <cell r="B23386">
            <v>548.24</v>
          </cell>
          <cell r="C23386">
            <v>2014</v>
          </cell>
          <cell r="D23386" t="str">
            <v>413000  Materials General &amp; Consumables</v>
          </cell>
          <cell r="E23386" t="str">
            <v>District 4</v>
          </cell>
          <cell r="F23386" t="str">
            <v>Water</v>
          </cell>
        </row>
        <row r="23387">
          <cell r="B23387">
            <v>0</v>
          </cell>
          <cell r="C23387">
            <v>2014</v>
          </cell>
          <cell r="D23387" t="str">
            <v>413000  Materials General &amp; Consumables</v>
          </cell>
          <cell r="E23387" t="str">
            <v>District 8</v>
          </cell>
          <cell r="F23387" t="str">
            <v>Water</v>
          </cell>
        </row>
        <row r="23388">
          <cell r="B23388">
            <v>0</v>
          </cell>
          <cell r="C23388">
            <v>2014</v>
          </cell>
          <cell r="D23388" t="str">
            <v>413000  Materials General &amp; Consumables</v>
          </cell>
          <cell r="E23388" t="str">
            <v>District 8</v>
          </cell>
          <cell r="F23388" t="str">
            <v>Water</v>
          </cell>
        </row>
        <row r="23389">
          <cell r="B23389">
            <v>923.29</v>
          </cell>
          <cell r="C23389">
            <v>2014</v>
          </cell>
          <cell r="D23389" t="str">
            <v>413000  Materials General &amp; Consumables</v>
          </cell>
          <cell r="E23389" t="str">
            <v>District 8</v>
          </cell>
          <cell r="F23389" t="str">
            <v>Water</v>
          </cell>
        </row>
        <row r="23390">
          <cell r="B23390">
            <v>0</v>
          </cell>
          <cell r="C23390">
            <v>2014</v>
          </cell>
          <cell r="D23390" t="str">
            <v>413000  Materials General &amp; Consumables</v>
          </cell>
          <cell r="E23390" t="str">
            <v>District 8</v>
          </cell>
          <cell r="F23390" t="str">
            <v>Water</v>
          </cell>
        </row>
        <row r="23391">
          <cell r="B23391">
            <v>1458.26</v>
          </cell>
          <cell r="C23391">
            <v>2014</v>
          </cell>
          <cell r="D23391" t="str">
            <v>413000  Materials General &amp; Consumables</v>
          </cell>
          <cell r="E23391" t="str">
            <v>District 6</v>
          </cell>
          <cell r="F23391" t="str">
            <v>Water</v>
          </cell>
        </row>
        <row r="23392">
          <cell r="B23392">
            <v>7153.47</v>
          </cell>
          <cell r="C23392">
            <v>2014</v>
          </cell>
          <cell r="D23392" t="str">
            <v>413000  Materials General &amp; Consumables</v>
          </cell>
          <cell r="E23392" t="str">
            <v>District 6</v>
          </cell>
          <cell r="F23392" t="str">
            <v>Water</v>
          </cell>
        </row>
        <row r="23393">
          <cell r="B23393">
            <v>1544.56</v>
          </cell>
          <cell r="C23393">
            <v>2014</v>
          </cell>
          <cell r="D23393" t="str">
            <v>413000  Materials General &amp; Consumables</v>
          </cell>
          <cell r="E23393" t="str">
            <v>District 6</v>
          </cell>
          <cell r="F23393" t="str">
            <v>Water</v>
          </cell>
        </row>
        <row r="23394">
          <cell r="B23394">
            <v>35891.21</v>
          </cell>
          <cell r="C23394">
            <v>2014</v>
          </cell>
          <cell r="D23394" t="str">
            <v>413000  Materials General &amp; Consumables</v>
          </cell>
          <cell r="E23394" t="str">
            <v>District 6</v>
          </cell>
          <cell r="F23394" t="str">
            <v>Water</v>
          </cell>
        </row>
        <row r="23395">
          <cell r="B23395">
            <v>3492.1</v>
          </cell>
          <cell r="C23395">
            <v>2014</v>
          </cell>
          <cell r="D23395" t="str">
            <v>413000  Materials General &amp; Consumables</v>
          </cell>
          <cell r="E23395" t="str">
            <v>District 6</v>
          </cell>
          <cell r="F23395" t="str">
            <v>Water</v>
          </cell>
        </row>
        <row r="23396">
          <cell r="B23396">
            <v>0</v>
          </cell>
          <cell r="C23396">
            <v>2014</v>
          </cell>
          <cell r="D23396" t="str">
            <v>413000  Materials General &amp; Consumables</v>
          </cell>
          <cell r="E23396" t="str">
            <v>District 8</v>
          </cell>
          <cell r="F23396" t="str">
            <v>Water</v>
          </cell>
        </row>
        <row r="23397">
          <cell r="B23397">
            <v>105.04</v>
          </cell>
          <cell r="C23397">
            <v>2014</v>
          </cell>
          <cell r="D23397" t="str">
            <v>413000  Materials General &amp; Consumables</v>
          </cell>
          <cell r="E23397" t="str">
            <v>District 8</v>
          </cell>
          <cell r="F23397" t="str">
            <v>Water</v>
          </cell>
        </row>
        <row r="23398">
          <cell r="B23398">
            <v>36.590000000000003</v>
          </cell>
          <cell r="C23398">
            <v>2014</v>
          </cell>
          <cell r="D23398" t="str">
            <v>413000  Materials General &amp; Consumables</v>
          </cell>
          <cell r="E23398" t="str">
            <v>District 8</v>
          </cell>
          <cell r="F23398" t="str">
            <v>Water</v>
          </cell>
        </row>
        <row r="23399">
          <cell r="B23399">
            <v>37.5</v>
          </cell>
          <cell r="C23399">
            <v>2014</v>
          </cell>
          <cell r="D23399" t="str">
            <v>413000  Materials General &amp; Consumables</v>
          </cell>
          <cell r="E23399" t="str">
            <v>District 8</v>
          </cell>
          <cell r="F23399" t="str">
            <v>Water</v>
          </cell>
        </row>
        <row r="23400">
          <cell r="B23400">
            <v>250753.16</v>
          </cell>
          <cell r="C23400">
            <v>2014</v>
          </cell>
          <cell r="D23400" t="str">
            <v>413000  Materials General &amp; Consumables</v>
          </cell>
          <cell r="E23400" t="str">
            <v>District 8</v>
          </cell>
          <cell r="F23400" t="str">
            <v>Water</v>
          </cell>
        </row>
        <row r="23401">
          <cell r="B23401">
            <v>0</v>
          </cell>
          <cell r="C23401">
            <v>2014</v>
          </cell>
          <cell r="D23401" t="str">
            <v>413000  Materials General &amp; Consumables</v>
          </cell>
          <cell r="E23401" t="e">
            <v>#N/A</v>
          </cell>
          <cell r="F23401" t="str">
            <v>Sewer</v>
          </cell>
        </row>
        <row r="23402">
          <cell r="B23402">
            <v>0</v>
          </cell>
          <cell r="C23402">
            <v>2014</v>
          </cell>
          <cell r="D23402" t="str">
            <v>413000  Materials General &amp; Consumables</v>
          </cell>
          <cell r="E23402" t="str">
            <v>Informal Settlements</v>
          </cell>
          <cell r="F23402" t="str">
            <v>Sewer</v>
          </cell>
        </row>
        <row r="23403">
          <cell r="B23403">
            <v>0</v>
          </cell>
          <cell r="C23403">
            <v>2014</v>
          </cell>
          <cell r="D23403" t="str">
            <v>413000  Materials General &amp; Consumables</v>
          </cell>
          <cell r="E23403" t="str">
            <v>Planning &amp; Design</v>
          </cell>
          <cell r="F23403" t="str">
            <v>Sewer</v>
          </cell>
        </row>
        <row r="23404">
          <cell r="B23404">
            <v>49456.63</v>
          </cell>
          <cell r="C23404">
            <v>2014</v>
          </cell>
          <cell r="D23404" t="str">
            <v>413000  Materials General &amp; Consumables</v>
          </cell>
          <cell r="E23404" t="str">
            <v>Informal Settlements</v>
          </cell>
          <cell r="F23404" t="str">
            <v>Sewer</v>
          </cell>
        </row>
        <row r="23405">
          <cell r="B23405">
            <v>5280.92</v>
          </cell>
          <cell r="C23405">
            <v>2014</v>
          </cell>
          <cell r="D23405" t="str">
            <v>413000  Materials General &amp; Consumables</v>
          </cell>
          <cell r="E23405" t="str">
            <v>Logistics</v>
          </cell>
          <cell r="F23405" t="str">
            <v>Sewer</v>
          </cell>
        </row>
        <row r="23406">
          <cell r="B23406">
            <v>0</v>
          </cell>
          <cell r="C23406">
            <v>2014</v>
          </cell>
          <cell r="D23406" t="str">
            <v>413000  Materials General &amp; Consumables</v>
          </cell>
          <cell r="E23406" t="str">
            <v>Logistics</v>
          </cell>
          <cell r="F23406" t="str">
            <v>Sewer</v>
          </cell>
        </row>
        <row r="23407">
          <cell r="B23407">
            <v>0</v>
          </cell>
          <cell r="C23407">
            <v>2014</v>
          </cell>
          <cell r="D23407" t="str">
            <v>413000  Materials General &amp; Consumables</v>
          </cell>
          <cell r="E23407" t="str">
            <v>Logistics</v>
          </cell>
          <cell r="F23407" t="str">
            <v>Sewer</v>
          </cell>
        </row>
        <row r="23408">
          <cell r="B23408">
            <v>0</v>
          </cell>
          <cell r="C23408">
            <v>2014</v>
          </cell>
          <cell r="D23408" t="str">
            <v>413000  Materials General &amp; Consumables</v>
          </cell>
          <cell r="E23408" t="str">
            <v>Logistics</v>
          </cell>
          <cell r="F23408" t="str">
            <v>Sewer</v>
          </cell>
        </row>
        <row r="23409">
          <cell r="B23409">
            <v>0</v>
          </cell>
          <cell r="C23409">
            <v>2014</v>
          </cell>
          <cell r="D23409" t="str">
            <v>413000  Materials General &amp; Consumables</v>
          </cell>
          <cell r="E23409" t="str">
            <v>Logistics</v>
          </cell>
          <cell r="F23409" t="str">
            <v>Sewer</v>
          </cell>
        </row>
        <row r="23410">
          <cell r="B23410">
            <v>0</v>
          </cell>
          <cell r="C23410">
            <v>2014</v>
          </cell>
          <cell r="D23410" t="str">
            <v>413000  Materials General &amp; Consumables</v>
          </cell>
          <cell r="E23410" t="str">
            <v>Logistics</v>
          </cell>
          <cell r="F23410" t="str">
            <v>Sewer</v>
          </cell>
        </row>
        <row r="23411">
          <cell r="B23411">
            <v>14783.47</v>
          </cell>
          <cell r="C23411">
            <v>2014</v>
          </cell>
          <cell r="D23411" t="str">
            <v>413000  Materials General &amp; Consumables</v>
          </cell>
          <cell r="E23411" t="str">
            <v>District 1</v>
          </cell>
          <cell r="F23411" t="str">
            <v>Sewer</v>
          </cell>
        </row>
        <row r="23412">
          <cell r="B23412">
            <v>52500.38</v>
          </cell>
          <cell r="C23412">
            <v>2014</v>
          </cell>
          <cell r="D23412" t="str">
            <v>413000  Materials General &amp; Consumables</v>
          </cell>
          <cell r="E23412" t="str">
            <v>District 7</v>
          </cell>
          <cell r="F23412" t="str">
            <v>Sewer</v>
          </cell>
        </row>
        <row r="23413">
          <cell r="B23413">
            <v>8157.22</v>
          </cell>
          <cell r="C23413">
            <v>2014</v>
          </cell>
          <cell r="D23413" t="str">
            <v>413000  Materials General &amp; Consumables</v>
          </cell>
          <cell r="E23413" t="str">
            <v>District 6</v>
          </cell>
          <cell r="F23413" t="str">
            <v>Sewer</v>
          </cell>
        </row>
        <row r="23414">
          <cell r="B23414">
            <v>7626.89</v>
          </cell>
          <cell r="C23414">
            <v>2014</v>
          </cell>
          <cell r="D23414" t="str">
            <v>413000  Materials General &amp; Consumables</v>
          </cell>
          <cell r="E23414" t="str">
            <v>District 3</v>
          </cell>
          <cell r="F23414" t="str">
            <v>Sewer</v>
          </cell>
        </row>
        <row r="23415">
          <cell r="B23415">
            <v>0</v>
          </cell>
          <cell r="C23415">
            <v>2014</v>
          </cell>
          <cell r="D23415" t="str">
            <v>413000  Materials General &amp; Consumables</v>
          </cell>
          <cell r="E23415" t="str">
            <v>District 3</v>
          </cell>
          <cell r="F23415" t="str">
            <v>Sewer</v>
          </cell>
        </row>
        <row r="23416">
          <cell r="B23416">
            <v>24206.11</v>
          </cell>
          <cell r="C23416">
            <v>2014</v>
          </cell>
          <cell r="D23416" t="str">
            <v>413000  Materials General &amp; Consumables</v>
          </cell>
          <cell r="E23416" t="str">
            <v>District 4</v>
          </cell>
          <cell r="F23416" t="str">
            <v>Sewer</v>
          </cell>
        </row>
        <row r="23417">
          <cell r="B23417">
            <v>3075.21</v>
          </cell>
          <cell r="C23417">
            <v>2014</v>
          </cell>
          <cell r="D23417" t="str">
            <v>413000  Materials General &amp; Consumables</v>
          </cell>
          <cell r="E23417" t="str">
            <v>District 4</v>
          </cell>
          <cell r="F23417" t="str">
            <v>Sewer</v>
          </cell>
        </row>
        <row r="23418">
          <cell r="B23418">
            <v>0</v>
          </cell>
          <cell r="C23418">
            <v>2014</v>
          </cell>
          <cell r="D23418" t="str">
            <v>413000  Materials General &amp; Consumables</v>
          </cell>
          <cell r="E23418" t="str">
            <v>District 4</v>
          </cell>
          <cell r="F23418" t="str">
            <v>Sewer</v>
          </cell>
        </row>
        <row r="23419">
          <cell r="B23419">
            <v>0</v>
          </cell>
          <cell r="C23419">
            <v>2014</v>
          </cell>
          <cell r="D23419" t="str">
            <v>413000  Materials General &amp; Consumables</v>
          </cell>
          <cell r="E23419" t="str">
            <v>District 4</v>
          </cell>
          <cell r="F23419" t="str">
            <v>Sewer</v>
          </cell>
        </row>
        <row r="23420">
          <cell r="B23420">
            <v>777.85</v>
          </cell>
          <cell r="C23420">
            <v>2014</v>
          </cell>
          <cell r="D23420" t="str">
            <v>413000  Materials General &amp; Consumables</v>
          </cell>
          <cell r="E23420" t="str">
            <v>District 4</v>
          </cell>
          <cell r="F23420" t="str">
            <v>Sewer</v>
          </cell>
        </row>
        <row r="23421">
          <cell r="B23421">
            <v>725.04</v>
          </cell>
          <cell r="C23421">
            <v>2014</v>
          </cell>
          <cell r="D23421" t="str">
            <v>413000  Materials General &amp; Consumables</v>
          </cell>
          <cell r="E23421" t="str">
            <v>District 7</v>
          </cell>
          <cell r="F23421" t="str">
            <v>Sewer</v>
          </cell>
        </row>
        <row r="23422">
          <cell r="B23422">
            <v>0</v>
          </cell>
          <cell r="C23422">
            <v>2014</v>
          </cell>
          <cell r="D23422" t="str">
            <v>413000  Materials General &amp; Consumables</v>
          </cell>
          <cell r="E23422" t="str">
            <v>District 7</v>
          </cell>
          <cell r="F23422" t="str">
            <v>Sewer</v>
          </cell>
        </row>
        <row r="23423">
          <cell r="B23423">
            <v>0</v>
          </cell>
          <cell r="C23423">
            <v>2014</v>
          </cell>
          <cell r="D23423" t="str">
            <v>413000  Materials General &amp; Consumables</v>
          </cell>
          <cell r="E23423" t="str">
            <v>District 7</v>
          </cell>
          <cell r="F23423" t="str">
            <v>Sewer</v>
          </cell>
        </row>
        <row r="23424">
          <cell r="B23424">
            <v>1184.6300000000001</v>
          </cell>
          <cell r="C23424">
            <v>2014</v>
          </cell>
          <cell r="D23424" t="str">
            <v>413000  Materials General &amp; Consumables</v>
          </cell>
          <cell r="E23424" t="str">
            <v>District 6</v>
          </cell>
          <cell r="F23424" t="str">
            <v>Sewer</v>
          </cell>
        </row>
        <row r="23425">
          <cell r="B23425">
            <v>9233.25</v>
          </cell>
          <cell r="C23425">
            <v>2014</v>
          </cell>
          <cell r="D23425" t="str">
            <v>413000  Materials General &amp; Consumables</v>
          </cell>
          <cell r="E23425" t="str">
            <v>District 6</v>
          </cell>
          <cell r="F23425" t="str">
            <v>Sewer</v>
          </cell>
        </row>
        <row r="23426">
          <cell r="B23426">
            <v>12226.87</v>
          </cell>
          <cell r="C23426">
            <v>2014</v>
          </cell>
          <cell r="D23426" t="str">
            <v>413000  Materials General &amp; Consumables</v>
          </cell>
          <cell r="E23426" t="str">
            <v>District 6</v>
          </cell>
          <cell r="F23426" t="str">
            <v>Sewer</v>
          </cell>
        </row>
        <row r="23427">
          <cell r="B23427">
            <v>0</v>
          </cell>
          <cell r="C23427">
            <v>2014</v>
          </cell>
          <cell r="D23427" t="str">
            <v>413000  Materials General &amp; Consumables</v>
          </cell>
          <cell r="E23427" t="str">
            <v>District 6</v>
          </cell>
          <cell r="F23427" t="str">
            <v>Sewer</v>
          </cell>
        </row>
        <row r="23428">
          <cell r="B23428">
            <v>439.42</v>
          </cell>
          <cell r="C23428">
            <v>2014</v>
          </cell>
          <cell r="D23428" t="str">
            <v>413000  Materials General &amp; Consumables</v>
          </cell>
          <cell r="E23428" t="str">
            <v>District 6</v>
          </cell>
          <cell r="F23428" t="str">
            <v>Sewer</v>
          </cell>
        </row>
        <row r="23429">
          <cell r="B23429">
            <v>6916.85</v>
          </cell>
          <cell r="C23429">
            <v>2014</v>
          </cell>
          <cell r="D23429" t="str">
            <v>413000  Materials General &amp; Consumables</v>
          </cell>
          <cell r="E23429" t="str">
            <v>District 6</v>
          </cell>
          <cell r="F23429" t="str">
            <v>Sewer</v>
          </cell>
        </row>
        <row r="23430">
          <cell r="B23430">
            <v>3205.43</v>
          </cell>
          <cell r="C23430">
            <v>2014</v>
          </cell>
          <cell r="D23430" t="str">
            <v>413000  Materials General &amp; Consumables</v>
          </cell>
          <cell r="E23430" t="str">
            <v>District 7</v>
          </cell>
          <cell r="F23430" t="str">
            <v>Sewer</v>
          </cell>
        </row>
        <row r="23431">
          <cell r="B23431">
            <v>0</v>
          </cell>
          <cell r="C23431">
            <v>2014</v>
          </cell>
          <cell r="D23431" t="str">
            <v>413000  Materials General &amp; Consumables</v>
          </cell>
          <cell r="E23431" t="str">
            <v>District 7</v>
          </cell>
          <cell r="F23431" t="str">
            <v>Sewer</v>
          </cell>
        </row>
        <row r="23432">
          <cell r="B23432">
            <v>0</v>
          </cell>
          <cell r="C23432">
            <v>2014</v>
          </cell>
          <cell r="D23432" t="str">
            <v>413000  Materials General &amp; Consumables</v>
          </cell>
          <cell r="E23432" t="str">
            <v>District 7</v>
          </cell>
          <cell r="F23432" t="str">
            <v>Sewer</v>
          </cell>
        </row>
        <row r="23433">
          <cell r="B23433">
            <v>22487.43</v>
          </cell>
          <cell r="C23433">
            <v>2014</v>
          </cell>
          <cell r="D23433" t="str">
            <v>413000  Materials General &amp; Consumables</v>
          </cell>
          <cell r="E23433" t="str">
            <v>District 7</v>
          </cell>
          <cell r="F23433" t="str">
            <v>Sewer</v>
          </cell>
        </row>
        <row r="23434">
          <cell r="B23434">
            <v>0</v>
          </cell>
          <cell r="C23434">
            <v>2014</v>
          </cell>
          <cell r="D23434" t="str">
            <v>413000  Materials General &amp; Consumables</v>
          </cell>
          <cell r="E23434" t="str">
            <v>District 7</v>
          </cell>
          <cell r="F23434" t="str">
            <v>Sewer</v>
          </cell>
        </row>
        <row r="23435">
          <cell r="B23435">
            <v>2294.58</v>
          </cell>
          <cell r="C23435">
            <v>2014</v>
          </cell>
          <cell r="D23435" t="str">
            <v>413000  Materials General &amp; Consumables</v>
          </cell>
          <cell r="E23435" t="str">
            <v>Logistics</v>
          </cell>
          <cell r="F23435" t="str">
            <v>Water</v>
          </cell>
        </row>
        <row r="23436">
          <cell r="B23436">
            <v>6861.53</v>
          </cell>
          <cell r="C23436">
            <v>2014</v>
          </cell>
          <cell r="D23436" t="str">
            <v>413000  Materials General &amp; Consumables</v>
          </cell>
          <cell r="E23436" t="str">
            <v>Informal Settlements</v>
          </cell>
          <cell r="F23436" t="str">
            <v>Water</v>
          </cell>
        </row>
        <row r="23437">
          <cell r="B23437">
            <v>0</v>
          </cell>
          <cell r="C23437">
            <v>2014</v>
          </cell>
          <cell r="D23437" t="str">
            <v>413000  Materials General &amp; Consumables</v>
          </cell>
          <cell r="E23437" t="str">
            <v>Planning &amp; Design</v>
          </cell>
          <cell r="F23437" t="str">
            <v>Water</v>
          </cell>
        </row>
        <row r="23438">
          <cell r="B23438">
            <v>722.28</v>
          </cell>
          <cell r="C23438">
            <v>2014</v>
          </cell>
          <cell r="D23438" t="str">
            <v>413000  Materials General &amp; Consumables</v>
          </cell>
          <cell r="E23438" t="str">
            <v>TOC</v>
          </cell>
          <cell r="F23438" t="str">
            <v>Water</v>
          </cell>
        </row>
        <row r="23439">
          <cell r="B23439">
            <v>17200</v>
          </cell>
          <cell r="C23439">
            <v>2014</v>
          </cell>
          <cell r="D23439" t="str">
            <v>411450  Bursaries - Non-Employees</v>
          </cell>
          <cell r="E23439" t="str">
            <v>Logistics</v>
          </cell>
          <cell r="F23439" t="str">
            <v>Sewer</v>
          </cell>
        </row>
        <row r="23440">
          <cell r="B23440">
            <v>932852.95</v>
          </cell>
          <cell r="C23440">
            <v>2014</v>
          </cell>
          <cell r="D23440" t="str">
            <v>411450  Bursaries - Non-Employees</v>
          </cell>
          <cell r="E23440" t="str">
            <v>Logistics</v>
          </cell>
          <cell r="F23440" t="str">
            <v>Water</v>
          </cell>
        </row>
        <row r="23441">
          <cell r="B23441">
            <v>8600</v>
          </cell>
          <cell r="C23441">
            <v>2014</v>
          </cell>
          <cell r="D23441" t="str">
            <v>411450  Bursaries - Non-Employees</v>
          </cell>
          <cell r="E23441" t="str">
            <v>District 3</v>
          </cell>
          <cell r="F23441" t="str">
            <v>Water</v>
          </cell>
        </row>
        <row r="23442">
          <cell r="B23442">
            <v>28815.5</v>
          </cell>
          <cell r="C23442">
            <v>2014</v>
          </cell>
          <cell r="D23442" t="str">
            <v>411450  Bursaries - Non-Employees</v>
          </cell>
          <cell r="E23442" t="str">
            <v>District 6</v>
          </cell>
          <cell r="F23442" t="str">
            <v>Water</v>
          </cell>
        </row>
        <row r="23443">
          <cell r="B23443">
            <v>8600</v>
          </cell>
          <cell r="C23443">
            <v>2014</v>
          </cell>
          <cell r="D23443" t="str">
            <v>411450  Bursaries - Non-Employees</v>
          </cell>
          <cell r="E23443" t="str">
            <v>District 6</v>
          </cell>
          <cell r="F23443" t="str">
            <v>Water</v>
          </cell>
        </row>
        <row r="23444">
          <cell r="B23444">
            <v>3312.53</v>
          </cell>
          <cell r="C23444">
            <v>2014</v>
          </cell>
          <cell r="D23444" t="str">
            <v>414250  Training</v>
          </cell>
          <cell r="E23444" t="str">
            <v>Informal Settlements</v>
          </cell>
          <cell r="F23444" t="str">
            <v>Sewer</v>
          </cell>
        </row>
        <row r="23445">
          <cell r="B23445">
            <v>3570.61</v>
          </cell>
          <cell r="C23445">
            <v>2014</v>
          </cell>
          <cell r="D23445" t="str">
            <v>414250  Training</v>
          </cell>
          <cell r="E23445" t="str">
            <v>District 1</v>
          </cell>
          <cell r="F23445" t="str">
            <v>Sewer</v>
          </cell>
        </row>
        <row r="23446">
          <cell r="B23446">
            <v>1200</v>
          </cell>
          <cell r="C23446">
            <v>2014</v>
          </cell>
          <cell r="D23446" t="str">
            <v>414250  Training</v>
          </cell>
          <cell r="E23446" t="str">
            <v>District 6</v>
          </cell>
          <cell r="F23446" t="str">
            <v>Sewer</v>
          </cell>
        </row>
        <row r="23447">
          <cell r="B23447">
            <v>1620993.39</v>
          </cell>
          <cell r="C23447">
            <v>2014</v>
          </cell>
          <cell r="D23447" t="str">
            <v>414250  Training</v>
          </cell>
          <cell r="E23447" t="str">
            <v>Logistics</v>
          </cell>
          <cell r="F23447" t="str">
            <v>Water</v>
          </cell>
        </row>
        <row r="23448">
          <cell r="B23448">
            <v>850.88</v>
          </cell>
          <cell r="C23448">
            <v>2014</v>
          </cell>
          <cell r="D23448" t="str">
            <v>414250  Training</v>
          </cell>
          <cell r="E23448" t="str">
            <v>Informal Settlements</v>
          </cell>
          <cell r="F23448" t="str">
            <v>Water</v>
          </cell>
        </row>
        <row r="23449">
          <cell r="B23449">
            <v>2559.46</v>
          </cell>
          <cell r="C23449">
            <v>2014</v>
          </cell>
          <cell r="D23449" t="str">
            <v>414250  Training</v>
          </cell>
          <cell r="E23449" t="str">
            <v>Logistics</v>
          </cell>
          <cell r="F23449" t="str">
            <v>Water</v>
          </cell>
        </row>
        <row r="23450">
          <cell r="B23450">
            <v>3864.61</v>
          </cell>
          <cell r="C23450">
            <v>2014</v>
          </cell>
          <cell r="D23450" t="str">
            <v>414250  Training</v>
          </cell>
          <cell r="E23450" t="str">
            <v>District 4</v>
          </cell>
          <cell r="F23450" t="str">
            <v>Water</v>
          </cell>
        </row>
        <row r="23451">
          <cell r="B23451">
            <v>1900.04</v>
          </cell>
          <cell r="C23451">
            <v>2014</v>
          </cell>
          <cell r="D23451" t="str">
            <v>414250  Training</v>
          </cell>
          <cell r="E23451" t="str">
            <v>District 8</v>
          </cell>
          <cell r="F23451" t="str">
            <v>Water</v>
          </cell>
        </row>
        <row r="23452">
          <cell r="B23452">
            <v>72.150000000000006</v>
          </cell>
          <cell r="C23452">
            <v>2014</v>
          </cell>
          <cell r="D23452" t="str">
            <v>414270  Training - Co Op Students</v>
          </cell>
          <cell r="E23452" t="str">
            <v>District 7</v>
          </cell>
          <cell r="F23452" t="str">
            <v>Sewer</v>
          </cell>
        </row>
        <row r="23453">
          <cell r="B23453">
            <v>37052.46</v>
          </cell>
          <cell r="C23453">
            <v>2014</v>
          </cell>
          <cell r="D23453" t="str">
            <v>414270  Training - Co Op Students</v>
          </cell>
          <cell r="E23453" t="str">
            <v>District 6</v>
          </cell>
          <cell r="F23453" t="str">
            <v>Water</v>
          </cell>
        </row>
        <row r="23454">
          <cell r="B23454">
            <v>20.55</v>
          </cell>
          <cell r="C23454">
            <v>2014</v>
          </cell>
          <cell r="D23454" t="str">
            <v>414270  Training - Co Op Students</v>
          </cell>
          <cell r="E23454" t="str">
            <v>District 8</v>
          </cell>
          <cell r="F23454" t="str">
            <v>Water</v>
          </cell>
        </row>
        <row r="23455">
          <cell r="B23455">
            <v>4769.42</v>
          </cell>
          <cell r="C23455">
            <v>2014</v>
          </cell>
          <cell r="D23455" t="str">
            <v>411100  DO NOT USE - Advertising</v>
          </cell>
          <cell r="E23455" t="str">
            <v>Informal Settlements</v>
          </cell>
          <cell r="F23455" t="str">
            <v>Sewer</v>
          </cell>
        </row>
        <row r="23456">
          <cell r="B23456">
            <v>15877.32</v>
          </cell>
          <cell r="C23456">
            <v>2014</v>
          </cell>
          <cell r="D23456" t="str">
            <v>411100  DO NOT USE - Advertising</v>
          </cell>
          <cell r="E23456" t="str">
            <v>Logistics</v>
          </cell>
          <cell r="F23456" t="str">
            <v>Sewer</v>
          </cell>
        </row>
        <row r="23457">
          <cell r="B23457">
            <v>3799.17</v>
          </cell>
          <cell r="C23457">
            <v>2014</v>
          </cell>
          <cell r="D23457" t="str">
            <v>411100  DO NOT USE - Advertising</v>
          </cell>
          <cell r="E23457" t="str">
            <v>Logistics</v>
          </cell>
          <cell r="F23457" t="str">
            <v>Sewer</v>
          </cell>
        </row>
        <row r="23458">
          <cell r="B23458">
            <v>3072.23</v>
          </cell>
          <cell r="C23458">
            <v>2014</v>
          </cell>
          <cell r="D23458" t="str">
            <v>411100  DO NOT USE - Advertising</v>
          </cell>
          <cell r="E23458" t="str">
            <v>District 4</v>
          </cell>
          <cell r="F23458" t="str">
            <v>Sewer</v>
          </cell>
        </row>
        <row r="23459">
          <cell r="B23459">
            <v>98449.97</v>
          </cell>
          <cell r="C23459">
            <v>2014</v>
          </cell>
          <cell r="D23459" t="str">
            <v>411100  DO NOT USE - Advertising</v>
          </cell>
          <cell r="E23459" t="str">
            <v>Logistics</v>
          </cell>
          <cell r="F23459" t="str">
            <v>Water</v>
          </cell>
        </row>
        <row r="23460">
          <cell r="B23460">
            <v>4751.21</v>
          </cell>
          <cell r="C23460">
            <v>2014</v>
          </cell>
          <cell r="D23460" t="str">
            <v>411100  DO NOT USE - Advertising</v>
          </cell>
          <cell r="E23460" t="str">
            <v>Planning &amp; Design</v>
          </cell>
          <cell r="F23460" t="str">
            <v>Water</v>
          </cell>
        </row>
        <row r="23461">
          <cell r="B23461">
            <v>14117.9</v>
          </cell>
          <cell r="C23461">
            <v>2014</v>
          </cell>
          <cell r="D23461" t="str">
            <v>411100  DO NOT USE - Advertising</v>
          </cell>
          <cell r="E23461" t="str">
            <v>TOC</v>
          </cell>
          <cell r="F23461" t="str">
            <v>Water</v>
          </cell>
        </row>
        <row r="23462">
          <cell r="B23462">
            <v>0</v>
          </cell>
          <cell r="C23462">
            <v>2014</v>
          </cell>
          <cell r="D23462" t="str">
            <v>411100  DO NOT USE - Advertising</v>
          </cell>
          <cell r="E23462" t="str">
            <v>Informal Settlements</v>
          </cell>
          <cell r="F23462" t="str">
            <v>Water</v>
          </cell>
        </row>
        <row r="23463">
          <cell r="B23463">
            <v>16733.96</v>
          </cell>
          <cell r="C23463">
            <v>2014</v>
          </cell>
          <cell r="D23463" t="str">
            <v>411100  DO NOT USE - Advertising</v>
          </cell>
          <cell r="E23463" t="str">
            <v>Logistics</v>
          </cell>
          <cell r="F23463" t="str">
            <v>Water</v>
          </cell>
        </row>
        <row r="23464">
          <cell r="B23464">
            <v>6509.88</v>
          </cell>
          <cell r="C23464">
            <v>2014</v>
          </cell>
          <cell r="D23464" t="str">
            <v>411100  DO NOT USE - Advertising</v>
          </cell>
          <cell r="E23464" t="str">
            <v>Logistics</v>
          </cell>
          <cell r="F23464" t="str">
            <v>Water</v>
          </cell>
        </row>
        <row r="23465">
          <cell r="B23465">
            <v>21582.2</v>
          </cell>
          <cell r="C23465">
            <v>2014</v>
          </cell>
          <cell r="D23465" t="str">
            <v>411100  DO NOT USE - Advertising</v>
          </cell>
          <cell r="E23465" t="str">
            <v>District 4</v>
          </cell>
          <cell r="F23465" t="str">
            <v>Water</v>
          </cell>
        </row>
        <row r="23466">
          <cell r="B23466">
            <v>1334.08</v>
          </cell>
          <cell r="C23466">
            <v>2014</v>
          </cell>
          <cell r="D23466" t="str">
            <v>411100  DO NOT USE - Advertising</v>
          </cell>
          <cell r="E23466" t="str">
            <v>District 4</v>
          </cell>
          <cell r="F23466" t="str">
            <v>Water</v>
          </cell>
        </row>
        <row r="23467">
          <cell r="B23467">
            <v>24868.31</v>
          </cell>
          <cell r="C23467">
            <v>2014</v>
          </cell>
          <cell r="D23467" t="str">
            <v>411100  DO NOT USE - Advertising</v>
          </cell>
          <cell r="E23467" t="str">
            <v>District 6</v>
          </cell>
          <cell r="F23467" t="str">
            <v>Water</v>
          </cell>
        </row>
        <row r="23468">
          <cell r="B23468">
            <v>3099.9</v>
          </cell>
          <cell r="C23468">
            <v>2014</v>
          </cell>
          <cell r="D23468" t="str">
            <v>411100  DO NOT USE - Advertising</v>
          </cell>
          <cell r="E23468" t="str">
            <v>District 6</v>
          </cell>
          <cell r="F23468" t="str">
            <v>Water</v>
          </cell>
        </row>
        <row r="23469">
          <cell r="B23469">
            <v>3724.56</v>
          </cell>
          <cell r="C23469">
            <v>2014</v>
          </cell>
          <cell r="D23469" t="str">
            <v>411100  DO NOT USE - Advertising</v>
          </cell>
          <cell r="E23469" t="str">
            <v>District 6</v>
          </cell>
          <cell r="F23469" t="str">
            <v>Water</v>
          </cell>
        </row>
        <row r="23470">
          <cell r="B23470">
            <v>6404.11</v>
          </cell>
          <cell r="C23470">
            <v>2014</v>
          </cell>
          <cell r="D23470" t="str">
            <v>411100  DO NOT USE - Advertising</v>
          </cell>
          <cell r="E23470" t="str">
            <v>District 8</v>
          </cell>
          <cell r="F23470" t="str">
            <v>Water</v>
          </cell>
        </row>
        <row r="23471">
          <cell r="B23471">
            <v>0</v>
          </cell>
          <cell r="C23471">
            <v>2014</v>
          </cell>
          <cell r="D23471" t="str">
            <v>411300  Books Periodicals &amp; Subscriptions</v>
          </cell>
          <cell r="E23471" t="str">
            <v>Planning &amp; Design</v>
          </cell>
          <cell r="F23471" t="str">
            <v>Sewer</v>
          </cell>
        </row>
        <row r="23472">
          <cell r="B23472">
            <v>0</v>
          </cell>
          <cell r="C23472">
            <v>2014</v>
          </cell>
          <cell r="D23472" t="str">
            <v>411300  Books Periodicals &amp; Subscriptions</v>
          </cell>
          <cell r="E23472" t="str">
            <v>Logistics</v>
          </cell>
          <cell r="F23472" t="str">
            <v>Water</v>
          </cell>
        </row>
        <row r="23473">
          <cell r="B23473">
            <v>5528.72</v>
          </cell>
          <cell r="C23473">
            <v>2014</v>
          </cell>
          <cell r="D23473" t="str">
            <v>411300  Books Periodicals &amp; Subscriptions</v>
          </cell>
          <cell r="E23473" t="str">
            <v>District 8</v>
          </cell>
          <cell r="F23473" t="str">
            <v>Water</v>
          </cell>
        </row>
        <row r="23474">
          <cell r="B23474">
            <v>27840.14</v>
          </cell>
          <cell r="C23474">
            <v>2014</v>
          </cell>
          <cell r="D23474" t="str">
            <v>411350  Chemicals</v>
          </cell>
          <cell r="E23474" t="str">
            <v>Logistics</v>
          </cell>
          <cell r="F23474" t="str">
            <v>Sewer</v>
          </cell>
        </row>
        <row r="23475">
          <cell r="B23475">
            <v>5362.5</v>
          </cell>
          <cell r="C23475">
            <v>2014</v>
          </cell>
          <cell r="D23475" t="str">
            <v>411350  Chemicals</v>
          </cell>
          <cell r="E23475" t="str">
            <v>District 1</v>
          </cell>
          <cell r="F23475" t="str">
            <v>Sewer</v>
          </cell>
        </row>
        <row r="23476">
          <cell r="B23476">
            <v>840.12</v>
          </cell>
          <cell r="C23476">
            <v>2014</v>
          </cell>
          <cell r="D23476" t="str">
            <v>411350  Chemicals</v>
          </cell>
          <cell r="E23476" t="str">
            <v>District 6</v>
          </cell>
          <cell r="F23476" t="str">
            <v>Sewer</v>
          </cell>
        </row>
        <row r="23477">
          <cell r="B23477">
            <v>687.68</v>
          </cell>
          <cell r="C23477">
            <v>2014</v>
          </cell>
          <cell r="D23477" t="str">
            <v>411350  Chemicals</v>
          </cell>
          <cell r="E23477" t="str">
            <v>District 3</v>
          </cell>
          <cell r="F23477" t="str">
            <v>Sewer</v>
          </cell>
        </row>
        <row r="23478">
          <cell r="B23478">
            <v>25241.09</v>
          </cell>
          <cell r="C23478">
            <v>2014</v>
          </cell>
          <cell r="D23478" t="str">
            <v>411350  Chemicals</v>
          </cell>
          <cell r="E23478" t="str">
            <v>District 4</v>
          </cell>
          <cell r="F23478" t="str">
            <v>Sewer</v>
          </cell>
        </row>
        <row r="23479">
          <cell r="B23479">
            <v>1720</v>
          </cell>
          <cell r="C23479">
            <v>2014</v>
          </cell>
          <cell r="D23479" t="str">
            <v>411350  Chemicals</v>
          </cell>
          <cell r="E23479" t="str">
            <v>District 4</v>
          </cell>
          <cell r="F23479" t="str">
            <v>Sewer</v>
          </cell>
        </row>
        <row r="23480">
          <cell r="B23480">
            <v>7270</v>
          </cell>
          <cell r="C23480">
            <v>2014</v>
          </cell>
          <cell r="D23480" t="str">
            <v>411350  Chemicals</v>
          </cell>
          <cell r="E23480" t="str">
            <v>District 6</v>
          </cell>
          <cell r="F23480" t="str">
            <v>Sewer</v>
          </cell>
        </row>
        <row r="23481">
          <cell r="B23481">
            <v>4609.25</v>
          </cell>
          <cell r="C23481">
            <v>2014</v>
          </cell>
          <cell r="D23481" t="str">
            <v>411350  Chemicals</v>
          </cell>
          <cell r="E23481" t="str">
            <v>District 6</v>
          </cell>
          <cell r="F23481" t="str">
            <v>Sewer</v>
          </cell>
        </row>
        <row r="23482">
          <cell r="B23482">
            <v>7110</v>
          </cell>
          <cell r="C23482">
            <v>2014</v>
          </cell>
          <cell r="D23482" t="str">
            <v>411350  Chemicals</v>
          </cell>
          <cell r="E23482" t="str">
            <v>District 6</v>
          </cell>
          <cell r="F23482" t="str">
            <v>Sewer</v>
          </cell>
        </row>
        <row r="23483">
          <cell r="B23483">
            <v>21714.81</v>
          </cell>
          <cell r="C23483">
            <v>2014</v>
          </cell>
          <cell r="D23483" t="str">
            <v>411350  Chemicals</v>
          </cell>
          <cell r="E23483" t="str">
            <v>District 7</v>
          </cell>
          <cell r="F23483" t="str">
            <v>Sewer</v>
          </cell>
        </row>
        <row r="23484">
          <cell r="B23484">
            <v>0</v>
          </cell>
          <cell r="C23484">
            <v>2014</v>
          </cell>
          <cell r="D23484" t="str">
            <v>411350  Chemicals</v>
          </cell>
          <cell r="E23484" t="str">
            <v>Logistics</v>
          </cell>
          <cell r="F23484" t="str">
            <v>Water</v>
          </cell>
        </row>
        <row r="23485">
          <cell r="B23485">
            <v>3644</v>
          </cell>
          <cell r="C23485">
            <v>2014</v>
          </cell>
          <cell r="D23485" t="str">
            <v>411350  Chemicals</v>
          </cell>
          <cell r="E23485" t="str">
            <v>Logistics</v>
          </cell>
          <cell r="F23485" t="str">
            <v>Water</v>
          </cell>
        </row>
        <row r="23486">
          <cell r="B23486">
            <v>1008</v>
          </cell>
          <cell r="C23486">
            <v>2014</v>
          </cell>
          <cell r="D23486" t="str">
            <v>411350  Chemicals</v>
          </cell>
          <cell r="E23486" t="str">
            <v>Logistics</v>
          </cell>
          <cell r="F23486" t="str">
            <v>Water</v>
          </cell>
        </row>
        <row r="23487">
          <cell r="B23487">
            <v>186146.42</v>
          </cell>
          <cell r="C23487">
            <v>2014</v>
          </cell>
          <cell r="D23487" t="str">
            <v>411350  Chemicals</v>
          </cell>
          <cell r="E23487" t="str">
            <v>District 1</v>
          </cell>
          <cell r="F23487" t="str">
            <v>Water</v>
          </cell>
        </row>
        <row r="23488">
          <cell r="B23488">
            <v>1710</v>
          </cell>
          <cell r="C23488">
            <v>2014</v>
          </cell>
          <cell r="D23488" t="str">
            <v>411350  Chemicals</v>
          </cell>
          <cell r="E23488" t="str">
            <v>District 8</v>
          </cell>
          <cell r="F23488" t="str">
            <v>Water</v>
          </cell>
        </row>
        <row r="23489">
          <cell r="B23489">
            <v>0</v>
          </cell>
          <cell r="C23489">
            <v>2014</v>
          </cell>
          <cell r="D23489" t="str">
            <v>411350  Chemicals</v>
          </cell>
          <cell r="E23489" t="str">
            <v>District 6</v>
          </cell>
          <cell r="F23489" t="str">
            <v>Water</v>
          </cell>
        </row>
        <row r="23490">
          <cell r="B23490">
            <v>504.8</v>
          </cell>
          <cell r="C23490">
            <v>2014</v>
          </cell>
          <cell r="D23490" t="str">
            <v>411350  Chemicals</v>
          </cell>
          <cell r="E23490" t="str">
            <v>District 8</v>
          </cell>
          <cell r="F23490" t="str">
            <v>Water</v>
          </cell>
        </row>
        <row r="23491">
          <cell r="B23491">
            <v>615.6</v>
          </cell>
          <cell r="C23491">
            <v>2014</v>
          </cell>
          <cell r="D23491" t="str">
            <v>411500  Catering Services: Internal</v>
          </cell>
          <cell r="E23491" t="str">
            <v>Logistics</v>
          </cell>
          <cell r="F23491" t="str">
            <v>Sewer</v>
          </cell>
        </row>
        <row r="23492">
          <cell r="B23492">
            <v>440</v>
          </cell>
          <cell r="C23492">
            <v>2014</v>
          </cell>
          <cell r="D23492" t="str">
            <v>411500  Catering Services: Internal</v>
          </cell>
          <cell r="E23492" t="str">
            <v>District 6</v>
          </cell>
          <cell r="F23492" t="str">
            <v>Sewer</v>
          </cell>
        </row>
        <row r="23493">
          <cell r="B23493">
            <v>5405.38</v>
          </cell>
          <cell r="C23493">
            <v>2014</v>
          </cell>
          <cell r="D23493" t="str">
            <v>411500  Catering Services: Internal</v>
          </cell>
          <cell r="E23493" t="str">
            <v>Logistics</v>
          </cell>
          <cell r="F23493" t="str">
            <v>Water</v>
          </cell>
        </row>
        <row r="23494">
          <cell r="B23494">
            <v>1753.55</v>
          </cell>
          <cell r="C23494">
            <v>2014</v>
          </cell>
          <cell r="D23494" t="str">
            <v>411500  Catering Services: Internal</v>
          </cell>
          <cell r="E23494" t="str">
            <v>Informal Settlements</v>
          </cell>
          <cell r="F23494" t="str">
            <v>Water</v>
          </cell>
        </row>
        <row r="23495">
          <cell r="B23495">
            <v>0</v>
          </cell>
          <cell r="C23495">
            <v>2014</v>
          </cell>
          <cell r="D23495" t="str">
            <v>411500  Catering Services: Internal</v>
          </cell>
          <cell r="E23495" t="str">
            <v>District 8</v>
          </cell>
          <cell r="F23495" t="str">
            <v>Water</v>
          </cell>
        </row>
        <row r="23496">
          <cell r="B23496">
            <v>615.6</v>
          </cell>
          <cell r="C23496">
            <v>2014</v>
          </cell>
          <cell r="D23496" t="str">
            <v>411500  Catering Services: Internal</v>
          </cell>
          <cell r="E23496" t="str">
            <v>District 6</v>
          </cell>
          <cell r="F23496" t="str">
            <v>Water</v>
          </cell>
        </row>
        <row r="23497">
          <cell r="B23497">
            <v>0</v>
          </cell>
          <cell r="C23497">
            <v>2014</v>
          </cell>
          <cell r="D23497" t="str">
            <v>411500  Catering Services: Internal</v>
          </cell>
          <cell r="E23497" t="str">
            <v>District 3</v>
          </cell>
          <cell r="F23497" t="str">
            <v>Water</v>
          </cell>
        </row>
        <row r="23498">
          <cell r="B23498">
            <v>0</v>
          </cell>
          <cell r="C23498">
            <v>2014</v>
          </cell>
          <cell r="D23498" t="str">
            <v>411500  Catering Services: Internal</v>
          </cell>
          <cell r="E23498" t="str">
            <v>District 4</v>
          </cell>
          <cell r="F23498" t="str">
            <v>Water</v>
          </cell>
        </row>
        <row r="23499">
          <cell r="B23499">
            <v>0</v>
          </cell>
          <cell r="C23499">
            <v>2014</v>
          </cell>
          <cell r="D23499" t="str">
            <v>411500  Catering Services: Internal</v>
          </cell>
          <cell r="E23499" t="str">
            <v>District 8</v>
          </cell>
          <cell r="F23499" t="str">
            <v>Water</v>
          </cell>
        </row>
        <row r="23500">
          <cell r="B23500">
            <v>0</v>
          </cell>
          <cell r="C23500">
            <v>2014</v>
          </cell>
          <cell r="D23500" t="str">
            <v>411500  Catering Services: Internal</v>
          </cell>
          <cell r="E23500" t="str">
            <v>District 6</v>
          </cell>
          <cell r="F23500" t="str">
            <v>Water</v>
          </cell>
        </row>
        <row r="23501">
          <cell r="B23501">
            <v>0</v>
          </cell>
          <cell r="C23501">
            <v>2014</v>
          </cell>
          <cell r="D23501" t="str">
            <v>411500  Catering Services: Internal</v>
          </cell>
          <cell r="E23501" t="str">
            <v>District 8</v>
          </cell>
          <cell r="F23501" t="str">
            <v>Water</v>
          </cell>
        </row>
        <row r="23502">
          <cell r="B23502">
            <v>0</v>
          </cell>
          <cell r="C23502">
            <v>2014</v>
          </cell>
          <cell r="D23502" t="str">
            <v>411500  Catering Services: Internal</v>
          </cell>
          <cell r="E23502" t="str">
            <v>District 8</v>
          </cell>
          <cell r="F23502" t="str">
            <v>Water</v>
          </cell>
        </row>
        <row r="23503">
          <cell r="B23503">
            <v>0</v>
          </cell>
          <cell r="C23503">
            <v>2014</v>
          </cell>
          <cell r="D23503" t="str">
            <v>411550  Cleaning Costs</v>
          </cell>
          <cell r="E23503" t="str">
            <v>District 1</v>
          </cell>
          <cell r="F23503" t="str">
            <v>Water</v>
          </cell>
        </row>
        <row r="23504">
          <cell r="B23504">
            <v>0</v>
          </cell>
          <cell r="C23504">
            <v>2014</v>
          </cell>
          <cell r="D23504" t="str">
            <v>411550  Cleaning Costs</v>
          </cell>
          <cell r="E23504" t="str">
            <v>District 1</v>
          </cell>
          <cell r="F23504" t="str">
            <v>Water</v>
          </cell>
        </row>
        <row r="23505">
          <cell r="B23505">
            <v>92463.41</v>
          </cell>
          <cell r="C23505">
            <v>2014</v>
          </cell>
          <cell r="D23505" t="str">
            <v>411550  Cleaning Costs</v>
          </cell>
          <cell r="E23505" t="str">
            <v>District 1</v>
          </cell>
          <cell r="F23505" t="str">
            <v>Water</v>
          </cell>
        </row>
        <row r="23506">
          <cell r="B23506">
            <v>180.28</v>
          </cell>
          <cell r="C23506">
            <v>2014</v>
          </cell>
          <cell r="D23506" t="str">
            <v>411550  Cleaning Costs</v>
          </cell>
          <cell r="E23506" t="str">
            <v>District 6</v>
          </cell>
          <cell r="F23506" t="str">
            <v>Water</v>
          </cell>
        </row>
        <row r="23507">
          <cell r="B23507">
            <v>10.23</v>
          </cell>
          <cell r="C23507">
            <v>2014</v>
          </cell>
          <cell r="D23507" t="str">
            <v>411550  Cleaning Costs</v>
          </cell>
          <cell r="E23507" t="str">
            <v>District 8</v>
          </cell>
          <cell r="F23507" t="str">
            <v>Water</v>
          </cell>
        </row>
        <row r="23508">
          <cell r="B23508">
            <v>71790.240000000005</v>
          </cell>
          <cell r="C23508">
            <v>2014</v>
          </cell>
          <cell r="D23508" t="str">
            <v>411550  Cleaning Costs</v>
          </cell>
          <cell r="E23508" t="str">
            <v>District 8</v>
          </cell>
          <cell r="F23508" t="str">
            <v>Water</v>
          </cell>
        </row>
        <row r="23509">
          <cell r="B23509">
            <v>31689.39</v>
          </cell>
          <cell r="C23509">
            <v>2014</v>
          </cell>
          <cell r="D23509" t="str">
            <v>411550  Cleaning Costs</v>
          </cell>
          <cell r="E23509" t="str">
            <v>District 6</v>
          </cell>
          <cell r="F23509" t="str">
            <v>Water</v>
          </cell>
        </row>
        <row r="23510">
          <cell r="B23510">
            <v>2673.06</v>
          </cell>
          <cell r="C23510">
            <v>2014</v>
          </cell>
          <cell r="D23510" t="str">
            <v>411550  Cleaning Costs</v>
          </cell>
          <cell r="E23510" t="str">
            <v>District 3</v>
          </cell>
          <cell r="F23510" t="str">
            <v>Water</v>
          </cell>
        </row>
        <row r="23511">
          <cell r="B23511">
            <v>389.94</v>
          </cell>
          <cell r="C23511">
            <v>2014</v>
          </cell>
          <cell r="D23511" t="str">
            <v>411550  Cleaning Costs</v>
          </cell>
          <cell r="E23511" t="str">
            <v>District 3</v>
          </cell>
          <cell r="F23511" t="str">
            <v>Water</v>
          </cell>
        </row>
        <row r="23512">
          <cell r="B23512">
            <v>10973.37</v>
          </cell>
          <cell r="C23512">
            <v>2014</v>
          </cell>
          <cell r="D23512" t="str">
            <v>411550  Cleaning Costs</v>
          </cell>
          <cell r="E23512" t="str">
            <v>District 3</v>
          </cell>
          <cell r="F23512" t="str">
            <v>Water</v>
          </cell>
        </row>
        <row r="23513">
          <cell r="B23513">
            <v>32906.69</v>
          </cell>
          <cell r="C23513">
            <v>2014</v>
          </cell>
          <cell r="D23513" t="str">
            <v>411550  Cleaning Costs</v>
          </cell>
          <cell r="E23513" t="str">
            <v>District 4</v>
          </cell>
          <cell r="F23513" t="str">
            <v>Water</v>
          </cell>
        </row>
        <row r="23514">
          <cell r="B23514">
            <v>24604.73</v>
          </cell>
          <cell r="C23514">
            <v>2014</v>
          </cell>
          <cell r="D23514" t="str">
            <v>411550  Cleaning Costs</v>
          </cell>
          <cell r="E23514" t="str">
            <v>District 4</v>
          </cell>
          <cell r="F23514" t="str">
            <v>Water</v>
          </cell>
        </row>
        <row r="23515">
          <cell r="B23515">
            <v>45144.32</v>
          </cell>
          <cell r="C23515">
            <v>2014</v>
          </cell>
          <cell r="D23515" t="str">
            <v>411550  Cleaning Costs</v>
          </cell>
          <cell r="E23515" t="str">
            <v>District 4</v>
          </cell>
          <cell r="F23515" t="str">
            <v>Water</v>
          </cell>
        </row>
        <row r="23516">
          <cell r="B23516">
            <v>0</v>
          </cell>
          <cell r="C23516">
            <v>2014</v>
          </cell>
          <cell r="D23516" t="str">
            <v>411550  Cleaning Costs</v>
          </cell>
          <cell r="E23516" t="str">
            <v>District 6</v>
          </cell>
          <cell r="F23516" t="str">
            <v>Water</v>
          </cell>
        </row>
        <row r="23517">
          <cell r="B23517">
            <v>83.85</v>
          </cell>
          <cell r="C23517">
            <v>2014</v>
          </cell>
          <cell r="D23517" t="str">
            <v>411550  Cleaning Costs</v>
          </cell>
          <cell r="E23517" t="str">
            <v>District 6</v>
          </cell>
          <cell r="F23517" t="str">
            <v>Water</v>
          </cell>
        </row>
        <row r="23518">
          <cell r="B23518">
            <v>15550.95</v>
          </cell>
          <cell r="C23518">
            <v>2014</v>
          </cell>
          <cell r="D23518" t="str">
            <v>411550  Cleaning Costs</v>
          </cell>
          <cell r="E23518" t="str">
            <v>District 6</v>
          </cell>
          <cell r="F23518" t="str">
            <v>Water</v>
          </cell>
        </row>
        <row r="23519">
          <cell r="B23519">
            <v>14880.34</v>
          </cell>
          <cell r="C23519">
            <v>2014</v>
          </cell>
          <cell r="D23519" t="str">
            <v>411550  Cleaning Costs</v>
          </cell>
          <cell r="E23519" t="str">
            <v>District 6</v>
          </cell>
          <cell r="F23519" t="str">
            <v>Water</v>
          </cell>
        </row>
        <row r="23520">
          <cell r="B23520">
            <v>87402.51</v>
          </cell>
          <cell r="C23520">
            <v>2014</v>
          </cell>
          <cell r="D23520" t="str">
            <v>411550  Cleaning Costs</v>
          </cell>
          <cell r="E23520" t="str">
            <v>District 6</v>
          </cell>
          <cell r="F23520" t="str">
            <v>Water</v>
          </cell>
        </row>
        <row r="23521">
          <cell r="B23521">
            <v>31086.080000000002</v>
          </cell>
          <cell r="C23521">
            <v>2014</v>
          </cell>
          <cell r="D23521" t="str">
            <v>411550  Cleaning Costs</v>
          </cell>
          <cell r="E23521" t="str">
            <v>District 6</v>
          </cell>
          <cell r="F23521" t="str">
            <v>Water</v>
          </cell>
        </row>
        <row r="23522">
          <cell r="B23522">
            <v>110.7</v>
          </cell>
          <cell r="C23522">
            <v>2014</v>
          </cell>
          <cell r="D23522" t="str">
            <v>411550  Cleaning Costs</v>
          </cell>
          <cell r="E23522" t="str">
            <v>District 8</v>
          </cell>
          <cell r="F23522" t="str">
            <v>Water</v>
          </cell>
        </row>
        <row r="23523">
          <cell r="B23523">
            <v>288.52999999999997</v>
          </cell>
          <cell r="C23523">
            <v>2014</v>
          </cell>
          <cell r="D23523" t="str">
            <v>411550  Cleaning Costs</v>
          </cell>
          <cell r="E23523" t="str">
            <v>District 8</v>
          </cell>
          <cell r="F23523" t="str">
            <v>Water</v>
          </cell>
        </row>
        <row r="23524">
          <cell r="B23524">
            <v>0</v>
          </cell>
          <cell r="C23524">
            <v>2014</v>
          </cell>
          <cell r="D23524" t="str">
            <v>411550  Cleaning Costs</v>
          </cell>
          <cell r="E23524" t="str">
            <v>District 8</v>
          </cell>
          <cell r="F23524" t="str">
            <v>Water</v>
          </cell>
        </row>
        <row r="23525">
          <cell r="B23525">
            <v>4124.88</v>
          </cell>
          <cell r="C23525">
            <v>2014</v>
          </cell>
          <cell r="D23525" t="str">
            <v>411550  Cleaning Costs</v>
          </cell>
          <cell r="E23525" t="str">
            <v>District 8</v>
          </cell>
          <cell r="F23525" t="str">
            <v>Water</v>
          </cell>
        </row>
        <row r="23526">
          <cell r="B23526">
            <v>667698.78</v>
          </cell>
          <cell r="C23526">
            <v>2014</v>
          </cell>
          <cell r="D23526" t="str">
            <v>411550  Cleaning Costs</v>
          </cell>
          <cell r="E23526" t="str">
            <v>District 8</v>
          </cell>
          <cell r="F23526" t="str">
            <v>Water</v>
          </cell>
        </row>
        <row r="23527">
          <cell r="B23527">
            <v>107254.65</v>
          </cell>
          <cell r="C23527">
            <v>2014</v>
          </cell>
          <cell r="D23527" t="str">
            <v>411550  Cleaning Costs</v>
          </cell>
          <cell r="E23527" t="str">
            <v>Logistics</v>
          </cell>
          <cell r="F23527" t="str">
            <v>Water</v>
          </cell>
        </row>
        <row r="23528">
          <cell r="B23528">
            <v>0</v>
          </cell>
          <cell r="C23528">
            <v>2014</v>
          </cell>
          <cell r="D23528" t="str">
            <v>411550  Cleaning Costs</v>
          </cell>
          <cell r="E23528" t="str">
            <v>Informal Settlements</v>
          </cell>
          <cell r="F23528" t="str">
            <v>Sewer</v>
          </cell>
        </row>
        <row r="23529">
          <cell r="B23529">
            <v>1051258.53</v>
          </cell>
          <cell r="C23529">
            <v>2014</v>
          </cell>
          <cell r="D23529" t="str">
            <v>411550  Cleaning Costs</v>
          </cell>
          <cell r="E23529" t="str">
            <v>Informal Settlements</v>
          </cell>
          <cell r="F23529" t="str">
            <v>Sewer</v>
          </cell>
        </row>
        <row r="23530">
          <cell r="B23530">
            <v>169323.73</v>
          </cell>
          <cell r="C23530">
            <v>2014</v>
          </cell>
          <cell r="D23530" t="str">
            <v>411550  Cleaning Costs</v>
          </cell>
          <cell r="E23530" t="str">
            <v>Logistics</v>
          </cell>
          <cell r="F23530" t="str">
            <v>Sewer</v>
          </cell>
        </row>
        <row r="23531">
          <cell r="B23531">
            <v>12038.58</v>
          </cell>
          <cell r="C23531">
            <v>2014</v>
          </cell>
          <cell r="D23531" t="str">
            <v>411550  Cleaning Costs</v>
          </cell>
          <cell r="E23531" t="str">
            <v>Logistics</v>
          </cell>
          <cell r="F23531" t="str">
            <v>Sewer</v>
          </cell>
        </row>
        <row r="23532">
          <cell r="B23532">
            <v>183218.88</v>
          </cell>
          <cell r="C23532">
            <v>2014</v>
          </cell>
          <cell r="D23532" t="str">
            <v>411550  Cleaning Costs</v>
          </cell>
          <cell r="E23532" t="str">
            <v>District 1</v>
          </cell>
          <cell r="F23532" t="str">
            <v>Sewer</v>
          </cell>
        </row>
        <row r="23533">
          <cell r="B23533">
            <v>168303.17</v>
          </cell>
          <cell r="C23533">
            <v>2014</v>
          </cell>
          <cell r="D23533" t="str">
            <v>411550  Cleaning Costs</v>
          </cell>
          <cell r="E23533" t="str">
            <v>District 7</v>
          </cell>
          <cell r="F23533" t="str">
            <v>Sewer</v>
          </cell>
        </row>
        <row r="23534">
          <cell r="B23534">
            <v>32680.6</v>
          </cell>
          <cell r="C23534">
            <v>2014</v>
          </cell>
          <cell r="D23534" t="str">
            <v>411550  Cleaning Costs</v>
          </cell>
          <cell r="E23534" t="str">
            <v>District 6</v>
          </cell>
          <cell r="F23534" t="str">
            <v>Sewer</v>
          </cell>
        </row>
        <row r="23535">
          <cell r="B23535">
            <v>115903.01</v>
          </cell>
          <cell r="C23535">
            <v>2014</v>
          </cell>
          <cell r="D23535" t="str">
            <v>411550  Cleaning Costs</v>
          </cell>
          <cell r="E23535" t="str">
            <v>District 3</v>
          </cell>
          <cell r="F23535" t="str">
            <v>Sewer</v>
          </cell>
        </row>
        <row r="23536">
          <cell r="B23536">
            <v>126522.69</v>
          </cell>
          <cell r="C23536">
            <v>2014</v>
          </cell>
          <cell r="D23536" t="str">
            <v>411550  Cleaning Costs</v>
          </cell>
          <cell r="E23536" t="str">
            <v>District 4</v>
          </cell>
          <cell r="F23536" t="str">
            <v>Sewer</v>
          </cell>
        </row>
        <row r="23537">
          <cell r="B23537">
            <v>274016.78999999998</v>
          </cell>
          <cell r="C23537">
            <v>2014</v>
          </cell>
          <cell r="D23537" t="str">
            <v>411550  Cleaning Costs</v>
          </cell>
          <cell r="E23537" t="str">
            <v>District 4</v>
          </cell>
          <cell r="F23537" t="str">
            <v>Sewer</v>
          </cell>
        </row>
        <row r="23538">
          <cell r="B23538">
            <v>191184.01</v>
          </cell>
          <cell r="C23538">
            <v>2014</v>
          </cell>
          <cell r="D23538" t="str">
            <v>411550  Cleaning Costs</v>
          </cell>
          <cell r="E23538" t="str">
            <v>District 4</v>
          </cell>
          <cell r="F23538" t="str">
            <v>Sewer</v>
          </cell>
        </row>
        <row r="23539">
          <cell r="B23539">
            <v>240997.56</v>
          </cell>
          <cell r="C23539">
            <v>2014</v>
          </cell>
          <cell r="D23539" t="str">
            <v>411550  Cleaning Costs</v>
          </cell>
          <cell r="E23539" t="str">
            <v>District 6</v>
          </cell>
          <cell r="F23539" t="str">
            <v>Sewer</v>
          </cell>
        </row>
        <row r="23540">
          <cell r="B23540">
            <v>8522.42</v>
          </cell>
          <cell r="C23540">
            <v>2014</v>
          </cell>
          <cell r="D23540" t="str">
            <v>411550  Cleaning Costs</v>
          </cell>
          <cell r="E23540" t="str">
            <v>District 6</v>
          </cell>
          <cell r="F23540" t="str">
            <v>Sewer</v>
          </cell>
        </row>
        <row r="23541">
          <cell r="B23541">
            <v>254070.17</v>
          </cell>
          <cell r="C23541">
            <v>2014</v>
          </cell>
          <cell r="D23541" t="str">
            <v>411550  Cleaning Costs</v>
          </cell>
          <cell r="E23541" t="str">
            <v>District 6</v>
          </cell>
          <cell r="F23541" t="str">
            <v>Sewer</v>
          </cell>
        </row>
        <row r="23542">
          <cell r="B23542">
            <v>25.33</v>
          </cell>
          <cell r="C23542">
            <v>2014</v>
          </cell>
          <cell r="D23542" t="str">
            <v>411550  Cleaning Costs</v>
          </cell>
          <cell r="E23542" t="str">
            <v>District 6</v>
          </cell>
          <cell r="F23542" t="str">
            <v>Sewer</v>
          </cell>
        </row>
        <row r="23543">
          <cell r="B23543">
            <v>318249.58</v>
          </cell>
          <cell r="C23543">
            <v>2014</v>
          </cell>
          <cell r="D23543" t="str">
            <v>411550  Cleaning Costs</v>
          </cell>
          <cell r="E23543" t="str">
            <v>District 6</v>
          </cell>
          <cell r="F23543" t="str">
            <v>Sewer</v>
          </cell>
        </row>
        <row r="23544">
          <cell r="B23544">
            <v>468215.36</v>
          </cell>
          <cell r="C23544">
            <v>2014</v>
          </cell>
          <cell r="D23544" t="str">
            <v>411550  Cleaning Costs</v>
          </cell>
          <cell r="E23544" t="str">
            <v>District 7</v>
          </cell>
          <cell r="F23544" t="str">
            <v>Sewer</v>
          </cell>
        </row>
        <row r="23545">
          <cell r="B23545">
            <v>10045.56</v>
          </cell>
          <cell r="C23545">
            <v>2014</v>
          </cell>
          <cell r="D23545" t="str">
            <v>411550  Cleaning Costs</v>
          </cell>
          <cell r="E23545" t="str">
            <v>Logistics</v>
          </cell>
          <cell r="F23545" t="str">
            <v>Water</v>
          </cell>
        </row>
        <row r="23546">
          <cell r="B23546">
            <v>44536.41</v>
          </cell>
          <cell r="C23546">
            <v>2014</v>
          </cell>
          <cell r="D23546" t="str">
            <v>411550  Cleaning Costs</v>
          </cell>
          <cell r="E23546" t="str">
            <v>Informal Settlements</v>
          </cell>
          <cell r="F23546" t="str">
            <v>Water</v>
          </cell>
        </row>
        <row r="23547">
          <cell r="B23547">
            <v>3465.35</v>
          </cell>
          <cell r="C23547">
            <v>2014</v>
          </cell>
          <cell r="D23547" t="str">
            <v>411550  Cleaning Costs</v>
          </cell>
          <cell r="E23547" t="str">
            <v>TOC</v>
          </cell>
          <cell r="F23547" t="str">
            <v>Water</v>
          </cell>
        </row>
        <row r="23548">
          <cell r="B23548">
            <v>4475.8100000000004</v>
          </cell>
          <cell r="C23548">
            <v>2014</v>
          </cell>
          <cell r="D23548" t="str">
            <v>411550  Cleaning Costs</v>
          </cell>
          <cell r="E23548" t="str">
            <v>Informal Settlements</v>
          </cell>
          <cell r="F23548" t="str">
            <v>Water</v>
          </cell>
        </row>
        <row r="23549">
          <cell r="B23549">
            <v>0</v>
          </cell>
          <cell r="C23549">
            <v>2014</v>
          </cell>
          <cell r="D23549" t="str">
            <v>411550  Cleaning Costs</v>
          </cell>
          <cell r="E23549" t="str">
            <v>Logistics</v>
          </cell>
          <cell r="F23549" t="str">
            <v>Water</v>
          </cell>
        </row>
        <row r="23550">
          <cell r="B23550">
            <v>35695.769999999997</v>
          </cell>
          <cell r="C23550">
            <v>2014</v>
          </cell>
          <cell r="D23550" t="str">
            <v>411550  Cleaning Costs</v>
          </cell>
          <cell r="E23550" t="str">
            <v>Logistics</v>
          </cell>
          <cell r="F23550" t="str">
            <v>Water</v>
          </cell>
        </row>
        <row r="23551">
          <cell r="B23551">
            <v>73259.179999999993</v>
          </cell>
          <cell r="C23551">
            <v>2014</v>
          </cell>
          <cell r="D23551" t="str">
            <v>411550  Cleaning Costs</v>
          </cell>
          <cell r="E23551" t="str">
            <v>Logistics</v>
          </cell>
          <cell r="F23551" t="str">
            <v>Water</v>
          </cell>
        </row>
        <row r="23552">
          <cell r="B23552">
            <v>236.8</v>
          </cell>
          <cell r="C23552">
            <v>2014</v>
          </cell>
          <cell r="D23552" t="str">
            <v>411650  DO NOT USE - Communications Publicity &amp;</v>
          </cell>
          <cell r="E23552" t="str">
            <v>Logistics</v>
          </cell>
          <cell r="F23552" t="str">
            <v>Sewer</v>
          </cell>
        </row>
        <row r="23553">
          <cell r="B23553">
            <v>236.8</v>
          </cell>
          <cell r="C23553">
            <v>2014</v>
          </cell>
          <cell r="D23553" t="str">
            <v>411650  DO NOT USE - Communications Publicity &amp;</v>
          </cell>
          <cell r="E23553" t="str">
            <v>District 6</v>
          </cell>
          <cell r="F23553" t="str">
            <v>Sewer</v>
          </cell>
        </row>
        <row r="23554">
          <cell r="B23554">
            <v>1664.76</v>
          </cell>
          <cell r="C23554">
            <v>2014</v>
          </cell>
          <cell r="D23554" t="str">
            <v>411650  DO NOT USE - Communications Publicity &amp;</v>
          </cell>
          <cell r="E23554" t="str">
            <v>Logistics</v>
          </cell>
          <cell r="F23554" t="str">
            <v>Water</v>
          </cell>
        </row>
        <row r="23555">
          <cell r="B23555">
            <v>1644</v>
          </cell>
          <cell r="C23555">
            <v>2014</v>
          </cell>
          <cell r="D23555" t="str">
            <v>411650  DO NOT USE - Communications Publicity &amp;</v>
          </cell>
          <cell r="E23555" t="str">
            <v>Planning &amp; Design</v>
          </cell>
          <cell r="F23555" t="str">
            <v>Water</v>
          </cell>
        </row>
        <row r="23556">
          <cell r="B23556">
            <v>370</v>
          </cell>
          <cell r="C23556">
            <v>2014</v>
          </cell>
          <cell r="D23556" t="str">
            <v>411650  DO NOT USE - Communications Publicity &amp;</v>
          </cell>
          <cell r="E23556" t="str">
            <v>TOC</v>
          </cell>
          <cell r="F23556" t="str">
            <v>Water</v>
          </cell>
        </row>
        <row r="23557">
          <cell r="B23557">
            <v>962.2</v>
          </cell>
          <cell r="C23557">
            <v>2014</v>
          </cell>
          <cell r="D23557" t="str">
            <v>411650  DO NOT USE - Communications Publicity &amp;</v>
          </cell>
          <cell r="E23557" t="str">
            <v>District 8</v>
          </cell>
          <cell r="F23557" t="str">
            <v>Water</v>
          </cell>
        </row>
        <row r="23558">
          <cell r="B23558">
            <v>570</v>
          </cell>
          <cell r="C23558">
            <v>2014</v>
          </cell>
          <cell r="D23558" t="str">
            <v>411650  DO NOT USE - Communications Publicity &amp;</v>
          </cell>
          <cell r="E23558" t="str">
            <v>District 4</v>
          </cell>
          <cell r="F23558" t="str">
            <v>Water</v>
          </cell>
        </row>
        <row r="23559">
          <cell r="B23559">
            <v>1319.9</v>
          </cell>
          <cell r="C23559">
            <v>2014</v>
          </cell>
          <cell r="D23559" t="str">
            <v>411650  DO NOT USE - Communications Publicity &amp;</v>
          </cell>
          <cell r="E23559" t="str">
            <v>District 6</v>
          </cell>
          <cell r="F23559" t="str">
            <v>Water</v>
          </cell>
        </row>
        <row r="23560">
          <cell r="B23560">
            <v>0</v>
          </cell>
          <cell r="C23560">
            <v>2014</v>
          </cell>
          <cell r="D23560" t="str">
            <v>411700  DO NOT USE - Computer Services &amp; Softwar</v>
          </cell>
          <cell r="E23560" t="str">
            <v>TOC</v>
          </cell>
          <cell r="F23560" t="str">
            <v>Sewer</v>
          </cell>
        </row>
        <row r="23561">
          <cell r="B23561">
            <v>97.35</v>
          </cell>
          <cell r="C23561">
            <v>2014</v>
          </cell>
          <cell r="D23561" t="str">
            <v>411700  DO NOT USE - Computer Services &amp; Softwar</v>
          </cell>
          <cell r="E23561" t="str">
            <v>District 7</v>
          </cell>
          <cell r="F23561" t="str">
            <v>Sewer</v>
          </cell>
        </row>
        <row r="23562">
          <cell r="B23562">
            <v>5908.75</v>
          </cell>
          <cell r="C23562">
            <v>2014</v>
          </cell>
          <cell r="D23562" t="str">
            <v>411700  DO NOT USE - Computer Services &amp; Softwar</v>
          </cell>
          <cell r="E23562" t="str">
            <v>District 4</v>
          </cell>
          <cell r="F23562" t="str">
            <v>Sewer</v>
          </cell>
        </row>
        <row r="23563">
          <cell r="B23563">
            <v>1019.18</v>
          </cell>
          <cell r="C23563">
            <v>2014</v>
          </cell>
          <cell r="D23563" t="str">
            <v>411700  DO NOT USE - Computer Services &amp; Softwar</v>
          </cell>
          <cell r="E23563" t="str">
            <v>District 4</v>
          </cell>
          <cell r="F23563" t="str">
            <v>Sewer</v>
          </cell>
        </row>
        <row r="23564">
          <cell r="B23564">
            <v>12677.8</v>
          </cell>
          <cell r="C23564">
            <v>2014</v>
          </cell>
          <cell r="D23564" t="str">
            <v>411700  DO NOT USE - Computer Services &amp; Softwar</v>
          </cell>
          <cell r="E23564" t="str">
            <v>Logistics</v>
          </cell>
          <cell r="F23564" t="str">
            <v>Water</v>
          </cell>
        </row>
        <row r="23565">
          <cell r="B23565">
            <v>51299.49</v>
          </cell>
          <cell r="C23565">
            <v>2014</v>
          </cell>
          <cell r="D23565" t="str">
            <v>411700  DO NOT USE - Computer Services &amp; Softwar</v>
          </cell>
          <cell r="E23565" t="str">
            <v>TOC</v>
          </cell>
          <cell r="F23565" t="str">
            <v>Water</v>
          </cell>
        </row>
        <row r="23566">
          <cell r="B23566">
            <v>8226</v>
          </cell>
          <cell r="C23566">
            <v>2014</v>
          </cell>
          <cell r="D23566" t="str">
            <v>411700  DO NOT USE - Computer Services &amp; Softwar</v>
          </cell>
          <cell r="E23566" t="str">
            <v>Informal Settlements</v>
          </cell>
          <cell r="F23566" t="str">
            <v>Water</v>
          </cell>
        </row>
        <row r="23567">
          <cell r="B23567">
            <v>1019.18</v>
          </cell>
          <cell r="C23567">
            <v>2014</v>
          </cell>
          <cell r="D23567" t="str">
            <v>411700  DO NOT USE - Computer Services &amp; Softwar</v>
          </cell>
          <cell r="E23567" t="str">
            <v>Logistics</v>
          </cell>
          <cell r="F23567" t="str">
            <v>Water</v>
          </cell>
        </row>
        <row r="23568">
          <cell r="B23568">
            <v>1967.54</v>
          </cell>
          <cell r="C23568">
            <v>2014</v>
          </cell>
          <cell r="D23568" t="str">
            <v>411700  DO NOT USE - Computer Services &amp; Softwar</v>
          </cell>
          <cell r="E23568" t="str">
            <v>District 1</v>
          </cell>
          <cell r="F23568" t="str">
            <v>Water</v>
          </cell>
        </row>
        <row r="23569">
          <cell r="B23569">
            <v>1135.0999999999999</v>
          </cell>
          <cell r="C23569">
            <v>2014</v>
          </cell>
          <cell r="D23569" t="str">
            <v>411700  DO NOT USE - Computer Services &amp; Softwar</v>
          </cell>
          <cell r="E23569" t="str">
            <v>District 1</v>
          </cell>
          <cell r="F23569" t="str">
            <v>Water</v>
          </cell>
        </row>
        <row r="23570">
          <cell r="B23570">
            <v>4114.6899999999996</v>
          </cell>
          <cell r="C23570">
            <v>2014</v>
          </cell>
          <cell r="D23570" t="str">
            <v>411700  DO NOT USE - Computer Services &amp; Softwar</v>
          </cell>
          <cell r="E23570" t="str">
            <v>District 6</v>
          </cell>
          <cell r="F23570" t="str">
            <v>Water</v>
          </cell>
        </row>
        <row r="23571">
          <cell r="B23571">
            <v>780.93</v>
          </cell>
          <cell r="C23571">
            <v>2014</v>
          </cell>
          <cell r="D23571" t="str">
            <v>411700  DO NOT USE - Computer Services &amp; Softwar</v>
          </cell>
          <cell r="E23571" t="str">
            <v>District 3</v>
          </cell>
          <cell r="F23571" t="str">
            <v>Water</v>
          </cell>
        </row>
        <row r="23572">
          <cell r="B23572">
            <v>434.16</v>
          </cell>
          <cell r="C23572">
            <v>2014</v>
          </cell>
          <cell r="D23572" t="str">
            <v>411700  DO NOT USE - Computer Services &amp; Softwar</v>
          </cell>
          <cell r="E23572" t="str">
            <v>District 4</v>
          </cell>
          <cell r="F23572" t="str">
            <v>Water</v>
          </cell>
        </row>
        <row r="23573">
          <cell r="B23573">
            <v>1021.66</v>
          </cell>
          <cell r="C23573">
            <v>2014</v>
          </cell>
          <cell r="D23573" t="str">
            <v>411700  DO NOT USE - Computer Services &amp; Softwar</v>
          </cell>
          <cell r="E23573" t="str">
            <v>District 6</v>
          </cell>
          <cell r="F23573" t="str">
            <v>Water</v>
          </cell>
        </row>
        <row r="23574">
          <cell r="B23574">
            <v>1019.18</v>
          </cell>
          <cell r="C23574">
            <v>2014</v>
          </cell>
          <cell r="D23574" t="str">
            <v>411700  DO NOT USE - Computer Services &amp; Softwar</v>
          </cell>
          <cell r="E23574" t="str">
            <v>District 8</v>
          </cell>
          <cell r="F23574" t="str">
            <v>Water</v>
          </cell>
        </row>
        <row r="23575">
          <cell r="B23575">
            <v>8138.35</v>
          </cell>
          <cell r="C23575">
            <v>2014</v>
          </cell>
          <cell r="D23575" t="str">
            <v>411700  DO NOT USE - Computer Services &amp; Softwar</v>
          </cell>
          <cell r="E23575" t="str">
            <v>District 8</v>
          </cell>
          <cell r="F23575" t="str">
            <v>Water</v>
          </cell>
        </row>
        <row r="23576">
          <cell r="B23576">
            <v>46200</v>
          </cell>
          <cell r="C23576">
            <v>2014</v>
          </cell>
          <cell r="D23576" t="str">
            <v>411750  Conferences &amp; Seminars - National</v>
          </cell>
          <cell r="E23576" t="str">
            <v>Logistics</v>
          </cell>
          <cell r="F23576" t="str">
            <v>Water</v>
          </cell>
        </row>
        <row r="23577">
          <cell r="B23577">
            <v>416154.76</v>
          </cell>
          <cell r="C23577">
            <v>2014</v>
          </cell>
          <cell r="D23577" t="str">
            <v>411800  DO NOT USE - Consultants</v>
          </cell>
          <cell r="E23577" t="str">
            <v>Logistics</v>
          </cell>
          <cell r="F23577" t="str">
            <v>Water</v>
          </cell>
        </row>
        <row r="23578">
          <cell r="B23578">
            <v>1993878.97</v>
          </cell>
          <cell r="C23578">
            <v>2014</v>
          </cell>
          <cell r="D23578" t="str">
            <v>411800  DO NOT USE - Consultants</v>
          </cell>
          <cell r="E23578" t="str">
            <v>Planning &amp; Design</v>
          </cell>
          <cell r="F23578" t="str">
            <v>Water</v>
          </cell>
        </row>
        <row r="23579">
          <cell r="B23579">
            <v>0</v>
          </cell>
          <cell r="C23579">
            <v>2014</v>
          </cell>
          <cell r="D23579" t="str">
            <v>411800  DO NOT USE - Consultants</v>
          </cell>
          <cell r="E23579" t="str">
            <v>TOC</v>
          </cell>
          <cell r="F23579" t="str">
            <v>Water</v>
          </cell>
        </row>
        <row r="23580">
          <cell r="B23580">
            <v>1435.7</v>
          </cell>
          <cell r="C23580">
            <v>2014</v>
          </cell>
          <cell r="D23580" t="str">
            <v>411840  Cutlery &amp; Crockery Non VAT</v>
          </cell>
          <cell r="E23580" t="str">
            <v>Logistics</v>
          </cell>
          <cell r="F23580" t="str">
            <v>Sewer</v>
          </cell>
        </row>
        <row r="23581">
          <cell r="B23581">
            <v>1635.09</v>
          </cell>
          <cell r="C23581">
            <v>2014</v>
          </cell>
          <cell r="D23581" t="str">
            <v>411840  Cutlery &amp; Crockery Non VAT</v>
          </cell>
          <cell r="E23581" t="str">
            <v>Logistics</v>
          </cell>
          <cell r="F23581" t="str">
            <v>Water</v>
          </cell>
        </row>
        <row r="23582">
          <cell r="B23582">
            <v>104.65</v>
          </cell>
          <cell r="C23582">
            <v>2014</v>
          </cell>
          <cell r="D23582" t="str">
            <v>411840  Cutlery &amp; Crockery Non VAT</v>
          </cell>
          <cell r="E23582" t="str">
            <v>TOC</v>
          </cell>
          <cell r="F23582" t="str">
            <v>Water</v>
          </cell>
        </row>
        <row r="23583">
          <cell r="B23583">
            <v>1705.51</v>
          </cell>
          <cell r="C23583">
            <v>2014</v>
          </cell>
          <cell r="D23583" t="str">
            <v>411840  Cutlery &amp; Crockery Non VAT</v>
          </cell>
          <cell r="E23583" t="str">
            <v>Informal Settlements</v>
          </cell>
          <cell r="F23583" t="str">
            <v>Water</v>
          </cell>
        </row>
        <row r="23584">
          <cell r="B23584">
            <v>1467.18</v>
          </cell>
          <cell r="C23584">
            <v>2014</v>
          </cell>
          <cell r="D23584" t="str">
            <v>411840  Cutlery &amp; Crockery Non VAT</v>
          </cell>
          <cell r="E23584" t="str">
            <v>District 1</v>
          </cell>
          <cell r="F23584" t="str">
            <v>Water</v>
          </cell>
        </row>
        <row r="23585">
          <cell r="B23585">
            <v>0</v>
          </cell>
          <cell r="C23585">
            <v>2014</v>
          </cell>
          <cell r="D23585" t="str">
            <v>411840  Cutlery &amp; Crockery Non VAT</v>
          </cell>
          <cell r="E23585" t="str">
            <v>District 8</v>
          </cell>
          <cell r="F23585" t="str">
            <v>Water</v>
          </cell>
        </row>
        <row r="23586">
          <cell r="B23586">
            <v>0</v>
          </cell>
          <cell r="C23586">
            <v>2014</v>
          </cell>
          <cell r="D23586" t="str">
            <v>411850  Deeds and Transfers</v>
          </cell>
          <cell r="E23586" t="str">
            <v>Logistics</v>
          </cell>
          <cell r="F23586" t="str">
            <v>Water</v>
          </cell>
        </row>
        <row r="23587">
          <cell r="B23587">
            <v>0</v>
          </cell>
          <cell r="C23587">
            <v>2014</v>
          </cell>
          <cell r="D23587" t="str">
            <v>411850  Deeds and Transfers</v>
          </cell>
          <cell r="E23587" t="str">
            <v>District 4</v>
          </cell>
          <cell r="F23587" t="str">
            <v>Water</v>
          </cell>
        </row>
        <row r="23588">
          <cell r="B23588">
            <v>1211607.43</v>
          </cell>
          <cell r="C23588">
            <v>2014</v>
          </cell>
          <cell r="D23588" t="str">
            <v>412050  Electricity</v>
          </cell>
          <cell r="E23588" t="str">
            <v>Informal Settlements</v>
          </cell>
          <cell r="F23588" t="str">
            <v>Sewer</v>
          </cell>
        </row>
        <row r="23589">
          <cell r="B23589">
            <v>2932900.1</v>
          </cell>
          <cell r="C23589">
            <v>2014</v>
          </cell>
          <cell r="D23589" t="str">
            <v>412050  Electricity</v>
          </cell>
          <cell r="E23589" t="str">
            <v>Logistics</v>
          </cell>
          <cell r="F23589" t="str">
            <v>Sewer</v>
          </cell>
        </row>
        <row r="23590">
          <cell r="B23590">
            <v>1163634.5</v>
          </cell>
          <cell r="C23590">
            <v>2014</v>
          </cell>
          <cell r="D23590" t="str">
            <v>412050  Electricity</v>
          </cell>
          <cell r="E23590" t="str">
            <v>Logistics</v>
          </cell>
          <cell r="F23590" t="str">
            <v>Sewer</v>
          </cell>
        </row>
        <row r="23591">
          <cell r="B23591">
            <v>53503.18</v>
          </cell>
          <cell r="C23591">
            <v>2014</v>
          </cell>
          <cell r="D23591" t="str">
            <v>412050  Electricity</v>
          </cell>
          <cell r="E23591" t="str">
            <v>District 3</v>
          </cell>
          <cell r="F23591" t="str">
            <v>Sewer</v>
          </cell>
        </row>
        <row r="23592">
          <cell r="B23592">
            <v>65079.61</v>
          </cell>
          <cell r="C23592">
            <v>2014</v>
          </cell>
          <cell r="D23592" t="str">
            <v>412050  Electricity</v>
          </cell>
          <cell r="E23592" t="str">
            <v>District 4</v>
          </cell>
          <cell r="F23592" t="str">
            <v>Sewer</v>
          </cell>
        </row>
        <row r="23593">
          <cell r="B23593">
            <v>12383.11</v>
          </cell>
          <cell r="C23593">
            <v>2014</v>
          </cell>
          <cell r="D23593" t="str">
            <v>412050  Electricity</v>
          </cell>
          <cell r="E23593" t="str">
            <v>District 6</v>
          </cell>
          <cell r="F23593" t="str">
            <v>Sewer</v>
          </cell>
        </row>
        <row r="23594">
          <cell r="B23594">
            <v>67150.64</v>
          </cell>
          <cell r="C23594">
            <v>2014</v>
          </cell>
          <cell r="D23594" t="str">
            <v>412050  Electricity</v>
          </cell>
          <cell r="E23594" t="str">
            <v>District 7</v>
          </cell>
          <cell r="F23594" t="str">
            <v>Sewer</v>
          </cell>
        </row>
        <row r="23595">
          <cell r="B23595">
            <v>50351.06</v>
          </cell>
          <cell r="C23595">
            <v>2014</v>
          </cell>
          <cell r="D23595" t="str">
            <v>412050  Electricity</v>
          </cell>
          <cell r="E23595" t="str">
            <v>Logistics</v>
          </cell>
          <cell r="F23595" t="str">
            <v>Water</v>
          </cell>
        </row>
        <row r="23596">
          <cell r="B23596">
            <v>100748.61</v>
          </cell>
          <cell r="C23596">
            <v>2014</v>
          </cell>
          <cell r="D23596" t="str">
            <v>412050  Electricity</v>
          </cell>
          <cell r="E23596" t="str">
            <v>Informal Settlements</v>
          </cell>
          <cell r="F23596" t="str">
            <v>Water</v>
          </cell>
        </row>
        <row r="23597">
          <cell r="B23597">
            <v>157319.41</v>
          </cell>
          <cell r="C23597">
            <v>2014</v>
          </cell>
          <cell r="D23597" t="str">
            <v>412050  Electricity</v>
          </cell>
          <cell r="E23597" t="str">
            <v>Logistics</v>
          </cell>
          <cell r="F23597" t="str">
            <v>Water</v>
          </cell>
        </row>
        <row r="23598">
          <cell r="B23598">
            <v>1290388.55</v>
          </cell>
          <cell r="C23598">
            <v>2014</v>
          </cell>
          <cell r="D23598" t="str">
            <v>412050  Electricity</v>
          </cell>
          <cell r="E23598" t="str">
            <v>Logistics</v>
          </cell>
          <cell r="F23598" t="str">
            <v>Water</v>
          </cell>
        </row>
        <row r="23599">
          <cell r="B23599">
            <v>654731.66</v>
          </cell>
          <cell r="C23599">
            <v>2014</v>
          </cell>
          <cell r="D23599" t="str">
            <v>412050  Electricity</v>
          </cell>
          <cell r="E23599" t="str">
            <v>Logistics</v>
          </cell>
          <cell r="F23599" t="str">
            <v>Water</v>
          </cell>
        </row>
        <row r="23600">
          <cell r="B23600">
            <v>891963.67</v>
          </cell>
          <cell r="C23600">
            <v>2014</v>
          </cell>
          <cell r="D23600" t="str">
            <v>412050  Electricity</v>
          </cell>
          <cell r="E23600" t="str">
            <v>Logistics</v>
          </cell>
          <cell r="F23600" t="str">
            <v>Water</v>
          </cell>
        </row>
        <row r="23601">
          <cell r="B23601">
            <v>10284.450000000001</v>
          </cell>
          <cell r="C23601">
            <v>2014</v>
          </cell>
          <cell r="D23601" t="str">
            <v>412050  Electricity</v>
          </cell>
          <cell r="E23601" t="str">
            <v>District 3</v>
          </cell>
          <cell r="F23601" t="str">
            <v>Water</v>
          </cell>
        </row>
        <row r="23602">
          <cell r="B23602">
            <v>345730.93</v>
          </cell>
          <cell r="C23602">
            <v>2014</v>
          </cell>
          <cell r="D23602" t="str">
            <v>412050  Electricity</v>
          </cell>
          <cell r="E23602" t="str">
            <v>District 4</v>
          </cell>
          <cell r="F23602" t="str">
            <v>Water</v>
          </cell>
        </row>
        <row r="23603">
          <cell r="B23603">
            <v>242415.86</v>
          </cell>
          <cell r="C23603">
            <v>2014</v>
          </cell>
          <cell r="D23603" t="str">
            <v>412050  Electricity</v>
          </cell>
          <cell r="E23603" t="str">
            <v>District 8</v>
          </cell>
          <cell r="F23603" t="str">
            <v>Water</v>
          </cell>
        </row>
        <row r="23604">
          <cell r="B23604">
            <v>11612.78</v>
          </cell>
          <cell r="C23604">
            <v>2014</v>
          </cell>
          <cell r="D23604" t="str">
            <v>412050  Electricity</v>
          </cell>
          <cell r="E23604" t="str">
            <v>District 6</v>
          </cell>
          <cell r="F23604" t="str">
            <v>Water</v>
          </cell>
        </row>
        <row r="23605">
          <cell r="B23605">
            <v>34576.68</v>
          </cell>
          <cell r="C23605">
            <v>2014</v>
          </cell>
          <cell r="D23605" t="str">
            <v>412050  Electricity</v>
          </cell>
          <cell r="E23605" t="str">
            <v>District 6</v>
          </cell>
          <cell r="F23605" t="str">
            <v>Water</v>
          </cell>
        </row>
        <row r="23606">
          <cell r="B23606">
            <v>280042.49</v>
          </cell>
          <cell r="C23606">
            <v>2014</v>
          </cell>
          <cell r="D23606" t="str">
            <v>412220  Food &amp; Beverages</v>
          </cell>
          <cell r="E23606" t="str">
            <v>District 8</v>
          </cell>
          <cell r="F23606" t="str">
            <v>Water</v>
          </cell>
        </row>
        <row r="23607">
          <cell r="B23607">
            <v>9425.52</v>
          </cell>
          <cell r="C23607">
            <v>2014</v>
          </cell>
          <cell r="D23607" t="str">
            <v>412220  Food &amp; Beverages</v>
          </cell>
          <cell r="E23607" t="str">
            <v>District 8</v>
          </cell>
          <cell r="F23607" t="str">
            <v>Water</v>
          </cell>
        </row>
        <row r="23608">
          <cell r="B23608">
            <v>259187.42</v>
          </cell>
          <cell r="C23608">
            <v>2014</v>
          </cell>
          <cell r="D23608" t="str">
            <v>412220  Food &amp; Beverages</v>
          </cell>
          <cell r="E23608" t="str">
            <v>District 6</v>
          </cell>
          <cell r="F23608" t="str">
            <v>Water</v>
          </cell>
        </row>
        <row r="23609">
          <cell r="B23609">
            <v>308184.53000000003</v>
          </cell>
          <cell r="C23609">
            <v>2014</v>
          </cell>
          <cell r="D23609" t="str">
            <v>412220  Food &amp; Beverages</v>
          </cell>
          <cell r="E23609" t="str">
            <v>District 6</v>
          </cell>
          <cell r="F23609" t="str">
            <v>Water</v>
          </cell>
        </row>
        <row r="23610">
          <cell r="B23610">
            <v>11410.55</v>
          </cell>
          <cell r="C23610">
            <v>2014</v>
          </cell>
          <cell r="D23610" t="str">
            <v>412220  Food &amp; Beverages</v>
          </cell>
          <cell r="E23610" t="str">
            <v>District 6</v>
          </cell>
          <cell r="F23610" t="str">
            <v>Water</v>
          </cell>
        </row>
        <row r="23611">
          <cell r="B23611">
            <v>81567.240000000005</v>
          </cell>
          <cell r="C23611">
            <v>2014</v>
          </cell>
          <cell r="D23611" t="str">
            <v>412220  Food &amp; Beverages</v>
          </cell>
          <cell r="E23611" t="str">
            <v>District 6</v>
          </cell>
          <cell r="F23611" t="str">
            <v>Water</v>
          </cell>
        </row>
        <row r="23612">
          <cell r="B23612">
            <v>96762.36</v>
          </cell>
          <cell r="C23612">
            <v>2014</v>
          </cell>
          <cell r="D23612" t="str">
            <v>412220  Food &amp; Beverages</v>
          </cell>
          <cell r="E23612" t="str">
            <v>District 4</v>
          </cell>
          <cell r="F23612" t="str">
            <v>Water</v>
          </cell>
        </row>
        <row r="23613">
          <cell r="B23613">
            <v>43741.73</v>
          </cell>
          <cell r="C23613">
            <v>2014</v>
          </cell>
          <cell r="D23613" t="str">
            <v>412220  Food &amp; Beverages</v>
          </cell>
          <cell r="E23613" t="str">
            <v>District 4</v>
          </cell>
          <cell r="F23613" t="str">
            <v>Water</v>
          </cell>
        </row>
        <row r="23614">
          <cell r="B23614">
            <v>231805.49</v>
          </cell>
          <cell r="C23614">
            <v>2014</v>
          </cell>
          <cell r="D23614" t="str">
            <v>412220  Food &amp; Beverages</v>
          </cell>
          <cell r="E23614" t="str">
            <v>District 4</v>
          </cell>
          <cell r="F23614" t="str">
            <v>Water</v>
          </cell>
        </row>
        <row r="23615">
          <cell r="B23615">
            <v>81337.58</v>
          </cell>
          <cell r="C23615">
            <v>2014</v>
          </cell>
          <cell r="D23615" t="str">
            <v>412220  Food &amp; Beverages</v>
          </cell>
          <cell r="E23615" t="str">
            <v>District 3</v>
          </cell>
          <cell r="F23615" t="str">
            <v>Water</v>
          </cell>
        </row>
        <row r="23616">
          <cell r="B23616">
            <v>0</v>
          </cell>
          <cell r="C23616">
            <v>2014</v>
          </cell>
          <cell r="D23616" t="str">
            <v>412220  Food &amp; Beverages</v>
          </cell>
          <cell r="E23616" t="str">
            <v>District 3</v>
          </cell>
          <cell r="F23616" t="str">
            <v>Water</v>
          </cell>
        </row>
        <row r="23617">
          <cell r="B23617">
            <v>28719.42</v>
          </cell>
          <cell r="C23617">
            <v>2014</v>
          </cell>
          <cell r="D23617" t="str">
            <v>412220  Food &amp; Beverages</v>
          </cell>
          <cell r="E23617" t="str">
            <v>District 6</v>
          </cell>
          <cell r="F23617" t="str">
            <v>Water</v>
          </cell>
        </row>
        <row r="23618">
          <cell r="B23618">
            <v>184175.34</v>
          </cell>
          <cell r="C23618">
            <v>2014</v>
          </cell>
          <cell r="D23618" t="str">
            <v>412220  Food &amp; Beverages</v>
          </cell>
          <cell r="E23618" t="str">
            <v>District 8</v>
          </cell>
          <cell r="F23618" t="str">
            <v>Water</v>
          </cell>
        </row>
        <row r="23619">
          <cell r="B23619">
            <v>283228.48</v>
          </cell>
          <cell r="C23619">
            <v>2014</v>
          </cell>
          <cell r="D23619" t="str">
            <v>412220  Food &amp; Beverages</v>
          </cell>
          <cell r="E23619" t="str">
            <v>District 1</v>
          </cell>
          <cell r="F23619" t="str">
            <v>Water</v>
          </cell>
        </row>
        <row r="23620">
          <cell r="B23620">
            <v>7514.2</v>
          </cell>
          <cell r="C23620">
            <v>2014</v>
          </cell>
          <cell r="D23620" t="str">
            <v>412220  Food &amp; Beverages</v>
          </cell>
          <cell r="E23620" t="str">
            <v>Logistics</v>
          </cell>
          <cell r="F23620" t="str">
            <v>Water</v>
          </cell>
        </row>
        <row r="23621">
          <cell r="B23621">
            <v>11233.15</v>
          </cell>
          <cell r="C23621">
            <v>2014</v>
          </cell>
          <cell r="D23621" t="str">
            <v>412220  Food &amp; Beverages</v>
          </cell>
          <cell r="E23621" t="str">
            <v>Logistics</v>
          </cell>
          <cell r="F23621" t="str">
            <v>Water</v>
          </cell>
        </row>
        <row r="23622">
          <cell r="B23622">
            <v>4260.43</v>
          </cell>
          <cell r="C23622">
            <v>2014</v>
          </cell>
          <cell r="D23622" t="str">
            <v>412220  Food &amp; Beverages</v>
          </cell>
          <cell r="E23622" t="str">
            <v>Logistics</v>
          </cell>
          <cell r="F23622" t="str">
            <v>Water</v>
          </cell>
        </row>
        <row r="23623">
          <cell r="B23623">
            <v>0</v>
          </cell>
          <cell r="C23623">
            <v>2014</v>
          </cell>
          <cell r="D23623" t="str">
            <v>412220  Food &amp; Beverages</v>
          </cell>
          <cell r="E23623" t="str">
            <v>Logistics</v>
          </cell>
          <cell r="F23623" t="str">
            <v>Water</v>
          </cell>
        </row>
        <row r="23624">
          <cell r="B23624">
            <v>9718.27</v>
          </cell>
          <cell r="C23624">
            <v>2014</v>
          </cell>
          <cell r="D23624" t="str">
            <v>412220  Food &amp; Beverages</v>
          </cell>
          <cell r="E23624" t="str">
            <v>Informal Settlements</v>
          </cell>
          <cell r="F23624" t="str">
            <v>Water</v>
          </cell>
        </row>
        <row r="23625">
          <cell r="B23625">
            <v>63296.33</v>
          </cell>
          <cell r="C23625">
            <v>2014</v>
          </cell>
          <cell r="D23625" t="str">
            <v>412220  Food &amp; Beverages</v>
          </cell>
          <cell r="E23625" t="str">
            <v>Informal Settlements</v>
          </cell>
          <cell r="F23625" t="str">
            <v>Water</v>
          </cell>
        </row>
        <row r="23626">
          <cell r="B23626">
            <v>394111.16</v>
          </cell>
          <cell r="C23626">
            <v>2014</v>
          </cell>
          <cell r="D23626" t="str">
            <v>412220  Food &amp; Beverages</v>
          </cell>
          <cell r="E23626" t="str">
            <v>District 7</v>
          </cell>
          <cell r="F23626" t="str">
            <v>Sewer</v>
          </cell>
        </row>
        <row r="23627">
          <cell r="B23627">
            <v>57.99</v>
          </cell>
          <cell r="C23627">
            <v>2014</v>
          </cell>
          <cell r="D23627" t="str">
            <v>412220  Food &amp; Beverages</v>
          </cell>
          <cell r="E23627" t="str">
            <v>District 7</v>
          </cell>
          <cell r="F23627" t="str">
            <v>Sewer</v>
          </cell>
        </row>
        <row r="23628">
          <cell r="B23628">
            <v>212741.39</v>
          </cell>
          <cell r="C23628">
            <v>2014</v>
          </cell>
          <cell r="D23628" t="str">
            <v>412220  Food &amp; Beverages</v>
          </cell>
          <cell r="E23628" t="str">
            <v>District 6</v>
          </cell>
          <cell r="F23628" t="str">
            <v>Sewer</v>
          </cell>
        </row>
        <row r="23629">
          <cell r="B23629">
            <v>178253.36</v>
          </cell>
          <cell r="C23629">
            <v>2014</v>
          </cell>
          <cell r="D23629" t="str">
            <v>412220  Food &amp; Beverages</v>
          </cell>
          <cell r="E23629" t="str">
            <v>District 6</v>
          </cell>
          <cell r="F23629" t="str">
            <v>Sewer</v>
          </cell>
        </row>
        <row r="23630">
          <cell r="B23630">
            <v>12038.77</v>
          </cell>
          <cell r="C23630">
            <v>2014</v>
          </cell>
          <cell r="D23630" t="str">
            <v>412220  Food &amp; Beverages</v>
          </cell>
          <cell r="E23630" t="str">
            <v>District 6</v>
          </cell>
          <cell r="F23630" t="str">
            <v>Sewer</v>
          </cell>
        </row>
        <row r="23631">
          <cell r="B23631">
            <v>82321.960000000006</v>
          </cell>
          <cell r="C23631">
            <v>2014</v>
          </cell>
          <cell r="D23631" t="str">
            <v>412220  Food &amp; Beverages</v>
          </cell>
          <cell r="E23631" t="str">
            <v>District 6</v>
          </cell>
          <cell r="F23631" t="str">
            <v>Sewer</v>
          </cell>
        </row>
        <row r="23632">
          <cell r="B23632">
            <v>69487.11</v>
          </cell>
          <cell r="C23632">
            <v>2014</v>
          </cell>
          <cell r="D23632" t="str">
            <v>412220  Food &amp; Beverages</v>
          </cell>
          <cell r="E23632" t="str">
            <v>District 4</v>
          </cell>
          <cell r="F23632" t="str">
            <v>Sewer</v>
          </cell>
        </row>
        <row r="23633">
          <cell r="B23633">
            <v>322052.06</v>
          </cell>
          <cell r="C23633">
            <v>2014</v>
          </cell>
          <cell r="D23633" t="str">
            <v>412220  Food &amp; Beverages</v>
          </cell>
          <cell r="E23633" t="str">
            <v>District 4</v>
          </cell>
          <cell r="F23633" t="str">
            <v>Sewer</v>
          </cell>
        </row>
        <row r="23634">
          <cell r="B23634">
            <v>197596.1</v>
          </cell>
          <cell r="C23634">
            <v>2014</v>
          </cell>
          <cell r="D23634" t="str">
            <v>412220  Food &amp; Beverages</v>
          </cell>
          <cell r="E23634" t="str">
            <v>District 4</v>
          </cell>
          <cell r="F23634" t="str">
            <v>Sewer</v>
          </cell>
        </row>
        <row r="23635">
          <cell r="B23635">
            <v>182198.99</v>
          </cell>
          <cell r="C23635">
            <v>2014</v>
          </cell>
          <cell r="D23635" t="str">
            <v>412220  Food &amp; Beverages</v>
          </cell>
          <cell r="E23635" t="str">
            <v>District 3</v>
          </cell>
          <cell r="F23635" t="str">
            <v>Sewer</v>
          </cell>
        </row>
        <row r="23636">
          <cell r="B23636">
            <v>39183.49</v>
          </cell>
          <cell r="C23636">
            <v>2014</v>
          </cell>
          <cell r="D23636" t="str">
            <v>412220  Food &amp; Beverages</v>
          </cell>
          <cell r="E23636" t="str">
            <v>District 6</v>
          </cell>
          <cell r="F23636" t="str">
            <v>Sewer</v>
          </cell>
        </row>
        <row r="23637">
          <cell r="B23637">
            <v>162643.04999999999</v>
          </cell>
          <cell r="C23637">
            <v>2014</v>
          </cell>
          <cell r="D23637" t="str">
            <v>412220  Food &amp; Beverages</v>
          </cell>
          <cell r="E23637" t="str">
            <v>District 7</v>
          </cell>
          <cell r="F23637" t="str">
            <v>Sewer</v>
          </cell>
        </row>
        <row r="23638">
          <cell r="B23638">
            <v>275682.28000000003</v>
          </cell>
          <cell r="C23638">
            <v>2014</v>
          </cell>
          <cell r="D23638" t="str">
            <v>412220  Food &amp; Beverages</v>
          </cell>
          <cell r="E23638" t="str">
            <v>District 1</v>
          </cell>
          <cell r="F23638" t="str">
            <v>Sewer</v>
          </cell>
        </row>
        <row r="23639">
          <cell r="B23639">
            <v>33325.71</v>
          </cell>
          <cell r="C23639">
            <v>2014</v>
          </cell>
          <cell r="D23639" t="str">
            <v>412220  Food &amp; Beverages</v>
          </cell>
          <cell r="E23639" t="str">
            <v>Logistics</v>
          </cell>
          <cell r="F23639" t="str">
            <v>Sewer</v>
          </cell>
        </row>
        <row r="23640">
          <cell r="B23640">
            <v>31680.36</v>
          </cell>
          <cell r="C23640">
            <v>2014</v>
          </cell>
          <cell r="D23640" t="str">
            <v>412220  Food &amp; Beverages</v>
          </cell>
          <cell r="E23640" t="str">
            <v>Informal Settlements</v>
          </cell>
          <cell r="F23640" t="str">
            <v>Sewer</v>
          </cell>
        </row>
        <row r="23641">
          <cell r="B23641">
            <v>0</v>
          </cell>
          <cell r="C23641">
            <v>2014</v>
          </cell>
          <cell r="D23641" t="str">
            <v>412250  Fuel (Petrol, Diesel and Fuel Oil)</v>
          </cell>
          <cell r="E23641" t="str">
            <v>Logistics</v>
          </cell>
          <cell r="F23641" t="str">
            <v>Water</v>
          </cell>
        </row>
        <row r="23642">
          <cell r="B23642">
            <v>49860.61</v>
          </cell>
          <cell r="C23642">
            <v>2014</v>
          </cell>
          <cell r="D23642" t="str">
            <v>412250  Fuel (Petrol, Diesel and Fuel Oil)</v>
          </cell>
          <cell r="E23642" t="str">
            <v>Logistics</v>
          </cell>
          <cell r="F23642" t="str">
            <v>Water</v>
          </cell>
        </row>
        <row r="23643">
          <cell r="B23643">
            <v>147612.95000000001</v>
          </cell>
          <cell r="C23643">
            <v>2014</v>
          </cell>
          <cell r="D23643" t="str">
            <v>412250  Fuel (Petrol, Diesel and Fuel Oil)</v>
          </cell>
          <cell r="E23643" t="str">
            <v>Logistics</v>
          </cell>
          <cell r="F23643" t="str">
            <v>Water</v>
          </cell>
        </row>
        <row r="23644">
          <cell r="B23644">
            <v>47401.14</v>
          </cell>
          <cell r="C23644">
            <v>2014</v>
          </cell>
          <cell r="D23644" t="str">
            <v>412250  Fuel (Petrol, Diesel and Fuel Oil)</v>
          </cell>
          <cell r="E23644" t="str">
            <v>Logistics</v>
          </cell>
          <cell r="F23644" t="str">
            <v>Water</v>
          </cell>
        </row>
        <row r="23645">
          <cell r="B23645">
            <v>54905.72</v>
          </cell>
          <cell r="C23645">
            <v>2014</v>
          </cell>
          <cell r="D23645" t="str">
            <v>412250  Fuel (Petrol, Diesel and Fuel Oil)</v>
          </cell>
          <cell r="E23645" t="str">
            <v>Logistics</v>
          </cell>
          <cell r="F23645" t="str">
            <v>Water</v>
          </cell>
        </row>
        <row r="23646">
          <cell r="B23646">
            <v>5304.39</v>
          </cell>
          <cell r="C23646">
            <v>2014</v>
          </cell>
          <cell r="D23646" t="str">
            <v>412250  Fuel (Petrol, Diesel and Fuel Oil)</v>
          </cell>
          <cell r="E23646" t="str">
            <v>District 1</v>
          </cell>
          <cell r="F23646" t="str">
            <v>Water</v>
          </cell>
        </row>
        <row r="23647">
          <cell r="B23647">
            <v>30382.48</v>
          </cell>
          <cell r="C23647">
            <v>2014</v>
          </cell>
          <cell r="D23647" t="str">
            <v>412250  Fuel (Petrol, Diesel and Fuel Oil)</v>
          </cell>
          <cell r="E23647" t="str">
            <v>District 1</v>
          </cell>
          <cell r="F23647" t="str">
            <v>Water</v>
          </cell>
        </row>
        <row r="23648">
          <cell r="B23648">
            <v>86450.01</v>
          </cell>
          <cell r="C23648">
            <v>2014</v>
          </cell>
          <cell r="D23648" t="str">
            <v>412250  Fuel (Petrol, Diesel and Fuel Oil)</v>
          </cell>
          <cell r="E23648" t="str">
            <v>District 8</v>
          </cell>
          <cell r="F23648" t="str">
            <v>Water</v>
          </cell>
        </row>
        <row r="23649">
          <cell r="B23649">
            <v>131090.38</v>
          </cell>
          <cell r="C23649">
            <v>2014</v>
          </cell>
          <cell r="D23649" t="str">
            <v>412250  Fuel (Petrol, Diesel and Fuel Oil)</v>
          </cell>
          <cell r="E23649" t="str">
            <v>District 6</v>
          </cell>
          <cell r="F23649" t="str">
            <v>Water</v>
          </cell>
        </row>
        <row r="23650">
          <cell r="B23650">
            <v>57504.61</v>
          </cell>
          <cell r="C23650">
            <v>2014</v>
          </cell>
          <cell r="D23650" t="str">
            <v>412250  Fuel (Petrol, Diesel and Fuel Oil)</v>
          </cell>
          <cell r="E23650" t="str">
            <v>District 3</v>
          </cell>
          <cell r="F23650" t="str">
            <v>Water</v>
          </cell>
        </row>
        <row r="23651">
          <cell r="B23651">
            <v>26915.73</v>
          </cell>
          <cell r="C23651">
            <v>2014</v>
          </cell>
          <cell r="D23651" t="str">
            <v>412250  Fuel (Petrol, Diesel and Fuel Oil)</v>
          </cell>
          <cell r="E23651" t="str">
            <v>District 3</v>
          </cell>
          <cell r="F23651" t="str">
            <v>Water</v>
          </cell>
        </row>
        <row r="23652">
          <cell r="B23652">
            <v>0</v>
          </cell>
          <cell r="C23652">
            <v>2014</v>
          </cell>
          <cell r="D23652" t="str">
            <v>412250  Fuel (Petrol, Diesel and Fuel Oil)</v>
          </cell>
          <cell r="E23652" t="str">
            <v>District 4</v>
          </cell>
          <cell r="F23652" t="str">
            <v>Water</v>
          </cell>
        </row>
        <row r="23653">
          <cell r="B23653">
            <v>58222.54</v>
          </cell>
          <cell r="C23653">
            <v>2014</v>
          </cell>
          <cell r="D23653" t="str">
            <v>412250  Fuel (Petrol, Diesel and Fuel Oil)</v>
          </cell>
          <cell r="E23653" t="str">
            <v>District 4</v>
          </cell>
          <cell r="F23653" t="str">
            <v>Water</v>
          </cell>
        </row>
        <row r="23654">
          <cell r="B23654">
            <v>228535.05</v>
          </cell>
          <cell r="C23654">
            <v>2014</v>
          </cell>
          <cell r="D23654" t="str">
            <v>412250  Fuel (Petrol, Diesel and Fuel Oil)</v>
          </cell>
          <cell r="E23654" t="str">
            <v>District 4</v>
          </cell>
          <cell r="F23654" t="str">
            <v>Water</v>
          </cell>
        </row>
        <row r="23655">
          <cell r="B23655">
            <v>1218.46</v>
          </cell>
          <cell r="C23655">
            <v>2014</v>
          </cell>
          <cell r="D23655" t="str">
            <v>412250  Fuel (Petrol, Diesel and Fuel Oil)</v>
          </cell>
          <cell r="E23655" t="str">
            <v>District 4</v>
          </cell>
          <cell r="F23655" t="str">
            <v>Water</v>
          </cell>
        </row>
        <row r="23656">
          <cell r="B23656">
            <v>0</v>
          </cell>
          <cell r="C23656">
            <v>2014</v>
          </cell>
          <cell r="D23656" t="str">
            <v>412250  Fuel (Petrol, Diesel and Fuel Oil)</v>
          </cell>
          <cell r="E23656" t="str">
            <v>District 6</v>
          </cell>
          <cell r="F23656" t="str">
            <v>Water</v>
          </cell>
        </row>
        <row r="23657">
          <cell r="B23657">
            <v>121434.65</v>
          </cell>
          <cell r="C23657">
            <v>2014</v>
          </cell>
          <cell r="D23657" t="str">
            <v>412250  Fuel (Petrol, Diesel and Fuel Oil)</v>
          </cell>
          <cell r="E23657" t="str">
            <v>District 6</v>
          </cell>
          <cell r="F23657" t="str">
            <v>Water</v>
          </cell>
        </row>
        <row r="23658">
          <cell r="B23658">
            <v>11927.51</v>
          </cell>
          <cell r="C23658">
            <v>2014</v>
          </cell>
          <cell r="D23658" t="str">
            <v>412250  Fuel (Petrol, Diesel and Fuel Oil)</v>
          </cell>
          <cell r="E23658" t="str">
            <v>District 6</v>
          </cell>
          <cell r="F23658" t="str">
            <v>Water</v>
          </cell>
        </row>
        <row r="23659">
          <cell r="B23659">
            <v>10829.74</v>
          </cell>
          <cell r="C23659">
            <v>2014</v>
          </cell>
          <cell r="D23659" t="str">
            <v>412250  Fuel (Petrol, Diesel and Fuel Oil)</v>
          </cell>
          <cell r="E23659" t="str">
            <v>District 6</v>
          </cell>
          <cell r="F23659" t="str">
            <v>Water</v>
          </cell>
        </row>
        <row r="23660">
          <cell r="B23660">
            <v>146982.88</v>
          </cell>
          <cell r="C23660">
            <v>2014</v>
          </cell>
          <cell r="D23660" t="str">
            <v>412250  Fuel (Petrol, Diesel and Fuel Oil)</v>
          </cell>
          <cell r="E23660" t="str">
            <v>District 6</v>
          </cell>
          <cell r="F23660" t="str">
            <v>Water</v>
          </cell>
        </row>
        <row r="23661">
          <cell r="B23661">
            <v>1023.48</v>
          </cell>
          <cell r="C23661">
            <v>2014</v>
          </cell>
          <cell r="D23661" t="str">
            <v>412250  Fuel (Petrol, Diesel and Fuel Oil)</v>
          </cell>
          <cell r="E23661" t="str">
            <v>District 6</v>
          </cell>
          <cell r="F23661" t="str">
            <v>Water</v>
          </cell>
        </row>
        <row r="23662">
          <cell r="B23662">
            <v>0</v>
          </cell>
          <cell r="C23662">
            <v>2014</v>
          </cell>
          <cell r="D23662" t="str">
            <v>412250  Fuel (Petrol, Diesel and Fuel Oil)</v>
          </cell>
          <cell r="E23662" t="str">
            <v>District 8</v>
          </cell>
          <cell r="F23662" t="str">
            <v>Water</v>
          </cell>
        </row>
        <row r="23663">
          <cell r="B23663">
            <v>0</v>
          </cell>
          <cell r="C23663">
            <v>2014</v>
          </cell>
          <cell r="D23663" t="str">
            <v>412250  Fuel (Petrol, Diesel and Fuel Oil)</v>
          </cell>
          <cell r="E23663" t="str">
            <v>District 8</v>
          </cell>
          <cell r="F23663" t="str">
            <v>Water</v>
          </cell>
        </row>
        <row r="23664">
          <cell r="B23664">
            <v>129815.56</v>
          </cell>
          <cell r="C23664">
            <v>2014</v>
          </cell>
          <cell r="D23664" t="str">
            <v>412250  Fuel (Petrol, Diesel and Fuel Oil)</v>
          </cell>
          <cell r="E23664" t="str">
            <v>District 8</v>
          </cell>
          <cell r="F23664" t="str">
            <v>Water</v>
          </cell>
        </row>
        <row r="23665">
          <cell r="B23665">
            <v>1749060.16</v>
          </cell>
          <cell r="C23665">
            <v>2014</v>
          </cell>
          <cell r="D23665" t="str">
            <v>412250  Fuel (Petrol, Diesel and Fuel Oil)</v>
          </cell>
          <cell r="E23665" t="str">
            <v>District 8</v>
          </cell>
          <cell r="F23665" t="str">
            <v>Water</v>
          </cell>
        </row>
        <row r="23666">
          <cell r="B23666">
            <v>0</v>
          </cell>
          <cell r="C23666">
            <v>2014</v>
          </cell>
          <cell r="D23666" t="str">
            <v>412250  Fuel (Petrol, Diesel and Fuel Oil)</v>
          </cell>
          <cell r="E23666" t="str">
            <v>Informal Settlements</v>
          </cell>
          <cell r="F23666" t="str">
            <v>Sewer</v>
          </cell>
        </row>
        <row r="23667">
          <cell r="B23667">
            <v>0</v>
          </cell>
          <cell r="C23667">
            <v>2014</v>
          </cell>
          <cell r="D23667" t="str">
            <v>412250  Fuel (Petrol, Diesel and Fuel Oil)</v>
          </cell>
          <cell r="E23667" t="str">
            <v>Planning &amp; Design</v>
          </cell>
          <cell r="F23667" t="str">
            <v>Sewer</v>
          </cell>
        </row>
        <row r="23668">
          <cell r="B23668">
            <v>0</v>
          </cell>
          <cell r="C23668">
            <v>2014</v>
          </cell>
          <cell r="D23668" t="str">
            <v>412250  Fuel (Petrol, Diesel and Fuel Oil)</v>
          </cell>
          <cell r="E23668" t="str">
            <v>TOC</v>
          </cell>
          <cell r="F23668" t="str">
            <v>Sewer</v>
          </cell>
        </row>
        <row r="23669">
          <cell r="B23669">
            <v>2047802.3</v>
          </cell>
          <cell r="C23669">
            <v>2014</v>
          </cell>
          <cell r="D23669" t="str">
            <v>412250  Fuel (Petrol, Diesel and Fuel Oil)</v>
          </cell>
          <cell r="E23669" t="str">
            <v>Informal Settlements</v>
          </cell>
          <cell r="F23669" t="str">
            <v>Sewer</v>
          </cell>
        </row>
        <row r="23670">
          <cell r="B23670">
            <v>35750.32</v>
          </cell>
          <cell r="C23670">
            <v>2014</v>
          </cell>
          <cell r="D23670" t="str">
            <v>412250  Fuel (Petrol, Diesel and Fuel Oil)</v>
          </cell>
          <cell r="E23670" t="str">
            <v>Logistics</v>
          </cell>
          <cell r="F23670" t="str">
            <v>Sewer</v>
          </cell>
        </row>
        <row r="23671">
          <cell r="B23671">
            <v>12993.94</v>
          </cell>
          <cell r="C23671">
            <v>2014</v>
          </cell>
          <cell r="D23671" t="str">
            <v>412250  Fuel (Petrol, Diesel and Fuel Oil)</v>
          </cell>
          <cell r="E23671" t="str">
            <v>Logistics</v>
          </cell>
          <cell r="F23671" t="str">
            <v>Sewer</v>
          </cell>
        </row>
        <row r="23672">
          <cell r="B23672">
            <v>22591.43</v>
          </cell>
          <cell r="C23672">
            <v>2014</v>
          </cell>
          <cell r="D23672" t="str">
            <v>412250  Fuel (Petrol, Diesel and Fuel Oil)</v>
          </cell>
          <cell r="E23672" t="str">
            <v>District 1</v>
          </cell>
          <cell r="F23672" t="str">
            <v>Sewer</v>
          </cell>
        </row>
        <row r="23673">
          <cell r="B23673">
            <v>43348.800000000003</v>
          </cell>
          <cell r="C23673">
            <v>2014</v>
          </cell>
          <cell r="D23673" t="str">
            <v>412250  Fuel (Petrol, Diesel and Fuel Oil)</v>
          </cell>
          <cell r="E23673" t="str">
            <v>District 7</v>
          </cell>
          <cell r="F23673" t="str">
            <v>Sewer</v>
          </cell>
        </row>
        <row r="23674">
          <cell r="B23674">
            <v>2826.28</v>
          </cell>
          <cell r="C23674">
            <v>2014</v>
          </cell>
          <cell r="D23674" t="str">
            <v>412250  Fuel (Petrol, Diesel and Fuel Oil)</v>
          </cell>
          <cell r="E23674" t="str">
            <v>District 6</v>
          </cell>
          <cell r="F23674" t="str">
            <v>Sewer</v>
          </cell>
        </row>
        <row r="23675">
          <cell r="B23675">
            <v>0</v>
          </cell>
          <cell r="C23675">
            <v>2014</v>
          </cell>
          <cell r="D23675" t="str">
            <v>412250  Fuel (Petrol, Diesel and Fuel Oil)</v>
          </cell>
          <cell r="E23675" t="str">
            <v>TOC</v>
          </cell>
          <cell r="F23675" t="str">
            <v>Sewer</v>
          </cell>
        </row>
        <row r="23676">
          <cell r="B23676">
            <v>56181.96</v>
          </cell>
          <cell r="C23676">
            <v>2014</v>
          </cell>
          <cell r="D23676" t="str">
            <v>412250  Fuel (Petrol, Diesel and Fuel Oil)</v>
          </cell>
          <cell r="E23676" t="str">
            <v>District 3</v>
          </cell>
          <cell r="F23676" t="str">
            <v>Sewer</v>
          </cell>
        </row>
        <row r="23677">
          <cell r="B23677">
            <v>0</v>
          </cell>
          <cell r="C23677">
            <v>2014</v>
          </cell>
          <cell r="D23677" t="str">
            <v>412250  Fuel (Petrol, Diesel and Fuel Oil)</v>
          </cell>
          <cell r="E23677" t="str">
            <v>District 3</v>
          </cell>
          <cell r="F23677" t="str">
            <v>Sewer</v>
          </cell>
        </row>
        <row r="23678">
          <cell r="B23678">
            <v>114974.29</v>
          </cell>
          <cell r="C23678">
            <v>2014</v>
          </cell>
          <cell r="D23678" t="str">
            <v>412250  Fuel (Petrol, Diesel and Fuel Oil)</v>
          </cell>
          <cell r="E23678" t="str">
            <v>District 4</v>
          </cell>
          <cell r="F23678" t="str">
            <v>Sewer</v>
          </cell>
        </row>
        <row r="23679">
          <cell r="B23679">
            <v>347667.25</v>
          </cell>
          <cell r="C23679">
            <v>2014</v>
          </cell>
          <cell r="D23679" t="str">
            <v>412250  Fuel (Petrol, Diesel and Fuel Oil)</v>
          </cell>
          <cell r="E23679" t="str">
            <v>District 4</v>
          </cell>
          <cell r="F23679" t="str">
            <v>Sewer</v>
          </cell>
        </row>
        <row r="23680">
          <cell r="B23680">
            <v>0</v>
          </cell>
          <cell r="C23680">
            <v>2014</v>
          </cell>
          <cell r="D23680" t="str">
            <v>412250  Fuel (Petrol, Diesel and Fuel Oil)</v>
          </cell>
          <cell r="E23680" t="str">
            <v>District 4</v>
          </cell>
          <cell r="F23680" t="str">
            <v>Sewer</v>
          </cell>
        </row>
        <row r="23681">
          <cell r="B23681">
            <v>8923.56</v>
          </cell>
          <cell r="C23681">
            <v>2014</v>
          </cell>
          <cell r="D23681" t="str">
            <v>412250  Fuel (Petrol, Diesel and Fuel Oil)</v>
          </cell>
          <cell r="E23681" t="str">
            <v>District 6</v>
          </cell>
          <cell r="F23681" t="str">
            <v>Sewer</v>
          </cell>
        </row>
        <row r="23682">
          <cell r="B23682">
            <v>12572.84</v>
          </cell>
          <cell r="C23682">
            <v>2014</v>
          </cell>
          <cell r="D23682" t="str">
            <v>412250  Fuel (Petrol, Diesel and Fuel Oil)</v>
          </cell>
          <cell r="E23682" t="str">
            <v>District 6</v>
          </cell>
          <cell r="F23682" t="str">
            <v>Sewer</v>
          </cell>
        </row>
        <row r="23683">
          <cell r="B23683">
            <v>208656.67</v>
          </cell>
          <cell r="C23683">
            <v>2014</v>
          </cell>
          <cell r="D23683" t="str">
            <v>412250  Fuel (Petrol, Diesel and Fuel Oil)</v>
          </cell>
          <cell r="E23683" t="str">
            <v>District 6</v>
          </cell>
          <cell r="F23683" t="str">
            <v>Sewer</v>
          </cell>
        </row>
        <row r="23684">
          <cell r="B23684">
            <v>4344.8900000000003</v>
          </cell>
          <cell r="C23684">
            <v>2014</v>
          </cell>
          <cell r="D23684" t="str">
            <v>412250  Fuel (Petrol, Diesel and Fuel Oil)</v>
          </cell>
          <cell r="E23684" t="str">
            <v>District 6</v>
          </cell>
          <cell r="F23684" t="str">
            <v>Sewer</v>
          </cell>
        </row>
        <row r="23685">
          <cell r="B23685">
            <v>24548.59</v>
          </cell>
          <cell r="C23685">
            <v>2014</v>
          </cell>
          <cell r="D23685" t="str">
            <v>412250  Fuel (Petrol, Diesel and Fuel Oil)</v>
          </cell>
          <cell r="E23685" t="str">
            <v>District 6</v>
          </cell>
          <cell r="F23685" t="str">
            <v>Sewer</v>
          </cell>
        </row>
        <row r="23686">
          <cell r="B23686">
            <v>0</v>
          </cell>
          <cell r="C23686">
            <v>2014</v>
          </cell>
          <cell r="D23686" t="str">
            <v>412250  Fuel (Petrol, Diesel and Fuel Oil)</v>
          </cell>
          <cell r="E23686" t="str">
            <v>District 7</v>
          </cell>
          <cell r="F23686" t="str">
            <v>Sewer</v>
          </cell>
        </row>
        <row r="23687">
          <cell r="B23687">
            <v>231268.21</v>
          </cell>
          <cell r="C23687">
            <v>2014</v>
          </cell>
          <cell r="D23687" t="str">
            <v>412250  Fuel (Petrol, Diesel and Fuel Oil)</v>
          </cell>
          <cell r="E23687" t="str">
            <v>District 7</v>
          </cell>
          <cell r="F23687" t="str">
            <v>Sewer</v>
          </cell>
        </row>
        <row r="23688">
          <cell r="B23688">
            <v>299390.23</v>
          </cell>
          <cell r="C23688">
            <v>2014</v>
          </cell>
          <cell r="D23688" t="str">
            <v>412250  Fuel (Petrol, Diesel and Fuel Oil)</v>
          </cell>
          <cell r="E23688" t="str">
            <v>Informal Settlements</v>
          </cell>
          <cell r="F23688" t="str">
            <v>Water</v>
          </cell>
        </row>
        <row r="23689">
          <cell r="B23689">
            <v>2831.32</v>
          </cell>
          <cell r="C23689">
            <v>2014</v>
          </cell>
          <cell r="D23689" t="str">
            <v>412250  Fuel (Petrol, Diesel and Fuel Oil)</v>
          </cell>
          <cell r="E23689" t="str">
            <v>TOC</v>
          </cell>
          <cell r="F23689" t="str">
            <v>Water</v>
          </cell>
        </row>
        <row r="23690">
          <cell r="B23690">
            <v>452130.63</v>
          </cell>
          <cell r="C23690">
            <v>2014</v>
          </cell>
          <cell r="D23690" t="str">
            <v>412250  Fuel (Petrol, Diesel and Fuel Oil)</v>
          </cell>
          <cell r="E23690" t="str">
            <v>Informal Settlements</v>
          </cell>
          <cell r="F23690" t="str">
            <v>Water</v>
          </cell>
        </row>
        <row r="23691">
          <cell r="B23691">
            <v>0</v>
          </cell>
          <cell r="C23691">
            <v>2014</v>
          </cell>
          <cell r="D23691" t="str">
            <v>412350  Hire Charges</v>
          </cell>
          <cell r="E23691" t="str">
            <v>Planning &amp; Design</v>
          </cell>
          <cell r="F23691" t="str">
            <v>Water</v>
          </cell>
        </row>
        <row r="23692">
          <cell r="B23692">
            <v>0</v>
          </cell>
          <cell r="C23692">
            <v>2014</v>
          </cell>
          <cell r="D23692" t="str">
            <v>412350  Hire Charges</v>
          </cell>
          <cell r="E23692" t="str">
            <v>TOC</v>
          </cell>
          <cell r="F23692" t="str">
            <v>Water</v>
          </cell>
        </row>
        <row r="23693">
          <cell r="B23693">
            <v>9634.91</v>
          </cell>
          <cell r="C23693">
            <v>2014</v>
          </cell>
          <cell r="D23693" t="str">
            <v>412350  Hire Charges</v>
          </cell>
          <cell r="E23693" t="str">
            <v>Informal Settlements</v>
          </cell>
          <cell r="F23693" t="str">
            <v>Water</v>
          </cell>
        </row>
        <row r="23694">
          <cell r="B23694">
            <v>902.64</v>
          </cell>
          <cell r="C23694">
            <v>2014</v>
          </cell>
          <cell r="D23694" t="str">
            <v>412350  Hire Charges</v>
          </cell>
          <cell r="E23694" t="str">
            <v>Logistics</v>
          </cell>
          <cell r="F23694" t="str">
            <v>Water</v>
          </cell>
        </row>
        <row r="23695">
          <cell r="B23695">
            <v>1755.06</v>
          </cell>
          <cell r="C23695">
            <v>2014</v>
          </cell>
          <cell r="D23695" t="str">
            <v>412350  Hire Charges</v>
          </cell>
          <cell r="E23695" t="str">
            <v>Logistics</v>
          </cell>
          <cell r="F23695" t="str">
            <v>Water</v>
          </cell>
        </row>
        <row r="23696">
          <cell r="B23696">
            <v>705.48</v>
          </cell>
          <cell r="C23696">
            <v>2014</v>
          </cell>
          <cell r="D23696" t="str">
            <v>412350  Hire Charges</v>
          </cell>
          <cell r="E23696" t="str">
            <v>Logistics</v>
          </cell>
          <cell r="F23696" t="str">
            <v>Water</v>
          </cell>
        </row>
        <row r="23697">
          <cell r="B23697">
            <v>82792.039999999994</v>
          </cell>
          <cell r="C23697">
            <v>2014</v>
          </cell>
          <cell r="D23697" t="str">
            <v>412350  Hire Charges</v>
          </cell>
          <cell r="E23697" t="str">
            <v>Logistics</v>
          </cell>
          <cell r="F23697" t="str">
            <v>Water</v>
          </cell>
        </row>
        <row r="23698">
          <cell r="B23698">
            <v>1058.22</v>
          </cell>
          <cell r="C23698">
            <v>2014</v>
          </cell>
          <cell r="D23698" t="str">
            <v>412350  Hire Charges</v>
          </cell>
          <cell r="E23698" t="str">
            <v>District 1</v>
          </cell>
          <cell r="F23698" t="str">
            <v>Water</v>
          </cell>
        </row>
        <row r="23699">
          <cell r="B23699">
            <v>0</v>
          </cell>
          <cell r="C23699">
            <v>2014</v>
          </cell>
          <cell r="D23699" t="str">
            <v>412350  Hire Charges</v>
          </cell>
          <cell r="E23699" t="str">
            <v>District 6</v>
          </cell>
          <cell r="F23699" t="str">
            <v>Water</v>
          </cell>
        </row>
        <row r="23700">
          <cell r="B23700">
            <v>1410.96</v>
          </cell>
          <cell r="C23700">
            <v>2014</v>
          </cell>
          <cell r="D23700" t="str">
            <v>412350  Hire Charges</v>
          </cell>
          <cell r="E23700" t="str">
            <v>District 8</v>
          </cell>
          <cell r="F23700" t="str">
            <v>Water</v>
          </cell>
        </row>
        <row r="23701">
          <cell r="B23701">
            <v>705.48</v>
          </cell>
          <cell r="C23701">
            <v>2014</v>
          </cell>
          <cell r="D23701" t="str">
            <v>412350  Hire Charges</v>
          </cell>
          <cell r="E23701" t="str">
            <v>District 6</v>
          </cell>
          <cell r="F23701" t="str">
            <v>Water</v>
          </cell>
        </row>
        <row r="23702">
          <cell r="B23702">
            <v>705.48</v>
          </cell>
          <cell r="C23702">
            <v>2014</v>
          </cell>
          <cell r="D23702" t="str">
            <v>412350  Hire Charges</v>
          </cell>
          <cell r="E23702" t="str">
            <v>District 3</v>
          </cell>
          <cell r="F23702" t="str">
            <v>Water</v>
          </cell>
        </row>
        <row r="23703">
          <cell r="B23703">
            <v>0</v>
          </cell>
          <cell r="C23703">
            <v>2014</v>
          </cell>
          <cell r="D23703" t="str">
            <v>412350  Hire Charges</v>
          </cell>
          <cell r="E23703" t="str">
            <v>District 3</v>
          </cell>
          <cell r="F23703" t="str">
            <v>Water</v>
          </cell>
        </row>
        <row r="23704">
          <cell r="B23704">
            <v>0</v>
          </cell>
          <cell r="C23704">
            <v>2014</v>
          </cell>
          <cell r="D23704" t="str">
            <v>412350  Hire Charges</v>
          </cell>
          <cell r="E23704" t="str">
            <v>District 3</v>
          </cell>
          <cell r="F23704" t="str">
            <v>Water</v>
          </cell>
        </row>
        <row r="23705">
          <cell r="B23705">
            <v>0</v>
          </cell>
          <cell r="C23705">
            <v>2014</v>
          </cell>
          <cell r="D23705" t="str">
            <v>412350  Hire Charges</v>
          </cell>
          <cell r="E23705" t="str">
            <v>District 4</v>
          </cell>
          <cell r="F23705" t="str">
            <v>Water</v>
          </cell>
        </row>
        <row r="23706">
          <cell r="B23706">
            <v>0</v>
          </cell>
          <cell r="C23706">
            <v>2014</v>
          </cell>
          <cell r="D23706" t="str">
            <v>412350  Hire Charges</v>
          </cell>
          <cell r="E23706" t="str">
            <v>District 4</v>
          </cell>
          <cell r="F23706" t="str">
            <v>Water</v>
          </cell>
        </row>
        <row r="23707">
          <cell r="B23707">
            <v>705.48</v>
          </cell>
          <cell r="C23707">
            <v>2014</v>
          </cell>
          <cell r="D23707" t="str">
            <v>412350  Hire Charges</v>
          </cell>
          <cell r="E23707" t="str">
            <v>District 4</v>
          </cell>
          <cell r="F23707" t="str">
            <v>Water</v>
          </cell>
        </row>
        <row r="23708">
          <cell r="B23708">
            <v>705.48</v>
          </cell>
          <cell r="C23708">
            <v>2014</v>
          </cell>
          <cell r="D23708" t="str">
            <v>412350  Hire Charges</v>
          </cell>
          <cell r="E23708" t="str">
            <v>District 4</v>
          </cell>
          <cell r="F23708" t="str">
            <v>Water</v>
          </cell>
        </row>
        <row r="23709">
          <cell r="B23709">
            <v>1058.22</v>
          </cell>
          <cell r="C23709">
            <v>2014</v>
          </cell>
          <cell r="D23709" t="str">
            <v>412350  Hire Charges</v>
          </cell>
          <cell r="E23709" t="str">
            <v>District 4</v>
          </cell>
          <cell r="F23709" t="str">
            <v>Water</v>
          </cell>
        </row>
        <row r="23710">
          <cell r="B23710">
            <v>0</v>
          </cell>
          <cell r="C23710">
            <v>2014</v>
          </cell>
          <cell r="D23710" t="str">
            <v>412350  Hire Charges</v>
          </cell>
          <cell r="E23710" t="str">
            <v>District 6</v>
          </cell>
          <cell r="F23710" t="str">
            <v>Water</v>
          </cell>
        </row>
        <row r="23711">
          <cell r="B23711">
            <v>0</v>
          </cell>
          <cell r="C23711">
            <v>2014</v>
          </cell>
          <cell r="D23711" t="str">
            <v>412350  Hire Charges</v>
          </cell>
          <cell r="E23711" t="str">
            <v>District 6</v>
          </cell>
          <cell r="F23711" t="str">
            <v>Water</v>
          </cell>
        </row>
        <row r="23712">
          <cell r="B23712">
            <v>1410.96</v>
          </cell>
          <cell r="C23712">
            <v>2014</v>
          </cell>
          <cell r="D23712" t="str">
            <v>412350  Hire Charges</v>
          </cell>
          <cell r="E23712" t="str">
            <v>District 6</v>
          </cell>
          <cell r="F23712" t="str">
            <v>Water</v>
          </cell>
        </row>
        <row r="23713">
          <cell r="B23713">
            <v>530.02</v>
          </cell>
          <cell r="C23713">
            <v>2014</v>
          </cell>
          <cell r="D23713" t="str">
            <v>412350  Hire Charges</v>
          </cell>
          <cell r="E23713" t="str">
            <v>District 6</v>
          </cell>
          <cell r="F23713" t="str">
            <v>Water</v>
          </cell>
        </row>
        <row r="23714">
          <cell r="B23714">
            <v>352.74</v>
          </cell>
          <cell r="C23714">
            <v>2014</v>
          </cell>
          <cell r="D23714" t="str">
            <v>412350  Hire Charges</v>
          </cell>
          <cell r="E23714" t="str">
            <v>District 6</v>
          </cell>
          <cell r="F23714" t="str">
            <v>Water</v>
          </cell>
        </row>
        <row r="23715">
          <cell r="B23715">
            <v>352.74</v>
          </cell>
          <cell r="C23715">
            <v>2014</v>
          </cell>
          <cell r="D23715" t="str">
            <v>412350  Hire Charges</v>
          </cell>
          <cell r="E23715" t="str">
            <v>District 6</v>
          </cell>
          <cell r="F23715" t="str">
            <v>Water</v>
          </cell>
        </row>
        <row r="23716">
          <cell r="B23716">
            <v>705.48</v>
          </cell>
          <cell r="C23716">
            <v>2014</v>
          </cell>
          <cell r="D23716" t="str">
            <v>412350  Hire Charges</v>
          </cell>
          <cell r="E23716" t="str">
            <v>District 8</v>
          </cell>
          <cell r="F23716" t="str">
            <v>Water</v>
          </cell>
        </row>
        <row r="23717">
          <cell r="B23717">
            <v>116304.49</v>
          </cell>
          <cell r="C23717">
            <v>2014</v>
          </cell>
          <cell r="D23717" t="str">
            <v>412350  Hire Charges</v>
          </cell>
          <cell r="E23717" t="str">
            <v>District 8</v>
          </cell>
          <cell r="F23717" t="str">
            <v>Water</v>
          </cell>
        </row>
        <row r="23718">
          <cell r="B23718">
            <v>0</v>
          </cell>
          <cell r="C23718">
            <v>2014</v>
          </cell>
          <cell r="D23718" t="str">
            <v>412350  Hire Charges</v>
          </cell>
          <cell r="E23718" t="e">
            <v>#N/A</v>
          </cell>
          <cell r="F23718" t="str">
            <v>Sewer</v>
          </cell>
        </row>
        <row r="23719">
          <cell r="B23719">
            <v>42192</v>
          </cell>
          <cell r="C23719">
            <v>2014</v>
          </cell>
          <cell r="D23719" t="str">
            <v>412350  Hire Charges</v>
          </cell>
          <cell r="E23719" t="str">
            <v>Informal Settlements</v>
          </cell>
          <cell r="F23719" t="str">
            <v>Water</v>
          </cell>
        </row>
        <row r="23720">
          <cell r="B23720">
            <v>0</v>
          </cell>
          <cell r="C23720">
            <v>2014</v>
          </cell>
          <cell r="D23720" t="str">
            <v>412350  Hire Charges</v>
          </cell>
          <cell r="E23720" t="str">
            <v>Informal Settlements</v>
          </cell>
          <cell r="F23720" t="str">
            <v>Sewer</v>
          </cell>
        </row>
        <row r="23721">
          <cell r="B23721">
            <v>0</v>
          </cell>
          <cell r="C23721">
            <v>2014</v>
          </cell>
          <cell r="D23721" t="str">
            <v>412350  Hire Charges</v>
          </cell>
          <cell r="E23721" t="str">
            <v>Planning &amp; Design</v>
          </cell>
          <cell r="F23721" t="str">
            <v>Sewer</v>
          </cell>
        </row>
        <row r="23722">
          <cell r="B23722">
            <v>0</v>
          </cell>
          <cell r="C23722">
            <v>2014</v>
          </cell>
          <cell r="D23722" t="str">
            <v>412350  Hire Charges</v>
          </cell>
          <cell r="E23722" t="str">
            <v>TOC</v>
          </cell>
          <cell r="F23722" t="str">
            <v>Sewer</v>
          </cell>
        </row>
        <row r="23723">
          <cell r="B23723">
            <v>921465.71</v>
          </cell>
          <cell r="C23723">
            <v>2014</v>
          </cell>
          <cell r="D23723" t="str">
            <v>412350  Hire Charges</v>
          </cell>
          <cell r="E23723" t="str">
            <v>Informal Settlements</v>
          </cell>
          <cell r="F23723" t="str">
            <v>Sewer</v>
          </cell>
        </row>
        <row r="23724">
          <cell r="B23724">
            <v>14381.96</v>
          </cell>
          <cell r="C23724">
            <v>2014</v>
          </cell>
          <cell r="D23724" t="str">
            <v>412350  Hire Charges</v>
          </cell>
          <cell r="E23724" t="str">
            <v>Logistics</v>
          </cell>
          <cell r="F23724" t="str">
            <v>Sewer</v>
          </cell>
        </row>
        <row r="23725">
          <cell r="B23725">
            <v>0</v>
          </cell>
          <cell r="C23725">
            <v>2014</v>
          </cell>
          <cell r="D23725" t="str">
            <v>412350  Hire Charges</v>
          </cell>
          <cell r="E23725" t="str">
            <v>Logistics</v>
          </cell>
          <cell r="F23725" t="str">
            <v>Sewer</v>
          </cell>
        </row>
        <row r="23726">
          <cell r="B23726">
            <v>1775.76</v>
          </cell>
          <cell r="C23726">
            <v>2014</v>
          </cell>
          <cell r="D23726" t="str">
            <v>412350  Hire Charges</v>
          </cell>
          <cell r="E23726" t="str">
            <v>Logistics</v>
          </cell>
          <cell r="F23726" t="str">
            <v>Sewer</v>
          </cell>
        </row>
        <row r="23727">
          <cell r="B23727">
            <v>0</v>
          </cell>
          <cell r="C23727">
            <v>2014</v>
          </cell>
          <cell r="D23727" t="str">
            <v>412350  Hire Charges</v>
          </cell>
          <cell r="E23727" t="str">
            <v>Logistics</v>
          </cell>
          <cell r="F23727" t="str">
            <v>Sewer</v>
          </cell>
        </row>
        <row r="23728">
          <cell r="B23728">
            <v>705.48</v>
          </cell>
          <cell r="C23728">
            <v>2014</v>
          </cell>
          <cell r="D23728" t="str">
            <v>412350  Hire Charges</v>
          </cell>
          <cell r="E23728" t="str">
            <v>District 1</v>
          </cell>
          <cell r="F23728" t="str">
            <v>Sewer</v>
          </cell>
        </row>
        <row r="23729">
          <cell r="B23729">
            <v>0</v>
          </cell>
          <cell r="C23729">
            <v>2014</v>
          </cell>
          <cell r="D23729" t="str">
            <v>412350  Hire Charges</v>
          </cell>
          <cell r="E23729" t="str">
            <v>District 1</v>
          </cell>
          <cell r="F23729" t="str">
            <v>Sewer</v>
          </cell>
        </row>
        <row r="23730">
          <cell r="B23730">
            <v>705.48</v>
          </cell>
          <cell r="C23730">
            <v>2014</v>
          </cell>
          <cell r="D23730" t="str">
            <v>412350  Hire Charges</v>
          </cell>
          <cell r="E23730" t="str">
            <v>District 7</v>
          </cell>
          <cell r="F23730" t="str">
            <v>Sewer</v>
          </cell>
        </row>
        <row r="23731">
          <cell r="B23731">
            <v>0</v>
          </cell>
          <cell r="C23731">
            <v>2014</v>
          </cell>
          <cell r="D23731" t="str">
            <v>412350  Hire Charges</v>
          </cell>
          <cell r="E23731" t="str">
            <v>District 6</v>
          </cell>
          <cell r="F23731" t="str">
            <v>Sewer</v>
          </cell>
        </row>
        <row r="23732">
          <cell r="B23732">
            <v>0</v>
          </cell>
          <cell r="C23732">
            <v>2014</v>
          </cell>
          <cell r="D23732" t="str">
            <v>412350  Hire Charges</v>
          </cell>
          <cell r="E23732" t="str">
            <v>District 7</v>
          </cell>
          <cell r="F23732" t="str">
            <v>Sewer</v>
          </cell>
        </row>
        <row r="23733">
          <cell r="B23733">
            <v>0</v>
          </cell>
          <cell r="C23733">
            <v>2014</v>
          </cell>
          <cell r="D23733" t="str">
            <v>412350  Hire Charges</v>
          </cell>
          <cell r="E23733" t="str">
            <v>District 7</v>
          </cell>
          <cell r="F23733" t="str">
            <v>Sewer</v>
          </cell>
        </row>
        <row r="23734">
          <cell r="B23734">
            <v>950</v>
          </cell>
          <cell r="C23734">
            <v>2014</v>
          </cell>
          <cell r="D23734" t="str">
            <v>412350  Hire Charges</v>
          </cell>
          <cell r="E23734" t="str">
            <v>District 3</v>
          </cell>
          <cell r="F23734" t="str">
            <v>Sewer</v>
          </cell>
        </row>
        <row r="23735">
          <cell r="B23735">
            <v>0</v>
          </cell>
          <cell r="C23735">
            <v>2014</v>
          </cell>
          <cell r="D23735" t="str">
            <v>412350  Hire Charges</v>
          </cell>
          <cell r="E23735" t="str">
            <v>District 3</v>
          </cell>
          <cell r="F23735" t="str">
            <v>Sewer</v>
          </cell>
        </row>
        <row r="23736">
          <cell r="B23736">
            <v>0</v>
          </cell>
          <cell r="C23736">
            <v>2014</v>
          </cell>
          <cell r="D23736" t="str">
            <v>412350  Hire Charges</v>
          </cell>
          <cell r="E23736" t="str">
            <v>District 3</v>
          </cell>
          <cell r="F23736" t="str">
            <v>Sewer</v>
          </cell>
        </row>
        <row r="23737">
          <cell r="B23737">
            <v>705.48</v>
          </cell>
          <cell r="C23737">
            <v>2014</v>
          </cell>
          <cell r="D23737" t="str">
            <v>412350  Hire Charges</v>
          </cell>
          <cell r="E23737" t="str">
            <v>District 4</v>
          </cell>
          <cell r="F23737" t="str">
            <v>Sewer</v>
          </cell>
        </row>
        <row r="23738">
          <cell r="B23738">
            <v>705.48</v>
          </cell>
          <cell r="C23738">
            <v>2014</v>
          </cell>
          <cell r="D23738" t="str">
            <v>412350  Hire Charges</v>
          </cell>
          <cell r="E23738" t="str">
            <v>District 4</v>
          </cell>
          <cell r="F23738" t="str">
            <v>Sewer</v>
          </cell>
        </row>
        <row r="23739">
          <cell r="B23739">
            <v>35842.74</v>
          </cell>
          <cell r="C23739">
            <v>2014</v>
          </cell>
          <cell r="D23739" t="str">
            <v>412350  Hire Charges</v>
          </cell>
          <cell r="E23739" t="str">
            <v>District 4</v>
          </cell>
          <cell r="F23739" t="str">
            <v>Sewer</v>
          </cell>
        </row>
        <row r="23740">
          <cell r="B23740">
            <v>705.48</v>
          </cell>
          <cell r="C23740">
            <v>2014</v>
          </cell>
          <cell r="D23740" t="str">
            <v>412350  Hire Charges</v>
          </cell>
          <cell r="E23740" t="str">
            <v>District 6</v>
          </cell>
          <cell r="F23740" t="str">
            <v>Sewer</v>
          </cell>
        </row>
        <row r="23741">
          <cell r="B23741">
            <v>705.48</v>
          </cell>
          <cell r="C23741">
            <v>2014</v>
          </cell>
          <cell r="D23741" t="str">
            <v>412350  Hire Charges</v>
          </cell>
          <cell r="E23741" t="str">
            <v>District 6</v>
          </cell>
          <cell r="F23741" t="str">
            <v>Sewer</v>
          </cell>
        </row>
        <row r="23742">
          <cell r="B23742">
            <v>705.48</v>
          </cell>
          <cell r="C23742">
            <v>2014</v>
          </cell>
          <cell r="D23742" t="str">
            <v>412350  Hire Charges</v>
          </cell>
          <cell r="E23742" t="str">
            <v>District 6</v>
          </cell>
          <cell r="F23742" t="str">
            <v>Sewer</v>
          </cell>
        </row>
        <row r="23743">
          <cell r="B23743">
            <v>0</v>
          </cell>
          <cell r="C23743">
            <v>2014</v>
          </cell>
          <cell r="D23743" t="str">
            <v>412350  Hire Charges</v>
          </cell>
          <cell r="E23743" t="str">
            <v>District 6</v>
          </cell>
          <cell r="F23743" t="str">
            <v>Sewer</v>
          </cell>
        </row>
        <row r="23744">
          <cell r="B23744">
            <v>0</v>
          </cell>
          <cell r="C23744">
            <v>2014</v>
          </cell>
          <cell r="D23744" t="str">
            <v>412350  Hire Charges</v>
          </cell>
          <cell r="E23744" t="str">
            <v>District 6</v>
          </cell>
          <cell r="F23744" t="str">
            <v>Sewer</v>
          </cell>
        </row>
        <row r="23745">
          <cell r="B23745">
            <v>705.48</v>
          </cell>
          <cell r="C23745">
            <v>2014</v>
          </cell>
          <cell r="D23745" t="str">
            <v>412350  Hire Charges</v>
          </cell>
          <cell r="E23745" t="str">
            <v>District 6</v>
          </cell>
          <cell r="F23745" t="str">
            <v>Sewer</v>
          </cell>
        </row>
        <row r="23746">
          <cell r="B23746">
            <v>0</v>
          </cell>
          <cell r="C23746">
            <v>2014</v>
          </cell>
          <cell r="D23746" t="str">
            <v>412350  Hire Charges</v>
          </cell>
          <cell r="E23746" t="str">
            <v>District 7</v>
          </cell>
          <cell r="F23746" t="str">
            <v>Sewer</v>
          </cell>
        </row>
        <row r="23747">
          <cell r="B23747">
            <v>117347.39</v>
          </cell>
          <cell r="C23747">
            <v>2014</v>
          </cell>
          <cell r="D23747" t="str">
            <v>412350  Hire Charges</v>
          </cell>
          <cell r="E23747" t="str">
            <v>District 7</v>
          </cell>
          <cell r="F23747" t="str">
            <v>Sewer</v>
          </cell>
        </row>
        <row r="23748">
          <cell r="B23748">
            <v>62474</v>
          </cell>
          <cell r="C23748">
            <v>2014</v>
          </cell>
          <cell r="D23748" t="str">
            <v>412360  Hire of LDV, P/Van, Bus, Special Vehicle</v>
          </cell>
          <cell r="E23748" t="str">
            <v>Logistics</v>
          </cell>
          <cell r="F23748" t="str">
            <v>Water</v>
          </cell>
        </row>
        <row r="23749">
          <cell r="B23749">
            <v>935.68</v>
          </cell>
          <cell r="C23749">
            <v>2014</v>
          </cell>
          <cell r="D23749" t="str">
            <v>412360  Hire of LDV, P/Van, Bus, Special Vehicle</v>
          </cell>
          <cell r="E23749" t="str">
            <v>Logistics</v>
          </cell>
          <cell r="F23749" t="str">
            <v>Water</v>
          </cell>
        </row>
        <row r="23750">
          <cell r="B23750">
            <v>55071.6</v>
          </cell>
          <cell r="C23750">
            <v>2014</v>
          </cell>
          <cell r="D23750" t="str">
            <v>412360  Hire of LDV, P/Van, Bus, Special Vehicle</v>
          </cell>
          <cell r="E23750" t="str">
            <v>Logistics</v>
          </cell>
          <cell r="F23750" t="str">
            <v>Water</v>
          </cell>
        </row>
        <row r="23751">
          <cell r="B23751">
            <v>0</v>
          </cell>
          <cell r="C23751">
            <v>2014</v>
          </cell>
          <cell r="D23751" t="str">
            <v>412360  Hire of LDV, P/Van, Bus, Special Vehicle</v>
          </cell>
          <cell r="E23751" t="str">
            <v>Logistics</v>
          </cell>
          <cell r="F23751" t="str">
            <v>Water</v>
          </cell>
        </row>
        <row r="23752">
          <cell r="B23752">
            <v>15819.24</v>
          </cell>
          <cell r="C23752">
            <v>2014</v>
          </cell>
          <cell r="D23752" t="str">
            <v>412360  Hire of LDV, P/Van, Bus, Special Vehicle</v>
          </cell>
          <cell r="E23752" t="str">
            <v>District 1</v>
          </cell>
          <cell r="F23752" t="str">
            <v>Water</v>
          </cell>
        </row>
        <row r="23753">
          <cell r="B23753">
            <v>0</v>
          </cell>
          <cell r="C23753">
            <v>2014</v>
          </cell>
          <cell r="D23753" t="str">
            <v>412360  Hire of LDV, P/Van, Bus, Special Vehicle</v>
          </cell>
          <cell r="E23753" t="str">
            <v>District 1</v>
          </cell>
          <cell r="F23753" t="str">
            <v>Water</v>
          </cell>
        </row>
        <row r="23754">
          <cell r="B23754">
            <v>60450</v>
          </cell>
          <cell r="C23754">
            <v>2014</v>
          </cell>
          <cell r="D23754" t="str">
            <v>412360  Hire of LDV, P/Van, Bus, Special Vehicle</v>
          </cell>
          <cell r="E23754" t="str">
            <v>District 8</v>
          </cell>
          <cell r="F23754" t="str">
            <v>Water</v>
          </cell>
        </row>
        <row r="23755">
          <cell r="B23755">
            <v>81243.360000000001</v>
          </cell>
          <cell r="C23755">
            <v>2014</v>
          </cell>
          <cell r="D23755" t="str">
            <v>412360  Hire of LDV, P/Van, Bus, Special Vehicle</v>
          </cell>
          <cell r="E23755" t="str">
            <v>District 6</v>
          </cell>
          <cell r="F23755" t="str">
            <v>Water</v>
          </cell>
        </row>
        <row r="23756">
          <cell r="B23756">
            <v>51256.4</v>
          </cell>
          <cell r="C23756">
            <v>2014</v>
          </cell>
          <cell r="D23756" t="str">
            <v>412360  Hire of LDV, P/Van, Bus, Special Vehicle</v>
          </cell>
          <cell r="E23756" t="str">
            <v>District 3</v>
          </cell>
          <cell r="F23756" t="str">
            <v>Water</v>
          </cell>
        </row>
        <row r="23757">
          <cell r="B23757">
            <v>0</v>
          </cell>
          <cell r="C23757">
            <v>2014</v>
          </cell>
          <cell r="D23757" t="str">
            <v>412360  Hire of LDV, P/Van, Bus, Special Vehicle</v>
          </cell>
          <cell r="E23757" t="str">
            <v>District 3</v>
          </cell>
          <cell r="F23757" t="str">
            <v>Water</v>
          </cell>
        </row>
        <row r="23758">
          <cell r="B23758">
            <v>0</v>
          </cell>
          <cell r="C23758">
            <v>2014</v>
          </cell>
          <cell r="D23758" t="str">
            <v>412360  Hire of LDV, P/Van, Bus, Special Vehicle</v>
          </cell>
          <cell r="E23758" t="str">
            <v>District 3</v>
          </cell>
          <cell r="F23758" t="str">
            <v>Water</v>
          </cell>
        </row>
        <row r="23759">
          <cell r="B23759">
            <v>541709.19999999995</v>
          </cell>
          <cell r="C23759">
            <v>2014</v>
          </cell>
          <cell r="D23759" t="str">
            <v>412360  Hire of LDV, P/Van, Bus, Special Vehicle</v>
          </cell>
          <cell r="E23759" t="str">
            <v>District 4</v>
          </cell>
          <cell r="F23759" t="str">
            <v>Water</v>
          </cell>
        </row>
        <row r="23760">
          <cell r="B23760">
            <v>319048.92</v>
          </cell>
          <cell r="C23760">
            <v>2014</v>
          </cell>
          <cell r="D23760" t="str">
            <v>412360  Hire of LDV, P/Van, Bus, Special Vehicle</v>
          </cell>
          <cell r="E23760" t="str">
            <v>District 4</v>
          </cell>
          <cell r="F23760" t="str">
            <v>Water</v>
          </cell>
        </row>
        <row r="23761">
          <cell r="B23761">
            <v>0</v>
          </cell>
          <cell r="C23761">
            <v>2014</v>
          </cell>
          <cell r="D23761" t="str">
            <v>412360  Hire of LDV, P/Van, Bus, Special Vehicle</v>
          </cell>
          <cell r="E23761" t="str">
            <v>District 4</v>
          </cell>
          <cell r="F23761" t="str">
            <v>Water</v>
          </cell>
        </row>
        <row r="23762">
          <cell r="B23762">
            <v>0</v>
          </cell>
          <cell r="C23762">
            <v>2014</v>
          </cell>
          <cell r="D23762" t="str">
            <v>412360  Hire of LDV, P/Van, Bus, Special Vehicle</v>
          </cell>
          <cell r="E23762" t="str">
            <v>District 8</v>
          </cell>
          <cell r="F23762" t="str">
            <v>Water</v>
          </cell>
        </row>
        <row r="23763">
          <cell r="B23763">
            <v>31960</v>
          </cell>
          <cell r="C23763">
            <v>2014</v>
          </cell>
          <cell r="D23763" t="str">
            <v>412360  Hire of LDV, P/Van, Bus, Special Vehicle</v>
          </cell>
          <cell r="E23763" t="str">
            <v>District 6</v>
          </cell>
          <cell r="F23763" t="str">
            <v>Water</v>
          </cell>
        </row>
        <row r="23764">
          <cell r="B23764">
            <v>95871.67</v>
          </cell>
          <cell r="C23764">
            <v>2014</v>
          </cell>
          <cell r="D23764" t="str">
            <v>412360  Hire of LDV, P/Van, Bus, Special Vehicle</v>
          </cell>
          <cell r="E23764" t="str">
            <v>District 6</v>
          </cell>
          <cell r="F23764" t="str">
            <v>Water</v>
          </cell>
        </row>
        <row r="23765">
          <cell r="B23765">
            <v>0</v>
          </cell>
          <cell r="C23765">
            <v>2014</v>
          </cell>
          <cell r="D23765" t="str">
            <v>412360  Hire of LDV, P/Van, Bus, Special Vehicle</v>
          </cell>
          <cell r="E23765" t="str">
            <v>District 6</v>
          </cell>
          <cell r="F23765" t="str">
            <v>Water</v>
          </cell>
        </row>
        <row r="23766">
          <cell r="B23766">
            <v>321711.61</v>
          </cell>
          <cell r="C23766">
            <v>2014</v>
          </cell>
          <cell r="D23766" t="str">
            <v>412360  Hire of LDV, P/Van, Bus, Special Vehicle</v>
          </cell>
          <cell r="E23766" t="str">
            <v>District 6</v>
          </cell>
          <cell r="F23766" t="str">
            <v>Water</v>
          </cell>
        </row>
        <row r="23767">
          <cell r="B23767">
            <v>0</v>
          </cell>
          <cell r="C23767">
            <v>2014</v>
          </cell>
          <cell r="D23767" t="str">
            <v>412360  Hire of LDV, P/Van, Bus, Special Vehicle</v>
          </cell>
          <cell r="E23767" t="str">
            <v>District 6</v>
          </cell>
          <cell r="F23767" t="str">
            <v>Water</v>
          </cell>
        </row>
        <row r="23768">
          <cell r="B23768">
            <v>0</v>
          </cell>
          <cell r="C23768">
            <v>2014</v>
          </cell>
          <cell r="D23768" t="str">
            <v>412360  Hire of LDV, P/Van, Bus, Special Vehicle</v>
          </cell>
          <cell r="E23768" t="str">
            <v>District 8</v>
          </cell>
          <cell r="F23768" t="str">
            <v>Water</v>
          </cell>
        </row>
        <row r="23769">
          <cell r="B23769">
            <v>9818238.6099999994</v>
          </cell>
          <cell r="C23769">
            <v>2014</v>
          </cell>
          <cell r="D23769" t="str">
            <v>412360  Hire of LDV, P/Van, Bus, Special Vehicle</v>
          </cell>
          <cell r="E23769" t="str">
            <v>District 8</v>
          </cell>
          <cell r="F23769" t="str">
            <v>Water</v>
          </cell>
        </row>
        <row r="23770">
          <cell r="B23770">
            <v>0</v>
          </cell>
          <cell r="C23770">
            <v>2014</v>
          </cell>
          <cell r="D23770" t="str">
            <v>412360  Hire of LDV, P/Van, Bus, Special Vehicle</v>
          </cell>
          <cell r="E23770" t="str">
            <v>Informal Settlements</v>
          </cell>
          <cell r="F23770" t="str">
            <v>Sewer</v>
          </cell>
        </row>
        <row r="23771">
          <cell r="B23771">
            <v>0</v>
          </cell>
          <cell r="C23771">
            <v>2014</v>
          </cell>
          <cell r="D23771" t="str">
            <v>412360  Hire of LDV, P/Van, Bus, Special Vehicle</v>
          </cell>
          <cell r="E23771" t="str">
            <v>Planning &amp; Design</v>
          </cell>
          <cell r="F23771" t="str">
            <v>Sewer</v>
          </cell>
        </row>
        <row r="23772">
          <cell r="B23772">
            <v>3614866.84</v>
          </cell>
          <cell r="C23772">
            <v>2014</v>
          </cell>
          <cell r="D23772" t="str">
            <v>412360  Hire of LDV, P/Van, Bus, Special Vehicle</v>
          </cell>
          <cell r="E23772" t="str">
            <v>Informal Settlements</v>
          </cell>
          <cell r="F23772" t="str">
            <v>Sewer</v>
          </cell>
        </row>
        <row r="23773">
          <cell r="B23773">
            <v>16783.400000000001</v>
          </cell>
          <cell r="C23773">
            <v>2014</v>
          </cell>
          <cell r="D23773" t="str">
            <v>412360  Hire of LDV, P/Van, Bus, Special Vehicle</v>
          </cell>
          <cell r="E23773" t="str">
            <v>Logistics</v>
          </cell>
          <cell r="F23773" t="str">
            <v>Sewer</v>
          </cell>
        </row>
        <row r="23774">
          <cell r="B23774">
            <v>0</v>
          </cell>
          <cell r="C23774">
            <v>2014</v>
          </cell>
          <cell r="D23774" t="str">
            <v>412360  Hire of LDV, P/Van, Bus, Special Vehicle</v>
          </cell>
          <cell r="E23774" t="str">
            <v>Logistics</v>
          </cell>
          <cell r="F23774" t="str">
            <v>Sewer</v>
          </cell>
        </row>
        <row r="23775">
          <cell r="B23775">
            <v>0</v>
          </cell>
          <cell r="C23775">
            <v>2014</v>
          </cell>
          <cell r="D23775" t="str">
            <v>412360  Hire of LDV, P/Van, Bus, Special Vehicle</v>
          </cell>
          <cell r="E23775" t="str">
            <v>District 1</v>
          </cell>
          <cell r="F23775" t="str">
            <v>Sewer</v>
          </cell>
        </row>
        <row r="23776">
          <cell r="B23776">
            <v>155642.53</v>
          </cell>
          <cell r="C23776">
            <v>2014</v>
          </cell>
          <cell r="D23776" t="str">
            <v>412360  Hire of LDV, P/Van, Bus, Special Vehicle</v>
          </cell>
          <cell r="E23776" t="str">
            <v>District 6</v>
          </cell>
          <cell r="F23776" t="str">
            <v>Sewer</v>
          </cell>
        </row>
        <row r="23777">
          <cell r="B23777">
            <v>78744.3</v>
          </cell>
          <cell r="C23777">
            <v>2014</v>
          </cell>
          <cell r="D23777" t="str">
            <v>412360  Hire of LDV, P/Van, Bus, Special Vehicle</v>
          </cell>
          <cell r="E23777" t="str">
            <v>District 3</v>
          </cell>
          <cell r="F23777" t="str">
            <v>Sewer</v>
          </cell>
        </row>
        <row r="23778">
          <cell r="B23778">
            <v>438428.11</v>
          </cell>
          <cell r="C23778">
            <v>2014</v>
          </cell>
          <cell r="D23778" t="str">
            <v>412360  Hire of LDV, P/Van, Bus, Special Vehicle</v>
          </cell>
          <cell r="E23778" t="str">
            <v>District 4</v>
          </cell>
          <cell r="F23778" t="str">
            <v>Sewer</v>
          </cell>
        </row>
        <row r="23779">
          <cell r="B23779">
            <v>24716.65</v>
          </cell>
          <cell r="C23779">
            <v>2014</v>
          </cell>
          <cell r="D23779" t="str">
            <v>412360  Hire of LDV, P/Van, Bus, Special Vehicle</v>
          </cell>
          <cell r="E23779" t="str">
            <v>District 4</v>
          </cell>
          <cell r="F23779" t="str">
            <v>Sewer</v>
          </cell>
        </row>
        <row r="23780">
          <cell r="B23780">
            <v>179514.8</v>
          </cell>
          <cell r="C23780">
            <v>2014</v>
          </cell>
          <cell r="D23780" t="str">
            <v>412360  Hire of LDV, P/Van, Bus, Special Vehicle</v>
          </cell>
          <cell r="E23780" t="str">
            <v>District 4</v>
          </cell>
          <cell r="F23780" t="str">
            <v>Sewer</v>
          </cell>
        </row>
        <row r="23781">
          <cell r="B23781">
            <v>0</v>
          </cell>
          <cell r="C23781">
            <v>2014</v>
          </cell>
          <cell r="D23781" t="str">
            <v>412360  Hire of LDV, P/Van, Bus, Special Vehicle</v>
          </cell>
          <cell r="E23781" t="str">
            <v>District 6</v>
          </cell>
          <cell r="F23781" t="str">
            <v>Sewer</v>
          </cell>
        </row>
        <row r="23782">
          <cell r="B23782">
            <v>79380</v>
          </cell>
          <cell r="C23782">
            <v>2014</v>
          </cell>
          <cell r="D23782" t="str">
            <v>412360  Hire of LDV, P/Van, Bus, Special Vehicle</v>
          </cell>
          <cell r="E23782" t="str">
            <v>District 6</v>
          </cell>
          <cell r="F23782" t="str">
            <v>Sewer</v>
          </cell>
        </row>
        <row r="23783">
          <cell r="B23783">
            <v>33943.040000000001</v>
          </cell>
          <cell r="C23783">
            <v>2014</v>
          </cell>
          <cell r="D23783" t="str">
            <v>412360  Hire of LDV, P/Van, Bus, Special Vehicle</v>
          </cell>
          <cell r="E23783" t="str">
            <v>District 6</v>
          </cell>
          <cell r="F23783" t="str">
            <v>Sewer</v>
          </cell>
        </row>
        <row r="23784">
          <cell r="B23784">
            <v>0</v>
          </cell>
          <cell r="C23784">
            <v>2014</v>
          </cell>
          <cell r="D23784" t="str">
            <v>412360  Hire of LDV, P/Van, Bus, Special Vehicle</v>
          </cell>
          <cell r="E23784" t="str">
            <v>District 6</v>
          </cell>
          <cell r="F23784" t="str">
            <v>Sewer</v>
          </cell>
        </row>
        <row r="23785">
          <cell r="B23785">
            <v>0</v>
          </cell>
          <cell r="C23785">
            <v>2014</v>
          </cell>
          <cell r="D23785" t="str">
            <v>412360  Hire of LDV, P/Van, Bus, Special Vehicle</v>
          </cell>
          <cell r="E23785" t="str">
            <v>District 7</v>
          </cell>
          <cell r="F23785" t="str">
            <v>Sewer</v>
          </cell>
        </row>
        <row r="23786">
          <cell r="B23786">
            <v>585056.68000000005</v>
          </cell>
          <cell r="C23786">
            <v>2014</v>
          </cell>
          <cell r="D23786" t="str">
            <v>412360  Hire of LDV, P/Van, Bus, Special Vehicle</v>
          </cell>
          <cell r="E23786" t="str">
            <v>District 7</v>
          </cell>
          <cell r="F23786" t="str">
            <v>Sewer</v>
          </cell>
        </row>
        <row r="23787">
          <cell r="B23787">
            <v>0</v>
          </cell>
          <cell r="C23787">
            <v>2014</v>
          </cell>
          <cell r="D23787" t="str">
            <v>412360  Hire of LDV, P/Van, Bus, Special Vehicle</v>
          </cell>
          <cell r="E23787" t="str">
            <v>Logistics</v>
          </cell>
          <cell r="F23787" t="str">
            <v>Water</v>
          </cell>
        </row>
        <row r="23788">
          <cell r="B23788">
            <v>27856</v>
          </cell>
          <cell r="C23788">
            <v>2014</v>
          </cell>
          <cell r="D23788" t="str">
            <v>412360  Hire of LDV, P/Van, Bus, Special Vehicle</v>
          </cell>
          <cell r="E23788" t="str">
            <v>Informal Settlements</v>
          </cell>
          <cell r="F23788" t="str">
            <v>Water</v>
          </cell>
        </row>
        <row r="23789">
          <cell r="B23789">
            <v>810637.11</v>
          </cell>
          <cell r="C23789">
            <v>2014</v>
          </cell>
          <cell r="D23789" t="str">
            <v>412360  Hire of LDV, P/Van, Bus, Special Vehicle</v>
          </cell>
          <cell r="E23789" t="str">
            <v>Informal Settlements</v>
          </cell>
          <cell r="F23789" t="str">
            <v>Water</v>
          </cell>
        </row>
        <row r="23790">
          <cell r="B23790">
            <v>1360403.3</v>
          </cell>
          <cell r="C23790">
            <v>2014</v>
          </cell>
          <cell r="D23790" t="str">
            <v>412370  Hire of Motor Cars - VAT Non Claim (DCab</v>
          </cell>
          <cell r="E23790" t="str">
            <v>District 8</v>
          </cell>
          <cell r="F23790" t="str">
            <v>Water</v>
          </cell>
        </row>
        <row r="23791">
          <cell r="B23791">
            <v>0</v>
          </cell>
          <cell r="C23791">
            <v>2014</v>
          </cell>
          <cell r="D23791" t="str">
            <v>412370  Hire of Motor Cars - VAT Non Claim (DCab</v>
          </cell>
          <cell r="E23791" t="str">
            <v>District 8</v>
          </cell>
          <cell r="F23791" t="str">
            <v>Water</v>
          </cell>
        </row>
        <row r="23792">
          <cell r="B23792">
            <v>0</v>
          </cell>
          <cell r="C23792">
            <v>2014</v>
          </cell>
          <cell r="D23792" t="str">
            <v>412370  Hire of Motor Cars - VAT Non Claim (DCab</v>
          </cell>
          <cell r="E23792" t="str">
            <v>District 8</v>
          </cell>
          <cell r="F23792" t="str">
            <v>Water</v>
          </cell>
        </row>
        <row r="23793">
          <cell r="B23793">
            <v>295494.12</v>
          </cell>
          <cell r="C23793">
            <v>2014</v>
          </cell>
          <cell r="D23793" t="str">
            <v>412370  Hire of Motor Cars - VAT Non Claim (DCab</v>
          </cell>
          <cell r="E23793" t="str">
            <v>District 6</v>
          </cell>
          <cell r="F23793" t="str">
            <v>Water</v>
          </cell>
        </row>
        <row r="23794">
          <cell r="B23794">
            <v>34498.51</v>
          </cell>
          <cell r="C23794">
            <v>2014</v>
          </cell>
          <cell r="D23794" t="str">
            <v>412370  Hire of Motor Cars - VAT Non Claim (DCab</v>
          </cell>
          <cell r="E23794" t="str">
            <v>District 6</v>
          </cell>
          <cell r="F23794" t="str">
            <v>Water</v>
          </cell>
        </row>
        <row r="23795">
          <cell r="B23795">
            <v>31604.11</v>
          </cell>
          <cell r="C23795">
            <v>2014</v>
          </cell>
          <cell r="D23795" t="str">
            <v>412370  Hire of Motor Cars - VAT Non Claim (DCab</v>
          </cell>
          <cell r="E23795" t="str">
            <v>District 6</v>
          </cell>
          <cell r="F23795" t="str">
            <v>Water</v>
          </cell>
        </row>
        <row r="23796">
          <cell r="B23796">
            <v>548912.54</v>
          </cell>
          <cell r="C23796">
            <v>2014</v>
          </cell>
          <cell r="D23796" t="str">
            <v>412370  Hire of Motor Cars - VAT Non Claim (DCab</v>
          </cell>
          <cell r="E23796" t="str">
            <v>District 4</v>
          </cell>
          <cell r="F23796" t="str">
            <v>Water</v>
          </cell>
        </row>
        <row r="23797">
          <cell r="B23797">
            <v>281977.38</v>
          </cell>
          <cell r="C23797">
            <v>2014</v>
          </cell>
          <cell r="D23797" t="str">
            <v>412370  Hire of Motor Cars - VAT Non Claim (DCab</v>
          </cell>
          <cell r="E23797" t="str">
            <v>District 4</v>
          </cell>
          <cell r="F23797" t="str">
            <v>Water</v>
          </cell>
        </row>
        <row r="23798">
          <cell r="B23798">
            <v>32013.71</v>
          </cell>
          <cell r="C23798">
            <v>2014</v>
          </cell>
          <cell r="D23798" t="str">
            <v>412370  Hire of Motor Cars - VAT Non Claim (DCab</v>
          </cell>
          <cell r="E23798" t="str">
            <v>District 3</v>
          </cell>
          <cell r="F23798" t="str">
            <v>Water</v>
          </cell>
        </row>
        <row r="23799">
          <cell r="B23799">
            <v>124989.04</v>
          </cell>
          <cell r="C23799">
            <v>2014</v>
          </cell>
          <cell r="D23799" t="str">
            <v>412370  Hire of Motor Cars - VAT Non Claim (DCab</v>
          </cell>
          <cell r="E23799" t="str">
            <v>District 3</v>
          </cell>
          <cell r="F23799" t="str">
            <v>Water</v>
          </cell>
        </row>
        <row r="23800">
          <cell r="B23800">
            <v>310895.15000000002</v>
          </cell>
          <cell r="C23800">
            <v>2014</v>
          </cell>
          <cell r="D23800" t="str">
            <v>412370  Hire of Motor Cars - VAT Non Claim (DCab</v>
          </cell>
          <cell r="E23800" t="str">
            <v>District 6</v>
          </cell>
          <cell r="F23800" t="str">
            <v>Water</v>
          </cell>
        </row>
        <row r="23801">
          <cell r="B23801">
            <v>279442.09999999998</v>
          </cell>
          <cell r="C23801">
            <v>2014</v>
          </cell>
          <cell r="D23801" t="str">
            <v>412370  Hire of Motor Cars - VAT Non Claim (DCab</v>
          </cell>
          <cell r="E23801" t="str">
            <v>District 8</v>
          </cell>
          <cell r="F23801" t="str">
            <v>Water</v>
          </cell>
        </row>
        <row r="23802">
          <cell r="B23802">
            <v>0</v>
          </cell>
          <cell r="C23802">
            <v>2014</v>
          </cell>
          <cell r="D23802" t="str">
            <v>412370  Hire of Motor Cars - VAT Non Claim (DCab</v>
          </cell>
          <cell r="E23802" t="str">
            <v>District 1</v>
          </cell>
          <cell r="F23802" t="str">
            <v>Water</v>
          </cell>
        </row>
        <row r="23803">
          <cell r="B23803">
            <v>82122.350000000006</v>
          </cell>
          <cell r="C23803">
            <v>2014</v>
          </cell>
          <cell r="D23803" t="str">
            <v>412370  Hire of Motor Cars - VAT Non Claim (DCab</v>
          </cell>
          <cell r="E23803" t="str">
            <v>Logistics</v>
          </cell>
          <cell r="F23803" t="str">
            <v>Water</v>
          </cell>
        </row>
        <row r="23804">
          <cell r="B23804">
            <v>50542.49</v>
          </cell>
          <cell r="C23804">
            <v>2014</v>
          </cell>
          <cell r="D23804" t="str">
            <v>412370  Hire of Motor Cars - VAT Non Claim (DCab</v>
          </cell>
          <cell r="E23804" t="str">
            <v>Logistics</v>
          </cell>
          <cell r="F23804" t="str">
            <v>Water</v>
          </cell>
        </row>
        <row r="23805">
          <cell r="B23805">
            <v>3836.1</v>
          </cell>
          <cell r="C23805">
            <v>2014</v>
          </cell>
          <cell r="D23805" t="str">
            <v>412370  Hire of Motor Cars - VAT Non Claim (DCab</v>
          </cell>
          <cell r="E23805" t="str">
            <v>Logistics</v>
          </cell>
          <cell r="F23805" t="str">
            <v>Water</v>
          </cell>
        </row>
        <row r="23806">
          <cell r="B23806">
            <v>227689.36</v>
          </cell>
          <cell r="C23806">
            <v>2014</v>
          </cell>
          <cell r="D23806" t="str">
            <v>412370  Hire of Motor Cars - VAT Non Claim (DCab</v>
          </cell>
          <cell r="E23806" t="str">
            <v>Informal Settlements</v>
          </cell>
          <cell r="F23806" t="str">
            <v>Water</v>
          </cell>
        </row>
        <row r="23807">
          <cell r="B23807">
            <v>1029895.71</v>
          </cell>
          <cell r="C23807">
            <v>2014</v>
          </cell>
          <cell r="D23807" t="str">
            <v>412370  Hire of Motor Cars - VAT Non Claim (DCab</v>
          </cell>
          <cell r="E23807" t="str">
            <v>Informal Settlements</v>
          </cell>
          <cell r="F23807" t="str">
            <v>Water</v>
          </cell>
        </row>
        <row r="23808">
          <cell r="B23808">
            <v>73077.36</v>
          </cell>
          <cell r="C23808">
            <v>2014</v>
          </cell>
          <cell r="D23808" t="str">
            <v>412370  Hire of Motor Cars - VAT Non Claim (DCab</v>
          </cell>
          <cell r="E23808" t="str">
            <v>District 7</v>
          </cell>
          <cell r="F23808" t="str">
            <v>Sewer</v>
          </cell>
        </row>
        <row r="23809">
          <cell r="B23809">
            <v>59796.19</v>
          </cell>
          <cell r="C23809">
            <v>2014</v>
          </cell>
          <cell r="D23809" t="str">
            <v>412370  Hire of Motor Cars - VAT Non Claim (DCab</v>
          </cell>
          <cell r="E23809" t="str">
            <v>District 6</v>
          </cell>
          <cell r="F23809" t="str">
            <v>Sewer</v>
          </cell>
        </row>
        <row r="23810">
          <cell r="B23810">
            <v>19871.34</v>
          </cell>
          <cell r="C23810">
            <v>2014</v>
          </cell>
          <cell r="D23810" t="str">
            <v>412370  Hire of Motor Cars - VAT Non Claim (DCab</v>
          </cell>
          <cell r="E23810" t="str">
            <v>District 6</v>
          </cell>
          <cell r="F23810" t="str">
            <v>Sewer</v>
          </cell>
        </row>
        <row r="23811">
          <cell r="B23811">
            <v>443561.2</v>
          </cell>
          <cell r="C23811">
            <v>2014</v>
          </cell>
          <cell r="D23811" t="str">
            <v>412370  Hire of Motor Cars - VAT Non Claim (DCab</v>
          </cell>
          <cell r="E23811" t="str">
            <v>District 6</v>
          </cell>
          <cell r="F23811" t="str">
            <v>Sewer</v>
          </cell>
        </row>
        <row r="23812">
          <cell r="B23812">
            <v>1144154.95</v>
          </cell>
          <cell r="C23812">
            <v>2014</v>
          </cell>
          <cell r="D23812" t="str">
            <v>412370  Hire of Motor Cars - VAT Non Claim (DCab</v>
          </cell>
          <cell r="E23812" t="str">
            <v>District 4</v>
          </cell>
          <cell r="F23812" t="str">
            <v>Sewer</v>
          </cell>
        </row>
        <row r="23813">
          <cell r="B23813">
            <v>438359.2</v>
          </cell>
          <cell r="C23813">
            <v>2014</v>
          </cell>
          <cell r="D23813" t="str">
            <v>412370  Hire of Motor Cars - VAT Non Claim (DCab</v>
          </cell>
          <cell r="E23813" t="str">
            <v>District 4</v>
          </cell>
          <cell r="F23813" t="str">
            <v>Sewer</v>
          </cell>
        </row>
        <row r="23814">
          <cell r="B23814">
            <v>40927.42</v>
          </cell>
          <cell r="C23814">
            <v>2014</v>
          </cell>
          <cell r="D23814" t="str">
            <v>412370  Hire of Motor Cars - VAT Non Claim (DCab</v>
          </cell>
          <cell r="E23814" t="str">
            <v>District 3</v>
          </cell>
          <cell r="F23814" t="str">
            <v>Sewer</v>
          </cell>
        </row>
        <row r="23815">
          <cell r="B23815">
            <v>169667.12</v>
          </cell>
          <cell r="C23815">
            <v>2014</v>
          </cell>
          <cell r="D23815" t="str">
            <v>412370  Hire of Motor Cars - VAT Non Claim (DCab</v>
          </cell>
          <cell r="E23815" t="str">
            <v>District 7</v>
          </cell>
          <cell r="F23815" t="str">
            <v>Sewer</v>
          </cell>
        </row>
        <row r="23816">
          <cell r="B23816">
            <v>58868.17</v>
          </cell>
          <cell r="C23816">
            <v>2014</v>
          </cell>
          <cell r="D23816" t="str">
            <v>412370  Hire of Motor Cars - VAT Non Claim (DCab</v>
          </cell>
          <cell r="E23816" t="str">
            <v>District 1</v>
          </cell>
          <cell r="F23816" t="str">
            <v>Sewer</v>
          </cell>
        </row>
        <row r="23817">
          <cell r="B23817">
            <v>0</v>
          </cell>
          <cell r="C23817">
            <v>2014</v>
          </cell>
          <cell r="D23817" t="str">
            <v>412370  Hire of Motor Cars - VAT Non Claim (DCab</v>
          </cell>
          <cell r="E23817" t="str">
            <v>Logistics</v>
          </cell>
          <cell r="F23817" t="str">
            <v>Sewer</v>
          </cell>
        </row>
        <row r="23818">
          <cell r="B23818">
            <v>45979.5</v>
          </cell>
          <cell r="C23818">
            <v>2014</v>
          </cell>
          <cell r="D23818" t="str">
            <v>412370  Hire of Motor Cars - VAT Non Claim (DCab</v>
          </cell>
          <cell r="E23818" t="str">
            <v>Logistics</v>
          </cell>
          <cell r="F23818" t="str">
            <v>Sewer</v>
          </cell>
        </row>
        <row r="23819">
          <cell r="B23819">
            <v>11547.06</v>
          </cell>
          <cell r="C23819">
            <v>2014</v>
          </cell>
          <cell r="D23819" t="str">
            <v>412370  Hire of Motor Cars - VAT Non Claim (DCab</v>
          </cell>
          <cell r="E23819" t="str">
            <v>Logistics</v>
          </cell>
          <cell r="F23819" t="str">
            <v>Sewer</v>
          </cell>
        </row>
        <row r="23820">
          <cell r="B23820">
            <v>762321.71</v>
          </cell>
          <cell r="C23820">
            <v>2014</v>
          </cell>
          <cell r="D23820" t="str">
            <v>412370  Hire of Motor Cars - VAT Non Claim (DCab</v>
          </cell>
          <cell r="E23820" t="str">
            <v>Informal Settlements</v>
          </cell>
          <cell r="F23820" t="str">
            <v>Sewer</v>
          </cell>
        </row>
        <row r="23821">
          <cell r="B23821">
            <v>0</v>
          </cell>
          <cell r="C23821">
            <v>2014</v>
          </cell>
          <cell r="D23821" t="str">
            <v>412400  Hygiene Services</v>
          </cell>
          <cell r="E23821" t="str">
            <v>District 4</v>
          </cell>
          <cell r="F23821" t="str">
            <v>Sewer</v>
          </cell>
        </row>
        <row r="23822">
          <cell r="B23822">
            <v>208</v>
          </cell>
          <cell r="C23822">
            <v>2014</v>
          </cell>
          <cell r="D23822" t="str">
            <v>412400  Hygiene Services</v>
          </cell>
          <cell r="E23822" t="str">
            <v>District 6</v>
          </cell>
          <cell r="F23822" t="str">
            <v>Water</v>
          </cell>
        </row>
        <row r="23823">
          <cell r="B23823">
            <v>0</v>
          </cell>
          <cell r="C23823">
            <v>2014</v>
          </cell>
          <cell r="D23823" t="str">
            <v>412500  DO NOT USE - Inspections</v>
          </cell>
          <cell r="E23823" t="str">
            <v>District 7</v>
          </cell>
          <cell r="F23823" t="str">
            <v>Sewer</v>
          </cell>
        </row>
        <row r="23824">
          <cell r="B23824">
            <v>0</v>
          </cell>
          <cell r="C23824">
            <v>2014</v>
          </cell>
          <cell r="D23824" t="str">
            <v>412500  DO NOT USE - Inspections</v>
          </cell>
          <cell r="E23824" t="str">
            <v>District 7</v>
          </cell>
          <cell r="F23824" t="str">
            <v>Sewer</v>
          </cell>
        </row>
        <row r="23825">
          <cell r="B23825">
            <v>421.05</v>
          </cell>
          <cell r="C23825">
            <v>2014</v>
          </cell>
          <cell r="D23825" t="str">
            <v>412550  Insurance : Non GIF</v>
          </cell>
          <cell r="E23825" t="str">
            <v>Logistics</v>
          </cell>
          <cell r="F23825" t="str">
            <v>Water</v>
          </cell>
        </row>
        <row r="23826">
          <cell r="B23826">
            <v>16.84</v>
          </cell>
          <cell r="C23826">
            <v>2014</v>
          </cell>
          <cell r="D23826" t="str">
            <v>412550  Insurance : Non GIF</v>
          </cell>
          <cell r="E23826" t="str">
            <v>Planning &amp; Design</v>
          </cell>
          <cell r="F23826" t="str">
            <v>Water</v>
          </cell>
        </row>
        <row r="23827">
          <cell r="B23827">
            <v>7040.83</v>
          </cell>
          <cell r="C23827">
            <v>2014</v>
          </cell>
          <cell r="D23827" t="str">
            <v>412550  Insurance : Non GIF</v>
          </cell>
          <cell r="E23827" t="str">
            <v>District 8</v>
          </cell>
          <cell r="F23827" t="str">
            <v>Water</v>
          </cell>
        </row>
        <row r="23828">
          <cell r="B23828">
            <v>416335</v>
          </cell>
          <cell r="C23828">
            <v>2014</v>
          </cell>
          <cell r="D23828" t="str">
            <v>412620  Land, Buildings and Infrastructure (Cape</v>
          </cell>
          <cell r="E23828" t="str">
            <v>District 7</v>
          </cell>
          <cell r="F23828" t="str">
            <v>Sewer</v>
          </cell>
        </row>
        <row r="23829">
          <cell r="B23829">
            <v>0</v>
          </cell>
          <cell r="C23829">
            <v>2014</v>
          </cell>
          <cell r="D23829" t="str">
            <v>412650  Laundry</v>
          </cell>
          <cell r="E23829" t="str">
            <v>Logistics</v>
          </cell>
          <cell r="F23829" t="str">
            <v>Sewer</v>
          </cell>
        </row>
        <row r="23830">
          <cell r="B23830">
            <v>0</v>
          </cell>
          <cell r="C23830">
            <v>2014</v>
          </cell>
          <cell r="D23830" t="str">
            <v>412650  Laundry</v>
          </cell>
          <cell r="E23830" t="str">
            <v>Logistics</v>
          </cell>
          <cell r="F23830" t="str">
            <v>Water</v>
          </cell>
        </row>
        <row r="23831">
          <cell r="B23831">
            <v>0</v>
          </cell>
          <cell r="C23831">
            <v>2014</v>
          </cell>
          <cell r="D23831" t="str">
            <v>412700  Rental of land</v>
          </cell>
          <cell r="E23831" t="str">
            <v>Logistics</v>
          </cell>
          <cell r="F23831" t="str">
            <v>Sewer</v>
          </cell>
        </row>
        <row r="23832">
          <cell r="B23832">
            <v>16694.36</v>
          </cell>
          <cell r="C23832">
            <v>2014</v>
          </cell>
          <cell r="D23832" t="str">
            <v>412700  Rental of land</v>
          </cell>
          <cell r="E23832" t="str">
            <v>Logistics</v>
          </cell>
          <cell r="F23832" t="str">
            <v>Water</v>
          </cell>
        </row>
        <row r="23833">
          <cell r="B23833">
            <v>102178.79</v>
          </cell>
          <cell r="C23833">
            <v>2014</v>
          </cell>
          <cell r="D23833" t="str">
            <v>412750  DO NOT USE - Legal Fees &amp; Expenses</v>
          </cell>
          <cell r="E23833" t="str">
            <v>District 6</v>
          </cell>
          <cell r="F23833" t="str">
            <v>Water</v>
          </cell>
        </row>
        <row r="23834">
          <cell r="B23834">
            <v>711.2</v>
          </cell>
          <cell r="C23834">
            <v>2014</v>
          </cell>
          <cell r="D23834" t="str">
            <v>412850  Levy: Bargaining Council</v>
          </cell>
          <cell r="E23834" t="str">
            <v>District 8</v>
          </cell>
          <cell r="F23834" t="str">
            <v>Water</v>
          </cell>
        </row>
        <row r="23835">
          <cell r="B23835">
            <v>3657.6</v>
          </cell>
          <cell r="C23835">
            <v>2014</v>
          </cell>
          <cell r="D23835" t="str">
            <v>412850  Levy: Bargaining Council</v>
          </cell>
          <cell r="E23835" t="str">
            <v>District 8</v>
          </cell>
          <cell r="F23835" t="str">
            <v>Water</v>
          </cell>
        </row>
        <row r="23836">
          <cell r="B23836">
            <v>1066.8</v>
          </cell>
          <cell r="C23836">
            <v>2014</v>
          </cell>
          <cell r="D23836" t="str">
            <v>412850  Levy: Bargaining Council</v>
          </cell>
          <cell r="E23836" t="str">
            <v>District 6</v>
          </cell>
          <cell r="F23836" t="str">
            <v>Water</v>
          </cell>
        </row>
        <row r="23837">
          <cell r="B23837">
            <v>603.25</v>
          </cell>
          <cell r="C23837">
            <v>2014</v>
          </cell>
          <cell r="D23837" t="str">
            <v>412850  Levy: Bargaining Council</v>
          </cell>
          <cell r="E23837" t="str">
            <v>District 3</v>
          </cell>
          <cell r="F23837" t="str">
            <v>Water</v>
          </cell>
        </row>
        <row r="23838">
          <cell r="B23838">
            <v>425.45</v>
          </cell>
          <cell r="C23838">
            <v>2014</v>
          </cell>
          <cell r="D23838" t="str">
            <v>412850  Levy: Bargaining Council</v>
          </cell>
          <cell r="E23838" t="str">
            <v>District 3</v>
          </cell>
          <cell r="F23838" t="str">
            <v>Water</v>
          </cell>
        </row>
        <row r="23839">
          <cell r="B23839">
            <v>76.2</v>
          </cell>
          <cell r="C23839">
            <v>2014</v>
          </cell>
          <cell r="D23839" t="str">
            <v>412850  Levy: Bargaining Council</v>
          </cell>
          <cell r="E23839" t="str">
            <v>District 3</v>
          </cell>
          <cell r="F23839" t="str">
            <v>Water</v>
          </cell>
        </row>
        <row r="23840">
          <cell r="B23840">
            <v>2444.75</v>
          </cell>
          <cell r="C23840">
            <v>2014</v>
          </cell>
          <cell r="D23840" t="str">
            <v>412850  Levy: Bargaining Council</v>
          </cell>
          <cell r="E23840" t="str">
            <v>District 3</v>
          </cell>
          <cell r="F23840" t="str">
            <v>Water</v>
          </cell>
        </row>
        <row r="23841">
          <cell r="B23841">
            <v>76.2</v>
          </cell>
          <cell r="C23841">
            <v>2014</v>
          </cell>
          <cell r="D23841" t="str">
            <v>412850  Levy: Bargaining Council</v>
          </cell>
          <cell r="E23841" t="str">
            <v>District 4</v>
          </cell>
          <cell r="F23841" t="str">
            <v>Water</v>
          </cell>
        </row>
        <row r="23842">
          <cell r="B23842">
            <v>1670.05</v>
          </cell>
          <cell r="C23842">
            <v>2014</v>
          </cell>
          <cell r="D23842" t="str">
            <v>412850  Levy: Bargaining Council</v>
          </cell>
          <cell r="E23842" t="str">
            <v>District 4</v>
          </cell>
          <cell r="F23842" t="str">
            <v>Water</v>
          </cell>
        </row>
        <row r="23843">
          <cell r="B23843">
            <v>4013.2</v>
          </cell>
          <cell r="C23843">
            <v>2014</v>
          </cell>
          <cell r="D23843" t="str">
            <v>412850  Levy: Bargaining Council</v>
          </cell>
          <cell r="E23843" t="str">
            <v>District 4</v>
          </cell>
          <cell r="F23843" t="str">
            <v>Water</v>
          </cell>
        </row>
        <row r="23844">
          <cell r="B23844">
            <v>3263.9</v>
          </cell>
          <cell r="C23844">
            <v>2014</v>
          </cell>
          <cell r="D23844" t="str">
            <v>412850  Levy: Bargaining Council</v>
          </cell>
          <cell r="E23844" t="str">
            <v>District 4</v>
          </cell>
          <cell r="F23844" t="str">
            <v>Water</v>
          </cell>
        </row>
        <row r="23845">
          <cell r="B23845">
            <v>1739.9</v>
          </cell>
          <cell r="C23845">
            <v>2014</v>
          </cell>
          <cell r="D23845" t="str">
            <v>412850  Levy: Bargaining Council</v>
          </cell>
          <cell r="E23845" t="str">
            <v>District 4</v>
          </cell>
          <cell r="F23845" t="str">
            <v>Water</v>
          </cell>
        </row>
        <row r="23846">
          <cell r="B23846">
            <v>76.2</v>
          </cell>
          <cell r="C23846">
            <v>2014</v>
          </cell>
          <cell r="D23846" t="str">
            <v>412850  Levy: Bargaining Council</v>
          </cell>
          <cell r="E23846" t="str">
            <v>District 8</v>
          </cell>
          <cell r="F23846" t="str">
            <v>Water</v>
          </cell>
        </row>
        <row r="23847">
          <cell r="B23847">
            <v>76.2</v>
          </cell>
          <cell r="C23847">
            <v>2014</v>
          </cell>
          <cell r="D23847" t="str">
            <v>412850  Levy: Bargaining Council</v>
          </cell>
          <cell r="E23847" t="str">
            <v>District 8</v>
          </cell>
          <cell r="F23847" t="str">
            <v>Water</v>
          </cell>
        </row>
        <row r="23848">
          <cell r="B23848">
            <v>215.9</v>
          </cell>
          <cell r="C23848">
            <v>2014</v>
          </cell>
          <cell r="D23848" t="str">
            <v>412850  Levy: Bargaining Council</v>
          </cell>
          <cell r="E23848" t="str">
            <v>District 6</v>
          </cell>
          <cell r="F23848" t="str">
            <v>Water</v>
          </cell>
        </row>
        <row r="23849">
          <cell r="B23849">
            <v>2774.95</v>
          </cell>
          <cell r="C23849">
            <v>2014</v>
          </cell>
          <cell r="D23849" t="str">
            <v>412850  Levy: Bargaining Council</v>
          </cell>
          <cell r="E23849" t="str">
            <v>District 6</v>
          </cell>
          <cell r="F23849" t="str">
            <v>Water</v>
          </cell>
        </row>
        <row r="23850">
          <cell r="B23850">
            <v>133.35</v>
          </cell>
          <cell r="C23850">
            <v>2014</v>
          </cell>
          <cell r="D23850" t="str">
            <v>412850  Levy: Bargaining Council</v>
          </cell>
          <cell r="E23850" t="str">
            <v>District 6</v>
          </cell>
          <cell r="F23850" t="str">
            <v>Water</v>
          </cell>
        </row>
        <row r="23851">
          <cell r="B23851">
            <v>946.15</v>
          </cell>
          <cell r="C23851">
            <v>2014</v>
          </cell>
          <cell r="D23851" t="str">
            <v>412850  Levy: Bargaining Council</v>
          </cell>
          <cell r="E23851" t="str">
            <v>District 6</v>
          </cell>
          <cell r="F23851" t="str">
            <v>Water</v>
          </cell>
        </row>
        <row r="23852">
          <cell r="B23852">
            <v>2813.05</v>
          </cell>
          <cell r="C23852">
            <v>2014</v>
          </cell>
          <cell r="D23852" t="str">
            <v>412850  Levy: Bargaining Council</v>
          </cell>
          <cell r="E23852" t="str">
            <v>District 6</v>
          </cell>
          <cell r="F23852" t="str">
            <v>Water</v>
          </cell>
        </row>
        <row r="23853">
          <cell r="B23853">
            <v>3606.8</v>
          </cell>
          <cell r="C23853">
            <v>2014</v>
          </cell>
          <cell r="D23853" t="str">
            <v>412850  Levy: Bargaining Council</v>
          </cell>
          <cell r="E23853" t="str">
            <v>District 6</v>
          </cell>
          <cell r="F23853" t="str">
            <v>Water</v>
          </cell>
        </row>
        <row r="23854">
          <cell r="B23854">
            <v>1619.25</v>
          </cell>
          <cell r="C23854">
            <v>2014</v>
          </cell>
          <cell r="D23854" t="str">
            <v>412850  Levy: Bargaining Council</v>
          </cell>
          <cell r="E23854" t="str">
            <v>District 8</v>
          </cell>
          <cell r="F23854" t="str">
            <v>Water</v>
          </cell>
        </row>
        <row r="23855">
          <cell r="B23855">
            <v>7320.75</v>
          </cell>
          <cell r="C23855">
            <v>2014</v>
          </cell>
          <cell r="D23855" t="str">
            <v>412850  Levy: Bargaining Council</v>
          </cell>
          <cell r="E23855" t="str">
            <v>District 8</v>
          </cell>
          <cell r="F23855" t="str">
            <v>Water</v>
          </cell>
        </row>
        <row r="23856">
          <cell r="B23856">
            <v>50.8</v>
          </cell>
          <cell r="C23856">
            <v>2014</v>
          </cell>
          <cell r="D23856" t="str">
            <v>412850  Levy: Bargaining Council</v>
          </cell>
          <cell r="E23856" t="str">
            <v>District 8</v>
          </cell>
          <cell r="F23856" t="str">
            <v>Water</v>
          </cell>
        </row>
        <row r="23857">
          <cell r="B23857">
            <v>228.6</v>
          </cell>
          <cell r="C23857">
            <v>2014</v>
          </cell>
          <cell r="D23857" t="str">
            <v>412850  Levy: Bargaining Council</v>
          </cell>
          <cell r="E23857" t="str">
            <v>District 8</v>
          </cell>
          <cell r="F23857" t="str">
            <v>Water</v>
          </cell>
        </row>
        <row r="23858">
          <cell r="B23858">
            <v>8096.25</v>
          </cell>
          <cell r="C23858">
            <v>2014</v>
          </cell>
          <cell r="D23858" t="str">
            <v>412850  Levy: Bargaining Council</v>
          </cell>
          <cell r="E23858" t="str">
            <v>District 8</v>
          </cell>
          <cell r="F23858" t="str">
            <v>Water</v>
          </cell>
        </row>
        <row r="23859">
          <cell r="B23859">
            <v>4127.5</v>
          </cell>
          <cell r="C23859">
            <v>2014</v>
          </cell>
          <cell r="D23859" t="str">
            <v>412850  Levy: Bargaining Council</v>
          </cell>
          <cell r="E23859" t="str">
            <v>District 8</v>
          </cell>
          <cell r="F23859" t="str">
            <v>Water</v>
          </cell>
        </row>
        <row r="23860">
          <cell r="B23860">
            <v>2724.15</v>
          </cell>
          <cell r="C23860">
            <v>2014</v>
          </cell>
          <cell r="D23860" t="str">
            <v>412850  Levy: Bargaining Council</v>
          </cell>
          <cell r="E23860" t="str">
            <v>District 8</v>
          </cell>
          <cell r="F23860" t="str">
            <v>Water</v>
          </cell>
        </row>
        <row r="23861">
          <cell r="B23861">
            <v>28515.05</v>
          </cell>
          <cell r="C23861">
            <v>2014</v>
          </cell>
          <cell r="D23861" t="str">
            <v>412850  Levy: Bargaining Council</v>
          </cell>
          <cell r="E23861" t="str">
            <v>District 8</v>
          </cell>
          <cell r="F23861" t="str">
            <v>Water</v>
          </cell>
        </row>
        <row r="23862">
          <cell r="B23862">
            <v>615.95000000000005</v>
          </cell>
          <cell r="C23862">
            <v>2014</v>
          </cell>
          <cell r="D23862" t="str">
            <v>412850  Levy: Bargaining Council</v>
          </cell>
          <cell r="E23862" t="str">
            <v>District 6</v>
          </cell>
          <cell r="F23862" t="str">
            <v>Water</v>
          </cell>
        </row>
        <row r="23863">
          <cell r="B23863">
            <v>501.65</v>
          </cell>
          <cell r="C23863">
            <v>2014</v>
          </cell>
          <cell r="D23863" t="str">
            <v>412850  Levy: Bargaining Council</v>
          </cell>
          <cell r="E23863" t="str">
            <v>Informal Settlements</v>
          </cell>
          <cell r="F23863" t="str">
            <v>Sewer</v>
          </cell>
        </row>
        <row r="23864">
          <cell r="B23864">
            <v>5746.35</v>
          </cell>
          <cell r="C23864">
            <v>2014</v>
          </cell>
          <cell r="D23864" t="str">
            <v>412850  Levy: Bargaining Council</v>
          </cell>
          <cell r="E23864" t="str">
            <v>District 1</v>
          </cell>
          <cell r="F23864" t="str">
            <v>Sewer</v>
          </cell>
        </row>
        <row r="23865">
          <cell r="B23865">
            <v>3549.65</v>
          </cell>
          <cell r="C23865">
            <v>2014</v>
          </cell>
          <cell r="D23865" t="str">
            <v>412850  Levy: Bargaining Council</v>
          </cell>
          <cell r="E23865" t="str">
            <v>District 7</v>
          </cell>
          <cell r="F23865" t="str">
            <v>Sewer</v>
          </cell>
        </row>
        <row r="23866">
          <cell r="B23866">
            <v>1022.35</v>
          </cell>
          <cell r="C23866">
            <v>2014</v>
          </cell>
          <cell r="D23866" t="str">
            <v>412850  Levy: Bargaining Council</v>
          </cell>
          <cell r="E23866" t="str">
            <v>District 6</v>
          </cell>
          <cell r="F23866" t="str">
            <v>Sewer</v>
          </cell>
        </row>
        <row r="23867">
          <cell r="B23867">
            <v>76.2</v>
          </cell>
          <cell r="C23867">
            <v>2014</v>
          </cell>
          <cell r="D23867" t="str">
            <v>412850  Levy: Bargaining Council</v>
          </cell>
          <cell r="E23867" t="str">
            <v>TOC</v>
          </cell>
          <cell r="F23867" t="str">
            <v>Sewer</v>
          </cell>
        </row>
        <row r="23868">
          <cell r="B23868">
            <v>2362.1999999999998</v>
          </cell>
          <cell r="C23868">
            <v>2014</v>
          </cell>
          <cell r="D23868" t="str">
            <v>412850  Levy: Bargaining Council</v>
          </cell>
          <cell r="E23868" t="str">
            <v>District 3</v>
          </cell>
          <cell r="F23868" t="str">
            <v>Sewer</v>
          </cell>
        </row>
        <row r="23869">
          <cell r="B23869">
            <v>3689.35</v>
          </cell>
          <cell r="C23869">
            <v>2014</v>
          </cell>
          <cell r="D23869" t="str">
            <v>412850  Levy: Bargaining Council</v>
          </cell>
          <cell r="E23869" t="str">
            <v>District 4</v>
          </cell>
          <cell r="F23869" t="str">
            <v>Sewer</v>
          </cell>
        </row>
        <row r="23870">
          <cell r="B23870">
            <v>2889.25</v>
          </cell>
          <cell r="C23870">
            <v>2014</v>
          </cell>
          <cell r="D23870" t="str">
            <v>412850  Levy: Bargaining Council</v>
          </cell>
          <cell r="E23870" t="str">
            <v>District 4</v>
          </cell>
          <cell r="F23870" t="str">
            <v>Sewer</v>
          </cell>
        </row>
        <row r="23871">
          <cell r="B23871">
            <v>1746.25</v>
          </cell>
          <cell r="C23871">
            <v>2014</v>
          </cell>
          <cell r="D23871" t="str">
            <v>412850  Levy: Bargaining Council</v>
          </cell>
          <cell r="E23871" t="str">
            <v>District 4</v>
          </cell>
          <cell r="F23871" t="str">
            <v>Sewer</v>
          </cell>
        </row>
        <row r="23872">
          <cell r="B23872">
            <v>1587.5</v>
          </cell>
          <cell r="C23872">
            <v>2014</v>
          </cell>
          <cell r="D23872" t="str">
            <v>412850  Levy: Bargaining Council</v>
          </cell>
          <cell r="E23872" t="str">
            <v>District 7</v>
          </cell>
          <cell r="F23872" t="str">
            <v>Sewer</v>
          </cell>
        </row>
        <row r="23873">
          <cell r="B23873">
            <v>762</v>
          </cell>
          <cell r="C23873">
            <v>2014</v>
          </cell>
          <cell r="D23873" t="str">
            <v>412850  Levy: Bargaining Council</v>
          </cell>
          <cell r="E23873" t="str">
            <v>District 6</v>
          </cell>
          <cell r="F23873" t="str">
            <v>Sewer</v>
          </cell>
        </row>
        <row r="23874">
          <cell r="B23874">
            <v>736.6</v>
          </cell>
          <cell r="C23874">
            <v>2014</v>
          </cell>
          <cell r="D23874" t="str">
            <v>412850  Levy: Bargaining Council</v>
          </cell>
          <cell r="E23874" t="str">
            <v>District 6</v>
          </cell>
          <cell r="F23874" t="str">
            <v>Sewer</v>
          </cell>
        </row>
        <row r="23875">
          <cell r="B23875">
            <v>2235.1999999999998</v>
          </cell>
          <cell r="C23875">
            <v>2014</v>
          </cell>
          <cell r="D23875" t="str">
            <v>412850  Levy: Bargaining Council</v>
          </cell>
          <cell r="E23875" t="str">
            <v>District 6</v>
          </cell>
          <cell r="F23875" t="str">
            <v>Sewer</v>
          </cell>
        </row>
        <row r="23876">
          <cell r="B23876">
            <v>76.2</v>
          </cell>
          <cell r="C23876">
            <v>2014</v>
          </cell>
          <cell r="D23876" t="str">
            <v>412850  Levy: Bargaining Council</v>
          </cell>
          <cell r="E23876" t="str">
            <v>District 7</v>
          </cell>
          <cell r="F23876" t="str">
            <v>Sewer</v>
          </cell>
        </row>
        <row r="23877">
          <cell r="B23877">
            <v>697.7</v>
          </cell>
          <cell r="C23877">
            <v>2014</v>
          </cell>
          <cell r="D23877" t="str">
            <v>412850  Levy: Bargaining Council</v>
          </cell>
          <cell r="E23877" t="str">
            <v>Logistics</v>
          </cell>
          <cell r="F23877" t="str">
            <v>Water</v>
          </cell>
        </row>
        <row r="23878">
          <cell r="B23878">
            <v>1606.55</v>
          </cell>
          <cell r="C23878">
            <v>2014</v>
          </cell>
          <cell r="D23878" t="str">
            <v>412850  Levy: Bargaining Council</v>
          </cell>
          <cell r="E23878" t="str">
            <v>Informal Settlements</v>
          </cell>
          <cell r="F23878" t="str">
            <v>Water</v>
          </cell>
        </row>
        <row r="23879">
          <cell r="B23879">
            <v>4387.8500000000004</v>
          </cell>
          <cell r="C23879">
            <v>2014</v>
          </cell>
          <cell r="D23879" t="str">
            <v>412850  Levy: Bargaining Council</v>
          </cell>
          <cell r="E23879" t="str">
            <v>TOC</v>
          </cell>
          <cell r="F23879" t="str">
            <v>Water</v>
          </cell>
        </row>
        <row r="23880">
          <cell r="B23880">
            <v>2114.5500000000002</v>
          </cell>
          <cell r="C23880">
            <v>2014</v>
          </cell>
          <cell r="D23880" t="str">
            <v>412850  Levy: Bargaining Council</v>
          </cell>
          <cell r="E23880" t="str">
            <v>Informal Settlements</v>
          </cell>
          <cell r="F23880" t="str">
            <v>Water</v>
          </cell>
        </row>
        <row r="23881">
          <cell r="B23881">
            <v>1949.45</v>
          </cell>
          <cell r="C23881">
            <v>2014</v>
          </cell>
          <cell r="D23881" t="str">
            <v>412850  Levy: Bargaining Council</v>
          </cell>
          <cell r="E23881" t="str">
            <v>TOC</v>
          </cell>
          <cell r="F23881" t="str">
            <v>Water</v>
          </cell>
        </row>
        <row r="23882">
          <cell r="B23882">
            <v>914.4</v>
          </cell>
          <cell r="C23882">
            <v>2014</v>
          </cell>
          <cell r="D23882" t="str">
            <v>412850  Levy: Bargaining Council</v>
          </cell>
          <cell r="E23882" t="str">
            <v>Logistics</v>
          </cell>
          <cell r="F23882" t="str">
            <v>Water</v>
          </cell>
        </row>
        <row r="23883">
          <cell r="B23883">
            <v>2019.3</v>
          </cell>
          <cell r="C23883">
            <v>2014</v>
          </cell>
          <cell r="D23883" t="str">
            <v>412850  Levy: Bargaining Council</v>
          </cell>
          <cell r="E23883" t="str">
            <v>Logistics</v>
          </cell>
          <cell r="F23883" t="str">
            <v>Water</v>
          </cell>
        </row>
        <row r="23884">
          <cell r="B23884">
            <v>3790.95</v>
          </cell>
          <cell r="C23884">
            <v>2014</v>
          </cell>
          <cell r="D23884" t="str">
            <v>412850  Levy: Bargaining Council</v>
          </cell>
          <cell r="E23884" t="str">
            <v>Logistics</v>
          </cell>
          <cell r="F23884" t="str">
            <v>Water</v>
          </cell>
        </row>
        <row r="23885">
          <cell r="B23885">
            <v>1371.6</v>
          </cell>
          <cell r="C23885">
            <v>2014</v>
          </cell>
          <cell r="D23885" t="str">
            <v>412850  Levy: Bargaining Council</v>
          </cell>
          <cell r="E23885" t="str">
            <v>Logistics</v>
          </cell>
          <cell r="F23885" t="str">
            <v>Water</v>
          </cell>
        </row>
        <row r="23886">
          <cell r="B23886">
            <v>2622.15</v>
          </cell>
          <cell r="C23886">
            <v>2014</v>
          </cell>
          <cell r="D23886" t="str">
            <v>412850  Levy: Bargaining Council</v>
          </cell>
          <cell r="E23886" t="str">
            <v>Logistics</v>
          </cell>
          <cell r="F23886" t="str">
            <v>Water</v>
          </cell>
        </row>
        <row r="23887">
          <cell r="B23887">
            <v>590.54999999999995</v>
          </cell>
          <cell r="C23887">
            <v>2014</v>
          </cell>
          <cell r="D23887" t="str">
            <v>412850  Levy: Bargaining Council</v>
          </cell>
          <cell r="E23887" t="str">
            <v>District 1</v>
          </cell>
          <cell r="F23887" t="str">
            <v>Water</v>
          </cell>
        </row>
        <row r="23888">
          <cell r="B23888">
            <v>1371.6</v>
          </cell>
          <cell r="C23888">
            <v>2014</v>
          </cell>
          <cell r="D23888" t="str">
            <v>412850  Levy: Bargaining Council</v>
          </cell>
          <cell r="E23888" t="str">
            <v>District 1</v>
          </cell>
          <cell r="F23888" t="str">
            <v>Water</v>
          </cell>
        </row>
        <row r="23889">
          <cell r="B23889">
            <v>76.2</v>
          </cell>
          <cell r="C23889">
            <v>2014</v>
          </cell>
          <cell r="D23889" t="str">
            <v>412850  Levy: Bargaining Council</v>
          </cell>
          <cell r="E23889" t="str">
            <v>District 1</v>
          </cell>
          <cell r="F23889" t="str">
            <v>Water</v>
          </cell>
        </row>
        <row r="23890">
          <cell r="B23890">
            <v>6057.5</v>
          </cell>
          <cell r="C23890">
            <v>2014</v>
          </cell>
          <cell r="D23890" t="str">
            <v>412850  Levy: Bargaining Council</v>
          </cell>
          <cell r="E23890" t="str">
            <v>District 1</v>
          </cell>
          <cell r="F23890" t="str">
            <v>Water</v>
          </cell>
        </row>
        <row r="23891">
          <cell r="B23891">
            <v>28076.83</v>
          </cell>
          <cell r="C23891">
            <v>2014</v>
          </cell>
          <cell r="D23891" t="str">
            <v>412900  Levy: Skills Development</v>
          </cell>
          <cell r="E23891" t="str">
            <v>District 8</v>
          </cell>
          <cell r="F23891" t="str">
            <v>Water</v>
          </cell>
        </row>
        <row r="23892">
          <cell r="B23892">
            <v>88307.44</v>
          </cell>
          <cell r="C23892">
            <v>2014</v>
          </cell>
          <cell r="D23892" t="str">
            <v>412900  Levy: Skills Development</v>
          </cell>
          <cell r="E23892" t="str">
            <v>District 8</v>
          </cell>
          <cell r="F23892" t="str">
            <v>Water</v>
          </cell>
        </row>
        <row r="23893">
          <cell r="B23893">
            <v>26513.85</v>
          </cell>
          <cell r="C23893">
            <v>2014</v>
          </cell>
          <cell r="D23893" t="str">
            <v>412900  Levy: Skills Development</v>
          </cell>
          <cell r="E23893" t="str">
            <v>District 6</v>
          </cell>
          <cell r="F23893" t="str">
            <v>Water</v>
          </cell>
        </row>
        <row r="23894">
          <cell r="B23894">
            <v>15170.66</v>
          </cell>
          <cell r="C23894">
            <v>2014</v>
          </cell>
          <cell r="D23894" t="str">
            <v>412900  Levy: Skills Development</v>
          </cell>
          <cell r="E23894" t="str">
            <v>District 3</v>
          </cell>
          <cell r="F23894" t="str">
            <v>Water</v>
          </cell>
        </row>
        <row r="23895">
          <cell r="B23895">
            <v>21599.39</v>
          </cell>
          <cell r="C23895">
            <v>2014</v>
          </cell>
          <cell r="D23895" t="str">
            <v>412900  Levy: Skills Development</v>
          </cell>
          <cell r="E23895" t="str">
            <v>District 3</v>
          </cell>
          <cell r="F23895" t="str">
            <v>Water</v>
          </cell>
        </row>
        <row r="23896">
          <cell r="B23896">
            <v>880.11</v>
          </cell>
          <cell r="C23896">
            <v>2014</v>
          </cell>
          <cell r="D23896" t="str">
            <v>412900  Levy: Skills Development</v>
          </cell>
          <cell r="E23896" t="str">
            <v>District 3</v>
          </cell>
          <cell r="F23896" t="str">
            <v>Water</v>
          </cell>
        </row>
        <row r="23897">
          <cell r="B23897">
            <v>63461.38</v>
          </cell>
          <cell r="C23897">
            <v>2014</v>
          </cell>
          <cell r="D23897" t="str">
            <v>412900  Levy: Skills Development</v>
          </cell>
          <cell r="E23897" t="str">
            <v>District 3</v>
          </cell>
          <cell r="F23897" t="str">
            <v>Water</v>
          </cell>
        </row>
        <row r="23898">
          <cell r="B23898">
            <v>1932.92</v>
          </cell>
          <cell r="C23898">
            <v>2014</v>
          </cell>
          <cell r="D23898" t="str">
            <v>412900  Levy: Skills Development</v>
          </cell>
          <cell r="E23898" t="str">
            <v>District 4</v>
          </cell>
          <cell r="F23898" t="str">
            <v>Water</v>
          </cell>
        </row>
        <row r="23899">
          <cell r="B23899">
            <v>68146.81</v>
          </cell>
          <cell r="C23899">
            <v>2014</v>
          </cell>
          <cell r="D23899" t="str">
            <v>412900  Levy: Skills Development</v>
          </cell>
          <cell r="E23899" t="str">
            <v>District 4</v>
          </cell>
          <cell r="F23899" t="str">
            <v>Water</v>
          </cell>
        </row>
        <row r="23900">
          <cell r="B23900">
            <v>96823.31</v>
          </cell>
          <cell r="C23900">
            <v>2014</v>
          </cell>
          <cell r="D23900" t="str">
            <v>412900  Levy: Skills Development</v>
          </cell>
          <cell r="E23900" t="str">
            <v>District 4</v>
          </cell>
          <cell r="F23900" t="str">
            <v>Water</v>
          </cell>
        </row>
        <row r="23901">
          <cell r="B23901">
            <v>82056.47</v>
          </cell>
          <cell r="C23901">
            <v>2014</v>
          </cell>
          <cell r="D23901" t="str">
            <v>412900  Levy: Skills Development</v>
          </cell>
          <cell r="E23901" t="str">
            <v>District 4</v>
          </cell>
          <cell r="F23901" t="str">
            <v>Water</v>
          </cell>
        </row>
        <row r="23902">
          <cell r="B23902">
            <v>43343.15</v>
          </cell>
          <cell r="C23902">
            <v>2014</v>
          </cell>
          <cell r="D23902" t="str">
            <v>412900  Levy: Skills Development</v>
          </cell>
          <cell r="E23902" t="str">
            <v>District 4</v>
          </cell>
          <cell r="F23902" t="str">
            <v>Water</v>
          </cell>
        </row>
        <row r="23903">
          <cell r="B23903">
            <v>932.25</v>
          </cell>
          <cell r="C23903">
            <v>2014</v>
          </cell>
          <cell r="D23903" t="str">
            <v>412900  Levy: Skills Development</v>
          </cell>
          <cell r="E23903" t="str">
            <v>District 8</v>
          </cell>
          <cell r="F23903" t="str">
            <v>Water</v>
          </cell>
        </row>
        <row r="23904">
          <cell r="B23904">
            <v>1783.58</v>
          </cell>
          <cell r="C23904">
            <v>2014</v>
          </cell>
          <cell r="D23904" t="str">
            <v>412900  Levy: Skills Development</v>
          </cell>
          <cell r="E23904" t="str">
            <v>District 8</v>
          </cell>
          <cell r="F23904" t="str">
            <v>Water</v>
          </cell>
        </row>
        <row r="23905">
          <cell r="B23905">
            <v>10322.31</v>
          </cell>
          <cell r="C23905">
            <v>2014</v>
          </cell>
          <cell r="D23905" t="str">
            <v>412900  Levy: Skills Development</v>
          </cell>
          <cell r="E23905" t="str">
            <v>District 6</v>
          </cell>
          <cell r="F23905" t="str">
            <v>Water</v>
          </cell>
        </row>
        <row r="23906">
          <cell r="B23906">
            <v>110978.89</v>
          </cell>
          <cell r="C23906">
            <v>2014</v>
          </cell>
          <cell r="D23906" t="str">
            <v>412900  Levy: Skills Development</v>
          </cell>
          <cell r="E23906" t="str">
            <v>District 6</v>
          </cell>
          <cell r="F23906" t="str">
            <v>Water</v>
          </cell>
        </row>
        <row r="23907">
          <cell r="B23907">
            <v>2375.0500000000002</v>
          </cell>
          <cell r="C23907">
            <v>2014</v>
          </cell>
          <cell r="D23907" t="str">
            <v>412900  Levy: Skills Development</v>
          </cell>
          <cell r="E23907" t="str">
            <v>District 6</v>
          </cell>
          <cell r="F23907" t="str">
            <v>Water</v>
          </cell>
        </row>
        <row r="23908">
          <cell r="B23908">
            <v>25954.240000000002</v>
          </cell>
          <cell r="C23908">
            <v>2014</v>
          </cell>
          <cell r="D23908" t="str">
            <v>412900  Levy: Skills Development</v>
          </cell>
          <cell r="E23908" t="str">
            <v>District 6</v>
          </cell>
          <cell r="F23908" t="str">
            <v>Water</v>
          </cell>
        </row>
        <row r="23909">
          <cell r="B23909">
            <v>65536.78</v>
          </cell>
          <cell r="C23909">
            <v>2014</v>
          </cell>
          <cell r="D23909" t="str">
            <v>412900  Levy: Skills Development</v>
          </cell>
          <cell r="E23909" t="str">
            <v>District 6</v>
          </cell>
          <cell r="F23909" t="str">
            <v>Water</v>
          </cell>
        </row>
        <row r="23910">
          <cell r="B23910">
            <v>88883.94</v>
          </cell>
          <cell r="C23910">
            <v>2014</v>
          </cell>
          <cell r="D23910" t="str">
            <v>412900  Levy: Skills Development</v>
          </cell>
          <cell r="E23910" t="str">
            <v>District 6</v>
          </cell>
          <cell r="F23910" t="str">
            <v>Water</v>
          </cell>
        </row>
        <row r="23911">
          <cell r="B23911">
            <v>59301.97</v>
          </cell>
          <cell r="C23911">
            <v>2014</v>
          </cell>
          <cell r="D23911" t="str">
            <v>412900  Levy: Skills Development</v>
          </cell>
          <cell r="E23911" t="str">
            <v>District 8</v>
          </cell>
          <cell r="F23911" t="str">
            <v>Water</v>
          </cell>
        </row>
        <row r="23912">
          <cell r="B23912">
            <v>195609.28</v>
          </cell>
          <cell r="C23912">
            <v>2014</v>
          </cell>
          <cell r="D23912" t="str">
            <v>412900  Levy: Skills Development</v>
          </cell>
          <cell r="E23912" t="str">
            <v>District 8</v>
          </cell>
          <cell r="F23912" t="str">
            <v>Water</v>
          </cell>
        </row>
        <row r="23913">
          <cell r="B23913">
            <v>1170.3800000000001</v>
          </cell>
          <cell r="C23913">
            <v>2014</v>
          </cell>
          <cell r="D23913" t="str">
            <v>412900  Levy: Skills Development</v>
          </cell>
          <cell r="E23913" t="str">
            <v>District 8</v>
          </cell>
          <cell r="F23913" t="str">
            <v>Water</v>
          </cell>
        </row>
        <row r="23914">
          <cell r="B23914">
            <v>4522.24</v>
          </cell>
          <cell r="C23914">
            <v>2014</v>
          </cell>
          <cell r="D23914" t="str">
            <v>412900  Levy: Skills Development</v>
          </cell>
          <cell r="E23914" t="str">
            <v>District 8</v>
          </cell>
          <cell r="F23914" t="str">
            <v>Water</v>
          </cell>
        </row>
        <row r="23915">
          <cell r="B23915">
            <v>127171.7</v>
          </cell>
          <cell r="C23915">
            <v>2014</v>
          </cell>
          <cell r="D23915" t="str">
            <v>412900  Levy: Skills Development</v>
          </cell>
          <cell r="E23915" t="str">
            <v>District 8</v>
          </cell>
          <cell r="F23915" t="str">
            <v>Water</v>
          </cell>
        </row>
        <row r="23916">
          <cell r="B23916">
            <v>77329.5</v>
          </cell>
          <cell r="C23916">
            <v>2014</v>
          </cell>
          <cell r="D23916" t="str">
            <v>412900  Levy: Skills Development</v>
          </cell>
          <cell r="E23916" t="str">
            <v>District 8</v>
          </cell>
          <cell r="F23916" t="str">
            <v>Water</v>
          </cell>
        </row>
        <row r="23917">
          <cell r="B23917">
            <v>61981.77</v>
          </cell>
          <cell r="C23917">
            <v>2014</v>
          </cell>
          <cell r="D23917" t="str">
            <v>412900  Levy: Skills Development</v>
          </cell>
          <cell r="E23917" t="str">
            <v>District 8</v>
          </cell>
          <cell r="F23917" t="str">
            <v>Water</v>
          </cell>
        </row>
        <row r="23918">
          <cell r="B23918">
            <v>707718.57</v>
          </cell>
          <cell r="C23918">
            <v>2014</v>
          </cell>
          <cell r="D23918" t="str">
            <v>412900  Levy: Skills Development</v>
          </cell>
          <cell r="E23918" t="str">
            <v>District 8</v>
          </cell>
          <cell r="F23918" t="str">
            <v>Water</v>
          </cell>
        </row>
        <row r="23919">
          <cell r="B23919">
            <v>19358.490000000002</v>
          </cell>
          <cell r="C23919">
            <v>2014</v>
          </cell>
          <cell r="D23919" t="str">
            <v>412900  Levy: Skills Development</v>
          </cell>
          <cell r="E23919" t="str">
            <v>District 6</v>
          </cell>
          <cell r="F23919" t="str">
            <v>Water</v>
          </cell>
        </row>
        <row r="23920">
          <cell r="B23920">
            <v>29405.119999999999</v>
          </cell>
          <cell r="C23920">
            <v>2014</v>
          </cell>
          <cell r="D23920" t="str">
            <v>412900  Levy: Skills Development</v>
          </cell>
          <cell r="E23920" t="str">
            <v>Informal Settlements</v>
          </cell>
          <cell r="F23920" t="str">
            <v>Sewer</v>
          </cell>
        </row>
        <row r="23921">
          <cell r="B23921">
            <v>174681.2</v>
          </cell>
          <cell r="C23921">
            <v>2014</v>
          </cell>
          <cell r="D23921" t="str">
            <v>412900  Levy: Skills Development</v>
          </cell>
          <cell r="E23921" t="str">
            <v>District 1</v>
          </cell>
          <cell r="F23921" t="str">
            <v>Sewer</v>
          </cell>
        </row>
        <row r="23922">
          <cell r="B23922">
            <v>89318.5</v>
          </cell>
          <cell r="C23922">
            <v>2014</v>
          </cell>
          <cell r="D23922" t="str">
            <v>412900  Levy: Skills Development</v>
          </cell>
          <cell r="E23922" t="str">
            <v>District 7</v>
          </cell>
          <cell r="F23922" t="str">
            <v>Sewer</v>
          </cell>
        </row>
        <row r="23923">
          <cell r="B23923">
            <v>25382.23</v>
          </cell>
          <cell r="C23923">
            <v>2014</v>
          </cell>
          <cell r="D23923" t="str">
            <v>412900  Levy: Skills Development</v>
          </cell>
          <cell r="E23923" t="str">
            <v>District 6</v>
          </cell>
          <cell r="F23923" t="str">
            <v>Sewer</v>
          </cell>
        </row>
        <row r="23924">
          <cell r="B23924">
            <v>2860.4</v>
          </cell>
          <cell r="C23924">
            <v>2014</v>
          </cell>
          <cell r="D23924" t="str">
            <v>412900  Levy: Skills Development</v>
          </cell>
          <cell r="E23924" t="str">
            <v>TOC</v>
          </cell>
          <cell r="F23924" t="str">
            <v>Sewer</v>
          </cell>
        </row>
        <row r="23925">
          <cell r="B23925">
            <v>60769.43</v>
          </cell>
          <cell r="C23925">
            <v>2014</v>
          </cell>
          <cell r="D23925" t="str">
            <v>412900  Levy: Skills Development</v>
          </cell>
          <cell r="E23925" t="str">
            <v>District 3</v>
          </cell>
          <cell r="F23925" t="str">
            <v>Sewer</v>
          </cell>
        </row>
        <row r="23926">
          <cell r="B23926">
            <v>101971.76</v>
          </cell>
          <cell r="C23926">
            <v>2014</v>
          </cell>
          <cell r="D23926" t="str">
            <v>412900  Levy: Skills Development</v>
          </cell>
          <cell r="E23926" t="str">
            <v>District 4</v>
          </cell>
          <cell r="F23926" t="str">
            <v>Sewer</v>
          </cell>
        </row>
        <row r="23927">
          <cell r="B23927">
            <v>81741.48</v>
          </cell>
          <cell r="C23927">
            <v>2014</v>
          </cell>
          <cell r="D23927" t="str">
            <v>412900  Levy: Skills Development</v>
          </cell>
          <cell r="E23927" t="str">
            <v>District 4</v>
          </cell>
          <cell r="F23927" t="str">
            <v>Sewer</v>
          </cell>
        </row>
        <row r="23928">
          <cell r="B23928">
            <v>42271.88</v>
          </cell>
          <cell r="C23928">
            <v>2014</v>
          </cell>
          <cell r="D23928" t="str">
            <v>412900  Levy: Skills Development</v>
          </cell>
          <cell r="E23928" t="str">
            <v>District 4</v>
          </cell>
          <cell r="F23928" t="str">
            <v>Sewer</v>
          </cell>
        </row>
        <row r="23929">
          <cell r="B23929">
            <v>39162.199999999997</v>
          </cell>
          <cell r="C23929">
            <v>2014</v>
          </cell>
          <cell r="D23929" t="str">
            <v>412900  Levy: Skills Development</v>
          </cell>
          <cell r="E23929" t="str">
            <v>District 7</v>
          </cell>
          <cell r="F23929" t="str">
            <v>Sewer</v>
          </cell>
        </row>
        <row r="23930">
          <cell r="B23930">
            <v>16394.900000000001</v>
          </cell>
          <cell r="C23930">
            <v>2014</v>
          </cell>
          <cell r="D23930" t="str">
            <v>412900  Levy: Skills Development</v>
          </cell>
          <cell r="E23930" t="str">
            <v>District 6</v>
          </cell>
          <cell r="F23930" t="str">
            <v>Sewer</v>
          </cell>
        </row>
        <row r="23931">
          <cell r="B23931">
            <v>17176.189999999999</v>
          </cell>
          <cell r="C23931">
            <v>2014</v>
          </cell>
          <cell r="D23931" t="str">
            <v>412900  Levy: Skills Development</v>
          </cell>
          <cell r="E23931" t="str">
            <v>District 6</v>
          </cell>
          <cell r="F23931" t="str">
            <v>Sewer</v>
          </cell>
        </row>
        <row r="23932">
          <cell r="B23932">
            <v>55868.800000000003</v>
          </cell>
          <cell r="C23932">
            <v>2014</v>
          </cell>
          <cell r="D23932" t="str">
            <v>412900  Levy: Skills Development</v>
          </cell>
          <cell r="E23932" t="str">
            <v>District 6</v>
          </cell>
          <cell r="F23932" t="str">
            <v>Sewer</v>
          </cell>
        </row>
        <row r="23933">
          <cell r="B23933">
            <v>1382.01</v>
          </cell>
          <cell r="C23933">
            <v>2014</v>
          </cell>
          <cell r="D23933" t="str">
            <v>412900  Levy: Skills Development</v>
          </cell>
          <cell r="E23933" t="str">
            <v>District 7</v>
          </cell>
          <cell r="F23933" t="str">
            <v>Sewer</v>
          </cell>
        </row>
        <row r="23934">
          <cell r="B23934">
            <v>29753.86</v>
          </cell>
          <cell r="C23934">
            <v>2014</v>
          </cell>
          <cell r="D23934" t="str">
            <v>412900  Levy: Skills Development</v>
          </cell>
          <cell r="E23934" t="str">
            <v>Logistics</v>
          </cell>
          <cell r="F23934" t="str">
            <v>Water</v>
          </cell>
        </row>
        <row r="23935">
          <cell r="B23935">
            <v>37268.53</v>
          </cell>
          <cell r="C23935">
            <v>2014</v>
          </cell>
          <cell r="D23935" t="str">
            <v>412900  Levy: Skills Development</v>
          </cell>
          <cell r="E23935" t="str">
            <v>Informal Settlements</v>
          </cell>
          <cell r="F23935" t="str">
            <v>Water</v>
          </cell>
        </row>
        <row r="23936">
          <cell r="B23936">
            <v>148032.62</v>
          </cell>
          <cell r="C23936">
            <v>2014</v>
          </cell>
          <cell r="D23936" t="str">
            <v>412900  Levy: Skills Development</v>
          </cell>
          <cell r="E23936" t="str">
            <v>TOC</v>
          </cell>
          <cell r="F23936" t="str">
            <v>Water</v>
          </cell>
        </row>
        <row r="23937">
          <cell r="B23937">
            <v>78539.649999999994</v>
          </cell>
          <cell r="C23937">
            <v>2014</v>
          </cell>
          <cell r="D23937" t="str">
            <v>412900  Levy: Skills Development</v>
          </cell>
          <cell r="E23937" t="str">
            <v>Informal Settlements</v>
          </cell>
          <cell r="F23937" t="str">
            <v>Water</v>
          </cell>
        </row>
        <row r="23938">
          <cell r="B23938">
            <v>70811.179999999993</v>
          </cell>
          <cell r="C23938">
            <v>2014</v>
          </cell>
          <cell r="D23938" t="str">
            <v>412900  Levy: Skills Development</v>
          </cell>
          <cell r="E23938" t="str">
            <v>TOC</v>
          </cell>
          <cell r="F23938" t="str">
            <v>Water</v>
          </cell>
        </row>
        <row r="23939">
          <cell r="B23939">
            <v>56068.81</v>
          </cell>
          <cell r="C23939">
            <v>2014</v>
          </cell>
          <cell r="D23939" t="str">
            <v>412900  Levy: Skills Development</v>
          </cell>
          <cell r="E23939" t="str">
            <v>Logistics</v>
          </cell>
          <cell r="F23939" t="str">
            <v>Water</v>
          </cell>
        </row>
        <row r="23940">
          <cell r="B23940">
            <v>52176.95</v>
          </cell>
          <cell r="C23940">
            <v>2014</v>
          </cell>
          <cell r="D23940" t="str">
            <v>412900  Levy: Skills Development</v>
          </cell>
          <cell r="E23940" t="str">
            <v>Logistics</v>
          </cell>
          <cell r="F23940" t="str">
            <v>Water</v>
          </cell>
        </row>
        <row r="23941">
          <cell r="B23941">
            <v>101991.08</v>
          </cell>
          <cell r="C23941">
            <v>2014</v>
          </cell>
          <cell r="D23941" t="str">
            <v>412900  Levy: Skills Development</v>
          </cell>
          <cell r="E23941" t="str">
            <v>Logistics</v>
          </cell>
          <cell r="F23941" t="str">
            <v>Water</v>
          </cell>
        </row>
        <row r="23942">
          <cell r="B23942">
            <v>36004.46</v>
          </cell>
          <cell r="C23942">
            <v>2014</v>
          </cell>
          <cell r="D23942" t="str">
            <v>412900  Levy: Skills Development</v>
          </cell>
          <cell r="E23942" t="str">
            <v>Logistics</v>
          </cell>
          <cell r="F23942" t="str">
            <v>Water</v>
          </cell>
        </row>
        <row r="23943">
          <cell r="B23943">
            <v>62016.56</v>
          </cell>
          <cell r="C23943">
            <v>2014</v>
          </cell>
          <cell r="D23943" t="str">
            <v>412900  Levy: Skills Development</v>
          </cell>
          <cell r="E23943" t="str">
            <v>Logistics</v>
          </cell>
          <cell r="F23943" t="str">
            <v>Water</v>
          </cell>
        </row>
        <row r="23944">
          <cell r="B23944">
            <v>20239.580000000002</v>
          </cell>
          <cell r="C23944">
            <v>2014</v>
          </cell>
          <cell r="D23944" t="str">
            <v>412900  Levy: Skills Development</v>
          </cell>
          <cell r="E23944" t="str">
            <v>District 1</v>
          </cell>
          <cell r="F23944" t="str">
            <v>Water</v>
          </cell>
        </row>
        <row r="23945">
          <cell r="B23945">
            <v>53505.96</v>
          </cell>
          <cell r="C23945">
            <v>2014</v>
          </cell>
          <cell r="D23945" t="str">
            <v>412900  Levy: Skills Development</v>
          </cell>
          <cell r="E23945" t="str">
            <v>District 1</v>
          </cell>
          <cell r="F23945" t="str">
            <v>Water</v>
          </cell>
        </row>
        <row r="23946">
          <cell r="B23946">
            <v>1358.02</v>
          </cell>
          <cell r="C23946">
            <v>2014</v>
          </cell>
          <cell r="D23946" t="str">
            <v>412900  Levy: Skills Development</v>
          </cell>
          <cell r="E23946" t="str">
            <v>District 1</v>
          </cell>
          <cell r="F23946" t="str">
            <v>Water</v>
          </cell>
        </row>
        <row r="23947">
          <cell r="B23947">
            <v>156845.19</v>
          </cell>
          <cell r="C23947">
            <v>2014</v>
          </cell>
          <cell r="D23947" t="str">
            <v>412900  Levy: Skills Development</v>
          </cell>
          <cell r="E23947" t="str">
            <v>District 1</v>
          </cell>
          <cell r="F23947" t="str">
            <v>Water</v>
          </cell>
        </row>
        <row r="23948">
          <cell r="B23948">
            <v>183.73</v>
          </cell>
          <cell r="C23948">
            <v>2014</v>
          </cell>
          <cell r="D23948" t="str">
            <v>412950  DO NOT USE - Licenses &amp; Permits</v>
          </cell>
          <cell r="E23948" t="str">
            <v>Planning &amp; Design</v>
          </cell>
          <cell r="F23948" t="str">
            <v>Water</v>
          </cell>
        </row>
        <row r="23949">
          <cell r="B23949">
            <v>1102.3800000000001</v>
          </cell>
          <cell r="C23949">
            <v>2014</v>
          </cell>
          <cell r="D23949" t="str">
            <v>412950  DO NOT USE - Licenses &amp; Permits</v>
          </cell>
          <cell r="E23949" t="str">
            <v>TOC</v>
          </cell>
          <cell r="F23949" t="str">
            <v>Water</v>
          </cell>
        </row>
        <row r="23950">
          <cell r="B23950">
            <v>500</v>
          </cell>
          <cell r="C23950">
            <v>2014</v>
          </cell>
          <cell r="D23950" t="str">
            <v>412950  DO NOT USE - Licenses &amp; Permits</v>
          </cell>
          <cell r="E23950" t="str">
            <v>Informal Settlements</v>
          </cell>
          <cell r="F23950" t="str">
            <v>Water</v>
          </cell>
        </row>
        <row r="23951">
          <cell r="B23951">
            <v>250</v>
          </cell>
          <cell r="C23951">
            <v>2014</v>
          </cell>
          <cell r="D23951" t="str">
            <v>412950  DO NOT USE - Licenses &amp; Permits</v>
          </cell>
          <cell r="E23951" t="str">
            <v>Logistics</v>
          </cell>
          <cell r="F23951" t="str">
            <v>Water</v>
          </cell>
        </row>
        <row r="23952">
          <cell r="B23952">
            <v>1000</v>
          </cell>
          <cell r="C23952">
            <v>2014</v>
          </cell>
          <cell r="D23952" t="str">
            <v>412950  DO NOT USE - Licenses &amp; Permits</v>
          </cell>
          <cell r="E23952" t="str">
            <v>Logistics</v>
          </cell>
          <cell r="F23952" t="str">
            <v>Water</v>
          </cell>
        </row>
        <row r="23953">
          <cell r="B23953">
            <v>250</v>
          </cell>
          <cell r="C23953">
            <v>2014</v>
          </cell>
          <cell r="D23953" t="str">
            <v>412950  DO NOT USE - Licenses &amp; Permits</v>
          </cell>
          <cell r="E23953" t="str">
            <v>District 1</v>
          </cell>
          <cell r="F23953" t="str">
            <v>Water</v>
          </cell>
        </row>
        <row r="23954">
          <cell r="B23954">
            <v>2412.9</v>
          </cell>
          <cell r="C23954">
            <v>2014</v>
          </cell>
          <cell r="D23954" t="str">
            <v>412950  DO NOT USE - Licenses &amp; Permits</v>
          </cell>
          <cell r="E23954" t="str">
            <v>District 1</v>
          </cell>
          <cell r="F23954" t="str">
            <v>Water</v>
          </cell>
        </row>
        <row r="23955">
          <cell r="B23955">
            <v>220</v>
          </cell>
          <cell r="C23955">
            <v>2014</v>
          </cell>
          <cell r="D23955" t="str">
            <v>412950  DO NOT USE - Licenses &amp; Permits</v>
          </cell>
          <cell r="E23955" t="str">
            <v>District 6</v>
          </cell>
          <cell r="F23955" t="str">
            <v>Water</v>
          </cell>
        </row>
        <row r="23956">
          <cell r="B23956">
            <v>2250</v>
          </cell>
          <cell r="C23956">
            <v>2014</v>
          </cell>
          <cell r="D23956" t="str">
            <v>412950  DO NOT USE - Licenses &amp; Permits</v>
          </cell>
          <cell r="E23956" t="str">
            <v>District 8</v>
          </cell>
          <cell r="F23956" t="str">
            <v>Water</v>
          </cell>
        </row>
        <row r="23957">
          <cell r="B23957">
            <v>500</v>
          </cell>
          <cell r="C23957">
            <v>2014</v>
          </cell>
          <cell r="D23957" t="str">
            <v>412950  DO NOT USE - Licenses &amp; Permits</v>
          </cell>
          <cell r="E23957" t="str">
            <v>District 6</v>
          </cell>
          <cell r="F23957" t="str">
            <v>Water</v>
          </cell>
        </row>
        <row r="23958">
          <cell r="B23958">
            <v>500</v>
          </cell>
          <cell r="C23958">
            <v>2014</v>
          </cell>
          <cell r="D23958" t="str">
            <v>412950  DO NOT USE - Licenses &amp; Permits</v>
          </cell>
          <cell r="E23958" t="str">
            <v>District 3</v>
          </cell>
          <cell r="F23958" t="str">
            <v>Water</v>
          </cell>
        </row>
        <row r="23959">
          <cell r="B23959">
            <v>0</v>
          </cell>
          <cell r="C23959">
            <v>2014</v>
          </cell>
          <cell r="D23959" t="str">
            <v>412950  DO NOT USE - Licenses &amp; Permits</v>
          </cell>
          <cell r="E23959" t="str">
            <v>District 4</v>
          </cell>
          <cell r="F23959" t="str">
            <v>Water</v>
          </cell>
        </row>
        <row r="23960">
          <cell r="B23960">
            <v>0</v>
          </cell>
          <cell r="C23960">
            <v>2014</v>
          </cell>
          <cell r="D23960" t="str">
            <v>412950  DO NOT USE - Licenses &amp; Permits</v>
          </cell>
          <cell r="E23960" t="str">
            <v>District 4</v>
          </cell>
          <cell r="F23960" t="str">
            <v>Water</v>
          </cell>
        </row>
        <row r="23961">
          <cell r="B23961">
            <v>2250</v>
          </cell>
          <cell r="C23961">
            <v>2014</v>
          </cell>
          <cell r="D23961" t="str">
            <v>412950  DO NOT USE - Licenses &amp; Permits</v>
          </cell>
          <cell r="E23961" t="str">
            <v>District 4</v>
          </cell>
          <cell r="F23961" t="str">
            <v>Water</v>
          </cell>
        </row>
        <row r="23962">
          <cell r="B23962">
            <v>750</v>
          </cell>
          <cell r="C23962">
            <v>2014</v>
          </cell>
          <cell r="D23962" t="str">
            <v>412950  DO NOT USE - Licenses &amp; Permits</v>
          </cell>
          <cell r="E23962" t="str">
            <v>District 4</v>
          </cell>
          <cell r="F23962" t="str">
            <v>Water</v>
          </cell>
        </row>
        <row r="23963">
          <cell r="B23963">
            <v>0</v>
          </cell>
          <cell r="C23963">
            <v>2014</v>
          </cell>
          <cell r="D23963" t="str">
            <v>412950  DO NOT USE - Licenses &amp; Permits</v>
          </cell>
          <cell r="E23963" t="str">
            <v>District 6</v>
          </cell>
          <cell r="F23963" t="str">
            <v>Water</v>
          </cell>
        </row>
        <row r="23964">
          <cell r="B23964">
            <v>183.73</v>
          </cell>
          <cell r="C23964">
            <v>2014</v>
          </cell>
          <cell r="D23964" t="str">
            <v>412950  DO NOT USE - Licenses &amp; Permits</v>
          </cell>
          <cell r="E23964" t="str">
            <v>District 6</v>
          </cell>
          <cell r="F23964" t="str">
            <v>Water</v>
          </cell>
        </row>
        <row r="23965">
          <cell r="B23965">
            <v>250</v>
          </cell>
          <cell r="C23965">
            <v>2014</v>
          </cell>
          <cell r="D23965" t="str">
            <v>412950  DO NOT USE - Licenses &amp; Permits</v>
          </cell>
          <cell r="E23965" t="str">
            <v>District 6</v>
          </cell>
          <cell r="F23965" t="str">
            <v>Water</v>
          </cell>
        </row>
        <row r="23966">
          <cell r="B23966">
            <v>750</v>
          </cell>
          <cell r="C23966">
            <v>2014</v>
          </cell>
          <cell r="D23966" t="str">
            <v>412950  DO NOT USE - Licenses &amp; Permits</v>
          </cell>
          <cell r="E23966" t="str">
            <v>District 6</v>
          </cell>
          <cell r="F23966" t="str">
            <v>Water</v>
          </cell>
        </row>
        <row r="23967">
          <cell r="B23967">
            <v>500</v>
          </cell>
          <cell r="C23967">
            <v>2014</v>
          </cell>
          <cell r="D23967" t="str">
            <v>412950  DO NOT USE - Licenses &amp; Permits</v>
          </cell>
          <cell r="E23967" t="str">
            <v>District 6</v>
          </cell>
          <cell r="F23967" t="str">
            <v>Water</v>
          </cell>
        </row>
        <row r="23968">
          <cell r="B23968">
            <v>0</v>
          </cell>
          <cell r="C23968">
            <v>2014</v>
          </cell>
          <cell r="D23968" t="str">
            <v>412950  DO NOT USE - Licenses &amp; Permits</v>
          </cell>
          <cell r="E23968" t="str">
            <v>District 8</v>
          </cell>
          <cell r="F23968" t="str">
            <v>Water</v>
          </cell>
        </row>
        <row r="23969">
          <cell r="B23969">
            <v>1191</v>
          </cell>
          <cell r="C23969">
            <v>2014</v>
          </cell>
          <cell r="D23969" t="str">
            <v>412950  DO NOT USE - Licenses &amp; Permits</v>
          </cell>
          <cell r="E23969" t="str">
            <v>District 8</v>
          </cell>
          <cell r="F23969" t="str">
            <v>Water</v>
          </cell>
        </row>
        <row r="23970">
          <cell r="B23970">
            <v>367.46</v>
          </cell>
          <cell r="C23970">
            <v>2014</v>
          </cell>
          <cell r="D23970" t="str">
            <v>412950  DO NOT USE - Licenses &amp; Permits</v>
          </cell>
          <cell r="E23970" t="str">
            <v>District 8</v>
          </cell>
          <cell r="F23970" t="str">
            <v>Water</v>
          </cell>
        </row>
        <row r="23971">
          <cell r="B23971">
            <v>2593.73</v>
          </cell>
          <cell r="C23971">
            <v>2014</v>
          </cell>
          <cell r="D23971" t="str">
            <v>412950  DO NOT USE - Licenses &amp; Permits</v>
          </cell>
          <cell r="E23971" t="str">
            <v>District 8</v>
          </cell>
          <cell r="F23971" t="str">
            <v>Water</v>
          </cell>
        </row>
        <row r="23972">
          <cell r="B23972">
            <v>2659</v>
          </cell>
          <cell r="C23972">
            <v>2014</v>
          </cell>
          <cell r="D23972" t="str">
            <v>412950  DO NOT USE - Licenses &amp; Permits</v>
          </cell>
          <cell r="E23972" t="str">
            <v>District 7</v>
          </cell>
          <cell r="F23972" t="str">
            <v>Sewer</v>
          </cell>
        </row>
        <row r="23973">
          <cell r="B23973">
            <v>0</v>
          </cell>
          <cell r="C23973">
            <v>2014</v>
          </cell>
          <cell r="D23973" t="str">
            <v>412950  DO NOT USE - Licenses &amp; Permits</v>
          </cell>
          <cell r="E23973" t="str">
            <v>Informal Settlements</v>
          </cell>
          <cell r="F23973" t="str">
            <v>Sewer</v>
          </cell>
        </row>
        <row r="23974">
          <cell r="B23974">
            <v>250</v>
          </cell>
          <cell r="C23974">
            <v>2014</v>
          </cell>
          <cell r="D23974" t="str">
            <v>412950  DO NOT USE - Licenses &amp; Permits</v>
          </cell>
          <cell r="E23974" t="str">
            <v>Informal Settlements</v>
          </cell>
          <cell r="F23974" t="str">
            <v>Sewer</v>
          </cell>
        </row>
        <row r="23975">
          <cell r="B23975">
            <v>1433.16</v>
          </cell>
          <cell r="C23975">
            <v>2014</v>
          </cell>
          <cell r="D23975" t="str">
            <v>412950  DO NOT USE - Licenses &amp; Permits</v>
          </cell>
          <cell r="E23975" t="str">
            <v>Logistics</v>
          </cell>
          <cell r="F23975" t="str">
            <v>Sewer</v>
          </cell>
        </row>
        <row r="23976">
          <cell r="B23976">
            <v>0</v>
          </cell>
          <cell r="C23976">
            <v>2014</v>
          </cell>
          <cell r="D23976" t="str">
            <v>412950  DO NOT USE - Licenses &amp; Permits</v>
          </cell>
          <cell r="E23976" t="str">
            <v>Logistics</v>
          </cell>
          <cell r="F23976" t="str">
            <v>Sewer</v>
          </cell>
        </row>
        <row r="23977">
          <cell r="B23977">
            <v>0</v>
          </cell>
          <cell r="C23977">
            <v>2014</v>
          </cell>
          <cell r="D23977" t="str">
            <v>412950  DO NOT USE - Licenses &amp; Permits</v>
          </cell>
          <cell r="E23977" t="str">
            <v>Logistics</v>
          </cell>
          <cell r="F23977" t="str">
            <v>Sewer</v>
          </cell>
        </row>
        <row r="23978">
          <cell r="B23978">
            <v>1750</v>
          </cell>
          <cell r="C23978">
            <v>2014</v>
          </cell>
          <cell r="D23978" t="str">
            <v>412950  DO NOT USE - Licenses &amp; Permits</v>
          </cell>
          <cell r="E23978" t="str">
            <v>District 1</v>
          </cell>
          <cell r="F23978" t="str">
            <v>Sewer</v>
          </cell>
        </row>
        <row r="23979">
          <cell r="B23979">
            <v>0</v>
          </cell>
          <cell r="C23979">
            <v>2014</v>
          </cell>
          <cell r="D23979" t="str">
            <v>412950  DO NOT USE - Licenses &amp; Permits</v>
          </cell>
          <cell r="E23979" t="str">
            <v>District 1</v>
          </cell>
          <cell r="F23979" t="str">
            <v>Sewer</v>
          </cell>
        </row>
        <row r="23980">
          <cell r="B23980">
            <v>1250</v>
          </cell>
          <cell r="C23980">
            <v>2014</v>
          </cell>
          <cell r="D23980" t="str">
            <v>412950  DO NOT USE - Licenses &amp; Permits</v>
          </cell>
          <cell r="E23980" t="str">
            <v>District 7</v>
          </cell>
          <cell r="F23980" t="str">
            <v>Sewer</v>
          </cell>
        </row>
        <row r="23981">
          <cell r="B23981">
            <v>500</v>
          </cell>
          <cell r="C23981">
            <v>2014</v>
          </cell>
          <cell r="D23981" t="str">
            <v>412950  DO NOT USE - Licenses &amp; Permits</v>
          </cell>
          <cell r="E23981" t="str">
            <v>District 6</v>
          </cell>
          <cell r="F23981" t="str">
            <v>Sewer</v>
          </cell>
        </row>
        <row r="23982">
          <cell r="B23982">
            <v>0</v>
          </cell>
          <cell r="C23982">
            <v>2014</v>
          </cell>
          <cell r="D23982" t="str">
            <v>412950  DO NOT USE - Licenses &amp; Permits</v>
          </cell>
          <cell r="E23982" t="str">
            <v>District 7</v>
          </cell>
          <cell r="F23982" t="str">
            <v>Sewer</v>
          </cell>
        </row>
        <row r="23983">
          <cell r="B23983">
            <v>0</v>
          </cell>
          <cell r="C23983">
            <v>2014</v>
          </cell>
          <cell r="D23983" t="str">
            <v>412950  DO NOT USE - Licenses &amp; Permits</v>
          </cell>
          <cell r="E23983" t="str">
            <v>District 7</v>
          </cell>
          <cell r="F23983" t="str">
            <v>Sewer</v>
          </cell>
        </row>
        <row r="23984">
          <cell r="B23984">
            <v>183.73</v>
          </cell>
          <cell r="C23984">
            <v>2014</v>
          </cell>
          <cell r="D23984" t="str">
            <v>412950  DO NOT USE - Licenses &amp; Permits</v>
          </cell>
          <cell r="E23984" t="str">
            <v>TOC</v>
          </cell>
          <cell r="F23984" t="str">
            <v>Sewer</v>
          </cell>
        </row>
        <row r="23985">
          <cell r="B23985">
            <v>750</v>
          </cell>
          <cell r="C23985">
            <v>2014</v>
          </cell>
          <cell r="D23985" t="str">
            <v>412950  DO NOT USE - Licenses &amp; Permits</v>
          </cell>
          <cell r="E23985" t="str">
            <v>District 3</v>
          </cell>
          <cell r="F23985" t="str">
            <v>Sewer</v>
          </cell>
        </row>
        <row r="23986">
          <cell r="B23986">
            <v>250</v>
          </cell>
          <cell r="C23986">
            <v>2014</v>
          </cell>
          <cell r="D23986" t="str">
            <v>412950  DO NOT USE - Licenses &amp; Permits</v>
          </cell>
          <cell r="E23986" t="str">
            <v>District 4</v>
          </cell>
          <cell r="F23986" t="str">
            <v>Sewer</v>
          </cell>
        </row>
        <row r="23987">
          <cell r="B23987">
            <v>1250</v>
          </cell>
          <cell r="C23987">
            <v>2014</v>
          </cell>
          <cell r="D23987" t="str">
            <v>412950  DO NOT USE - Licenses &amp; Permits</v>
          </cell>
          <cell r="E23987" t="str">
            <v>District 4</v>
          </cell>
          <cell r="F23987" t="str">
            <v>Sewer</v>
          </cell>
        </row>
        <row r="23988">
          <cell r="B23988">
            <v>0</v>
          </cell>
          <cell r="C23988">
            <v>2014</v>
          </cell>
          <cell r="D23988" t="str">
            <v>412950  DO NOT USE - Licenses &amp; Permits</v>
          </cell>
          <cell r="E23988" t="str">
            <v>District 4</v>
          </cell>
          <cell r="F23988" t="str">
            <v>Sewer</v>
          </cell>
        </row>
        <row r="23989">
          <cell r="B23989">
            <v>220</v>
          </cell>
          <cell r="C23989">
            <v>2014</v>
          </cell>
          <cell r="D23989" t="str">
            <v>412950  DO NOT USE - Licenses &amp; Permits</v>
          </cell>
          <cell r="E23989" t="str">
            <v>District 4</v>
          </cell>
          <cell r="F23989" t="str">
            <v>Sewer</v>
          </cell>
        </row>
        <row r="23990">
          <cell r="B23990">
            <v>0</v>
          </cell>
          <cell r="C23990">
            <v>2014</v>
          </cell>
          <cell r="D23990" t="str">
            <v>412950  DO NOT USE - Licenses &amp; Permits</v>
          </cell>
          <cell r="E23990" t="str">
            <v>District 7</v>
          </cell>
          <cell r="F23990" t="str">
            <v>Sewer</v>
          </cell>
        </row>
        <row r="23991">
          <cell r="B23991">
            <v>500</v>
          </cell>
          <cell r="C23991">
            <v>2014</v>
          </cell>
          <cell r="D23991" t="str">
            <v>412950  DO NOT USE - Licenses &amp; Permits</v>
          </cell>
          <cell r="E23991" t="str">
            <v>District 6</v>
          </cell>
          <cell r="F23991" t="str">
            <v>Sewer</v>
          </cell>
        </row>
        <row r="23992">
          <cell r="B23992">
            <v>500</v>
          </cell>
          <cell r="C23992">
            <v>2014</v>
          </cell>
          <cell r="D23992" t="str">
            <v>412950  DO NOT USE - Licenses &amp; Permits</v>
          </cell>
          <cell r="E23992" t="str">
            <v>District 6</v>
          </cell>
          <cell r="F23992" t="str">
            <v>Sewer</v>
          </cell>
        </row>
        <row r="23993">
          <cell r="B23993">
            <v>1940</v>
          </cell>
          <cell r="C23993">
            <v>2014</v>
          </cell>
          <cell r="D23993" t="str">
            <v>412950  DO NOT USE - Licenses &amp; Permits</v>
          </cell>
          <cell r="E23993" t="str">
            <v>District 6</v>
          </cell>
          <cell r="F23993" t="str">
            <v>Sewer</v>
          </cell>
        </row>
        <row r="23994">
          <cell r="B23994">
            <v>0</v>
          </cell>
          <cell r="C23994">
            <v>2014</v>
          </cell>
          <cell r="D23994" t="str">
            <v>412950  DO NOT USE - Licenses &amp; Permits</v>
          </cell>
          <cell r="E23994" t="str">
            <v>District 6</v>
          </cell>
          <cell r="F23994" t="str">
            <v>Sewer</v>
          </cell>
        </row>
        <row r="23995">
          <cell r="B23995">
            <v>970</v>
          </cell>
          <cell r="C23995">
            <v>2014</v>
          </cell>
          <cell r="D23995" t="str">
            <v>412950  DO NOT USE - Licenses &amp; Permits</v>
          </cell>
          <cell r="E23995" t="str">
            <v>District 6</v>
          </cell>
          <cell r="F23995" t="str">
            <v>Sewer</v>
          </cell>
        </row>
        <row r="23996">
          <cell r="B23996">
            <v>0</v>
          </cell>
          <cell r="C23996">
            <v>2014</v>
          </cell>
          <cell r="D23996" t="str">
            <v>412950  DO NOT USE - Licenses &amp; Permits</v>
          </cell>
          <cell r="E23996" t="str">
            <v>District 7</v>
          </cell>
          <cell r="F23996" t="str">
            <v>Sewer</v>
          </cell>
        </row>
        <row r="23997">
          <cell r="B23997">
            <v>0</v>
          </cell>
          <cell r="C23997">
            <v>2014</v>
          </cell>
          <cell r="D23997" t="str">
            <v>413050  Medical Health Services &amp; Support</v>
          </cell>
          <cell r="E23997" t="str">
            <v>Logistics</v>
          </cell>
          <cell r="F23997" t="str">
            <v>Water</v>
          </cell>
        </row>
        <row r="23998">
          <cell r="B23998">
            <v>2174.9899999999998</v>
          </cell>
          <cell r="C23998">
            <v>2014</v>
          </cell>
          <cell r="D23998" t="str">
            <v>413050  Medical Health Services &amp; Support</v>
          </cell>
          <cell r="E23998" t="str">
            <v>Informal Settlements</v>
          </cell>
          <cell r="F23998" t="str">
            <v>Water</v>
          </cell>
        </row>
        <row r="23999">
          <cell r="B23999">
            <v>0</v>
          </cell>
          <cell r="C23999">
            <v>2014</v>
          </cell>
          <cell r="D23999" t="str">
            <v>413050  Medical Health Services &amp; Support</v>
          </cell>
          <cell r="E23999" t="str">
            <v>Planning &amp; Design</v>
          </cell>
          <cell r="F23999" t="str">
            <v>Water</v>
          </cell>
        </row>
        <row r="24000">
          <cell r="B24000">
            <v>12302.7</v>
          </cell>
          <cell r="C24000">
            <v>2014</v>
          </cell>
          <cell r="D24000" t="str">
            <v>413050  Medical Health Services &amp; Support</v>
          </cell>
          <cell r="E24000" t="str">
            <v>Informal Settlements</v>
          </cell>
          <cell r="F24000" t="str">
            <v>Water</v>
          </cell>
        </row>
        <row r="24001">
          <cell r="B24001">
            <v>0</v>
          </cell>
          <cell r="C24001">
            <v>2014</v>
          </cell>
          <cell r="D24001" t="str">
            <v>413050  Medical Health Services &amp; Support</v>
          </cell>
          <cell r="E24001" t="str">
            <v>Logistics</v>
          </cell>
          <cell r="F24001" t="str">
            <v>Water</v>
          </cell>
        </row>
        <row r="24002">
          <cell r="B24002">
            <v>2937</v>
          </cell>
          <cell r="C24002">
            <v>2014</v>
          </cell>
          <cell r="D24002" t="str">
            <v>413050  Medical Health Services &amp; Support</v>
          </cell>
          <cell r="E24002" t="str">
            <v>Logistics</v>
          </cell>
          <cell r="F24002" t="str">
            <v>Water</v>
          </cell>
        </row>
        <row r="24003">
          <cell r="B24003">
            <v>136.15</v>
          </cell>
          <cell r="C24003">
            <v>2014</v>
          </cell>
          <cell r="D24003" t="str">
            <v>413050  Medical Health Services &amp; Support</v>
          </cell>
          <cell r="E24003" t="str">
            <v>Logistics</v>
          </cell>
          <cell r="F24003" t="str">
            <v>Water</v>
          </cell>
        </row>
        <row r="24004">
          <cell r="B24004">
            <v>0</v>
          </cell>
          <cell r="C24004">
            <v>2014</v>
          </cell>
          <cell r="D24004" t="str">
            <v>413050  Medical Health Services &amp; Support</v>
          </cell>
          <cell r="E24004" t="str">
            <v>District 1</v>
          </cell>
          <cell r="F24004" t="str">
            <v>Water</v>
          </cell>
        </row>
        <row r="24005">
          <cell r="B24005">
            <v>50187.64</v>
          </cell>
          <cell r="C24005">
            <v>2014</v>
          </cell>
          <cell r="D24005" t="str">
            <v>413050  Medical Health Services &amp; Support</v>
          </cell>
          <cell r="E24005" t="str">
            <v>District 1</v>
          </cell>
          <cell r="F24005" t="str">
            <v>Water</v>
          </cell>
        </row>
        <row r="24006">
          <cell r="B24006">
            <v>1681.04</v>
          </cell>
          <cell r="C24006">
            <v>2014</v>
          </cell>
          <cell r="D24006" t="str">
            <v>413050  Medical Health Services &amp; Support</v>
          </cell>
          <cell r="E24006" t="str">
            <v>District 8</v>
          </cell>
          <cell r="F24006" t="str">
            <v>Water</v>
          </cell>
        </row>
        <row r="24007">
          <cell r="B24007">
            <v>9945.1</v>
          </cell>
          <cell r="C24007">
            <v>2014</v>
          </cell>
          <cell r="D24007" t="str">
            <v>413050  Medical Health Services &amp; Support</v>
          </cell>
          <cell r="E24007" t="str">
            <v>District 6</v>
          </cell>
          <cell r="F24007" t="str">
            <v>Water</v>
          </cell>
        </row>
        <row r="24008">
          <cell r="B24008">
            <v>0</v>
          </cell>
          <cell r="C24008">
            <v>2014</v>
          </cell>
          <cell r="D24008" t="str">
            <v>413050  Medical Health Services &amp; Support</v>
          </cell>
          <cell r="E24008" t="str">
            <v>District 3</v>
          </cell>
          <cell r="F24008" t="str">
            <v>Water</v>
          </cell>
        </row>
        <row r="24009">
          <cell r="B24009">
            <v>0</v>
          </cell>
          <cell r="C24009">
            <v>2014</v>
          </cell>
          <cell r="D24009" t="str">
            <v>413050  Medical Health Services &amp; Support</v>
          </cell>
          <cell r="E24009" t="str">
            <v>District 3</v>
          </cell>
          <cell r="F24009" t="str">
            <v>Water</v>
          </cell>
        </row>
        <row r="24010">
          <cell r="B24010">
            <v>2364.81</v>
          </cell>
          <cell r="C24010">
            <v>2014</v>
          </cell>
          <cell r="D24010" t="str">
            <v>413050  Medical Health Services &amp; Support</v>
          </cell>
          <cell r="E24010" t="str">
            <v>District 4</v>
          </cell>
          <cell r="F24010" t="str">
            <v>Water</v>
          </cell>
        </row>
        <row r="24011">
          <cell r="B24011">
            <v>13145.08</v>
          </cell>
          <cell r="C24011">
            <v>2014</v>
          </cell>
          <cell r="D24011" t="str">
            <v>413050  Medical Health Services &amp; Support</v>
          </cell>
          <cell r="E24011" t="str">
            <v>District 4</v>
          </cell>
          <cell r="F24011" t="str">
            <v>Water</v>
          </cell>
        </row>
        <row r="24012">
          <cell r="B24012">
            <v>12356.29</v>
          </cell>
          <cell r="C24012">
            <v>2014</v>
          </cell>
          <cell r="D24012" t="str">
            <v>413050  Medical Health Services &amp; Support</v>
          </cell>
          <cell r="E24012" t="str">
            <v>District 4</v>
          </cell>
          <cell r="F24012" t="str">
            <v>Water</v>
          </cell>
        </row>
        <row r="24013">
          <cell r="B24013">
            <v>15411.4</v>
          </cell>
          <cell r="C24013">
            <v>2014</v>
          </cell>
          <cell r="D24013" t="str">
            <v>413050  Medical Health Services &amp; Support</v>
          </cell>
          <cell r="E24013" t="str">
            <v>District 4</v>
          </cell>
          <cell r="F24013" t="str">
            <v>Water</v>
          </cell>
        </row>
        <row r="24014">
          <cell r="B24014">
            <v>1988.66</v>
          </cell>
          <cell r="C24014">
            <v>2014</v>
          </cell>
          <cell r="D24014" t="str">
            <v>413050  Medical Health Services &amp; Support</v>
          </cell>
          <cell r="E24014" t="str">
            <v>District 6</v>
          </cell>
          <cell r="F24014" t="str">
            <v>Water</v>
          </cell>
        </row>
        <row r="24015">
          <cell r="B24015">
            <v>0</v>
          </cell>
          <cell r="C24015">
            <v>2014</v>
          </cell>
          <cell r="D24015" t="str">
            <v>413050  Medical Health Services &amp; Support</v>
          </cell>
          <cell r="E24015" t="str">
            <v>District 6</v>
          </cell>
          <cell r="F24015" t="str">
            <v>Water</v>
          </cell>
        </row>
        <row r="24016">
          <cell r="B24016">
            <v>4059.84</v>
          </cell>
          <cell r="C24016">
            <v>2014</v>
          </cell>
          <cell r="D24016" t="str">
            <v>413050  Medical Health Services &amp; Support</v>
          </cell>
          <cell r="E24016" t="str">
            <v>District 6</v>
          </cell>
          <cell r="F24016" t="str">
            <v>Water</v>
          </cell>
        </row>
        <row r="24017">
          <cell r="B24017">
            <v>225</v>
          </cell>
          <cell r="C24017">
            <v>2014</v>
          </cell>
          <cell r="D24017" t="str">
            <v>413050  Medical Health Services &amp; Support</v>
          </cell>
          <cell r="E24017" t="str">
            <v>District 6</v>
          </cell>
          <cell r="F24017" t="str">
            <v>Water</v>
          </cell>
        </row>
        <row r="24018">
          <cell r="B24018">
            <v>3391.98</v>
          </cell>
          <cell r="C24018">
            <v>2014</v>
          </cell>
          <cell r="D24018" t="str">
            <v>413050  Medical Health Services &amp; Support</v>
          </cell>
          <cell r="E24018" t="str">
            <v>District 6</v>
          </cell>
          <cell r="F24018" t="str">
            <v>Water</v>
          </cell>
        </row>
        <row r="24019">
          <cell r="B24019">
            <v>9593.7199999999993</v>
          </cell>
          <cell r="C24019">
            <v>2014</v>
          </cell>
          <cell r="D24019" t="str">
            <v>413050  Medical Health Services &amp; Support</v>
          </cell>
          <cell r="E24019" t="str">
            <v>District 8</v>
          </cell>
          <cell r="F24019" t="str">
            <v>Water</v>
          </cell>
        </row>
        <row r="24020">
          <cell r="B24020">
            <v>88786.03</v>
          </cell>
          <cell r="C24020">
            <v>2014</v>
          </cell>
          <cell r="D24020" t="str">
            <v>413050  Medical Health Services &amp; Support</v>
          </cell>
          <cell r="E24020" t="str">
            <v>District 7</v>
          </cell>
          <cell r="F24020" t="str">
            <v>Sewer</v>
          </cell>
        </row>
        <row r="24021">
          <cell r="B24021">
            <v>0</v>
          </cell>
          <cell r="C24021">
            <v>2014</v>
          </cell>
          <cell r="D24021" t="str">
            <v>413050  Medical Health Services &amp; Support</v>
          </cell>
          <cell r="E24021" t="str">
            <v>Informal Settlements</v>
          </cell>
          <cell r="F24021" t="str">
            <v>Sewer</v>
          </cell>
        </row>
        <row r="24022">
          <cell r="B24022">
            <v>234.83</v>
          </cell>
          <cell r="C24022">
            <v>2014</v>
          </cell>
          <cell r="D24022" t="str">
            <v>413050  Medical Health Services &amp; Support</v>
          </cell>
          <cell r="E24022" t="str">
            <v>Informal Settlements</v>
          </cell>
          <cell r="F24022" t="str">
            <v>Sewer</v>
          </cell>
        </row>
        <row r="24023">
          <cell r="B24023">
            <v>24230.76</v>
          </cell>
          <cell r="C24023">
            <v>2014</v>
          </cell>
          <cell r="D24023" t="str">
            <v>413050  Medical Health Services &amp; Support</v>
          </cell>
          <cell r="E24023" t="str">
            <v>Logistics</v>
          </cell>
          <cell r="F24023" t="str">
            <v>Sewer</v>
          </cell>
        </row>
        <row r="24024">
          <cell r="B24024">
            <v>8830.84</v>
          </cell>
          <cell r="C24024">
            <v>2014</v>
          </cell>
          <cell r="D24024" t="str">
            <v>413050  Medical Health Services &amp; Support</v>
          </cell>
          <cell r="E24024" t="str">
            <v>Logistics</v>
          </cell>
          <cell r="F24024" t="str">
            <v>Sewer</v>
          </cell>
        </row>
        <row r="24025">
          <cell r="B24025">
            <v>0</v>
          </cell>
          <cell r="C24025">
            <v>2014</v>
          </cell>
          <cell r="D24025" t="str">
            <v>413050  Medical Health Services &amp; Support</v>
          </cell>
          <cell r="E24025" t="str">
            <v>Logistics</v>
          </cell>
          <cell r="F24025" t="str">
            <v>Sewer</v>
          </cell>
        </row>
        <row r="24026">
          <cell r="B24026">
            <v>0</v>
          </cell>
          <cell r="C24026">
            <v>2014</v>
          </cell>
          <cell r="D24026" t="str">
            <v>413050  Medical Health Services &amp; Support</v>
          </cell>
          <cell r="E24026" t="str">
            <v>Logistics</v>
          </cell>
          <cell r="F24026" t="str">
            <v>Sewer</v>
          </cell>
        </row>
        <row r="24027">
          <cell r="B24027">
            <v>0</v>
          </cell>
          <cell r="C24027">
            <v>2014</v>
          </cell>
          <cell r="D24027" t="str">
            <v>413050  Medical Health Services &amp; Support</v>
          </cell>
          <cell r="E24027" t="str">
            <v>Logistics</v>
          </cell>
          <cell r="F24027" t="str">
            <v>Sewer</v>
          </cell>
        </row>
        <row r="24028">
          <cell r="B24028">
            <v>10556.74</v>
          </cell>
          <cell r="C24028">
            <v>2014</v>
          </cell>
          <cell r="D24028" t="str">
            <v>413050  Medical Health Services &amp; Support</v>
          </cell>
          <cell r="E24028" t="str">
            <v>District 1</v>
          </cell>
          <cell r="F24028" t="str">
            <v>Sewer</v>
          </cell>
        </row>
        <row r="24029">
          <cell r="B24029">
            <v>3385.52</v>
          </cell>
          <cell r="C24029">
            <v>2014</v>
          </cell>
          <cell r="D24029" t="str">
            <v>413050  Medical Health Services &amp; Support</v>
          </cell>
          <cell r="E24029" t="str">
            <v>District 7</v>
          </cell>
          <cell r="F24029" t="str">
            <v>Sewer</v>
          </cell>
        </row>
        <row r="24030">
          <cell r="B24030">
            <v>10320.030000000001</v>
          </cell>
          <cell r="C24030">
            <v>2014</v>
          </cell>
          <cell r="D24030" t="str">
            <v>413050  Medical Health Services &amp; Support</v>
          </cell>
          <cell r="E24030" t="str">
            <v>District 6</v>
          </cell>
          <cell r="F24030" t="str">
            <v>Sewer</v>
          </cell>
        </row>
        <row r="24031">
          <cell r="B24031">
            <v>0</v>
          </cell>
          <cell r="C24031">
            <v>2014</v>
          </cell>
          <cell r="D24031" t="str">
            <v>413050  Medical Health Services &amp; Support</v>
          </cell>
          <cell r="E24031" t="str">
            <v>District 7</v>
          </cell>
          <cell r="F24031" t="str">
            <v>Sewer</v>
          </cell>
        </row>
        <row r="24032">
          <cell r="B24032">
            <v>0</v>
          </cell>
          <cell r="C24032">
            <v>2014</v>
          </cell>
          <cell r="D24032" t="str">
            <v>413050  Medical Health Services &amp; Support</v>
          </cell>
          <cell r="E24032" t="str">
            <v>District 7</v>
          </cell>
          <cell r="F24032" t="str">
            <v>Sewer</v>
          </cell>
        </row>
        <row r="24033">
          <cell r="B24033">
            <v>3127.76</v>
          </cell>
          <cell r="C24033">
            <v>2014</v>
          </cell>
          <cell r="D24033" t="str">
            <v>413050  Medical Health Services &amp; Support</v>
          </cell>
          <cell r="E24033" t="str">
            <v>District 3</v>
          </cell>
          <cell r="F24033" t="str">
            <v>Sewer</v>
          </cell>
        </row>
        <row r="24034">
          <cell r="B24034">
            <v>0</v>
          </cell>
          <cell r="C24034">
            <v>2014</v>
          </cell>
          <cell r="D24034" t="str">
            <v>413050  Medical Health Services &amp; Support</v>
          </cell>
          <cell r="E24034" t="str">
            <v>District 3</v>
          </cell>
          <cell r="F24034" t="str">
            <v>Sewer</v>
          </cell>
        </row>
        <row r="24035">
          <cell r="B24035">
            <v>0</v>
          </cell>
          <cell r="C24035">
            <v>2014</v>
          </cell>
          <cell r="D24035" t="str">
            <v>413050  Medical Health Services &amp; Support</v>
          </cell>
          <cell r="E24035" t="str">
            <v>District 3</v>
          </cell>
          <cell r="F24035" t="str">
            <v>Sewer</v>
          </cell>
        </row>
        <row r="24036">
          <cell r="B24036">
            <v>2936.98</v>
          </cell>
          <cell r="C24036">
            <v>2014</v>
          </cell>
          <cell r="D24036" t="str">
            <v>413050  Medical Health Services &amp; Support</v>
          </cell>
          <cell r="E24036" t="str">
            <v>District 4</v>
          </cell>
          <cell r="F24036" t="str">
            <v>Sewer</v>
          </cell>
        </row>
        <row r="24037">
          <cell r="B24037">
            <v>7879.46</v>
          </cell>
          <cell r="C24037">
            <v>2014</v>
          </cell>
          <cell r="D24037" t="str">
            <v>413050  Medical Health Services &amp; Support</v>
          </cell>
          <cell r="E24037" t="str">
            <v>District 4</v>
          </cell>
          <cell r="F24037" t="str">
            <v>Sewer</v>
          </cell>
        </row>
        <row r="24038">
          <cell r="B24038">
            <v>18157.43</v>
          </cell>
          <cell r="C24038">
            <v>2014</v>
          </cell>
          <cell r="D24038" t="str">
            <v>413050  Medical Health Services &amp; Support</v>
          </cell>
          <cell r="E24038" t="str">
            <v>District 4</v>
          </cell>
          <cell r="F24038" t="str">
            <v>Sewer</v>
          </cell>
        </row>
        <row r="24039">
          <cell r="B24039">
            <v>314.73</v>
          </cell>
          <cell r="C24039">
            <v>2014</v>
          </cell>
          <cell r="D24039" t="str">
            <v>413050  Medical Health Services &amp; Support</v>
          </cell>
          <cell r="E24039" t="str">
            <v>District 6</v>
          </cell>
          <cell r="F24039" t="str">
            <v>Sewer</v>
          </cell>
        </row>
        <row r="24040">
          <cell r="B24040">
            <v>0</v>
          </cell>
          <cell r="C24040">
            <v>2014</v>
          </cell>
          <cell r="D24040" t="str">
            <v>413050  Medical Health Services &amp; Support</v>
          </cell>
          <cell r="E24040" t="str">
            <v>District 6</v>
          </cell>
          <cell r="F24040" t="str">
            <v>Sewer</v>
          </cell>
        </row>
        <row r="24041">
          <cell r="B24041">
            <v>0</v>
          </cell>
          <cell r="C24041">
            <v>2014</v>
          </cell>
          <cell r="D24041" t="str">
            <v>413050  Medical Health Services &amp; Support</v>
          </cell>
          <cell r="E24041" t="str">
            <v>District 6</v>
          </cell>
          <cell r="F24041" t="str">
            <v>Sewer</v>
          </cell>
        </row>
        <row r="24042">
          <cell r="B24042">
            <v>0</v>
          </cell>
          <cell r="C24042">
            <v>2014</v>
          </cell>
          <cell r="D24042" t="str">
            <v>413050  Medical Health Services &amp; Support</v>
          </cell>
          <cell r="E24042" t="str">
            <v>District 6</v>
          </cell>
          <cell r="F24042" t="str">
            <v>Sewer</v>
          </cell>
        </row>
        <row r="24043">
          <cell r="B24043">
            <v>2050.23</v>
          </cell>
          <cell r="C24043">
            <v>2014</v>
          </cell>
          <cell r="D24043" t="str">
            <v>413050  Medical Health Services &amp; Support</v>
          </cell>
          <cell r="E24043" t="str">
            <v>District 6</v>
          </cell>
          <cell r="F24043" t="str">
            <v>Sewer</v>
          </cell>
        </row>
        <row r="24044">
          <cell r="B24044">
            <v>3750</v>
          </cell>
          <cell r="C24044">
            <v>2014</v>
          </cell>
          <cell r="D24044" t="str">
            <v>413100  Membership Fees: Professional</v>
          </cell>
          <cell r="E24044" t="str">
            <v>Planning &amp; Design</v>
          </cell>
          <cell r="F24044" t="str">
            <v>Water</v>
          </cell>
        </row>
        <row r="24045">
          <cell r="B24045">
            <v>125738.58</v>
          </cell>
          <cell r="C24045">
            <v>2014</v>
          </cell>
          <cell r="D24045" t="str">
            <v>413150  Minor Tools , Equipment &amp; Other</v>
          </cell>
          <cell r="E24045" t="str">
            <v>District 1</v>
          </cell>
          <cell r="F24045" t="str">
            <v>Water</v>
          </cell>
        </row>
        <row r="24046">
          <cell r="B24046">
            <v>6859.18</v>
          </cell>
          <cell r="C24046">
            <v>2014</v>
          </cell>
          <cell r="D24046" t="str">
            <v>413150  Minor Tools , Equipment &amp; Other</v>
          </cell>
          <cell r="E24046" t="str">
            <v>District 1</v>
          </cell>
          <cell r="F24046" t="str">
            <v>Water</v>
          </cell>
        </row>
        <row r="24047">
          <cell r="B24047">
            <v>196.16</v>
          </cell>
          <cell r="C24047">
            <v>2014</v>
          </cell>
          <cell r="D24047" t="str">
            <v>413150  Minor Tools , Equipment &amp; Other</v>
          </cell>
          <cell r="E24047" t="str">
            <v>District 8</v>
          </cell>
          <cell r="F24047" t="str">
            <v>Water</v>
          </cell>
        </row>
        <row r="24048">
          <cell r="B24048">
            <v>150750.32999999999</v>
          </cell>
          <cell r="C24048">
            <v>2014</v>
          </cell>
          <cell r="D24048" t="str">
            <v>413150  Minor Tools , Equipment &amp; Other</v>
          </cell>
          <cell r="E24048" t="str">
            <v>District 8</v>
          </cell>
          <cell r="F24048" t="str">
            <v>Water</v>
          </cell>
        </row>
        <row r="24049">
          <cell r="B24049">
            <v>42620.98</v>
          </cell>
          <cell r="C24049">
            <v>2014</v>
          </cell>
          <cell r="D24049" t="str">
            <v>413150  Minor Tools , Equipment &amp; Other</v>
          </cell>
          <cell r="E24049" t="str">
            <v>District 6</v>
          </cell>
          <cell r="F24049" t="str">
            <v>Water</v>
          </cell>
        </row>
        <row r="24050">
          <cell r="B24050">
            <v>2367.39</v>
          </cell>
          <cell r="C24050">
            <v>2014</v>
          </cell>
          <cell r="D24050" t="str">
            <v>413150  Minor Tools , Equipment &amp; Other</v>
          </cell>
          <cell r="E24050" t="str">
            <v>District 3</v>
          </cell>
          <cell r="F24050" t="str">
            <v>Water</v>
          </cell>
        </row>
        <row r="24051">
          <cell r="B24051">
            <v>142047</v>
          </cell>
          <cell r="C24051">
            <v>2014</v>
          </cell>
          <cell r="D24051" t="str">
            <v>413150  Minor Tools , Equipment &amp; Other</v>
          </cell>
          <cell r="E24051" t="str">
            <v>District 3</v>
          </cell>
          <cell r="F24051" t="str">
            <v>Water</v>
          </cell>
        </row>
        <row r="24052">
          <cell r="B24052">
            <v>657.46</v>
          </cell>
          <cell r="C24052">
            <v>2014</v>
          </cell>
          <cell r="D24052" t="str">
            <v>413150  Minor Tools , Equipment &amp; Other</v>
          </cell>
          <cell r="E24052" t="str">
            <v>District 4</v>
          </cell>
          <cell r="F24052" t="str">
            <v>Water</v>
          </cell>
        </row>
        <row r="24053">
          <cell r="B24053">
            <v>73613.37</v>
          </cell>
          <cell r="C24053">
            <v>2014</v>
          </cell>
          <cell r="D24053" t="str">
            <v>413150  Minor Tools , Equipment &amp; Other</v>
          </cell>
          <cell r="E24053" t="str">
            <v>District 4</v>
          </cell>
          <cell r="F24053" t="str">
            <v>Water</v>
          </cell>
        </row>
        <row r="24054">
          <cell r="B24054">
            <v>115812.46</v>
          </cell>
          <cell r="C24054">
            <v>2014</v>
          </cell>
          <cell r="D24054" t="str">
            <v>413150  Minor Tools , Equipment &amp; Other</v>
          </cell>
          <cell r="E24054" t="str">
            <v>District 4</v>
          </cell>
          <cell r="F24054" t="str">
            <v>Water</v>
          </cell>
        </row>
        <row r="24055">
          <cell r="B24055">
            <v>38863.54</v>
          </cell>
          <cell r="C24055">
            <v>2014</v>
          </cell>
          <cell r="D24055" t="str">
            <v>413150  Minor Tools , Equipment &amp; Other</v>
          </cell>
          <cell r="E24055" t="str">
            <v>District 4</v>
          </cell>
          <cell r="F24055" t="str">
            <v>Water</v>
          </cell>
        </row>
        <row r="24056">
          <cell r="B24056">
            <v>0</v>
          </cell>
          <cell r="C24056">
            <v>2014</v>
          </cell>
          <cell r="D24056" t="str">
            <v>413150  Minor Tools , Equipment &amp; Other</v>
          </cell>
          <cell r="E24056" t="str">
            <v>District 8</v>
          </cell>
          <cell r="F24056" t="str">
            <v>Water</v>
          </cell>
        </row>
        <row r="24057">
          <cell r="B24057">
            <v>13600.88</v>
          </cell>
          <cell r="C24057">
            <v>2014</v>
          </cell>
          <cell r="D24057" t="str">
            <v>413150  Minor Tools , Equipment &amp; Other</v>
          </cell>
          <cell r="E24057" t="str">
            <v>District 6</v>
          </cell>
          <cell r="F24057" t="str">
            <v>Water</v>
          </cell>
        </row>
        <row r="24058">
          <cell r="B24058">
            <v>500063.99</v>
          </cell>
          <cell r="C24058">
            <v>2014</v>
          </cell>
          <cell r="D24058" t="str">
            <v>413150  Minor Tools , Equipment &amp; Other</v>
          </cell>
          <cell r="E24058" t="str">
            <v>District 6</v>
          </cell>
          <cell r="F24058" t="str">
            <v>Water</v>
          </cell>
        </row>
        <row r="24059">
          <cell r="B24059">
            <v>20708.45</v>
          </cell>
          <cell r="C24059">
            <v>2014</v>
          </cell>
          <cell r="D24059" t="str">
            <v>413150  Minor Tools , Equipment &amp; Other</v>
          </cell>
          <cell r="E24059" t="str">
            <v>District 6</v>
          </cell>
          <cell r="F24059" t="str">
            <v>Water</v>
          </cell>
        </row>
        <row r="24060">
          <cell r="B24060">
            <v>27747.5</v>
          </cell>
          <cell r="C24060">
            <v>2014</v>
          </cell>
          <cell r="D24060" t="str">
            <v>413150  Minor Tools , Equipment &amp; Other</v>
          </cell>
          <cell r="E24060" t="str">
            <v>District 6</v>
          </cell>
          <cell r="F24060" t="str">
            <v>Water</v>
          </cell>
        </row>
        <row r="24061">
          <cell r="B24061">
            <v>29598.86</v>
          </cell>
          <cell r="C24061">
            <v>2014</v>
          </cell>
          <cell r="D24061" t="str">
            <v>413150  Minor Tools , Equipment &amp; Other</v>
          </cell>
          <cell r="E24061" t="str">
            <v>District 6</v>
          </cell>
          <cell r="F24061" t="str">
            <v>Water</v>
          </cell>
        </row>
        <row r="24062">
          <cell r="B24062">
            <v>0</v>
          </cell>
          <cell r="C24062">
            <v>2014</v>
          </cell>
          <cell r="D24062" t="str">
            <v>413150  Minor Tools , Equipment &amp; Other</v>
          </cell>
          <cell r="E24062" t="str">
            <v>District 8</v>
          </cell>
          <cell r="F24062" t="str">
            <v>Water</v>
          </cell>
        </row>
        <row r="24063">
          <cell r="B24063">
            <v>4677.88</v>
          </cell>
          <cell r="C24063">
            <v>2014</v>
          </cell>
          <cell r="D24063" t="str">
            <v>413150  Minor Tools , Equipment &amp; Other</v>
          </cell>
          <cell r="E24063" t="str">
            <v>District 8</v>
          </cell>
          <cell r="F24063" t="str">
            <v>Water</v>
          </cell>
        </row>
        <row r="24064">
          <cell r="B24064">
            <v>0</v>
          </cell>
          <cell r="C24064">
            <v>2014</v>
          </cell>
          <cell r="D24064" t="str">
            <v>413150  Minor Tools , Equipment &amp; Other</v>
          </cell>
          <cell r="E24064" t="str">
            <v>District 8</v>
          </cell>
          <cell r="F24064" t="str">
            <v>Water</v>
          </cell>
        </row>
        <row r="24065">
          <cell r="B24065">
            <v>651717.73</v>
          </cell>
          <cell r="C24065">
            <v>2014</v>
          </cell>
          <cell r="D24065" t="str">
            <v>413150  Minor Tools , Equipment &amp; Other</v>
          </cell>
          <cell r="E24065" t="str">
            <v>District 8</v>
          </cell>
          <cell r="F24065" t="str">
            <v>Water</v>
          </cell>
        </row>
        <row r="24066">
          <cell r="B24066">
            <v>0</v>
          </cell>
          <cell r="C24066">
            <v>2014</v>
          </cell>
          <cell r="D24066" t="str">
            <v>413150  Minor Tools , Equipment &amp; Other</v>
          </cell>
          <cell r="E24066" t="e">
            <v>#N/A</v>
          </cell>
          <cell r="F24066" t="str">
            <v>Sewer</v>
          </cell>
        </row>
        <row r="24067">
          <cell r="B24067">
            <v>3675.1</v>
          </cell>
          <cell r="C24067">
            <v>2014</v>
          </cell>
          <cell r="D24067" t="str">
            <v>413150  Minor Tools , Equipment &amp; Other</v>
          </cell>
          <cell r="E24067" t="str">
            <v>District 1</v>
          </cell>
          <cell r="F24067" t="str">
            <v>Water</v>
          </cell>
        </row>
        <row r="24068">
          <cell r="B24068">
            <v>1030386.09</v>
          </cell>
          <cell r="C24068">
            <v>2014</v>
          </cell>
          <cell r="D24068" t="str">
            <v>413150  Minor Tools , Equipment &amp; Other</v>
          </cell>
          <cell r="E24068" t="str">
            <v>Informal Settlements</v>
          </cell>
          <cell r="F24068" t="str">
            <v>Sewer</v>
          </cell>
        </row>
        <row r="24069">
          <cell r="B24069">
            <v>44162.98</v>
          </cell>
          <cell r="C24069">
            <v>2014</v>
          </cell>
          <cell r="D24069" t="str">
            <v>413150  Minor Tools , Equipment &amp; Other</v>
          </cell>
          <cell r="E24069" t="str">
            <v>Logistics</v>
          </cell>
          <cell r="F24069" t="str">
            <v>Sewer</v>
          </cell>
        </row>
        <row r="24070">
          <cell r="B24070">
            <v>46923</v>
          </cell>
          <cell r="C24070">
            <v>2014</v>
          </cell>
          <cell r="D24070" t="str">
            <v>413150  Minor Tools , Equipment &amp; Other</v>
          </cell>
          <cell r="E24070" t="str">
            <v>District 1</v>
          </cell>
          <cell r="F24070" t="str">
            <v>Sewer</v>
          </cell>
        </row>
        <row r="24071">
          <cell r="B24071">
            <v>57144.19</v>
          </cell>
          <cell r="C24071">
            <v>2014</v>
          </cell>
          <cell r="D24071" t="str">
            <v>413150  Minor Tools , Equipment &amp; Other</v>
          </cell>
          <cell r="E24071" t="str">
            <v>District 7</v>
          </cell>
          <cell r="F24071" t="str">
            <v>Sewer</v>
          </cell>
        </row>
        <row r="24072">
          <cell r="B24072">
            <v>13442.66</v>
          </cell>
          <cell r="C24072">
            <v>2014</v>
          </cell>
          <cell r="D24072" t="str">
            <v>413150  Minor Tools , Equipment &amp; Other</v>
          </cell>
          <cell r="E24072" t="str">
            <v>District 6</v>
          </cell>
          <cell r="F24072" t="str">
            <v>Sewer</v>
          </cell>
        </row>
        <row r="24073">
          <cell r="B24073">
            <v>7400</v>
          </cell>
          <cell r="C24073">
            <v>2014</v>
          </cell>
          <cell r="D24073" t="str">
            <v>413150  Minor Tools , Equipment &amp; Other</v>
          </cell>
          <cell r="E24073" t="str">
            <v>TOC</v>
          </cell>
          <cell r="F24073" t="str">
            <v>Sewer</v>
          </cell>
        </row>
        <row r="24074">
          <cell r="B24074">
            <v>50100.47</v>
          </cell>
          <cell r="C24074">
            <v>2014</v>
          </cell>
          <cell r="D24074" t="str">
            <v>413150  Minor Tools , Equipment &amp; Other</v>
          </cell>
          <cell r="E24074" t="str">
            <v>District 3</v>
          </cell>
          <cell r="F24074" t="str">
            <v>Sewer</v>
          </cell>
        </row>
        <row r="24075">
          <cell r="B24075">
            <v>94661.18</v>
          </cell>
          <cell r="C24075">
            <v>2014</v>
          </cell>
          <cell r="D24075" t="str">
            <v>413150  Minor Tools , Equipment &amp; Other</v>
          </cell>
          <cell r="E24075" t="str">
            <v>District 4</v>
          </cell>
          <cell r="F24075" t="str">
            <v>Sewer</v>
          </cell>
        </row>
        <row r="24076">
          <cell r="B24076">
            <v>22704.21</v>
          </cell>
          <cell r="C24076">
            <v>2014</v>
          </cell>
          <cell r="D24076" t="str">
            <v>413150  Minor Tools , Equipment &amp; Other</v>
          </cell>
          <cell r="E24076" t="str">
            <v>District 4</v>
          </cell>
          <cell r="F24076" t="str">
            <v>Sewer</v>
          </cell>
        </row>
        <row r="24077">
          <cell r="B24077">
            <v>27297.67</v>
          </cell>
          <cell r="C24077">
            <v>2014</v>
          </cell>
          <cell r="D24077" t="str">
            <v>413150  Minor Tools , Equipment &amp; Other</v>
          </cell>
          <cell r="E24077" t="str">
            <v>District 4</v>
          </cell>
          <cell r="F24077" t="str">
            <v>Sewer</v>
          </cell>
        </row>
        <row r="24078">
          <cell r="B24078">
            <v>18558.060000000001</v>
          </cell>
          <cell r="C24078">
            <v>2014</v>
          </cell>
          <cell r="D24078" t="str">
            <v>413150  Minor Tools , Equipment &amp; Other</v>
          </cell>
          <cell r="E24078" t="str">
            <v>District 6</v>
          </cell>
          <cell r="F24078" t="str">
            <v>Sewer</v>
          </cell>
        </row>
        <row r="24079">
          <cell r="B24079">
            <v>4827.5600000000004</v>
          </cell>
          <cell r="C24079">
            <v>2014</v>
          </cell>
          <cell r="D24079" t="str">
            <v>413150  Minor Tools , Equipment &amp; Other</v>
          </cell>
          <cell r="E24079" t="str">
            <v>District 6</v>
          </cell>
          <cell r="F24079" t="str">
            <v>Sewer</v>
          </cell>
        </row>
        <row r="24080">
          <cell r="B24080">
            <v>58444.62</v>
          </cell>
          <cell r="C24080">
            <v>2014</v>
          </cell>
          <cell r="D24080" t="str">
            <v>413150  Minor Tools , Equipment &amp; Other</v>
          </cell>
          <cell r="E24080" t="str">
            <v>District 6</v>
          </cell>
          <cell r="F24080" t="str">
            <v>Sewer</v>
          </cell>
        </row>
        <row r="24081">
          <cell r="B24081">
            <v>50383.24</v>
          </cell>
          <cell r="C24081">
            <v>2014</v>
          </cell>
          <cell r="D24081" t="str">
            <v>413150  Minor Tools , Equipment &amp; Other</v>
          </cell>
          <cell r="E24081" t="str">
            <v>District 6</v>
          </cell>
          <cell r="F24081" t="str">
            <v>Sewer</v>
          </cell>
        </row>
        <row r="24082">
          <cell r="B24082">
            <v>170645.73</v>
          </cell>
          <cell r="C24082">
            <v>2014</v>
          </cell>
          <cell r="D24082" t="str">
            <v>413150  Minor Tools , Equipment &amp; Other</v>
          </cell>
          <cell r="E24082" t="str">
            <v>District 7</v>
          </cell>
          <cell r="F24082" t="str">
            <v>Sewer</v>
          </cell>
        </row>
        <row r="24083">
          <cell r="B24083">
            <v>3237.33</v>
          </cell>
          <cell r="C24083">
            <v>2014</v>
          </cell>
          <cell r="D24083" t="str">
            <v>413150  Minor Tools , Equipment &amp; Other</v>
          </cell>
          <cell r="E24083" t="str">
            <v>Logistics</v>
          </cell>
          <cell r="F24083" t="str">
            <v>Water</v>
          </cell>
        </row>
        <row r="24084">
          <cell r="B24084">
            <v>42999.87</v>
          </cell>
          <cell r="C24084">
            <v>2014</v>
          </cell>
          <cell r="D24084" t="str">
            <v>413150  Minor Tools , Equipment &amp; Other</v>
          </cell>
          <cell r="E24084" t="str">
            <v>Informal Settlements</v>
          </cell>
          <cell r="F24084" t="str">
            <v>Water</v>
          </cell>
        </row>
        <row r="24085">
          <cell r="B24085">
            <v>449.46</v>
          </cell>
          <cell r="C24085">
            <v>2014</v>
          </cell>
          <cell r="D24085" t="str">
            <v>413150  Minor Tools , Equipment &amp; Other</v>
          </cell>
          <cell r="E24085" t="str">
            <v>TOC</v>
          </cell>
          <cell r="F24085" t="str">
            <v>Water</v>
          </cell>
        </row>
        <row r="24086">
          <cell r="B24086">
            <v>990841.71</v>
          </cell>
          <cell r="C24086">
            <v>2014</v>
          </cell>
          <cell r="D24086" t="str">
            <v>413150  Minor Tools , Equipment &amp; Other</v>
          </cell>
          <cell r="E24086" t="str">
            <v>Informal Settlements</v>
          </cell>
          <cell r="F24086" t="str">
            <v>Water</v>
          </cell>
        </row>
        <row r="24087">
          <cell r="B24087">
            <v>20740.8</v>
          </cell>
          <cell r="C24087">
            <v>2014</v>
          </cell>
          <cell r="D24087" t="str">
            <v>413150  Minor Tools , Equipment &amp; Other</v>
          </cell>
          <cell r="E24087" t="str">
            <v>Logistics</v>
          </cell>
          <cell r="F24087" t="str">
            <v>Water</v>
          </cell>
        </row>
        <row r="24088">
          <cell r="B24088">
            <v>28519.86</v>
          </cell>
          <cell r="C24088">
            <v>2014</v>
          </cell>
          <cell r="D24088" t="str">
            <v>413150  Minor Tools , Equipment &amp; Other</v>
          </cell>
          <cell r="E24088" t="str">
            <v>Logistics</v>
          </cell>
          <cell r="F24088" t="str">
            <v>Water</v>
          </cell>
        </row>
        <row r="24089">
          <cell r="B24089">
            <v>36327.01</v>
          </cell>
          <cell r="C24089">
            <v>2014</v>
          </cell>
          <cell r="D24089" t="str">
            <v>413150  Minor Tools , Equipment &amp; Other</v>
          </cell>
          <cell r="E24089" t="str">
            <v>Logistics</v>
          </cell>
          <cell r="F24089" t="str">
            <v>Water</v>
          </cell>
        </row>
        <row r="24090">
          <cell r="B24090">
            <v>0</v>
          </cell>
          <cell r="C24090">
            <v>2014</v>
          </cell>
          <cell r="D24090" t="str">
            <v>413200  DO NOT USE - Occupational Health &amp; Safet</v>
          </cell>
          <cell r="E24090" t="str">
            <v>Logistics</v>
          </cell>
          <cell r="F24090" t="str">
            <v>Sewer</v>
          </cell>
        </row>
        <row r="24091">
          <cell r="B24091">
            <v>0</v>
          </cell>
          <cell r="C24091">
            <v>2014</v>
          </cell>
          <cell r="D24091" t="str">
            <v>413200  DO NOT USE - Occupational Health &amp; Safet</v>
          </cell>
          <cell r="E24091" t="str">
            <v>Logistics</v>
          </cell>
          <cell r="F24091" t="str">
            <v>Sewer</v>
          </cell>
        </row>
        <row r="24092">
          <cell r="B24092">
            <v>0</v>
          </cell>
          <cell r="C24092">
            <v>2014</v>
          </cell>
          <cell r="D24092" t="str">
            <v>413200  DO NOT USE - Occupational Health &amp; Safet</v>
          </cell>
          <cell r="E24092" t="str">
            <v>District 4</v>
          </cell>
          <cell r="F24092" t="str">
            <v>Sewer</v>
          </cell>
        </row>
        <row r="24093">
          <cell r="B24093">
            <v>0</v>
          </cell>
          <cell r="C24093">
            <v>2014</v>
          </cell>
          <cell r="D24093" t="str">
            <v>413200  DO NOT USE - Occupational Health &amp; Safet</v>
          </cell>
          <cell r="E24093" t="str">
            <v>District 4</v>
          </cell>
          <cell r="F24093" t="str">
            <v>Sewer</v>
          </cell>
        </row>
        <row r="24094">
          <cell r="B24094">
            <v>0</v>
          </cell>
          <cell r="C24094">
            <v>2014</v>
          </cell>
          <cell r="D24094" t="str">
            <v>413200  DO NOT USE - Occupational Health &amp; Safet</v>
          </cell>
          <cell r="E24094" t="str">
            <v>District 6</v>
          </cell>
          <cell r="F24094" t="str">
            <v>Sewer</v>
          </cell>
        </row>
        <row r="24095">
          <cell r="B24095">
            <v>0</v>
          </cell>
          <cell r="C24095">
            <v>2014</v>
          </cell>
          <cell r="D24095" t="str">
            <v>413200  DO NOT USE - Occupational Health &amp; Safet</v>
          </cell>
          <cell r="E24095" t="str">
            <v>District 6</v>
          </cell>
          <cell r="F24095" t="str">
            <v>Sewer</v>
          </cell>
        </row>
        <row r="24096">
          <cell r="B24096">
            <v>3383</v>
          </cell>
          <cell r="C24096">
            <v>2014</v>
          </cell>
          <cell r="D24096" t="str">
            <v>413200  DO NOT USE - Occupational Health &amp; Safet</v>
          </cell>
          <cell r="E24096" t="str">
            <v>District 7</v>
          </cell>
          <cell r="F24096" t="str">
            <v>Sewer</v>
          </cell>
        </row>
        <row r="24097">
          <cell r="B24097">
            <v>0</v>
          </cell>
          <cell r="C24097">
            <v>2014</v>
          </cell>
          <cell r="D24097" t="str">
            <v>413200  DO NOT USE - Occupational Health &amp; Safet</v>
          </cell>
          <cell r="E24097" t="str">
            <v>Informal Settlements</v>
          </cell>
          <cell r="F24097" t="str">
            <v>Water</v>
          </cell>
        </row>
        <row r="24098">
          <cell r="B24098">
            <v>0</v>
          </cell>
          <cell r="C24098">
            <v>2014</v>
          </cell>
          <cell r="D24098" t="str">
            <v>413200  DO NOT USE - Occupational Health &amp; Safet</v>
          </cell>
          <cell r="E24098" t="str">
            <v>Logistics</v>
          </cell>
          <cell r="F24098" t="str">
            <v>Water</v>
          </cell>
        </row>
        <row r="24099">
          <cell r="B24099">
            <v>0</v>
          </cell>
          <cell r="C24099">
            <v>2014</v>
          </cell>
          <cell r="D24099" t="str">
            <v>413200  DO NOT USE - Occupational Health &amp; Safet</v>
          </cell>
          <cell r="E24099" t="str">
            <v>District 4</v>
          </cell>
          <cell r="F24099" t="str">
            <v>Water</v>
          </cell>
        </row>
        <row r="24100">
          <cell r="B24100">
            <v>1740</v>
          </cell>
          <cell r="C24100">
            <v>2014</v>
          </cell>
          <cell r="D24100" t="str">
            <v>413200  DO NOT USE - Occupational Health &amp; Safet</v>
          </cell>
          <cell r="E24100" t="str">
            <v>District 4</v>
          </cell>
          <cell r="F24100" t="str">
            <v>Water</v>
          </cell>
        </row>
        <row r="24101">
          <cell r="B24101">
            <v>0</v>
          </cell>
          <cell r="C24101">
            <v>2014</v>
          </cell>
          <cell r="D24101" t="str">
            <v>413200  DO NOT USE - Occupational Health &amp; Safet</v>
          </cell>
          <cell r="E24101" t="str">
            <v>District 6</v>
          </cell>
          <cell r="F24101" t="str">
            <v>Water</v>
          </cell>
        </row>
        <row r="24102">
          <cell r="B24102">
            <v>0</v>
          </cell>
          <cell r="C24102">
            <v>2014</v>
          </cell>
          <cell r="D24102" t="str">
            <v>413200  DO NOT USE - Occupational Health &amp; Safet</v>
          </cell>
          <cell r="E24102" t="str">
            <v>District 6</v>
          </cell>
          <cell r="F24102" t="str">
            <v>Water</v>
          </cell>
        </row>
        <row r="24103">
          <cell r="B24103">
            <v>12849.18</v>
          </cell>
          <cell r="C24103">
            <v>2014</v>
          </cell>
          <cell r="D24103" t="str">
            <v>413220  Oil, Gas, Lubricants and Coal</v>
          </cell>
          <cell r="E24103" t="str">
            <v>District 8</v>
          </cell>
          <cell r="F24103" t="str">
            <v>Water</v>
          </cell>
        </row>
        <row r="24104">
          <cell r="B24104">
            <v>0</v>
          </cell>
          <cell r="C24104">
            <v>2014</v>
          </cell>
          <cell r="D24104" t="str">
            <v>413220  Oil, Gas, Lubricants and Coal</v>
          </cell>
          <cell r="E24104" t="str">
            <v>District 8</v>
          </cell>
          <cell r="F24104" t="str">
            <v>Water</v>
          </cell>
        </row>
        <row r="24105">
          <cell r="B24105">
            <v>2681.8</v>
          </cell>
          <cell r="C24105">
            <v>2014</v>
          </cell>
          <cell r="D24105" t="str">
            <v>413220  Oil, Gas, Lubricants and Coal</v>
          </cell>
          <cell r="E24105" t="str">
            <v>District 6</v>
          </cell>
          <cell r="F24105" t="str">
            <v>Water</v>
          </cell>
        </row>
        <row r="24106">
          <cell r="B24106">
            <v>1529.44</v>
          </cell>
          <cell r="C24106">
            <v>2014</v>
          </cell>
          <cell r="D24106" t="str">
            <v>413220  Oil, Gas, Lubricants and Coal</v>
          </cell>
          <cell r="E24106" t="str">
            <v>District 6</v>
          </cell>
          <cell r="F24106" t="str">
            <v>Water</v>
          </cell>
        </row>
        <row r="24107">
          <cell r="B24107">
            <v>521.51</v>
          </cell>
          <cell r="C24107">
            <v>2014</v>
          </cell>
          <cell r="D24107" t="str">
            <v>413220  Oil, Gas, Lubricants and Coal</v>
          </cell>
          <cell r="E24107" t="str">
            <v>District 6</v>
          </cell>
          <cell r="F24107" t="str">
            <v>Water</v>
          </cell>
        </row>
        <row r="24108">
          <cell r="B24108">
            <v>0</v>
          </cell>
          <cell r="C24108">
            <v>2014</v>
          </cell>
          <cell r="D24108" t="str">
            <v>413220  Oil, Gas, Lubricants and Coal</v>
          </cell>
          <cell r="E24108" t="str">
            <v>District 6</v>
          </cell>
          <cell r="F24108" t="str">
            <v>Water</v>
          </cell>
        </row>
        <row r="24109">
          <cell r="B24109">
            <v>259.8</v>
          </cell>
          <cell r="C24109">
            <v>2014</v>
          </cell>
          <cell r="D24109" t="str">
            <v>413220  Oil, Gas, Lubricants and Coal</v>
          </cell>
          <cell r="E24109" t="str">
            <v>District 4</v>
          </cell>
          <cell r="F24109" t="str">
            <v>Water</v>
          </cell>
        </row>
        <row r="24110">
          <cell r="B24110">
            <v>284.86</v>
          </cell>
          <cell r="C24110">
            <v>2014</v>
          </cell>
          <cell r="D24110" t="str">
            <v>413220  Oil, Gas, Lubricants and Coal</v>
          </cell>
          <cell r="E24110" t="str">
            <v>District 4</v>
          </cell>
          <cell r="F24110" t="str">
            <v>Water</v>
          </cell>
        </row>
        <row r="24111">
          <cell r="B24111">
            <v>191.87</v>
          </cell>
          <cell r="C24111">
            <v>2014</v>
          </cell>
          <cell r="D24111" t="str">
            <v>413220  Oil, Gas, Lubricants and Coal</v>
          </cell>
          <cell r="E24111" t="str">
            <v>District 4</v>
          </cell>
          <cell r="F24111" t="str">
            <v>Water</v>
          </cell>
        </row>
        <row r="24112">
          <cell r="B24112">
            <v>0</v>
          </cell>
          <cell r="C24112">
            <v>2014</v>
          </cell>
          <cell r="D24112" t="str">
            <v>413220  Oil, Gas, Lubricants and Coal</v>
          </cell>
          <cell r="E24112" t="str">
            <v>District 3</v>
          </cell>
          <cell r="F24112" t="str">
            <v>Water</v>
          </cell>
        </row>
        <row r="24113">
          <cell r="B24113">
            <v>924.02</v>
          </cell>
          <cell r="C24113">
            <v>2014</v>
          </cell>
          <cell r="D24113" t="str">
            <v>413220  Oil, Gas, Lubricants and Coal</v>
          </cell>
          <cell r="E24113" t="str">
            <v>District 6</v>
          </cell>
          <cell r="F24113" t="str">
            <v>Water</v>
          </cell>
        </row>
        <row r="24114">
          <cell r="B24114">
            <v>2278.85</v>
          </cell>
          <cell r="C24114">
            <v>2014</v>
          </cell>
          <cell r="D24114" t="str">
            <v>413220  Oil, Gas, Lubricants and Coal</v>
          </cell>
          <cell r="E24114" t="str">
            <v>District 8</v>
          </cell>
          <cell r="F24114" t="str">
            <v>Water</v>
          </cell>
        </row>
        <row r="24115">
          <cell r="B24115">
            <v>0</v>
          </cell>
          <cell r="C24115">
            <v>2014</v>
          </cell>
          <cell r="D24115" t="str">
            <v>413220  Oil, Gas, Lubricants and Coal</v>
          </cell>
          <cell r="E24115" t="str">
            <v>District 6</v>
          </cell>
          <cell r="F24115" t="str">
            <v>Water</v>
          </cell>
        </row>
        <row r="24116">
          <cell r="B24116">
            <v>60826.99</v>
          </cell>
          <cell r="C24116">
            <v>2014</v>
          </cell>
          <cell r="D24116" t="str">
            <v>413220  Oil, Gas, Lubricants and Coal</v>
          </cell>
          <cell r="E24116" t="str">
            <v>District 1</v>
          </cell>
          <cell r="F24116" t="str">
            <v>Water</v>
          </cell>
        </row>
        <row r="24117">
          <cell r="B24117">
            <v>3441.28</v>
          </cell>
          <cell r="C24117">
            <v>2014</v>
          </cell>
          <cell r="D24117" t="str">
            <v>413220  Oil, Gas, Lubricants and Coal</v>
          </cell>
          <cell r="E24117" t="str">
            <v>Logistics</v>
          </cell>
          <cell r="F24117" t="str">
            <v>Water</v>
          </cell>
        </row>
        <row r="24118">
          <cell r="B24118">
            <v>2419.1999999999998</v>
          </cell>
          <cell r="C24118">
            <v>2014</v>
          </cell>
          <cell r="D24118" t="str">
            <v>413220  Oil, Gas, Lubricants and Coal</v>
          </cell>
          <cell r="E24118" t="str">
            <v>Logistics</v>
          </cell>
          <cell r="F24118" t="str">
            <v>Water</v>
          </cell>
        </row>
        <row r="24119">
          <cell r="B24119">
            <v>13277.3</v>
          </cell>
          <cell r="C24119">
            <v>2014</v>
          </cell>
          <cell r="D24119" t="str">
            <v>413220  Oil, Gas, Lubricants and Coal</v>
          </cell>
          <cell r="E24119" t="str">
            <v>Logistics</v>
          </cell>
          <cell r="F24119" t="str">
            <v>Water</v>
          </cell>
        </row>
        <row r="24120">
          <cell r="B24120">
            <v>0</v>
          </cell>
          <cell r="C24120">
            <v>2014</v>
          </cell>
          <cell r="D24120" t="str">
            <v>413220  Oil, Gas, Lubricants and Coal</v>
          </cell>
          <cell r="E24120" t="str">
            <v>Logistics</v>
          </cell>
          <cell r="F24120" t="str">
            <v>Water</v>
          </cell>
        </row>
        <row r="24121">
          <cell r="B24121">
            <v>0</v>
          </cell>
          <cell r="C24121">
            <v>2014</v>
          </cell>
          <cell r="D24121" t="str">
            <v>413220  Oil, Gas, Lubricants and Coal</v>
          </cell>
          <cell r="E24121" t="str">
            <v>Informal Settlements</v>
          </cell>
          <cell r="F24121" t="str">
            <v>Water</v>
          </cell>
        </row>
        <row r="24122">
          <cell r="B24122">
            <v>0</v>
          </cell>
          <cell r="C24122">
            <v>2014</v>
          </cell>
          <cell r="D24122" t="str">
            <v>413220  Oil, Gas, Lubricants and Coal</v>
          </cell>
          <cell r="E24122" t="str">
            <v>TOC</v>
          </cell>
          <cell r="F24122" t="str">
            <v>Water</v>
          </cell>
        </row>
        <row r="24123">
          <cell r="B24123">
            <v>3197.66</v>
          </cell>
          <cell r="C24123">
            <v>2014</v>
          </cell>
          <cell r="D24123" t="str">
            <v>413220  Oil, Gas, Lubricants and Coal</v>
          </cell>
          <cell r="E24123" t="str">
            <v>District 7</v>
          </cell>
          <cell r="F24123" t="str">
            <v>Sewer</v>
          </cell>
        </row>
        <row r="24124">
          <cell r="B24124">
            <v>0</v>
          </cell>
          <cell r="C24124">
            <v>2014</v>
          </cell>
          <cell r="D24124" t="str">
            <v>413220  Oil, Gas, Lubricants and Coal</v>
          </cell>
          <cell r="E24124" t="str">
            <v>District 7</v>
          </cell>
          <cell r="F24124" t="str">
            <v>Sewer</v>
          </cell>
        </row>
        <row r="24125">
          <cell r="B24125">
            <v>624.79999999999995</v>
          </cell>
          <cell r="C24125">
            <v>2014</v>
          </cell>
          <cell r="D24125" t="str">
            <v>413220  Oil, Gas, Lubricants and Coal</v>
          </cell>
          <cell r="E24125" t="str">
            <v>District 6</v>
          </cell>
          <cell r="F24125" t="str">
            <v>Sewer</v>
          </cell>
        </row>
        <row r="24126">
          <cell r="B24126">
            <v>0</v>
          </cell>
          <cell r="C24126">
            <v>2014</v>
          </cell>
          <cell r="D24126" t="str">
            <v>413220  Oil, Gas, Lubricants and Coal</v>
          </cell>
          <cell r="E24126" t="str">
            <v>District 6</v>
          </cell>
          <cell r="F24126" t="str">
            <v>Sewer</v>
          </cell>
        </row>
        <row r="24127">
          <cell r="B24127">
            <v>12960.67</v>
          </cell>
          <cell r="C24127">
            <v>2014</v>
          </cell>
          <cell r="D24127" t="str">
            <v>413220  Oil, Gas, Lubricants and Coal</v>
          </cell>
          <cell r="E24127" t="str">
            <v>District 6</v>
          </cell>
          <cell r="F24127" t="str">
            <v>Sewer</v>
          </cell>
        </row>
        <row r="24128">
          <cell r="B24128">
            <v>0</v>
          </cell>
          <cell r="C24128">
            <v>2014</v>
          </cell>
          <cell r="D24128" t="str">
            <v>413220  Oil, Gas, Lubricants and Coal</v>
          </cell>
          <cell r="E24128" t="str">
            <v>District 6</v>
          </cell>
          <cell r="F24128" t="str">
            <v>Sewer</v>
          </cell>
        </row>
        <row r="24129">
          <cell r="B24129">
            <v>164.51</v>
          </cell>
          <cell r="C24129">
            <v>2014</v>
          </cell>
          <cell r="D24129" t="str">
            <v>413220  Oil, Gas, Lubricants and Coal</v>
          </cell>
          <cell r="E24129" t="str">
            <v>District 6</v>
          </cell>
          <cell r="F24129" t="str">
            <v>Sewer</v>
          </cell>
        </row>
        <row r="24130">
          <cell r="B24130">
            <v>0</v>
          </cell>
          <cell r="C24130">
            <v>2014</v>
          </cell>
          <cell r="D24130" t="str">
            <v>413220  Oil, Gas, Lubricants and Coal</v>
          </cell>
          <cell r="E24130" t="str">
            <v>District 7</v>
          </cell>
          <cell r="F24130" t="str">
            <v>Sewer</v>
          </cell>
        </row>
        <row r="24131">
          <cell r="B24131">
            <v>660.97</v>
          </cell>
          <cell r="C24131">
            <v>2014</v>
          </cell>
          <cell r="D24131" t="str">
            <v>413220  Oil, Gas, Lubricants and Coal</v>
          </cell>
          <cell r="E24131" t="str">
            <v>District 4</v>
          </cell>
          <cell r="F24131" t="str">
            <v>Sewer</v>
          </cell>
        </row>
        <row r="24132">
          <cell r="B24132">
            <v>0</v>
          </cell>
          <cell r="C24132">
            <v>2014</v>
          </cell>
          <cell r="D24132" t="str">
            <v>413220  Oil, Gas, Lubricants and Coal</v>
          </cell>
          <cell r="E24132" t="str">
            <v>District 3</v>
          </cell>
          <cell r="F24132" t="str">
            <v>Sewer</v>
          </cell>
        </row>
        <row r="24133">
          <cell r="B24133">
            <v>50597.57</v>
          </cell>
          <cell r="C24133">
            <v>2014</v>
          </cell>
          <cell r="D24133" t="str">
            <v>413220  Oil, Gas, Lubricants and Coal</v>
          </cell>
          <cell r="E24133" t="str">
            <v>District 7</v>
          </cell>
          <cell r="F24133" t="str">
            <v>Sewer</v>
          </cell>
        </row>
        <row r="24134">
          <cell r="B24134">
            <v>3892.16</v>
          </cell>
          <cell r="C24134">
            <v>2014</v>
          </cell>
          <cell r="D24134" t="str">
            <v>413220  Oil, Gas, Lubricants and Coal</v>
          </cell>
          <cell r="E24134" t="str">
            <v>District 1</v>
          </cell>
          <cell r="F24134" t="str">
            <v>Sewer</v>
          </cell>
        </row>
        <row r="24135">
          <cell r="B24135">
            <v>21195.1</v>
          </cell>
          <cell r="C24135">
            <v>2014</v>
          </cell>
          <cell r="D24135" t="str">
            <v>413220  Oil, Gas, Lubricants and Coal</v>
          </cell>
          <cell r="E24135" t="str">
            <v>Logistics</v>
          </cell>
          <cell r="F24135" t="str">
            <v>Sewer</v>
          </cell>
        </row>
        <row r="24136">
          <cell r="B24136">
            <v>329.02</v>
          </cell>
          <cell r="C24136">
            <v>2014</v>
          </cell>
          <cell r="D24136" t="str">
            <v>413220  Oil, Gas, Lubricants and Coal</v>
          </cell>
          <cell r="E24136" t="str">
            <v>Informal Settlements</v>
          </cell>
          <cell r="F24136" t="str">
            <v>Sewer</v>
          </cell>
        </row>
        <row r="24137">
          <cell r="B24137">
            <v>0</v>
          </cell>
          <cell r="C24137">
            <v>2014</v>
          </cell>
          <cell r="D24137" t="str">
            <v>413220  Oil, Gas, Lubricants and Coal</v>
          </cell>
          <cell r="E24137" t="str">
            <v>Planning &amp; Design</v>
          </cell>
          <cell r="F24137" t="str">
            <v>Sewer</v>
          </cell>
        </row>
        <row r="24138">
          <cell r="B24138">
            <v>0</v>
          </cell>
          <cell r="C24138">
            <v>2014</v>
          </cell>
          <cell r="D24138" t="str">
            <v>413220  Oil, Gas, Lubricants and Coal</v>
          </cell>
          <cell r="E24138" t="str">
            <v>Informal Settlements</v>
          </cell>
          <cell r="F24138" t="str">
            <v>Sewer</v>
          </cell>
        </row>
        <row r="24139">
          <cell r="B24139">
            <v>46446.35</v>
          </cell>
          <cell r="C24139">
            <v>2014</v>
          </cell>
          <cell r="D24139" t="str">
            <v>413250  Personnel Recruitment Costs VAT</v>
          </cell>
          <cell r="E24139" t="str">
            <v>Logistics</v>
          </cell>
          <cell r="F24139" t="str">
            <v>Water</v>
          </cell>
        </row>
        <row r="24140">
          <cell r="B24140">
            <v>10831.59</v>
          </cell>
          <cell r="C24140">
            <v>2014</v>
          </cell>
          <cell r="D24140" t="str">
            <v>413250  Personnel Recruitment Costs VAT</v>
          </cell>
          <cell r="E24140" t="str">
            <v>Informal Settlements</v>
          </cell>
          <cell r="F24140" t="str">
            <v>Water</v>
          </cell>
        </row>
        <row r="24141">
          <cell r="B24141">
            <v>9337.02</v>
          </cell>
          <cell r="C24141">
            <v>2014</v>
          </cell>
          <cell r="D24141" t="str">
            <v>413300  Pest Control</v>
          </cell>
          <cell r="E24141" t="str">
            <v>District 8</v>
          </cell>
          <cell r="F24141" t="str">
            <v>Water</v>
          </cell>
        </row>
        <row r="24142">
          <cell r="B24142">
            <v>130.37</v>
          </cell>
          <cell r="C24142">
            <v>2014</v>
          </cell>
          <cell r="D24142" t="str">
            <v>413300  Pest Control</v>
          </cell>
          <cell r="E24142" t="str">
            <v>District 8</v>
          </cell>
          <cell r="F24142" t="str">
            <v>Water</v>
          </cell>
        </row>
        <row r="24143">
          <cell r="B24143">
            <v>1050</v>
          </cell>
          <cell r="C24143">
            <v>2014</v>
          </cell>
          <cell r="D24143" t="str">
            <v>413300  Pest Control</v>
          </cell>
          <cell r="E24143" t="str">
            <v>District 6</v>
          </cell>
          <cell r="F24143" t="str">
            <v>Water</v>
          </cell>
        </row>
        <row r="24144">
          <cell r="B24144">
            <v>51.16</v>
          </cell>
          <cell r="C24144">
            <v>2014</v>
          </cell>
          <cell r="D24144" t="str">
            <v>413300  Pest Control</v>
          </cell>
          <cell r="E24144" t="str">
            <v>District 6</v>
          </cell>
          <cell r="F24144" t="str">
            <v>Water</v>
          </cell>
        </row>
        <row r="24145">
          <cell r="B24145">
            <v>0</v>
          </cell>
          <cell r="C24145">
            <v>2014</v>
          </cell>
          <cell r="D24145" t="str">
            <v>413300  Pest Control</v>
          </cell>
          <cell r="E24145" t="str">
            <v>District 6</v>
          </cell>
          <cell r="F24145" t="str">
            <v>Water</v>
          </cell>
        </row>
        <row r="24146">
          <cell r="B24146">
            <v>0</v>
          </cell>
          <cell r="C24146">
            <v>2014</v>
          </cell>
          <cell r="D24146" t="str">
            <v>413300  Pest Control</v>
          </cell>
          <cell r="E24146" t="str">
            <v>District 6</v>
          </cell>
          <cell r="F24146" t="str">
            <v>Water</v>
          </cell>
        </row>
        <row r="24147">
          <cell r="B24147">
            <v>24.69</v>
          </cell>
          <cell r="C24147">
            <v>2014</v>
          </cell>
          <cell r="D24147" t="str">
            <v>413300  Pest Control</v>
          </cell>
          <cell r="E24147" t="str">
            <v>District 6</v>
          </cell>
          <cell r="F24147" t="str">
            <v>Water</v>
          </cell>
        </row>
        <row r="24148">
          <cell r="B24148">
            <v>123.18</v>
          </cell>
          <cell r="C24148">
            <v>2014</v>
          </cell>
          <cell r="D24148" t="str">
            <v>413300  Pest Control</v>
          </cell>
          <cell r="E24148" t="str">
            <v>District 4</v>
          </cell>
          <cell r="F24148" t="str">
            <v>Water</v>
          </cell>
        </row>
        <row r="24149">
          <cell r="B24149">
            <v>0</v>
          </cell>
          <cell r="C24149">
            <v>2014</v>
          </cell>
          <cell r="D24149" t="str">
            <v>413300  Pest Control</v>
          </cell>
          <cell r="E24149" t="str">
            <v>District 4</v>
          </cell>
          <cell r="F24149" t="str">
            <v>Water</v>
          </cell>
        </row>
        <row r="24150">
          <cell r="B24150">
            <v>2446.75</v>
          </cell>
          <cell r="C24150">
            <v>2014</v>
          </cell>
          <cell r="D24150" t="str">
            <v>413300  Pest Control</v>
          </cell>
          <cell r="E24150" t="str">
            <v>District 6</v>
          </cell>
          <cell r="F24150" t="str">
            <v>Water</v>
          </cell>
        </row>
        <row r="24151">
          <cell r="B24151">
            <v>845.39</v>
          </cell>
          <cell r="C24151">
            <v>2014</v>
          </cell>
          <cell r="D24151" t="str">
            <v>413300  Pest Control</v>
          </cell>
          <cell r="E24151" t="str">
            <v>District 8</v>
          </cell>
          <cell r="F24151" t="str">
            <v>Water</v>
          </cell>
        </row>
        <row r="24152">
          <cell r="B24152">
            <v>0</v>
          </cell>
          <cell r="C24152">
            <v>2014</v>
          </cell>
          <cell r="D24152" t="str">
            <v>413300  Pest Control</v>
          </cell>
          <cell r="E24152" t="str">
            <v>District 6</v>
          </cell>
          <cell r="F24152" t="str">
            <v>Water</v>
          </cell>
        </row>
        <row r="24153">
          <cell r="B24153">
            <v>16877.95</v>
          </cell>
          <cell r="C24153">
            <v>2014</v>
          </cell>
          <cell r="D24153" t="str">
            <v>413300  Pest Control</v>
          </cell>
          <cell r="E24153" t="str">
            <v>Logistics</v>
          </cell>
          <cell r="F24153" t="str">
            <v>Water</v>
          </cell>
        </row>
        <row r="24154">
          <cell r="B24154">
            <v>0</v>
          </cell>
          <cell r="C24154">
            <v>2014</v>
          </cell>
          <cell r="D24154" t="str">
            <v>413300  Pest Control</v>
          </cell>
          <cell r="E24154" t="str">
            <v>Informal Settlements</v>
          </cell>
          <cell r="F24154" t="str">
            <v>Water</v>
          </cell>
        </row>
        <row r="24155">
          <cell r="B24155">
            <v>61.2</v>
          </cell>
          <cell r="C24155">
            <v>2014</v>
          </cell>
          <cell r="D24155" t="str">
            <v>413300  Pest Control</v>
          </cell>
          <cell r="E24155" t="str">
            <v>TOC</v>
          </cell>
          <cell r="F24155" t="str">
            <v>Water</v>
          </cell>
        </row>
        <row r="24156">
          <cell r="B24156">
            <v>24745.35</v>
          </cell>
          <cell r="C24156">
            <v>2014</v>
          </cell>
          <cell r="D24156" t="str">
            <v>413300  Pest Control</v>
          </cell>
          <cell r="E24156" t="str">
            <v>District 7</v>
          </cell>
          <cell r="F24156" t="str">
            <v>Sewer</v>
          </cell>
        </row>
        <row r="24157">
          <cell r="B24157">
            <v>0</v>
          </cell>
          <cell r="C24157">
            <v>2014</v>
          </cell>
          <cell r="D24157" t="str">
            <v>413300  Pest Control</v>
          </cell>
          <cell r="E24157" t="str">
            <v>District 6</v>
          </cell>
          <cell r="F24157" t="str">
            <v>Sewer</v>
          </cell>
        </row>
        <row r="24158">
          <cell r="B24158">
            <v>5643.37</v>
          </cell>
          <cell r="C24158">
            <v>2014</v>
          </cell>
          <cell r="D24158" t="str">
            <v>413300  Pest Control</v>
          </cell>
          <cell r="E24158" t="str">
            <v>District 6</v>
          </cell>
          <cell r="F24158" t="str">
            <v>Sewer</v>
          </cell>
        </row>
        <row r="24159">
          <cell r="B24159">
            <v>13222.13</v>
          </cell>
          <cell r="C24159">
            <v>2014</v>
          </cell>
          <cell r="D24159" t="str">
            <v>413300  Pest Control</v>
          </cell>
          <cell r="E24159" t="str">
            <v>District 6</v>
          </cell>
          <cell r="F24159" t="str">
            <v>Sewer</v>
          </cell>
        </row>
        <row r="24160">
          <cell r="B24160">
            <v>0</v>
          </cell>
          <cell r="C24160">
            <v>2014</v>
          </cell>
          <cell r="D24160" t="str">
            <v>413300  Pest Control</v>
          </cell>
          <cell r="E24160" t="str">
            <v>District 4</v>
          </cell>
          <cell r="F24160" t="str">
            <v>Sewer</v>
          </cell>
        </row>
        <row r="24161">
          <cell r="B24161">
            <v>790</v>
          </cell>
          <cell r="C24161">
            <v>2014</v>
          </cell>
          <cell r="D24161" t="str">
            <v>413300  Pest Control</v>
          </cell>
          <cell r="E24161" t="str">
            <v>District 4</v>
          </cell>
          <cell r="F24161" t="str">
            <v>Sewer</v>
          </cell>
        </row>
        <row r="24162">
          <cell r="B24162">
            <v>214.44</v>
          </cell>
          <cell r="C24162">
            <v>2014</v>
          </cell>
          <cell r="D24162" t="str">
            <v>413300  Pest Control</v>
          </cell>
          <cell r="E24162" t="str">
            <v>District 3</v>
          </cell>
          <cell r="F24162" t="str">
            <v>Sewer</v>
          </cell>
        </row>
        <row r="24163">
          <cell r="B24163">
            <v>1673.35</v>
          </cell>
          <cell r="C24163">
            <v>2014</v>
          </cell>
          <cell r="D24163" t="str">
            <v>413300  Pest Control</v>
          </cell>
          <cell r="E24163" t="str">
            <v>District 6</v>
          </cell>
          <cell r="F24163" t="str">
            <v>Sewer</v>
          </cell>
        </row>
        <row r="24164">
          <cell r="B24164">
            <v>12541.01</v>
          </cell>
          <cell r="C24164">
            <v>2014</v>
          </cell>
          <cell r="D24164" t="str">
            <v>413300  Pest Control</v>
          </cell>
          <cell r="E24164" t="str">
            <v>District 7</v>
          </cell>
          <cell r="F24164" t="str">
            <v>Sewer</v>
          </cell>
        </row>
        <row r="24165">
          <cell r="B24165">
            <v>10532</v>
          </cell>
          <cell r="C24165">
            <v>2014</v>
          </cell>
          <cell r="D24165" t="str">
            <v>413300  Pest Control</v>
          </cell>
          <cell r="E24165" t="str">
            <v>District 1</v>
          </cell>
          <cell r="F24165" t="str">
            <v>Sewer</v>
          </cell>
        </row>
        <row r="24166">
          <cell r="B24166">
            <v>0</v>
          </cell>
          <cell r="C24166">
            <v>2014</v>
          </cell>
          <cell r="D24166" t="str">
            <v>413300  Pest Control</v>
          </cell>
          <cell r="E24166" t="str">
            <v>Logistics</v>
          </cell>
          <cell r="F24166" t="str">
            <v>Sewer</v>
          </cell>
        </row>
        <row r="24167">
          <cell r="B24167">
            <v>1165.81</v>
          </cell>
          <cell r="C24167">
            <v>2014</v>
          </cell>
          <cell r="D24167" t="str">
            <v>413300  Pest Control</v>
          </cell>
          <cell r="E24167" t="str">
            <v>Logistics</v>
          </cell>
          <cell r="F24167" t="str">
            <v>Sewer</v>
          </cell>
        </row>
        <row r="24168">
          <cell r="B24168">
            <v>4365.71</v>
          </cell>
          <cell r="C24168">
            <v>2014</v>
          </cell>
          <cell r="D24168" t="str">
            <v>413300  Pest Control</v>
          </cell>
          <cell r="E24168" t="str">
            <v>Informal Settlements</v>
          </cell>
          <cell r="F24168" t="str">
            <v>Sewer</v>
          </cell>
        </row>
        <row r="24169">
          <cell r="B24169">
            <v>154.18</v>
          </cell>
          <cell r="C24169">
            <v>2014</v>
          </cell>
          <cell r="D24169" t="str">
            <v>413320  Pharmaceutical Supplies</v>
          </cell>
          <cell r="E24169" t="str">
            <v>Informal Settlements</v>
          </cell>
          <cell r="F24169" t="str">
            <v>Sewer</v>
          </cell>
        </row>
        <row r="24170">
          <cell r="B24170">
            <v>1152.5</v>
          </cell>
          <cell r="C24170">
            <v>2014</v>
          </cell>
          <cell r="D24170" t="str">
            <v>413320  Pharmaceutical Supplies</v>
          </cell>
          <cell r="E24170" t="str">
            <v>District 7</v>
          </cell>
          <cell r="F24170" t="str">
            <v>Sewer</v>
          </cell>
        </row>
        <row r="24171">
          <cell r="B24171">
            <v>1541.78</v>
          </cell>
          <cell r="C24171">
            <v>2014</v>
          </cell>
          <cell r="D24171" t="str">
            <v>413320  Pharmaceutical Supplies</v>
          </cell>
          <cell r="E24171" t="str">
            <v>District 6</v>
          </cell>
          <cell r="F24171" t="str">
            <v>Sewer</v>
          </cell>
        </row>
        <row r="24172">
          <cell r="B24172">
            <v>293.41000000000003</v>
          </cell>
          <cell r="C24172">
            <v>2014</v>
          </cell>
          <cell r="D24172" t="str">
            <v>413320  Pharmaceutical Supplies</v>
          </cell>
          <cell r="E24172" t="str">
            <v>District 4</v>
          </cell>
          <cell r="F24172" t="str">
            <v>Water</v>
          </cell>
        </row>
        <row r="24173">
          <cell r="B24173">
            <v>102735</v>
          </cell>
          <cell r="C24173">
            <v>2014</v>
          </cell>
          <cell r="D24173" t="str">
            <v>413350  Plants/Greenery/Vegetation &amp; Gardening S</v>
          </cell>
          <cell r="E24173" t="str">
            <v>Logistics</v>
          </cell>
          <cell r="F24173" t="str">
            <v>Sewer</v>
          </cell>
        </row>
        <row r="24174">
          <cell r="B24174">
            <v>712.59</v>
          </cell>
          <cell r="C24174">
            <v>2014</v>
          </cell>
          <cell r="D24174" t="str">
            <v>413350  Plants/Greenery/Vegetation &amp; Gardening S</v>
          </cell>
          <cell r="E24174" t="str">
            <v>District 7</v>
          </cell>
          <cell r="F24174" t="str">
            <v>Sewer</v>
          </cell>
        </row>
        <row r="24175">
          <cell r="B24175">
            <v>0</v>
          </cell>
          <cell r="C24175">
            <v>2014</v>
          </cell>
          <cell r="D24175" t="str">
            <v>413350  Plants/Greenery/Vegetation &amp; Gardening S</v>
          </cell>
          <cell r="E24175" t="str">
            <v>Logistics</v>
          </cell>
          <cell r="F24175" t="str">
            <v>Water</v>
          </cell>
        </row>
        <row r="24176">
          <cell r="B24176">
            <v>5761.63</v>
          </cell>
          <cell r="C24176">
            <v>2014</v>
          </cell>
          <cell r="D24176" t="str">
            <v>413350  Plants/Greenery/Vegetation &amp; Gardening S</v>
          </cell>
          <cell r="E24176" t="str">
            <v>Logistics</v>
          </cell>
          <cell r="F24176" t="str">
            <v>Water</v>
          </cell>
        </row>
        <row r="24177">
          <cell r="B24177">
            <v>1069.2</v>
          </cell>
          <cell r="C24177">
            <v>2014</v>
          </cell>
          <cell r="D24177" t="str">
            <v>413350  Plants/Greenery/Vegetation &amp; Gardening S</v>
          </cell>
          <cell r="E24177" t="str">
            <v>District 6</v>
          </cell>
          <cell r="F24177" t="str">
            <v>Water</v>
          </cell>
        </row>
        <row r="24178">
          <cell r="B24178">
            <v>59520</v>
          </cell>
          <cell r="C24178">
            <v>2014</v>
          </cell>
          <cell r="D24178" t="str">
            <v>413350  Plants/Greenery/Vegetation &amp; Gardening S</v>
          </cell>
          <cell r="E24178" t="str">
            <v>District 4</v>
          </cell>
          <cell r="F24178" t="str">
            <v>Water</v>
          </cell>
        </row>
        <row r="24179">
          <cell r="B24179">
            <v>0</v>
          </cell>
          <cell r="C24179">
            <v>2014</v>
          </cell>
          <cell r="D24179" t="str">
            <v>413350  Plants/Greenery/Vegetation &amp; Gardening S</v>
          </cell>
          <cell r="E24179" t="str">
            <v>District 6</v>
          </cell>
          <cell r="F24179" t="str">
            <v>Water</v>
          </cell>
        </row>
        <row r="24180">
          <cell r="B24180">
            <v>13566.43</v>
          </cell>
          <cell r="C24180">
            <v>2014</v>
          </cell>
          <cell r="D24180" t="str">
            <v>413450  Printing Stationery &amp; Photographic</v>
          </cell>
          <cell r="E24180" t="str">
            <v>TOC</v>
          </cell>
          <cell r="F24180" t="str">
            <v>Water</v>
          </cell>
        </row>
        <row r="24181">
          <cell r="B24181">
            <v>69258.13</v>
          </cell>
          <cell r="C24181">
            <v>2014</v>
          </cell>
          <cell r="D24181" t="str">
            <v>413450  Printing Stationery &amp; Photographic</v>
          </cell>
          <cell r="E24181" t="str">
            <v>Informal Settlements</v>
          </cell>
          <cell r="F24181" t="str">
            <v>Water</v>
          </cell>
        </row>
        <row r="24182">
          <cell r="B24182">
            <v>4570.09</v>
          </cell>
          <cell r="C24182">
            <v>2014</v>
          </cell>
          <cell r="D24182" t="str">
            <v>413450  Printing Stationery &amp; Photographic</v>
          </cell>
          <cell r="E24182" t="str">
            <v>Logistics</v>
          </cell>
          <cell r="F24182" t="str">
            <v>Water</v>
          </cell>
        </row>
        <row r="24183">
          <cell r="B24183">
            <v>12812.52</v>
          </cell>
          <cell r="C24183">
            <v>2014</v>
          </cell>
          <cell r="D24183" t="str">
            <v>413450  Printing Stationery &amp; Photographic</v>
          </cell>
          <cell r="E24183" t="str">
            <v>Logistics</v>
          </cell>
          <cell r="F24183" t="str">
            <v>Water</v>
          </cell>
        </row>
        <row r="24184">
          <cell r="B24184">
            <v>32077.62</v>
          </cell>
          <cell r="C24184">
            <v>2014</v>
          </cell>
          <cell r="D24184" t="str">
            <v>413450  Printing Stationery &amp; Photographic</v>
          </cell>
          <cell r="E24184" t="str">
            <v>Logistics</v>
          </cell>
          <cell r="F24184" t="str">
            <v>Water</v>
          </cell>
        </row>
        <row r="24185">
          <cell r="B24185">
            <v>0</v>
          </cell>
          <cell r="C24185">
            <v>2014</v>
          </cell>
          <cell r="D24185" t="str">
            <v>413450  Printing Stationery &amp; Photographic</v>
          </cell>
          <cell r="E24185" t="str">
            <v>District 1</v>
          </cell>
          <cell r="F24185" t="str">
            <v>Water</v>
          </cell>
        </row>
        <row r="24186">
          <cell r="B24186">
            <v>78677.2</v>
          </cell>
          <cell r="C24186">
            <v>2014</v>
          </cell>
          <cell r="D24186" t="str">
            <v>413450  Printing Stationery &amp; Photographic</v>
          </cell>
          <cell r="E24186" t="str">
            <v>District 1</v>
          </cell>
          <cell r="F24186" t="str">
            <v>Water</v>
          </cell>
        </row>
        <row r="24187">
          <cell r="B24187">
            <v>2301.81</v>
          </cell>
          <cell r="C24187">
            <v>2014</v>
          </cell>
          <cell r="D24187" t="str">
            <v>413450  Printing Stationery &amp; Photographic</v>
          </cell>
          <cell r="E24187" t="str">
            <v>District 1</v>
          </cell>
          <cell r="F24187" t="str">
            <v>Water</v>
          </cell>
        </row>
        <row r="24188">
          <cell r="B24188">
            <v>29551.47</v>
          </cell>
          <cell r="C24188">
            <v>2014</v>
          </cell>
          <cell r="D24188" t="str">
            <v>413450  Printing Stationery &amp; Photographic</v>
          </cell>
          <cell r="E24188" t="str">
            <v>District 6</v>
          </cell>
          <cell r="F24188" t="str">
            <v>Water</v>
          </cell>
        </row>
        <row r="24189">
          <cell r="B24189">
            <v>7765.04</v>
          </cell>
          <cell r="C24189">
            <v>2014</v>
          </cell>
          <cell r="D24189" t="str">
            <v>413450  Printing Stationery &amp; Photographic</v>
          </cell>
          <cell r="E24189" t="str">
            <v>District 8</v>
          </cell>
          <cell r="F24189" t="str">
            <v>Water</v>
          </cell>
        </row>
        <row r="24190">
          <cell r="B24190">
            <v>0</v>
          </cell>
          <cell r="C24190">
            <v>2014</v>
          </cell>
          <cell r="D24190" t="str">
            <v>413450  Printing Stationery &amp; Photographic</v>
          </cell>
          <cell r="E24190" t="str">
            <v>District 8</v>
          </cell>
          <cell r="F24190" t="str">
            <v>Water</v>
          </cell>
        </row>
        <row r="24191">
          <cell r="B24191">
            <v>16023.7</v>
          </cell>
          <cell r="C24191">
            <v>2014</v>
          </cell>
          <cell r="D24191" t="str">
            <v>413450  Printing Stationery &amp; Photographic</v>
          </cell>
          <cell r="E24191" t="str">
            <v>District 8</v>
          </cell>
          <cell r="F24191" t="str">
            <v>Water</v>
          </cell>
        </row>
        <row r="24192">
          <cell r="B24192">
            <v>16169.04</v>
          </cell>
          <cell r="C24192">
            <v>2014</v>
          </cell>
          <cell r="D24192" t="str">
            <v>413450  Printing Stationery &amp; Photographic</v>
          </cell>
          <cell r="E24192" t="str">
            <v>District 6</v>
          </cell>
          <cell r="F24192" t="str">
            <v>Water</v>
          </cell>
        </row>
        <row r="24193">
          <cell r="B24193">
            <v>7303.19</v>
          </cell>
          <cell r="C24193">
            <v>2014</v>
          </cell>
          <cell r="D24193" t="str">
            <v>413450  Printing Stationery &amp; Photographic</v>
          </cell>
          <cell r="E24193" t="str">
            <v>District 3</v>
          </cell>
          <cell r="F24193" t="str">
            <v>Water</v>
          </cell>
        </row>
        <row r="24194">
          <cell r="B24194">
            <v>14498.26</v>
          </cell>
          <cell r="C24194">
            <v>2014</v>
          </cell>
          <cell r="D24194" t="str">
            <v>413450  Printing Stationery &amp; Photographic</v>
          </cell>
          <cell r="E24194" t="str">
            <v>District 3</v>
          </cell>
          <cell r="F24194" t="str">
            <v>Water</v>
          </cell>
        </row>
        <row r="24195">
          <cell r="B24195">
            <v>14911.47</v>
          </cell>
          <cell r="C24195">
            <v>2014</v>
          </cell>
          <cell r="D24195" t="str">
            <v>413450  Printing Stationery &amp; Photographic</v>
          </cell>
          <cell r="E24195" t="str">
            <v>District 3</v>
          </cell>
          <cell r="F24195" t="str">
            <v>Water</v>
          </cell>
        </row>
        <row r="24196">
          <cell r="B24196">
            <v>0</v>
          </cell>
          <cell r="C24196">
            <v>2014</v>
          </cell>
          <cell r="D24196" t="str">
            <v>413450  Printing Stationery &amp; Photographic</v>
          </cell>
          <cell r="E24196" t="str">
            <v>District 4</v>
          </cell>
          <cell r="F24196" t="str">
            <v>Water</v>
          </cell>
        </row>
        <row r="24197">
          <cell r="B24197">
            <v>24992.31</v>
          </cell>
          <cell r="C24197">
            <v>2014</v>
          </cell>
          <cell r="D24197" t="str">
            <v>413450  Printing Stationery &amp; Photographic</v>
          </cell>
          <cell r="E24197" t="str">
            <v>District 4</v>
          </cell>
          <cell r="F24197" t="str">
            <v>Water</v>
          </cell>
        </row>
        <row r="24198">
          <cell r="B24198">
            <v>23330.34</v>
          </cell>
          <cell r="C24198">
            <v>2014</v>
          </cell>
          <cell r="D24198" t="str">
            <v>413450  Printing Stationery &amp; Photographic</v>
          </cell>
          <cell r="E24198" t="str">
            <v>District 4</v>
          </cell>
          <cell r="F24198" t="str">
            <v>Water</v>
          </cell>
        </row>
        <row r="24199">
          <cell r="B24199">
            <v>9242.56</v>
          </cell>
          <cell r="C24199">
            <v>2014</v>
          </cell>
          <cell r="D24199" t="str">
            <v>413450  Printing Stationery &amp; Photographic</v>
          </cell>
          <cell r="E24199" t="str">
            <v>District 4</v>
          </cell>
          <cell r="F24199" t="str">
            <v>Water</v>
          </cell>
        </row>
        <row r="24200">
          <cell r="B24200">
            <v>7871.99</v>
          </cell>
          <cell r="C24200">
            <v>2014</v>
          </cell>
          <cell r="D24200" t="str">
            <v>413450  Printing Stationery &amp; Photographic</v>
          </cell>
          <cell r="E24200" t="str">
            <v>District 4</v>
          </cell>
          <cell r="F24200" t="str">
            <v>Water</v>
          </cell>
        </row>
        <row r="24201">
          <cell r="B24201">
            <v>0</v>
          </cell>
          <cell r="C24201">
            <v>2014</v>
          </cell>
          <cell r="D24201" t="str">
            <v>413450  Printing Stationery &amp; Photographic</v>
          </cell>
          <cell r="E24201" t="str">
            <v>District 8</v>
          </cell>
          <cell r="F24201" t="str">
            <v>Water</v>
          </cell>
        </row>
        <row r="24202">
          <cell r="B24202">
            <v>0</v>
          </cell>
          <cell r="C24202">
            <v>2014</v>
          </cell>
          <cell r="D24202" t="str">
            <v>413450  Printing Stationery &amp; Photographic</v>
          </cell>
          <cell r="E24202" t="str">
            <v>District 6</v>
          </cell>
          <cell r="F24202" t="str">
            <v>Water</v>
          </cell>
        </row>
        <row r="24203">
          <cell r="B24203">
            <v>24607.4</v>
          </cell>
          <cell r="C24203">
            <v>2014</v>
          </cell>
          <cell r="D24203" t="str">
            <v>413450  Printing Stationery &amp; Photographic</v>
          </cell>
          <cell r="E24203" t="str">
            <v>District 6</v>
          </cell>
          <cell r="F24203" t="str">
            <v>Water</v>
          </cell>
        </row>
        <row r="24204">
          <cell r="B24204">
            <v>4624.04</v>
          </cell>
          <cell r="C24204">
            <v>2014</v>
          </cell>
          <cell r="D24204" t="str">
            <v>413450  Printing Stationery &amp; Photographic</v>
          </cell>
          <cell r="E24204" t="str">
            <v>District 6</v>
          </cell>
          <cell r="F24204" t="str">
            <v>Water</v>
          </cell>
        </row>
        <row r="24205">
          <cell r="B24205">
            <v>17660.419999999998</v>
          </cell>
          <cell r="C24205">
            <v>2014</v>
          </cell>
          <cell r="D24205" t="str">
            <v>413450  Printing Stationery &amp; Photographic</v>
          </cell>
          <cell r="E24205" t="str">
            <v>District 6</v>
          </cell>
          <cell r="F24205" t="str">
            <v>Water</v>
          </cell>
        </row>
        <row r="24206">
          <cell r="B24206">
            <v>17788.46</v>
          </cell>
          <cell r="C24206">
            <v>2014</v>
          </cell>
          <cell r="D24206" t="str">
            <v>413450  Printing Stationery &amp; Photographic</v>
          </cell>
          <cell r="E24206" t="str">
            <v>District 6</v>
          </cell>
          <cell r="F24206" t="str">
            <v>Water</v>
          </cell>
        </row>
        <row r="24207">
          <cell r="B24207">
            <v>17872.72</v>
          </cell>
          <cell r="C24207">
            <v>2014</v>
          </cell>
          <cell r="D24207" t="str">
            <v>413450  Printing Stationery &amp; Photographic</v>
          </cell>
          <cell r="E24207" t="str">
            <v>District 6</v>
          </cell>
          <cell r="F24207" t="str">
            <v>Water</v>
          </cell>
        </row>
        <row r="24208">
          <cell r="B24208">
            <v>194611.87</v>
          </cell>
          <cell r="C24208">
            <v>2014</v>
          </cell>
          <cell r="D24208" t="str">
            <v>413450  Printing Stationery &amp; Photographic</v>
          </cell>
          <cell r="E24208" t="str">
            <v>District 8</v>
          </cell>
          <cell r="F24208" t="str">
            <v>Water</v>
          </cell>
        </row>
        <row r="24209">
          <cell r="B24209">
            <v>26519.89</v>
          </cell>
          <cell r="C24209">
            <v>2014</v>
          </cell>
          <cell r="D24209" t="str">
            <v>413450  Printing Stationery &amp; Photographic</v>
          </cell>
          <cell r="E24209" t="str">
            <v>District 8</v>
          </cell>
          <cell r="F24209" t="str">
            <v>Water</v>
          </cell>
        </row>
        <row r="24210">
          <cell r="B24210">
            <v>690530.37</v>
          </cell>
          <cell r="C24210">
            <v>2014</v>
          </cell>
          <cell r="D24210" t="str">
            <v>413450  Printing Stationery &amp; Photographic</v>
          </cell>
          <cell r="E24210" t="str">
            <v>District 8</v>
          </cell>
          <cell r="F24210" t="str">
            <v>Water</v>
          </cell>
        </row>
        <row r="24211">
          <cell r="B24211">
            <v>0</v>
          </cell>
          <cell r="C24211">
            <v>2014</v>
          </cell>
          <cell r="D24211" t="str">
            <v>413450  Printing Stationery &amp; Photographic</v>
          </cell>
          <cell r="E24211" t="e">
            <v>#N/A</v>
          </cell>
          <cell r="F24211" t="str">
            <v>Sewer</v>
          </cell>
        </row>
        <row r="24212">
          <cell r="B24212">
            <v>0</v>
          </cell>
          <cell r="C24212">
            <v>2014</v>
          </cell>
          <cell r="D24212" t="str">
            <v>413450  Printing Stationery &amp; Photographic</v>
          </cell>
          <cell r="E24212" t="str">
            <v>Planning &amp; Design</v>
          </cell>
          <cell r="F24212" t="str">
            <v>Sewer</v>
          </cell>
        </row>
        <row r="24213">
          <cell r="B24213">
            <v>0</v>
          </cell>
          <cell r="C24213">
            <v>2014</v>
          </cell>
          <cell r="D24213" t="str">
            <v>413450  Printing Stationery &amp; Photographic</v>
          </cell>
          <cell r="E24213" t="str">
            <v>TOC</v>
          </cell>
          <cell r="F24213" t="str">
            <v>Sewer</v>
          </cell>
        </row>
        <row r="24214">
          <cell r="B24214">
            <v>58783.040000000001</v>
          </cell>
          <cell r="C24214">
            <v>2014</v>
          </cell>
          <cell r="D24214" t="str">
            <v>413450  Printing Stationery &amp; Photographic</v>
          </cell>
          <cell r="E24214" t="str">
            <v>Informal Settlements</v>
          </cell>
          <cell r="F24214" t="str">
            <v>Sewer</v>
          </cell>
        </row>
        <row r="24215">
          <cell r="B24215">
            <v>38856.910000000003</v>
          </cell>
          <cell r="C24215">
            <v>2014</v>
          </cell>
          <cell r="D24215" t="str">
            <v>413450  Printing Stationery &amp; Photographic</v>
          </cell>
          <cell r="E24215" t="str">
            <v>Logistics</v>
          </cell>
          <cell r="F24215" t="str">
            <v>Sewer</v>
          </cell>
        </row>
        <row r="24216">
          <cell r="B24216">
            <v>0</v>
          </cell>
          <cell r="C24216">
            <v>2014</v>
          </cell>
          <cell r="D24216" t="str">
            <v>413450  Printing Stationery &amp; Photographic</v>
          </cell>
          <cell r="E24216" t="str">
            <v>Logistics</v>
          </cell>
          <cell r="F24216" t="str">
            <v>Sewer</v>
          </cell>
        </row>
        <row r="24217">
          <cell r="B24217">
            <v>0</v>
          </cell>
          <cell r="C24217">
            <v>2014</v>
          </cell>
          <cell r="D24217" t="str">
            <v>413450  Printing Stationery &amp; Photographic</v>
          </cell>
          <cell r="E24217" t="str">
            <v>Logistics</v>
          </cell>
          <cell r="F24217" t="str">
            <v>Sewer</v>
          </cell>
        </row>
        <row r="24218">
          <cell r="B24218">
            <v>0</v>
          </cell>
          <cell r="C24218">
            <v>2014</v>
          </cell>
          <cell r="D24218" t="str">
            <v>413450  Printing Stationery &amp; Photographic</v>
          </cell>
          <cell r="E24218" t="str">
            <v>Logistics</v>
          </cell>
          <cell r="F24218" t="str">
            <v>Sewer</v>
          </cell>
        </row>
        <row r="24219">
          <cell r="B24219">
            <v>0</v>
          </cell>
          <cell r="C24219">
            <v>2014</v>
          </cell>
          <cell r="D24219" t="str">
            <v>413450  Printing Stationery &amp; Photographic</v>
          </cell>
          <cell r="E24219" t="str">
            <v>Logistics</v>
          </cell>
          <cell r="F24219" t="str">
            <v>Sewer</v>
          </cell>
        </row>
        <row r="24220">
          <cell r="B24220">
            <v>26032.87</v>
          </cell>
          <cell r="C24220">
            <v>2014</v>
          </cell>
          <cell r="D24220" t="str">
            <v>413450  Printing Stationery &amp; Photographic</v>
          </cell>
          <cell r="E24220" t="str">
            <v>District 1</v>
          </cell>
          <cell r="F24220" t="str">
            <v>Sewer</v>
          </cell>
        </row>
        <row r="24221">
          <cell r="B24221">
            <v>41729.71</v>
          </cell>
          <cell r="C24221">
            <v>2014</v>
          </cell>
          <cell r="D24221" t="str">
            <v>413450  Printing Stationery &amp; Photographic</v>
          </cell>
          <cell r="E24221" t="str">
            <v>District 7</v>
          </cell>
          <cell r="F24221" t="str">
            <v>Sewer</v>
          </cell>
        </row>
        <row r="24222">
          <cell r="B24222">
            <v>2050.5100000000002</v>
          </cell>
          <cell r="C24222">
            <v>2014</v>
          </cell>
          <cell r="D24222" t="str">
            <v>413450  Printing Stationery &amp; Photographic</v>
          </cell>
          <cell r="E24222" t="str">
            <v>District 6</v>
          </cell>
          <cell r="F24222" t="str">
            <v>Sewer</v>
          </cell>
        </row>
        <row r="24223">
          <cell r="B24223">
            <v>0</v>
          </cell>
          <cell r="C24223">
            <v>2014</v>
          </cell>
          <cell r="D24223" t="str">
            <v>413450  Printing Stationery &amp; Photographic</v>
          </cell>
          <cell r="E24223" t="str">
            <v>District 7</v>
          </cell>
          <cell r="F24223" t="str">
            <v>Sewer</v>
          </cell>
        </row>
        <row r="24224">
          <cell r="B24224">
            <v>2592.73</v>
          </cell>
          <cell r="C24224">
            <v>2014</v>
          </cell>
          <cell r="D24224" t="str">
            <v>413450  Printing Stationery &amp; Photographic</v>
          </cell>
          <cell r="E24224" t="str">
            <v>District 7</v>
          </cell>
          <cell r="F24224" t="str">
            <v>Sewer</v>
          </cell>
        </row>
        <row r="24225">
          <cell r="B24225">
            <v>0</v>
          </cell>
          <cell r="C24225">
            <v>2014</v>
          </cell>
          <cell r="D24225" t="str">
            <v>413450  Printing Stationery &amp; Photographic</v>
          </cell>
          <cell r="E24225" t="str">
            <v>TOC</v>
          </cell>
          <cell r="F24225" t="str">
            <v>Sewer</v>
          </cell>
        </row>
        <row r="24226">
          <cell r="B24226">
            <v>13027.82</v>
          </cell>
          <cell r="C24226">
            <v>2014</v>
          </cell>
          <cell r="D24226" t="str">
            <v>413450  Printing Stationery &amp; Photographic</v>
          </cell>
          <cell r="E24226" t="str">
            <v>District 3</v>
          </cell>
          <cell r="F24226" t="str">
            <v>Sewer</v>
          </cell>
        </row>
        <row r="24227">
          <cell r="B24227">
            <v>0</v>
          </cell>
          <cell r="C24227">
            <v>2014</v>
          </cell>
          <cell r="D24227" t="str">
            <v>413450  Printing Stationery &amp; Photographic</v>
          </cell>
          <cell r="E24227" t="str">
            <v>District 3</v>
          </cell>
          <cell r="F24227" t="str">
            <v>Sewer</v>
          </cell>
        </row>
        <row r="24228">
          <cell r="B24228">
            <v>0</v>
          </cell>
          <cell r="C24228">
            <v>2014</v>
          </cell>
          <cell r="D24228" t="str">
            <v>413450  Printing Stationery &amp; Photographic</v>
          </cell>
          <cell r="E24228" t="str">
            <v>District 3</v>
          </cell>
          <cell r="F24228" t="str">
            <v>Sewer</v>
          </cell>
        </row>
        <row r="24229">
          <cell r="B24229">
            <v>60969.89</v>
          </cell>
          <cell r="C24229">
            <v>2014</v>
          </cell>
          <cell r="D24229" t="str">
            <v>413450  Printing Stationery &amp; Photographic</v>
          </cell>
          <cell r="E24229" t="str">
            <v>District 4</v>
          </cell>
          <cell r="F24229" t="str">
            <v>Sewer</v>
          </cell>
        </row>
        <row r="24230">
          <cell r="B24230">
            <v>16660.82</v>
          </cell>
          <cell r="C24230">
            <v>2014</v>
          </cell>
          <cell r="D24230" t="str">
            <v>413450  Printing Stationery &amp; Photographic</v>
          </cell>
          <cell r="E24230" t="str">
            <v>District 4</v>
          </cell>
          <cell r="F24230" t="str">
            <v>Sewer</v>
          </cell>
        </row>
        <row r="24231">
          <cell r="B24231">
            <v>5264.62</v>
          </cell>
          <cell r="C24231">
            <v>2014</v>
          </cell>
          <cell r="D24231" t="str">
            <v>413450  Printing Stationery &amp; Photographic</v>
          </cell>
          <cell r="E24231" t="str">
            <v>District 4</v>
          </cell>
          <cell r="F24231" t="str">
            <v>Sewer</v>
          </cell>
        </row>
        <row r="24232">
          <cell r="B24232">
            <v>0</v>
          </cell>
          <cell r="C24232">
            <v>2014</v>
          </cell>
          <cell r="D24232" t="str">
            <v>413450  Printing Stationery &amp; Photographic</v>
          </cell>
          <cell r="E24232" t="str">
            <v>District 7</v>
          </cell>
          <cell r="F24232" t="str">
            <v>Sewer</v>
          </cell>
        </row>
        <row r="24233">
          <cell r="B24233">
            <v>15.5</v>
          </cell>
          <cell r="C24233">
            <v>2014</v>
          </cell>
          <cell r="D24233" t="str">
            <v>413450  Printing Stationery &amp; Photographic</v>
          </cell>
          <cell r="E24233" t="str">
            <v>District 6</v>
          </cell>
          <cell r="F24233" t="str">
            <v>Sewer</v>
          </cell>
        </row>
        <row r="24234">
          <cell r="B24234">
            <v>4107</v>
          </cell>
          <cell r="C24234">
            <v>2014</v>
          </cell>
          <cell r="D24234" t="str">
            <v>413450  Printing Stationery &amp; Photographic</v>
          </cell>
          <cell r="E24234" t="str">
            <v>District 6</v>
          </cell>
          <cell r="F24234" t="str">
            <v>Sewer</v>
          </cell>
        </row>
        <row r="24235">
          <cell r="B24235">
            <v>37404.42</v>
          </cell>
          <cell r="C24235">
            <v>2014</v>
          </cell>
          <cell r="D24235" t="str">
            <v>413450  Printing Stationery &amp; Photographic</v>
          </cell>
          <cell r="E24235" t="str">
            <v>District 6</v>
          </cell>
          <cell r="F24235" t="str">
            <v>Sewer</v>
          </cell>
        </row>
        <row r="24236">
          <cell r="B24236">
            <v>0</v>
          </cell>
          <cell r="C24236">
            <v>2014</v>
          </cell>
          <cell r="D24236" t="str">
            <v>413450  Printing Stationery &amp; Photographic</v>
          </cell>
          <cell r="E24236" t="str">
            <v>District 6</v>
          </cell>
          <cell r="F24236" t="str">
            <v>Sewer</v>
          </cell>
        </row>
        <row r="24237">
          <cell r="B24237">
            <v>7744.32</v>
          </cell>
          <cell r="C24237">
            <v>2014</v>
          </cell>
          <cell r="D24237" t="str">
            <v>413450  Printing Stationery &amp; Photographic</v>
          </cell>
          <cell r="E24237" t="str">
            <v>District 6</v>
          </cell>
          <cell r="F24237" t="str">
            <v>Sewer</v>
          </cell>
        </row>
        <row r="24238">
          <cell r="B24238">
            <v>28155.16</v>
          </cell>
          <cell r="C24238">
            <v>2014</v>
          </cell>
          <cell r="D24238" t="str">
            <v>413450  Printing Stationery &amp; Photographic</v>
          </cell>
          <cell r="E24238" t="str">
            <v>District 6</v>
          </cell>
          <cell r="F24238" t="str">
            <v>Sewer</v>
          </cell>
        </row>
        <row r="24239">
          <cell r="B24239">
            <v>0</v>
          </cell>
          <cell r="C24239">
            <v>2014</v>
          </cell>
          <cell r="D24239" t="str">
            <v>413450  Printing Stationery &amp; Photographic</v>
          </cell>
          <cell r="E24239" t="str">
            <v>District 7</v>
          </cell>
          <cell r="F24239" t="str">
            <v>Sewer</v>
          </cell>
        </row>
        <row r="24240">
          <cell r="B24240">
            <v>38828.839999999997</v>
          </cell>
          <cell r="C24240">
            <v>2014</v>
          </cell>
          <cell r="D24240" t="str">
            <v>413450  Printing Stationery &amp; Photographic</v>
          </cell>
          <cell r="E24240" t="str">
            <v>District 7</v>
          </cell>
          <cell r="F24240" t="str">
            <v>Sewer</v>
          </cell>
        </row>
        <row r="24241">
          <cell r="B24241">
            <v>0</v>
          </cell>
          <cell r="C24241">
            <v>2014</v>
          </cell>
          <cell r="D24241" t="str">
            <v>413450  Printing Stationery &amp; Photographic</v>
          </cell>
          <cell r="E24241" t="str">
            <v>District 7</v>
          </cell>
          <cell r="F24241" t="str">
            <v>Sewer</v>
          </cell>
        </row>
        <row r="24242">
          <cell r="B24242">
            <v>44847.81</v>
          </cell>
          <cell r="C24242">
            <v>2014</v>
          </cell>
          <cell r="D24242" t="str">
            <v>413450  Printing Stationery &amp; Photographic</v>
          </cell>
          <cell r="E24242" t="str">
            <v>Logistics</v>
          </cell>
          <cell r="F24242" t="str">
            <v>Water</v>
          </cell>
        </row>
        <row r="24243">
          <cell r="B24243">
            <v>18287.25</v>
          </cell>
          <cell r="C24243">
            <v>2014</v>
          </cell>
          <cell r="D24243" t="str">
            <v>413450  Printing Stationery &amp; Photographic</v>
          </cell>
          <cell r="E24243" t="str">
            <v>Informal Settlements</v>
          </cell>
          <cell r="F24243" t="str">
            <v>Water</v>
          </cell>
        </row>
        <row r="24244">
          <cell r="B24244">
            <v>12013.33</v>
          </cell>
          <cell r="C24244">
            <v>2014</v>
          </cell>
          <cell r="D24244" t="str">
            <v>413450  Printing Stationery &amp; Photographic</v>
          </cell>
          <cell r="E24244" t="str">
            <v>Planning &amp; Design</v>
          </cell>
          <cell r="F24244" t="str">
            <v>Water</v>
          </cell>
        </row>
        <row r="24245">
          <cell r="B24245">
            <v>2217.1</v>
          </cell>
          <cell r="C24245">
            <v>2014</v>
          </cell>
          <cell r="D24245" t="str">
            <v>413600  Rates</v>
          </cell>
          <cell r="E24245" t="str">
            <v>Logistics</v>
          </cell>
          <cell r="F24245" t="str">
            <v>Water</v>
          </cell>
        </row>
        <row r="24246">
          <cell r="B24246">
            <v>25.6</v>
          </cell>
          <cell r="C24246">
            <v>2014</v>
          </cell>
          <cell r="D24246" t="str">
            <v>413600  Rates</v>
          </cell>
          <cell r="E24246" t="str">
            <v>District 6</v>
          </cell>
          <cell r="F24246" t="str">
            <v>Water</v>
          </cell>
        </row>
        <row r="24247">
          <cell r="B24247">
            <v>34246.589999999997</v>
          </cell>
          <cell r="C24247">
            <v>2014</v>
          </cell>
          <cell r="D24247" t="str">
            <v>413670  Refreshments &amp; Teas</v>
          </cell>
          <cell r="E24247" t="str">
            <v>Logistics</v>
          </cell>
          <cell r="F24247" t="str">
            <v>Water</v>
          </cell>
        </row>
        <row r="24248">
          <cell r="B24248">
            <v>42087.02</v>
          </cell>
          <cell r="C24248">
            <v>2014</v>
          </cell>
          <cell r="D24248" t="str">
            <v>413670  Refreshments &amp; Teas</v>
          </cell>
          <cell r="E24248" t="str">
            <v>Logistics</v>
          </cell>
          <cell r="F24248" t="str">
            <v>Water</v>
          </cell>
        </row>
        <row r="24249">
          <cell r="B24249">
            <v>0</v>
          </cell>
          <cell r="C24249">
            <v>2014</v>
          </cell>
          <cell r="D24249" t="str">
            <v>413670  Refreshments &amp; Teas</v>
          </cell>
          <cell r="E24249" t="str">
            <v>District 1</v>
          </cell>
          <cell r="F24249" t="str">
            <v>Water</v>
          </cell>
        </row>
        <row r="24250">
          <cell r="B24250">
            <v>82403.77</v>
          </cell>
          <cell r="C24250">
            <v>2014</v>
          </cell>
          <cell r="D24250" t="str">
            <v>413670  Refreshments &amp; Teas</v>
          </cell>
          <cell r="E24250" t="str">
            <v>District 1</v>
          </cell>
          <cell r="F24250" t="str">
            <v>Water</v>
          </cell>
        </row>
        <row r="24251">
          <cell r="B24251">
            <v>3260.71</v>
          </cell>
          <cell r="C24251">
            <v>2014</v>
          </cell>
          <cell r="D24251" t="str">
            <v>413670  Refreshments &amp; Teas</v>
          </cell>
          <cell r="E24251" t="str">
            <v>District 8</v>
          </cell>
          <cell r="F24251" t="str">
            <v>Water</v>
          </cell>
        </row>
        <row r="24252">
          <cell r="B24252">
            <v>38113.4</v>
          </cell>
          <cell r="C24252">
            <v>2014</v>
          </cell>
          <cell r="D24252" t="str">
            <v>413670  Refreshments &amp; Teas</v>
          </cell>
          <cell r="E24252" t="str">
            <v>District 8</v>
          </cell>
          <cell r="F24252" t="str">
            <v>Water</v>
          </cell>
        </row>
        <row r="24253">
          <cell r="B24253">
            <v>17661.810000000001</v>
          </cell>
          <cell r="C24253">
            <v>2014</v>
          </cell>
          <cell r="D24253" t="str">
            <v>413670  Refreshments &amp; Teas</v>
          </cell>
          <cell r="E24253" t="str">
            <v>District 6</v>
          </cell>
          <cell r="F24253" t="str">
            <v>Water</v>
          </cell>
        </row>
        <row r="24254">
          <cell r="B24254">
            <v>834.98</v>
          </cell>
          <cell r="C24254">
            <v>2014</v>
          </cell>
          <cell r="D24254" t="str">
            <v>413670  Refreshments &amp; Teas</v>
          </cell>
          <cell r="E24254" t="str">
            <v>District 3</v>
          </cell>
          <cell r="F24254" t="str">
            <v>Water</v>
          </cell>
        </row>
        <row r="24255">
          <cell r="B24255">
            <v>5118.7</v>
          </cell>
          <cell r="C24255">
            <v>2014</v>
          </cell>
          <cell r="D24255" t="str">
            <v>413670  Refreshments &amp; Teas</v>
          </cell>
          <cell r="E24255" t="str">
            <v>District 3</v>
          </cell>
          <cell r="F24255" t="str">
            <v>Water</v>
          </cell>
        </row>
        <row r="24256">
          <cell r="B24256">
            <v>21092.61</v>
          </cell>
          <cell r="C24256">
            <v>2014</v>
          </cell>
          <cell r="D24256" t="str">
            <v>413670  Refreshments &amp; Teas</v>
          </cell>
          <cell r="E24256" t="str">
            <v>District 3</v>
          </cell>
          <cell r="F24256" t="str">
            <v>Water</v>
          </cell>
        </row>
        <row r="24257">
          <cell r="B24257">
            <v>14455.22</v>
          </cell>
          <cell r="C24257">
            <v>2014</v>
          </cell>
          <cell r="D24257" t="str">
            <v>413670  Refreshments &amp; Teas</v>
          </cell>
          <cell r="E24257" t="str">
            <v>District 4</v>
          </cell>
          <cell r="F24257" t="str">
            <v>Water</v>
          </cell>
        </row>
        <row r="24258">
          <cell r="B24258">
            <v>62156.87</v>
          </cell>
          <cell r="C24258">
            <v>2014</v>
          </cell>
          <cell r="D24258" t="str">
            <v>413670  Refreshments &amp; Teas</v>
          </cell>
          <cell r="E24258" t="str">
            <v>District 4</v>
          </cell>
          <cell r="F24258" t="str">
            <v>Water</v>
          </cell>
        </row>
        <row r="24259">
          <cell r="B24259">
            <v>26322.43</v>
          </cell>
          <cell r="C24259">
            <v>2014</v>
          </cell>
          <cell r="D24259" t="str">
            <v>413670  Refreshments &amp; Teas</v>
          </cell>
          <cell r="E24259" t="str">
            <v>District 4</v>
          </cell>
          <cell r="F24259" t="str">
            <v>Water</v>
          </cell>
        </row>
        <row r="24260">
          <cell r="B24260">
            <v>24324.66</v>
          </cell>
          <cell r="C24260">
            <v>2014</v>
          </cell>
          <cell r="D24260" t="str">
            <v>413670  Refreshments &amp; Teas</v>
          </cell>
          <cell r="E24260" t="str">
            <v>District 4</v>
          </cell>
          <cell r="F24260" t="str">
            <v>Water</v>
          </cell>
        </row>
        <row r="24261">
          <cell r="B24261">
            <v>3932.45</v>
          </cell>
          <cell r="C24261">
            <v>2014</v>
          </cell>
          <cell r="D24261" t="str">
            <v>413670  Refreshments &amp; Teas</v>
          </cell>
          <cell r="E24261" t="str">
            <v>District 6</v>
          </cell>
          <cell r="F24261" t="str">
            <v>Water</v>
          </cell>
        </row>
        <row r="24262">
          <cell r="B24262">
            <v>9125.67</v>
          </cell>
          <cell r="C24262">
            <v>2014</v>
          </cell>
          <cell r="D24262" t="str">
            <v>413670  Refreshments &amp; Teas</v>
          </cell>
          <cell r="E24262" t="str">
            <v>District 6</v>
          </cell>
          <cell r="F24262" t="str">
            <v>Water</v>
          </cell>
        </row>
        <row r="24263">
          <cell r="B24263">
            <v>8656.9699999999993</v>
          </cell>
          <cell r="C24263">
            <v>2014</v>
          </cell>
          <cell r="D24263" t="str">
            <v>413670  Refreshments &amp; Teas</v>
          </cell>
          <cell r="E24263" t="str">
            <v>District 6</v>
          </cell>
          <cell r="F24263" t="str">
            <v>Water</v>
          </cell>
        </row>
        <row r="24264">
          <cell r="B24264">
            <v>22380.95</v>
          </cell>
          <cell r="C24264">
            <v>2014</v>
          </cell>
          <cell r="D24264" t="str">
            <v>413670  Refreshments &amp; Teas</v>
          </cell>
          <cell r="E24264" t="str">
            <v>District 6</v>
          </cell>
          <cell r="F24264" t="str">
            <v>Water</v>
          </cell>
        </row>
        <row r="24265">
          <cell r="B24265">
            <v>25045.93</v>
          </cell>
          <cell r="C24265">
            <v>2014</v>
          </cell>
          <cell r="D24265" t="str">
            <v>413670  Refreshments &amp; Teas</v>
          </cell>
          <cell r="E24265" t="str">
            <v>District 6</v>
          </cell>
          <cell r="F24265" t="str">
            <v>Water</v>
          </cell>
        </row>
        <row r="24266">
          <cell r="B24266">
            <v>1560.72</v>
          </cell>
          <cell r="C24266">
            <v>2014</v>
          </cell>
          <cell r="D24266" t="str">
            <v>413670  Refreshments &amp; Teas</v>
          </cell>
          <cell r="E24266" t="str">
            <v>District 8</v>
          </cell>
          <cell r="F24266" t="str">
            <v>Water</v>
          </cell>
        </row>
        <row r="24267">
          <cell r="B24267">
            <v>17463.240000000002</v>
          </cell>
          <cell r="C24267">
            <v>2014</v>
          </cell>
          <cell r="D24267" t="str">
            <v>413670  Refreshments &amp; Teas</v>
          </cell>
          <cell r="E24267" t="str">
            <v>District 8</v>
          </cell>
          <cell r="F24267" t="str">
            <v>Water</v>
          </cell>
        </row>
        <row r="24268">
          <cell r="B24268">
            <v>479854.85</v>
          </cell>
          <cell r="C24268">
            <v>2014</v>
          </cell>
          <cell r="D24268" t="str">
            <v>413670  Refreshments &amp; Teas</v>
          </cell>
          <cell r="E24268" t="str">
            <v>District 8</v>
          </cell>
          <cell r="F24268" t="str">
            <v>Water</v>
          </cell>
        </row>
        <row r="24269">
          <cell r="B24269">
            <v>22285.75</v>
          </cell>
          <cell r="C24269">
            <v>2014</v>
          </cell>
          <cell r="D24269" t="str">
            <v>413670  Refreshments &amp; Teas</v>
          </cell>
          <cell r="E24269" t="str">
            <v>Logistics</v>
          </cell>
          <cell r="F24269" t="str">
            <v>Water</v>
          </cell>
        </row>
        <row r="24270">
          <cell r="B24270">
            <v>508.88</v>
          </cell>
          <cell r="C24270">
            <v>2014</v>
          </cell>
          <cell r="D24270" t="str">
            <v>413670  Refreshments &amp; Teas</v>
          </cell>
          <cell r="E24270" t="str">
            <v>TOC</v>
          </cell>
          <cell r="F24270" t="str">
            <v>Sewer</v>
          </cell>
        </row>
        <row r="24271">
          <cell r="B24271">
            <v>3783.92</v>
          </cell>
          <cell r="C24271">
            <v>2014</v>
          </cell>
          <cell r="D24271" t="str">
            <v>413670  Refreshments &amp; Teas</v>
          </cell>
          <cell r="E24271" t="str">
            <v>Informal Settlements</v>
          </cell>
          <cell r="F24271" t="str">
            <v>Sewer</v>
          </cell>
        </row>
        <row r="24272">
          <cell r="B24272">
            <v>59925.31</v>
          </cell>
          <cell r="C24272">
            <v>2014</v>
          </cell>
          <cell r="D24272" t="str">
            <v>413670  Refreshments &amp; Teas</v>
          </cell>
          <cell r="E24272" t="str">
            <v>Logistics</v>
          </cell>
          <cell r="F24272" t="str">
            <v>Sewer</v>
          </cell>
        </row>
        <row r="24273">
          <cell r="B24273">
            <v>10844.61</v>
          </cell>
          <cell r="C24273">
            <v>2014</v>
          </cell>
          <cell r="D24273" t="str">
            <v>413670  Refreshments &amp; Teas</v>
          </cell>
          <cell r="E24273" t="str">
            <v>Logistics</v>
          </cell>
          <cell r="F24273" t="str">
            <v>Sewer</v>
          </cell>
        </row>
        <row r="24274">
          <cell r="B24274">
            <v>43452.639999999999</v>
          </cell>
          <cell r="C24274">
            <v>2014</v>
          </cell>
          <cell r="D24274" t="str">
            <v>413670  Refreshments &amp; Teas</v>
          </cell>
          <cell r="E24274" t="str">
            <v>District 1</v>
          </cell>
          <cell r="F24274" t="str">
            <v>Sewer</v>
          </cell>
        </row>
        <row r="24275">
          <cell r="B24275">
            <v>49412.4</v>
          </cell>
          <cell r="C24275">
            <v>2014</v>
          </cell>
          <cell r="D24275" t="str">
            <v>413670  Refreshments &amp; Teas</v>
          </cell>
          <cell r="E24275" t="str">
            <v>District 7</v>
          </cell>
          <cell r="F24275" t="str">
            <v>Sewer</v>
          </cell>
        </row>
        <row r="24276">
          <cell r="B24276">
            <v>5894.82</v>
          </cell>
          <cell r="C24276">
            <v>2014</v>
          </cell>
          <cell r="D24276" t="str">
            <v>413670  Refreshments &amp; Teas</v>
          </cell>
          <cell r="E24276" t="str">
            <v>District 6</v>
          </cell>
          <cell r="F24276" t="str">
            <v>Sewer</v>
          </cell>
        </row>
        <row r="24277">
          <cell r="B24277">
            <v>16788.150000000001</v>
          </cell>
          <cell r="C24277">
            <v>2014</v>
          </cell>
          <cell r="D24277" t="str">
            <v>413670  Refreshments &amp; Teas</v>
          </cell>
          <cell r="E24277" t="str">
            <v>District 3</v>
          </cell>
          <cell r="F24277" t="str">
            <v>Sewer</v>
          </cell>
        </row>
        <row r="24278">
          <cell r="B24278">
            <v>53803.95</v>
          </cell>
          <cell r="C24278">
            <v>2014</v>
          </cell>
          <cell r="D24278" t="str">
            <v>413670  Refreshments &amp; Teas</v>
          </cell>
          <cell r="E24278" t="str">
            <v>District 4</v>
          </cell>
          <cell r="F24278" t="str">
            <v>Sewer</v>
          </cell>
        </row>
        <row r="24279">
          <cell r="B24279">
            <v>21293.34</v>
          </cell>
          <cell r="C24279">
            <v>2014</v>
          </cell>
          <cell r="D24279" t="str">
            <v>413670  Refreshments &amp; Teas</v>
          </cell>
          <cell r="E24279" t="str">
            <v>District 4</v>
          </cell>
          <cell r="F24279" t="str">
            <v>Sewer</v>
          </cell>
        </row>
        <row r="24280">
          <cell r="B24280">
            <v>8747.67</v>
          </cell>
          <cell r="C24280">
            <v>2014</v>
          </cell>
          <cell r="D24280" t="str">
            <v>413670  Refreshments &amp; Teas</v>
          </cell>
          <cell r="E24280" t="str">
            <v>District 4</v>
          </cell>
          <cell r="F24280" t="str">
            <v>Sewer</v>
          </cell>
        </row>
        <row r="24281">
          <cell r="B24281">
            <v>6681.2</v>
          </cell>
          <cell r="C24281">
            <v>2014</v>
          </cell>
          <cell r="D24281" t="str">
            <v>413670  Refreshments &amp; Teas</v>
          </cell>
          <cell r="E24281" t="str">
            <v>District 6</v>
          </cell>
          <cell r="F24281" t="str">
            <v>Sewer</v>
          </cell>
        </row>
        <row r="24282">
          <cell r="B24282">
            <v>14386.91</v>
          </cell>
          <cell r="C24282">
            <v>2014</v>
          </cell>
          <cell r="D24282" t="str">
            <v>413670  Refreshments &amp; Teas</v>
          </cell>
          <cell r="E24282" t="str">
            <v>District 6</v>
          </cell>
          <cell r="F24282" t="str">
            <v>Sewer</v>
          </cell>
        </row>
        <row r="24283">
          <cell r="B24283">
            <v>13616.13</v>
          </cell>
          <cell r="C24283">
            <v>2014</v>
          </cell>
          <cell r="D24283" t="str">
            <v>413670  Refreshments &amp; Teas</v>
          </cell>
          <cell r="E24283" t="str">
            <v>District 6</v>
          </cell>
          <cell r="F24283" t="str">
            <v>Sewer</v>
          </cell>
        </row>
        <row r="24284">
          <cell r="B24284">
            <v>213.38</v>
          </cell>
          <cell r="C24284">
            <v>2014</v>
          </cell>
          <cell r="D24284" t="str">
            <v>413670  Refreshments &amp; Teas</v>
          </cell>
          <cell r="E24284" t="str">
            <v>District 6</v>
          </cell>
          <cell r="F24284" t="str">
            <v>Sewer</v>
          </cell>
        </row>
        <row r="24285">
          <cell r="B24285">
            <v>19644.36</v>
          </cell>
          <cell r="C24285">
            <v>2014</v>
          </cell>
          <cell r="D24285" t="str">
            <v>413670  Refreshments &amp; Teas</v>
          </cell>
          <cell r="E24285" t="str">
            <v>District 6</v>
          </cell>
          <cell r="F24285" t="str">
            <v>Sewer</v>
          </cell>
        </row>
        <row r="24286">
          <cell r="B24286">
            <v>83153.23</v>
          </cell>
          <cell r="C24286">
            <v>2014</v>
          </cell>
          <cell r="D24286" t="str">
            <v>413670  Refreshments &amp; Teas</v>
          </cell>
          <cell r="E24286" t="str">
            <v>District 7</v>
          </cell>
          <cell r="F24286" t="str">
            <v>Sewer</v>
          </cell>
        </row>
        <row r="24287">
          <cell r="B24287">
            <v>5444.35</v>
          </cell>
          <cell r="C24287">
            <v>2014</v>
          </cell>
          <cell r="D24287" t="str">
            <v>413670  Refreshments &amp; Teas</v>
          </cell>
          <cell r="E24287" t="str">
            <v>Logistics</v>
          </cell>
          <cell r="F24287" t="str">
            <v>Water</v>
          </cell>
        </row>
        <row r="24288">
          <cell r="B24288">
            <v>36061.78</v>
          </cell>
          <cell r="C24288">
            <v>2014</v>
          </cell>
          <cell r="D24288" t="str">
            <v>413670  Refreshments &amp; Teas</v>
          </cell>
          <cell r="E24288" t="str">
            <v>Informal Settlements</v>
          </cell>
          <cell r="F24288" t="str">
            <v>Water</v>
          </cell>
        </row>
        <row r="24289">
          <cell r="B24289">
            <v>29199.45</v>
          </cell>
          <cell r="C24289">
            <v>2014</v>
          </cell>
          <cell r="D24289" t="str">
            <v>413670  Refreshments &amp; Teas</v>
          </cell>
          <cell r="E24289" t="str">
            <v>TOC</v>
          </cell>
          <cell r="F24289" t="str">
            <v>Water</v>
          </cell>
        </row>
        <row r="24290">
          <cell r="B24290">
            <v>39089.379999999997</v>
          </cell>
          <cell r="C24290">
            <v>2014</v>
          </cell>
          <cell r="D24290" t="str">
            <v>413670  Refreshments &amp; Teas</v>
          </cell>
          <cell r="E24290" t="str">
            <v>Informal Settlements</v>
          </cell>
          <cell r="F24290" t="str">
            <v>Water</v>
          </cell>
        </row>
        <row r="24291">
          <cell r="B24291">
            <v>0</v>
          </cell>
          <cell r="C24291">
            <v>2014</v>
          </cell>
          <cell r="D24291" t="str">
            <v>413670  Refreshments &amp; Teas</v>
          </cell>
          <cell r="E24291" t="str">
            <v>Logistics</v>
          </cell>
          <cell r="F24291" t="str">
            <v>Water</v>
          </cell>
        </row>
        <row r="24292">
          <cell r="B24292">
            <v>12590.16</v>
          </cell>
          <cell r="C24292">
            <v>2014</v>
          </cell>
          <cell r="D24292" t="str">
            <v>413700  Relocation Costs</v>
          </cell>
          <cell r="E24292" t="str">
            <v>Informal Settlements</v>
          </cell>
          <cell r="F24292" t="str">
            <v>Sewer</v>
          </cell>
        </row>
        <row r="24293">
          <cell r="B24293">
            <v>0</v>
          </cell>
          <cell r="C24293">
            <v>2014</v>
          </cell>
          <cell r="D24293" t="str">
            <v>413700  Relocation Costs</v>
          </cell>
          <cell r="E24293" t="str">
            <v>District 1</v>
          </cell>
          <cell r="F24293" t="str">
            <v>Sewer</v>
          </cell>
        </row>
        <row r="24294">
          <cell r="B24294">
            <v>19933</v>
          </cell>
          <cell r="C24294">
            <v>2014</v>
          </cell>
          <cell r="D24294" t="str">
            <v>413700  Relocation Costs</v>
          </cell>
          <cell r="E24294" t="str">
            <v>Logistics</v>
          </cell>
          <cell r="F24294" t="str">
            <v>Water</v>
          </cell>
        </row>
        <row r="24295">
          <cell r="B24295">
            <v>0</v>
          </cell>
          <cell r="C24295">
            <v>2014</v>
          </cell>
          <cell r="D24295" t="str">
            <v>413750  Operating Leases</v>
          </cell>
          <cell r="E24295" t="str">
            <v>District 4</v>
          </cell>
          <cell r="F24295" t="str">
            <v>Sewer</v>
          </cell>
        </row>
        <row r="24296">
          <cell r="B24296">
            <v>0</v>
          </cell>
          <cell r="C24296">
            <v>2014</v>
          </cell>
          <cell r="D24296" t="str">
            <v>413750  Operating Leases</v>
          </cell>
          <cell r="E24296" t="str">
            <v>District 4</v>
          </cell>
          <cell r="F24296" t="str">
            <v>Sewer</v>
          </cell>
        </row>
        <row r="24297">
          <cell r="B24297">
            <v>0</v>
          </cell>
          <cell r="C24297">
            <v>2014</v>
          </cell>
          <cell r="D24297" t="str">
            <v>413750  Operating Leases</v>
          </cell>
          <cell r="E24297" t="str">
            <v>District 7</v>
          </cell>
          <cell r="F24297" t="str">
            <v>Sewer</v>
          </cell>
        </row>
        <row r="24298">
          <cell r="B24298">
            <v>4550</v>
          </cell>
          <cell r="C24298">
            <v>2014</v>
          </cell>
          <cell r="D24298" t="str">
            <v>413750  Operating Leases</v>
          </cell>
          <cell r="E24298" t="str">
            <v>District 7</v>
          </cell>
          <cell r="F24298" t="str">
            <v>Sewer</v>
          </cell>
        </row>
        <row r="24299">
          <cell r="B24299">
            <v>1300814.25</v>
          </cell>
          <cell r="C24299">
            <v>2014</v>
          </cell>
          <cell r="D24299" t="str">
            <v>413750  Operating Leases</v>
          </cell>
          <cell r="E24299" t="str">
            <v>Logistics</v>
          </cell>
          <cell r="F24299" t="str">
            <v>Water</v>
          </cell>
        </row>
        <row r="24300">
          <cell r="B24300">
            <v>0</v>
          </cell>
          <cell r="C24300">
            <v>2014</v>
          </cell>
          <cell r="D24300" t="str">
            <v>413750  Operating Leases</v>
          </cell>
          <cell r="E24300" t="str">
            <v>Informal Settlements</v>
          </cell>
          <cell r="F24300" t="str">
            <v>Water</v>
          </cell>
        </row>
        <row r="24301">
          <cell r="B24301">
            <v>0</v>
          </cell>
          <cell r="C24301">
            <v>2014</v>
          </cell>
          <cell r="D24301" t="str">
            <v>413750  Operating Leases</v>
          </cell>
          <cell r="E24301" t="str">
            <v>TOC</v>
          </cell>
          <cell r="F24301" t="str">
            <v>Water</v>
          </cell>
        </row>
        <row r="24302">
          <cell r="B24302">
            <v>195028.65</v>
          </cell>
          <cell r="C24302">
            <v>2014</v>
          </cell>
          <cell r="D24302" t="str">
            <v>413750  Operating Leases</v>
          </cell>
          <cell r="E24302" t="str">
            <v>Logistics</v>
          </cell>
          <cell r="F24302" t="str">
            <v>Water</v>
          </cell>
        </row>
        <row r="24303">
          <cell r="B24303">
            <v>0</v>
          </cell>
          <cell r="C24303">
            <v>2014</v>
          </cell>
          <cell r="D24303" t="str">
            <v>413750  Operating Leases</v>
          </cell>
          <cell r="E24303" t="str">
            <v>District 6</v>
          </cell>
          <cell r="F24303" t="str">
            <v>Water</v>
          </cell>
        </row>
        <row r="24304">
          <cell r="B24304">
            <v>0</v>
          </cell>
          <cell r="C24304">
            <v>2014</v>
          </cell>
          <cell r="D24304" t="str">
            <v>413750  Operating Leases</v>
          </cell>
          <cell r="E24304" t="str">
            <v>District 8</v>
          </cell>
          <cell r="F24304" t="str">
            <v>Water</v>
          </cell>
        </row>
        <row r="24305">
          <cell r="B24305">
            <v>0</v>
          </cell>
          <cell r="C24305">
            <v>2014</v>
          </cell>
          <cell r="D24305" t="str">
            <v>413750  Operating Leases</v>
          </cell>
          <cell r="E24305" t="str">
            <v>District 4</v>
          </cell>
          <cell r="F24305" t="str">
            <v>Water</v>
          </cell>
        </row>
        <row r="24306">
          <cell r="B24306">
            <v>0</v>
          </cell>
          <cell r="C24306">
            <v>2014</v>
          </cell>
          <cell r="D24306" t="str">
            <v>413750  Operating Leases</v>
          </cell>
          <cell r="E24306" t="str">
            <v>District 4</v>
          </cell>
          <cell r="F24306" t="str">
            <v>Water</v>
          </cell>
        </row>
        <row r="24307">
          <cell r="B24307">
            <v>0</v>
          </cell>
          <cell r="C24307">
            <v>2014</v>
          </cell>
          <cell r="D24307" t="str">
            <v>413750  Operating Leases</v>
          </cell>
          <cell r="E24307" t="str">
            <v>District 4</v>
          </cell>
          <cell r="F24307" t="str">
            <v>Water</v>
          </cell>
        </row>
        <row r="24308">
          <cell r="B24308">
            <v>0</v>
          </cell>
          <cell r="C24308">
            <v>2014</v>
          </cell>
          <cell r="D24308" t="str">
            <v>413750  Operating Leases</v>
          </cell>
          <cell r="E24308" t="str">
            <v>District 6</v>
          </cell>
          <cell r="F24308" t="str">
            <v>Water</v>
          </cell>
        </row>
        <row r="24309">
          <cell r="B24309">
            <v>0</v>
          </cell>
          <cell r="C24309">
            <v>2014</v>
          </cell>
          <cell r="D24309" t="str">
            <v>413750  Operating Leases</v>
          </cell>
          <cell r="E24309" t="str">
            <v>District 8</v>
          </cell>
          <cell r="F24309" t="str">
            <v>Water</v>
          </cell>
        </row>
        <row r="24310">
          <cell r="B24310">
            <v>3100</v>
          </cell>
          <cell r="C24310">
            <v>2014</v>
          </cell>
          <cell r="D24310" t="str">
            <v>413750  Operating Leases</v>
          </cell>
          <cell r="E24310" t="str">
            <v>District 8</v>
          </cell>
          <cell r="F24310" t="str">
            <v>Water</v>
          </cell>
        </row>
        <row r="24311">
          <cell r="B24311">
            <v>0</v>
          </cell>
          <cell r="C24311">
            <v>2014</v>
          </cell>
          <cell r="D24311" t="str">
            <v>413750  Operating Leases</v>
          </cell>
          <cell r="E24311" t="str">
            <v>District 8</v>
          </cell>
          <cell r="F24311" t="str">
            <v>Water</v>
          </cell>
        </row>
        <row r="24312">
          <cell r="B24312">
            <v>0</v>
          </cell>
          <cell r="C24312">
            <v>2014</v>
          </cell>
          <cell r="D24312" t="str">
            <v>413760  Reward Incentives</v>
          </cell>
          <cell r="E24312" t="str">
            <v>District 6</v>
          </cell>
          <cell r="F24312" t="str">
            <v>Water</v>
          </cell>
        </row>
        <row r="24313">
          <cell r="B24313">
            <v>100</v>
          </cell>
          <cell r="C24313">
            <v>2014</v>
          </cell>
          <cell r="D24313" t="str">
            <v>413770  Scrapping of Assets</v>
          </cell>
          <cell r="E24313" t="str">
            <v>Logistics</v>
          </cell>
          <cell r="F24313" t="str">
            <v>Water</v>
          </cell>
        </row>
        <row r="24314">
          <cell r="B24314">
            <v>200</v>
          </cell>
          <cell r="C24314">
            <v>2014</v>
          </cell>
          <cell r="D24314" t="str">
            <v>413770  Scrapping of Assets</v>
          </cell>
          <cell r="E24314" t="str">
            <v>TOC</v>
          </cell>
          <cell r="F24314" t="str">
            <v>Water</v>
          </cell>
        </row>
        <row r="24315">
          <cell r="B24315">
            <v>99</v>
          </cell>
          <cell r="C24315">
            <v>2014</v>
          </cell>
          <cell r="D24315" t="str">
            <v>413770  Scrapping of Assets</v>
          </cell>
          <cell r="E24315" t="str">
            <v>Informal Settlements</v>
          </cell>
          <cell r="F24315" t="str">
            <v>Water</v>
          </cell>
        </row>
        <row r="24316">
          <cell r="B24316">
            <v>100</v>
          </cell>
          <cell r="C24316">
            <v>2014</v>
          </cell>
          <cell r="D24316" t="str">
            <v>413770  Scrapping of Assets</v>
          </cell>
          <cell r="E24316" t="str">
            <v>District 1</v>
          </cell>
          <cell r="F24316" t="str">
            <v>Water</v>
          </cell>
        </row>
        <row r="24317">
          <cell r="B24317">
            <v>100</v>
          </cell>
          <cell r="C24317">
            <v>2014</v>
          </cell>
          <cell r="D24317" t="str">
            <v>413770  Scrapping of Assets</v>
          </cell>
          <cell r="E24317" t="str">
            <v>District 8</v>
          </cell>
          <cell r="F24317" t="str">
            <v>Water</v>
          </cell>
        </row>
        <row r="24318">
          <cell r="B24318">
            <v>7622879.3399999999</v>
          </cell>
          <cell r="C24318">
            <v>2014</v>
          </cell>
          <cell r="D24318" t="str">
            <v>413800  Security Services &amp; Charges</v>
          </cell>
          <cell r="E24318" t="str">
            <v>District 8</v>
          </cell>
          <cell r="F24318" t="str">
            <v>Water</v>
          </cell>
        </row>
        <row r="24319">
          <cell r="B24319">
            <v>0</v>
          </cell>
          <cell r="C24319">
            <v>2014</v>
          </cell>
          <cell r="D24319" t="str">
            <v>413800  Security Services &amp; Charges</v>
          </cell>
          <cell r="E24319" t="str">
            <v>District 8</v>
          </cell>
          <cell r="F24319" t="str">
            <v>Water</v>
          </cell>
        </row>
        <row r="24320">
          <cell r="B24320">
            <v>0</v>
          </cell>
          <cell r="C24320">
            <v>2014</v>
          </cell>
          <cell r="D24320" t="str">
            <v>413800  Security Services &amp; Charges</v>
          </cell>
          <cell r="E24320" t="str">
            <v>District 8</v>
          </cell>
          <cell r="F24320" t="str">
            <v>Water</v>
          </cell>
        </row>
        <row r="24321">
          <cell r="B24321">
            <v>368141.46</v>
          </cell>
          <cell r="C24321">
            <v>2014</v>
          </cell>
          <cell r="D24321" t="str">
            <v>413800  Security Services &amp; Charges</v>
          </cell>
          <cell r="E24321" t="str">
            <v>District 6</v>
          </cell>
          <cell r="F24321" t="str">
            <v>Water</v>
          </cell>
        </row>
        <row r="24322">
          <cell r="B24322">
            <v>576405.28</v>
          </cell>
          <cell r="C24322">
            <v>2014</v>
          </cell>
          <cell r="D24322" t="str">
            <v>413800  Security Services &amp; Charges</v>
          </cell>
          <cell r="E24322" t="str">
            <v>District 6</v>
          </cell>
          <cell r="F24322" t="str">
            <v>Water</v>
          </cell>
        </row>
        <row r="24323">
          <cell r="B24323">
            <v>0</v>
          </cell>
          <cell r="C24323">
            <v>2014</v>
          </cell>
          <cell r="D24323" t="str">
            <v>413800  Security Services &amp; Charges</v>
          </cell>
          <cell r="E24323" t="str">
            <v>District 6</v>
          </cell>
          <cell r="F24323" t="str">
            <v>Water</v>
          </cell>
        </row>
        <row r="24324">
          <cell r="B24324">
            <v>0</v>
          </cell>
          <cell r="C24324">
            <v>2014</v>
          </cell>
          <cell r="D24324" t="str">
            <v>413800  Security Services &amp; Charges</v>
          </cell>
          <cell r="E24324" t="str">
            <v>District 8</v>
          </cell>
          <cell r="F24324" t="str">
            <v>Water</v>
          </cell>
        </row>
        <row r="24325">
          <cell r="B24325">
            <v>0</v>
          </cell>
          <cell r="C24325">
            <v>2014</v>
          </cell>
          <cell r="D24325" t="str">
            <v>413800  Security Services &amp; Charges</v>
          </cell>
          <cell r="E24325" t="str">
            <v>District 4</v>
          </cell>
          <cell r="F24325" t="str">
            <v>Water</v>
          </cell>
        </row>
        <row r="24326">
          <cell r="B24326">
            <v>1456727.58</v>
          </cell>
          <cell r="C24326">
            <v>2014</v>
          </cell>
          <cell r="D24326" t="str">
            <v>413800  Security Services &amp; Charges</v>
          </cell>
          <cell r="E24326" t="str">
            <v>District 4</v>
          </cell>
          <cell r="F24326" t="str">
            <v>Water</v>
          </cell>
        </row>
        <row r="24327">
          <cell r="B24327">
            <v>287936.92</v>
          </cell>
          <cell r="C24327">
            <v>2014</v>
          </cell>
          <cell r="D24327" t="str">
            <v>413800  Security Services &amp; Charges</v>
          </cell>
          <cell r="E24327" t="str">
            <v>District 4</v>
          </cell>
          <cell r="F24327" t="str">
            <v>Water</v>
          </cell>
        </row>
        <row r="24328">
          <cell r="B24328">
            <v>173415.96</v>
          </cell>
          <cell r="C24328">
            <v>2014</v>
          </cell>
          <cell r="D24328" t="str">
            <v>413800  Security Services &amp; Charges</v>
          </cell>
          <cell r="E24328" t="str">
            <v>District 3</v>
          </cell>
          <cell r="F24328" t="str">
            <v>Water</v>
          </cell>
        </row>
        <row r="24329">
          <cell r="B24329">
            <v>0</v>
          </cell>
          <cell r="C24329">
            <v>2014</v>
          </cell>
          <cell r="D24329" t="str">
            <v>413800  Security Services &amp; Charges</v>
          </cell>
          <cell r="E24329" t="str">
            <v>District 6</v>
          </cell>
          <cell r="F24329" t="str">
            <v>Water</v>
          </cell>
        </row>
        <row r="24330">
          <cell r="B24330">
            <v>1413901.12</v>
          </cell>
          <cell r="C24330">
            <v>2014</v>
          </cell>
          <cell r="D24330" t="str">
            <v>413800  Security Services &amp; Charges</v>
          </cell>
          <cell r="E24330" t="str">
            <v>District 8</v>
          </cell>
          <cell r="F24330" t="str">
            <v>Water</v>
          </cell>
        </row>
        <row r="24331">
          <cell r="B24331">
            <v>0</v>
          </cell>
          <cell r="C24331">
            <v>2014</v>
          </cell>
          <cell r="D24331" t="str">
            <v>413800  Security Services &amp; Charges</v>
          </cell>
          <cell r="E24331" t="str">
            <v>District 8</v>
          </cell>
          <cell r="F24331" t="str">
            <v>Water</v>
          </cell>
        </row>
        <row r="24332">
          <cell r="B24332">
            <v>667967.41</v>
          </cell>
          <cell r="C24332">
            <v>2014</v>
          </cell>
          <cell r="D24332" t="str">
            <v>413800  Security Services &amp; Charges</v>
          </cell>
          <cell r="E24332" t="str">
            <v>District 6</v>
          </cell>
          <cell r="F24332" t="str">
            <v>Water</v>
          </cell>
        </row>
        <row r="24333">
          <cell r="B24333">
            <v>0</v>
          </cell>
          <cell r="C24333">
            <v>2014</v>
          </cell>
          <cell r="D24333" t="str">
            <v>413800  Security Services &amp; Charges</v>
          </cell>
          <cell r="E24333" t="str">
            <v>District 1</v>
          </cell>
          <cell r="F24333" t="str">
            <v>Water</v>
          </cell>
        </row>
        <row r="24334">
          <cell r="B24334">
            <v>314321.8</v>
          </cell>
          <cell r="C24334">
            <v>2014</v>
          </cell>
          <cell r="D24334" t="str">
            <v>413800  Security Services &amp; Charges</v>
          </cell>
          <cell r="E24334" t="str">
            <v>District 1</v>
          </cell>
          <cell r="F24334" t="str">
            <v>Water</v>
          </cell>
        </row>
        <row r="24335">
          <cell r="B24335">
            <v>5894377.6299999999</v>
          </cell>
          <cell r="C24335">
            <v>2014</v>
          </cell>
          <cell r="D24335" t="str">
            <v>413800  Security Services &amp; Charges</v>
          </cell>
          <cell r="E24335" t="str">
            <v>Logistics</v>
          </cell>
          <cell r="F24335" t="str">
            <v>Water</v>
          </cell>
        </row>
        <row r="24336">
          <cell r="B24336">
            <v>2775531.68</v>
          </cell>
          <cell r="C24336">
            <v>2014</v>
          </cell>
          <cell r="D24336" t="str">
            <v>413800  Security Services &amp; Charges</v>
          </cell>
          <cell r="E24336" t="str">
            <v>Logistics</v>
          </cell>
          <cell r="F24336" t="str">
            <v>Water</v>
          </cell>
        </row>
        <row r="24337">
          <cell r="B24337">
            <v>4544867.18</v>
          </cell>
          <cell r="C24337">
            <v>2014</v>
          </cell>
          <cell r="D24337" t="str">
            <v>413800  Security Services &amp; Charges</v>
          </cell>
          <cell r="E24337" t="str">
            <v>Logistics</v>
          </cell>
          <cell r="F24337" t="str">
            <v>Water</v>
          </cell>
        </row>
        <row r="24338">
          <cell r="B24338">
            <v>441114.58</v>
          </cell>
          <cell r="C24338">
            <v>2014</v>
          </cell>
          <cell r="D24338" t="str">
            <v>413800  Security Services &amp; Charges</v>
          </cell>
          <cell r="E24338" t="str">
            <v>TOC</v>
          </cell>
          <cell r="F24338" t="str">
            <v>Water</v>
          </cell>
        </row>
        <row r="24339">
          <cell r="B24339">
            <v>339883.06</v>
          </cell>
          <cell r="C24339">
            <v>2014</v>
          </cell>
          <cell r="D24339" t="str">
            <v>413800  Security Services &amp; Charges</v>
          </cell>
          <cell r="E24339" t="str">
            <v>District 7</v>
          </cell>
          <cell r="F24339" t="str">
            <v>Sewer</v>
          </cell>
        </row>
        <row r="24340">
          <cell r="B24340">
            <v>0</v>
          </cell>
          <cell r="C24340">
            <v>2014</v>
          </cell>
          <cell r="D24340" t="str">
            <v>413800  Security Services &amp; Charges</v>
          </cell>
          <cell r="E24340" t="str">
            <v>District 6</v>
          </cell>
          <cell r="F24340" t="str">
            <v>Sewer</v>
          </cell>
        </row>
        <row r="24341">
          <cell r="B24341">
            <v>0</v>
          </cell>
          <cell r="C24341">
            <v>2014</v>
          </cell>
          <cell r="D24341" t="str">
            <v>413800  Security Services &amp; Charges</v>
          </cell>
          <cell r="E24341" t="str">
            <v>District 6</v>
          </cell>
          <cell r="F24341" t="str">
            <v>Sewer</v>
          </cell>
        </row>
        <row r="24342">
          <cell r="B24342">
            <v>0</v>
          </cell>
          <cell r="C24342">
            <v>2014</v>
          </cell>
          <cell r="D24342" t="str">
            <v>413800  Security Services &amp; Charges</v>
          </cell>
          <cell r="E24342" t="str">
            <v>District 4</v>
          </cell>
          <cell r="F24342" t="str">
            <v>Sewer</v>
          </cell>
        </row>
        <row r="24343">
          <cell r="B24343">
            <v>2297139.46</v>
          </cell>
          <cell r="C24343">
            <v>2014</v>
          </cell>
          <cell r="D24343" t="str">
            <v>413800  Security Services &amp; Charges</v>
          </cell>
          <cell r="E24343" t="str">
            <v>District 4</v>
          </cell>
          <cell r="F24343" t="str">
            <v>Sewer</v>
          </cell>
        </row>
        <row r="24344">
          <cell r="B24344">
            <v>0</v>
          </cell>
          <cell r="C24344">
            <v>2014</v>
          </cell>
          <cell r="D24344" t="str">
            <v>413800  Security Services &amp; Charges</v>
          </cell>
          <cell r="E24344" t="str">
            <v>District 6</v>
          </cell>
          <cell r="F24344" t="str">
            <v>Sewer</v>
          </cell>
        </row>
        <row r="24345">
          <cell r="B24345">
            <v>0</v>
          </cell>
          <cell r="C24345">
            <v>2014</v>
          </cell>
          <cell r="D24345" t="str">
            <v>413800  Security Services &amp; Charges</v>
          </cell>
          <cell r="E24345" t="str">
            <v>District 1</v>
          </cell>
          <cell r="F24345" t="str">
            <v>Sewer</v>
          </cell>
        </row>
        <row r="24346">
          <cell r="B24346">
            <v>11330.06</v>
          </cell>
          <cell r="C24346">
            <v>2014</v>
          </cell>
          <cell r="D24346" t="str">
            <v>413800  Security Services &amp; Charges</v>
          </cell>
          <cell r="E24346" t="str">
            <v>Logistics</v>
          </cell>
          <cell r="F24346" t="str">
            <v>Sewer</v>
          </cell>
        </row>
        <row r="24347">
          <cell r="B24347">
            <v>11429631.199999999</v>
          </cell>
          <cell r="C24347">
            <v>2014</v>
          </cell>
          <cell r="D24347" t="str">
            <v>413800  Security Services &amp; Charges</v>
          </cell>
          <cell r="E24347" t="str">
            <v>Logistics</v>
          </cell>
          <cell r="F24347" t="str">
            <v>Sewer</v>
          </cell>
        </row>
        <row r="24348">
          <cell r="B24348">
            <v>2148047.79</v>
          </cell>
          <cell r="C24348">
            <v>2014</v>
          </cell>
          <cell r="D24348" t="str">
            <v>413800  Security Services &amp; Charges</v>
          </cell>
          <cell r="E24348" t="str">
            <v>Informal Settlements</v>
          </cell>
          <cell r="F24348" t="str">
            <v>Sewer</v>
          </cell>
        </row>
        <row r="24349">
          <cell r="B24349">
            <v>281151.92</v>
          </cell>
          <cell r="C24349">
            <v>2014</v>
          </cell>
          <cell r="D24349" t="str">
            <v>413800  Security Services &amp; Charges</v>
          </cell>
          <cell r="E24349" t="str">
            <v>TOC</v>
          </cell>
          <cell r="F24349" t="str">
            <v>Sewer</v>
          </cell>
        </row>
        <row r="24350">
          <cell r="B24350">
            <v>0</v>
          </cell>
          <cell r="C24350">
            <v>2014</v>
          </cell>
          <cell r="D24350" t="str">
            <v>413850  Service Connections</v>
          </cell>
          <cell r="E24350" t="str">
            <v>District 1</v>
          </cell>
          <cell r="F24350" t="str">
            <v>Sewer</v>
          </cell>
        </row>
        <row r="24351">
          <cell r="B24351">
            <v>0</v>
          </cell>
          <cell r="C24351">
            <v>2014</v>
          </cell>
          <cell r="D24351" t="str">
            <v>413850  Service Connections</v>
          </cell>
          <cell r="E24351" t="str">
            <v>District 6</v>
          </cell>
          <cell r="F24351" t="str">
            <v>Sewer</v>
          </cell>
        </row>
        <row r="24352">
          <cell r="B24352">
            <v>0</v>
          </cell>
          <cell r="C24352">
            <v>2014</v>
          </cell>
          <cell r="D24352" t="str">
            <v>413850  Service Connections</v>
          </cell>
          <cell r="E24352" t="str">
            <v>District 3</v>
          </cell>
          <cell r="F24352" t="str">
            <v>Sewer</v>
          </cell>
        </row>
        <row r="24353">
          <cell r="B24353">
            <v>0</v>
          </cell>
          <cell r="C24353">
            <v>2014</v>
          </cell>
          <cell r="D24353" t="str">
            <v>413850  Service Connections</v>
          </cell>
          <cell r="E24353" t="str">
            <v>District 7</v>
          </cell>
          <cell r="F24353" t="str">
            <v>Sewer</v>
          </cell>
        </row>
        <row r="24354">
          <cell r="B24354">
            <v>0</v>
          </cell>
          <cell r="C24354">
            <v>2014</v>
          </cell>
          <cell r="D24354" t="str">
            <v>413850  Service Connections</v>
          </cell>
          <cell r="E24354" t="str">
            <v>Informal Settlements</v>
          </cell>
          <cell r="F24354" t="str">
            <v>Water</v>
          </cell>
        </row>
        <row r="24355">
          <cell r="B24355">
            <v>0</v>
          </cell>
          <cell r="C24355">
            <v>2014</v>
          </cell>
          <cell r="D24355" t="str">
            <v>413850  Service Connections</v>
          </cell>
          <cell r="E24355" t="str">
            <v>District 1</v>
          </cell>
          <cell r="F24355" t="str">
            <v>Water</v>
          </cell>
        </row>
        <row r="24356">
          <cell r="B24356">
            <v>0</v>
          </cell>
          <cell r="C24356">
            <v>2014</v>
          </cell>
          <cell r="D24356" t="str">
            <v>413850  Service Connections</v>
          </cell>
          <cell r="E24356" t="str">
            <v>District 6</v>
          </cell>
          <cell r="F24356" t="str">
            <v>Water</v>
          </cell>
        </row>
        <row r="24357">
          <cell r="B24357">
            <v>0</v>
          </cell>
          <cell r="C24357">
            <v>2014</v>
          </cell>
          <cell r="D24357" t="str">
            <v>413850  Service Connections</v>
          </cell>
          <cell r="E24357" t="str">
            <v>District 4</v>
          </cell>
          <cell r="F24357" t="str">
            <v>Water</v>
          </cell>
        </row>
        <row r="24358">
          <cell r="B24358">
            <v>0</v>
          </cell>
          <cell r="C24358">
            <v>2014</v>
          </cell>
          <cell r="D24358" t="str">
            <v>413850  Service Connections</v>
          </cell>
          <cell r="E24358" t="str">
            <v>District 4</v>
          </cell>
          <cell r="F24358" t="str">
            <v>Water</v>
          </cell>
        </row>
        <row r="24359">
          <cell r="B24359">
            <v>0</v>
          </cell>
          <cell r="C24359">
            <v>2014</v>
          </cell>
          <cell r="D24359" t="str">
            <v>413850  Service Connections</v>
          </cell>
          <cell r="E24359" t="str">
            <v>District 6</v>
          </cell>
          <cell r="F24359" t="str">
            <v>Water</v>
          </cell>
        </row>
        <row r="24360">
          <cell r="B24360">
            <v>0</v>
          </cell>
          <cell r="C24360">
            <v>2014</v>
          </cell>
          <cell r="D24360" t="str">
            <v>413850  Service Connections</v>
          </cell>
          <cell r="E24360" t="str">
            <v>District 6</v>
          </cell>
          <cell r="F24360" t="str">
            <v>Water</v>
          </cell>
        </row>
        <row r="24361">
          <cell r="B24361">
            <v>0</v>
          </cell>
          <cell r="C24361">
            <v>2014</v>
          </cell>
          <cell r="D24361" t="str">
            <v>413850  Service Connections</v>
          </cell>
          <cell r="E24361" t="str">
            <v>District 8</v>
          </cell>
          <cell r="F24361" t="str">
            <v>Water</v>
          </cell>
        </row>
        <row r="24362">
          <cell r="B24362">
            <v>0</v>
          </cell>
          <cell r="C24362">
            <v>2014</v>
          </cell>
          <cell r="D24362" t="str">
            <v>413900  Sewerage Services</v>
          </cell>
          <cell r="E24362" t="str">
            <v>Informal Settlements</v>
          </cell>
          <cell r="F24362" t="str">
            <v>Sewer</v>
          </cell>
        </row>
        <row r="24363">
          <cell r="B24363">
            <v>0</v>
          </cell>
          <cell r="C24363">
            <v>2014</v>
          </cell>
          <cell r="D24363" t="str">
            <v>413900  Sewerage Services</v>
          </cell>
          <cell r="E24363" t="str">
            <v>Logistics</v>
          </cell>
          <cell r="F24363" t="str">
            <v>Sewer</v>
          </cell>
        </row>
        <row r="24364">
          <cell r="B24364">
            <v>0</v>
          </cell>
          <cell r="C24364">
            <v>2014</v>
          </cell>
          <cell r="D24364" t="str">
            <v>413900  Sewerage Services</v>
          </cell>
          <cell r="E24364" t="str">
            <v>District 1</v>
          </cell>
          <cell r="F24364" t="str">
            <v>Sewer</v>
          </cell>
        </row>
        <row r="24365">
          <cell r="B24365">
            <v>3000</v>
          </cell>
          <cell r="C24365">
            <v>2014</v>
          </cell>
          <cell r="D24365" t="str">
            <v>413900  Sewerage Services</v>
          </cell>
          <cell r="E24365" t="str">
            <v>District 7</v>
          </cell>
          <cell r="F24365" t="str">
            <v>Sewer</v>
          </cell>
        </row>
        <row r="24366">
          <cell r="B24366">
            <v>0</v>
          </cell>
          <cell r="C24366">
            <v>2014</v>
          </cell>
          <cell r="D24366" t="str">
            <v>413900  Sewerage Services</v>
          </cell>
          <cell r="E24366" t="str">
            <v>Logistics</v>
          </cell>
          <cell r="F24366" t="str">
            <v>Water</v>
          </cell>
        </row>
        <row r="24367">
          <cell r="B24367">
            <v>0</v>
          </cell>
          <cell r="C24367">
            <v>2014</v>
          </cell>
          <cell r="D24367" t="str">
            <v>413900  Sewerage Services</v>
          </cell>
          <cell r="E24367" t="str">
            <v>District 3</v>
          </cell>
          <cell r="F24367" t="str">
            <v>Water</v>
          </cell>
        </row>
        <row r="24368">
          <cell r="B24368">
            <v>18386.78</v>
          </cell>
          <cell r="C24368">
            <v>2014</v>
          </cell>
          <cell r="D24368" t="str">
            <v>413950  Signage</v>
          </cell>
          <cell r="E24368" t="str">
            <v>Logistics</v>
          </cell>
          <cell r="F24368" t="str">
            <v>Sewer</v>
          </cell>
        </row>
        <row r="24369">
          <cell r="B24369">
            <v>0</v>
          </cell>
          <cell r="C24369">
            <v>2014</v>
          </cell>
          <cell r="D24369" t="str">
            <v>413950  Signage</v>
          </cell>
          <cell r="E24369" t="str">
            <v>District 7</v>
          </cell>
          <cell r="F24369" t="str">
            <v>Sewer</v>
          </cell>
        </row>
        <row r="24370">
          <cell r="B24370">
            <v>600</v>
          </cell>
          <cell r="C24370">
            <v>2014</v>
          </cell>
          <cell r="D24370" t="str">
            <v>413950  Signage</v>
          </cell>
          <cell r="E24370" t="str">
            <v>District 4</v>
          </cell>
          <cell r="F24370" t="str">
            <v>Sewer</v>
          </cell>
        </row>
        <row r="24371">
          <cell r="B24371">
            <v>10300</v>
          </cell>
          <cell r="C24371">
            <v>2014</v>
          </cell>
          <cell r="D24371" t="str">
            <v>413950  Signage</v>
          </cell>
          <cell r="E24371" t="str">
            <v>District 6</v>
          </cell>
          <cell r="F24371" t="str">
            <v>Sewer</v>
          </cell>
        </row>
        <row r="24372">
          <cell r="B24372">
            <v>5363</v>
          </cell>
          <cell r="C24372">
            <v>2014</v>
          </cell>
          <cell r="D24372" t="str">
            <v>413950  Signage</v>
          </cell>
          <cell r="E24372" t="str">
            <v>District 6</v>
          </cell>
          <cell r="F24372" t="str">
            <v>Sewer</v>
          </cell>
        </row>
        <row r="24373">
          <cell r="B24373">
            <v>8214.66</v>
          </cell>
          <cell r="C24373">
            <v>2014</v>
          </cell>
          <cell r="D24373" t="str">
            <v>413950  Signage</v>
          </cell>
          <cell r="E24373" t="str">
            <v>District 7</v>
          </cell>
          <cell r="F24373" t="str">
            <v>Sewer</v>
          </cell>
        </row>
        <row r="24374">
          <cell r="B24374">
            <v>46.21</v>
          </cell>
          <cell r="C24374">
            <v>2014</v>
          </cell>
          <cell r="D24374" t="str">
            <v>413950  Signage</v>
          </cell>
          <cell r="E24374" t="str">
            <v>Informal Settlements</v>
          </cell>
          <cell r="F24374" t="str">
            <v>Water</v>
          </cell>
        </row>
        <row r="24375">
          <cell r="B24375">
            <v>1335</v>
          </cell>
          <cell r="C24375">
            <v>2014</v>
          </cell>
          <cell r="D24375" t="str">
            <v>413950  Signage</v>
          </cell>
          <cell r="E24375" t="str">
            <v>District 1</v>
          </cell>
          <cell r="F24375" t="str">
            <v>Water</v>
          </cell>
        </row>
        <row r="24376">
          <cell r="B24376">
            <v>1522</v>
          </cell>
          <cell r="C24376">
            <v>2014</v>
          </cell>
          <cell r="D24376" t="str">
            <v>413950  Signage</v>
          </cell>
          <cell r="E24376" t="str">
            <v>District 8</v>
          </cell>
          <cell r="F24376" t="str">
            <v>Water</v>
          </cell>
        </row>
        <row r="24377">
          <cell r="B24377">
            <v>4168.16</v>
          </cell>
          <cell r="C24377">
            <v>2014</v>
          </cell>
          <cell r="D24377" t="str">
            <v>413950  Signage</v>
          </cell>
          <cell r="E24377" t="str">
            <v>District 4</v>
          </cell>
          <cell r="F24377" t="str">
            <v>Water</v>
          </cell>
        </row>
        <row r="24378">
          <cell r="B24378">
            <v>231.05</v>
          </cell>
          <cell r="C24378">
            <v>2014</v>
          </cell>
          <cell r="D24378" t="str">
            <v>413950  Signage</v>
          </cell>
          <cell r="E24378" t="str">
            <v>District 4</v>
          </cell>
          <cell r="F24378" t="str">
            <v>Water</v>
          </cell>
        </row>
        <row r="24379">
          <cell r="B24379">
            <v>1100</v>
          </cell>
          <cell r="C24379">
            <v>2014</v>
          </cell>
          <cell r="D24379" t="str">
            <v>413950  Signage</v>
          </cell>
          <cell r="E24379" t="str">
            <v>District 6</v>
          </cell>
          <cell r="F24379" t="str">
            <v>Water</v>
          </cell>
        </row>
        <row r="24380">
          <cell r="B24380">
            <v>0</v>
          </cell>
          <cell r="C24380">
            <v>2014</v>
          </cell>
          <cell r="D24380" t="str">
            <v>413950  Signage</v>
          </cell>
          <cell r="E24380" t="str">
            <v>District 8</v>
          </cell>
          <cell r="F24380" t="str">
            <v>Water</v>
          </cell>
        </row>
        <row r="24381">
          <cell r="B24381">
            <v>9189.36</v>
          </cell>
          <cell r="C24381">
            <v>2014</v>
          </cell>
          <cell r="D24381" t="str">
            <v>413950  Signage</v>
          </cell>
          <cell r="E24381" t="str">
            <v>District 8</v>
          </cell>
          <cell r="F24381" t="str">
            <v>Water</v>
          </cell>
        </row>
        <row r="24382">
          <cell r="B24382">
            <v>0</v>
          </cell>
          <cell r="C24382">
            <v>2014</v>
          </cell>
          <cell r="D24382" t="str">
            <v>414105  Telecomm : Cell Phone additional Call Ch</v>
          </cell>
          <cell r="E24382" t="str">
            <v>Informal Settlements</v>
          </cell>
          <cell r="F24382" t="str">
            <v>Sewer</v>
          </cell>
        </row>
        <row r="24383">
          <cell r="B24383">
            <v>0</v>
          </cell>
          <cell r="C24383">
            <v>2014</v>
          </cell>
          <cell r="D24383" t="str">
            <v>414105  Telecomm : Cell Phone additional Call Ch</v>
          </cell>
          <cell r="E24383" t="str">
            <v>Logistics</v>
          </cell>
          <cell r="F24383" t="str">
            <v>Sewer</v>
          </cell>
        </row>
        <row r="24384">
          <cell r="B24384">
            <v>0</v>
          </cell>
          <cell r="C24384">
            <v>2014</v>
          </cell>
          <cell r="D24384" t="str">
            <v>414105  Telecomm : Cell Phone additional Call Ch</v>
          </cell>
          <cell r="E24384" t="str">
            <v>District 4</v>
          </cell>
          <cell r="F24384" t="str">
            <v>Sewer</v>
          </cell>
        </row>
        <row r="24385">
          <cell r="B24385">
            <v>0</v>
          </cell>
          <cell r="C24385">
            <v>2014</v>
          </cell>
          <cell r="D24385" t="str">
            <v>414105  Telecomm : Cell Phone additional Call Ch</v>
          </cell>
          <cell r="E24385" t="str">
            <v>District 6</v>
          </cell>
          <cell r="F24385" t="str">
            <v>Sewer</v>
          </cell>
        </row>
        <row r="24386">
          <cell r="B24386">
            <v>0</v>
          </cell>
          <cell r="C24386">
            <v>2014</v>
          </cell>
          <cell r="D24386" t="str">
            <v>414105  Telecomm : Cell Phone additional Call Ch</v>
          </cell>
          <cell r="E24386" t="str">
            <v>District 7</v>
          </cell>
          <cell r="F24386" t="str">
            <v>Sewer</v>
          </cell>
        </row>
        <row r="24387">
          <cell r="B24387">
            <v>0</v>
          </cell>
          <cell r="C24387">
            <v>2014</v>
          </cell>
          <cell r="D24387" t="str">
            <v>414105  Telecomm : Cell Phone additional Call Ch</v>
          </cell>
          <cell r="E24387" t="str">
            <v>Informal Settlements</v>
          </cell>
          <cell r="F24387" t="str">
            <v>Water</v>
          </cell>
        </row>
        <row r="24388">
          <cell r="B24388">
            <v>0</v>
          </cell>
          <cell r="C24388">
            <v>2014</v>
          </cell>
          <cell r="D24388" t="str">
            <v>414105  Telecomm : Cell Phone additional Call Ch</v>
          </cell>
          <cell r="E24388" t="str">
            <v>Logistics</v>
          </cell>
          <cell r="F24388" t="str">
            <v>Water</v>
          </cell>
        </row>
        <row r="24389">
          <cell r="B24389">
            <v>0</v>
          </cell>
          <cell r="C24389">
            <v>2014</v>
          </cell>
          <cell r="D24389" t="str">
            <v>414105  Telecomm : Cell Phone additional Call Ch</v>
          </cell>
          <cell r="E24389" t="str">
            <v>Logistics</v>
          </cell>
          <cell r="F24389" t="str">
            <v>Water</v>
          </cell>
        </row>
        <row r="24390">
          <cell r="B24390">
            <v>0</v>
          </cell>
          <cell r="C24390">
            <v>2014</v>
          </cell>
          <cell r="D24390" t="str">
            <v>414105  Telecomm : Cell Phone additional Call Ch</v>
          </cell>
          <cell r="E24390" t="str">
            <v>District 1</v>
          </cell>
          <cell r="F24390" t="str">
            <v>Water</v>
          </cell>
        </row>
        <row r="24391">
          <cell r="B24391">
            <v>0</v>
          </cell>
          <cell r="C24391">
            <v>2014</v>
          </cell>
          <cell r="D24391" t="str">
            <v>414105  Telecomm : Cell Phone additional Call Ch</v>
          </cell>
          <cell r="E24391" t="str">
            <v>District 8</v>
          </cell>
          <cell r="F24391" t="str">
            <v>Water</v>
          </cell>
        </row>
        <row r="24392">
          <cell r="B24392">
            <v>0</v>
          </cell>
          <cell r="C24392">
            <v>2014</v>
          </cell>
          <cell r="D24392" t="str">
            <v>414105  Telecomm : Cell Phone additional Call Ch</v>
          </cell>
          <cell r="E24392" t="str">
            <v>District 6</v>
          </cell>
          <cell r="F24392" t="str">
            <v>Water</v>
          </cell>
        </row>
        <row r="24393">
          <cell r="B24393">
            <v>0</v>
          </cell>
          <cell r="C24393">
            <v>2014</v>
          </cell>
          <cell r="D24393" t="str">
            <v>414105  Telecomm : Cell Phone additional Call Ch</v>
          </cell>
          <cell r="E24393" t="str">
            <v>District 3</v>
          </cell>
          <cell r="F24393" t="str">
            <v>Water</v>
          </cell>
        </row>
        <row r="24394">
          <cell r="B24394">
            <v>0</v>
          </cell>
          <cell r="C24394">
            <v>2014</v>
          </cell>
          <cell r="D24394" t="str">
            <v>414105  Telecomm : Cell Phone additional Call Ch</v>
          </cell>
          <cell r="E24394" t="str">
            <v>District 8</v>
          </cell>
          <cell r="F24394" t="str">
            <v>Water</v>
          </cell>
        </row>
        <row r="24395">
          <cell r="B24395">
            <v>0</v>
          </cell>
          <cell r="C24395">
            <v>2014</v>
          </cell>
          <cell r="D24395" t="str">
            <v>414105  Telecomm : Cell Phone additional Call Ch</v>
          </cell>
          <cell r="E24395" t="str">
            <v>District 6</v>
          </cell>
          <cell r="F24395" t="str">
            <v>Water</v>
          </cell>
        </row>
        <row r="24396">
          <cell r="B24396">
            <v>0</v>
          </cell>
          <cell r="C24396">
            <v>2014</v>
          </cell>
          <cell r="D24396" t="str">
            <v>414105  Telecomm : Cell Phone additional Call Ch</v>
          </cell>
          <cell r="E24396" t="str">
            <v>District 8</v>
          </cell>
          <cell r="F24396" t="str">
            <v>Water</v>
          </cell>
        </row>
        <row r="24397">
          <cell r="B24397">
            <v>610</v>
          </cell>
          <cell r="C24397">
            <v>2014</v>
          </cell>
          <cell r="D24397" t="str">
            <v>414110  DO NOT USE - Telecommunication Equipment</v>
          </cell>
          <cell r="E24397" t="str">
            <v>Planning &amp; Design</v>
          </cell>
          <cell r="F24397" t="str">
            <v>Water</v>
          </cell>
        </row>
        <row r="24398">
          <cell r="B24398">
            <v>0</v>
          </cell>
          <cell r="C24398">
            <v>2014</v>
          </cell>
          <cell r="D24398" t="str">
            <v>414115  Telecommunication : Cell Phone Subscript</v>
          </cell>
          <cell r="E24398" t="str">
            <v>District 1</v>
          </cell>
          <cell r="F24398" t="str">
            <v>Water</v>
          </cell>
        </row>
        <row r="24399">
          <cell r="B24399">
            <v>0</v>
          </cell>
          <cell r="C24399">
            <v>2014</v>
          </cell>
          <cell r="D24399" t="str">
            <v>414115  Telecommunication : Cell Phone Subscript</v>
          </cell>
          <cell r="E24399" t="str">
            <v>District 6</v>
          </cell>
          <cell r="F24399" t="str">
            <v>Water</v>
          </cell>
        </row>
        <row r="24400">
          <cell r="B24400">
            <v>0</v>
          </cell>
          <cell r="C24400">
            <v>2014</v>
          </cell>
          <cell r="D24400" t="str">
            <v>414115  Telecommunication : Cell Phone Subscript</v>
          </cell>
          <cell r="E24400" t="str">
            <v>District 8</v>
          </cell>
          <cell r="F24400" t="str">
            <v>Water</v>
          </cell>
        </row>
        <row r="24401">
          <cell r="B24401">
            <v>0</v>
          </cell>
          <cell r="C24401">
            <v>2014</v>
          </cell>
          <cell r="D24401" t="str">
            <v>414115  Telecommunication : Cell Phone Subscript</v>
          </cell>
          <cell r="E24401" t="str">
            <v>District 8</v>
          </cell>
          <cell r="F24401" t="str">
            <v>Water</v>
          </cell>
        </row>
        <row r="24402">
          <cell r="B24402">
            <v>0</v>
          </cell>
          <cell r="C24402">
            <v>2014</v>
          </cell>
          <cell r="D24402" t="str">
            <v>414115  Telecommunication : Cell Phone Subscript</v>
          </cell>
          <cell r="E24402" t="str">
            <v>District 6</v>
          </cell>
          <cell r="F24402" t="str">
            <v>Water</v>
          </cell>
        </row>
        <row r="24403">
          <cell r="B24403">
            <v>8033.17</v>
          </cell>
          <cell r="C24403">
            <v>2014</v>
          </cell>
          <cell r="D24403" t="str">
            <v>414115  Telecommunication : Cell Phone Subscript</v>
          </cell>
          <cell r="E24403" t="str">
            <v>District 3</v>
          </cell>
          <cell r="F24403" t="str">
            <v>Water</v>
          </cell>
        </row>
        <row r="24404">
          <cell r="B24404">
            <v>0</v>
          </cell>
          <cell r="C24404">
            <v>2014</v>
          </cell>
          <cell r="D24404" t="str">
            <v>414115  Telecommunication : Cell Phone Subscript</v>
          </cell>
          <cell r="E24404" t="str">
            <v>District 3</v>
          </cell>
          <cell r="F24404" t="str">
            <v>Water</v>
          </cell>
        </row>
        <row r="24405">
          <cell r="B24405">
            <v>0</v>
          </cell>
          <cell r="C24405">
            <v>2014</v>
          </cell>
          <cell r="D24405" t="str">
            <v>414115  Telecommunication : Cell Phone Subscript</v>
          </cell>
          <cell r="E24405" t="str">
            <v>District 4</v>
          </cell>
          <cell r="F24405" t="str">
            <v>Water</v>
          </cell>
        </row>
        <row r="24406">
          <cell r="B24406">
            <v>2024.26</v>
          </cell>
          <cell r="C24406">
            <v>2014</v>
          </cell>
          <cell r="D24406" t="str">
            <v>414115  Telecommunication : Cell Phone Subscript</v>
          </cell>
          <cell r="E24406" t="str">
            <v>District 4</v>
          </cell>
          <cell r="F24406" t="str">
            <v>Water</v>
          </cell>
        </row>
        <row r="24407">
          <cell r="B24407">
            <v>0</v>
          </cell>
          <cell r="C24407">
            <v>2014</v>
          </cell>
          <cell r="D24407" t="str">
            <v>414115  Telecommunication : Cell Phone Subscript</v>
          </cell>
          <cell r="E24407" t="str">
            <v>District 4</v>
          </cell>
          <cell r="F24407" t="str">
            <v>Water</v>
          </cell>
        </row>
        <row r="24408">
          <cell r="B24408">
            <v>0</v>
          </cell>
          <cell r="C24408">
            <v>2014</v>
          </cell>
          <cell r="D24408" t="str">
            <v>414115  Telecommunication : Cell Phone Subscript</v>
          </cell>
          <cell r="E24408" t="str">
            <v>District 4</v>
          </cell>
          <cell r="F24408" t="str">
            <v>Water</v>
          </cell>
        </row>
        <row r="24409">
          <cell r="B24409">
            <v>0</v>
          </cell>
          <cell r="C24409">
            <v>2014</v>
          </cell>
          <cell r="D24409" t="str">
            <v>414115  Telecommunication : Cell Phone Subscript</v>
          </cell>
          <cell r="E24409" t="str">
            <v>District 8</v>
          </cell>
          <cell r="F24409" t="str">
            <v>Water</v>
          </cell>
        </row>
        <row r="24410">
          <cell r="B24410">
            <v>0</v>
          </cell>
          <cell r="C24410">
            <v>2014</v>
          </cell>
          <cell r="D24410" t="str">
            <v>414115  Telecommunication : Cell Phone Subscript</v>
          </cell>
          <cell r="E24410" t="str">
            <v>District 8</v>
          </cell>
          <cell r="F24410" t="str">
            <v>Water</v>
          </cell>
        </row>
        <row r="24411">
          <cell r="B24411">
            <v>0</v>
          </cell>
          <cell r="C24411">
            <v>2014</v>
          </cell>
          <cell r="D24411" t="str">
            <v>414115  Telecommunication : Cell Phone Subscript</v>
          </cell>
          <cell r="E24411" t="str">
            <v>District 6</v>
          </cell>
          <cell r="F24411" t="str">
            <v>Water</v>
          </cell>
        </row>
        <row r="24412">
          <cell r="B24412">
            <v>0</v>
          </cell>
          <cell r="C24412">
            <v>2014</v>
          </cell>
          <cell r="D24412" t="str">
            <v>414115  Telecommunication : Cell Phone Subscript</v>
          </cell>
          <cell r="E24412" t="str">
            <v>District 6</v>
          </cell>
          <cell r="F24412" t="str">
            <v>Water</v>
          </cell>
        </row>
        <row r="24413">
          <cell r="B24413">
            <v>0</v>
          </cell>
          <cell r="C24413">
            <v>2014</v>
          </cell>
          <cell r="D24413" t="str">
            <v>414115  Telecommunication : Cell Phone Subscript</v>
          </cell>
          <cell r="E24413" t="str">
            <v>District 6</v>
          </cell>
          <cell r="F24413" t="str">
            <v>Water</v>
          </cell>
        </row>
        <row r="24414">
          <cell r="B24414">
            <v>0</v>
          </cell>
          <cell r="C24414">
            <v>2014</v>
          </cell>
          <cell r="D24414" t="str">
            <v>414115  Telecommunication : Cell Phone Subscript</v>
          </cell>
          <cell r="E24414" t="str">
            <v>District 6</v>
          </cell>
          <cell r="F24414" t="str">
            <v>Water</v>
          </cell>
        </row>
        <row r="24415">
          <cell r="B24415">
            <v>0</v>
          </cell>
          <cell r="C24415">
            <v>2014</v>
          </cell>
          <cell r="D24415" t="str">
            <v>414115  Telecommunication : Cell Phone Subscript</v>
          </cell>
          <cell r="E24415" t="str">
            <v>District 6</v>
          </cell>
          <cell r="F24415" t="str">
            <v>Water</v>
          </cell>
        </row>
        <row r="24416">
          <cell r="B24416">
            <v>2275.61</v>
          </cell>
          <cell r="C24416">
            <v>2014</v>
          </cell>
          <cell r="D24416" t="str">
            <v>414115  Telecommunication : Cell Phone Subscript</v>
          </cell>
          <cell r="E24416" t="str">
            <v>District 6</v>
          </cell>
          <cell r="F24416" t="str">
            <v>Water</v>
          </cell>
        </row>
        <row r="24417">
          <cell r="B24417">
            <v>0</v>
          </cell>
          <cell r="C24417">
            <v>2014</v>
          </cell>
          <cell r="D24417" t="str">
            <v>414115  Telecommunication : Cell Phone Subscript</v>
          </cell>
          <cell r="E24417" t="str">
            <v>District 8</v>
          </cell>
          <cell r="F24417" t="str">
            <v>Water</v>
          </cell>
        </row>
        <row r="24418">
          <cell r="B24418">
            <v>0</v>
          </cell>
          <cell r="C24418">
            <v>2014</v>
          </cell>
          <cell r="D24418" t="str">
            <v>414115  Telecommunication : Cell Phone Subscript</v>
          </cell>
          <cell r="E24418" t="str">
            <v>District 8</v>
          </cell>
          <cell r="F24418" t="str">
            <v>Water</v>
          </cell>
        </row>
        <row r="24419">
          <cell r="B24419">
            <v>0</v>
          </cell>
          <cell r="C24419">
            <v>2014</v>
          </cell>
          <cell r="D24419" t="str">
            <v>414115  Telecommunication : Cell Phone Subscript</v>
          </cell>
          <cell r="E24419" t="str">
            <v>District 8</v>
          </cell>
          <cell r="F24419" t="str">
            <v>Water</v>
          </cell>
        </row>
        <row r="24420">
          <cell r="B24420">
            <v>0</v>
          </cell>
          <cell r="C24420">
            <v>2014</v>
          </cell>
          <cell r="D24420" t="str">
            <v>414115  Telecommunication : Cell Phone Subscript</v>
          </cell>
          <cell r="E24420" t="str">
            <v>District 8</v>
          </cell>
          <cell r="F24420" t="str">
            <v>Water</v>
          </cell>
        </row>
        <row r="24421">
          <cell r="B24421">
            <v>0</v>
          </cell>
          <cell r="C24421">
            <v>2014</v>
          </cell>
          <cell r="D24421" t="str">
            <v>414115  Telecommunication : Cell Phone Subscript</v>
          </cell>
          <cell r="E24421" t="str">
            <v>District 8</v>
          </cell>
          <cell r="F24421" t="str">
            <v>Water</v>
          </cell>
        </row>
        <row r="24422">
          <cell r="B24422">
            <v>4164.54</v>
          </cell>
          <cell r="C24422">
            <v>2014</v>
          </cell>
          <cell r="D24422" t="str">
            <v>414115  Telecommunication : Cell Phone Subscript</v>
          </cell>
          <cell r="E24422" t="str">
            <v>District 1</v>
          </cell>
          <cell r="F24422" t="str">
            <v>Water</v>
          </cell>
        </row>
        <row r="24423">
          <cell r="B24423">
            <v>0</v>
          </cell>
          <cell r="C24423">
            <v>2014</v>
          </cell>
          <cell r="D24423" t="str">
            <v>414115  Telecommunication : Cell Phone Subscript</v>
          </cell>
          <cell r="E24423" t="str">
            <v>Informal Settlements</v>
          </cell>
          <cell r="F24423" t="str">
            <v>Sewer</v>
          </cell>
        </row>
        <row r="24424">
          <cell r="B24424">
            <v>0</v>
          </cell>
          <cell r="C24424">
            <v>2014</v>
          </cell>
          <cell r="D24424" t="str">
            <v>414115  Telecommunication : Cell Phone Subscript</v>
          </cell>
          <cell r="E24424" t="str">
            <v>Planning &amp; Design</v>
          </cell>
          <cell r="F24424" t="str">
            <v>Sewer</v>
          </cell>
        </row>
        <row r="24425">
          <cell r="B24425">
            <v>0</v>
          </cell>
          <cell r="C24425">
            <v>2014</v>
          </cell>
          <cell r="D24425" t="str">
            <v>414115  Telecommunication : Cell Phone Subscript</v>
          </cell>
          <cell r="E24425" t="str">
            <v>Logistics</v>
          </cell>
          <cell r="F24425" t="str">
            <v>Sewer</v>
          </cell>
        </row>
        <row r="24426">
          <cell r="B24426">
            <v>0</v>
          </cell>
          <cell r="C24426">
            <v>2014</v>
          </cell>
          <cell r="D24426" t="str">
            <v>414115  Telecommunication : Cell Phone Subscript</v>
          </cell>
          <cell r="E24426" t="str">
            <v>Logistics</v>
          </cell>
          <cell r="F24426" t="str">
            <v>Sewer</v>
          </cell>
        </row>
        <row r="24427">
          <cell r="B24427">
            <v>0</v>
          </cell>
          <cell r="C24427">
            <v>2014</v>
          </cell>
          <cell r="D24427" t="str">
            <v>414115  Telecommunication : Cell Phone Subscript</v>
          </cell>
          <cell r="E24427" t="str">
            <v>District 7</v>
          </cell>
          <cell r="F24427" t="str">
            <v>Sewer</v>
          </cell>
        </row>
        <row r="24428">
          <cell r="B24428">
            <v>0</v>
          </cell>
          <cell r="C24428">
            <v>2014</v>
          </cell>
          <cell r="D24428" t="str">
            <v>414115  Telecommunication : Cell Phone Subscript</v>
          </cell>
          <cell r="E24428" t="str">
            <v>District 6</v>
          </cell>
          <cell r="F24428" t="str">
            <v>Sewer</v>
          </cell>
        </row>
        <row r="24429">
          <cell r="B24429">
            <v>0</v>
          </cell>
          <cell r="C24429">
            <v>2014</v>
          </cell>
          <cell r="D24429" t="str">
            <v>414115  Telecommunication : Cell Phone Subscript</v>
          </cell>
          <cell r="E24429" t="str">
            <v>District 3</v>
          </cell>
          <cell r="F24429" t="str">
            <v>Sewer</v>
          </cell>
        </row>
        <row r="24430">
          <cell r="B24430">
            <v>0</v>
          </cell>
          <cell r="C24430">
            <v>2014</v>
          </cell>
          <cell r="D24430" t="str">
            <v>414115  Telecommunication : Cell Phone Subscript</v>
          </cell>
          <cell r="E24430" t="str">
            <v>District 4</v>
          </cell>
          <cell r="F24430" t="str">
            <v>Sewer</v>
          </cell>
        </row>
        <row r="24431">
          <cell r="B24431">
            <v>0</v>
          </cell>
          <cell r="C24431">
            <v>2014</v>
          </cell>
          <cell r="D24431" t="str">
            <v>414115  Telecommunication : Cell Phone Subscript</v>
          </cell>
          <cell r="E24431" t="str">
            <v>District 4</v>
          </cell>
          <cell r="F24431" t="str">
            <v>Sewer</v>
          </cell>
        </row>
        <row r="24432">
          <cell r="B24432">
            <v>0</v>
          </cell>
          <cell r="C24432">
            <v>2014</v>
          </cell>
          <cell r="D24432" t="str">
            <v>414115  Telecommunication : Cell Phone Subscript</v>
          </cell>
          <cell r="E24432" t="str">
            <v>District 7</v>
          </cell>
          <cell r="F24432" t="str">
            <v>Sewer</v>
          </cell>
        </row>
        <row r="24433">
          <cell r="B24433">
            <v>0</v>
          </cell>
          <cell r="C24433">
            <v>2014</v>
          </cell>
          <cell r="D24433" t="str">
            <v>414115  Telecommunication : Cell Phone Subscript</v>
          </cell>
          <cell r="E24433" t="str">
            <v>District 6</v>
          </cell>
          <cell r="F24433" t="str">
            <v>Sewer</v>
          </cell>
        </row>
        <row r="24434">
          <cell r="B24434">
            <v>0</v>
          </cell>
          <cell r="C24434">
            <v>2014</v>
          </cell>
          <cell r="D24434" t="str">
            <v>414115  Telecommunication : Cell Phone Subscript</v>
          </cell>
          <cell r="E24434" t="str">
            <v>District 6</v>
          </cell>
          <cell r="F24434" t="str">
            <v>Sewer</v>
          </cell>
        </row>
        <row r="24435">
          <cell r="B24435">
            <v>0</v>
          </cell>
          <cell r="C24435">
            <v>2014</v>
          </cell>
          <cell r="D24435" t="str">
            <v>414115  Telecommunication : Cell Phone Subscript</v>
          </cell>
          <cell r="E24435" t="str">
            <v>District 6</v>
          </cell>
          <cell r="F24435" t="str">
            <v>Sewer</v>
          </cell>
        </row>
        <row r="24436">
          <cell r="B24436">
            <v>0</v>
          </cell>
          <cell r="C24436">
            <v>2014</v>
          </cell>
          <cell r="D24436" t="str">
            <v>414115  Telecommunication : Cell Phone Subscript</v>
          </cell>
          <cell r="E24436" t="str">
            <v>District 7</v>
          </cell>
          <cell r="F24436" t="str">
            <v>Sewer</v>
          </cell>
        </row>
        <row r="24437">
          <cell r="B24437">
            <v>0</v>
          </cell>
          <cell r="C24437">
            <v>2014</v>
          </cell>
          <cell r="D24437" t="str">
            <v>414115  Telecommunication : Cell Phone Subscript</v>
          </cell>
          <cell r="E24437" t="str">
            <v>District 7</v>
          </cell>
          <cell r="F24437" t="str">
            <v>Sewer</v>
          </cell>
        </row>
        <row r="24438">
          <cell r="B24438">
            <v>3611.58</v>
          </cell>
          <cell r="C24438">
            <v>2014</v>
          </cell>
          <cell r="D24438" t="str">
            <v>414115  Telecommunication : Cell Phone Subscript</v>
          </cell>
          <cell r="E24438" t="str">
            <v>Logistics</v>
          </cell>
          <cell r="F24438" t="str">
            <v>Water</v>
          </cell>
        </row>
        <row r="24439">
          <cell r="B24439">
            <v>3867.09</v>
          </cell>
          <cell r="C24439">
            <v>2014</v>
          </cell>
          <cell r="D24439" t="str">
            <v>414115  Telecommunication : Cell Phone Subscript</v>
          </cell>
          <cell r="E24439" t="str">
            <v>Planning &amp; Design</v>
          </cell>
          <cell r="F24439" t="str">
            <v>Water</v>
          </cell>
        </row>
        <row r="24440">
          <cell r="B24440">
            <v>1516.96</v>
          </cell>
          <cell r="C24440">
            <v>2014</v>
          </cell>
          <cell r="D24440" t="str">
            <v>414115  Telecommunication : Cell Phone Subscript</v>
          </cell>
          <cell r="E24440" t="str">
            <v>TOC</v>
          </cell>
          <cell r="F24440" t="str">
            <v>Water</v>
          </cell>
        </row>
        <row r="24441">
          <cell r="B24441">
            <v>1846.31</v>
          </cell>
          <cell r="C24441">
            <v>2014</v>
          </cell>
          <cell r="D24441" t="str">
            <v>414115  Telecommunication : Cell Phone Subscript</v>
          </cell>
          <cell r="E24441" t="str">
            <v>Informal Settlements</v>
          </cell>
          <cell r="F24441" t="str">
            <v>Water</v>
          </cell>
        </row>
        <row r="24442">
          <cell r="B24442">
            <v>130.69999999999999</v>
          </cell>
          <cell r="C24442">
            <v>2014</v>
          </cell>
          <cell r="D24442" t="str">
            <v>414115  Telecommunication : Cell Phone Subscript</v>
          </cell>
          <cell r="E24442" t="str">
            <v>Logistics</v>
          </cell>
          <cell r="F24442" t="str">
            <v>Water</v>
          </cell>
        </row>
        <row r="24443">
          <cell r="B24443">
            <v>0</v>
          </cell>
          <cell r="C24443">
            <v>2014</v>
          </cell>
          <cell r="D24443" t="str">
            <v>414115  Telecommunication : Cell Phone Subscript</v>
          </cell>
          <cell r="E24443" t="str">
            <v>Logistics</v>
          </cell>
          <cell r="F24443" t="str">
            <v>Water</v>
          </cell>
        </row>
        <row r="24444">
          <cell r="B24444">
            <v>0</v>
          </cell>
          <cell r="C24444">
            <v>2014</v>
          </cell>
          <cell r="D24444" t="str">
            <v>414115  Telecommunication : Cell Phone Subscript</v>
          </cell>
          <cell r="E24444" t="str">
            <v>Logistics</v>
          </cell>
          <cell r="F24444" t="str">
            <v>Water</v>
          </cell>
        </row>
        <row r="24445">
          <cell r="B24445">
            <v>19780.34</v>
          </cell>
          <cell r="C24445">
            <v>2014</v>
          </cell>
          <cell r="D24445" t="str">
            <v>414115  Telecommunication : Cell Phone Subscript</v>
          </cell>
          <cell r="E24445" t="str">
            <v>Logistics</v>
          </cell>
          <cell r="F24445" t="str">
            <v>Water</v>
          </cell>
        </row>
        <row r="24446">
          <cell r="B24446">
            <v>0</v>
          </cell>
          <cell r="C24446">
            <v>2014</v>
          </cell>
          <cell r="D24446" t="str">
            <v>414115  Telecommunication : Cell Phone Subscript</v>
          </cell>
          <cell r="E24446" t="str">
            <v>Logistics</v>
          </cell>
          <cell r="F24446" t="str">
            <v>Water</v>
          </cell>
        </row>
        <row r="24447">
          <cell r="B24447">
            <v>0</v>
          </cell>
          <cell r="C24447">
            <v>2014</v>
          </cell>
          <cell r="D24447" t="str">
            <v>414150  Testing, Sampling and Monitoring</v>
          </cell>
          <cell r="E24447" t="str">
            <v>Logistics</v>
          </cell>
          <cell r="F24447" t="str">
            <v>Sewer</v>
          </cell>
        </row>
        <row r="24448">
          <cell r="B24448">
            <v>0</v>
          </cell>
          <cell r="C24448">
            <v>2014</v>
          </cell>
          <cell r="D24448" t="str">
            <v>414150  Testing, Sampling and Monitoring</v>
          </cell>
          <cell r="E24448" t="str">
            <v>District 7</v>
          </cell>
          <cell r="F24448" t="str">
            <v>Sewer</v>
          </cell>
        </row>
        <row r="24449">
          <cell r="B24449">
            <v>0</v>
          </cell>
          <cell r="C24449">
            <v>2014</v>
          </cell>
          <cell r="D24449" t="str">
            <v>414150  Testing, Sampling and Monitoring</v>
          </cell>
          <cell r="E24449" t="str">
            <v>District 3</v>
          </cell>
          <cell r="F24449" t="str">
            <v>Sewer</v>
          </cell>
        </row>
        <row r="24450">
          <cell r="B24450">
            <v>0</v>
          </cell>
          <cell r="C24450">
            <v>2014</v>
          </cell>
          <cell r="D24450" t="str">
            <v>414150  Testing, Sampling and Monitoring</v>
          </cell>
          <cell r="E24450" t="str">
            <v>District 6</v>
          </cell>
          <cell r="F24450" t="str">
            <v>Sewer</v>
          </cell>
        </row>
        <row r="24451">
          <cell r="B24451">
            <v>3096</v>
          </cell>
          <cell r="C24451">
            <v>2014</v>
          </cell>
          <cell r="D24451" t="str">
            <v>414150  Testing, Sampling and Monitoring</v>
          </cell>
          <cell r="E24451" t="str">
            <v>Informal Settlements</v>
          </cell>
          <cell r="F24451" t="str">
            <v>Water</v>
          </cell>
        </row>
        <row r="24452">
          <cell r="B24452">
            <v>0</v>
          </cell>
          <cell r="C24452">
            <v>2014</v>
          </cell>
          <cell r="D24452" t="str">
            <v>414150  Testing, Sampling and Monitoring</v>
          </cell>
          <cell r="E24452" t="str">
            <v>District 6</v>
          </cell>
          <cell r="F24452" t="str">
            <v>Water</v>
          </cell>
        </row>
        <row r="24453">
          <cell r="B24453">
            <v>0</v>
          </cell>
          <cell r="C24453">
            <v>2014</v>
          </cell>
          <cell r="D24453" t="str">
            <v>414150  Testing, Sampling and Monitoring</v>
          </cell>
          <cell r="E24453" t="str">
            <v>District 3</v>
          </cell>
          <cell r="F24453" t="str">
            <v>Water</v>
          </cell>
        </row>
        <row r="24454">
          <cell r="B24454">
            <v>0</v>
          </cell>
          <cell r="C24454">
            <v>2014</v>
          </cell>
          <cell r="D24454" t="str">
            <v>414150  Testing, Sampling and Monitoring</v>
          </cell>
          <cell r="E24454" t="str">
            <v>District 6</v>
          </cell>
          <cell r="F24454" t="str">
            <v>Water</v>
          </cell>
        </row>
        <row r="24455">
          <cell r="B24455">
            <v>0</v>
          </cell>
          <cell r="C24455">
            <v>2014</v>
          </cell>
          <cell r="D24455" t="str">
            <v>414150  Testing, Sampling and Monitoring</v>
          </cell>
          <cell r="E24455" t="str">
            <v>District 6</v>
          </cell>
          <cell r="F24455" t="str">
            <v>Water</v>
          </cell>
        </row>
        <row r="24456">
          <cell r="B24456">
            <v>47726.98</v>
          </cell>
          <cell r="C24456">
            <v>2014</v>
          </cell>
          <cell r="D24456" t="str">
            <v>414350  DO NOT USE - Travelling &amp; Subsistence :</v>
          </cell>
          <cell r="E24456" t="str">
            <v>District 8</v>
          </cell>
          <cell r="F24456" t="str">
            <v>Water</v>
          </cell>
        </row>
        <row r="24457">
          <cell r="B24457">
            <v>29515.200000000001</v>
          </cell>
          <cell r="C24457">
            <v>2014</v>
          </cell>
          <cell r="D24457" t="str">
            <v>414350  DO NOT USE - Travelling &amp; Subsistence :</v>
          </cell>
          <cell r="E24457" t="str">
            <v>District 8</v>
          </cell>
          <cell r="F24457" t="str">
            <v>Water</v>
          </cell>
        </row>
        <row r="24458">
          <cell r="B24458">
            <v>0</v>
          </cell>
          <cell r="C24458">
            <v>2014</v>
          </cell>
          <cell r="D24458" t="str">
            <v>414350  DO NOT USE - Travelling &amp; Subsistence :</v>
          </cell>
          <cell r="E24458" t="str">
            <v>District 8</v>
          </cell>
          <cell r="F24458" t="str">
            <v>Water</v>
          </cell>
        </row>
        <row r="24459">
          <cell r="B24459">
            <v>7051.33</v>
          </cell>
          <cell r="C24459">
            <v>2014</v>
          </cell>
          <cell r="D24459" t="str">
            <v>414350  DO NOT USE - Travelling &amp; Subsistence :</v>
          </cell>
          <cell r="E24459" t="str">
            <v>District 8</v>
          </cell>
          <cell r="F24459" t="str">
            <v>Water</v>
          </cell>
        </row>
        <row r="24460">
          <cell r="B24460">
            <v>13378.81</v>
          </cell>
          <cell r="C24460">
            <v>2014</v>
          </cell>
          <cell r="D24460" t="str">
            <v>414350  DO NOT USE - Travelling &amp; Subsistence :</v>
          </cell>
          <cell r="E24460" t="str">
            <v>District 8</v>
          </cell>
          <cell r="F24460" t="str">
            <v>Water</v>
          </cell>
        </row>
        <row r="24461">
          <cell r="B24461">
            <v>64112.39</v>
          </cell>
          <cell r="C24461">
            <v>2014</v>
          </cell>
          <cell r="D24461" t="str">
            <v>414350  DO NOT USE - Travelling &amp; Subsistence :</v>
          </cell>
          <cell r="E24461" t="str">
            <v>District 8</v>
          </cell>
          <cell r="F24461" t="str">
            <v>Water</v>
          </cell>
        </row>
        <row r="24462">
          <cell r="B24462">
            <v>57368.9</v>
          </cell>
          <cell r="C24462">
            <v>2014</v>
          </cell>
          <cell r="D24462" t="str">
            <v>414350  DO NOT USE - Travelling &amp; Subsistence :</v>
          </cell>
          <cell r="E24462" t="str">
            <v>District 6</v>
          </cell>
          <cell r="F24462" t="str">
            <v>Water</v>
          </cell>
        </row>
        <row r="24463">
          <cell r="B24463">
            <v>0</v>
          </cell>
          <cell r="C24463">
            <v>2014</v>
          </cell>
          <cell r="D24463" t="str">
            <v>414350  DO NOT USE - Travelling &amp; Subsistence :</v>
          </cell>
          <cell r="E24463" t="str">
            <v>District 8</v>
          </cell>
          <cell r="F24463" t="str">
            <v>Water</v>
          </cell>
        </row>
        <row r="24464">
          <cell r="B24464">
            <v>77442.48</v>
          </cell>
          <cell r="C24464">
            <v>2014</v>
          </cell>
          <cell r="D24464" t="str">
            <v>414350  DO NOT USE - Travelling &amp; Subsistence :</v>
          </cell>
          <cell r="E24464" t="str">
            <v>District 4</v>
          </cell>
          <cell r="F24464" t="str">
            <v>Water</v>
          </cell>
        </row>
        <row r="24465">
          <cell r="B24465">
            <v>0</v>
          </cell>
          <cell r="C24465">
            <v>2014</v>
          </cell>
          <cell r="D24465" t="str">
            <v>414350  DO NOT USE - Travelling &amp; Subsistence :</v>
          </cell>
          <cell r="E24465" t="str">
            <v>District 4</v>
          </cell>
          <cell r="F24465" t="str">
            <v>Water</v>
          </cell>
        </row>
        <row r="24466">
          <cell r="B24466">
            <v>13553.1</v>
          </cell>
          <cell r="C24466">
            <v>2014</v>
          </cell>
          <cell r="D24466" t="str">
            <v>414350  DO NOT USE - Travelling &amp; Subsistence :</v>
          </cell>
          <cell r="E24466" t="str">
            <v>District 3</v>
          </cell>
          <cell r="F24466" t="str">
            <v>Water</v>
          </cell>
        </row>
        <row r="24467">
          <cell r="B24467">
            <v>19782.009999999998</v>
          </cell>
          <cell r="C24467">
            <v>2014</v>
          </cell>
          <cell r="D24467" t="str">
            <v>414350  DO NOT USE - Travelling &amp; Subsistence :</v>
          </cell>
          <cell r="E24467" t="str">
            <v>District 3</v>
          </cell>
          <cell r="F24467" t="str">
            <v>Water</v>
          </cell>
        </row>
        <row r="24468">
          <cell r="B24468">
            <v>272.16000000000003</v>
          </cell>
          <cell r="C24468">
            <v>2014</v>
          </cell>
          <cell r="D24468" t="str">
            <v>414350  DO NOT USE - Travelling &amp; Subsistence :</v>
          </cell>
          <cell r="E24468" t="str">
            <v>District 3</v>
          </cell>
          <cell r="F24468" t="str">
            <v>Water</v>
          </cell>
        </row>
        <row r="24469">
          <cell r="B24469">
            <v>24670.26</v>
          </cell>
          <cell r="C24469">
            <v>2014</v>
          </cell>
          <cell r="D24469" t="str">
            <v>414350  DO NOT USE - Travelling &amp; Subsistence :</v>
          </cell>
          <cell r="E24469" t="str">
            <v>District 8</v>
          </cell>
          <cell r="F24469" t="str">
            <v>Water</v>
          </cell>
        </row>
        <row r="24470">
          <cell r="B24470">
            <v>8793.86</v>
          </cell>
          <cell r="C24470">
            <v>2014</v>
          </cell>
          <cell r="D24470" t="str">
            <v>414350  DO NOT USE - Travelling &amp; Subsistence :</v>
          </cell>
          <cell r="E24470" t="str">
            <v>District 8</v>
          </cell>
          <cell r="F24470" t="str">
            <v>Water</v>
          </cell>
        </row>
        <row r="24471">
          <cell r="B24471">
            <v>3580.62</v>
          </cell>
          <cell r="C24471">
            <v>2014</v>
          </cell>
          <cell r="D24471" t="str">
            <v>414350  DO NOT USE - Travelling &amp; Subsistence :</v>
          </cell>
          <cell r="E24471" t="str">
            <v>District 6</v>
          </cell>
          <cell r="F24471" t="str">
            <v>Water</v>
          </cell>
        </row>
        <row r="24472">
          <cell r="B24472">
            <v>37295.94</v>
          </cell>
          <cell r="C24472">
            <v>2014</v>
          </cell>
          <cell r="D24472" t="str">
            <v>414350  DO NOT USE - Travelling &amp; Subsistence :</v>
          </cell>
          <cell r="E24472" t="str">
            <v>District 1</v>
          </cell>
          <cell r="F24472" t="str">
            <v>Water</v>
          </cell>
        </row>
        <row r="24473">
          <cell r="B24473">
            <v>5563.69</v>
          </cell>
          <cell r="C24473">
            <v>2014</v>
          </cell>
          <cell r="D24473" t="str">
            <v>414350  DO NOT USE - Travelling &amp; Subsistence :</v>
          </cell>
          <cell r="E24473" t="str">
            <v>District 1</v>
          </cell>
          <cell r="F24473" t="str">
            <v>Water</v>
          </cell>
        </row>
        <row r="24474">
          <cell r="B24474">
            <v>31.58</v>
          </cell>
          <cell r="C24474">
            <v>2014</v>
          </cell>
          <cell r="D24474" t="str">
            <v>414350  DO NOT USE - Travelling &amp; Subsistence :</v>
          </cell>
          <cell r="E24474" t="str">
            <v>Logistics</v>
          </cell>
          <cell r="F24474" t="str">
            <v>Water</v>
          </cell>
        </row>
        <row r="24475">
          <cell r="B24475">
            <v>5718.71</v>
          </cell>
          <cell r="C24475">
            <v>2014</v>
          </cell>
          <cell r="D24475" t="str">
            <v>414350  DO NOT USE - Travelling &amp; Subsistence :</v>
          </cell>
          <cell r="E24475" t="str">
            <v>Logistics</v>
          </cell>
          <cell r="F24475" t="str">
            <v>Water</v>
          </cell>
        </row>
        <row r="24476">
          <cell r="B24476">
            <v>14695.74</v>
          </cell>
          <cell r="C24476">
            <v>2014</v>
          </cell>
          <cell r="D24476" t="str">
            <v>414350  DO NOT USE - Travelling &amp; Subsistence :</v>
          </cell>
          <cell r="E24476" t="str">
            <v>Logistics</v>
          </cell>
          <cell r="F24476" t="str">
            <v>Water</v>
          </cell>
        </row>
        <row r="24477">
          <cell r="B24477">
            <v>10270.06</v>
          </cell>
          <cell r="C24477">
            <v>2014</v>
          </cell>
          <cell r="D24477" t="str">
            <v>414350  DO NOT USE - Travelling &amp; Subsistence :</v>
          </cell>
          <cell r="E24477" t="str">
            <v>Logistics</v>
          </cell>
          <cell r="F24477" t="str">
            <v>Water</v>
          </cell>
        </row>
        <row r="24478">
          <cell r="B24478">
            <v>34959.300000000003</v>
          </cell>
          <cell r="C24478">
            <v>2014</v>
          </cell>
          <cell r="D24478" t="str">
            <v>414350  DO NOT USE - Travelling &amp; Subsistence :</v>
          </cell>
          <cell r="E24478" t="str">
            <v>Informal Settlements</v>
          </cell>
          <cell r="F24478" t="str">
            <v>Water</v>
          </cell>
        </row>
        <row r="24479">
          <cell r="B24479">
            <v>29079.18</v>
          </cell>
          <cell r="C24479">
            <v>2014</v>
          </cell>
          <cell r="D24479" t="str">
            <v>414350  DO NOT USE - Travelling &amp; Subsistence :</v>
          </cell>
          <cell r="E24479" t="str">
            <v>TOC</v>
          </cell>
          <cell r="F24479" t="str">
            <v>Water</v>
          </cell>
        </row>
        <row r="24480">
          <cell r="B24480">
            <v>5445.57</v>
          </cell>
          <cell r="C24480">
            <v>2014</v>
          </cell>
          <cell r="D24480" t="str">
            <v>414350  DO NOT USE - Travelling &amp; Subsistence :</v>
          </cell>
          <cell r="E24480" t="str">
            <v>Planning &amp; Design</v>
          </cell>
          <cell r="F24480" t="str">
            <v>Water</v>
          </cell>
        </row>
        <row r="24481">
          <cell r="B24481">
            <v>87288.16</v>
          </cell>
          <cell r="C24481">
            <v>2014</v>
          </cell>
          <cell r="D24481" t="str">
            <v>414350  DO NOT USE - Travelling &amp; Subsistence :</v>
          </cell>
          <cell r="E24481" t="str">
            <v>Logistics</v>
          </cell>
          <cell r="F24481" t="str">
            <v>Water</v>
          </cell>
        </row>
        <row r="24482">
          <cell r="B24482">
            <v>1388.45</v>
          </cell>
          <cell r="C24482">
            <v>2014</v>
          </cell>
          <cell r="D24482" t="str">
            <v>414350  DO NOT USE - Travelling &amp; Subsistence :</v>
          </cell>
          <cell r="E24482" t="str">
            <v>District 7</v>
          </cell>
          <cell r="F24482" t="str">
            <v>Sewer</v>
          </cell>
        </row>
        <row r="24483">
          <cell r="B24483">
            <v>1555.51</v>
          </cell>
          <cell r="C24483">
            <v>2014</v>
          </cell>
          <cell r="D24483" t="str">
            <v>414350  DO NOT USE - Travelling &amp; Subsistence :</v>
          </cell>
          <cell r="E24483" t="str">
            <v>District 1</v>
          </cell>
          <cell r="F24483" t="str">
            <v>Sewer</v>
          </cell>
        </row>
        <row r="24484">
          <cell r="B24484">
            <v>0</v>
          </cell>
          <cell r="C24484">
            <v>2014</v>
          </cell>
          <cell r="D24484" t="str">
            <v>414350  DO NOT USE - Travelling &amp; Subsistence :</v>
          </cell>
          <cell r="E24484" t="str">
            <v>Logistics</v>
          </cell>
          <cell r="F24484" t="str">
            <v>Sewer</v>
          </cell>
        </row>
        <row r="24485">
          <cell r="B24485">
            <v>0</v>
          </cell>
          <cell r="C24485">
            <v>2014</v>
          </cell>
          <cell r="D24485" t="str">
            <v>414350  DO NOT USE - Travelling &amp; Subsistence :</v>
          </cell>
          <cell r="E24485" t="str">
            <v>TOC</v>
          </cell>
          <cell r="F24485" t="str">
            <v>Sewer</v>
          </cell>
        </row>
        <row r="24486">
          <cell r="B24486">
            <v>0</v>
          </cell>
          <cell r="C24486">
            <v>2014</v>
          </cell>
          <cell r="D24486" t="str">
            <v>414360  DO NOT USE - Travelling &amp; Subsistence :</v>
          </cell>
          <cell r="E24486" t="str">
            <v>Logistics</v>
          </cell>
          <cell r="F24486" t="str">
            <v>Sewer</v>
          </cell>
        </row>
        <row r="24487">
          <cell r="B24487">
            <v>5701.78</v>
          </cell>
          <cell r="C24487">
            <v>2014</v>
          </cell>
          <cell r="D24487" t="str">
            <v>414360  DO NOT USE - Travelling &amp; Subsistence :</v>
          </cell>
          <cell r="E24487" t="str">
            <v>Logistics</v>
          </cell>
          <cell r="F24487" t="str">
            <v>Water</v>
          </cell>
        </row>
        <row r="24488">
          <cell r="B24488">
            <v>142</v>
          </cell>
          <cell r="C24488">
            <v>2014</v>
          </cell>
          <cell r="D24488" t="str">
            <v>414360  DO NOT USE - Travelling &amp; Subsistence :</v>
          </cell>
          <cell r="E24488" t="str">
            <v>Planning &amp; Design</v>
          </cell>
          <cell r="F24488" t="str">
            <v>Water</v>
          </cell>
        </row>
        <row r="24489">
          <cell r="B24489">
            <v>1694.72</v>
          </cell>
          <cell r="C24489">
            <v>2014</v>
          </cell>
          <cell r="D24489" t="str">
            <v>414360  DO NOT USE - Travelling &amp; Subsistence :</v>
          </cell>
          <cell r="E24489" t="str">
            <v>Informal Settlements</v>
          </cell>
          <cell r="F24489" t="str">
            <v>Water</v>
          </cell>
        </row>
        <row r="24490">
          <cell r="B24490">
            <v>27.5</v>
          </cell>
          <cell r="C24490">
            <v>2014</v>
          </cell>
          <cell r="D24490" t="str">
            <v>414360  DO NOT USE - Travelling &amp; Subsistence :</v>
          </cell>
          <cell r="E24490" t="str">
            <v>District 6</v>
          </cell>
          <cell r="F24490" t="str">
            <v>Water</v>
          </cell>
        </row>
        <row r="24491">
          <cell r="B24491">
            <v>0</v>
          </cell>
          <cell r="C24491">
            <v>2014</v>
          </cell>
          <cell r="D24491" t="str">
            <v>414360  DO NOT USE - Travelling &amp; Subsistence :</v>
          </cell>
          <cell r="E24491" t="str">
            <v>District 6</v>
          </cell>
          <cell r="F24491" t="str">
            <v>Water</v>
          </cell>
        </row>
        <row r="24492">
          <cell r="B24492">
            <v>0</v>
          </cell>
          <cell r="C24492">
            <v>2014</v>
          </cell>
          <cell r="D24492" t="str">
            <v>414360  DO NOT USE - Travelling &amp; Subsistence :</v>
          </cell>
          <cell r="E24492" t="str">
            <v>District 6</v>
          </cell>
          <cell r="F24492" t="str">
            <v>Water</v>
          </cell>
        </row>
        <row r="24493">
          <cell r="B24493">
            <v>0</v>
          </cell>
          <cell r="C24493">
            <v>2014</v>
          </cell>
          <cell r="D24493" t="str">
            <v>414360  DO NOT USE - Travelling &amp; Subsistence :</v>
          </cell>
          <cell r="E24493" t="str">
            <v>District 8</v>
          </cell>
          <cell r="F24493" t="str">
            <v>Water</v>
          </cell>
        </row>
        <row r="24494">
          <cell r="B24494">
            <v>0</v>
          </cell>
          <cell r="C24494">
            <v>2014</v>
          </cell>
          <cell r="D24494" t="str">
            <v>414360  DO NOT USE - Travelling &amp; Subsistence :</v>
          </cell>
          <cell r="E24494" t="str">
            <v>District 8</v>
          </cell>
          <cell r="F24494" t="str">
            <v>Water</v>
          </cell>
        </row>
        <row r="24495">
          <cell r="B24495">
            <v>263283.07</v>
          </cell>
          <cell r="C24495">
            <v>2014</v>
          </cell>
          <cell r="D24495" t="str">
            <v>414400  Uniform &amp; Protective Clothing</v>
          </cell>
          <cell r="E24495" t="str">
            <v>Informal Settlements</v>
          </cell>
          <cell r="F24495" t="str">
            <v>Water</v>
          </cell>
        </row>
        <row r="24496">
          <cell r="B24496">
            <v>1725</v>
          </cell>
          <cell r="C24496">
            <v>2014</v>
          </cell>
          <cell r="D24496" t="str">
            <v>414400  Uniform &amp; Protective Clothing</v>
          </cell>
          <cell r="E24496" t="str">
            <v>TOC</v>
          </cell>
          <cell r="F24496" t="str">
            <v>Water</v>
          </cell>
        </row>
        <row r="24497">
          <cell r="B24497">
            <v>107624.39</v>
          </cell>
          <cell r="C24497">
            <v>2014</v>
          </cell>
          <cell r="D24497" t="str">
            <v>414400  Uniform &amp; Protective Clothing</v>
          </cell>
          <cell r="E24497" t="str">
            <v>Logistics</v>
          </cell>
          <cell r="F24497" t="str">
            <v>Water</v>
          </cell>
        </row>
        <row r="24498">
          <cell r="B24498">
            <v>78310.179999999993</v>
          </cell>
          <cell r="C24498">
            <v>2014</v>
          </cell>
          <cell r="D24498" t="str">
            <v>414400  Uniform &amp; Protective Clothing</v>
          </cell>
          <cell r="E24498" t="str">
            <v>Logistics</v>
          </cell>
          <cell r="F24498" t="str">
            <v>Water</v>
          </cell>
        </row>
        <row r="24499">
          <cell r="B24499">
            <v>127049.55</v>
          </cell>
          <cell r="C24499">
            <v>2014</v>
          </cell>
          <cell r="D24499" t="str">
            <v>414400  Uniform &amp; Protective Clothing</v>
          </cell>
          <cell r="E24499" t="str">
            <v>Logistics</v>
          </cell>
          <cell r="F24499" t="str">
            <v>Water</v>
          </cell>
        </row>
        <row r="24500">
          <cell r="B24500">
            <v>6745.16</v>
          </cell>
          <cell r="C24500">
            <v>2014</v>
          </cell>
          <cell r="D24500" t="str">
            <v>414400  Uniform &amp; Protective Clothing</v>
          </cell>
          <cell r="E24500" t="str">
            <v>District 1</v>
          </cell>
          <cell r="F24500" t="str">
            <v>Water</v>
          </cell>
        </row>
        <row r="24501">
          <cell r="B24501">
            <v>277891.58</v>
          </cell>
          <cell r="C24501">
            <v>2014</v>
          </cell>
          <cell r="D24501" t="str">
            <v>414400  Uniform &amp; Protective Clothing</v>
          </cell>
          <cell r="E24501" t="str">
            <v>District 1</v>
          </cell>
          <cell r="F24501" t="str">
            <v>Water</v>
          </cell>
        </row>
        <row r="24502">
          <cell r="B24502">
            <v>461.71</v>
          </cell>
          <cell r="C24502">
            <v>2014</v>
          </cell>
          <cell r="D24502" t="str">
            <v>414400  Uniform &amp; Protective Clothing</v>
          </cell>
          <cell r="E24502" t="str">
            <v>District 8</v>
          </cell>
          <cell r="F24502" t="str">
            <v>Water</v>
          </cell>
        </row>
        <row r="24503">
          <cell r="B24503">
            <v>95453.3</v>
          </cell>
          <cell r="C24503">
            <v>2014</v>
          </cell>
          <cell r="D24503" t="str">
            <v>414400  Uniform &amp; Protective Clothing</v>
          </cell>
          <cell r="E24503" t="str">
            <v>District 8</v>
          </cell>
          <cell r="F24503" t="str">
            <v>Water</v>
          </cell>
        </row>
        <row r="24504">
          <cell r="B24504">
            <v>69361.440000000002</v>
          </cell>
          <cell r="C24504">
            <v>2014</v>
          </cell>
          <cell r="D24504" t="str">
            <v>414400  Uniform &amp; Protective Clothing</v>
          </cell>
          <cell r="E24504" t="str">
            <v>District 6</v>
          </cell>
          <cell r="F24504" t="str">
            <v>Water</v>
          </cell>
        </row>
        <row r="24505">
          <cell r="B24505">
            <v>8431.52</v>
          </cell>
          <cell r="C24505">
            <v>2014</v>
          </cell>
          <cell r="D24505" t="str">
            <v>414400  Uniform &amp; Protective Clothing</v>
          </cell>
          <cell r="E24505" t="str">
            <v>District 3</v>
          </cell>
          <cell r="F24505" t="str">
            <v>Water</v>
          </cell>
        </row>
        <row r="24506">
          <cell r="B24506">
            <v>79069.19</v>
          </cell>
          <cell r="C24506">
            <v>2014</v>
          </cell>
          <cell r="D24506" t="str">
            <v>414400  Uniform &amp; Protective Clothing</v>
          </cell>
          <cell r="E24506" t="str">
            <v>District 3</v>
          </cell>
          <cell r="F24506" t="str">
            <v>Water</v>
          </cell>
        </row>
        <row r="24507">
          <cell r="B24507">
            <v>12594.15</v>
          </cell>
          <cell r="C24507">
            <v>2014</v>
          </cell>
          <cell r="D24507" t="str">
            <v>414400  Uniform &amp; Protective Clothing</v>
          </cell>
          <cell r="E24507" t="str">
            <v>District 4</v>
          </cell>
          <cell r="F24507" t="str">
            <v>Water</v>
          </cell>
        </row>
        <row r="24508">
          <cell r="B24508">
            <v>221608.44</v>
          </cell>
          <cell r="C24508">
            <v>2014</v>
          </cell>
          <cell r="D24508" t="str">
            <v>414400  Uniform &amp; Protective Clothing</v>
          </cell>
          <cell r="E24508" t="str">
            <v>District 4</v>
          </cell>
          <cell r="F24508" t="str">
            <v>Water</v>
          </cell>
        </row>
        <row r="24509">
          <cell r="B24509">
            <v>119318.72</v>
          </cell>
          <cell r="C24509">
            <v>2014</v>
          </cell>
          <cell r="D24509" t="str">
            <v>414400  Uniform &amp; Protective Clothing</v>
          </cell>
          <cell r="E24509" t="str">
            <v>District 4</v>
          </cell>
          <cell r="F24509" t="str">
            <v>Water</v>
          </cell>
        </row>
        <row r="24510">
          <cell r="B24510">
            <v>102727.72</v>
          </cell>
          <cell r="C24510">
            <v>2014</v>
          </cell>
          <cell r="D24510" t="str">
            <v>414400  Uniform &amp; Protective Clothing</v>
          </cell>
          <cell r="E24510" t="str">
            <v>District 4</v>
          </cell>
          <cell r="F24510" t="str">
            <v>Water</v>
          </cell>
        </row>
        <row r="24511">
          <cell r="B24511">
            <v>0</v>
          </cell>
          <cell r="C24511">
            <v>2014</v>
          </cell>
          <cell r="D24511" t="str">
            <v>414400  Uniform &amp; Protective Clothing</v>
          </cell>
          <cell r="E24511" t="str">
            <v>District 8</v>
          </cell>
          <cell r="F24511" t="str">
            <v>Water</v>
          </cell>
        </row>
        <row r="24512">
          <cell r="B24512">
            <v>23178.91</v>
          </cell>
          <cell r="C24512">
            <v>2014</v>
          </cell>
          <cell r="D24512" t="str">
            <v>414400  Uniform &amp; Protective Clothing</v>
          </cell>
          <cell r="E24512" t="str">
            <v>District 6</v>
          </cell>
          <cell r="F24512" t="str">
            <v>Water</v>
          </cell>
        </row>
        <row r="24513">
          <cell r="B24513">
            <v>65585.81</v>
          </cell>
          <cell r="C24513">
            <v>2014</v>
          </cell>
          <cell r="D24513" t="str">
            <v>414400  Uniform &amp; Protective Clothing</v>
          </cell>
          <cell r="E24513" t="str">
            <v>District 6</v>
          </cell>
          <cell r="F24513" t="str">
            <v>Water</v>
          </cell>
        </row>
        <row r="24514">
          <cell r="B24514">
            <v>12123.61</v>
          </cell>
          <cell r="C24514">
            <v>2014</v>
          </cell>
          <cell r="D24514" t="str">
            <v>414400  Uniform &amp; Protective Clothing</v>
          </cell>
          <cell r="E24514" t="str">
            <v>District 6</v>
          </cell>
          <cell r="F24514" t="str">
            <v>Water</v>
          </cell>
        </row>
        <row r="24515">
          <cell r="B24515">
            <v>102619.12</v>
          </cell>
          <cell r="C24515">
            <v>2014</v>
          </cell>
          <cell r="D24515" t="str">
            <v>414400  Uniform &amp; Protective Clothing</v>
          </cell>
          <cell r="E24515" t="str">
            <v>District 6</v>
          </cell>
          <cell r="F24515" t="str">
            <v>Water</v>
          </cell>
        </row>
        <row r="24516">
          <cell r="B24516">
            <v>48039.9</v>
          </cell>
          <cell r="C24516">
            <v>2014</v>
          </cell>
          <cell r="D24516" t="str">
            <v>414400  Uniform &amp; Protective Clothing</v>
          </cell>
          <cell r="E24516" t="str">
            <v>District 6</v>
          </cell>
          <cell r="F24516" t="str">
            <v>Water</v>
          </cell>
        </row>
        <row r="24517">
          <cell r="B24517">
            <v>0</v>
          </cell>
          <cell r="C24517">
            <v>2014</v>
          </cell>
          <cell r="D24517" t="str">
            <v>414400  Uniform &amp; Protective Clothing</v>
          </cell>
          <cell r="E24517" t="str">
            <v>District 8</v>
          </cell>
          <cell r="F24517" t="str">
            <v>Water</v>
          </cell>
        </row>
        <row r="24518">
          <cell r="B24518">
            <v>0</v>
          </cell>
          <cell r="C24518">
            <v>2014</v>
          </cell>
          <cell r="D24518" t="str">
            <v>414400  Uniform &amp; Protective Clothing</v>
          </cell>
          <cell r="E24518" t="str">
            <v>District 8</v>
          </cell>
          <cell r="F24518" t="str">
            <v>Water</v>
          </cell>
        </row>
        <row r="24519">
          <cell r="B24519">
            <v>0</v>
          </cell>
          <cell r="C24519">
            <v>2014</v>
          </cell>
          <cell r="D24519" t="str">
            <v>414400  Uniform &amp; Protective Clothing</v>
          </cell>
          <cell r="E24519" t="str">
            <v>District 8</v>
          </cell>
          <cell r="F24519" t="str">
            <v>Water</v>
          </cell>
        </row>
        <row r="24520">
          <cell r="B24520">
            <v>657595.57999999996</v>
          </cell>
          <cell r="C24520">
            <v>2014</v>
          </cell>
          <cell r="D24520" t="str">
            <v>414400  Uniform &amp; Protective Clothing</v>
          </cell>
          <cell r="E24520" t="str">
            <v>District 8</v>
          </cell>
          <cell r="F24520" t="str">
            <v>Water</v>
          </cell>
        </row>
        <row r="24521">
          <cell r="B24521">
            <v>0</v>
          </cell>
          <cell r="C24521">
            <v>2014</v>
          </cell>
          <cell r="D24521" t="str">
            <v>414400  Uniform &amp; Protective Clothing</v>
          </cell>
          <cell r="E24521" t="str">
            <v>District 8</v>
          </cell>
          <cell r="F24521" t="str">
            <v>Water</v>
          </cell>
        </row>
        <row r="24522">
          <cell r="B24522">
            <v>0</v>
          </cell>
          <cell r="C24522">
            <v>2014</v>
          </cell>
          <cell r="D24522" t="str">
            <v>414400  Uniform &amp; Protective Clothing</v>
          </cell>
          <cell r="E24522" t="str">
            <v>Informal Settlements</v>
          </cell>
          <cell r="F24522" t="str">
            <v>Sewer</v>
          </cell>
        </row>
        <row r="24523">
          <cell r="B24523">
            <v>693.27</v>
          </cell>
          <cell r="C24523">
            <v>2014</v>
          </cell>
          <cell r="D24523" t="str">
            <v>414400  Uniform &amp; Protective Clothing</v>
          </cell>
          <cell r="E24523" t="str">
            <v>Planning &amp; Design</v>
          </cell>
          <cell r="F24523" t="str">
            <v>Sewer</v>
          </cell>
        </row>
        <row r="24524">
          <cell r="B24524">
            <v>864093.89</v>
          </cell>
          <cell r="C24524">
            <v>2014</v>
          </cell>
          <cell r="D24524" t="str">
            <v>414400  Uniform &amp; Protective Clothing</v>
          </cell>
          <cell r="E24524" t="str">
            <v>Informal Settlements</v>
          </cell>
          <cell r="F24524" t="str">
            <v>Sewer</v>
          </cell>
        </row>
        <row r="24525">
          <cell r="B24525">
            <v>178880.51</v>
          </cell>
          <cell r="C24525">
            <v>2014</v>
          </cell>
          <cell r="D24525" t="str">
            <v>414400  Uniform &amp; Protective Clothing</v>
          </cell>
          <cell r="E24525" t="str">
            <v>Logistics</v>
          </cell>
          <cell r="F24525" t="str">
            <v>Sewer</v>
          </cell>
        </row>
        <row r="24526">
          <cell r="B24526">
            <v>23141.119999999999</v>
          </cell>
          <cell r="C24526">
            <v>2014</v>
          </cell>
          <cell r="D24526" t="str">
            <v>414400  Uniform &amp; Protective Clothing</v>
          </cell>
          <cell r="E24526" t="str">
            <v>Logistics</v>
          </cell>
          <cell r="F24526" t="str">
            <v>Sewer</v>
          </cell>
        </row>
        <row r="24527">
          <cell r="B24527">
            <v>193690.01</v>
          </cell>
          <cell r="C24527">
            <v>2014</v>
          </cell>
          <cell r="D24527" t="str">
            <v>414400  Uniform &amp; Protective Clothing</v>
          </cell>
          <cell r="E24527" t="str">
            <v>District 1</v>
          </cell>
          <cell r="F24527" t="str">
            <v>Sewer</v>
          </cell>
        </row>
        <row r="24528">
          <cell r="B24528">
            <v>108626.34</v>
          </cell>
          <cell r="C24528">
            <v>2014</v>
          </cell>
          <cell r="D24528" t="str">
            <v>414400  Uniform &amp; Protective Clothing</v>
          </cell>
          <cell r="E24528" t="str">
            <v>District 7</v>
          </cell>
          <cell r="F24528" t="str">
            <v>Sewer</v>
          </cell>
        </row>
        <row r="24529">
          <cell r="B24529">
            <v>58267.23</v>
          </cell>
          <cell r="C24529">
            <v>2014</v>
          </cell>
          <cell r="D24529" t="str">
            <v>414400  Uniform &amp; Protective Clothing</v>
          </cell>
          <cell r="E24529" t="str">
            <v>District 6</v>
          </cell>
          <cell r="F24529" t="str">
            <v>Sewer</v>
          </cell>
        </row>
        <row r="24530">
          <cell r="B24530">
            <v>0</v>
          </cell>
          <cell r="C24530">
            <v>2014</v>
          </cell>
          <cell r="D24530" t="str">
            <v>414400  Uniform &amp; Protective Clothing</v>
          </cell>
          <cell r="E24530" t="str">
            <v>TOC</v>
          </cell>
          <cell r="F24530" t="str">
            <v>Sewer</v>
          </cell>
        </row>
        <row r="24531">
          <cell r="B24531">
            <v>40955.25</v>
          </cell>
          <cell r="C24531">
            <v>2014</v>
          </cell>
          <cell r="D24531" t="str">
            <v>414400  Uniform &amp; Protective Clothing</v>
          </cell>
          <cell r="E24531" t="str">
            <v>District 3</v>
          </cell>
          <cell r="F24531" t="str">
            <v>Sewer</v>
          </cell>
        </row>
        <row r="24532">
          <cell r="B24532">
            <v>0</v>
          </cell>
          <cell r="C24532">
            <v>2014</v>
          </cell>
          <cell r="D24532" t="str">
            <v>414400  Uniform &amp; Protective Clothing</v>
          </cell>
          <cell r="E24532" t="str">
            <v>District 3</v>
          </cell>
          <cell r="F24532" t="str">
            <v>Sewer</v>
          </cell>
        </row>
        <row r="24533">
          <cell r="B24533">
            <v>0</v>
          </cell>
          <cell r="C24533">
            <v>2014</v>
          </cell>
          <cell r="D24533" t="str">
            <v>414400  Uniform &amp; Protective Clothing</v>
          </cell>
          <cell r="E24533" t="str">
            <v>District 3</v>
          </cell>
          <cell r="F24533" t="str">
            <v>Sewer</v>
          </cell>
        </row>
        <row r="24534">
          <cell r="B24534">
            <v>199585.8</v>
          </cell>
          <cell r="C24534">
            <v>2014</v>
          </cell>
          <cell r="D24534" t="str">
            <v>414400  Uniform &amp; Protective Clothing</v>
          </cell>
          <cell r="E24534" t="str">
            <v>District 4</v>
          </cell>
          <cell r="F24534" t="str">
            <v>Sewer</v>
          </cell>
        </row>
        <row r="24535">
          <cell r="B24535">
            <v>95475.95</v>
          </cell>
          <cell r="C24535">
            <v>2014</v>
          </cell>
          <cell r="D24535" t="str">
            <v>414400  Uniform &amp; Protective Clothing</v>
          </cell>
          <cell r="E24535" t="str">
            <v>District 4</v>
          </cell>
          <cell r="F24535" t="str">
            <v>Sewer</v>
          </cell>
        </row>
        <row r="24536">
          <cell r="B24536">
            <v>65620.2</v>
          </cell>
          <cell r="C24536">
            <v>2014</v>
          </cell>
          <cell r="D24536" t="str">
            <v>414400  Uniform &amp; Protective Clothing</v>
          </cell>
          <cell r="E24536" t="str">
            <v>District 4</v>
          </cell>
          <cell r="F24536" t="str">
            <v>Sewer</v>
          </cell>
        </row>
        <row r="24537">
          <cell r="B24537">
            <v>0</v>
          </cell>
          <cell r="C24537">
            <v>2014</v>
          </cell>
          <cell r="D24537" t="str">
            <v>414400  Uniform &amp; Protective Clothing</v>
          </cell>
          <cell r="E24537" t="str">
            <v>District 7</v>
          </cell>
          <cell r="F24537" t="str">
            <v>Sewer</v>
          </cell>
        </row>
        <row r="24538">
          <cell r="B24538">
            <v>44668.15</v>
          </cell>
          <cell r="C24538">
            <v>2014</v>
          </cell>
          <cell r="D24538" t="str">
            <v>414400  Uniform &amp; Protective Clothing</v>
          </cell>
          <cell r="E24538" t="str">
            <v>District 6</v>
          </cell>
          <cell r="F24538" t="str">
            <v>Sewer</v>
          </cell>
        </row>
        <row r="24539">
          <cell r="B24539">
            <v>35834.11</v>
          </cell>
          <cell r="C24539">
            <v>2014</v>
          </cell>
          <cell r="D24539" t="str">
            <v>414400  Uniform &amp; Protective Clothing</v>
          </cell>
          <cell r="E24539" t="str">
            <v>District 6</v>
          </cell>
          <cell r="F24539" t="str">
            <v>Sewer</v>
          </cell>
        </row>
        <row r="24540">
          <cell r="B24540">
            <v>28882.92</v>
          </cell>
          <cell r="C24540">
            <v>2014</v>
          </cell>
          <cell r="D24540" t="str">
            <v>414400  Uniform &amp; Protective Clothing</v>
          </cell>
          <cell r="E24540" t="str">
            <v>District 6</v>
          </cell>
          <cell r="F24540" t="str">
            <v>Sewer</v>
          </cell>
        </row>
        <row r="24541">
          <cell r="B24541">
            <v>8154.4</v>
          </cell>
          <cell r="C24541">
            <v>2014</v>
          </cell>
          <cell r="D24541" t="str">
            <v>414400  Uniform &amp; Protective Clothing</v>
          </cell>
          <cell r="E24541" t="str">
            <v>District 6</v>
          </cell>
          <cell r="F24541" t="str">
            <v>Sewer</v>
          </cell>
        </row>
        <row r="24542">
          <cell r="B24542">
            <v>58499.71</v>
          </cell>
          <cell r="C24542">
            <v>2014</v>
          </cell>
          <cell r="D24542" t="str">
            <v>414400  Uniform &amp; Protective Clothing</v>
          </cell>
          <cell r="E24542" t="str">
            <v>District 6</v>
          </cell>
          <cell r="F24542" t="str">
            <v>Sewer</v>
          </cell>
        </row>
        <row r="24543">
          <cell r="B24543">
            <v>0</v>
          </cell>
          <cell r="C24543">
            <v>2014</v>
          </cell>
          <cell r="D24543" t="str">
            <v>414400  Uniform &amp; Protective Clothing</v>
          </cell>
          <cell r="E24543" t="str">
            <v>District 7</v>
          </cell>
          <cell r="F24543" t="str">
            <v>Sewer</v>
          </cell>
        </row>
        <row r="24544">
          <cell r="B24544">
            <v>0</v>
          </cell>
          <cell r="C24544">
            <v>2014</v>
          </cell>
          <cell r="D24544" t="str">
            <v>414400  Uniform &amp; Protective Clothing</v>
          </cell>
          <cell r="E24544" t="str">
            <v>District 7</v>
          </cell>
          <cell r="F24544" t="str">
            <v>Sewer</v>
          </cell>
        </row>
        <row r="24545">
          <cell r="B24545">
            <v>0</v>
          </cell>
          <cell r="C24545">
            <v>2014</v>
          </cell>
          <cell r="D24545" t="str">
            <v>414400  Uniform &amp; Protective Clothing</v>
          </cell>
          <cell r="E24545" t="str">
            <v>District 7</v>
          </cell>
          <cell r="F24545" t="str">
            <v>Sewer</v>
          </cell>
        </row>
        <row r="24546">
          <cell r="B24546">
            <v>267870.28999999998</v>
          </cell>
          <cell r="C24546">
            <v>2014</v>
          </cell>
          <cell r="D24546" t="str">
            <v>414400  Uniform &amp; Protective Clothing</v>
          </cell>
          <cell r="E24546" t="str">
            <v>District 7</v>
          </cell>
          <cell r="F24546" t="str">
            <v>Sewer</v>
          </cell>
        </row>
        <row r="24547">
          <cell r="B24547">
            <v>15282.98</v>
          </cell>
          <cell r="C24547">
            <v>2014</v>
          </cell>
          <cell r="D24547" t="str">
            <v>414400  Uniform &amp; Protective Clothing</v>
          </cell>
          <cell r="E24547" t="str">
            <v>Informal Settlements</v>
          </cell>
          <cell r="F24547" t="str">
            <v>Water</v>
          </cell>
        </row>
        <row r="24548">
          <cell r="B24548">
            <v>10687</v>
          </cell>
          <cell r="C24548">
            <v>2014</v>
          </cell>
          <cell r="D24548" t="str">
            <v>414400  Uniform &amp; Protective Clothing</v>
          </cell>
          <cell r="E24548" t="str">
            <v>TOC</v>
          </cell>
          <cell r="F24548" t="str">
            <v>Water</v>
          </cell>
        </row>
        <row r="24549">
          <cell r="B24549">
            <v>1065.01</v>
          </cell>
          <cell r="C24549">
            <v>2014</v>
          </cell>
          <cell r="D24549" t="str">
            <v>415020  Medical Expenses</v>
          </cell>
          <cell r="E24549" t="str">
            <v>District 7</v>
          </cell>
          <cell r="F24549" t="str">
            <v>Sewer</v>
          </cell>
        </row>
        <row r="24550">
          <cell r="B24550">
            <v>489.95</v>
          </cell>
          <cell r="C24550">
            <v>2014</v>
          </cell>
          <cell r="D24550" t="str">
            <v>415020  Medical Expenses</v>
          </cell>
          <cell r="E24550" t="str">
            <v>Informal Settlements</v>
          </cell>
          <cell r="F24550" t="str">
            <v>Water</v>
          </cell>
        </row>
        <row r="24551">
          <cell r="B24551">
            <v>0</v>
          </cell>
          <cell r="C24551">
            <v>2014</v>
          </cell>
          <cell r="D24551" t="str">
            <v>415190  Public Liability Claims</v>
          </cell>
          <cell r="E24551" t="str">
            <v>Informal Settlements</v>
          </cell>
          <cell r="F24551" t="str">
            <v>Sewer</v>
          </cell>
        </row>
        <row r="24552">
          <cell r="B24552">
            <v>125294.84</v>
          </cell>
          <cell r="C24552">
            <v>2014</v>
          </cell>
          <cell r="D24552" t="str">
            <v>420000  Loss on Sale of Assets</v>
          </cell>
          <cell r="E24552" t="str">
            <v>Logistics</v>
          </cell>
          <cell r="F24552" t="str">
            <v>Water</v>
          </cell>
        </row>
        <row r="24553">
          <cell r="B24553">
            <v>367395.4</v>
          </cell>
          <cell r="C24553">
            <v>2014</v>
          </cell>
          <cell r="D24553" t="str">
            <v>420000  Loss on Sale of Assets</v>
          </cell>
          <cell r="E24553" t="str">
            <v>Logistics</v>
          </cell>
          <cell r="F24553" t="str">
            <v>Water</v>
          </cell>
        </row>
        <row r="24554">
          <cell r="B24554">
            <v>1915.19</v>
          </cell>
          <cell r="C24554">
            <v>2014</v>
          </cell>
          <cell r="D24554" t="str">
            <v>420000  Loss on Sale of Assets</v>
          </cell>
          <cell r="E24554" t="str">
            <v>District 1</v>
          </cell>
          <cell r="F24554" t="str">
            <v>Water</v>
          </cell>
        </row>
        <row r="24555">
          <cell r="B24555">
            <v>40524.699999999997</v>
          </cell>
          <cell r="C24555">
            <v>2014</v>
          </cell>
          <cell r="D24555" t="str">
            <v>420000  Loss on Sale of Assets</v>
          </cell>
          <cell r="E24555" t="str">
            <v>District 1</v>
          </cell>
          <cell r="F24555" t="str">
            <v>Water</v>
          </cell>
        </row>
        <row r="24556">
          <cell r="B24556">
            <v>194.63</v>
          </cell>
          <cell r="C24556">
            <v>2014</v>
          </cell>
          <cell r="D24556" t="str">
            <v>420000  Loss on Sale of Assets</v>
          </cell>
          <cell r="E24556" t="str">
            <v>District 1</v>
          </cell>
          <cell r="F24556" t="str">
            <v>Water</v>
          </cell>
        </row>
        <row r="24557">
          <cell r="B24557">
            <v>227186.85</v>
          </cell>
          <cell r="C24557">
            <v>2014</v>
          </cell>
          <cell r="D24557" t="str">
            <v>420000  Loss on Sale of Assets</v>
          </cell>
          <cell r="E24557" t="str">
            <v>District 1</v>
          </cell>
          <cell r="F24557" t="str">
            <v>Water</v>
          </cell>
        </row>
        <row r="24558">
          <cell r="B24558">
            <v>56163.33</v>
          </cell>
          <cell r="C24558">
            <v>2014</v>
          </cell>
          <cell r="D24558" t="str">
            <v>420000  Loss on Sale of Assets</v>
          </cell>
          <cell r="E24558" t="str">
            <v>TOC</v>
          </cell>
          <cell r="F24558" t="str">
            <v>Water</v>
          </cell>
        </row>
        <row r="24559">
          <cell r="B24559">
            <v>14686.57</v>
          </cell>
          <cell r="C24559">
            <v>2014</v>
          </cell>
          <cell r="D24559" t="str">
            <v>420000  Loss on Sale of Assets</v>
          </cell>
          <cell r="E24559" t="str">
            <v>District 6</v>
          </cell>
          <cell r="F24559" t="str">
            <v>Water</v>
          </cell>
        </row>
        <row r="24560">
          <cell r="B24560">
            <v>3985.33</v>
          </cell>
          <cell r="C24560">
            <v>2014</v>
          </cell>
          <cell r="D24560" t="str">
            <v>420000  Loss on Sale of Assets</v>
          </cell>
          <cell r="E24560" t="str">
            <v>District 8</v>
          </cell>
          <cell r="F24560" t="str">
            <v>Water</v>
          </cell>
        </row>
        <row r="24561">
          <cell r="B24561">
            <v>131.36000000000001</v>
          </cell>
          <cell r="C24561">
            <v>2014</v>
          </cell>
          <cell r="D24561" t="str">
            <v>420000  Loss on Sale of Assets</v>
          </cell>
          <cell r="E24561" t="str">
            <v>District 8</v>
          </cell>
          <cell r="F24561" t="str">
            <v>Water</v>
          </cell>
        </row>
        <row r="24562">
          <cell r="B24562">
            <v>48140.98</v>
          </cell>
          <cell r="C24562">
            <v>2014</v>
          </cell>
          <cell r="D24562" t="str">
            <v>420000  Loss on Sale of Assets</v>
          </cell>
          <cell r="E24562" t="str">
            <v>District 8</v>
          </cell>
          <cell r="F24562" t="str">
            <v>Water</v>
          </cell>
        </row>
        <row r="24563">
          <cell r="B24563">
            <v>37925.360000000001</v>
          </cell>
          <cell r="C24563">
            <v>2014</v>
          </cell>
          <cell r="D24563" t="str">
            <v>420000  Loss on Sale of Assets</v>
          </cell>
          <cell r="E24563" t="str">
            <v>District 6</v>
          </cell>
          <cell r="F24563" t="str">
            <v>Water</v>
          </cell>
        </row>
        <row r="24564">
          <cell r="B24564">
            <v>2719.7</v>
          </cell>
          <cell r="C24564">
            <v>2014</v>
          </cell>
          <cell r="D24564" t="str">
            <v>420000  Loss on Sale of Assets</v>
          </cell>
          <cell r="E24564" t="str">
            <v>District 3</v>
          </cell>
          <cell r="F24564" t="str">
            <v>Water</v>
          </cell>
        </row>
        <row r="24565">
          <cell r="B24565">
            <v>3480.06</v>
          </cell>
          <cell r="C24565">
            <v>2014</v>
          </cell>
          <cell r="D24565" t="str">
            <v>420000  Loss on Sale of Assets</v>
          </cell>
          <cell r="E24565" t="str">
            <v>District 3</v>
          </cell>
          <cell r="F24565" t="str">
            <v>Water</v>
          </cell>
        </row>
        <row r="24566">
          <cell r="B24566">
            <v>388.85</v>
          </cell>
          <cell r="C24566">
            <v>2014</v>
          </cell>
          <cell r="D24566" t="str">
            <v>420000  Loss on Sale of Assets</v>
          </cell>
          <cell r="E24566" t="str">
            <v>District 3</v>
          </cell>
          <cell r="F24566" t="str">
            <v>Water</v>
          </cell>
        </row>
        <row r="24567">
          <cell r="B24567">
            <v>13676.45</v>
          </cell>
          <cell r="C24567">
            <v>2014</v>
          </cell>
          <cell r="D24567" t="str">
            <v>420000  Loss on Sale of Assets</v>
          </cell>
          <cell r="E24567" t="str">
            <v>District 3</v>
          </cell>
          <cell r="F24567" t="str">
            <v>Water</v>
          </cell>
        </row>
        <row r="24568">
          <cell r="B24568">
            <v>109.28</v>
          </cell>
          <cell r="C24568">
            <v>2014</v>
          </cell>
          <cell r="D24568" t="str">
            <v>420000  Loss on Sale of Assets</v>
          </cell>
          <cell r="E24568" t="str">
            <v>District 4</v>
          </cell>
          <cell r="F24568" t="str">
            <v>Water</v>
          </cell>
        </row>
        <row r="24569">
          <cell r="B24569">
            <v>19821.95</v>
          </cell>
          <cell r="C24569">
            <v>2014</v>
          </cell>
          <cell r="D24569" t="str">
            <v>420000  Loss on Sale of Assets</v>
          </cell>
          <cell r="E24569" t="str">
            <v>District 4</v>
          </cell>
          <cell r="F24569" t="str">
            <v>Water</v>
          </cell>
        </row>
        <row r="24570">
          <cell r="B24570">
            <v>516.26</v>
          </cell>
          <cell r="C24570">
            <v>2014</v>
          </cell>
          <cell r="D24570" t="str">
            <v>420000  Loss on Sale of Assets</v>
          </cell>
          <cell r="E24570" t="str">
            <v>District 4</v>
          </cell>
          <cell r="F24570" t="str">
            <v>Water</v>
          </cell>
        </row>
        <row r="24571">
          <cell r="B24571">
            <v>45329.14</v>
          </cell>
          <cell r="C24571">
            <v>2014</v>
          </cell>
          <cell r="D24571" t="str">
            <v>420000  Loss on Sale of Assets</v>
          </cell>
          <cell r="E24571" t="str">
            <v>District 4</v>
          </cell>
          <cell r="F24571" t="str">
            <v>Water</v>
          </cell>
        </row>
        <row r="24572">
          <cell r="B24572">
            <v>9861.73</v>
          </cell>
          <cell r="C24572">
            <v>2014</v>
          </cell>
          <cell r="D24572" t="str">
            <v>420000  Loss on Sale of Assets</v>
          </cell>
          <cell r="E24572" t="str">
            <v>District 4</v>
          </cell>
          <cell r="F24572" t="str">
            <v>Water</v>
          </cell>
        </row>
        <row r="24573">
          <cell r="B24573">
            <v>1940.44</v>
          </cell>
          <cell r="C24573">
            <v>2014</v>
          </cell>
          <cell r="D24573" t="str">
            <v>420000  Loss on Sale of Assets</v>
          </cell>
          <cell r="E24573" t="str">
            <v>District 4</v>
          </cell>
          <cell r="F24573" t="str">
            <v>Water</v>
          </cell>
        </row>
        <row r="24574">
          <cell r="B24574">
            <v>129.35</v>
          </cell>
          <cell r="C24574">
            <v>2014</v>
          </cell>
          <cell r="D24574" t="str">
            <v>420000  Loss on Sale of Assets</v>
          </cell>
          <cell r="E24574" t="str">
            <v>District 8</v>
          </cell>
          <cell r="F24574" t="str">
            <v>Water</v>
          </cell>
        </row>
        <row r="24575">
          <cell r="B24575">
            <v>83.12</v>
          </cell>
          <cell r="C24575">
            <v>2014</v>
          </cell>
          <cell r="D24575" t="str">
            <v>420000  Loss on Sale of Assets</v>
          </cell>
          <cell r="E24575" t="str">
            <v>District 8</v>
          </cell>
          <cell r="F24575" t="str">
            <v>Water</v>
          </cell>
        </row>
        <row r="24576">
          <cell r="B24576">
            <v>126.6</v>
          </cell>
          <cell r="C24576">
            <v>2014</v>
          </cell>
          <cell r="D24576" t="str">
            <v>420000  Loss on Sale of Assets</v>
          </cell>
          <cell r="E24576" t="str">
            <v>District 8</v>
          </cell>
          <cell r="F24576" t="str">
            <v>Water</v>
          </cell>
        </row>
        <row r="24577">
          <cell r="B24577">
            <v>664.22</v>
          </cell>
          <cell r="C24577">
            <v>2014</v>
          </cell>
          <cell r="D24577" t="str">
            <v>420000  Loss on Sale of Assets</v>
          </cell>
          <cell r="E24577" t="str">
            <v>District 8</v>
          </cell>
          <cell r="F24577" t="str">
            <v>Water</v>
          </cell>
        </row>
        <row r="24578">
          <cell r="B24578">
            <v>6811.42</v>
          </cell>
          <cell r="C24578">
            <v>2014</v>
          </cell>
          <cell r="D24578" t="str">
            <v>420000  Loss on Sale of Assets</v>
          </cell>
          <cell r="E24578" t="str">
            <v>District 6</v>
          </cell>
          <cell r="F24578" t="str">
            <v>Water</v>
          </cell>
        </row>
        <row r="24579">
          <cell r="B24579">
            <v>3581.15</v>
          </cell>
          <cell r="C24579">
            <v>2014</v>
          </cell>
          <cell r="D24579" t="str">
            <v>420000  Loss on Sale of Assets</v>
          </cell>
          <cell r="E24579" t="str">
            <v>District 6</v>
          </cell>
          <cell r="F24579" t="str">
            <v>Water</v>
          </cell>
        </row>
        <row r="24580">
          <cell r="B24580">
            <v>1136.44</v>
          </cell>
          <cell r="C24580">
            <v>2014</v>
          </cell>
          <cell r="D24580" t="str">
            <v>420000  Loss on Sale of Assets</v>
          </cell>
          <cell r="E24580" t="str">
            <v>District 6</v>
          </cell>
          <cell r="F24580" t="str">
            <v>Water</v>
          </cell>
        </row>
        <row r="24581">
          <cell r="B24581">
            <v>29214.58</v>
          </cell>
          <cell r="C24581">
            <v>2014</v>
          </cell>
          <cell r="D24581" t="str">
            <v>420000  Loss on Sale of Assets</v>
          </cell>
          <cell r="E24581" t="str">
            <v>District 6</v>
          </cell>
          <cell r="F24581" t="str">
            <v>Water</v>
          </cell>
        </row>
        <row r="24582">
          <cell r="B24582">
            <v>1807.25</v>
          </cell>
          <cell r="C24582">
            <v>2014</v>
          </cell>
          <cell r="D24582" t="str">
            <v>420000  Loss on Sale of Assets</v>
          </cell>
          <cell r="E24582" t="str">
            <v>District 6</v>
          </cell>
          <cell r="F24582" t="str">
            <v>Water</v>
          </cell>
        </row>
        <row r="24583">
          <cell r="B24583">
            <v>3867.37</v>
          </cell>
          <cell r="C24583">
            <v>2014</v>
          </cell>
          <cell r="D24583" t="str">
            <v>420000  Loss on Sale of Assets</v>
          </cell>
          <cell r="E24583" t="str">
            <v>District 6</v>
          </cell>
          <cell r="F24583" t="str">
            <v>Water</v>
          </cell>
        </row>
        <row r="24584">
          <cell r="B24584">
            <v>95321.29</v>
          </cell>
          <cell r="C24584">
            <v>2014</v>
          </cell>
          <cell r="D24584" t="str">
            <v>420000  Loss on Sale of Assets</v>
          </cell>
          <cell r="E24584" t="str">
            <v>District 6</v>
          </cell>
          <cell r="F24584" t="str">
            <v>Water</v>
          </cell>
        </row>
        <row r="24585">
          <cell r="B24585">
            <v>405.02</v>
          </cell>
          <cell r="C24585">
            <v>2014</v>
          </cell>
          <cell r="D24585" t="str">
            <v>420000  Loss on Sale of Assets</v>
          </cell>
          <cell r="E24585" t="str">
            <v>District 8</v>
          </cell>
          <cell r="F24585" t="str">
            <v>Water</v>
          </cell>
        </row>
        <row r="24586">
          <cell r="B24586">
            <v>575.97</v>
          </cell>
          <cell r="C24586">
            <v>2014</v>
          </cell>
          <cell r="D24586" t="str">
            <v>420000  Loss on Sale of Assets</v>
          </cell>
          <cell r="E24586" t="str">
            <v>District 8</v>
          </cell>
          <cell r="F24586" t="str">
            <v>Water</v>
          </cell>
        </row>
        <row r="24587">
          <cell r="B24587">
            <v>17581.29</v>
          </cell>
          <cell r="C24587">
            <v>2014</v>
          </cell>
          <cell r="D24587" t="str">
            <v>420000  Loss on Sale of Assets</v>
          </cell>
          <cell r="E24587" t="str">
            <v>District 8</v>
          </cell>
          <cell r="F24587" t="str">
            <v>Water</v>
          </cell>
        </row>
        <row r="24588">
          <cell r="B24588">
            <v>98980.38</v>
          </cell>
          <cell r="C24588">
            <v>2014</v>
          </cell>
          <cell r="D24588" t="str">
            <v>420000  Loss on Sale of Assets</v>
          </cell>
          <cell r="E24588" t="str">
            <v>District 8</v>
          </cell>
          <cell r="F24588" t="str">
            <v>Water</v>
          </cell>
        </row>
        <row r="24589">
          <cell r="B24589">
            <v>79.34</v>
          </cell>
          <cell r="C24589">
            <v>2014</v>
          </cell>
          <cell r="D24589" t="str">
            <v>420000  Loss on Sale of Assets</v>
          </cell>
          <cell r="E24589" t="str">
            <v>District 8</v>
          </cell>
          <cell r="F24589" t="str">
            <v>Water</v>
          </cell>
        </row>
        <row r="24590">
          <cell r="B24590">
            <v>54006.04</v>
          </cell>
          <cell r="C24590">
            <v>2014</v>
          </cell>
          <cell r="D24590" t="str">
            <v>420000  Loss on Sale of Assets</v>
          </cell>
          <cell r="E24590" t="str">
            <v>District 8</v>
          </cell>
          <cell r="F24590" t="str">
            <v>Water</v>
          </cell>
        </row>
        <row r="24591">
          <cell r="B24591">
            <v>817.41</v>
          </cell>
          <cell r="C24591">
            <v>2014</v>
          </cell>
          <cell r="D24591" t="str">
            <v>420000  Loss on Sale of Assets</v>
          </cell>
          <cell r="E24591" t="str">
            <v>District 8</v>
          </cell>
          <cell r="F24591" t="str">
            <v>Water</v>
          </cell>
        </row>
        <row r="24592">
          <cell r="B24592">
            <v>277.64999999999998</v>
          </cell>
          <cell r="C24592">
            <v>2014</v>
          </cell>
          <cell r="D24592" t="str">
            <v>420000  Loss on Sale of Assets</v>
          </cell>
          <cell r="E24592" t="str">
            <v>District 8</v>
          </cell>
          <cell r="F24592" t="str">
            <v>Water</v>
          </cell>
        </row>
        <row r="24593">
          <cell r="B24593">
            <v>10.99</v>
          </cell>
          <cell r="C24593">
            <v>2014</v>
          </cell>
          <cell r="D24593" t="str">
            <v>420000  Loss on Sale of Assets</v>
          </cell>
          <cell r="E24593" t="e">
            <v>#N/A</v>
          </cell>
          <cell r="F24593" t="str">
            <v>Sewer</v>
          </cell>
        </row>
        <row r="24594">
          <cell r="B24594">
            <v>42947.45</v>
          </cell>
          <cell r="C24594">
            <v>2014</v>
          </cell>
          <cell r="D24594" t="str">
            <v>420000  Loss on Sale of Assets</v>
          </cell>
          <cell r="E24594" t="str">
            <v>Informal Settlements</v>
          </cell>
          <cell r="F24594" t="str">
            <v>Sewer</v>
          </cell>
        </row>
        <row r="24595">
          <cell r="B24595">
            <v>100.82</v>
          </cell>
          <cell r="C24595">
            <v>2014</v>
          </cell>
          <cell r="D24595" t="str">
            <v>420000  Loss on Sale of Assets</v>
          </cell>
          <cell r="E24595" t="str">
            <v>Planning &amp; Design</v>
          </cell>
          <cell r="F24595" t="str">
            <v>Sewer</v>
          </cell>
        </row>
        <row r="24596">
          <cell r="B24596">
            <v>1227.3399999999999</v>
          </cell>
          <cell r="C24596">
            <v>2014</v>
          </cell>
          <cell r="D24596" t="str">
            <v>420000  Loss on Sale of Assets</v>
          </cell>
          <cell r="E24596" t="str">
            <v>Planning &amp; Design</v>
          </cell>
          <cell r="F24596" t="str">
            <v>Sewer</v>
          </cell>
        </row>
        <row r="24597">
          <cell r="B24597">
            <v>1383.4</v>
          </cell>
          <cell r="C24597">
            <v>2014</v>
          </cell>
          <cell r="D24597" t="str">
            <v>420000  Loss on Sale of Assets</v>
          </cell>
          <cell r="E24597" t="str">
            <v>TOC</v>
          </cell>
          <cell r="F24597" t="str">
            <v>Sewer</v>
          </cell>
        </row>
        <row r="24598">
          <cell r="B24598">
            <v>94.9</v>
          </cell>
          <cell r="C24598">
            <v>2014</v>
          </cell>
          <cell r="D24598" t="str">
            <v>420000  Loss on Sale of Assets</v>
          </cell>
          <cell r="E24598" t="str">
            <v>Informal Settlements</v>
          </cell>
          <cell r="F24598" t="str">
            <v>Sewer</v>
          </cell>
        </row>
        <row r="24599">
          <cell r="B24599">
            <v>165304.48000000001</v>
          </cell>
          <cell r="C24599">
            <v>2014</v>
          </cell>
          <cell r="D24599" t="str">
            <v>420000  Loss on Sale of Assets</v>
          </cell>
          <cell r="E24599" t="str">
            <v>Logistics</v>
          </cell>
          <cell r="F24599" t="str">
            <v>Sewer</v>
          </cell>
        </row>
        <row r="24600">
          <cell r="B24600">
            <v>86665.96</v>
          </cell>
          <cell r="C24600">
            <v>2014</v>
          </cell>
          <cell r="D24600" t="str">
            <v>420000  Loss on Sale of Assets</v>
          </cell>
          <cell r="E24600" t="str">
            <v>Logistics</v>
          </cell>
          <cell r="F24600" t="str">
            <v>Sewer</v>
          </cell>
        </row>
        <row r="24601">
          <cell r="B24601">
            <v>95.13</v>
          </cell>
          <cell r="C24601">
            <v>2014</v>
          </cell>
          <cell r="D24601" t="str">
            <v>420000  Loss on Sale of Assets</v>
          </cell>
          <cell r="E24601" t="str">
            <v>Logistics</v>
          </cell>
          <cell r="F24601" t="str">
            <v>Sewer</v>
          </cell>
        </row>
        <row r="24602">
          <cell r="B24602">
            <v>294.54000000000002</v>
          </cell>
          <cell r="C24602">
            <v>2014</v>
          </cell>
          <cell r="D24602" t="str">
            <v>420000  Loss on Sale of Assets</v>
          </cell>
          <cell r="E24602" t="str">
            <v>Logistics</v>
          </cell>
          <cell r="F24602" t="str">
            <v>Sewer</v>
          </cell>
        </row>
        <row r="24603">
          <cell r="B24603">
            <v>267.87</v>
          </cell>
          <cell r="C24603">
            <v>2014</v>
          </cell>
          <cell r="D24603" t="str">
            <v>420000  Loss on Sale of Assets</v>
          </cell>
          <cell r="E24603" t="str">
            <v>Logistics</v>
          </cell>
          <cell r="F24603" t="str">
            <v>Sewer</v>
          </cell>
        </row>
        <row r="24604">
          <cell r="B24604">
            <v>2280.0100000000002</v>
          </cell>
          <cell r="C24604">
            <v>2014</v>
          </cell>
          <cell r="D24604" t="str">
            <v>420000  Loss on Sale of Assets</v>
          </cell>
          <cell r="E24604" t="str">
            <v>District 1</v>
          </cell>
          <cell r="F24604" t="str">
            <v>Sewer</v>
          </cell>
        </row>
        <row r="24605">
          <cell r="B24605">
            <v>15181.93</v>
          </cell>
          <cell r="C24605">
            <v>2014</v>
          </cell>
          <cell r="D24605" t="str">
            <v>420000  Loss on Sale of Assets</v>
          </cell>
          <cell r="E24605" t="str">
            <v>District 7</v>
          </cell>
          <cell r="F24605" t="str">
            <v>Sewer</v>
          </cell>
        </row>
        <row r="24606">
          <cell r="B24606">
            <v>20091.150000000001</v>
          </cell>
          <cell r="C24606">
            <v>2014</v>
          </cell>
          <cell r="D24606" t="str">
            <v>420000  Loss on Sale of Assets</v>
          </cell>
          <cell r="E24606" t="str">
            <v>District 6</v>
          </cell>
          <cell r="F24606" t="str">
            <v>Sewer</v>
          </cell>
        </row>
        <row r="24607">
          <cell r="B24607">
            <v>963.45</v>
          </cell>
          <cell r="C24607">
            <v>2014</v>
          </cell>
          <cell r="D24607" t="str">
            <v>420000  Loss on Sale of Assets</v>
          </cell>
          <cell r="E24607" t="str">
            <v>District 7</v>
          </cell>
          <cell r="F24607" t="str">
            <v>Sewer</v>
          </cell>
        </row>
        <row r="24608">
          <cell r="B24608">
            <v>24.79</v>
          </cell>
          <cell r="C24608">
            <v>2014</v>
          </cell>
          <cell r="D24608" t="str">
            <v>420000  Loss on Sale of Assets</v>
          </cell>
          <cell r="E24608" t="str">
            <v>TOC</v>
          </cell>
          <cell r="F24608" t="str">
            <v>Sewer</v>
          </cell>
        </row>
        <row r="24609">
          <cell r="B24609">
            <v>26145.62</v>
          </cell>
          <cell r="C24609">
            <v>2014</v>
          </cell>
          <cell r="D24609" t="str">
            <v>420000  Loss on Sale of Assets</v>
          </cell>
          <cell r="E24609" t="str">
            <v>District 3</v>
          </cell>
          <cell r="F24609" t="str">
            <v>Sewer</v>
          </cell>
        </row>
        <row r="24610">
          <cell r="B24610">
            <v>389.07</v>
          </cell>
          <cell r="C24610">
            <v>2014</v>
          </cell>
          <cell r="D24610" t="str">
            <v>420000  Loss on Sale of Assets</v>
          </cell>
          <cell r="E24610" t="str">
            <v>District 3</v>
          </cell>
          <cell r="F24610" t="str">
            <v>Sewer</v>
          </cell>
        </row>
        <row r="24611">
          <cell r="B24611">
            <v>37198.449999999997</v>
          </cell>
          <cell r="C24611">
            <v>2014</v>
          </cell>
          <cell r="D24611" t="str">
            <v>420000  Loss on Sale of Assets</v>
          </cell>
          <cell r="E24611" t="str">
            <v>District 4</v>
          </cell>
          <cell r="F24611" t="str">
            <v>Sewer</v>
          </cell>
        </row>
        <row r="24612">
          <cell r="B24612">
            <v>32480.23</v>
          </cell>
          <cell r="C24612">
            <v>2014</v>
          </cell>
          <cell r="D24612" t="str">
            <v>420000  Loss on Sale of Assets</v>
          </cell>
          <cell r="E24612" t="str">
            <v>District 4</v>
          </cell>
          <cell r="F24612" t="str">
            <v>Sewer</v>
          </cell>
        </row>
        <row r="24613">
          <cell r="B24613">
            <v>19.559999999999999</v>
          </cell>
          <cell r="C24613">
            <v>2014</v>
          </cell>
          <cell r="D24613" t="str">
            <v>420000  Loss on Sale of Assets</v>
          </cell>
          <cell r="E24613" t="str">
            <v>District 4</v>
          </cell>
          <cell r="F24613" t="str">
            <v>Sewer</v>
          </cell>
        </row>
        <row r="24614">
          <cell r="B24614">
            <v>846.75</v>
          </cell>
          <cell r="C24614">
            <v>2014</v>
          </cell>
          <cell r="D24614" t="str">
            <v>420000  Loss on Sale of Assets</v>
          </cell>
          <cell r="E24614" t="str">
            <v>District 4</v>
          </cell>
          <cell r="F24614" t="str">
            <v>Sewer</v>
          </cell>
        </row>
        <row r="24615">
          <cell r="B24615">
            <v>2839.43</v>
          </cell>
          <cell r="C24615">
            <v>2014</v>
          </cell>
          <cell r="D24615" t="str">
            <v>420000  Loss on Sale of Assets</v>
          </cell>
          <cell r="E24615" t="str">
            <v>District 6</v>
          </cell>
          <cell r="F24615" t="str">
            <v>Sewer</v>
          </cell>
        </row>
        <row r="24616">
          <cell r="B24616">
            <v>1581.3</v>
          </cell>
          <cell r="C24616">
            <v>2014</v>
          </cell>
          <cell r="D24616" t="str">
            <v>420000  Loss on Sale of Assets</v>
          </cell>
          <cell r="E24616" t="str">
            <v>District 6</v>
          </cell>
          <cell r="F24616" t="str">
            <v>Sewer</v>
          </cell>
        </row>
        <row r="24617">
          <cell r="B24617">
            <v>5232.43</v>
          </cell>
          <cell r="C24617">
            <v>2014</v>
          </cell>
          <cell r="D24617" t="str">
            <v>420000  Loss on Sale of Assets</v>
          </cell>
          <cell r="E24617" t="str">
            <v>District 6</v>
          </cell>
          <cell r="F24617" t="str">
            <v>Sewer</v>
          </cell>
        </row>
        <row r="24618">
          <cell r="B24618">
            <v>40.15</v>
          </cell>
          <cell r="C24618">
            <v>2014</v>
          </cell>
          <cell r="D24618" t="str">
            <v>420000  Loss on Sale of Assets</v>
          </cell>
          <cell r="E24618" t="str">
            <v>District 6</v>
          </cell>
          <cell r="F24618" t="str">
            <v>Sewer</v>
          </cell>
        </row>
        <row r="24619">
          <cell r="B24619">
            <v>105.85</v>
          </cell>
          <cell r="C24619">
            <v>2014</v>
          </cell>
          <cell r="D24619" t="str">
            <v>420000  Loss on Sale of Assets</v>
          </cell>
          <cell r="E24619" t="str">
            <v>District 6</v>
          </cell>
          <cell r="F24619" t="str">
            <v>Sewer</v>
          </cell>
        </row>
        <row r="24620">
          <cell r="B24620">
            <v>2963.94</v>
          </cell>
          <cell r="C24620">
            <v>2014</v>
          </cell>
          <cell r="D24620" t="str">
            <v>420000  Loss on Sale of Assets</v>
          </cell>
          <cell r="E24620" t="str">
            <v>District 6</v>
          </cell>
          <cell r="F24620" t="str">
            <v>Sewer</v>
          </cell>
        </row>
        <row r="24621">
          <cell r="B24621">
            <v>35.47</v>
          </cell>
          <cell r="C24621">
            <v>2014</v>
          </cell>
          <cell r="D24621" t="str">
            <v>420000  Loss on Sale of Assets</v>
          </cell>
          <cell r="E24621" t="str">
            <v>District 7</v>
          </cell>
          <cell r="F24621" t="str">
            <v>Sewer</v>
          </cell>
        </row>
        <row r="24622">
          <cell r="B24622">
            <v>219398.6</v>
          </cell>
          <cell r="C24622">
            <v>2014</v>
          </cell>
          <cell r="D24622" t="str">
            <v>420000  Loss on Sale of Assets</v>
          </cell>
          <cell r="E24622" t="str">
            <v>District 7</v>
          </cell>
          <cell r="F24622" t="str">
            <v>Sewer</v>
          </cell>
        </row>
        <row r="24623">
          <cell r="B24623">
            <v>249.36</v>
          </cell>
          <cell r="C24623">
            <v>2014</v>
          </cell>
          <cell r="D24623" t="str">
            <v>420000  Loss on Sale of Assets</v>
          </cell>
          <cell r="E24623" t="str">
            <v>District 7</v>
          </cell>
          <cell r="F24623" t="str">
            <v>Sewer</v>
          </cell>
        </row>
        <row r="24624">
          <cell r="B24624">
            <v>17.579999999999998</v>
          </cell>
          <cell r="C24624">
            <v>2014</v>
          </cell>
          <cell r="D24624" t="str">
            <v>420000  Loss on Sale of Assets</v>
          </cell>
          <cell r="E24624" t="str">
            <v>District 7</v>
          </cell>
          <cell r="F24624" t="str">
            <v>Sewer</v>
          </cell>
        </row>
        <row r="24625">
          <cell r="B24625">
            <v>19927.45</v>
          </cell>
          <cell r="C24625">
            <v>2014</v>
          </cell>
          <cell r="D24625" t="str">
            <v>420000  Loss on Sale of Assets</v>
          </cell>
          <cell r="E24625" t="str">
            <v>Logistics</v>
          </cell>
          <cell r="F24625" t="str">
            <v>Water</v>
          </cell>
        </row>
        <row r="24626">
          <cell r="B24626">
            <v>6323.96</v>
          </cell>
          <cell r="C24626">
            <v>2014</v>
          </cell>
          <cell r="D24626" t="str">
            <v>420000  Loss on Sale of Assets</v>
          </cell>
          <cell r="E24626" t="str">
            <v>Informal Settlements</v>
          </cell>
          <cell r="F24626" t="str">
            <v>Water</v>
          </cell>
        </row>
        <row r="24627">
          <cell r="B24627">
            <v>24009.4</v>
          </cell>
          <cell r="C24627">
            <v>2014</v>
          </cell>
          <cell r="D24627" t="str">
            <v>420000  Loss on Sale of Assets</v>
          </cell>
          <cell r="E24627" t="str">
            <v>Planning &amp; Design</v>
          </cell>
          <cell r="F24627" t="str">
            <v>Water</v>
          </cell>
        </row>
        <row r="24628">
          <cell r="B24628">
            <v>88383.49</v>
          </cell>
          <cell r="C24628">
            <v>2014</v>
          </cell>
          <cell r="D24628" t="str">
            <v>420000  Loss on Sale of Assets</v>
          </cell>
          <cell r="E24628" t="str">
            <v>TOC</v>
          </cell>
          <cell r="F24628" t="str">
            <v>Water</v>
          </cell>
        </row>
        <row r="24629">
          <cell r="B24629">
            <v>8931.3799999999992</v>
          </cell>
          <cell r="C24629">
            <v>2014</v>
          </cell>
          <cell r="D24629" t="str">
            <v>420000  Loss on Sale of Assets</v>
          </cell>
          <cell r="E24629" t="str">
            <v>Informal Settlements</v>
          </cell>
          <cell r="F24629" t="str">
            <v>Water</v>
          </cell>
        </row>
        <row r="24630">
          <cell r="B24630">
            <v>638.9</v>
          </cell>
          <cell r="C24630">
            <v>2014</v>
          </cell>
          <cell r="D24630" t="str">
            <v>420000  Loss on Sale of Assets</v>
          </cell>
          <cell r="E24630" t="str">
            <v>TOC</v>
          </cell>
          <cell r="F24630" t="str">
            <v>Water</v>
          </cell>
        </row>
        <row r="24631">
          <cell r="B24631">
            <v>42.71</v>
          </cell>
          <cell r="C24631">
            <v>2014</v>
          </cell>
          <cell r="D24631" t="str">
            <v>420000  Loss on Sale of Assets</v>
          </cell>
          <cell r="E24631" t="str">
            <v>Logistics</v>
          </cell>
          <cell r="F24631" t="str">
            <v>Water</v>
          </cell>
        </row>
        <row r="24632">
          <cell r="B24632">
            <v>55990.75</v>
          </cell>
          <cell r="C24632">
            <v>2014</v>
          </cell>
          <cell r="D24632" t="str">
            <v>420000  Loss on Sale of Assets</v>
          </cell>
          <cell r="E24632" t="str">
            <v>Logistics</v>
          </cell>
          <cell r="F24632" t="str">
            <v>Water</v>
          </cell>
        </row>
        <row r="24633">
          <cell r="B24633">
            <v>10170.049999999999</v>
          </cell>
          <cell r="C24633">
            <v>2014</v>
          </cell>
          <cell r="D24633" t="str">
            <v>420000  Loss on Sale of Assets</v>
          </cell>
          <cell r="E24633" t="str">
            <v>Logistics</v>
          </cell>
          <cell r="F24633" t="str">
            <v>Water</v>
          </cell>
        </row>
        <row r="24634">
          <cell r="B24634">
            <v>291707.28999999998</v>
          </cell>
          <cell r="C24634">
            <v>2014</v>
          </cell>
          <cell r="D24634" t="str">
            <v>420000  Loss on Sale of Assets</v>
          </cell>
          <cell r="E24634" t="str">
            <v>Logistics</v>
          </cell>
          <cell r="F24634" t="str">
            <v>Water</v>
          </cell>
        </row>
        <row r="24635">
          <cell r="B24635">
            <v>1294.3399999999999</v>
          </cell>
          <cell r="C24635">
            <v>2014</v>
          </cell>
          <cell r="D24635" t="str">
            <v>420000  Loss on Sale of Assets</v>
          </cell>
          <cell r="E24635" t="str">
            <v>Logistics</v>
          </cell>
          <cell r="F24635" t="str">
            <v>Water</v>
          </cell>
        </row>
        <row r="24636">
          <cell r="B24636">
            <v>2510752.0099999998</v>
          </cell>
          <cell r="C24636">
            <v>2014</v>
          </cell>
          <cell r="D24636" t="str">
            <v>420000  Loss on Sale of Assets</v>
          </cell>
          <cell r="E24636" t="e">
            <v>#N/A</v>
          </cell>
          <cell r="F24636" t="e">
            <v>#VALUE!</v>
          </cell>
        </row>
        <row r="24637">
          <cell r="B24637">
            <v>431.93</v>
          </cell>
          <cell r="C24637">
            <v>2014</v>
          </cell>
          <cell r="D24637" t="str">
            <v>420000  Loss on Sale of Assets</v>
          </cell>
          <cell r="E24637" t="str">
            <v>Logistics</v>
          </cell>
          <cell r="F24637" t="str">
            <v>Water</v>
          </cell>
        </row>
        <row r="24638">
          <cell r="B24638">
            <v>24742.43</v>
          </cell>
          <cell r="C24638">
            <v>2014</v>
          </cell>
          <cell r="D24638" t="str">
            <v>420000  Loss on Sale of Assets</v>
          </cell>
          <cell r="E24638" t="str">
            <v>Logistics</v>
          </cell>
          <cell r="F24638" t="str">
            <v>Water</v>
          </cell>
        </row>
        <row r="24639">
          <cell r="B24639">
            <v>163320.64000000001</v>
          </cell>
          <cell r="C24639">
            <v>2014</v>
          </cell>
          <cell r="D24639" t="str">
            <v>420000  Loss on Sale of Assets</v>
          </cell>
          <cell r="E24639" t="str">
            <v>District 1</v>
          </cell>
          <cell r="F24639" t="str">
            <v>Water</v>
          </cell>
        </row>
        <row r="24640">
          <cell r="B24640">
            <v>7764130.79</v>
          </cell>
          <cell r="C24640">
            <v>2014</v>
          </cell>
          <cell r="D24640" t="str">
            <v>420000  Loss on Sale of Assets</v>
          </cell>
          <cell r="E24640" t="str">
            <v>District 1</v>
          </cell>
          <cell r="F24640" t="str">
            <v>Water</v>
          </cell>
        </row>
        <row r="24641">
          <cell r="B24641">
            <v>28.84</v>
          </cell>
          <cell r="C24641">
            <v>2014</v>
          </cell>
          <cell r="D24641" t="str">
            <v>420000  Loss on Sale of Assets</v>
          </cell>
          <cell r="E24641" t="str">
            <v>District 1</v>
          </cell>
          <cell r="F24641" t="str">
            <v>Water</v>
          </cell>
        </row>
        <row r="24642">
          <cell r="B24642">
            <v>13679.11</v>
          </cell>
          <cell r="C24642">
            <v>2014</v>
          </cell>
          <cell r="D24642" t="str">
            <v>420000  Loss on Sale of Assets</v>
          </cell>
          <cell r="E24642" t="str">
            <v>District 1</v>
          </cell>
          <cell r="F24642" t="str">
            <v>Water</v>
          </cell>
        </row>
        <row r="24643">
          <cell r="B24643">
            <v>641.54999999999995</v>
          </cell>
          <cell r="C24643">
            <v>2014</v>
          </cell>
          <cell r="D24643" t="str">
            <v>420000  Loss on Sale of Assets</v>
          </cell>
          <cell r="E24643" t="str">
            <v>District 6</v>
          </cell>
          <cell r="F24643" t="str">
            <v>Water</v>
          </cell>
        </row>
        <row r="24644">
          <cell r="B24644">
            <v>754927.01</v>
          </cell>
          <cell r="C24644">
            <v>2014</v>
          </cell>
          <cell r="D24644" t="str">
            <v>420000  Loss on Sale of Assets</v>
          </cell>
          <cell r="E24644" t="str">
            <v>District 8</v>
          </cell>
          <cell r="F24644" t="str">
            <v>Water</v>
          </cell>
        </row>
        <row r="24645">
          <cell r="B24645">
            <v>2963.64</v>
          </cell>
          <cell r="C24645">
            <v>2014</v>
          </cell>
          <cell r="D24645" t="str">
            <v>420000  Loss on Sale of Assets</v>
          </cell>
          <cell r="E24645" t="str">
            <v>District 8</v>
          </cell>
          <cell r="F24645" t="str">
            <v>Water</v>
          </cell>
        </row>
        <row r="24646">
          <cell r="B24646">
            <v>632853.43000000005</v>
          </cell>
          <cell r="C24646">
            <v>2014</v>
          </cell>
          <cell r="D24646" t="str">
            <v>420000  Loss on Sale of Assets</v>
          </cell>
          <cell r="E24646" t="str">
            <v>District 6</v>
          </cell>
          <cell r="F24646" t="str">
            <v>Water</v>
          </cell>
        </row>
        <row r="24647">
          <cell r="B24647">
            <v>429.65</v>
          </cell>
          <cell r="C24647">
            <v>2014</v>
          </cell>
          <cell r="D24647" t="str">
            <v>420000  Loss on Sale of Assets</v>
          </cell>
          <cell r="E24647" t="str">
            <v>District 3</v>
          </cell>
          <cell r="F24647" t="str">
            <v>Water</v>
          </cell>
        </row>
        <row r="24648">
          <cell r="B24648">
            <v>3270.28</v>
          </cell>
          <cell r="C24648">
            <v>2014</v>
          </cell>
          <cell r="D24648" t="str">
            <v>420000  Loss on Sale of Assets</v>
          </cell>
          <cell r="E24648" t="str">
            <v>District 3</v>
          </cell>
          <cell r="F24648" t="str">
            <v>Water</v>
          </cell>
        </row>
        <row r="24649">
          <cell r="B24649">
            <v>146.78</v>
          </cell>
          <cell r="C24649">
            <v>2014</v>
          </cell>
          <cell r="D24649" t="str">
            <v>420000  Loss on Sale of Assets</v>
          </cell>
          <cell r="E24649" t="str">
            <v>District 3</v>
          </cell>
          <cell r="F24649" t="str">
            <v>Water</v>
          </cell>
        </row>
        <row r="24650">
          <cell r="B24650">
            <v>70429.759999999995</v>
          </cell>
          <cell r="C24650">
            <v>2014</v>
          </cell>
          <cell r="D24650" t="str">
            <v>420000  Loss on Sale of Assets</v>
          </cell>
          <cell r="E24650" t="str">
            <v>District 3</v>
          </cell>
          <cell r="F24650" t="str">
            <v>Water</v>
          </cell>
        </row>
        <row r="24651">
          <cell r="B24651">
            <v>211804.78</v>
          </cell>
          <cell r="C24651">
            <v>2014</v>
          </cell>
          <cell r="D24651" t="str">
            <v>420000  Loss on Sale of Assets</v>
          </cell>
          <cell r="E24651" t="str">
            <v>District 4</v>
          </cell>
          <cell r="F24651" t="str">
            <v>Water</v>
          </cell>
        </row>
        <row r="24652">
          <cell r="B24652">
            <v>862031.59</v>
          </cell>
          <cell r="C24652">
            <v>2014</v>
          </cell>
          <cell r="D24652" t="str">
            <v>420000  Loss on Sale of Assets</v>
          </cell>
          <cell r="E24652" t="str">
            <v>District 4</v>
          </cell>
          <cell r="F24652" t="str">
            <v>Water</v>
          </cell>
        </row>
        <row r="24653">
          <cell r="B24653">
            <v>459919.08</v>
          </cell>
          <cell r="C24653">
            <v>2014</v>
          </cell>
          <cell r="D24653" t="str">
            <v>420000  Loss on Sale of Assets</v>
          </cell>
          <cell r="E24653" t="str">
            <v>District 4</v>
          </cell>
          <cell r="F24653" t="str">
            <v>Water</v>
          </cell>
        </row>
        <row r="24654">
          <cell r="B24654">
            <v>20687.599999999999</v>
          </cell>
          <cell r="C24654">
            <v>2014</v>
          </cell>
          <cell r="D24654" t="str">
            <v>420000  Loss on Sale of Assets</v>
          </cell>
          <cell r="E24654" t="str">
            <v>District 4</v>
          </cell>
          <cell r="F24654" t="str">
            <v>Water</v>
          </cell>
        </row>
        <row r="24655">
          <cell r="B24655">
            <v>3200.77</v>
          </cell>
          <cell r="C24655">
            <v>2014</v>
          </cell>
          <cell r="D24655" t="str">
            <v>420000  Loss on Sale of Assets</v>
          </cell>
          <cell r="E24655" t="str">
            <v>District 4</v>
          </cell>
          <cell r="F24655" t="str">
            <v>Water</v>
          </cell>
        </row>
        <row r="24656">
          <cell r="B24656">
            <v>781.84</v>
          </cell>
          <cell r="C24656">
            <v>2014</v>
          </cell>
          <cell r="D24656" t="str">
            <v>420000  Loss on Sale of Assets</v>
          </cell>
          <cell r="E24656" t="str">
            <v>District 8</v>
          </cell>
          <cell r="F24656" t="str">
            <v>Water</v>
          </cell>
        </row>
        <row r="24657">
          <cell r="B24657">
            <v>47.32</v>
          </cell>
          <cell r="C24657">
            <v>2014</v>
          </cell>
          <cell r="D24657" t="str">
            <v>420000  Loss on Sale of Assets</v>
          </cell>
          <cell r="E24657" t="str">
            <v>District 8</v>
          </cell>
          <cell r="F24657" t="str">
            <v>Water</v>
          </cell>
        </row>
        <row r="24658">
          <cell r="B24658">
            <v>496589.22</v>
          </cell>
          <cell r="C24658">
            <v>2014</v>
          </cell>
          <cell r="D24658" t="str">
            <v>420000  Loss on Sale of Assets</v>
          </cell>
          <cell r="E24658" t="str">
            <v>District 8</v>
          </cell>
          <cell r="F24658" t="str">
            <v>Water</v>
          </cell>
        </row>
        <row r="24659">
          <cell r="B24659">
            <v>314.99</v>
          </cell>
          <cell r="C24659">
            <v>2014</v>
          </cell>
          <cell r="D24659" t="str">
            <v>420000  Loss on Sale of Assets</v>
          </cell>
          <cell r="E24659" t="str">
            <v>District 6</v>
          </cell>
          <cell r="F24659" t="str">
            <v>Water</v>
          </cell>
        </row>
        <row r="24660">
          <cell r="B24660">
            <v>13613377.359999999</v>
          </cell>
          <cell r="C24660">
            <v>2014</v>
          </cell>
          <cell r="D24660" t="str">
            <v>420000  Loss on Sale of Assets</v>
          </cell>
          <cell r="E24660" t="str">
            <v>District 6</v>
          </cell>
          <cell r="F24660" t="str">
            <v>Water</v>
          </cell>
        </row>
        <row r="24661">
          <cell r="B24661">
            <v>138.44</v>
          </cell>
          <cell r="C24661">
            <v>2014</v>
          </cell>
          <cell r="D24661" t="str">
            <v>420000  Loss on Sale of Assets</v>
          </cell>
          <cell r="E24661" t="str">
            <v>District 6</v>
          </cell>
          <cell r="F24661" t="str">
            <v>Water</v>
          </cell>
        </row>
        <row r="24662">
          <cell r="B24662">
            <v>18561.64</v>
          </cell>
          <cell r="C24662">
            <v>2014</v>
          </cell>
          <cell r="D24662" t="str">
            <v>420000  Loss on Sale of Assets</v>
          </cell>
          <cell r="E24662" t="str">
            <v>District 6</v>
          </cell>
          <cell r="F24662" t="str">
            <v>Water</v>
          </cell>
        </row>
        <row r="24663">
          <cell r="B24663">
            <v>3669</v>
          </cell>
          <cell r="C24663">
            <v>2014</v>
          </cell>
          <cell r="D24663" t="str">
            <v>420000  Loss on Sale of Assets</v>
          </cell>
          <cell r="E24663" t="str">
            <v>District 6</v>
          </cell>
          <cell r="F24663" t="str">
            <v>Water</v>
          </cell>
        </row>
        <row r="24664">
          <cell r="B24664">
            <v>6644.37</v>
          </cell>
          <cell r="C24664">
            <v>2014</v>
          </cell>
          <cell r="D24664" t="str">
            <v>420000  Loss on Sale of Assets</v>
          </cell>
          <cell r="E24664" t="str">
            <v>District 6</v>
          </cell>
          <cell r="F24664" t="str">
            <v>Water</v>
          </cell>
        </row>
        <row r="24665">
          <cell r="B24665">
            <v>2279.29</v>
          </cell>
          <cell r="C24665">
            <v>2014</v>
          </cell>
          <cell r="D24665" t="str">
            <v>420000  Loss on Sale of Assets</v>
          </cell>
          <cell r="E24665" t="str">
            <v>District 6</v>
          </cell>
          <cell r="F24665" t="str">
            <v>Water</v>
          </cell>
        </row>
        <row r="24666">
          <cell r="B24666">
            <v>152.19999999999999</v>
          </cell>
          <cell r="C24666">
            <v>2014</v>
          </cell>
          <cell r="D24666" t="str">
            <v>420000  Loss on Sale of Assets</v>
          </cell>
          <cell r="E24666" t="str">
            <v>District 8</v>
          </cell>
          <cell r="F24666" t="str">
            <v>Water</v>
          </cell>
        </row>
        <row r="24667">
          <cell r="B24667">
            <v>225.54</v>
          </cell>
          <cell r="C24667">
            <v>2014</v>
          </cell>
          <cell r="D24667" t="str">
            <v>420000  Loss on Sale of Assets</v>
          </cell>
          <cell r="E24667" t="str">
            <v>District 8</v>
          </cell>
          <cell r="F24667" t="str">
            <v>Water</v>
          </cell>
        </row>
        <row r="24668">
          <cell r="B24668">
            <v>4.46</v>
          </cell>
          <cell r="C24668">
            <v>2014</v>
          </cell>
          <cell r="D24668" t="str">
            <v>420000  Loss on Sale of Assets</v>
          </cell>
          <cell r="E24668" t="e">
            <v>#N/A</v>
          </cell>
          <cell r="F24668" t="str">
            <v>Water</v>
          </cell>
        </row>
        <row r="24669">
          <cell r="B24669">
            <v>5502.46</v>
          </cell>
          <cell r="C24669">
            <v>2014</v>
          </cell>
          <cell r="D24669" t="str">
            <v>420000  Loss on Sale of Assets</v>
          </cell>
          <cell r="E24669" t="str">
            <v>District 8</v>
          </cell>
          <cell r="F24669" t="str">
            <v>Water</v>
          </cell>
        </row>
        <row r="24670">
          <cell r="B24670">
            <v>9.52</v>
          </cell>
          <cell r="C24670">
            <v>2014</v>
          </cell>
          <cell r="D24670" t="str">
            <v>420000  Loss on Sale of Assets</v>
          </cell>
          <cell r="E24670" t="str">
            <v>District 8</v>
          </cell>
          <cell r="F24670" t="str">
            <v>Water</v>
          </cell>
        </row>
        <row r="24671">
          <cell r="B24671">
            <v>319226.02</v>
          </cell>
          <cell r="C24671">
            <v>2014</v>
          </cell>
          <cell r="D24671" t="str">
            <v>420000  Loss on Sale of Assets</v>
          </cell>
          <cell r="E24671" t="str">
            <v>District 8</v>
          </cell>
          <cell r="F24671" t="str">
            <v>Water</v>
          </cell>
        </row>
        <row r="24672">
          <cell r="B24672">
            <v>40.46</v>
          </cell>
          <cell r="C24672">
            <v>2014</v>
          </cell>
          <cell r="D24672" t="str">
            <v>420000  Loss on Sale of Assets</v>
          </cell>
          <cell r="E24672" t="e">
            <v>#N/A</v>
          </cell>
          <cell r="F24672" t="str">
            <v>Water</v>
          </cell>
        </row>
        <row r="24673">
          <cell r="B24673">
            <v>19413</v>
          </cell>
          <cell r="C24673">
            <v>2014</v>
          </cell>
          <cell r="D24673" t="str">
            <v>420000  Loss on Sale of Assets</v>
          </cell>
          <cell r="E24673" t="str">
            <v>Informal Settlements</v>
          </cell>
          <cell r="F24673" t="str">
            <v>Sewer</v>
          </cell>
        </row>
        <row r="24674">
          <cell r="B24674">
            <v>4710035.92</v>
          </cell>
          <cell r="C24674">
            <v>2014</v>
          </cell>
          <cell r="D24674" t="str">
            <v>420000  Loss on Sale of Assets</v>
          </cell>
          <cell r="E24674" t="str">
            <v>Planning &amp; Design</v>
          </cell>
          <cell r="F24674" t="str">
            <v>Sewer</v>
          </cell>
        </row>
        <row r="24675">
          <cell r="B24675">
            <v>34151621.030000001</v>
          </cell>
          <cell r="C24675">
            <v>2014</v>
          </cell>
          <cell r="D24675" t="str">
            <v>420000  Loss on Sale of Assets</v>
          </cell>
          <cell r="E24675" t="str">
            <v>Planning &amp; Design</v>
          </cell>
          <cell r="F24675" t="str">
            <v>Sewer</v>
          </cell>
        </row>
        <row r="24676">
          <cell r="B24676">
            <v>9133675.0600000005</v>
          </cell>
          <cell r="C24676">
            <v>2014</v>
          </cell>
          <cell r="D24676" t="str">
            <v>420000  Loss on Sale of Assets</v>
          </cell>
          <cell r="E24676" t="str">
            <v>Informal Settlements</v>
          </cell>
          <cell r="F24676" t="str">
            <v>Sewer</v>
          </cell>
        </row>
        <row r="24677">
          <cell r="B24677">
            <v>4546808.84</v>
          </cell>
          <cell r="C24677">
            <v>2014</v>
          </cell>
          <cell r="D24677" t="str">
            <v>420000  Loss on Sale of Assets</v>
          </cell>
          <cell r="E24677" t="str">
            <v>Logistics</v>
          </cell>
          <cell r="F24677" t="str">
            <v>Sewer</v>
          </cell>
        </row>
        <row r="24678">
          <cell r="B24678">
            <v>4803.78</v>
          </cell>
          <cell r="C24678">
            <v>2014</v>
          </cell>
          <cell r="D24678" t="str">
            <v>420000  Loss on Sale of Assets</v>
          </cell>
          <cell r="E24678" t="str">
            <v>District 1</v>
          </cell>
          <cell r="F24678" t="str">
            <v>Sewer</v>
          </cell>
        </row>
        <row r="24679">
          <cell r="B24679">
            <v>148053.34</v>
          </cell>
          <cell r="C24679">
            <v>2014</v>
          </cell>
          <cell r="D24679" t="str">
            <v>420000  Loss on Sale of Assets</v>
          </cell>
          <cell r="E24679" t="str">
            <v>District 1</v>
          </cell>
          <cell r="F24679" t="str">
            <v>Sewer</v>
          </cell>
        </row>
        <row r="24680">
          <cell r="B24680">
            <v>61017.43</v>
          </cell>
          <cell r="C24680">
            <v>2014</v>
          </cell>
          <cell r="D24680" t="str">
            <v>420000  Loss on Sale of Assets</v>
          </cell>
          <cell r="E24680" t="str">
            <v>District 1</v>
          </cell>
          <cell r="F24680" t="str">
            <v>Sewer</v>
          </cell>
        </row>
        <row r="24681">
          <cell r="B24681">
            <v>437265.54</v>
          </cell>
          <cell r="C24681">
            <v>2014</v>
          </cell>
          <cell r="D24681" t="str">
            <v>420000  Loss on Sale of Assets</v>
          </cell>
          <cell r="E24681" t="str">
            <v>District 6</v>
          </cell>
          <cell r="F24681" t="str">
            <v>Sewer</v>
          </cell>
        </row>
        <row r="24682">
          <cell r="B24682">
            <v>323106.99</v>
          </cell>
          <cell r="C24682">
            <v>2014</v>
          </cell>
          <cell r="D24682" t="str">
            <v>420000  Loss on Sale of Assets</v>
          </cell>
          <cell r="E24682" t="str">
            <v>District 7</v>
          </cell>
          <cell r="F24682" t="str">
            <v>Sewer</v>
          </cell>
        </row>
        <row r="24683">
          <cell r="B24683">
            <v>915844.26</v>
          </cell>
          <cell r="C24683">
            <v>2014</v>
          </cell>
          <cell r="D24683" t="str">
            <v>420000  Loss on Sale of Assets</v>
          </cell>
          <cell r="E24683" t="str">
            <v>District 3</v>
          </cell>
          <cell r="F24683" t="str">
            <v>Sewer</v>
          </cell>
        </row>
        <row r="24684">
          <cell r="B24684">
            <v>41596.83</v>
          </cell>
          <cell r="C24684">
            <v>2014</v>
          </cell>
          <cell r="D24684" t="str">
            <v>420000  Loss on Sale of Assets</v>
          </cell>
          <cell r="E24684" t="str">
            <v>District 3</v>
          </cell>
          <cell r="F24684" t="str">
            <v>Sewer</v>
          </cell>
        </row>
        <row r="24685">
          <cell r="B24685">
            <v>156317.29</v>
          </cell>
          <cell r="C24685">
            <v>2014</v>
          </cell>
          <cell r="D24685" t="str">
            <v>420000  Loss on Sale of Assets</v>
          </cell>
          <cell r="E24685" t="str">
            <v>District 4</v>
          </cell>
          <cell r="F24685" t="str">
            <v>Sewer</v>
          </cell>
        </row>
        <row r="24686">
          <cell r="B24686">
            <v>1550.4</v>
          </cell>
          <cell r="C24686">
            <v>2014</v>
          </cell>
          <cell r="D24686" t="str">
            <v>420000  Loss on Sale of Assets</v>
          </cell>
          <cell r="E24686" t="str">
            <v>District 4</v>
          </cell>
          <cell r="F24686" t="str">
            <v>Sewer</v>
          </cell>
        </row>
        <row r="24687">
          <cell r="B24687">
            <v>2100914.79</v>
          </cell>
          <cell r="C24687">
            <v>2014</v>
          </cell>
          <cell r="D24687" t="str">
            <v>420000  Loss on Sale of Assets</v>
          </cell>
          <cell r="E24687" t="str">
            <v>District 4</v>
          </cell>
          <cell r="F24687" t="str">
            <v>Sewer</v>
          </cell>
        </row>
        <row r="24688">
          <cell r="B24688">
            <v>33.159999999999997</v>
          </cell>
          <cell r="C24688">
            <v>2014</v>
          </cell>
          <cell r="D24688" t="str">
            <v>420000  Loss on Sale of Assets</v>
          </cell>
          <cell r="E24688" t="str">
            <v>District 4</v>
          </cell>
          <cell r="F24688" t="str">
            <v>Sewer</v>
          </cell>
        </row>
        <row r="24689">
          <cell r="B24689">
            <v>1095331.67</v>
          </cell>
          <cell r="C24689">
            <v>2014</v>
          </cell>
          <cell r="D24689" t="str">
            <v>420000  Loss on Sale of Assets</v>
          </cell>
          <cell r="E24689" t="str">
            <v>District 7</v>
          </cell>
          <cell r="F24689" t="str">
            <v>Sewer</v>
          </cell>
        </row>
        <row r="24690">
          <cell r="B24690">
            <v>130393.59</v>
          </cell>
          <cell r="C24690">
            <v>2014</v>
          </cell>
          <cell r="D24690" t="str">
            <v>420000  Loss on Sale of Assets</v>
          </cell>
          <cell r="E24690" t="str">
            <v>District 7</v>
          </cell>
          <cell r="F24690" t="str">
            <v>Sewer</v>
          </cell>
        </row>
        <row r="24691">
          <cell r="B24691">
            <v>277103.34999999998</v>
          </cell>
          <cell r="C24691">
            <v>2014</v>
          </cell>
          <cell r="D24691" t="str">
            <v>420000  Loss on Sale of Assets</v>
          </cell>
          <cell r="E24691" t="str">
            <v>District 6</v>
          </cell>
          <cell r="F24691" t="str">
            <v>Sewer</v>
          </cell>
        </row>
        <row r="24692">
          <cell r="B24692">
            <v>3492733.58</v>
          </cell>
          <cell r="C24692">
            <v>2014</v>
          </cell>
          <cell r="D24692" t="str">
            <v>420000  Loss on Sale of Assets</v>
          </cell>
          <cell r="E24692" t="str">
            <v>District 6</v>
          </cell>
          <cell r="F24692" t="str">
            <v>Sewer</v>
          </cell>
        </row>
        <row r="24693">
          <cell r="B24693">
            <v>2812.8</v>
          </cell>
          <cell r="C24693">
            <v>2014</v>
          </cell>
          <cell r="D24693" t="str">
            <v>420000  Loss on Sale of Assets</v>
          </cell>
          <cell r="E24693" t="str">
            <v>District 6</v>
          </cell>
          <cell r="F24693" t="str">
            <v>Sewer</v>
          </cell>
        </row>
        <row r="24694">
          <cell r="B24694">
            <v>186671.33</v>
          </cell>
          <cell r="C24694">
            <v>2014</v>
          </cell>
          <cell r="D24694" t="str">
            <v>420000  Loss on Sale of Assets</v>
          </cell>
          <cell r="E24694" t="str">
            <v>District 7</v>
          </cell>
          <cell r="F24694" t="str">
            <v>Sewer</v>
          </cell>
        </row>
        <row r="24695">
          <cell r="B24695">
            <v>779469.73</v>
          </cell>
          <cell r="C24695">
            <v>2014</v>
          </cell>
          <cell r="D24695" t="str">
            <v>420000  Loss on Sale of Assets</v>
          </cell>
          <cell r="E24695" t="str">
            <v>District 7</v>
          </cell>
          <cell r="F24695" t="str">
            <v>Sewer</v>
          </cell>
        </row>
        <row r="24696">
          <cell r="B24696">
            <v>62530.25</v>
          </cell>
          <cell r="C24696">
            <v>2014</v>
          </cell>
          <cell r="D24696" t="str">
            <v>420000  Loss on Sale of Assets</v>
          </cell>
          <cell r="E24696" t="str">
            <v>District 7</v>
          </cell>
          <cell r="F24696" t="str">
            <v>Sewer</v>
          </cell>
        </row>
        <row r="24697">
          <cell r="B24697">
            <v>124451.24</v>
          </cell>
          <cell r="C24697">
            <v>2014</v>
          </cell>
          <cell r="D24697" t="str">
            <v>420000  Loss on Sale of Assets</v>
          </cell>
          <cell r="E24697" t="str">
            <v>District 7</v>
          </cell>
          <cell r="F24697" t="str">
            <v>Sewer</v>
          </cell>
        </row>
        <row r="24698">
          <cell r="B24698">
            <v>44.73</v>
          </cell>
          <cell r="C24698">
            <v>2014</v>
          </cell>
          <cell r="D24698" t="str">
            <v>420000  Loss on Sale of Assets</v>
          </cell>
          <cell r="E24698" t="str">
            <v>District 7</v>
          </cell>
          <cell r="F24698" t="str">
            <v>Sewer</v>
          </cell>
        </row>
        <row r="24699">
          <cell r="B24699">
            <v>12845447.75</v>
          </cell>
          <cell r="C24699">
            <v>2014</v>
          </cell>
          <cell r="D24699" t="str">
            <v>420000  Loss on Sale of Assets</v>
          </cell>
          <cell r="E24699" t="str">
            <v>Logistics</v>
          </cell>
          <cell r="F24699" t="str">
            <v>Water</v>
          </cell>
        </row>
        <row r="24700">
          <cell r="B24700">
            <v>10128.43</v>
          </cell>
          <cell r="C24700">
            <v>2014</v>
          </cell>
          <cell r="D24700" t="str">
            <v>420000  Loss on Sale of Assets</v>
          </cell>
          <cell r="E24700" t="str">
            <v>Informal Settlements</v>
          </cell>
          <cell r="F24700" t="str">
            <v>Water</v>
          </cell>
        </row>
        <row r="24701">
          <cell r="B24701">
            <v>27836072.489999998</v>
          </cell>
          <cell r="C24701">
            <v>2014</v>
          </cell>
          <cell r="D24701" t="str">
            <v>420000  Loss on Sale of Assets</v>
          </cell>
          <cell r="E24701" t="str">
            <v>Planning &amp; Design</v>
          </cell>
          <cell r="F24701" t="str">
            <v>Water</v>
          </cell>
        </row>
        <row r="24702">
          <cell r="B24702">
            <v>828888.56</v>
          </cell>
          <cell r="C24702">
            <v>2014</v>
          </cell>
          <cell r="D24702" t="str">
            <v>420000  Loss on Sale of Assets</v>
          </cell>
          <cell r="E24702" t="str">
            <v>TOC</v>
          </cell>
          <cell r="F24702" t="str">
            <v>Water</v>
          </cell>
        </row>
        <row r="24703">
          <cell r="B24703">
            <v>633519.28</v>
          </cell>
          <cell r="C24703">
            <v>2014</v>
          </cell>
          <cell r="D24703" t="str">
            <v>420000  Loss on Sale of Assets</v>
          </cell>
          <cell r="E24703" t="str">
            <v>Informal Settlements</v>
          </cell>
          <cell r="F24703" t="str">
            <v>Water</v>
          </cell>
        </row>
        <row r="24704">
          <cell r="B24704">
            <v>310.07</v>
          </cell>
          <cell r="C24704">
            <v>2014</v>
          </cell>
          <cell r="D24704" t="str">
            <v>420000  Loss on Sale of Assets</v>
          </cell>
          <cell r="E24704" t="str">
            <v>TOC</v>
          </cell>
          <cell r="F24704" t="str">
            <v>Water</v>
          </cell>
        </row>
        <row r="24705">
          <cell r="B24705">
            <v>14812.51</v>
          </cell>
          <cell r="C24705">
            <v>2014</v>
          </cell>
          <cell r="D24705" t="str">
            <v>420000  Loss on Sale of Assets</v>
          </cell>
          <cell r="E24705" t="str">
            <v>Logistics</v>
          </cell>
          <cell r="F24705" t="str">
            <v>Water</v>
          </cell>
        </row>
        <row r="24706">
          <cell r="B24706">
            <v>11858.55</v>
          </cell>
          <cell r="C24706">
            <v>2014</v>
          </cell>
          <cell r="D24706" t="str">
            <v>420000  Loss on Sale of Assets</v>
          </cell>
          <cell r="E24706" t="str">
            <v>Logistics</v>
          </cell>
          <cell r="F24706" t="str">
            <v>Water</v>
          </cell>
        </row>
        <row r="24707">
          <cell r="B24707">
            <v>67328.92</v>
          </cell>
          <cell r="C24707">
            <v>2014</v>
          </cell>
          <cell r="D24707" t="str">
            <v>420000  Loss on Sale of Assets</v>
          </cell>
          <cell r="E24707" t="str">
            <v>Logistics</v>
          </cell>
          <cell r="F24707" t="str">
            <v>Water</v>
          </cell>
        </row>
        <row r="24708">
          <cell r="B24708">
            <v>130609170.28</v>
          </cell>
          <cell r="C24708">
            <v>2014</v>
          </cell>
          <cell r="D24708" t="str">
            <v>420000  Loss on Sale of Assets</v>
          </cell>
          <cell r="E24708" t="e">
            <v>#N/A</v>
          </cell>
          <cell r="F24708" t="e">
            <v>#VALUE!</v>
          </cell>
        </row>
        <row r="24709">
          <cell r="B24709">
            <v>8089.03</v>
          </cell>
          <cell r="C24709">
            <v>2014</v>
          </cell>
          <cell r="D24709" t="str">
            <v>420000  Loss on Sale of Assets</v>
          </cell>
          <cell r="E24709" t="str">
            <v>Informal Settlements</v>
          </cell>
          <cell r="F24709" t="str">
            <v>Sewer</v>
          </cell>
        </row>
        <row r="24710">
          <cell r="B24710">
            <v>273092.84999999998</v>
          </cell>
          <cell r="C24710">
            <v>2014</v>
          </cell>
          <cell r="D24710" t="str">
            <v>420000  Loss on Sale of Assets</v>
          </cell>
          <cell r="E24710" t="str">
            <v>Logistics</v>
          </cell>
          <cell r="F24710" t="str">
            <v>Sewer</v>
          </cell>
        </row>
        <row r="24711">
          <cell r="B24711">
            <v>1850335.75</v>
          </cell>
          <cell r="C24711">
            <v>2014</v>
          </cell>
          <cell r="D24711" t="str">
            <v>420000  Loss on Sale of Assets</v>
          </cell>
          <cell r="E24711" t="str">
            <v>Logistics</v>
          </cell>
          <cell r="F24711" t="str">
            <v>Sewer</v>
          </cell>
        </row>
        <row r="24712">
          <cell r="B24712">
            <v>158228.35</v>
          </cell>
          <cell r="C24712">
            <v>2014</v>
          </cell>
          <cell r="D24712" t="str">
            <v>420000  Loss on Sale of Assets</v>
          </cell>
          <cell r="E24712" t="str">
            <v>Logistics</v>
          </cell>
          <cell r="F24712" t="str">
            <v>Sewer</v>
          </cell>
        </row>
        <row r="24713">
          <cell r="B24713">
            <v>1436860.92</v>
          </cell>
          <cell r="C24713">
            <v>2014</v>
          </cell>
          <cell r="D24713" t="str">
            <v>420000  Loss on Sale of Assets</v>
          </cell>
          <cell r="E24713" t="str">
            <v>District 1</v>
          </cell>
          <cell r="F24713" t="str">
            <v>Sewer</v>
          </cell>
        </row>
        <row r="24714">
          <cell r="B24714">
            <v>2788.23</v>
          </cell>
          <cell r="C24714">
            <v>2014</v>
          </cell>
          <cell r="D24714" t="str">
            <v>420000  Loss on Sale of Assets</v>
          </cell>
          <cell r="E24714" t="str">
            <v>District 4</v>
          </cell>
          <cell r="F24714" t="str">
            <v>Sewer</v>
          </cell>
        </row>
        <row r="24715">
          <cell r="B24715">
            <v>30575.81</v>
          </cell>
          <cell r="C24715">
            <v>2014</v>
          </cell>
          <cell r="D24715" t="str">
            <v>420000  Loss on Sale of Assets</v>
          </cell>
          <cell r="E24715" t="str">
            <v>District 6</v>
          </cell>
          <cell r="F24715" t="str">
            <v>Sewer</v>
          </cell>
        </row>
        <row r="24716">
          <cell r="B24716">
            <v>8465.81</v>
          </cell>
          <cell r="C24716">
            <v>2014</v>
          </cell>
          <cell r="D24716" t="str">
            <v>420000  Loss on Sale of Assets</v>
          </cell>
          <cell r="E24716" t="str">
            <v>District 7</v>
          </cell>
          <cell r="F24716" t="str">
            <v>Sewer</v>
          </cell>
        </row>
        <row r="24717">
          <cell r="B24717">
            <v>2916208</v>
          </cell>
          <cell r="C24717">
            <v>2014</v>
          </cell>
          <cell r="D24717" t="str">
            <v>420000  Loss on Sale of Assets</v>
          </cell>
          <cell r="E24717" t="str">
            <v>Logistics</v>
          </cell>
          <cell r="F24717" t="str">
            <v>Water</v>
          </cell>
        </row>
        <row r="24718">
          <cell r="B24718">
            <v>1342958.43</v>
          </cell>
          <cell r="C24718">
            <v>2014</v>
          </cell>
          <cell r="D24718" t="str">
            <v>420000  Loss on Sale of Assets</v>
          </cell>
          <cell r="E24718" t="str">
            <v>Logistics</v>
          </cell>
          <cell r="F24718" t="str">
            <v>Water</v>
          </cell>
        </row>
        <row r="24719">
          <cell r="B24719">
            <v>849006.12</v>
          </cell>
          <cell r="C24719">
            <v>2014</v>
          </cell>
          <cell r="D24719" t="str">
            <v>420000  Loss on Sale of Assets</v>
          </cell>
          <cell r="E24719" t="str">
            <v>Logistics</v>
          </cell>
          <cell r="F24719" t="str">
            <v>Water</v>
          </cell>
        </row>
        <row r="24720">
          <cell r="B24720">
            <v>61510.62</v>
          </cell>
          <cell r="C24720">
            <v>2014</v>
          </cell>
          <cell r="D24720" t="str">
            <v>420000  Loss on Sale of Assets</v>
          </cell>
          <cell r="E24720" t="str">
            <v>Logistics</v>
          </cell>
          <cell r="F24720" t="str">
            <v>Water</v>
          </cell>
        </row>
        <row r="24721">
          <cell r="B24721">
            <v>123241.72</v>
          </cell>
          <cell r="C24721">
            <v>2014</v>
          </cell>
          <cell r="D24721" t="str">
            <v>420000  Loss on Sale of Assets</v>
          </cell>
          <cell r="E24721" t="str">
            <v>District 1</v>
          </cell>
          <cell r="F24721" t="str">
            <v>Water</v>
          </cell>
        </row>
        <row r="24722">
          <cell r="B24722">
            <v>2169155.38</v>
          </cell>
          <cell r="C24722">
            <v>2014</v>
          </cell>
          <cell r="D24722" t="str">
            <v>420000  Loss on Sale of Assets</v>
          </cell>
          <cell r="E24722" t="str">
            <v>District 4</v>
          </cell>
          <cell r="F24722" t="str">
            <v>Water</v>
          </cell>
        </row>
        <row r="24723">
          <cell r="B24723">
            <v>122512.73</v>
          </cell>
          <cell r="C24723">
            <v>2014</v>
          </cell>
          <cell r="D24723" t="str">
            <v>420000  Loss on Sale of Assets</v>
          </cell>
          <cell r="E24723" t="str">
            <v>District 8</v>
          </cell>
          <cell r="F24723" t="str">
            <v>Water</v>
          </cell>
        </row>
        <row r="24724">
          <cell r="B24724">
            <v>695022.88</v>
          </cell>
          <cell r="C24724">
            <v>2014</v>
          </cell>
          <cell r="D24724" t="str">
            <v>420000  Loss on Sale of Assets</v>
          </cell>
          <cell r="E24724" t="str">
            <v>District 8</v>
          </cell>
          <cell r="F24724" t="str">
            <v>Water</v>
          </cell>
        </row>
        <row r="24725">
          <cell r="B24725">
            <v>430618.72</v>
          </cell>
          <cell r="C24725">
            <v>2014</v>
          </cell>
          <cell r="D24725" t="str">
            <v>420000  Loss on Sale of Assets</v>
          </cell>
          <cell r="E24725" t="str">
            <v>District 6</v>
          </cell>
          <cell r="F24725" t="str">
            <v>Water</v>
          </cell>
        </row>
        <row r="24726">
          <cell r="B24726">
            <v>12478671.35</v>
          </cell>
          <cell r="C24726">
            <v>2014</v>
          </cell>
          <cell r="D24726" t="str">
            <v>420000  Loss on Sale of Assets</v>
          </cell>
          <cell r="E24726" t="e">
            <v>#N/A</v>
          </cell>
          <cell r="F24726" t="e">
            <v>#VALUE!</v>
          </cell>
        </row>
        <row r="24727">
          <cell r="B24727">
            <v>1280</v>
          </cell>
          <cell r="C24727">
            <v>2014</v>
          </cell>
          <cell r="D24727" t="str">
            <v>420000  Loss on Sale of Assets</v>
          </cell>
          <cell r="E24727" t="str">
            <v>District 4</v>
          </cell>
          <cell r="F24727" t="str">
            <v>Sewer</v>
          </cell>
        </row>
        <row r="24728">
          <cell r="B24728">
            <v>2757.96</v>
          </cell>
          <cell r="C24728">
            <v>2014</v>
          </cell>
          <cell r="D24728" t="str">
            <v>420000  Loss on Sale of Assets</v>
          </cell>
          <cell r="E24728" t="str">
            <v>Informal Settlements</v>
          </cell>
          <cell r="F24728" t="str">
            <v>Water</v>
          </cell>
        </row>
        <row r="24729">
          <cell r="B24729">
            <v>327.45999999999998</v>
          </cell>
          <cell r="C24729">
            <v>2014</v>
          </cell>
          <cell r="D24729" t="str">
            <v>420000  Loss on Sale of Assets</v>
          </cell>
          <cell r="E24729" t="str">
            <v>District 6</v>
          </cell>
          <cell r="F24729" t="str">
            <v>Water</v>
          </cell>
        </row>
        <row r="24730">
          <cell r="B24730">
            <v>4365.42</v>
          </cell>
          <cell r="C24730">
            <v>2014</v>
          </cell>
          <cell r="D24730" t="str">
            <v>420000  Loss on Sale of Assets</v>
          </cell>
          <cell r="E24730" t="e">
            <v>#N/A</v>
          </cell>
          <cell r="F24730" t="e">
            <v>#VALUE!</v>
          </cell>
        </row>
        <row r="24731">
          <cell r="B24731">
            <v>50775.12</v>
          </cell>
          <cell r="C24731">
            <v>2014</v>
          </cell>
          <cell r="D24731" t="str">
            <v>420000  Loss on Sale of Assets</v>
          </cell>
          <cell r="E24731" t="str">
            <v>District 6</v>
          </cell>
          <cell r="F24731" t="str">
            <v>Sewer</v>
          </cell>
        </row>
        <row r="24732">
          <cell r="B24732">
            <v>8472.7199999999993</v>
          </cell>
          <cell r="C24732">
            <v>2014</v>
          </cell>
          <cell r="D24732" t="str">
            <v>420000  Loss on Sale of Assets</v>
          </cell>
          <cell r="E24732" t="str">
            <v>Logistics</v>
          </cell>
          <cell r="F24732" t="str">
            <v>Water</v>
          </cell>
        </row>
        <row r="24733">
          <cell r="B24733">
            <v>11.87</v>
          </cell>
          <cell r="C24733">
            <v>2014</v>
          </cell>
          <cell r="D24733" t="str">
            <v>420000  Loss on Sale of Assets</v>
          </cell>
          <cell r="E24733" t="str">
            <v>Logistics</v>
          </cell>
          <cell r="F24733" t="str">
            <v>Water</v>
          </cell>
        </row>
        <row r="24734">
          <cell r="B24734">
            <v>22356.91</v>
          </cell>
          <cell r="C24734">
            <v>2014</v>
          </cell>
          <cell r="D24734" t="str">
            <v>420000  Loss on Sale of Assets</v>
          </cell>
          <cell r="E24734" t="str">
            <v>District 4</v>
          </cell>
          <cell r="F24734" t="str">
            <v>Water</v>
          </cell>
        </row>
        <row r="24735">
          <cell r="B24735">
            <v>70892.570000000007</v>
          </cell>
          <cell r="C24735">
            <v>2014</v>
          </cell>
          <cell r="D24735" t="str">
            <v>420000  Loss on Sale of Assets</v>
          </cell>
          <cell r="E24735" t="str">
            <v>District 8</v>
          </cell>
          <cell r="F24735" t="str">
            <v>Water</v>
          </cell>
        </row>
        <row r="24736">
          <cell r="B24736">
            <v>6239</v>
          </cell>
          <cell r="C24736">
            <v>2014</v>
          </cell>
          <cell r="D24736" t="str">
            <v>420000  Loss on Sale of Assets</v>
          </cell>
          <cell r="E24736" t="str">
            <v>District 8</v>
          </cell>
          <cell r="F24736" t="str">
            <v>Water</v>
          </cell>
        </row>
        <row r="24737">
          <cell r="B24737">
            <v>11.79</v>
          </cell>
          <cell r="C24737">
            <v>2014</v>
          </cell>
          <cell r="D24737" t="str">
            <v>420000  Loss on Sale of Assets</v>
          </cell>
          <cell r="E24737" t="str">
            <v>District 6</v>
          </cell>
          <cell r="F24737" t="str">
            <v>Water</v>
          </cell>
        </row>
        <row r="24738">
          <cell r="B24738">
            <v>740776.75</v>
          </cell>
          <cell r="C24738">
            <v>2014</v>
          </cell>
          <cell r="D24738" t="str">
            <v>420000  Loss on Sale of Assets</v>
          </cell>
          <cell r="E24738" t="str">
            <v>District 6</v>
          </cell>
          <cell r="F24738" t="str">
            <v>Water</v>
          </cell>
        </row>
        <row r="24739">
          <cell r="B24739">
            <v>899536.73</v>
          </cell>
          <cell r="C24739">
            <v>2014</v>
          </cell>
          <cell r="D24739" t="str">
            <v>420000  Loss on Sale of Assets</v>
          </cell>
          <cell r="E24739" t="e">
            <v>#N/A</v>
          </cell>
          <cell r="F24739" t="e">
            <v>#VALUE!</v>
          </cell>
        </row>
        <row r="24740">
          <cell r="B24740">
            <v>3897</v>
          </cell>
          <cell r="C24740">
            <v>2014</v>
          </cell>
          <cell r="D24740" t="str">
            <v>420000  Loss on Sale of Assets</v>
          </cell>
          <cell r="E24740" t="str">
            <v>Informal Settlements</v>
          </cell>
          <cell r="F24740" t="str">
            <v>Sewer</v>
          </cell>
        </row>
        <row r="24741">
          <cell r="B24741">
            <v>4349.28</v>
          </cell>
          <cell r="C24741">
            <v>2014</v>
          </cell>
          <cell r="D24741" t="str">
            <v>420000  Loss on Sale of Assets</v>
          </cell>
          <cell r="E24741" t="str">
            <v>District 6</v>
          </cell>
          <cell r="F24741" t="str">
            <v>Sewer</v>
          </cell>
        </row>
        <row r="24742">
          <cell r="B24742">
            <v>0</v>
          </cell>
          <cell r="C24742">
            <v>2014</v>
          </cell>
          <cell r="D24742" t="str">
            <v>420000  Loss on Sale of Assets</v>
          </cell>
          <cell r="E24742" t="str">
            <v>District 6</v>
          </cell>
          <cell r="F24742" t="str">
            <v>Sewer</v>
          </cell>
        </row>
        <row r="24743">
          <cell r="B24743">
            <v>7794</v>
          </cell>
          <cell r="C24743">
            <v>2014</v>
          </cell>
          <cell r="D24743" t="str">
            <v>420000  Loss on Sale of Assets</v>
          </cell>
          <cell r="E24743" t="str">
            <v>District 7</v>
          </cell>
          <cell r="F24743" t="str">
            <v>Sewer</v>
          </cell>
        </row>
        <row r="24744">
          <cell r="B24744">
            <v>3572.25</v>
          </cell>
          <cell r="C24744">
            <v>2014</v>
          </cell>
          <cell r="D24744" t="str">
            <v>420000  Loss on Sale of Assets</v>
          </cell>
          <cell r="E24744" t="str">
            <v>Logistics</v>
          </cell>
          <cell r="F24744" t="str">
            <v>Water</v>
          </cell>
        </row>
        <row r="24745">
          <cell r="B24745">
            <v>1172.53</v>
          </cell>
          <cell r="C24745">
            <v>2014</v>
          </cell>
          <cell r="D24745" t="str">
            <v>420000  Loss on Sale of Assets</v>
          </cell>
          <cell r="E24745" t="str">
            <v>Informal Settlements</v>
          </cell>
          <cell r="F24745" t="str">
            <v>Water</v>
          </cell>
        </row>
        <row r="24746">
          <cell r="B24746">
            <v>1081.92</v>
          </cell>
          <cell r="C24746">
            <v>2014</v>
          </cell>
          <cell r="D24746" t="str">
            <v>420000  Loss on Sale of Assets</v>
          </cell>
          <cell r="E24746" t="str">
            <v>Logistics</v>
          </cell>
          <cell r="F24746" t="str">
            <v>Water</v>
          </cell>
        </row>
        <row r="24747">
          <cell r="B24747">
            <v>18186</v>
          </cell>
          <cell r="C24747">
            <v>2014</v>
          </cell>
          <cell r="D24747" t="str">
            <v>420000  Loss on Sale of Assets</v>
          </cell>
          <cell r="E24747" t="str">
            <v>District 1</v>
          </cell>
          <cell r="F24747" t="str">
            <v>Water</v>
          </cell>
        </row>
        <row r="24748">
          <cell r="B24748">
            <v>4349.28</v>
          </cell>
          <cell r="C24748">
            <v>2014</v>
          </cell>
          <cell r="D24748" t="str">
            <v>420000  Loss on Sale of Assets</v>
          </cell>
          <cell r="E24748" t="str">
            <v>District 6</v>
          </cell>
          <cell r="F24748" t="str">
            <v>Water</v>
          </cell>
        </row>
        <row r="24749">
          <cell r="B24749">
            <v>649.5</v>
          </cell>
          <cell r="C24749">
            <v>2014</v>
          </cell>
          <cell r="D24749" t="str">
            <v>420000  Loss on Sale of Assets</v>
          </cell>
          <cell r="E24749" t="str">
            <v>District 6</v>
          </cell>
          <cell r="F24749" t="str">
            <v>Water</v>
          </cell>
        </row>
        <row r="24750">
          <cell r="B24750">
            <v>649.5</v>
          </cell>
          <cell r="C24750">
            <v>2014</v>
          </cell>
          <cell r="D24750" t="str">
            <v>420000  Loss on Sale of Assets</v>
          </cell>
          <cell r="E24750" t="str">
            <v>District 6</v>
          </cell>
          <cell r="F24750" t="str">
            <v>Water</v>
          </cell>
        </row>
        <row r="24751">
          <cell r="B24751">
            <v>52191.360000000001</v>
          </cell>
          <cell r="C24751">
            <v>2014</v>
          </cell>
          <cell r="D24751" t="str">
            <v>420000  Loss on Sale of Assets</v>
          </cell>
          <cell r="E24751" t="str">
            <v>District 8</v>
          </cell>
          <cell r="F24751" t="str">
            <v>Water</v>
          </cell>
        </row>
        <row r="24752">
          <cell r="B24752">
            <v>19485</v>
          </cell>
          <cell r="C24752">
            <v>2014</v>
          </cell>
          <cell r="D24752" t="str">
            <v>420000  Loss on Sale of Assets</v>
          </cell>
          <cell r="E24752" t="str">
            <v>District 8</v>
          </cell>
          <cell r="F24752" t="str">
            <v>Water</v>
          </cell>
        </row>
        <row r="24753">
          <cell r="B24753">
            <v>117377.62</v>
          </cell>
          <cell r="C24753">
            <v>2014</v>
          </cell>
          <cell r="D24753" t="str">
            <v>420000  Loss on Sale of Assets</v>
          </cell>
          <cell r="E24753" t="e">
            <v>#N/A</v>
          </cell>
          <cell r="F24753" t="e">
            <v>#VALUE!</v>
          </cell>
        </row>
        <row r="24754">
          <cell r="B24754">
            <v>12056.28</v>
          </cell>
          <cell r="C24754">
            <v>2014</v>
          </cell>
          <cell r="D24754" t="str">
            <v>420000  Loss on Sale of Assets</v>
          </cell>
          <cell r="E24754" t="str">
            <v>Informal Settlements</v>
          </cell>
          <cell r="F24754" t="str">
            <v>Sewer</v>
          </cell>
        </row>
        <row r="24755">
          <cell r="B24755">
            <v>7486.02</v>
          </cell>
          <cell r="C24755">
            <v>2014</v>
          </cell>
          <cell r="D24755" t="str">
            <v>420000  Loss on Sale of Assets</v>
          </cell>
          <cell r="E24755" t="str">
            <v>District 6</v>
          </cell>
          <cell r="F24755" t="str">
            <v>Sewer</v>
          </cell>
        </row>
        <row r="24756">
          <cell r="B24756">
            <v>132099.4</v>
          </cell>
          <cell r="C24756">
            <v>2014</v>
          </cell>
          <cell r="D24756" t="str">
            <v>420000  Loss on Sale of Assets</v>
          </cell>
          <cell r="E24756" t="str">
            <v>Logistics</v>
          </cell>
          <cell r="F24756" t="str">
            <v>Water</v>
          </cell>
        </row>
        <row r="24757">
          <cell r="B24757">
            <v>9660.93</v>
          </cell>
          <cell r="C24757">
            <v>2014</v>
          </cell>
          <cell r="D24757" t="str">
            <v>420000  Loss on Sale of Assets</v>
          </cell>
          <cell r="E24757" t="str">
            <v>Informal Settlements</v>
          </cell>
          <cell r="F24757" t="str">
            <v>Water</v>
          </cell>
        </row>
        <row r="24758">
          <cell r="B24758">
            <v>2489.52</v>
          </cell>
          <cell r="C24758">
            <v>2014</v>
          </cell>
          <cell r="D24758" t="str">
            <v>420000  Loss on Sale of Assets</v>
          </cell>
          <cell r="E24758" t="str">
            <v>Logistics</v>
          </cell>
          <cell r="F24758" t="str">
            <v>Water</v>
          </cell>
        </row>
        <row r="24759">
          <cell r="B24759">
            <v>3423.22</v>
          </cell>
          <cell r="C24759">
            <v>2014</v>
          </cell>
          <cell r="D24759" t="str">
            <v>420000  Loss on Sale of Assets</v>
          </cell>
          <cell r="E24759" t="str">
            <v>District 6</v>
          </cell>
          <cell r="F24759" t="str">
            <v>Water</v>
          </cell>
        </row>
        <row r="24760">
          <cell r="B24760">
            <v>167215.37</v>
          </cell>
          <cell r="C24760">
            <v>2014</v>
          </cell>
          <cell r="D24760" t="str">
            <v>420000  Loss on Sale of Assets</v>
          </cell>
          <cell r="E24760" t="e">
            <v>#N/A</v>
          </cell>
          <cell r="F24760" t="e">
            <v>#VALUE!</v>
          </cell>
        </row>
        <row r="24761">
          <cell r="B24761">
            <v>13024.49</v>
          </cell>
          <cell r="C24761">
            <v>2014</v>
          </cell>
          <cell r="D24761" t="str">
            <v>420000  Loss on Sale of Assets</v>
          </cell>
          <cell r="E24761" t="str">
            <v>Informal Settlements</v>
          </cell>
          <cell r="F24761" t="str">
            <v>Sewer</v>
          </cell>
        </row>
        <row r="24762">
          <cell r="B24762">
            <v>-373.31</v>
          </cell>
          <cell r="C24762">
            <v>2014</v>
          </cell>
          <cell r="D24762" t="str">
            <v>420000  Loss on Sale of Assets</v>
          </cell>
          <cell r="E24762" t="str">
            <v>Logistics</v>
          </cell>
          <cell r="F24762" t="str">
            <v>Sewer</v>
          </cell>
        </row>
        <row r="24763">
          <cell r="B24763">
            <v>2966.48</v>
          </cell>
          <cell r="C24763">
            <v>2014</v>
          </cell>
          <cell r="D24763" t="str">
            <v>420000  Loss on Sale of Assets</v>
          </cell>
          <cell r="E24763" t="str">
            <v>Logistics</v>
          </cell>
          <cell r="F24763" t="str">
            <v>Sewer</v>
          </cell>
        </row>
        <row r="24764">
          <cell r="B24764">
            <v>4683.37</v>
          </cell>
          <cell r="C24764">
            <v>2014</v>
          </cell>
          <cell r="D24764" t="str">
            <v>420000  Loss on Sale of Assets</v>
          </cell>
          <cell r="E24764" t="str">
            <v>District 6</v>
          </cell>
          <cell r="F24764" t="str">
            <v>Sewer</v>
          </cell>
        </row>
        <row r="24765">
          <cell r="B24765">
            <v>33196.629999999997</v>
          </cell>
          <cell r="C24765">
            <v>2014</v>
          </cell>
          <cell r="D24765" t="str">
            <v>420000  Loss on Sale of Assets</v>
          </cell>
          <cell r="E24765" t="str">
            <v>District 6</v>
          </cell>
          <cell r="F24765" t="str">
            <v>Sewer</v>
          </cell>
        </row>
        <row r="24766">
          <cell r="B24766">
            <v>1305938.6100000001</v>
          </cell>
          <cell r="C24766">
            <v>2014</v>
          </cell>
          <cell r="D24766" t="str">
            <v>420000  Loss on Sale of Assets</v>
          </cell>
          <cell r="E24766" t="str">
            <v>Logistics</v>
          </cell>
          <cell r="F24766" t="str">
            <v>Water</v>
          </cell>
        </row>
        <row r="24767">
          <cell r="B24767">
            <v>73239.179999999993</v>
          </cell>
          <cell r="C24767">
            <v>2014</v>
          </cell>
          <cell r="D24767" t="str">
            <v>420000  Loss on Sale of Assets</v>
          </cell>
          <cell r="E24767" t="str">
            <v>Informal Settlements</v>
          </cell>
          <cell r="F24767" t="str">
            <v>Water</v>
          </cell>
        </row>
        <row r="24768">
          <cell r="B24768">
            <v>3423.3</v>
          </cell>
          <cell r="C24768">
            <v>2014</v>
          </cell>
          <cell r="D24768" t="str">
            <v>420000  Loss on Sale of Assets</v>
          </cell>
          <cell r="E24768" t="str">
            <v>Logistics</v>
          </cell>
          <cell r="F24768" t="str">
            <v>Water</v>
          </cell>
        </row>
        <row r="24769">
          <cell r="B24769">
            <v>4471.32</v>
          </cell>
          <cell r="C24769">
            <v>2014</v>
          </cell>
          <cell r="D24769" t="str">
            <v>420000  Loss on Sale of Assets</v>
          </cell>
          <cell r="E24769" t="str">
            <v>Logistics</v>
          </cell>
          <cell r="F24769" t="str">
            <v>Water</v>
          </cell>
        </row>
        <row r="24770">
          <cell r="B24770">
            <v>3930.26</v>
          </cell>
          <cell r="C24770">
            <v>2014</v>
          </cell>
          <cell r="D24770" t="str">
            <v>420000  Loss on Sale of Assets</v>
          </cell>
          <cell r="E24770" t="str">
            <v>District 6</v>
          </cell>
          <cell r="F24770" t="str">
            <v>Water</v>
          </cell>
        </row>
        <row r="24771">
          <cell r="B24771">
            <v>776381.55</v>
          </cell>
          <cell r="C24771">
            <v>2014</v>
          </cell>
          <cell r="D24771" t="str">
            <v>420000  Loss on Sale of Assets</v>
          </cell>
          <cell r="E24771" t="str">
            <v>District 8</v>
          </cell>
          <cell r="F24771" t="str">
            <v>Water</v>
          </cell>
        </row>
        <row r="24772">
          <cell r="B24772">
            <v>5096.7</v>
          </cell>
          <cell r="C24772">
            <v>2014</v>
          </cell>
          <cell r="D24772" t="str">
            <v>420000  Loss on Sale of Assets</v>
          </cell>
          <cell r="E24772" t="str">
            <v>District 6</v>
          </cell>
          <cell r="F24772" t="str">
            <v>Water</v>
          </cell>
        </row>
        <row r="24773">
          <cell r="B24773">
            <v>2225978.58</v>
          </cell>
          <cell r="C24773">
            <v>2014</v>
          </cell>
          <cell r="D24773" t="str">
            <v>420000  Loss on Sale of Assets</v>
          </cell>
          <cell r="E24773" t="e">
            <v>#N/A</v>
          </cell>
          <cell r="F24773" t="e">
            <v>#VALUE!</v>
          </cell>
        </row>
        <row r="24774">
          <cell r="B24774">
            <v>7940.99</v>
          </cell>
          <cell r="C24774">
            <v>2014</v>
          </cell>
          <cell r="D24774" t="str">
            <v>420000  Loss on Sale of Assets</v>
          </cell>
          <cell r="E24774" t="str">
            <v>Logistics</v>
          </cell>
          <cell r="F24774" t="str">
            <v>Sewer</v>
          </cell>
        </row>
        <row r="24775">
          <cell r="B24775">
            <v>52515.15</v>
          </cell>
          <cell r="C24775">
            <v>2014</v>
          </cell>
          <cell r="D24775" t="str">
            <v>420000  Loss on Sale of Assets</v>
          </cell>
          <cell r="E24775" t="str">
            <v>District 7</v>
          </cell>
          <cell r="F24775" t="str">
            <v>Sewer</v>
          </cell>
        </row>
        <row r="24776">
          <cell r="B24776">
            <v>6582.46</v>
          </cell>
          <cell r="C24776">
            <v>2014</v>
          </cell>
          <cell r="D24776" t="str">
            <v>420000  Loss on Sale of Assets</v>
          </cell>
          <cell r="E24776" t="str">
            <v>Informal Settlements</v>
          </cell>
          <cell r="F24776" t="str">
            <v>Water</v>
          </cell>
        </row>
        <row r="24777">
          <cell r="B24777">
            <v>0</v>
          </cell>
          <cell r="C24777">
            <v>2014</v>
          </cell>
          <cell r="D24777" t="str">
            <v>420000  Loss on Sale of Assets</v>
          </cell>
          <cell r="E24777" t="str">
            <v>District 1</v>
          </cell>
          <cell r="F24777" t="str">
            <v>Water</v>
          </cell>
        </row>
        <row r="24778">
          <cell r="B24778">
            <v>67038.600000000006</v>
          </cell>
          <cell r="C24778">
            <v>2014</v>
          </cell>
          <cell r="D24778" t="str">
            <v>420000  Loss on Sale of Assets</v>
          </cell>
          <cell r="E24778" t="e">
            <v>#N/A</v>
          </cell>
          <cell r="F24778" t="e">
            <v>#VALUE!</v>
          </cell>
        </row>
        <row r="24779">
          <cell r="B24779">
            <v>428628.62</v>
          </cell>
          <cell r="C24779">
            <v>2014</v>
          </cell>
          <cell r="D24779" t="str">
            <v>420000  Loss on Sale of Assets</v>
          </cell>
          <cell r="E24779" t="str">
            <v>Informal Settlements</v>
          </cell>
          <cell r="F24779" t="str">
            <v>Sewer</v>
          </cell>
        </row>
        <row r="24780">
          <cell r="B24780">
            <v>1753.68</v>
          </cell>
          <cell r="C24780">
            <v>2014</v>
          </cell>
          <cell r="D24780" t="str">
            <v>420000  Loss on Sale of Assets</v>
          </cell>
          <cell r="E24780" t="str">
            <v>Logistics</v>
          </cell>
          <cell r="F24780" t="str">
            <v>Sewer</v>
          </cell>
        </row>
        <row r="24781">
          <cell r="B24781">
            <v>6950.28</v>
          </cell>
          <cell r="C24781">
            <v>2014</v>
          </cell>
          <cell r="D24781" t="str">
            <v>420000  Loss on Sale of Assets</v>
          </cell>
          <cell r="E24781" t="str">
            <v>District 1</v>
          </cell>
          <cell r="F24781" t="str">
            <v>Sewer</v>
          </cell>
        </row>
        <row r="24782">
          <cell r="B24782">
            <v>5114.8999999999996</v>
          </cell>
          <cell r="C24782">
            <v>2014</v>
          </cell>
          <cell r="D24782" t="str">
            <v>420000  Loss on Sale of Assets</v>
          </cell>
          <cell r="E24782" t="str">
            <v>District 6</v>
          </cell>
          <cell r="F24782" t="str">
            <v>Sewer</v>
          </cell>
        </row>
        <row r="24783">
          <cell r="B24783">
            <v>0</v>
          </cell>
          <cell r="C24783">
            <v>2014</v>
          </cell>
          <cell r="D24783" t="str">
            <v>420000  Loss on Sale of Assets</v>
          </cell>
          <cell r="E24783" t="str">
            <v>District 7</v>
          </cell>
          <cell r="F24783" t="str">
            <v>Sewer</v>
          </cell>
        </row>
        <row r="24784">
          <cell r="B24784">
            <v>169230.12</v>
          </cell>
          <cell r="C24784">
            <v>2014</v>
          </cell>
          <cell r="D24784" t="str">
            <v>420000  Loss on Sale of Assets</v>
          </cell>
          <cell r="E24784" t="str">
            <v>Informal Settlements</v>
          </cell>
          <cell r="F24784" t="str">
            <v>Water</v>
          </cell>
        </row>
        <row r="24785">
          <cell r="B24785">
            <v>5553.32</v>
          </cell>
          <cell r="C24785">
            <v>2014</v>
          </cell>
          <cell r="D24785" t="str">
            <v>420000  Loss on Sale of Assets</v>
          </cell>
          <cell r="E24785" t="str">
            <v>Logistics</v>
          </cell>
          <cell r="F24785" t="str">
            <v>Water</v>
          </cell>
        </row>
        <row r="24786">
          <cell r="B24786">
            <v>36535</v>
          </cell>
          <cell r="C24786">
            <v>2014</v>
          </cell>
          <cell r="D24786" t="str">
            <v>420000  Loss on Sale of Assets</v>
          </cell>
          <cell r="E24786" t="str">
            <v>Logistics</v>
          </cell>
          <cell r="F24786" t="str">
            <v>Water</v>
          </cell>
        </row>
        <row r="24787">
          <cell r="B24787">
            <v>157538.92000000001</v>
          </cell>
          <cell r="C24787">
            <v>2014</v>
          </cell>
          <cell r="D24787" t="str">
            <v>420000  Loss on Sale of Assets</v>
          </cell>
          <cell r="E24787" t="str">
            <v>District 1</v>
          </cell>
          <cell r="F24787" t="str">
            <v>Water</v>
          </cell>
        </row>
        <row r="24788">
          <cell r="B24788">
            <v>88268.56</v>
          </cell>
          <cell r="C24788">
            <v>2014</v>
          </cell>
          <cell r="D24788" t="str">
            <v>420000  Loss on Sale of Assets</v>
          </cell>
          <cell r="E24788" t="str">
            <v>District 8</v>
          </cell>
          <cell r="F24788" t="str">
            <v>Water</v>
          </cell>
        </row>
        <row r="24789">
          <cell r="B24789">
            <v>5261.04</v>
          </cell>
          <cell r="C24789">
            <v>2014</v>
          </cell>
          <cell r="D24789" t="str">
            <v>420000  Loss on Sale of Assets</v>
          </cell>
          <cell r="E24789" t="str">
            <v>District 6</v>
          </cell>
          <cell r="F24789" t="str">
            <v>Water</v>
          </cell>
        </row>
        <row r="24790">
          <cell r="B24790">
            <v>111504.82</v>
          </cell>
          <cell r="C24790">
            <v>2014</v>
          </cell>
          <cell r="D24790" t="str">
            <v>420000  Loss on Sale of Assets</v>
          </cell>
          <cell r="E24790" t="str">
            <v>District 4</v>
          </cell>
          <cell r="F24790" t="str">
            <v>Water</v>
          </cell>
        </row>
        <row r="24791">
          <cell r="B24791">
            <v>1169.1199999999999</v>
          </cell>
          <cell r="C24791">
            <v>2014</v>
          </cell>
          <cell r="D24791" t="str">
            <v>420000  Loss on Sale of Assets</v>
          </cell>
          <cell r="E24791" t="str">
            <v>District 4</v>
          </cell>
          <cell r="F24791" t="str">
            <v>Water</v>
          </cell>
        </row>
        <row r="24792">
          <cell r="B24792">
            <v>584.55999999999995</v>
          </cell>
          <cell r="C24792">
            <v>2014</v>
          </cell>
          <cell r="D24792" t="str">
            <v>420000  Loss on Sale of Assets</v>
          </cell>
          <cell r="E24792" t="str">
            <v>District 4</v>
          </cell>
          <cell r="F24792" t="str">
            <v>Water</v>
          </cell>
        </row>
        <row r="24793">
          <cell r="B24793">
            <v>146.13999999999999</v>
          </cell>
          <cell r="C24793">
            <v>2014</v>
          </cell>
          <cell r="D24793" t="str">
            <v>420000  Loss on Sale of Assets</v>
          </cell>
          <cell r="E24793" t="str">
            <v>District 6</v>
          </cell>
          <cell r="F24793" t="str">
            <v>Water</v>
          </cell>
        </row>
        <row r="24794">
          <cell r="B24794">
            <v>34489.040000000001</v>
          </cell>
          <cell r="C24794">
            <v>2014</v>
          </cell>
          <cell r="D24794" t="str">
            <v>420000  Loss on Sale of Assets</v>
          </cell>
          <cell r="E24794" t="str">
            <v>District 8</v>
          </cell>
          <cell r="F24794" t="str">
            <v>Water</v>
          </cell>
        </row>
        <row r="24795">
          <cell r="B24795">
            <v>1052728.1200000001</v>
          </cell>
          <cell r="C24795">
            <v>2014</v>
          </cell>
          <cell r="D24795" t="str">
            <v>420000  Loss on Sale of Assets</v>
          </cell>
          <cell r="E24795" t="e">
            <v>#N/A</v>
          </cell>
          <cell r="F24795" t="e">
            <v>#VALUE!</v>
          </cell>
        </row>
        <row r="24796">
          <cell r="B24796">
            <v>14172.98</v>
          </cell>
          <cell r="C24796">
            <v>2014</v>
          </cell>
          <cell r="D24796" t="str">
            <v>420000  Loss on Sale of Assets</v>
          </cell>
          <cell r="E24796" t="str">
            <v>TOC</v>
          </cell>
          <cell r="F24796" t="str">
            <v>Water</v>
          </cell>
        </row>
        <row r="24797">
          <cell r="B24797">
            <v>444.23</v>
          </cell>
          <cell r="C24797">
            <v>2014</v>
          </cell>
          <cell r="D24797" t="str">
            <v>420000  Loss on Sale of Assets</v>
          </cell>
          <cell r="E24797" t="str">
            <v>District 4</v>
          </cell>
          <cell r="F24797" t="str">
            <v>Water</v>
          </cell>
        </row>
        <row r="24798">
          <cell r="B24798">
            <v>2400573.14</v>
          </cell>
          <cell r="C24798">
            <v>2014</v>
          </cell>
          <cell r="D24798" t="str">
            <v>401100  Salaries and Wages</v>
          </cell>
          <cell r="E24798" t="str">
            <v>District 8</v>
          </cell>
          <cell r="F24798" t="str">
            <v>Water</v>
          </cell>
        </row>
        <row r="24799">
          <cell r="B24799">
            <v>5251458.47</v>
          </cell>
          <cell r="C24799">
            <v>2014</v>
          </cell>
          <cell r="D24799" t="str">
            <v>401100  Salaries and Wages</v>
          </cell>
          <cell r="E24799" t="str">
            <v>District 8</v>
          </cell>
          <cell r="F24799" t="str">
            <v>Water</v>
          </cell>
        </row>
        <row r="24800">
          <cell r="B24800">
            <v>1432094.68</v>
          </cell>
          <cell r="C24800">
            <v>2014</v>
          </cell>
          <cell r="D24800" t="str">
            <v>401100  Salaries and Wages</v>
          </cell>
          <cell r="E24800" t="str">
            <v>District 6</v>
          </cell>
          <cell r="F24800" t="str">
            <v>Water</v>
          </cell>
        </row>
        <row r="24801">
          <cell r="B24801">
            <v>1235981.21</v>
          </cell>
          <cell r="C24801">
            <v>2014</v>
          </cell>
          <cell r="D24801" t="str">
            <v>401100  Salaries and Wages</v>
          </cell>
          <cell r="E24801" t="str">
            <v>District 3</v>
          </cell>
          <cell r="F24801" t="str">
            <v>Water</v>
          </cell>
        </row>
        <row r="24802">
          <cell r="B24802">
            <v>1565747.6</v>
          </cell>
          <cell r="C24802">
            <v>2014</v>
          </cell>
          <cell r="D24802" t="str">
            <v>401100  Salaries and Wages</v>
          </cell>
          <cell r="E24802" t="str">
            <v>District 3</v>
          </cell>
          <cell r="F24802" t="str">
            <v>Water</v>
          </cell>
        </row>
        <row r="24803">
          <cell r="B24803">
            <v>66179.460000000006</v>
          </cell>
          <cell r="C24803">
            <v>2014</v>
          </cell>
          <cell r="D24803" t="str">
            <v>401100  Salaries and Wages</v>
          </cell>
          <cell r="E24803" t="str">
            <v>District 3</v>
          </cell>
          <cell r="F24803" t="str">
            <v>Water</v>
          </cell>
        </row>
        <row r="24804">
          <cell r="B24804">
            <v>4280265.76</v>
          </cell>
          <cell r="C24804">
            <v>2014</v>
          </cell>
          <cell r="D24804" t="str">
            <v>401100  Salaries and Wages</v>
          </cell>
          <cell r="E24804" t="str">
            <v>District 3</v>
          </cell>
          <cell r="F24804" t="str">
            <v>Water</v>
          </cell>
        </row>
        <row r="24805">
          <cell r="B24805">
            <v>167891.04</v>
          </cell>
          <cell r="C24805">
            <v>2014</v>
          </cell>
          <cell r="D24805" t="str">
            <v>401100  Salaries and Wages</v>
          </cell>
          <cell r="E24805" t="str">
            <v>District 4</v>
          </cell>
          <cell r="F24805" t="str">
            <v>Water</v>
          </cell>
        </row>
        <row r="24806">
          <cell r="B24806">
            <v>5683391.1200000001</v>
          </cell>
          <cell r="C24806">
            <v>2014</v>
          </cell>
          <cell r="D24806" t="str">
            <v>401100  Salaries and Wages</v>
          </cell>
          <cell r="E24806" t="str">
            <v>District 4</v>
          </cell>
          <cell r="F24806" t="str">
            <v>Water</v>
          </cell>
        </row>
        <row r="24807">
          <cell r="B24807">
            <v>6108758.79</v>
          </cell>
          <cell r="C24807">
            <v>2014</v>
          </cell>
          <cell r="D24807" t="str">
            <v>401100  Salaries and Wages</v>
          </cell>
          <cell r="E24807" t="str">
            <v>District 4</v>
          </cell>
          <cell r="F24807" t="str">
            <v>Water</v>
          </cell>
        </row>
        <row r="24808">
          <cell r="B24808">
            <v>5624766.8099999996</v>
          </cell>
          <cell r="C24808">
            <v>2014</v>
          </cell>
          <cell r="D24808" t="str">
            <v>401100  Salaries and Wages</v>
          </cell>
          <cell r="E24808" t="str">
            <v>District 4</v>
          </cell>
          <cell r="F24808" t="str">
            <v>Water</v>
          </cell>
        </row>
        <row r="24809">
          <cell r="B24809">
            <v>2759927.64</v>
          </cell>
          <cell r="C24809">
            <v>2014</v>
          </cell>
          <cell r="D24809" t="str">
            <v>401100  Salaries and Wages</v>
          </cell>
          <cell r="E24809" t="str">
            <v>District 4</v>
          </cell>
          <cell r="F24809" t="str">
            <v>Water</v>
          </cell>
        </row>
        <row r="24810">
          <cell r="B24810">
            <v>77538.73</v>
          </cell>
          <cell r="C24810">
            <v>2014</v>
          </cell>
          <cell r="D24810" t="str">
            <v>401100  Salaries and Wages</v>
          </cell>
          <cell r="E24810" t="str">
            <v>District 8</v>
          </cell>
          <cell r="F24810" t="str">
            <v>Water</v>
          </cell>
        </row>
        <row r="24811">
          <cell r="B24811">
            <v>161723.04</v>
          </cell>
          <cell r="C24811">
            <v>2014</v>
          </cell>
          <cell r="D24811" t="str">
            <v>401100  Salaries and Wages</v>
          </cell>
          <cell r="E24811" t="str">
            <v>District 8</v>
          </cell>
          <cell r="F24811" t="str">
            <v>Water</v>
          </cell>
        </row>
        <row r="24812">
          <cell r="B24812">
            <v>830310.11</v>
          </cell>
          <cell r="C24812">
            <v>2014</v>
          </cell>
          <cell r="D24812" t="str">
            <v>401100  Salaries and Wages</v>
          </cell>
          <cell r="E24812" t="str">
            <v>District 6</v>
          </cell>
          <cell r="F24812" t="str">
            <v>Water</v>
          </cell>
        </row>
        <row r="24813">
          <cell r="B24813">
            <v>8181628.8899999997</v>
          </cell>
          <cell r="C24813">
            <v>2014</v>
          </cell>
          <cell r="D24813" t="str">
            <v>401100  Salaries and Wages</v>
          </cell>
          <cell r="E24813" t="str">
            <v>District 6</v>
          </cell>
          <cell r="F24813" t="str">
            <v>Water</v>
          </cell>
        </row>
        <row r="24814">
          <cell r="B24814">
            <v>189245.74</v>
          </cell>
          <cell r="C24814">
            <v>2014</v>
          </cell>
          <cell r="D24814" t="str">
            <v>401100  Salaries and Wages</v>
          </cell>
          <cell r="E24814" t="str">
            <v>District 6</v>
          </cell>
          <cell r="F24814" t="str">
            <v>Water</v>
          </cell>
        </row>
        <row r="24815">
          <cell r="B24815">
            <v>1575814.44</v>
          </cell>
          <cell r="C24815">
            <v>2014</v>
          </cell>
          <cell r="D24815" t="str">
            <v>401100  Salaries and Wages</v>
          </cell>
          <cell r="E24815" t="str">
            <v>District 6</v>
          </cell>
          <cell r="F24815" t="str">
            <v>Water</v>
          </cell>
        </row>
        <row r="24816">
          <cell r="B24816">
            <v>3669448.91</v>
          </cell>
          <cell r="C24816">
            <v>2014</v>
          </cell>
          <cell r="D24816" t="str">
            <v>401100  Salaries and Wages</v>
          </cell>
          <cell r="E24816" t="str">
            <v>District 6</v>
          </cell>
          <cell r="F24816" t="str">
            <v>Water</v>
          </cell>
        </row>
        <row r="24817">
          <cell r="B24817">
            <v>5164712.25</v>
          </cell>
          <cell r="C24817">
            <v>2014</v>
          </cell>
          <cell r="D24817" t="str">
            <v>401100  Salaries and Wages</v>
          </cell>
          <cell r="E24817" t="str">
            <v>District 6</v>
          </cell>
          <cell r="F24817" t="str">
            <v>Water</v>
          </cell>
        </row>
        <row r="24818">
          <cell r="B24818">
            <v>4748802.0599999996</v>
          </cell>
          <cell r="C24818">
            <v>2014</v>
          </cell>
          <cell r="D24818" t="str">
            <v>401100  Salaries and Wages</v>
          </cell>
          <cell r="E24818" t="str">
            <v>District 8</v>
          </cell>
          <cell r="F24818" t="str">
            <v>Water</v>
          </cell>
        </row>
        <row r="24819">
          <cell r="B24819">
            <v>12309451.52</v>
          </cell>
          <cell r="C24819">
            <v>2014</v>
          </cell>
          <cell r="D24819" t="str">
            <v>401100  Salaries and Wages</v>
          </cell>
          <cell r="E24819" t="str">
            <v>District 8</v>
          </cell>
          <cell r="F24819" t="str">
            <v>Water</v>
          </cell>
        </row>
        <row r="24820">
          <cell r="B24820">
            <v>58548.75</v>
          </cell>
          <cell r="C24820">
            <v>2014</v>
          </cell>
          <cell r="D24820" t="str">
            <v>401100  Salaries and Wages</v>
          </cell>
          <cell r="E24820" t="str">
            <v>District 8</v>
          </cell>
          <cell r="F24820" t="str">
            <v>Water</v>
          </cell>
        </row>
        <row r="24821">
          <cell r="B24821">
            <v>336821.93</v>
          </cell>
          <cell r="C24821">
            <v>2014</v>
          </cell>
          <cell r="D24821" t="str">
            <v>401100  Salaries and Wages</v>
          </cell>
          <cell r="E24821" t="str">
            <v>District 8</v>
          </cell>
          <cell r="F24821" t="str">
            <v>Water</v>
          </cell>
        </row>
        <row r="24822">
          <cell r="B24822">
            <v>9740515</v>
          </cell>
          <cell r="C24822">
            <v>2014</v>
          </cell>
          <cell r="D24822" t="str">
            <v>401100  Salaries and Wages</v>
          </cell>
          <cell r="E24822" t="str">
            <v>District 8</v>
          </cell>
          <cell r="F24822" t="str">
            <v>Water</v>
          </cell>
        </row>
        <row r="24823">
          <cell r="B24823">
            <v>5784159.9400000004</v>
          </cell>
          <cell r="C24823">
            <v>2014</v>
          </cell>
          <cell r="D24823" t="str">
            <v>401100  Salaries and Wages</v>
          </cell>
          <cell r="E24823" t="str">
            <v>District 8</v>
          </cell>
          <cell r="F24823" t="str">
            <v>Water</v>
          </cell>
        </row>
        <row r="24824">
          <cell r="B24824">
            <v>3749964.56</v>
          </cell>
          <cell r="C24824">
            <v>2014</v>
          </cell>
          <cell r="D24824" t="str">
            <v>401100  Salaries and Wages</v>
          </cell>
          <cell r="E24824" t="str">
            <v>District 8</v>
          </cell>
          <cell r="F24824" t="str">
            <v>Water</v>
          </cell>
        </row>
        <row r="24825">
          <cell r="B24825">
            <v>43992420.270000003</v>
          </cell>
          <cell r="C24825">
            <v>2014</v>
          </cell>
          <cell r="D24825" t="str">
            <v>401100  Salaries and Wages</v>
          </cell>
          <cell r="E24825" t="str">
            <v>District 8</v>
          </cell>
          <cell r="F24825" t="str">
            <v>Water</v>
          </cell>
        </row>
        <row r="24826">
          <cell r="B24826">
            <v>1401452.67</v>
          </cell>
          <cell r="C24826">
            <v>2014</v>
          </cell>
          <cell r="D24826" t="str">
            <v>401100  Salaries and Wages</v>
          </cell>
          <cell r="E24826" t="str">
            <v>District 6</v>
          </cell>
          <cell r="F24826" t="str">
            <v>Water</v>
          </cell>
        </row>
        <row r="24827">
          <cell r="B24827">
            <v>2292128.7400000002</v>
          </cell>
          <cell r="C24827">
            <v>2014</v>
          </cell>
          <cell r="D24827" t="str">
            <v>401100  Salaries and Wages</v>
          </cell>
          <cell r="E24827" t="str">
            <v>Informal Settlements</v>
          </cell>
          <cell r="F24827" t="str">
            <v>Sewer</v>
          </cell>
        </row>
        <row r="24828">
          <cell r="B24828">
            <v>11355650.01</v>
          </cell>
          <cell r="C24828">
            <v>2014</v>
          </cell>
          <cell r="D24828" t="str">
            <v>401100  Salaries and Wages</v>
          </cell>
          <cell r="E24828" t="str">
            <v>District 1</v>
          </cell>
          <cell r="F24828" t="str">
            <v>Sewer</v>
          </cell>
        </row>
        <row r="24829">
          <cell r="B24829">
            <v>5274235.66</v>
          </cell>
          <cell r="C24829">
            <v>2014</v>
          </cell>
          <cell r="D24829" t="str">
            <v>401100  Salaries and Wages</v>
          </cell>
          <cell r="E24829" t="str">
            <v>District 7</v>
          </cell>
          <cell r="F24829" t="str">
            <v>Sewer</v>
          </cell>
        </row>
        <row r="24830">
          <cell r="B24830">
            <v>1450267.07</v>
          </cell>
          <cell r="C24830">
            <v>2014</v>
          </cell>
          <cell r="D24830" t="str">
            <v>401100  Salaries and Wages</v>
          </cell>
          <cell r="E24830" t="str">
            <v>District 6</v>
          </cell>
          <cell r="F24830" t="str">
            <v>Sewer</v>
          </cell>
        </row>
        <row r="24831">
          <cell r="B24831">
            <v>159189.06</v>
          </cell>
          <cell r="C24831">
            <v>2014</v>
          </cell>
          <cell r="D24831" t="str">
            <v>401100  Salaries and Wages</v>
          </cell>
          <cell r="E24831" t="str">
            <v>TOC</v>
          </cell>
          <cell r="F24831" t="str">
            <v>Sewer</v>
          </cell>
        </row>
        <row r="24832">
          <cell r="B24832">
            <v>3561814</v>
          </cell>
          <cell r="C24832">
            <v>2014</v>
          </cell>
          <cell r="D24832" t="str">
            <v>401100  Salaries and Wages</v>
          </cell>
          <cell r="E24832" t="str">
            <v>District 3</v>
          </cell>
          <cell r="F24832" t="str">
            <v>Sewer</v>
          </cell>
        </row>
        <row r="24833">
          <cell r="B24833">
            <v>5760131.7000000002</v>
          </cell>
          <cell r="C24833">
            <v>2014</v>
          </cell>
          <cell r="D24833" t="str">
            <v>401100  Salaries and Wages</v>
          </cell>
          <cell r="E24833" t="str">
            <v>District 4</v>
          </cell>
          <cell r="F24833" t="str">
            <v>Sewer</v>
          </cell>
        </row>
        <row r="24834">
          <cell r="B24834">
            <v>4274075.99</v>
          </cell>
          <cell r="C24834">
            <v>2014</v>
          </cell>
          <cell r="D24834" t="str">
            <v>401100  Salaries and Wages</v>
          </cell>
          <cell r="E24834" t="str">
            <v>District 4</v>
          </cell>
          <cell r="F24834" t="str">
            <v>Sewer</v>
          </cell>
        </row>
        <row r="24835">
          <cell r="B24835">
            <v>2541995.54</v>
          </cell>
          <cell r="C24835">
            <v>2014</v>
          </cell>
          <cell r="D24835" t="str">
            <v>401100  Salaries and Wages</v>
          </cell>
          <cell r="E24835" t="str">
            <v>District 4</v>
          </cell>
          <cell r="F24835" t="str">
            <v>Sewer</v>
          </cell>
        </row>
        <row r="24836">
          <cell r="B24836">
            <v>2459828.33</v>
          </cell>
          <cell r="C24836">
            <v>2014</v>
          </cell>
          <cell r="D24836" t="str">
            <v>401100  Salaries and Wages</v>
          </cell>
          <cell r="E24836" t="str">
            <v>District 7</v>
          </cell>
          <cell r="F24836" t="str">
            <v>Sewer</v>
          </cell>
        </row>
        <row r="24837">
          <cell r="B24837">
            <v>890672.2</v>
          </cell>
          <cell r="C24837">
            <v>2014</v>
          </cell>
          <cell r="D24837" t="str">
            <v>401100  Salaries and Wages</v>
          </cell>
          <cell r="E24837" t="str">
            <v>District 6</v>
          </cell>
          <cell r="F24837" t="str">
            <v>Sewer</v>
          </cell>
        </row>
        <row r="24838">
          <cell r="B24838">
            <v>976993.8</v>
          </cell>
          <cell r="C24838">
            <v>2014</v>
          </cell>
          <cell r="D24838" t="str">
            <v>401100  Salaries and Wages</v>
          </cell>
          <cell r="E24838" t="str">
            <v>District 6</v>
          </cell>
          <cell r="F24838" t="str">
            <v>Sewer</v>
          </cell>
        </row>
        <row r="24839">
          <cell r="B24839">
            <v>3069166.7</v>
          </cell>
          <cell r="C24839">
            <v>2014</v>
          </cell>
          <cell r="D24839" t="str">
            <v>401100  Salaries and Wages</v>
          </cell>
          <cell r="E24839" t="str">
            <v>District 6</v>
          </cell>
          <cell r="F24839" t="str">
            <v>Sewer</v>
          </cell>
        </row>
        <row r="24840">
          <cell r="B24840">
            <v>78856.149999999994</v>
          </cell>
          <cell r="C24840">
            <v>2014</v>
          </cell>
          <cell r="D24840" t="str">
            <v>401100  Salaries and Wages</v>
          </cell>
          <cell r="E24840" t="str">
            <v>District 7</v>
          </cell>
          <cell r="F24840" t="str">
            <v>Sewer</v>
          </cell>
        </row>
        <row r="24841">
          <cell r="B24841">
            <v>2615044.62</v>
          </cell>
          <cell r="C24841">
            <v>2014</v>
          </cell>
          <cell r="D24841" t="str">
            <v>401100  Salaries and Wages</v>
          </cell>
          <cell r="E24841" t="str">
            <v>Logistics</v>
          </cell>
          <cell r="F24841" t="str">
            <v>Water</v>
          </cell>
        </row>
        <row r="24842">
          <cell r="B24842">
            <v>2458684.33</v>
          </cell>
          <cell r="C24842">
            <v>2014</v>
          </cell>
          <cell r="D24842" t="str">
            <v>401100  Salaries and Wages</v>
          </cell>
          <cell r="E24842" t="str">
            <v>Informal Settlements</v>
          </cell>
          <cell r="F24842" t="str">
            <v>Water</v>
          </cell>
        </row>
        <row r="24843">
          <cell r="B24843">
            <v>11507876.77</v>
          </cell>
          <cell r="C24843">
            <v>2014</v>
          </cell>
          <cell r="D24843" t="str">
            <v>401100  Salaries and Wages</v>
          </cell>
          <cell r="E24843" t="str">
            <v>TOC</v>
          </cell>
          <cell r="F24843" t="str">
            <v>Water</v>
          </cell>
        </row>
        <row r="24844">
          <cell r="B24844">
            <v>5662879.7999999998</v>
          </cell>
          <cell r="C24844">
            <v>2014</v>
          </cell>
          <cell r="D24844" t="str">
            <v>401100  Salaries and Wages</v>
          </cell>
          <cell r="E24844" t="str">
            <v>Informal Settlements</v>
          </cell>
          <cell r="F24844" t="str">
            <v>Water</v>
          </cell>
        </row>
        <row r="24845">
          <cell r="B24845">
            <v>5585475.6399999997</v>
          </cell>
          <cell r="C24845">
            <v>2014</v>
          </cell>
          <cell r="D24845" t="str">
            <v>401100  Salaries and Wages</v>
          </cell>
          <cell r="E24845" t="str">
            <v>TOC</v>
          </cell>
          <cell r="F24845" t="str">
            <v>Water</v>
          </cell>
        </row>
        <row r="24846">
          <cell r="B24846">
            <v>4681028.58</v>
          </cell>
          <cell r="C24846">
            <v>2014</v>
          </cell>
          <cell r="D24846" t="str">
            <v>401100  Salaries and Wages</v>
          </cell>
          <cell r="E24846" t="str">
            <v>Logistics</v>
          </cell>
          <cell r="F24846" t="str">
            <v>Water</v>
          </cell>
        </row>
        <row r="24847">
          <cell r="B24847">
            <v>3433034.76</v>
          </cell>
          <cell r="C24847">
            <v>2014</v>
          </cell>
          <cell r="D24847" t="str">
            <v>401100  Salaries and Wages</v>
          </cell>
          <cell r="E24847" t="str">
            <v>Logistics</v>
          </cell>
          <cell r="F24847" t="str">
            <v>Water</v>
          </cell>
        </row>
        <row r="24848">
          <cell r="B24848">
            <v>6896935.71</v>
          </cell>
          <cell r="C24848">
            <v>2014</v>
          </cell>
          <cell r="D24848" t="str">
            <v>401100  Salaries and Wages</v>
          </cell>
          <cell r="E24848" t="str">
            <v>Logistics</v>
          </cell>
          <cell r="F24848" t="str">
            <v>Water</v>
          </cell>
        </row>
        <row r="24849">
          <cell r="B24849">
            <v>2214416.38</v>
          </cell>
          <cell r="C24849">
            <v>2014</v>
          </cell>
          <cell r="D24849" t="str">
            <v>401100  Salaries and Wages</v>
          </cell>
          <cell r="E24849" t="str">
            <v>Logistics</v>
          </cell>
          <cell r="F24849" t="str">
            <v>Water</v>
          </cell>
        </row>
        <row r="24850">
          <cell r="B24850">
            <v>4503103.7699999996</v>
          </cell>
          <cell r="C24850">
            <v>2014</v>
          </cell>
          <cell r="D24850" t="str">
            <v>401100  Salaries and Wages</v>
          </cell>
          <cell r="E24850" t="str">
            <v>Logistics</v>
          </cell>
          <cell r="F24850" t="str">
            <v>Water</v>
          </cell>
        </row>
        <row r="24851">
          <cell r="B24851">
            <v>1422422.01</v>
          </cell>
          <cell r="C24851">
            <v>2014</v>
          </cell>
          <cell r="D24851" t="str">
            <v>401100  Salaries and Wages</v>
          </cell>
          <cell r="E24851" t="str">
            <v>District 1</v>
          </cell>
          <cell r="F24851" t="str">
            <v>Water</v>
          </cell>
        </row>
        <row r="24852">
          <cell r="B24852">
            <v>4207913.62</v>
          </cell>
          <cell r="C24852">
            <v>2014</v>
          </cell>
          <cell r="D24852" t="str">
            <v>401100  Salaries and Wages</v>
          </cell>
          <cell r="E24852" t="str">
            <v>District 1</v>
          </cell>
          <cell r="F24852" t="str">
            <v>Water</v>
          </cell>
        </row>
        <row r="24853">
          <cell r="B24853">
            <v>86160.21</v>
          </cell>
          <cell r="C24853">
            <v>2014</v>
          </cell>
          <cell r="D24853" t="str">
            <v>401100  Salaries and Wages</v>
          </cell>
          <cell r="E24853" t="str">
            <v>District 1</v>
          </cell>
          <cell r="F24853" t="str">
            <v>Water</v>
          </cell>
        </row>
        <row r="24854">
          <cell r="B24854">
            <v>10075252.93</v>
          </cell>
          <cell r="C24854">
            <v>2014</v>
          </cell>
          <cell r="D24854" t="str">
            <v>401100  Salaries and Wages</v>
          </cell>
          <cell r="E24854" t="str">
            <v>District 1</v>
          </cell>
          <cell r="F24854" t="str">
            <v>Water</v>
          </cell>
        </row>
        <row r="24855">
          <cell r="B24855">
            <v>0</v>
          </cell>
          <cell r="C24855">
            <v>2014</v>
          </cell>
          <cell r="D24855" t="str">
            <v>401200  Non Permanent Staff</v>
          </cell>
          <cell r="E24855" t="str">
            <v>Logistics</v>
          </cell>
          <cell r="F24855" t="str">
            <v>Water</v>
          </cell>
        </row>
        <row r="24856">
          <cell r="B24856">
            <v>319294.08000000002</v>
          </cell>
          <cell r="C24856">
            <v>2014</v>
          </cell>
          <cell r="D24856" t="str">
            <v>401200  Non Permanent Staff</v>
          </cell>
          <cell r="E24856" t="str">
            <v>TOC</v>
          </cell>
          <cell r="F24856" t="str">
            <v>Water</v>
          </cell>
        </row>
        <row r="24857">
          <cell r="B24857">
            <v>439475.51</v>
          </cell>
          <cell r="C24857">
            <v>2014</v>
          </cell>
          <cell r="D24857" t="str">
            <v>401200  Non Permanent Staff</v>
          </cell>
          <cell r="E24857" t="str">
            <v>Informal Settlements</v>
          </cell>
          <cell r="F24857" t="str">
            <v>Water</v>
          </cell>
        </row>
        <row r="24858">
          <cell r="B24858">
            <v>209789.04</v>
          </cell>
          <cell r="C24858">
            <v>2014</v>
          </cell>
          <cell r="D24858" t="str">
            <v>401200  Non Permanent Staff</v>
          </cell>
          <cell r="E24858" t="str">
            <v>Logistics</v>
          </cell>
          <cell r="F24858" t="str">
            <v>Water</v>
          </cell>
        </row>
        <row r="24859">
          <cell r="B24859">
            <v>237538.5</v>
          </cell>
          <cell r="C24859">
            <v>2014</v>
          </cell>
          <cell r="D24859" t="str">
            <v>401200  Non Permanent Staff</v>
          </cell>
          <cell r="E24859" t="str">
            <v>District 1</v>
          </cell>
          <cell r="F24859" t="str">
            <v>Water</v>
          </cell>
        </row>
        <row r="24860">
          <cell r="B24860">
            <v>19548.919999999998</v>
          </cell>
          <cell r="C24860">
            <v>2014</v>
          </cell>
          <cell r="D24860" t="str">
            <v>401200  Non Permanent Staff</v>
          </cell>
          <cell r="E24860" t="str">
            <v>District 8</v>
          </cell>
          <cell r="F24860" t="str">
            <v>Water</v>
          </cell>
        </row>
        <row r="24861">
          <cell r="B24861">
            <v>209789.04</v>
          </cell>
          <cell r="C24861">
            <v>2014</v>
          </cell>
          <cell r="D24861" t="str">
            <v>401200  Non Permanent Staff</v>
          </cell>
          <cell r="E24861" t="str">
            <v>District 3</v>
          </cell>
          <cell r="F24861" t="str">
            <v>Water</v>
          </cell>
        </row>
        <row r="24862">
          <cell r="B24862">
            <v>189922.37</v>
          </cell>
          <cell r="C24862">
            <v>2014</v>
          </cell>
          <cell r="D24862" t="str">
            <v>401200  Non Permanent Staff</v>
          </cell>
          <cell r="E24862" t="str">
            <v>District 4</v>
          </cell>
          <cell r="F24862" t="str">
            <v>Water</v>
          </cell>
        </row>
        <row r="24863">
          <cell r="B24863">
            <v>22399.200000000001</v>
          </cell>
          <cell r="C24863">
            <v>2014</v>
          </cell>
          <cell r="D24863" t="str">
            <v>401200  Non Permanent Staff</v>
          </cell>
          <cell r="E24863" t="str">
            <v>District 8</v>
          </cell>
          <cell r="F24863" t="str">
            <v>Water</v>
          </cell>
        </row>
        <row r="24864">
          <cell r="B24864">
            <v>134787.5</v>
          </cell>
          <cell r="C24864">
            <v>2014</v>
          </cell>
          <cell r="D24864" t="str">
            <v>401300  Bonuses</v>
          </cell>
          <cell r="E24864" t="str">
            <v>District 8</v>
          </cell>
          <cell r="F24864" t="str">
            <v>Water</v>
          </cell>
        </row>
        <row r="24865">
          <cell r="B24865">
            <v>439444.79</v>
          </cell>
          <cell r="C24865">
            <v>2014</v>
          </cell>
          <cell r="D24865" t="str">
            <v>401300  Bonuses</v>
          </cell>
          <cell r="E24865" t="str">
            <v>District 8</v>
          </cell>
          <cell r="F24865" t="str">
            <v>Water</v>
          </cell>
        </row>
        <row r="24866">
          <cell r="B24866">
            <v>114943.88</v>
          </cell>
          <cell r="C24866">
            <v>2014</v>
          </cell>
          <cell r="D24866" t="str">
            <v>401300  Bonuses</v>
          </cell>
          <cell r="E24866" t="str">
            <v>District 6</v>
          </cell>
          <cell r="F24866" t="str">
            <v>Water</v>
          </cell>
        </row>
        <row r="24867">
          <cell r="B24867">
            <v>103283.79</v>
          </cell>
          <cell r="C24867">
            <v>2014</v>
          </cell>
          <cell r="D24867" t="str">
            <v>401300  Bonuses</v>
          </cell>
          <cell r="E24867" t="str">
            <v>District 3</v>
          </cell>
          <cell r="F24867" t="str">
            <v>Water</v>
          </cell>
        </row>
        <row r="24868">
          <cell r="B24868">
            <v>132631.60999999999</v>
          </cell>
          <cell r="C24868">
            <v>2014</v>
          </cell>
          <cell r="D24868" t="str">
            <v>401300  Bonuses</v>
          </cell>
          <cell r="E24868" t="str">
            <v>District 3</v>
          </cell>
          <cell r="F24868" t="str">
            <v>Water</v>
          </cell>
        </row>
        <row r="24869">
          <cell r="B24869">
            <v>2269.27</v>
          </cell>
          <cell r="C24869">
            <v>2014</v>
          </cell>
          <cell r="D24869" t="str">
            <v>401300  Bonuses</v>
          </cell>
          <cell r="E24869" t="str">
            <v>District 3</v>
          </cell>
          <cell r="F24869" t="str">
            <v>Water</v>
          </cell>
        </row>
        <row r="24870">
          <cell r="B24870">
            <v>362183.73</v>
          </cell>
          <cell r="C24870">
            <v>2014</v>
          </cell>
          <cell r="D24870" t="str">
            <v>401300  Bonuses</v>
          </cell>
          <cell r="E24870" t="str">
            <v>District 3</v>
          </cell>
          <cell r="F24870" t="str">
            <v>Water</v>
          </cell>
        </row>
        <row r="24871">
          <cell r="B24871">
            <v>13765.52</v>
          </cell>
          <cell r="C24871">
            <v>2014</v>
          </cell>
          <cell r="D24871" t="str">
            <v>401300  Bonuses</v>
          </cell>
          <cell r="E24871" t="str">
            <v>District 4</v>
          </cell>
          <cell r="F24871" t="str">
            <v>Water</v>
          </cell>
        </row>
        <row r="24872">
          <cell r="B24872">
            <v>304457.90999999997</v>
          </cell>
          <cell r="C24872">
            <v>2014</v>
          </cell>
          <cell r="D24872" t="str">
            <v>401300  Bonuses</v>
          </cell>
          <cell r="E24872" t="str">
            <v>District 4</v>
          </cell>
          <cell r="F24872" t="str">
            <v>Water</v>
          </cell>
        </row>
        <row r="24873">
          <cell r="B24873">
            <v>517615</v>
          </cell>
          <cell r="C24873">
            <v>2014</v>
          </cell>
          <cell r="D24873" t="str">
            <v>401300  Bonuses</v>
          </cell>
          <cell r="E24873" t="str">
            <v>District 4</v>
          </cell>
          <cell r="F24873" t="str">
            <v>Water</v>
          </cell>
        </row>
        <row r="24874">
          <cell r="B24874">
            <v>463721.88</v>
          </cell>
          <cell r="C24874">
            <v>2014</v>
          </cell>
          <cell r="D24874" t="str">
            <v>401300  Bonuses</v>
          </cell>
          <cell r="E24874" t="str">
            <v>District 4</v>
          </cell>
          <cell r="F24874" t="str">
            <v>Water</v>
          </cell>
        </row>
        <row r="24875">
          <cell r="B24875">
            <v>220549.96</v>
          </cell>
          <cell r="C24875">
            <v>2014</v>
          </cell>
          <cell r="D24875" t="str">
            <v>401300  Bonuses</v>
          </cell>
          <cell r="E24875" t="str">
            <v>District 4</v>
          </cell>
          <cell r="F24875" t="str">
            <v>Water</v>
          </cell>
        </row>
        <row r="24876">
          <cell r="B24876">
            <v>6836.84</v>
          </cell>
          <cell r="C24876">
            <v>2014</v>
          </cell>
          <cell r="D24876" t="str">
            <v>401300  Bonuses</v>
          </cell>
          <cell r="E24876" t="str">
            <v>District 8</v>
          </cell>
          <cell r="F24876" t="str">
            <v>Water</v>
          </cell>
        </row>
        <row r="24877">
          <cell r="B24877">
            <v>13476.92</v>
          </cell>
          <cell r="C24877">
            <v>2014</v>
          </cell>
          <cell r="D24877" t="str">
            <v>401300  Bonuses</v>
          </cell>
          <cell r="E24877" t="str">
            <v>District 8</v>
          </cell>
          <cell r="F24877" t="str">
            <v>Water</v>
          </cell>
        </row>
        <row r="24878">
          <cell r="B24878">
            <v>84224.84</v>
          </cell>
          <cell r="C24878">
            <v>2014</v>
          </cell>
          <cell r="D24878" t="str">
            <v>401300  Bonuses</v>
          </cell>
          <cell r="E24878" t="str">
            <v>District 6</v>
          </cell>
          <cell r="F24878" t="str">
            <v>Water</v>
          </cell>
        </row>
        <row r="24879">
          <cell r="B24879">
            <v>476501.25</v>
          </cell>
          <cell r="C24879">
            <v>2014</v>
          </cell>
          <cell r="D24879" t="str">
            <v>401300  Bonuses</v>
          </cell>
          <cell r="E24879" t="str">
            <v>District 6</v>
          </cell>
          <cell r="F24879" t="str">
            <v>Water</v>
          </cell>
        </row>
        <row r="24880">
          <cell r="B24880">
            <v>10664.29</v>
          </cell>
          <cell r="C24880">
            <v>2014</v>
          </cell>
          <cell r="D24880" t="str">
            <v>401300  Bonuses</v>
          </cell>
          <cell r="E24880" t="str">
            <v>District 6</v>
          </cell>
          <cell r="F24880" t="str">
            <v>Water</v>
          </cell>
        </row>
        <row r="24881">
          <cell r="B24881">
            <v>133105.07999999999</v>
          </cell>
          <cell r="C24881">
            <v>2014</v>
          </cell>
          <cell r="D24881" t="str">
            <v>401300  Bonuses</v>
          </cell>
          <cell r="E24881" t="str">
            <v>District 6</v>
          </cell>
          <cell r="F24881" t="str">
            <v>Water</v>
          </cell>
        </row>
        <row r="24882">
          <cell r="B24882">
            <v>297568.71000000002</v>
          </cell>
          <cell r="C24882">
            <v>2014</v>
          </cell>
          <cell r="D24882" t="str">
            <v>401300  Bonuses</v>
          </cell>
          <cell r="E24882" t="str">
            <v>District 6</v>
          </cell>
          <cell r="F24882" t="str">
            <v>Water</v>
          </cell>
        </row>
        <row r="24883">
          <cell r="B24883">
            <v>432326.79</v>
          </cell>
          <cell r="C24883">
            <v>2014</v>
          </cell>
          <cell r="D24883" t="str">
            <v>401300  Bonuses</v>
          </cell>
          <cell r="E24883" t="str">
            <v>District 6</v>
          </cell>
          <cell r="F24883" t="str">
            <v>Water</v>
          </cell>
        </row>
        <row r="24884">
          <cell r="B24884">
            <v>322206.17</v>
          </cell>
          <cell r="C24884">
            <v>2014</v>
          </cell>
          <cell r="D24884" t="str">
            <v>401300  Bonuses</v>
          </cell>
          <cell r="E24884" t="str">
            <v>District 8</v>
          </cell>
          <cell r="F24884" t="str">
            <v>Water</v>
          </cell>
        </row>
        <row r="24885">
          <cell r="B24885">
            <v>978132.85</v>
          </cell>
          <cell r="C24885">
            <v>2014</v>
          </cell>
          <cell r="D24885" t="str">
            <v>401300  Bonuses</v>
          </cell>
          <cell r="E24885" t="str">
            <v>District 8</v>
          </cell>
          <cell r="F24885" t="str">
            <v>Water</v>
          </cell>
        </row>
        <row r="24886">
          <cell r="B24886">
            <v>8065.8</v>
          </cell>
          <cell r="C24886">
            <v>2014</v>
          </cell>
          <cell r="D24886" t="str">
            <v>401300  Bonuses</v>
          </cell>
          <cell r="E24886" t="str">
            <v>District 8</v>
          </cell>
          <cell r="F24886" t="str">
            <v>Water</v>
          </cell>
        </row>
        <row r="24887">
          <cell r="B24887">
            <v>24521.66</v>
          </cell>
          <cell r="C24887">
            <v>2014</v>
          </cell>
          <cell r="D24887" t="str">
            <v>401300  Bonuses</v>
          </cell>
          <cell r="E24887" t="str">
            <v>District 8</v>
          </cell>
          <cell r="F24887" t="str">
            <v>Water</v>
          </cell>
        </row>
        <row r="24888">
          <cell r="B24888">
            <v>811836.45</v>
          </cell>
          <cell r="C24888">
            <v>2014</v>
          </cell>
          <cell r="D24888" t="str">
            <v>401300  Bonuses</v>
          </cell>
          <cell r="E24888" t="str">
            <v>District 8</v>
          </cell>
          <cell r="F24888" t="str">
            <v>Water</v>
          </cell>
        </row>
        <row r="24889">
          <cell r="B24889">
            <v>467775.67</v>
          </cell>
          <cell r="C24889">
            <v>2014</v>
          </cell>
          <cell r="D24889" t="str">
            <v>401300  Bonuses</v>
          </cell>
          <cell r="E24889" t="str">
            <v>District 8</v>
          </cell>
          <cell r="F24889" t="str">
            <v>Water</v>
          </cell>
        </row>
        <row r="24890">
          <cell r="B24890">
            <v>1126266.0900000001</v>
          </cell>
          <cell r="C24890">
            <v>2014</v>
          </cell>
          <cell r="D24890" t="str">
            <v>401300  Bonuses</v>
          </cell>
          <cell r="E24890" t="str">
            <v>District 8</v>
          </cell>
          <cell r="F24890" t="str">
            <v>Water</v>
          </cell>
        </row>
        <row r="24891">
          <cell r="B24891">
            <v>2774331.49</v>
          </cell>
          <cell r="C24891">
            <v>2014</v>
          </cell>
          <cell r="D24891" t="str">
            <v>401300  Bonuses</v>
          </cell>
          <cell r="E24891" t="str">
            <v>District 8</v>
          </cell>
          <cell r="F24891" t="str">
            <v>Water</v>
          </cell>
        </row>
        <row r="24892">
          <cell r="B24892">
            <v>115311.86</v>
          </cell>
          <cell r="C24892">
            <v>2014</v>
          </cell>
          <cell r="D24892" t="str">
            <v>401300  Bonuses</v>
          </cell>
          <cell r="E24892" t="str">
            <v>District 6</v>
          </cell>
          <cell r="F24892" t="str">
            <v>Water</v>
          </cell>
        </row>
        <row r="24893">
          <cell r="B24893">
            <v>127448.96000000001</v>
          </cell>
          <cell r="C24893">
            <v>2014</v>
          </cell>
          <cell r="D24893" t="str">
            <v>401300  Bonuses</v>
          </cell>
          <cell r="E24893" t="str">
            <v>Informal Settlements</v>
          </cell>
          <cell r="F24893" t="str">
            <v>Sewer</v>
          </cell>
        </row>
        <row r="24894">
          <cell r="B24894">
            <v>861433.75</v>
          </cell>
          <cell r="C24894">
            <v>2014</v>
          </cell>
          <cell r="D24894" t="str">
            <v>401300  Bonuses</v>
          </cell>
          <cell r="E24894" t="str">
            <v>District 1</v>
          </cell>
          <cell r="F24894" t="str">
            <v>Sewer</v>
          </cell>
        </row>
        <row r="24895">
          <cell r="B24895">
            <v>483838.02</v>
          </cell>
          <cell r="C24895">
            <v>2014</v>
          </cell>
          <cell r="D24895" t="str">
            <v>401300  Bonuses</v>
          </cell>
          <cell r="E24895" t="str">
            <v>District 7</v>
          </cell>
          <cell r="F24895" t="str">
            <v>Sewer</v>
          </cell>
        </row>
        <row r="24896">
          <cell r="B24896">
            <v>132833.65</v>
          </cell>
          <cell r="C24896">
            <v>2014</v>
          </cell>
          <cell r="D24896" t="str">
            <v>401300  Bonuses</v>
          </cell>
          <cell r="E24896" t="str">
            <v>District 6</v>
          </cell>
          <cell r="F24896" t="str">
            <v>Sewer</v>
          </cell>
        </row>
        <row r="24897">
          <cell r="B24897">
            <v>13124.02</v>
          </cell>
          <cell r="C24897">
            <v>2014</v>
          </cell>
          <cell r="D24897" t="str">
            <v>401300  Bonuses</v>
          </cell>
          <cell r="E24897" t="str">
            <v>TOC</v>
          </cell>
          <cell r="F24897" t="str">
            <v>Sewer</v>
          </cell>
        </row>
        <row r="24898">
          <cell r="B24898">
            <v>300778.21999999997</v>
          </cell>
          <cell r="C24898">
            <v>2014</v>
          </cell>
          <cell r="D24898" t="str">
            <v>401300  Bonuses</v>
          </cell>
          <cell r="E24898" t="str">
            <v>District 3</v>
          </cell>
          <cell r="F24898" t="str">
            <v>Sewer</v>
          </cell>
        </row>
        <row r="24899">
          <cell r="B24899">
            <v>481918.18</v>
          </cell>
          <cell r="C24899">
            <v>2014</v>
          </cell>
          <cell r="D24899" t="str">
            <v>401300  Bonuses</v>
          </cell>
          <cell r="E24899" t="str">
            <v>District 4</v>
          </cell>
          <cell r="F24899" t="str">
            <v>Sewer</v>
          </cell>
        </row>
        <row r="24900">
          <cell r="B24900">
            <v>348706.24</v>
          </cell>
          <cell r="C24900">
            <v>2014</v>
          </cell>
          <cell r="D24900" t="str">
            <v>401300  Bonuses</v>
          </cell>
          <cell r="E24900" t="str">
            <v>District 4</v>
          </cell>
          <cell r="F24900" t="str">
            <v>Sewer</v>
          </cell>
        </row>
        <row r="24901">
          <cell r="B24901">
            <v>215511.86</v>
          </cell>
          <cell r="C24901">
            <v>2014</v>
          </cell>
          <cell r="D24901" t="str">
            <v>401300  Bonuses</v>
          </cell>
          <cell r="E24901" t="str">
            <v>District 4</v>
          </cell>
          <cell r="F24901" t="str">
            <v>Sewer</v>
          </cell>
        </row>
        <row r="24902">
          <cell r="B24902">
            <v>210768.37</v>
          </cell>
          <cell r="C24902">
            <v>2014</v>
          </cell>
          <cell r="D24902" t="str">
            <v>401300  Bonuses</v>
          </cell>
          <cell r="E24902" t="str">
            <v>District 7</v>
          </cell>
          <cell r="F24902" t="str">
            <v>Sewer</v>
          </cell>
        </row>
        <row r="24903">
          <cell r="B24903">
            <v>73768.33</v>
          </cell>
          <cell r="C24903">
            <v>2014</v>
          </cell>
          <cell r="D24903" t="str">
            <v>401300  Bonuses</v>
          </cell>
          <cell r="E24903" t="str">
            <v>District 6</v>
          </cell>
          <cell r="F24903" t="str">
            <v>Sewer</v>
          </cell>
        </row>
        <row r="24904">
          <cell r="B24904">
            <v>84276.6</v>
          </cell>
          <cell r="C24904">
            <v>2014</v>
          </cell>
          <cell r="D24904" t="str">
            <v>401300  Bonuses</v>
          </cell>
          <cell r="E24904" t="str">
            <v>District 6</v>
          </cell>
          <cell r="F24904" t="str">
            <v>Sewer</v>
          </cell>
        </row>
        <row r="24905">
          <cell r="B24905">
            <v>262041.82</v>
          </cell>
          <cell r="C24905">
            <v>2014</v>
          </cell>
          <cell r="D24905" t="str">
            <v>401300  Bonuses</v>
          </cell>
          <cell r="E24905" t="str">
            <v>District 6</v>
          </cell>
          <cell r="F24905" t="str">
            <v>Sewer</v>
          </cell>
        </row>
        <row r="24906">
          <cell r="B24906">
            <v>6386.75</v>
          </cell>
          <cell r="C24906">
            <v>2014</v>
          </cell>
          <cell r="D24906" t="str">
            <v>401300  Bonuses</v>
          </cell>
          <cell r="E24906" t="str">
            <v>District 7</v>
          </cell>
          <cell r="F24906" t="str">
            <v>Sewer</v>
          </cell>
        </row>
        <row r="24907">
          <cell r="B24907">
            <v>131994.38</v>
          </cell>
          <cell r="C24907">
            <v>2014</v>
          </cell>
          <cell r="D24907" t="str">
            <v>401300  Bonuses</v>
          </cell>
          <cell r="E24907" t="str">
            <v>Logistics</v>
          </cell>
          <cell r="F24907" t="str">
            <v>Water</v>
          </cell>
        </row>
        <row r="24908">
          <cell r="B24908">
            <v>185823.65</v>
          </cell>
          <cell r="C24908">
            <v>2014</v>
          </cell>
          <cell r="D24908" t="str">
            <v>401300  Bonuses</v>
          </cell>
          <cell r="E24908" t="str">
            <v>Informal Settlements</v>
          </cell>
          <cell r="F24908" t="str">
            <v>Water</v>
          </cell>
        </row>
        <row r="24909">
          <cell r="B24909">
            <v>801659.82</v>
          </cell>
          <cell r="C24909">
            <v>2014</v>
          </cell>
          <cell r="D24909" t="str">
            <v>401300  Bonuses</v>
          </cell>
          <cell r="E24909" t="str">
            <v>TOC</v>
          </cell>
          <cell r="F24909" t="str">
            <v>Water</v>
          </cell>
        </row>
        <row r="24910">
          <cell r="B24910">
            <v>418025.89</v>
          </cell>
          <cell r="C24910">
            <v>2014</v>
          </cell>
          <cell r="D24910" t="str">
            <v>401300  Bonuses</v>
          </cell>
          <cell r="E24910" t="str">
            <v>Informal Settlements</v>
          </cell>
          <cell r="F24910" t="str">
            <v>Water</v>
          </cell>
        </row>
        <row r="24911">
          <cell r="B24911">
            <v>447324.22</v>
          </cell>
          <cell r="C24911">
            <v>2014</v>
          </cell>
          <cell r="D24911" t="str">
            <v>401300  Bonuses</v>
          </cell>
          <cell r="E24911" t="str">
            <v>TOC</v>
          </cell>
          <cell r="F24911" t="str">
            <v>Water</v>
          </cell>
        </row>
        <row r="24912">
          <cell r="B24912">
            <v>148885.12</v>
          </cell>
          <cell r="C24912">
            <v>2014</v>
          </cell>
          <cell r="D24912" t="str">
            <v>401300  Bonuses</v>
          </cell>
          <cell r="E24912" t="str">
            <v>Logistics</v>
          </cell>
          <cell r="F24912" t="str">
            <v>Water</v>
          </cell>
        </row>
        <row r="24913">
          <cell r="B24913">
            <v>280982.83</v>
          </cell>
          <cell r="C24913">
            <v>2014</v>
          </cell>
          <cell r="D24913" t="str">
            <v>401300  Bonuses</v>
          </cell>
          <cell r="E24913" t="str">
            <v>Logistics</v>
          </cell>
          <cell r="F24913" t="str">
            <v>Water</v>
          </cell>
        </row>
        <row r="24914">
          <cell r="B24914">
            <v>549835.55000000005</v>
          </cell>
          <cell r="C24914">
            <v>2014</v>
          </cell>
          <cell r="D24914" t="str">
            <v>401300  Bonuses</v>
          </cell>
          <cell r="E24914" t="str">
            <v>Logistics</v>
          </cell>
          <cell r="F24914" t="str">
            <v>Water</v>
          </cell>
        </row>
        <row r="24915">
          <cell r="B24915">
            <v>176227.84</v>
          </cell>
          <cell r="C24915">
            <v>2014</v>
          </cell>
          <cell r="D24915" t="str">
            <v>401300  Bonuses</v>
          </cell>
          <cell r="E24915" t="str">
            <v>Logistics</v>
          </cell>
          <cell r="F24915" t="str">
            <v>Water</v>
          </cell>
        </row>
        <row r="24916">
          <cell r="B24916">
            <v>335200.07</v>
          </cell>
          <cell r="C24916">
            <v>2014</v>
          </cell>
          <cell r="D24916" t="str">
            <v>401300  Bonuses</v>
          </cell>
          <cell r="E24916" t="str">
            <v>Logistics</v>
          </cell>
          <cell r="F24916" t="str">
            <v>Water</v>
          </cell>
        </row>
        <row r="24917">
          <cell r="B24917">
            <v>100131.68</v>
          </cell>
          <cell r="C24917">
            <v>2014</v>
          </cell>
          <cell r="D24917" t="str">
            <v>401300  Bonuses</v>
          </cell>
          <cell r="E24917" t="str">
            <v>District 1</v>
          </cell>
          <cell r="F24917" t="str">
            <v>Water</v>
          </cell>
        </row>
        <row r="24918">
          <cell r="B24918">
            <v>318014.63</v>
          </cell>
          <cell r="C24918">
            <v>2014</v>
          </cell>
          <cell r="D24918" t="str">
            <v>401300  Bonuses</v>
          </cell>
          <cell r="E24918" t="str">
            <v>District 1</v>
          </cell>
          <cell r="F24918" t="str">
            <v>Water</v>
          </cell>
        </row>
        <row r="24919">
          <cell r="B24919">
            <v>7129.52</v>
          </cell>
          <cell r="C24919">
            <v>2014</v>
          </cell>
          <cell r="D24919" t="str">
            <v>401300  Bonuses</v>
          </cell>
          <cell r="E24919" t="str">
            <v>District 1</v>
          </cell>
          <cell r="F24919" t="str">
            <v>Water</v>
          </cell>
        </row>
        <row r="24920">
          <cell r="B24920">
            <v>819856.01</v>
          </cell>
          <cell r="C24920">
            <v>2014</v>
          </cell>
          <cell r="D24920" t="str">
            <v>401300  Bonuses</v>
          </cell>
          <cell r="E24920" t="str">
            <v>District 1</v>
          </cell>
          <cell r="F24920" t="str">
            <v>Water</v>
          </cell>
        </row>
        <row r="24921">
          <cell r="B24921">
            <v>26403</v>
          </cell>
          <cell r="C24921">
            <v>2014</v>
          </cell>
          <cell r="D24921" t="str">
            <v>401400  Leave Pay</v>
          </cell>
          <cell r="E24921" t="str">
            <v>District 8</v>
          </cell>
          <cell r="F24921" t="str">
            <v>Water</v>
          </cell>
        </row>
        <row r="24922">
          <cell r="B24922">
            <v>98831.39</v>
          </cell>
          <cell r="C24922">
            <v>2014</v>
          </cell>
          <cell r="D24922" t="str">
            <v>401400  Leave Pay</v>
          </cell>
          <cell r="E24922" t="str">
            <v>District 8</v>
          </cell>
          <cell r="F24922" t="str">
            <v>Water</v>
          </cell>
        </row>
        <row r="24923">
          <cell r="B24923">
            <v>0</v>
          </cell>
          <cell r="C24923">
            <v>2014</v>
          </cell>
          <cell r="D24923" t="str">
            <v>401400  Leave Pay</v>
          </cell>
          <cell r="E24923" t="str">
            <v>District 6</v>
          </cell>
          <cell r="F24923" t="str">
            <v>Water</v>
          </cell>
        </row>
        <row r="24924">
          <cell r="B24924">
            <v>0</v>
          </cell>
          <cell r="C24924">
            <v>2014</v>
          </cell>
          <cell r="D24924" t="str">
            <v>401400  Leave Pay</v>
          </cell>
          <cell r="E24924" t="str">
            <v>District 3</v>
          </cell>
          <cell r="F24924" t="str">
            <v>Water</v>
          </cell>
        </row>
        <row r="24925">
          <cell r="B24925">
            <v>43000.61</v>
          </cell>
          <cell r="C24925">
            <v>2014</v>
          </cell>
          <cell r="D24925" t="str">
            <v>401400  Leave Pay</v>
          </cell>
          <cell r="E24925" t="str">
            <v>District 3</v>
          </cell>
          <cell r="F24925" t="str">
            <v>Water</v>
          </cell>
        </row>
        <row r="24926">
          <cell r="B24926">
            <v>0</v>
          </cell>
          <cell r="C24926">
            <v>2014</v>
          </cell>
          <cell r="D24926" t="str">
            <v>401400  Leave Pay</v>
          </cell>
          <cell r="E24926" t="str">
            <v>District 3</v>
          </cell>
          <cell r="F24926" t="str">
            <v>Water</v>
          </cell>
        </row>
        <row r="24927">
          <cell r="B24927">
            <v>74720.160000000003</v>
          </cell>
          <cell r="C24927">
            <v>2014</v>
          </cell>
          <cell r="D24927" t="str">
            <v>401400  Leave Pay</v>
          </cell>
          <cell r="E24927" t="str">
            <v>District 3</v>
          </cell>
          <cell r="F24927" t="str">
            <v>Water</v>
          </cell>
        </row>
        <row r="24928">
          <cell r="B24928">
            <v>0</v>
          </cell>
          <cell r="C24928">
            <v>2014</v>
          </cell>
          <cell r="D24928" t="str">
            <v>401400  Leave Pay</v>
          </cell>
          <cell r="E24928" t="str">
            <v>District 4</v>
          </cell>
          <cell r="F24928" t="str">
            <v>Water</v>
          </cell>
        </row>
        <row r="24929">
          <cell r="B24929">
            <v>23699.599999999999</v>
          </cell>
          <cell r="C24929">
            <v>2014</v>
          </cell>
          <cell r="D24929" t="str">
            <v>401400  Leave Pay</v>
          </cell>
          <cell r="E24929" t="str">
            <v>District 4</v>
          </cell>
          <cell r="F24929" t="str">
            <v>Water</v>
          </cell>
        </row>
        <row r="24930">
          <cell r="B24930">
            <v>142662.98000000001</v>
          </cell>
          <cell r="C24930">
            <v>2014</v>
          </cell>
          <cell r="D24930" t="str">
            <v>401400  Leave Pay</v>
          </cell>
          <cell r="E24930" t="str">
            <v>District 4</v>
          </cell>
          <cell r="F24930" t="str">
            <v>Water</v>
          </cell>
        </row>
        <row r="24931">
          <cell r="B24931">
            <v>64002.34</v>
          </cell>
          <cell r="C24931">
            <v>2014</v>
          </cell>
          <cell r="D24931" t="str">
            <v>401400  Leave Pay</v>
          </cell>
          <cell r="E24931" t="str">
            <v>District 4</v>
          </cell>
          <cell r="F24931" t="str">
            <v>Water</v>
          </cell>
        </row>
        <row r="24932">
          <cell r="B24932">
            <v>44564.1</v>
          </cell>
          <cell r="C24932">
            <v>2014</v>
          </cell>
          <cell r="D24932" t="str">
            <v>401400  Leave Pay</v>
          </cell>
          <cell r="E24932" t="str">
            <v>District 4</v>
          </cell>
          <cell r="F24932" t="str">
            <v>Water</v>
          </cell>
        </row>
        <row r="24933">
          <cell r="B24933">
            <v>0</v>
          </cell>
          <cell r="C24933">
            <v>2014</v>
          </cell>
          <cell r="D24933" t="str">
            <v>401400  Leave Pay</v>
          </cell>
          <cell r="E24933" t="str">
            <v>District 8</v>
          </cell>
          <cell r="F24933" t="str">
            <v>Water</v>
          </cell>
        </row>
        <row r="24934">
          <cell r="B24934">
            <v>0</v>
          </cell>
          <cell r="C24934">
            <v>2014</v>
          </cell>
          <cell r="D24934" t="str">
            <v>401400  Leave Pay</v>
          </cell>
          <cell r="E24934" t="str">
            <v>District 8</v>
          </cell>
          <cell r="F24934" t="str">
            <v>Water</v>
          </cell>
        </row>
        <row r="24935">
          <cell r="B24935">
            <v>0</v>
          </cell>
          <cell r="C24935">
            <v>2014</v>
          </cell>
          <cell r="D24935" t="str">
            <v>401400  Leave Pay</v>
          </cell>
          <cell r="E24935" t="str">
            <v>District 6</v>
          </cell>
          <cell r="F24935" t="str">
            <v>Water</v>
          </cell>
        </row>
        <row r="24936">
          <cell r="B24936">
            <v>93707.97</v>
          </cell>
          <cell r="C24936">
            <v>2014</v>
          </cell>
          <cell r="D24936" t="str">
            <v>401400  Leave Pay</v>
          </cell>
          <cell r="E24936" t="str">
            <v>District 6</v>
          </cell>
          <cell r="F24936" t="str">
            <v>Water</v>
          </cell>
        </row>
        <row r="24937">
          <cell r="B24937">
            <v>0</v>
          </cell>
          <cell r="C24937">
            <v>2014</v>
          </cell>
          <cell r="D24937" t="str">
            <v>401400  Leave Pay</v>
          </cell>
          <cell r="E24937" t="str">
            <v>District 6</v>
          </cell>
          <cell r="F24937" t="str">
            <v>Water</v>
          </cell>
        </row>
        <row r="24938">
          <cell r="B24938">
            <v>16974.919999999998</v>
          </cell>
          <cell r="C24938">
            <v>2014</v>
          </cell>
          <cell r="D24938" t="str">
            <v>401400  Leave Pay</v>
          </cell>
          <cell r="E24938" t="str">
            <v>District 6</v>
          </cell>
          <cell r="F24938" t="str">
            <v>Water</v>
          </cell>
        </row>
        <row r="24939">
          <cell r="B24939">
            <v>110644.28</v>
          </cell>
          <cell r="C24939">
            <v>2014</v>
          </cell>
          <cell r="D24939" t="str">
            <v>401400  Leave Pay</v>
          </cell>
          <cell r="E24939" t="str">
            <v>District 6</v>
          </cell>
          <cell r="F24939" t="str">
            <v>Water</v>
          </cell>
        </row>
        <row r="24940">
          <cell r="B24940">
            <v>57210.16</v>
          </cell>
          <cell r="C24940">
            <v>2014</v>
          </cell>
          <cell r="D24940" t="str">
            <v>401400  Leave Pay</v>
          </cell>
          <cell r="E24940" t="str">
            <v>District 6</v>
          </cell>
          <cell r="F24940" t="str">
            <v>Water</v>
          </cell>
        </row>
        <row r="24941">
          <cell r="B24941">
            <v>117567.23</v>
          </cell>
          <cell r="C24941">
            <v>2014</v>
          </cell>
          <cell r="D24941" t="str">
            <v>401400  Leave Pay</v>
          </cell>
          <cell r="E24941" t="str">
            <v>District 8</v>
          </cell>
          <cell r="F24941" t="str">
            <v>Water</v>
          </cell>
        </row>
        <row r="24942">
          <cell r="B24942">
            <v>336866.05</v>
          </cell>
          <cell r="C24942">
            <v>2014</v>
          </cell>
          <cell r="D24942" t="str">
            <v>401400  Leave Pay</v>
          </cell>
          <cell r="E24942" t="str">
            <v>District 8</v>
          </cell>
          <cell r="F24942" t="str">
            <v>Water</v>
          </cell>
        </row>
        <row r="24943">
          <cell r="B24943">
            <v>1538.27</v>
          </cell>
          <cell r="C24943">
            <v>2014</v>
          </cell>
          <cell r="D24943" t="str">
            <v>401400  Leave Pay</v>
          </cell>
          <cell r="E24943" t="str">
            <v>District 8</v>
          </cell>
          <cell r="F24943" t="str">
            <v>Water</v>
          </cell>
        </row>
        <row r="24944">
          <cell r="B24944">
            <v>0</v>
          </cell>
          <cell r="C24944">
            <v>2014</v>
          </cell>
          <cell r="D24944" t="str">
            <v>401400  Leave Pay</v>
          </cell>
          <cell r="E24944" t="str">
            <v>District 8</v>
          </cell>
          <cell r="F24944" t="str">
            <v>Water</v>
          </cell>
        </row>
        <row r="24945">
          <cell r="B24945">
            <v>8289</v>
          </cell>
          <cell r="C24945">
            <v>2014</v>
          </cell>
          <cell r="D24945" t="str">
            <v>401400  Leave Pay</v>
          </cell>
          <cell r="E24945" t="str">
            <v>District 8</v>
          </cell>
          <cell r="F24945" t="str">
            <v>Water</v>
          </cell>
        </row>
        <row r="24946">
          <cell r="B24946">
            <v>81027.06</v>
          </cell>
          <cell r="C24946">
            <v>2014</v>
          </cell>
          <cell r="D24946" t="str">
            <v>401400  Leave Pay</v>
          </cell>
          <cell r="E24946" t="str">
            <v>District 8</v>
          </cell>
          <cell r="F24946" t="str">
            <v>Water</v>
          </cell>
        </row>
        <row r="24947">
          <cell r="B24947">
            <v>0</v>
          </cell>
          <cell r="C24947">
            <v>2014</v>
          </cell>
          <cell r="D24947" t="str">
            <v>401400  Leave Pay</v>
          </cell>
          <cell r="E24947" t="str">
            <v>District 8</v>
          </cell>
          <cell r="F24947" t="str">
            <v>Water</v>
          </cell>
        </row>
        <row r="24948">
          <cell r="B24948">
            <v>536232.12</v>
          </cell>
          <cell r="C24948">
            <v>2014</v>
          </cell>
          <cell r="D24948" t="str">
            <v>401400  Leave Pay</v>
          </cell>
          <cell r="E24948" t="str">
            <v>District 8</v>
          </cell>
          <cell r="F24948" t="str">
            <v>Water</v>
          </cell>
        </row>
        <row r="24949">
          <cell r="B24949">
            <v>17602</v>
          </cell>
          <cell r="C24949">
            <v>2014</v>
          </cell>
          <cell r="D24949" t="str">
            <v>401400  Leave Pay</v>
          </cell>
          <cell r="E24949" t="str">
            <v>District 6</v>
          </cell>
          <cell r="F24949" t="str">
            <v>Water</v>
          </cell>
        </row>
        <row r="24950">
          <cell r="B24950">
            <v>30630.9</v>
          </cell>
          <cell r="C24950">
            <v>2014</v>
          </cell>
          <cell r="D24950" t="str">
            <v>401400  Leave Pay</v>
          </cell>
          <cell r="E24950" t="str">
            <v>Informal Settlements</v>
          </cell>
          <cell r="F24950" t="str">
            <v>Sewer</v>
          </cell>
        </row>
        <row r="24951">
          <cell r="B24951">
            <v>230312.36</v>
          </cell>
          <cell r="C24951">
            <v>2014</v>
          </cell>
          <cell r="D24951" t="str">
            <v>401400  Leave Pay</v>
          </cell>
          <cell r="E24951" t="str">
            <v>District 1</v>
          </cell>
          <cell r="F24951" t="str">
            <v>Sewer</v>
          </cell>
        </row>
        <row r="24952">
          <cell r="B24952">
            <v>45163.42</v>
          </cell>
          <cell r="C24952">
            <v>2014</v>
          </cell>
          <cell r="D24952" t="str">
            <v>401400  Leave Pay</v>
          </cell>
          <cell r="E24952" t="str">
            <v>District 7</v>
          </cell>
          <cell r="F24952" t="str">
            <v>Sewer</v>
          </cell>
        </row>
        <row r="24953">
          <cell r="B24953">
            <v>37974.71</v>
          </cell>
          <cell r="C24953">
            <v>2014</v>
          </cell>
          <cell r="D24953" t="str">
            <v>401400  Leave Pay</v>
          </cell>
          <cell r="E24953" t="str">
            <v>District 6</v>
          </cell>
          <cell r="F24953" t="str">
            <v>Sewer</v>
          </cell>
        </row>
        <row r="24954">
          <cell r="B24954">
            <v>0</v>
          </cell>
          <cell r="C24954">
            <v>2014</v>
          </cell>
          <cell r="D24954" t="str">
            <v>401400  Leave Pay</v>
          </cell>
          <cell r="E24954" t="str">
            <v>TOC</v>
          </cell>
          <cell r="F24954" t="str">
            <v>Sewer</v>
          </cell>
        </row>
        <row r="24955">
          <cell r="B24955">
            <v>74211.77</v>
          </cell>
          <cell r="C24955">
            <v>2014</v>
          </cell>
          <cell r="D24955" t="str">
            <v>401400  Leave Pay</v>
          </cell>
          <cell r="E24955" t="str">
            <v>District 3</v>
          </cell>
          <cell r="F24955" t="str">
            <v>Sewer</v>
          </cell>
        </row>
        <row r="24956">
          <cell r="B24956">
            <v>77004.600000000006</v>
          </cell>
          <cell r="C24956">
            <v>2014</v>
          </cell>
          <cell r="D24956" t="str">
            <v>401400  Leave Pay</v>
          </cell>
          <cell r="E24956" t="str">
            <v>District 4</v>
          </cell>
          <cell r="F24956" t="str">
            <v>Sewer</v>
          </cell>
        </row>
        <row r="24957">
          <cell r="B24957">
            <v>70357.2</v>
          </cell>
          <cell r="C24957">
            <v>2014</v>
          </cell>
          <cell r="D24957" t="str">
            <v>401400  Leave Pay</v>
          </cell>
          <cell r="E24957" t="str">
            <v>District 4</v>
          </cell>
          <cell r="F24957" t="str">
            <v>Sewer</v>
          </cell>
        </row>
        <row r="24958">
          <cell r="B24958">
            <v>50769.51</v>
          </cell>
          <cell r="C24958">
            <v>2014</v>
          </cell>
          <cell r="D24958" t="str">
            <v>401400  Leave Pay</v>
          </cell>
          <cell r="E24958" t="str">
            <v>District 4</v>
          </cell>
          <cell r="F24958" t="str">
            <v>Sewer</v>
          </cell>
        </row>
        <row r="24959">
          <cell r="B24959">
            <v>35843.19</v>
          </cell>
          <cell r="C24959">
            <v>2014</v>
          </cell>
          <cell r="D24959" t="str">
            <v>401400  Leave Pay</v>
          </cell>
          <cell r="E24959" t="str">
            <v>District 7</v>
          </cell>
          <cell r="F24959" t="str">
            <v>Sewer</v>
          </cell>
        </row>
        <row r="24960">
          <cell r="B24960">
            <v>22812.9</v>
          </cell>
          <cell r="C24960">
            <v>2014</v>
          </cell>
          <cell r="D24960" t="str">
            <v>401400  Leave Pay</v>
          </cell>
          <cell r="E24960" t="str">
            <v>District 6</v>
          </cell>
          <cell r="F24960" t="str">
            <v>Sewer</v>
          </cell>
        </row>
        <row r="24961">
          <cell r="B24961">
            <v>0</v>
          </cell>
          <cell r="C24961">
            <v>2014</v>
          </cell>
          <cell r="D24961" t="str">
            <v>401400  Leave Pay</v>
          </cell>
          <cell r="E24961" t="str">
            <v>District 6</v>
          </cell>
          <cell r="F24961" t="str">
            <v>Sewer</v>
          </cell>
        </row>
        <row r="24962">
          <cell r="B24962">
            <v>23127.47</v>
          </cell>
          <cell r="C24962">
            <v>2014</v>
          </cell>
          <cell r="D24962" t="str">
            <v>401400  Leave Pay</v>
          </cell>
          <cell r="E24962" t="str">
            <v>District 6</v>
          </cell>
          <cell r="F24962" t="str">
            <v>Sewer</v>
          </cell>
        </row>
        <row r="24963">
          <cell r="B24963">
            <v>0</v>
          </cell>
          <cell r="C24963">
            <v>2014</v>
          </cell>
          <cell r="D24963" t="str">
            <v>401400  Leave Pay</v>
          </cell>
          <cell r="E24963" t="str">
            <v>District 7</v>
          </cell>
          <cell r="F24963" t="str">
            <v>Sewer</v>
          </cell>
        </row>
        <row r="24964">
          <cell r="B24964">
            <v>6702.2</v>
          </cell>
          <cell r="C24964">
            <v>2014</v>
          </cell>
          <cell r="D24964" t="str">
            <v>401400  Leave Pay</v>
          </cell>
          <cell r="E24964" t="str">
            <v>Logistics</v>
          </cell>
          <cell r="F24964" t="str">
            <v>Water</v>
          </cell>
        </row>
        <row r="24965">
          <cell r="B24965">
            <v>22016.720000000001</v>
          </cell>
          <cell r="C24965">
            <v>2014</v>
          </cell>
          <cell r="D24965" t="str">
            <v>401400  Leave Pay</v>
          </cell>
          <cell r="E24965" t="str">
            <v>Informal Settlements</v>
          </cell>
          <cell r="F24965" t="str">
            <v>Water</v>
          </cell>
        </row>
        <row r="24966">
          <cell r="B24966">
            <v>110062</v>
          </cell>
          <cell r="C24966">
            <v>2014</v>
          </cell>
          <cell r="D24966" t="str">
            <v>401400  Leave Pay</v>
          </cell>
          <cell r="E24966" t="str">
            <v>TOC</v>
          </cell>
          <cell r="F24966" t="str">
            <v>Water</v>
          </cell>
        </row>
        <row r="24967">
          <cell r="B24967">
            <v>190816.43</v>
          </cell>
          <cell r="C24967">
            <v>2014</v>
          </cell>
          <cell r="D24967" t="str">
            <v>401400  Leave Pay</v>
          </cell>
          <cell r="E24967" t="str">
            <v>Informal Settlements</v>
          </cell>
          <cell r="F24967" t="str">
            <v>Water</v>
          </cell>
        </row>
        <row r="24968">
          <cell r="B24968">
            <v>79858.8</v>
          </cell>
          <cell r="C24968">
            <v>2014</v>
          </cell>
          <cell r="D24968" t="str">
            <v>401400  Leave Pay</v>
          </cell>
          <cell r="E24968" t="str">
            <v>TOC</v>
          </cell>
          <cell r="F24968" t="str">
            <v>Water</v>
          </cell>
        </row>
        <row r="24969">
          <cell r="B24969">
            <v>95744.320000000007</v>
          </cell>
          <cell r="C24969">
            <v>2014</v>
          </cell>
          <cell r="D24969" t="str">
            <v>401400  Leave Pay</v>
          </cell>
          <cell r="E24969" t="str">
            <v>Logistics</v>
          </cell>
          <cell r="F24969" t="str">
            <v>Water</v>
          </cell>
        </row>
        <row r="24970">
          <cell r="B24970">
            <v>46525.45</v>
          </cell>
          <cell r="C24970">
            <v>2014</v>
          </cell>
          <cell r="D24970" t="str">
            <v>401400  Leave Pay</v>
          </cell>
          <cell r="E24970" t="str">
            <v>Logistics</v>
          </cell>
          <cell r="F24970" t="str">
            <v>Water</v>
          </cell>
        </row>
        <row r="24971">
          <cell r="B24971">
            <v>45347.82</v>
          </cell>
          <cell r="C24971">
            <v>2014</v>
          </cell>
          <cell r="D24971" t="str">
            <v>401400  Leave Pay</v>
          </cell>
          <cell r="E24971" t="str">
            <v>Logistics</v>
          </cell>
          <cell r="F24971" t="str">
            <v>Water</v>
          </cell>
        </row>
        <row r="24972">
          <cell r="B24972">
            <v>13737</v>
          </cell>
          <cell r="C24972">
            <v>2014</v>
          </cell>
          <cell r="D24972" t="str">
            <v>401400  Leave Pay</v>
          </cell>
          <cell r="E24972" t="str">
            <v>Logistics</v>
          </cell>
          <cell r="F24972" t="str">
            <v>Water</v>
          </cell>
        </row>
        <row r="24973">
          <cell r="B24973">
            <v>25666.77</v>
          </cell>
          <cell r="C24973">
            <v>2014</v>
          </cell>
          <cell r="D24973" t="str">
            <v>401400  Leave Pay</v>
          </cell>
          <cell r="E24973" t="str">
            <v>Logistics</v>
          </cell>
          <cell r="F24973" t="str">
            <v>Water</v>
          </cell>
        </row>
        <row r="24974">
          <cell r="B24974">
            <v>0</v>
          </cell>
          <cell r="C24974">
            <v>2014</v>
          </cell>
          <cell r="D24974" t="str">
            <v>401400  Leave Pay</v>
          </cell>
          <cell r="E24974" t="str">
            <v>District 1</v>
          </cell>
          <cell r="F24974" t="str">
            <v>Water</v>
          </cell>
        </row>
        <row r="24975">
          <cell r="B24975">
            <v>32181.98</v>
          </cell>
          <cell r="C24975">
            <v>2014</v>
          </cell>
          <cell r="D24975" t="str">
            <v>401400  Leave Pay</v>
          </cell>
          <cell r="E24975" t="str">
            <v>District 1</v>
          </cell>
          <cell r="F24975" t="str">
            <v>Water</v>
          </cell>
        </row>
        <row r="24976">
          <cell r="B24976">
            <v>0</v>
          </cell>
          <cell r="C24976">
            <v>2014</v>
          </cell>
          <cell r="D24976" t="str">
            <v>401400  Leave Pay</v>
          </cell>
          <cell r="E24976" t="str">
            <v>District 1</v>
          </cell>
          <cell r="F24976" t="str">
            <v>Water</v>
          </cell>
        </row>
        <row r="24977">
          <cell r="B24977">
            <v>193859.46</v>
          </cell>
          <cell r="C24977">
            <v>2014</v>
          </cell>
          <cell r="D24977" t="str">
            <v>401400  Leave Pay</v>
          </cell>
          <cell r="E24977" t="str">
            <v>District 1</v>
          </cell>
          <cell r="F24977" t="str">
            <v>Water</v>
          </cell>
        </row>
        <row r="24978">
          <cell r="B24978">
            <v>4499.9799999999996</v>
          </cell>
          <cell r="C24978">
            <v>2014</v>
          </cell>
          <cell r="D24978" t="str">
            <v>401410  Long Service Award</v>
          </cell>
          <cell r="E24978" t="str">
            <v>District 8</v>
          </cell>
          <cell r="F24978" t="str">
            <v>Water</v>
          </cell>
        </row>
        <row r="24979">
          <cell r="B24979">
            <v>0</v>
          </cell>
          <cell r="C24979">
            <v>2014</v>
          </cell>
          <cell r="D24979" t="str">
            <v>401410  Long Service Award</v>
          </cell>
          <cell r="E24979" t="str">
            <v>District 8</v>
          </cell>
          <cell r="F24979" t="str">
            <v>Water</v>
          </cell>
        </row>
        <row r="24980">
          <cell r="B24980">
            <v>0</v>
          </cell>
          <cell r="C24980">
            <v>2014</v>
          </cell>
          <cell r="D24980" t="str">
            <v>401410  Long Service Award</v>
          </cell>
          <cell r="E24980" t="str">
            <v>District 8</v>
          </cell>
          <cell r="F24980" t="str">
            <v>Water</v>
          </cell>
        </row>
        <row r="24981">
          <cell r="B24981">
            <v>0</v>
          </cell>
          <cell r="C24981">
            <v>2014</v>
          </cell>
          <cell r="D24981" t="str">
            <v>401410  Long Service Award</v>
          </cell>
          <cell r="E24981" t="str">
            <v>District 8</v>
          </cell>
          <cell r="F24981" t="str">
            <v>Water</v>
          </cell>
        </row>
        <row r="24982">
          <cell r="B24982">
            <v>0</v>
          </cell>
          <cell r="C24982">
            <v>2014</v>
          </cell>
          <cell r="D24982" t="str">
            <v>401410  Long Service Award</v>
          </cell>
          <cell r="E24982" t="str">
            <v>District 6</v>
          </cell>
          <cell r="F24982" t="str">
            <v>Water</v>
          </cell>
        </row>
        <row r="24983">
          <cell r="B24983">
            <v>0</v>
          </cell>
          <cell r="C24983">
            <v>2014</v>
          </cell>
          <cell r="D24983" t="str">
            <v>401410  Long Service Award</v>
          </cell>
          <cell r="E24983" t="str">
            <v>District 6</v>
          </cell>
          <cell r="F24983" t="str">
            <v>Water</v>
          </cell>
        </row>
        <row r="24984">
          <cell r="B24984">
            <v>0</v>
          </cell>
          <cell r="C24984">
            <v>2014</v>
          </cell>
          <cell r="D24984" t="str">
            <v>401410  Long Service Award</v>
          </cell>
          <cell r="E24984" t="str">
            <v>District 6</v>
          </cell>
          <cell r="F24984" t="str">
            <v>Water</v>
          </cell>
        </row>
        <row r="24985">
          <cell r="B24985">
            <v>0</v>
          </cell>
          <cell r="C24985">
            <v>2014</v>
          </cell>
          <cell r="D24985" t="str">
            <v>401410  Long Service Award</v>
          </cell>
          <cell r="E24985" t="str">
            <v>District 4</v>
          </cell>
          <cell r="F24985" t="str">
            <v>Water</v>
          </cell>
        </row>
        <row r="24986">
          <cell r="B24986">
            <v>0</v>
          </cell>
          <cell r="C24986">
            <v>2014</v>
          </cell>
          <cell r="D24986" t="str">
            <v>401410  Long Service Award</v>
          </cell>
          <cell r="E24986" t="str">
            <v>District 4</v>
          </cell>
          <cell r="F24986" t="str">
            <v>Water</v>
          </cell>
        </row>
        <row r="24987">
          <cell r="B24987">
            <v>0</v>
          </cell>
          <cell r="C24987">
            <v>2014</v>
          </cell>
          <cell r="D24987" t="str">
            <v>401410  Long Service Award</v>
          </cell>
          <cell r="E24987" t="str">
            <v>District 4</v>
          </cell>
          <cell r="F24987" t="str">
            <v>Water</v>
          </cell>
        </row>
        <row r="24988">
          <cell r="B24988">
            <v>0</v>
          </cell>
          <cell r="C24988">
            <v>2014</v>
          </cell>
          <cell r="D24988" t="str">
            <v>401410  Long Service Award</v>
          </cell>
          <cell r="E24988" t="str">
            <v>District 4</v>
          </cell>
          <cell r="F24988" t="str">
            <v>Water</v>
          </cell>
        </row>
        <row r="24989">
          <cell r="B24989">
            <v>0</v>
          </cell>
          <cell r="C24989">
            <v>2014</v>
          </cell>
          <cell r="D24989" t="str">
            <v>401410  Long Service Award</v>
          </cell>
          <cell r="E24989" t="str">
            <v>District 3</v>
          </cell>
          <cell r="F24989" t="str">
            <v>Water</v>
          </cell>
        </row>
        <row r="24990">
          <cell r="B24990">
            <v>0</v>
          </cell>
          <cell r="C24990">
            <v>2014</v>
          </cell>
          <cell r="D24990" t="str">
            <v>401410  Long Service Award</v>
          </cell>
          <cell r="E24990" t="str">
            <v>District 6</v>
          </cell>
          <cell r="F24990" t="str">
            <v>Water</v>
          </cell>
        </row>
        <row r="24991">
          <cell r="B24991">
            <v>0</v>
          </cell>
          <cell r="C24991">
            <v>2014</v>
          </cell>
          <cell r="D24991" t="str">
            <v>401410  Long Service Award</v>
          </cell>
          <cell r="E24991" t="str">
            <v>District 8</v>
          </cell>
          <cell r="F24991" t="str">
            <v>Water</v>
          </cell>
        </row>
        <row r="24992">
          <cell r="B24992">
            <v>0</v>
          </cell>
          <cell r="C24992">
            <v>2014</v>
          </cell>
          <cell r="D24992" t="str">
            <v>401410  Long Service Award</v>
          </cell>
          <cell r="E24992" t="str">
            <v>District 8</v>
          </cell>
          <cell r="F24992" t="str">
            <v>Water</v>
          </cell>
        </row>
        <row r="24993">
          <cell r="B24993">
            <v>0</v>
          </cell>
          <cell r="C24993">
            <v>2014</v>
          </cell>
          <cell r="D24993" t="str">
            <v>401410  Long Service Award</v>
          </cell>
          <cell r="E24993" t="str">
            <v>District 6</v>
          </cell>
          <cell r="F24993" t="str">
            <v>Water</v>
          </cell>
        </row>
        <row r="24994">
          <cell r="B24994">
            <v>0</v>
          </cell>
          <cell r="C24994">
            <v>2014</v>
          </cell>
          <cell r="D24994" t="str">
            <v>401410  Long Service Award</v>
          </cell>
          <cell r="E24994" t="str">
            <v>District 1</v>
          </cell>
          <cell r="F24994" t="str">
            <v>Water</v>
          </cell>
        </row>
        <row r="24995">
          <cell r="B24995">
            <v>0</v>
          </cell>
          <cell r="C24995">
            <v>2014</v>
          </cell>
          <cell r="D24995" t="str">
            <v>401410  Long Service Award</v>
          </cell>
          <cell r="E24995" t="str">
            <v>Logistics</v>
          </cell>
          <cell r="F24995" t="str">
            <v>Water</v>
          </cell>
        </row>
        <row r="24996">
          <cell r="B24996">
            <v>0</v>
          </cell>
          <cell r="C24996">
            <v>2014</v>
          </cell>
          <cell r="D24996" t="str">
            <v>401410  Long Service Award</v>
          </cell>
          <cell r="E24996" t="str">
            <v>Logistics</v>
          </cell>
          <cell r="F24996" t="str">
            <v>Water</v>
          </cell>
        </row>
        <row r="24997">
          <cell r="B24997">
            <v>0</v>
          </cell>
          <cell r="C24997">
            <v>2014</v>
          </cell>
          <cell r="D24997" t="str">
            <v>401410  Long Service Award</v>
          </cell>
          <cell r="E24997" t="str">
            <v>Logistics</v>
          </cell>
          <cell r="F24997" t="str">
            <v>Water</v>
          </cell>
        </row>
        <row r="24998">
          <cell r="B24998">
            <v>0</v>
          </cell>
          <cell r="C24998">
            <v>2014</v>
          </cell>
          <cell r="D24998" t="str">
            <v>401410  Long Service Award</v>
          </cell>
          <cell r="E24998" t="str">
            <v>Logistics</v>
          </cell>
          <cell r="F24998" t="str">
            <v>Water</v>
          </cell>
        </row>
        <row r="24999">
          <cell r="B24999">
            <v>0</v>
          </cell>
          <cell r="C24999">
            <v>2014</v>
          </cell>
          <cell r="D24999" t="str">
            <v>401410  Long Service Award</v>
          </cell>
          <cell r="E24999" t="str">
            <v>Logistics</v>
          </cell>
          <cell r="F24999" t="str">
            <v>Water</v>
          </cell>
        </row>
        <row r="25000">
          <cell r="B25000">
            <v>0</v>
          </cell>
          <cell r="C25000">
            <v>2014</v>
          </cell>
          <cell r="D25000" t="str">
            <v>401410  Long Service Award</v>
          </cell>
          <cell r="E25000" t="str">
            <v>TOC</v>
          </cell>
          <cell r="F25000" t="str">
            <v>Water</v>
          </cell>
        </row>
        <row r="25001">
          <cell r="B25001">
            <v>5000</v>
          </cell>
          <cell r="C25001">
            <v>2014</v>
          </cell>
          <cell r="D25001" t="str">
            <v>401410  Long Service Award</v>
          </cell>
          <cell r="E25001" t="str">
            <v>Informal Settlements</v>
          </cell>
          <cell r="F25001" t="str">
            <v>Water</v>
          </cell>
        </row>
        <row r="25002">
          <cell r="B25002">
            <v>0</v>
          </cell>
          <cell r="C25002">
            <v>2014</v>
          </cell>
          <cell r="D25002" t="str">
            <v>401410  Long Service Award</v>
          </cell>
          <cell r="E25002" t="str">
            <v>TOC</v>
          </cell>
          <cell r="F25002" t="str">
            <v>Water</v>
          </cell>
        </row>
        <row r="25003">
          <cell r="B25003">
            <v>0</v>
          </cell>
          <cell r="C25003">
            <v>2014</v>
          </cell>
          <cell r="D25003" t="str">
            <v>401410  Long Service Award</v>
          </cell>
          <cell r="E25003" t="str">
            <v>Informal Settlements</v>
          </cell>
          <cell r="F25003" t="str">
            <v>Water</v>
          </cell>
        </row>
        <row r="25004">
          <cell r="B25004">
            <v>0</v>
          </cell>
          <cell r="C25004">
            <v>2014</v>
          </cell>
          <cell r="D25004" t="str">
            <v>401410  Long Service Award</v>
          </cell>
          <cell r="E25004" t="str">
            <v>Logistics</v>
          </cell>
          <cell r="F25004" t="str">
            <v>Water</v>
          </cell>
        </row>
        <row r="25005">
          <cell r="B25005">
            <v>0</v>
          </cell>
          <cell r="C25005">
            <v>2014</v>
          </cell>
          <cell r="D25005" t="str">
            <v>401410  Long Service Award</v>
          </cell>
          <cell r="E25005" t="str">
            <v>District 6</v>
          </cell>
          <cell r="F25005" t="str">
            <v>Sewer</v>
          </cell>
        </row>
        <row r="25006">
          <cell r="B25006">
            <v>0</v>
          </cell>
          <cell r="C25006">
            <v>2014</v>
          </cell>
          <cell r="D25006" t="str">
            <v>401410  Long Service Award</v>
          </cell>
          <cell r="E25006" t="str">
            <v>District 6</v>
          </cell>
          <cell r="F25006" t="str">
            <v>Sewer</v>
          </cell>
        </row>
        <row r="25007">
          <cell r="B25007">
            <v>0</v>
          </cell>
          <cell r="C25007">
            <v>2014</v>
          </cell>
          <cell r="D25007" t="str">
            <v>401410  Long Service Award</v>
          </cell>
          <cell r="E25007" t="str">
            <v>District 7</v>
          </cell>
          <cell r="F25007" t="str">
            <v>Sewer</v>
          </cell>
        </row>
        <row r="25008">
          <cell r="B25008">
            <v>0</v>
          </cell>
          <cell r="C25008">
            <v>2014</v>
          </cell>
          <cell r="D25008" t="str">
            <v>401410  Long Service Award</v>
          </cell>
          <cell r="E25008" t="str">
            <v>District 4</v>
          </cell>
          <cell r="F25008" t="str">
            <v>Sewer</v>
          </cell>
        </row>
        <row r="25009">
          <cell r="B25009">
            <v>0</v>
          </cell>
          <cell r="C25009">
            <v>2014</v>
          </cell>
          <cell r="D25009" t="str">
            <v>401410  Long Service Award</v>
          </cell>
          <cell r="E25009" t="str">
            <v>District 4</v>
          </cell>
          <cell r="F25009" t="str">
            <v>Sewer</v>
          </cell>
        </row>
        <row r="25010">
          <cell r="B25010">
            <v>0</v>
          </cell>
          <cell r="C25010">
            <v>2014</v>
          </cell>
          <cell r="D25010" t="str">
            <v>401410  Long Service Award</v>
          </cell>
          <cell r="E25010" t="str">
            <v>District 3</v>
          </cell>
          <cell r="F25010" t="str">
            <v>Sewer</v>
          </cell>
        </row>
        <row r="25011">
          <cell r="B25011">
            <v>0</v>
          </cell>
          <cell r="C25011">
            <v>2014</v>
          </cell>
          <cell r="D25011" t="str">
            <v>401410  Long Service Award</v>
          </cell>
          <cell r="E25011" t="str">
            <v>District 6</v>
          </cell>
          <cell r="F25011" t="str">
            <v>Sewer</v>
          </cell>
        </row>
        <row r="25012">
          <cell r="B25012">
            <v>0</v>
          </cell>
          <cell r="C25012">
            <v>2014</v>
          </cell>
          <cell r="D25012" t="str">
            <v>401410  Long Service Award</v>
          </cell>
          <cell r="E25012" t="str">
            <v>District 7</v>
          </cell>
          <cell r="F25012" t="str">
            <v>Sewer</v>
          </cell>
        </row>
        <row r="25013">
          <cell r="B25013">
            <v>0</v>
          </cell>
          <cell r="C25013">
            <v>2014</v>
          </cell>
          <cell r="D25013" t="str">
            <v>401410  Long Service Award</v>
          </cell>
          <cell r="E25013" t="str">
            <v>District 1</v>
          </cell>
          <cell r="F25013" t="str">
            <v>Sewer</v>
          </cell>
        </row>
        <row r="25014">
          <cell r="B25014">
            <v>-84475.12</v>
          </cell>
          <cell r="C25014">
            <v>2014</v>
          </cell>
          <cell r="D25014" t="str">
            <v>401450  Contribution to Provision: Accrued Leave</v>
          </cell>
          <cell r="E25014" t="str">
            <v>District 8</v>
          </cell>
          <cell r="F25014" t="str">
            <v>Water</v>
          </cell>
        </row>
        <row r="25015">
          <cell r="B25015">
            <v>73851.789999999994</v>
          </cell>
          <cell r="C25015">
            <v>2014</v>
          </cell>
          <cell r="D25015" t="str">
            <v>401450  Contribution to Provision: Accrued Leave</v>
          </cell>
          <cell r="E25015" t="str">
            <v>District 8</v>
          </cell>
          <cell r="F25015" t="str">
            <v>Water</v>
          </cell>
        </row>
        <row r="25016">
          <cell r="B25016">
            <v>36174</v>
          </cell>
          <cell r="C25016">
            <v>2014</v>
          </cell>
          <cell r="D25016" t="str">
            <v>401450  Contribution to Provision: Accrued Leave</v>
          </cell>
          <cell r="E25016" t="str">
            <v>District 6</v>
          </cell>
          <cell r="F25016" t="str">
            <v>Water</v>
          </cell>
        </row>
        <row r="25017">
          <cell r="B25017">
            <v>-17598.04</v>
          </cell>
          <cell r="C25017">
            <v>2014</v>
          </cell>
          <cell r="D25017" t="str">
            <v>401450  Contribution to Provision: Accrued Leave</v>
          </cell>
          <cell r="E25017" t="str">
            <v>District 3</v>
          </cell>
          <cell r="F25017" t="str">
            <v>Water</v>
          </cell>
        </row>
        <row r="25018">
          <cell r="B25018">
            <v>30716.93</v>
          </cell>
          <cell r="C25018">
            <v>2014</v>
          </cell>
          <cell r="D25018" t="str">
            <v>401450  Contribution to Provision: Accrued Leave</v>
          </cell>
          <cell r="E25018" t="str">
            <v>District 3</v>
          </cell>
          <cell r="F25018" t="str">
            <v>Water</v>
          </cell>
        </row>
        <row r="25019">
          <cell r="B25019">
            <v>3127.38</v>
          </cell>
          <cell r="C25019">
            <v>2014</v>
          </cell>
          <cell r="D25019" t="str">
            <v>401450  Contribution to Provision: Accrued Leave</v>
          </cell>
          <cell r="E25019" t="str">
            <v>District 3</v>
          </cell>
          <cell r="F25019" t="str">
            <v>Water</v>
          </cell>
        </row>
        <row r="25020">
          <cell r="B25020">
            <v>-22528.69</v>
          </cell>
          <cell r="C25020">
            <v>2014</v>
          </cell>
          <cell r="D25020" t="str">
            <v>401450  Contribution to Provision: Accrued Leave</v>
          </cell>
          <cell r="E25020" t="str">
            <v>District 3</v>
          </cell>
          <cell r="F25020" t="str">
            <v>Water</v>
          </cell>
        </row>
        <row r="25021">
          <cell r="B25021">
            <v>4339.78</v>
          </cell>
          <cell r="C25021">
            <v>2014</v>
          </cell>
          <cell r="D25021" t="str">
            <v>401450  Contribution to Provision: Accrued Leave</v>
          </cell>
          <cell r="E25021" t="str">
            <v>District 4</v>
          </cell>
          <cell r="F25021" t="str">
            <v>Water</v>
          </cell>
        </row>
        <row r="25022">
          <cell r="B25022">
            <v>149633.41</v>
          </cell>
          <cell r="C25022">
            <v>2014</v>
          </cell>
          <cell r="D25022" t="str">
            <v>401450  Contribution to Provision: Accrued Leave</v>
          </cell>
          <cell r="E25022" t="str">
            <v>District 4</v>
          </cell>
          <cell r="F25022" t="str">
            <v>Water</v>
          </cell>
        </row>
        <row r="25023">
          <cell r="B25023">
            <v>68331.48</v>
          </cell>
          <cell r="C25023">
            <v>2014</v>
          </cell>
          <cell r="D25023" t="str">
            <v>401450  Contribution to Provision: Accrued Leave</v>
          </cell>
          <cell r="E25023" t="str">
            <v>District 4</v>
          </cell>
          <cell r="F25023" t="str">
            <v>Water</v>
          </cell>
        </row>
        <row r="25024">
          <cell r="B25024">
            <v>127731.99</v>
          </cell>
          <cell r="C25024">
            <v>2014</v>
          </cell>
          <cell r="D25024" t="str">
            <v>401450  Contribution to Provision: Accrued Leave</v>
          </cell>
          <cell r="E25024" t="str">
            <v>District 4</v>
          </cell>
          <cell r="F25024" t="str">
            <v>Water</v>
          </cell>
        </row>
        <row r="25025">
          <cell r="B25025">
            <v>74286.850000000006</v>
          </cell>
          <cell r="C25025">
            <v>2014</v>
          </cell>
          <cell r="D25025" t="str">
            <v>401450  Contribution to Provision: Accrued Leave</v>
          </cell>
          <cell r="E25025" t="str">
            <v>District 4</v>
          </cell>
          <cell r="F25025" t="str">
            <v>Water</v>
          </cell>
        </row>
        <row r="25026">
          <cell r="B25026">
            <v>-27.06</v>
          </cell>
          <cell r="C25026">
            <v>2014</v>
          </cell>
          <cell r="D25026" t="str">
            <v>401450  Contribution to Provision: Accrued Leave</v>
          </cell>
          <cell r="E25026" t="str">
            <v>District 8</v>
          </cell>
          <cell r="F25026" t="str">
            <v>Water</v>
          </cell>
        </row>
        <row r="25027">
          <cell r="B25027">
            <v>-4573.63</v>
          </cell>
          <cell r="C25027">
            <v>2014</v>
          </cell>
          <cell r="D25027" t="str">
            <v>401450  Contribution to Provision: Accrued Leave</v>
          </cell>
          <cell r="E25027" t="str">
            <v>District 8</v>
          </cell>
          <cell r="F25027" t="str">
            <v>Water</v>
          </cell>
        </row>
        <row r="25028">
          <cell r="B25028">
            <v>-19619.3</v>
          </cell>
          <cell r="C25028">
            <v>2014</v>
          </cell>
          <cell r="D25028" t="str">
            <v>401450  Contribution to Provision: Accrued Leave</v>
          </cell>
          <cell r="E25028" t="str">
            <v>District 6</v>
          </cell>
          <cell r="F25028" t="str">
            <v>Water</v>
          </cell>
        </row>
        <row r="25029">
          <cell r="B25029">
            <v>281835.65000000002</v>
          </cell>
          <cell r="C25029">
            <v>2014</v>
          </cell>
          <cell r="D25029" t="str">
            <v>401450  Contribution to Provision: Accrued Leave</v>
          </cell>
          <cell r="E25029" t="str">
            <v>District 6</v>
          </cell>
          <cell r="F25029" t="str">
            <v>Water</v>
          </cell>
        </row>
        <row r="25030">
          <cell r="B25030">
            <v>877.92</v>
          </cell>
          <cell r="C25030">
            <v>2014</v>
          </cell>
          <cell r="D25030" t="str">
            <v>401450  Contribution to Provision: Accrued Leave</v>
          </cell>
          <cell r="E25030" t="str">
            <v>District 6</v>
          </cell>
          <cell r="F25030" t="str">
            <v>Water</v>
          </cell>
        </row>
        <row r="25031">
          <cell r="B25031">
            <v>-2418.4299999999998</v>
          </cell>
          <cell r="C25031">
            <v>2014</v>
          </cell>
          <cell r="D25031" t="str">
            <v>401450  Contribution to Provision: Accrued Leave</v>
          </cell>
          <cell r="E25031" t="str">
            <v>District 6</v>
          </cell>
          <cell r="F25031" t="str">
            <v>Water</v>
          </cell>
        </row>
        <row r="25032">
          <cell r="B25032">
            <v>-16866.71</v>
          </cell>
          <cell r="C25032">
            <v>2014</v>
          </cell>
          <cell r="D25032" t="str">
            <v>401450  Contribution to Provision: Accrued Leave</v>
          </cell>
          <cell r="E25032" t="str">
            <v>District 6</v>
          </cell>
          <cell r="F25032" t="str">
            <v>Water</v>
          </cell>
        </row>
        <row r="25033">
          <cell r="B25033">
            <v>61401.04</v>
          </cell>
          <cell r="C25033">
            <v>2014</v>
          </cell>
          <cell r="D25033" t="str">
            <v>401450  Contribution to Provision: Accrued Leave</v>
          </cell>
          <cell r="E25033" t="str">
            <v>District 6</v>
          </cell>
          <cell r="F25033" t="str">
            <v>Water</v>
          </cell>
        </row>
        <row r="25034">
          <cell r="B25034">
            <v>52115.3</v>
          </cell>
          <cell r="C25034">
            <v>2014</v>
          </cell>
          <cell r="D25034" t="str">
            <v>401450  Contribution to Provision: Accrued Leave</v>
          </cell>
          <cell r="E25034" t="str">
            <v>District 8</v>
          </cell>
          <cell r="F25034" t="str">
            <v>Water</v>
          </cell>
        </row>
        <row r="25035">
          <cell r="B25035">
            <v>25052.2</v>
          </cell>
          <cell r="C25035">
            <v>2014</v>
          </cell>
          <cell r="D25035" t="str">
            <v>401450  Contribution to Provision: Accrued Leave</v>
          </cell>
          <cell r="E25035" t="str">
            <v>District 8</v>
          </cell>
          <cell r="F25035" t="str">
            <v>Water</v>
          </cell>
        </row>
        <row r="25036">
          <cell r="B25036">
            <v>-3111.24</v>
          </cell>
          <cell r="C25036">
            <v>2014</v>
          </cell>
          <cell r="D25036" t="str">
            <v>401450  Contribution to Provision: Accrued Leave</v>
          </cell>
          <cell r="E25036" t="str">
            <v>District 8</v>
          </cell>
          <cell r="F25036" t="str">
            <v>Water</v>
          </cell>
        </row>
        <row r="25037">
          <cell r="B25037">
            <v>4947.99</v>
          </cell>
          <cell r="C25037">
            <v>2014</v>
          </cell>
          <cell r="D25037" t="str">
            <v>401450  Contribution to Provision: Accrued Leave</v>
          </cell>
          <cell r="E25037" t="str">
            <v>District 8</v>
          </cell>
          <cell r="F25037" t="str">
            <v>Water</v>
          </cell>
        </row>
        <row r="25038">
          <cell r="B25038">
            <v>-30069.919999999998</v>
          </cell>
          <cell r="C25038">
            <v>2014</v>
          </cell>
          <cell r="D25038" t="str">
            <v>401450  Contribution to Provision: Accrued Leave</v>
          </cell>
          <cell r="E25038" t="str">
            <v>District 8</v>
          </cell>
          <cell r="F25038" t="str">
            <v>Water</v>
          </cell>
        </row>
        <row r="25039">
          <cell r="B25039">
            <v>54768.32</v>
          </cell>
          <cell r="C25039">
            <v>2014</v>
          </cell>
          <cell r="D25039" t="str">
            <v>401450  Contribution to Provision: Accrued Leave</v>
          </cell>
          <cell r="E25039" t="str">
            <v>District 8</v>
          </cell>
          <cell r="F25039" t="str">
            <v>Water</v>
          </cell>
        </row>
        <row r="25040">
          <cell r="B25040">
            <v>753457.48</v>
          </cell>
          <cell r="C25040">
            <v>2014</v>
          </cell>
          <cell r="D25040" t="str">
            <v>401450  Contribution to Provision: Accrued Leave</v>
          </cell>
          <cell r="E25040" t="str">
            <v>District 8</v>
          </cell>
          <cell r="F25040" t="str">
            <v>Water</v>
          </cell>
        </row>
        <row r="25041">
          <cell r="B25041">
            <v>44190.32</v>
          </cell>
          <cell r="C25041">
            <v>2014</v>
          </cell>
          <cell r="D25041" t="str">
            <v>401450  Contribution to Provision: Accrued Leave</v>
          </cell>
          <cell r="E25041" t="str">
            <v>District 6</v>
          </cell>
          <cell r="F25041" t="str">
            <v>Water</v>
          </cell>
        </row>
        <row r="25042">
          <cell r="B25042">
            <v>111086.64</v>
          </cell>
          <cell r="C25042">
            <v>2014</v>
          </cell>
          <cell r="D25042" t="str">
            <v>401450  Contribution to Provision: Accrued Leave</v>
          </cell>
          <cell r="E25042" t="str">
            <v>Informal Settlements</v>
          </cell>
          <cell r="F25042" t="str">
            <v>Sewer</v>
          </cell>
        </row>
        <row r="25043">
          <cell r="B25043">
            <v>256689.4</v>
          </cell>
          <cell r="C25043">
            <v>2014</v>
          </cell>
          <cell r="D25043" t="str">
            <v>401450  Contribution to Provision: Accrued Leave</v>
          </cell>
          <cell r="E25043" t="str">
            <v>District 1</v>
          </cell>
          <cell r="F25043" t="str">
            <v>Sewer</v>
          </cell>
        </row>
        <row r="25044">
          <cell r="B25044">
            <v>167555.07</v>
          </cell>
          <cell r="C25044">
            <v>2014</v>
          </cell>
          <cell r="D25044" t="str">
            <v>401450  Contribution to Provision: Accrued Leave</v>
          </cell>
          <cell r="E25044" t="str">
            <v>District 7</v>
          </cell>
          <cell r="F25044" t="str">
            <v>Sewer</v>
          </cell>
        </row>
        <row r="25045">
          <cell r="B25045">
            <v>-18255.849999999999</v>
          </cell>
          <cell r="C25045">
            <v>2014</v>
          </cell>
          <cell r="D25045" t="str">
            <v>401450  Contribution to Provision: Accrued Leave</v>
          </cell>
          <cell r="E25045" t="str">
            <v>District 6</v>
          </cell>
          <cell r="F25045" t="str">
            <v>Sewer</v>
          </cell>
        </row>
        <row r="25046">
          <cell r="B25046">
            <v>5112.17</v>
          </cell>
          <cell r="C25046">
            <v>2014</v>
          </cell>
          <cell r="D25046" t="str">
            <v>401450  Contribution to Provision: Accrued Leave</v>
          </cell>
          <cell r="E25046" t="str">
            <v>TOC</v>
          </cell>
          <cell r="F25046" t="str">
            <v>Sewer</v>
          </cell>
        </row>
        <row r="25047">
          <cell r="B25047">
            <v>92198.77</v>
          </cell>
          <cell r="C25047">
            <v>2014</v>
          </cell>
          <cell r="D25047" t="str">
            <v>401450  Contribution to Provision: Accrued Leave</v>
          </cell>
          <cell r="E25047" t="str">
            <v>District 3</v>
          </cell>
          <cell r="F25047" t="str">
            <v>Sewer</v>
          </cell>
        </row>
        <row r="25048">
          <cell r="B25048">
            <v>199421.58</v>
          </cell>
          <cell r="C25048">
            <v>2014</v>
          </cell>
          <cell r="D25048" t="str">
            <v>401450  Contribution to Provision: Accrued Leave</v>
          </cell>
          <cell r="E25048" t="str">
            <v>District 4</v>
          </cell>
          <cell r="F25048" t="str">
            <v>Sewer</v>
          </cell>
        </row>
        <row r="25049">
          <cell r="B25049">
            <v>93881.45</v>
          </cell>
          <cell r="C25049">
            <v>2014</v>
          </cell>
          <cell r="D25049" t="str">
            <v>401450  Contribution to Provision: Accrued Leave</v>
          </cell>
          <cell r="E25049" t="str">
            <v>District 4</v>
          </cell>
          <cell r="F25049" t="str">
            <v>Sewer</v>
          </cell>
        </row>
        <row r="25050">
          <cell r="B25050">
            <v>-971.97</v>
          </cell>
          <cell r="C25050">
            <v>2014</v>
          </cell>
          <cell r="D25050" t="str">
            <v>401450  Contribution to Provision: Accrued Leave</v>
          </cell>
          <cell r="E25050" t="str">
            <v>District 4</v>
          </cell>
          <cell r="F25050" t="str">
            <v>Sewer</v>
          </cell>
        </row>
        <row r="25051">
          <cell r="B25051">
            <v>27096.37</v>
          </cell>
          <cell r="C25051">
            <v>2014</v>
          </cell>
          <cell r="D25051" t="str">
            <v>401450  Contribution to Provision: Accrued Leave</v>
          </cell>
          <cell r="E25051" t="str">
            <v>District 7</v>
          </cell>
          <cell r="F25051" t="str">
            <v>Sewer</v>
          </cell>
        </row>
        <row r="25052">
          <cell r="B25052">
            <v>990.44</v>
          </cell>
          <cell r="C25052">
            <v>2014</v>
          </cell>
          <cell r="D25052" t="str">
            <v>401450  Contribution to Provision: Accrued Leave</v>
          </cell>
          <cell r="E25052" t="str">
            <v>District 6</v>
          </cell>
          <cell r="F25052" t="str">
            <v>Sewer</v>
          </cell>
        </row>
        <row r="25053">
          <cell r="B25053">
            <v>12265.29</v>
          </cell>
          <cell r="C25053">
            <v>2014</v>
          </cell>
          <cell r="D25053" t="str">
            <v>401450  Contribution to Provision: Accrued Leave</v>
          </cell>
          <cell r="E25053" t="str">
            <v>District 6</v>
          </cell>
          <cell r="F25053" t="str">
            <v>Sewer</v>
          </cell>
        </row>
        <row r="25054">
          <cell r="B25054">
            <v>62007.08</v>
          </cell>
          <cell r="C25054">
            <v>2014</v>
          </cell>
          <cell r="D25054" t="str">
            <v>401450  Contribution to Provision: Accrued Leave</v>
          </cell>
          <cell r="E25054" t="str">
            <v>District 6</v>
          </cell>
          <cell r="F25054" t="str">
            <v>Sewer</v>
          </cell>
        </row>
        <row r="25055">
          <cell r="B25055">
            <v>5446.42</v>
          </cell>
          <cell r="C25055">
            <v>2014</v>
          </cell>
          <cell r="D25055" t="str">
            <v>401450  Contribution to Provision: Accrued Leave</v>
          </cell>
          <cell r="E25055" t="str">
            <v>District 7</v>
          </cell>
          <cell r="F25055" t="str">
            <v>Sewer</v>
          </cell>
        </row>
        <row r="25056">
          <cell r="B25056">
            <v>20000.2</v>
          </cell>
          <cell r="C25056">
            <v>2014</v>
          </cell>
          <cell r="D25056" t="str">
            <v>401450  Contribution to Provision: Accrued Leave</v>
          </cell>
          <cell r="E25056" t="str">
            <v>Logistics</v>
          </cell>
          <cell r="F25056" t="str">
            <v>Water</v>
          </cell>
        </row>
        <row r="25057">
          <cell r="B25057">
            <v>87310.54</v>
          </cell>
          <cell r="C25057">
            <v>2014</v>
          </cell>
          <cell r="D25057" t="str">
            <v>401450  Contribution to Provision: Accrued Leave</v>
          </cell>
          <cell r="E25057" t="str">
            <v>Informal Settlements</v>
          </cell>
          <cell r="F25057" t="str">
            <v>Water</v>
          </cell>
        </row>
        <row r="25058">
          <cell r="B25058">
            <v>242835.62</v>
          </cell>
          <cell r="C25058">
            <v>2014</v>
          </cell>
          <cell r="D25058" t="str">
            <v>401450  Contribution to Provision: Accrued Leave</v>
          </cell>
          <cell r="E25058" t="str">
            <v>TOC</v>
          </cell>
          <cell r="F25058" t="str">
            <v>Water</v>
          </cell>
        </row>
        <row r="25059">
          <cell r="B25059">
            <v>-43790.62</v>
          </cell>
          <cell r="C25059">
            <v>2014</v>
          </cell>
          <cell r="D25059" t="str">
            <v>401450  Contribution to Provision: Accrued Leave</v>
          </cell>
          <cell r="E25059" t="str">
            <v>Informal Settlements</v>
          </cell>
          <cell r="F25059" t="str">
            <v>Water</v>
          </cell>
        </row>
        <row r="25060">
          <cell r="B25060">
            <v>201605.97</v>
          </cell>
          <cell r="C25060">
            <v>2014</v>
          </cell>
          <cell r="D25060" t="str">
            <v>401450  Contribution to Provision: Accrued Leave</v>
          </cell>
          <cell r="E25060" t="str">
            <v>TOC</v>
          </cell>
          <cell r="F25060" t="str">
            <v>Water</v>
          </cell>
        </row>
        <row r="25061">
          <cell r="B25061">
            <v>178775.1</v>
          </cell>
          <cell r="C25061">
            <v>2014</v>
          </cell>
          <cell r="D25061" t="str">
            <v>401450  Contribution to Provision: Accrued Leave</v>
          </cell>
          <cell r="E25061" t="str">
            <v>Logistics</v>
          </cell>
          <cell r="F25061" t="str">
            <v>Water</v>
          </cell>
        </row>
        <row r="25062">
          <cell r="B25062">
            <v>40762.480000000003</v>
          </cell>
          <cell r="C25062">
            <v>2014</v>
          </cell>
          <cell r="D25062" t="str">
            <v>401450  Contribution to Provision: Accrued Leave</v>
          </cell>
          <cell r="E25062" t="str">
            <v>Logistics</v>
          </cell>
          <cell r="F25062" t="str">
            <v>Water</v>
          </cell>
        </row>
        <row r="25063">
          <cell r="B25063">
            <v>129854.62</v>
          </cell>
          <cell r="C25063">
            <v>2014</v>
          </cell>
          <cell r="D25063" t="str">
            <v>401450  Contribution to Provision: Accrued Leave</v>
          </cell>
          <cell r="E25063" t="str">
            <v>Logistics</v>
          </cell>
          <cell r="F25063" t="str">
            <v>Water</v>
          </cell>
        </row>
        <row r="25064">
          <cell r="B25064">
            <v>21682.78</v>
          </cell>
          <cell r="C25064">
            <v>2014</v>
          </cell>
          <cell r="D25064" t="str">
            <v>401450  Contribution to Provision: Accrued Leave</v>
          </cell>
          <cell r="E25064" t="str">
            <v>Logistics</v>
          </cell>
          <cell r="F25064" t="str">
            <v>Water</v>
          </cell>
        </row>
        <row r="25065">
          <cell r="B25065">
            <v>158252.18</v>
          </cell>
          <cell r="C25065">
            <v>2014</v>
          </cell>
          <cell r="D25065" t="str">
            <v>401450  Contribution to Provision: Accrued Leave</v>
          </cell>
          <cell r="E25065" t="str">
            <v>Logistics</v>
          </cell>
          <cell r="F25065" t="str">
            <v>Water</v>
          </cell>
        </row>
        <row r="25066">
          <cell r="B25066">
            <v>62926.35</v>
          </cell>
          <cell r="C25066">
            <v>2014</v>
          </cell>
          <cell r="D25066" t="str">
            <v>401450  Contribution to Provision: Accrued Leave</v>
          </cell>
          <cell r="E25066" t="str">
            <v>District 1</v>
          </cell>
          <cell r="F25066" t="str">
            <v>Water</v>
          </cell>
        </row>
        <row r="25067">
          <cell r="B25067">
            <v>107917.46</v>
          </cell>
          <cell r="C25067">
            <v>2014</v>
          </cell>
          <cell r="D25067" t="str">
            <v>401450  Contribution to Provision: Accrued Leave</v>
          </cell>
          <cell r="E25067" t="str">
            <v>District 1</v>
          </cell>
          <cell r="F25067" t="str">
            <v>Water</v>
          </cell>
        </row>
        <row r="25068">
          <cell r="B25068">
            <v>41741.949999999997</v>
          </cell>
          <cell r="C25068">
            <v>2014</v>
          </cell>
          <cell r="D25068" t="str">
            <v>401450  Contribution to Provision: Accrued Leave</v>
          </cell>
          <cell r="E25068" t="str">
            <v>District 1</v>
          </cell>
          <cell r="F25068" t="str">
            <v>Water</v>
          </cell>
        </row>
        <row r="25069">
          <cell r="B25069">
            <v>145838.57</v>
          </cell>
          <cell r="C25069">
            <v>2014</v>
          </cell>
          <cell r="D25069" t="str">
            <v>401460  Contribution to Provision: Long Service</v>
          </cell>
          <cell r="E25069" t="str">
            <v>District 8</v>
          </cell>
          <cell r="F25069" t="str">
            <v>Water</v>
          </cell>
        </row>
        <row r="25070">
          <cell r="B25070">
            <v>32593.58</v>
          </cell>
          <cell r="C25070">
            <v>2014</v>
          </cell>
          <cell r="D25070" t="str">
            <v>401460  Contribution to Provision: Long Service</v>
          </cell>
          <cell r="E25070" t="str">
            <v>District 8</v>
          </cell>
          <cell r="F25070" t="str">
            <v>Water</v>
          </cell>
        </row>
        <row r="25071">
          <cell r="B25071">
            <v>80732.460000000006</v>
          </cell>
          <cell r="C25071">
            <v>2014</v>
          </cell>
          <cell r="D25071" t="str">
            <v>401460  Contribution to Provision: Long Service</v>
          </cell>
          <cell r="E25071" t="str">
            <v>District 8</v>
          </cell>
          <cell r="F25071" t="str">
            <v>Water</v>
          </cell>
        </row>
        <row r="25072">
          <cell r="B25072">
            <v>35664.75</v>
          </cell>
          <cell r="C25072">
            <v>2014</v>
          </cell>
          <cell r="D25072" t="str">
            <v>401460  Contribution to Provision: Long Service</v>
          </cell>
          <cell r="E25072" t="str">
            <v>District 8</v>
          </cell>
          <cell r="F25072" t="str">
            <v>Water</v>
          </cell>
        </row>
        <row r="25073">
          <cell r="B25073">
            <v>10468.290000000001</v>
          </cell>
          <cell r="C25073">
            <v>2014</v>
          </cell>
          <cell r="D25073" t="str">
            <v>401460  Contribution to Provision: Long Service</v>
          </cell>
          <cell r="E25073" t="str">
            <v>District 6</v>
          </cell>
          <cell r="F25073" t="str">
            <v>Water</v>
          </cell>
        </row>
        <row r="25074">
          <cell r="B25074">
            <v>13437.77</v>
          </cell>
          <cell r="C25074">
            <v>2014</v>
          </cell>
          <cell r="D25074" t="str">
            <v>401460  Contribution to Provision: Long Service</v>
          </cell>
          <cell r="E25074" t="str">
            <v>District 6</v>
          </cell>
          <cell r="F25074" t="str">
            <v>Water</v>
          </cell>
        </row>
        <row r="25075">
          <cell r="B25075">
            <v>50843.78</v>
          </cell>
          <cell r="C25075">
            <v>2014</v>
          </cell>
          <cell r="D25075" t="str">
            <v>401460  Contribution to Provision: Long Service</v>
          </cell>
          <cell r="E25075" t="str">
            <v>District 6</v>
          </cell>
          <cell r="F25075" t="str">
            <v>Water</v>
          </cell>
        </row>
        <row r="25076">
          <cell r="B25076">
            <v>11800.1</v>
          </cell>
          <cell r="C25076">
            <v>2014</v>
          </cell>
          <cell r="D25076" t="str">
            <v>401460  Contribution to Provision: Long Service</v>
          </cell>
          <cell r="E25076" t="str">
            <v>District 4</v>
          </cell>
          <cell r="F25076" t="str">
            <v>Water</v>
          </cell>
        </row>
        <row r="25077">
          <cell r="B25077">
            <v>2809.31</v>
          </cell>
          <cell r="C25077">
            <v>2014</v>
          </cell>
          <cell r="D25077" t="str">
            <v>401460  Contribution to Provision: Long Service</v>
          </cell>
          <cell r="E25077" t="str">
            <v>District 4</v>
          </cell>
          <cell r="F25077" t="str">
            <v>Water</v>
          </cell>
        </row>
        <row r="25078">
          <cell r="B25078">
            <v>26793.64</v>
          </cell>
          <cell r="C25078">
            <v>2014</v>
          </cell>
          <cell r="D25078" t="str">
            <v>401460  Contribution to Provision: Long Service</v>
          </cell>
          <cell r="E25078" t="str">
            <v>District 4</v>
          </cell>
          <cell r="F25078" t="str">
            <v>Water</v>
          </cell>
        </row>
        <row r="25079">
          <cell r="B25079">
            <v>5650.22</v>
          </cell>
          <cell r="C25079">
            <v>2014</v>
          </cell>
          <cell r="D25079" t="str">
            <v>401460  Contribution to Provision: Long Service</v>
          </cell>
          <cell r="E25079" t="str">
            <v>District 4</v>
          </cell>
          <cell r="F25079" t="str">
            <v>Water</v>
          </cell>
        </row>
        <row r="25080">
          <cell r="B25080">
            <v>10980.16</v>
          </cell>
          <cell r="C25080">
            <v>2014</v>
          </cell>
          <cell r="D25080" t="str">
            <v>401460  Contribution to Provision: Long Service</v>
          </cell>
          <cell r="E25080" t="str">
            <v>District 3</v>
          </cell>
          <cell r="F25080" t="str">
            <v>Water</v>
          </cell>
        </row>
        <row r="25081">
          <cell r="B25081">
            <v>10141.379999999999</v>
          </cell>
          <cell r="C25081">
            <v>2014</v>
          </cell>
          <cell r="D25081" t="str">
            <v>401460  Contribution to Provision: Long Service</v>
          </cell>
          <cell r="E25081" t="str">
            <v>District 6</v>
          </cell>
          <cell r="F25081" t="str">
            <v>Water</v>
          </cell>
        </row>
        <row r="25082">
          <cell r="B25082">
            <v>18389.64</v>
          </cell>
          <cell r="C25082">
            <v>2014</v>
          </cell>
          <cell r="D25082" t="str">
            <v>401460  Contribution to Provision: Long Service</v>
          </cell>
          <cell r="E25082" t="str">
            <v>District 8</v>
          </cell>
          <cell r="F25082" t="str">
            <v>Water</v>
          </cell>
        </row>
        <row r="25083">
          <cell r="B25083">
            <v>39728.35</v>
          </cell>
          <cell r="C25083">
            <v>2014</v>
          </cell>
          <cell r="D25083" t="str">
            <v>401460  Contribution to Provision: Long Service</v>
          </cell>
          <cell r="E25083" t="str">
            <v>District 8</v>
          </cell>
          <cell r="F25083" t="str">
            <v>Water</v>
          </cell>
        </row>
        <row r="25084">
          <cell r="B25084">
            <v>8507.7900000000009</v>
          </cell>
          <cell r="C25084">
            <v>2014</v>
          </cell>
          <cell r="D25084" t="str">
            <v>401460  Contribution to Provision: Long Service</v>
          </cell>
          <cell r="E25084" t="str">
            <v>District 6</v>
          </cell>
          <cell r="F25084" t="str">
            <v>Water</v>
          </cell>
        </row>
        <row r="25085">
          <cell r="B25085">
            <v>35672.870000000003</v>
          </cell>
          <cell r="C25085">
            <v>2014</v>
          </cell>
          <cell r="D25085" t="str">
            <v>401460  Contribution to Provision: Long Service</v>
          </cell>
          <cell r="E25085" t="str">
            <v>District 1</v>
          </cell>
          <cell r="F25085" t="str">
            <v>Water</v>
          </cell>
        </row>
        <row r="25086">
          <cell r="B25086">
            <v>5454.04</v>
          </cell>
          <cell r="C25086">
            <v>2014</v>
          </cell>
          <cell r="D25086" t="str">
            <v>401460  Contribution to Provision: Long Service</v>
          </cell>
          <cell r="E25086" t="str">
            <v>Logistics</v>
          </cell>
          <cell r="F25086" t="str">
            <v>Water</v>
          </cell>
        </row>
        <row r="25087">
          <cell r="B25087">
            <v>3614.99</v>
          </cell>
          <cell r="C25087">
            <v>2014</v>
          </cell>
          <cell r="D25087" t="str">
            <v>401460  Contribution to Provision: Long Service</v>
          </cell>
          <cell r="E25087" t="str">
            <v>Logistics</v>
          </cell>
          <cell r="F25087" t="str">
            <v>Water</v>
          </cell>
        </row>
        <row r="25088">
          <cell r="B25088">
            <v>9885.66</v>
          </cell>
          <cell r="C25088">
            <v>2014</v>
          </cell>
          <cell r="D25088" t="str">
            <v>401460  Contribution to Provision: Long Service</v>
          </cell>
          <cell r="E25088" t="str">
            <v>Logistics</v>
          </cell>
          <cell r="F25088" t="str">
            <v>Water</v>
          </cell>
        </row>
        <row r="25089">
          <cell r="B25089">
            <v>16045.83</v>
          </cell>
          <cell r="C25089">
            <v>2014</v>
          </cell>
          <cell r="D25089" t="str">
            <v>401460  Contribution to Provision: Long Service</v>
          </cell>
          <cell r="E25089" t="str">
            <v>Logistics</v>
          </cell>
          <cell r="F25089" t="str">
            <v>Water</v>
          </cell>
        </row>
        <row r="25090">
          <cell r="B25090">
            <v>48700.79</v>
          </cell>
          <cell r="C25090">
            <v>2014</v>
          </cell>
          <cell r="D25090" t="str">
            <v>401460  Contribution to Provision: Long Service</v>
          </cell>
          <cell r="E25090" t="str">
            <v>Logistics</v>
          </cell>
          <cell r="F25090" t="str">
            <v>Water</v>
          </cell>
        </row>
        <row r="25091">
          <cell r="B25091">
            <v>35628.879999999997</v>
          </cell>
          <cell r="C25091">
            <v>2014</v>
          </cell>
          <cell r="D25091" t="str">
            <v>401460  Contribution to Provision: Long Service</v>
          </cell>
          <cell r="E25091" t="str">
            <v>TOC</v>
          </cell>
          <cell r="F25091" t="str">
            <v>Water</v>
          </cell>
        </row>
        <row r="25092">
          <cell r="B25092">
            <v>3356.72</v>
          </cell>
          <cell r="C25092">
            <v>2014</v>
          </cell>
          <cell r="D25092" t="str">
            <v>401460  Contribution to Provision: Long Service</v>
          </cell>
          <cell r="E25092" t="str">
            <v>Informal Settlements</v>
          </cell>
          <cell r="F25092" t="str">
            <v>Water</v>
          </cell>
        </row>
        <row r="25093">
          <cell r="B25093">
            <v>29796.2</v>
          </cell>
          <cell r="C25093">
            <v>2014</v>
          </cell>
          <cell r="D25093" t="str">
            <v>401460  Contribution to Provision: Long Service</v>
          </cell>
          <cell r="E25093" t="str">
            <v>TOC</v>
          </cell>
          <cell r="F25093" t="str">
            <v>Water</v>
          </cell>
        </row>
        <row r="25094">
          <cell r="B25094">
            <v>4438.9799999999996</v>
          </cell>
          <cell r="C25094">
            <v>2014</v>
          </cell>
          <cell r="D25094" t="str">
            <v>401460  Contribution to Provision: Long Service</v>
          </cell>
          <cell r="E25094" t="str">
            <v>Informal Settlements</v>
          </cell>
          <cell r="F25094" t="str">
            <v>Water</v>
          </cell>
        </row>
        <row r="25095">
          <cell r="B25095">
            <v>2409.9899999999998</v>
          </cell>
          <cell r="C25095">
            <v>2014</v>
          </cell>
          <cell r="D25095" t="str">
            <v>401460  Contribution to Provision: Long Service</v>
          </cell>
          <cell r="E25095" t="str">
            <v>Logistics</v>
          </cell>
          <cell r="F25095" t="str">
            <v>Water</v>
          </cell>
        </row>
        <row r="25096">
          <cell r="B25096">
            <v>2351.5100000000002</v>
          </cell>
          <cell r="C25096">
            <v>2014</v>
          </cell>
          <cell r="D25096" t="str">
            <v>401460  Contribution to Provision: Long Service</v>
          </cell>
          <cell r="E25096" t="str">
            <v>District 6</v>
          </cell>
          <cell r="F25096" t="str">
            <v>Sewer</v>
          </cell>
        </row>
        <row r="25097">
          <cell r="B25097">
            <v>7661.83</v>
          </cell>
          <cell r="C25097">
            <v>2014</v>
          </cell>
          <cell r="D25097" t="str">
            <v>401460  Contribution to Provision: Long Service</v>
          </cell>
          <cell r="E25097" t="str">
            <v>District 6</v>
          </cell>
          <cell r="F25097" t="str">
            <v>Sewer</v>
          </cell>
        </row>
        <row r="25098">
          <cell r="B25098">
            <v>6749.08</v>
          </cell>
          <cell r="C25098">
            <v>2014</v>
          </cell>
          <cell r="D25098" t="str">
            <v>401460  Contribution to Provision: Long Service</v>
          </cell>
          <cell r="E25098" t="str">
            <v>District 7</v>
          </cell>
          <cell r="F25098" t="str">
            <v>Sewer</v>
          </cell>
        </row>
        <row r="25099">
          <cell r="B25099">
            <v>10680.82</v>
          </cell>
          <cell r="C25099">
            <v>2014</v>
          </cell>
          <cell r="D25099" t="str">
            <v>401460  Contribution to Provision: Long Service</v>
          </cell>
          <cell r="E25099" t="str">
            <v>District 4</v>
          </cell>
          <cell r="F25099" t="str">
            <v>Sewer</v>
          </cell>
        </row>
        <row r="25100">
          <cell r="B25100">
            <v>23367.54</v>
          </cell>
          <cell r="C25100">
            <v>2014</v>
          </cell>
          <cell r="D25100" t="str">
            <v>401460  Contribution to Provision: Long Service</v>
          </cell>
          <cell r="E25100" t="str">
            <v>District 4</v>
          </cell>
          <cell r="F25100" t="str">
            <v>Sewer</v>
          </cell>
        </row>
        <row r="25101">
          <cell r="B25101">
            <v>13173.73</v>
          </cell>
          <cell r="C25101">
            <v>2014</v>
          </cell>
          <cell r="D25101" t="str">
            <v>401460  Contribution to Provision: Long Service</v>
          </cell>
          <cell r="E25101" t="str">
            <v>District 3</v>
          </cell>
          <cell r="F25101" t="str">
            <v>Sewer</v>
          </cell>
        </row>
        <row r="25102">
          <cell r="B25102">
            <v>13760.88</v>
          </cell>
          <cell r="C25102">
            <v>2014</v>
          </cell>
          <cell r="D25102" t="str">
            <v>401460  Contribution to Provision: Long Service</v>
          </cell>
          <cell r="E25102" t="str">
            <v>District 6</v>
          </cell>
          <cell r="F25102" t="str">
            <v>Sewer</v>
          </cell>
        </row>
        <row r="25103">
          <cell r="B25103">
            <v>12646.04</v>
          </cell>
          <cell r="C25103">
            <v>2014</v>
          </cell>
          <cell r="D25103" t="str">
            <v>401460  Contribution to Provision: Long Service</v>
          </cell>
          <cell r="E25103" t="str">
            <v>District 7</v>
          </cell>
          <cell r="F25103" t="str">
            <v>Sewer</v>
          </cell>
        </row>
        <row r="25104">
          <cell r="B25104">
            <v>51958.42</v>
          </cell>
          <cell r="C25104">
            <v>2014</v>
          </cell>
          <cell r="D25104" t="str">
            <v>401460  Contribution to Provision: Long Service</v>
          </cell>
          <cell r="E25104" t="str">
            <v>District 1</v>
          </cell>
          <cell r="F25104" t="str">
            <v>Sewer</v>
          </cell>
        </row>
        <row r="25105">
          <cell r="B25105">
            <v>214195.82</v>
          </cell>
          <cell r="C25105">
            <v>2014</v>
          </cell>
          <cell r="D25105" t="str">
            <v>401500  Non Structured Overtime</v>
          </cell>
          <cell r="E25105" t="str">
            <v>District 6</v>
          </cell>
          <cell r="F25105" t="str">
            <v>Water</v>
          </cell>
        </row>
        <row r="25106">
          <cell r="B25106">
            <v>52980.87</v>
          </cell>
          <cell r="C25106">
            <v>2014</v>
          </cell>
          <cell r="D25106" t="str">
            <v>401500  Non Structured Overtime</v>
          </cell>
          <cell r="E25106" t="str">
            <v>District 8</v>
          </cell>
          <cell r="F25106" t="str">
            <v>Water</v>
          </cell>
        </row>
        <row r="25107">
          <cell r="B25107">
            <v>1942943.84</v>
          </cell>
          <cell r="C25107">
            <v>2014</v>
          </cell>
          <cell r="D25107" t="str">
            <v>401500  Non Structured Overtime</v>
          </cell>
          <cell r="E25107" t="str">
            <v>District 8</v>
          </cell>
          <cell r="F25107" t="str">
            <v>Water</v>
          </cell>
        </row>
        <row r="25108">
          <cell r="B25108">
            <v>813298.52</v>
          </cell>
          <cell r="C25108">
            <v>2014</v>
          </cell>
          <cell r="D25108" t="str">
            <v>401500  Non Structured Overtime</v>
          </cell>
          <cell r="E25108" t="str">
            <v>District 6</v>
          </cell>
          <cell r="F25108" t="str">
            <v>Water</v>
          </cell>
        </row>
        <row r="25109">
          <cell r="B25109">
            <v>51159.18</v>
          </cell>
          <cell r="C25109">
            <v>2014</v>
          </cell>
          <cell r="D25109" t="str">
            <v>401500  Non Structured Overtime</v>
          </cell>
          <cell r="E25109" t="str">
            <v>District 3</v>
          </cell>
          <cell r="F25109" t="str">
            <v>Water</v>
          </cell>
        </row>
        <row r="25110">
          <cell r="B25110">
            <v>6826.65</v>
          </cell>
          <cell r="C25110">
            <v>2014</v>
          </cell>
          <cell r="D25110" t="str">
            <v>401500  Non Structured Overtime</v>
          </cell>
          <cell r="E25110" t="str">
            <v>District 3</v>
          </cell>
          <cell r="F25110" t="str">
            <v>Water</v>
          </cell>
        </row>
        <row r="25111">
          <cell r="B25111">
            <v>294.95999999999998</v>
          </cell>
          <cell r="C25111">
            <v>2014</v>
          </cell>
          <cell r="D25111" t="str">
            <v>401500  Non Structured Overtime</v>
          </cell>
          <cell r="E25111" t="str">
            <v>District 3</v>
          </cell>
          <cell r="F25111" t="str">
            <v>Water</v>
          </cell>
        </row>
        <row r="25112">
          <cell r="B25112">
            <v>1179463.1299999999</v>
          </cell>
          <cell r="C25112">
            <v>2014</v>
          </cell>
          <cell r="D25112" t="str">
            <v>401500  Non Structured Overtime</v>
          </cell>
          <cell r="E25112" t="str">
            <v>District 3</v>
          </cell>
          <cell r="F25112" t="str">
            <v>Water</v>
          </cell>
        </row>
        <row r="25113">
          <cell r="B25113">
            <v>6912.33</v>
          </cell>
          <cell r="C25113">
            <v>2014</v>
          </cell>
          <cell r="D25113" t="str">
            <v>401500  Non Structured Overtime</v>
          </cell>
          <cell r="E25113" t="str">
            <v>District 4</v>
          </cell>
          <cell r="F25113" t="str">
            <v>Water</v>
          </cell>
        </row>
        <row r="25114">
          <cell r="B25114">
            <v>0</v>
          </cell>
          <cell r="C25114">
            <v>2014</v>
          </cell>
          <cell r="D25114" t="str">
            <v>401500  Non Structured Overtime</v>
          </cell>
          <cell r="E25114" t="str">
            <v>District 4</v>
          </cell>
          <cell r="F25114" t="str">
            <v>Water</v>
          </cell>
        </row>
        <row r="25115">
          <cell r="B25115">
            <v>0</v>
          </cell>
          <cell r="C25115">
            <v>2014</v>
          </cell>
          <cell r="D25115" t="str">
            <v>401500  Non Structured Overtime</v>
          </cell>
          <cell r="E25115" t="str">
            <v>District 4</v>
          </cell>
          <cell r="F25115" t="str">
            <v>Water</v>
          </cell>
        </row>
        <row r="25116">
          <cell r="B25116">
            <v>2016759.56</v>
          </cell>
          <cell r="C25116">
            <v>2014</v>
          </cell>
          <cell r="D25116" t="str">
            <v>401500  Non Structured Overtime</v>
          </cell>
          <cell r="E25116" t="str">
            <v>District 4</v>
          </cell>
          <cell r="F25116" t="str">
            <v>Water</v>
          </cell>
        </row>
        <row r="25117">
          <cell r="B25117">
            <v>1218875.67</v>
          </cell>
          <cell r="C25117">
            <v>2014</v>
          </cell>
          <cell r="D25117" t="str">
            <v>401500  Non Structured Overtime</v>
          </cell>
          <cell r="E25117" t="str">
            <v>District 4</v>
          </cell>
          <cell r="F25117" t="str">
            <v>Water</v>
          </cell>
        </row>
        <row r="25118">
          <cell r="B25118">
            <v>884695.47</v>
          </cell>
          <cell r="C25118">
            <v>2014</v>
          </cell>
          <cell r="D25118" t="str">
            <v>401500  Non Structured Overtime</v>
          </cell>
          <cell r="E25118" t="str">
            <v>District 4</v>
          </cell>
          <cell r="F25118" t="str">
            <v>Water</v>
          </cell>
        </row>
        <row r="25119">
          <cell r="B25119">
            <v>0</v>
          </cell>
          <cell r="C25119">
            <v>2014</v>
          </cell>
          <cell r="D25119" t="str">
            <v>401500  Non Structured Overtime</v>
          </cell>
          <cell r="E25119" t="str">
            <v>District 8</v>
          </cell>
          <cell r="F25119" t="str">
            <v>Water</v>
          </cell>
        </row>
        <row r="25120">
          <cell r="B25120">
            <v>2507.92</v>
          </cell>
          <cell r="C25120">
            <v>2014</v>
          </cell>
          <cell r="D25120" t="str">
            <v>401500  Non Structured Overtime</v>
          </cell>
          <cell r="E25120" t="str">
            <v>District 8</v>
          </cell>
          <cell r="F25120" t="str">
            <v>Water</v>
          </cell>
        </row>
        <row r="25121">
          <cell r="B25121">
            <v>0.01</v>
          </cell>
          <cell r="C25121">
            <v>2014</v>
          </cell>
          <cell r="D25121" t="str">
            <v>401500  Non Structured Overtime</v>
          </cell>
          <cell r="E25121" t="str">
            <v>District 8</v>
          </cell>
          <cell r="F25121" t="str">
            <v>Water</v>
          </cell>
        </row>
        <row r="25122">
          <cell r="B25122">
            <v>31082.33</v>
          </cell>
          <cell r="C25122">
            <v>2014</v>
          </cell>
          <cell r="D25122" t="str">
            <v>401500  Non Structured Overtime</v>
          </cell>
          <cell r="E25122" t="str">
            <v>District 6</v>
          </cell>
          <cell r="F25122" t="str">
            <v>Water</v>
          </cell>
        </row>
        <row r="25123">
          <cell r="B25123">
            <v>1181402.79</v>
          </cell>
          <cell r="C25123">
            <v>2014</v>
          </cell>
          <cell r="D25123" t="str">
            <v>401500  Non Structured Overtime</v>
          </cell>
          <cell r="E25123" t="str">
            <v>District 6</v>
          </cell>
          <cell r="F25123" t="str">
            <v>Water</v>
          </cell>
        </row>
        <row r="25124">
          <cell r="B25124">
            <v>715.35</v>
          </cell>
          <cell r="C25124">
            <v>2014</v>
          </cell>
          <cell r="D25124" t="str">
            <v>401500  Non Structured Overtime</v>
          </cell>
          <cell r="E25124" t="str">
            <v>District 6</v>
          </cell>
          <cell r="F25124" t="str">
            <v>Water</v>
          </cell>
        </row>
        <row r="25125">
          <cell r="B25125">
            <v>42127.8</v>
          </cell>
          <cell r="C25125">
            <v>2014</v>
          </cell>
          <cell r="D25125" t="str">
            <v>401500  Non Structured Overtime</v>
          </cell>
          <cell r="E25125" t="str">
            <v>District 6</v>
          </cell>
          <cell r="F25125" t="str">
            <v>Water</v>
          </cell>
        </row>
        <row r="25126">
          <cell r="B25126">
            <v>506439.65</v>
          </cell>
          <cell r="C25126">
            <v>2014</v>
          </cell>
          <cell r="D25126" t="str">
            <v>401500  Non Structured Overtime</v>
          </cell>
          <cell r="E25126" t="str">
            <v>District 6</v>
          </cell>
          <cell r="F25126" t="str">
            <v>Water</v>
          </cell>
        </row>
        <row r="25127">
          <cell r="B25127">
            <v>1818370.52</v>
          </cell>
          <cell r="C25127">
            <v>2014</v>
          </cell>
          <cell r="D25127" t="str">
            <v>401500  Non Structured Overtime</v>
          </cell>
          <cell r="E25127" t="str">
            <v>District 6</v>
          </cell>
          <cell r="F25127" t="str">
            <v>Water</v>
          </cell>
        </row>
        <row r="25128">
          <cell r="B25128">
            <v>2320030.9700000002</v>
          </cell>
          <cell r="C25128">
            <v>2014</v>
          </cell>
          <cell r="D25128" t="str">
            <v>401500  Non Structured Overtime</v>
          </cell>
          <cell r="E25128" t="str">
            <v>District 6</v>
          </cell>
          <cell r="F25128" t="str">
            <v>Water</v>
          </cell>
        </row>
        <row r="25129">
          <cell r="B25129">
            <v>57172.05</v>
          </cell>
          <cell r="C25129">
            <v>2014</v>
          </cell>
          <cell r="D25129" t="str">
            <v>401500  Non Structured Overtime</v>
          </cell>
          <cell r="E25129" t="str">
            <v>District 8</v>
          </cell>
          <cell r="F25129" t="str">
            <v>Water</v>
          </cell>
        </row>
        <row r="25130">
          <cell r="B25130">
            <v>4049606.53</v>
          </cell>
          <cell r="C25130">
            <v>2014</v>
          </cell>
          <cell r="D25130" t="str">
            <v>401500  Non Structured Overtime</v>
          </cell>
          <cell r="E25130" t="str">
            <v>District 8</v>
          </cell>
          <cell r="F25130" t="str">
            <v>Water</v>
          </cell>
        </row>
        <row r="25131">
          <cell r="B25131">
            <v>32112.86</v>
          </cell>
          <cell r="C25131">
            <v>2014</v>
          </cell>
          <cell r="D25131" t="str">
            <v>401500  Non Structured Overtime</v>
          </cell>
          <cell r="E25131" t="str">
            <v>District 8</v>
          </cell>
          <cell r="F25131" t="str">
            <v>Water</v>
          </cell>
        </row>
        <row r="25132">
          <cell r="B25132">
            <v>61033.46</v>
          </cell>
          <cell r="C25132">
            <v>2014</v>
          </cell>
          <cell r="D25132" t="str">
            <v>401500  Non Structured Overtime</v>
          </cell>
          <cell r="E25132" t="str">
            <v>District 8</v>
          </cell>
          <cell r="F25132" t="str">
            <v>Water</v>
          </cell>
        </row>
        <row r="25133">
          <cell r="B25133">
            <v>1163880.28</v>
          </cell>
          <cell r="C25133">
            <v>2014</v>
          </cell>
          <cell r="D25133" t="str">
            <v>401500  Non Structured Overtime</v>
          </cell>
          <cell r="E25133" t="str">
            <v>District 8</v>
          </cell>
          <cell r="F25133" t="str">
            <v>Water</v>
          </cell>
        </row>
        <row r="25134">
          <cell r="B25134">
            <v>744722.77</v>
          </cell>
          <cell r="C25134">
            <v>2014</v>
          </cell>
          <cell r="D25134" t="str">
            <v>401500  Non Structured Overtime</v>
          </cell>
          <cell r="E25134" t="str">
            <v>District 8</v>
          </cell>
          <cell r="F25134" t="str">
            <v>Water</v>
          </cell>
        </row>
        <row r="25135">
          <cell r="B25135">
            <v>825004.54</v>
          </cell>
          <cell r="C25135">
            <v>2014</v>
          </cell>
          <cell r="D25135" t="str">
            <v>401500  Non Structured Overtime</v>
          </cell>
          <cell r="E25135" t="str">
            <v>District 8</v>
          </cell>
          <cell r="F25135" t="str">
            <v>Water</v>
          </cell>
        </row>
        <row r="25136">
          <cell r="B25136">
            <v>12589903.869999999</v>
          </cell>
          <cell r="C25136">
            <v>2014</v>
          </cell>
          <cell r="D25136" t="str">
            <v>401500  Non Structured Overtime</v>
          </cell>
          <cell r="E25136" t="str">
            <v>District 8</v>
          </cell>
          <cell r="F25136" t="str">
            <v>Water</v>
          </cell>
        </row>
        <row r="25137">
          <cell r="B25137">
            <v>0</v>
          </cell>
          <cell r="C25137">
            <v>2014</v>
          </cell>
          <cell r="D25137" t="str">
            <v>401500  Non Structured Overtime</v>
          </cell>
          <cell r="E25137" t="str">
            <v>Informal Settlements</v>
          </cell>
          <cell r="F25137" t="str">
            <v>Sewer</v>
          </cell>
        </row>
        <row r="25138">
          <cell r="B25138">
            <v>228626.7</v>
          </cell>
          <cell r="C25138">
            <v>2014</v>
          </cell>
          <cell r="D25138" t="str">
            <v>401500  Non Structured Overtime</v>
          </cell>
          <cell r="E25138" t="str">
            <v>Informal Settlements</v>
          </cell>
          <cell r="F25138" t="str">
            <v>Sewer</v>
          </cell>
        </row>
        <row r="25139">
          <cell r="B25139">
            <v>482.79</v>
          </cell>
          <cell r="C25139">
            <v>2014</v>
          </cell>
          <cell r="D25139" t="str">
            <v>401500  Non Structured Overtime</v>
          </cell>
          <cell r="E25139" t="str">
            <v>Logistics</v>
          </cell>
          <cell r="F25139" t="str">
            <v>Sewer</v>
          </cell>
        </row>
        <row r="25140">
          <cell r="B25140">
            <v>3425538.16</v>
          </cell>
          <cell r="C25140">
            <v>2014</v>
          </cell>
          <cell r="D25140" t="str">
            <v>401500  Non Structured Overtime</v>
          </cell>
          <cell r="E25140" t="str">
            <v>District 1</v>
          </cell>
          <cell r="F25140" t="str">
            <v>Sewer</v>
          </cell>
        </row>
        <row r="25141">
          <cell r="B25141">
            <v>2285556.79</v>
          </cell>
          <cell r="C25141">
            <v>2014</v>
          </cell>
          <cell r="D25141" t="str">
            <v>401500  Non Structured Overtime</v>
          </cell>
          <cell r="E25141" t="str">
            <v>District 7</v>
          </cell>
          <cell r="F25141" t="str">
            <v>Sewer</v>
          </cell>
        </row>
        <row r="25142">
          <cell r="B25142">
            <v>715296.81</v>
          </cell>
          <cell r="C25142">
            <v>2014</v>
          </cell>
          <cell r="D25142" t="str">
            <v>401500  Non Structured Overtime</v>
          </cell>
          <cell r="E25142" t="str">
            <v>District 6</v>
          </cell>
          <cell r="F25142" t="str">
            <v>Sewer</v>
          </cell>
        </row>
        <row r="25143">
          <cell r="B25143">
            <v>88712.45</v>
          </cell>
          <cell r="C25143">
            <v>2014</v>
          </cell>
          <cell r="D25143" t="str">
            <v>401500  Non Structured Overtime</v>
          </cell>
          <cell r="E25143" t="str">
            <v>TOC</v>
          </cell>
          <cell r="F25143" t="str">
            <v>Sewer</v>
          </cell>
        </row>
        <row r="25144">
          <cell r="B25144">
            <v>1471186.27</v>
          </cell>
          <cell r="C25144">
            <v>2014</v>
          </cell>
          <cell r="D25144" t="str">
            <v>401500  Non Structured Overtime</v>
          </cell>
          <cell r="E25144" t="str">
            <v>District 3</v>
          </cell>
          <cell r="F25144" t="str">
            <v>Sewer</v>
          </cell>
        </row>
        <row r="25145">
          <cell r="B25145">
            <v>3128962.68</v>
          </cell>
          <cell r="C25145">
            <v>2014</v>
          </cell>
          <cell r="D25145" t="str">
            <v>401500  Non Structured Overtime</v>
          </cell>
          <cell r="E25145" t="str">
            <v>District 4</v>
          </cell>
          <cell r="F25145" t="str">
            <v>Sewer</v>
          </cell>
        </row>
        <row r="25146">
          <cell r="B25146">
            <v>2469577.4300000002</v>
          </cell>
          <cell r="C25146">
            <v>2014</v>
          </cell>
          <cell r="D25146" t="str">
            <v>401500  Non Structured Overtime</v>
          </cell>
          <cell r="E25146" t="str">
            <v>District 4</v>
          </cell>
          <cell r="F25146" t="str">
            <v>Sewer</v>
          </cell>
        </row>
        <row r="25147">
          <cell r="B25147">
            <v>983831.29</v>
          </cell>
          <cell r="C25147">
            <v>2014</v>
          </cell>
          <cell r="D25147" t="str">
            <v>401500  Non Structured Overtime</v>
          </cell>
          <cell r="E25147" t="str">
            <v>District 4</v>
          </cell>
          <cell r="F25147" t="str">
            <v>Sewer</v>
          </cell>
        </row>
        <row r="25148">
          <cell r="B25148">
            <v>712811.58</v>
          </cell>
          <cell r="C25148">
            <v>2014</v>
          </cell>
          <cell r="D25148" t="str">
            <v>401500  Non Structured Overtime</v>
          </cell>
          <cell r="E25148" t="str">
            <v>District 7</v>
          </cell>
          <cell r="F25148" t="str">
            <v>Sewer</v>
          </cell>
        </row>
        <row r="25149">
          <cell r="B25149">
            <v>14075.21</v>
          </cell>
          <cell r="C25149">
            <v>2014</v>
          </cell>
          <cell r="D25149" t="str">
            <v>401500  Non Structured Overtime</v>
          </cell>
          <cell r="E25149" t="str">
            <v>District 6</v>
          </cell>
          <cell r="F25149" t="str">
            <v>Sewer</v>
          </cell>
        </row>
        <row r="25150">
          <cell r="B25150">
            <v>541360.86</v>
          </cell>
          <cell r="C25150">
            <v>2014</v>
          </cell>
          <cell r="D25150" t="str">
            <v>401500  Non Structured Overtime</v>
          </cell>
          <cell r="E25150" t="str">
            <v>District 6</v>
          </cell>
          <cell r="F25150" t="str">
            <v>Sewer</v>
          </cell>
        </row>
        <row r="25151">
          <cell r="B25151">
            <v>484580.91</v>
          </cell>
          <cell r="C25151">
            <v>2014</v>
          </cell>
          <cell r="D25151" t="str">
            <v>401500  Non Structured Overtime</v>
          </cell>
          <cell r="E25151" t="str">
            <v>District 6</v>
          </cell>
          <cell r="F25151" t="str">
            <v>Sewer</v>
          </cell>
        </row>
        <row r="25152">
          <cell r="B25152">
            <v>1691390.84</v>
          </cell>
          <cell r="C25152">
            <v>2014</v>
          </cell>
          <cell r="D25152" t="str">
            <v>401500  Non Structured Overtime</v>
          </cell>
          <cell r="E25152" t="str">
            <v>District 6</v>
          </cell>
          <cell r="F25152" t="str">
            <v>Sewer</v>
          </cell>
        </row>
        <row r="25153">
          <cell r="B25153">
            <v>0.03</v>
          </cell>
          <cell r="C25153">
            <v>2014</v>
          </cell>
          <cell r="D25153" t="str">
            <v>401500  Non Structured Overtime</v>
          </cell>
          <cell r="E25153" t="str">
            <v>District 7</v>
          </cell>
          <cell r="F25153" t="str">
            <v>Sewer</v>
          </cell>
        </row>
        <row r="25154">
          <cell r="B25154">
            <v>31264.43</v>
          </cell>
          <cell r="C25154">
            <v>2014</v>
          </cell>
          <cell r="D25154" t="str">
            <v>401500  Non Structured Overtime</v>
          </cell>
          <cell r="E25154" t="str">
            <v>District 7</v>
          </cell>
          <cell r="F25154" t="str">
            <v>Sewer</v>
          </cell>
        </row>
        <row r="25155">
          <cell r="B25155">
            <v>643.41999999999996</v>
          </cell>
          <cell r="C25155">
            <v>2014</v>
          </cell>
          <cell r="D25155" t="str">
            <v>401500  Non Structured Overtime</v>
          </cell>
          <cell r="E25155" t="str">
            <v>Logistics</v>
          </cell>
          <cell r="F25155" t="str">
            <v>Water</v>
          </cell>
        </row>
        <row r="25156">
          <cell r="B25156">
            <v>488469.52</v>
          </cell>
          <cell r="C25156">
            <v>2014</v>
          </cell>
          <cell r="D25156" t="str">
            <v>401500  Non Structured Overtime</v>
          </cell>
          <cell r="E25156" t="str">
            <v>Informal Settlements</v>
          </cell>
          <cell r="F25156" t="str">
            <v>Water</v>
          </cell>
        </row>
        <row r="25157">
          <cell r="B25157">
            <v>202782.1</v>
          </cell>
          <cell r="C25157">
            <v>2014</v>
          </cell>
          <cell r="D25157" t="str">
            <v>401500  Non Structured Overtime</v>
          </cell>
          <cell r="E25157" t="str">
            <v>TOC</v>
          </cell>
          <cell r="F25157" t="str">
            <v>Water</v>
          </cell>
        </row>
        <row r="25158">
          <cell r="B25158">
            <v>871005.54</v>
          </cell>
          <cell r="C25158">
            <v>2014</v>
          </cell>
          <cell r="D25158" t="str">
            <v>401500  Non Structured Overtime</v>
          </cell>
          <cell r="E25158" t="str">
            <v>Informal Settlements</v>
          </cell>
          <cell r="F25158" t="str">
            <v>Water</v>
          </cell>
        </row>
        <row r="25159">
          <cell r="B25159">
            <v>88438.99</v>
          </cell>
          <cell r="C25159">
            <v>2014</v>
          </cell>
          <cell r="D25159" t="str">
            <v>401500  Non Structured Overtime</v>
          </cell>
          <cell r="E25159" t="str">
            <v>TOC</v>
          </cell>
          <cell r="F25159" t="str">
            <v>Water</v>
          </cell>
        </row>
        <row r="25160">
          <cell r="B25160">
            <v>22511.57</v>
          </cell>
          <cell r="C25160">
            <v>2014</v>
          </cell>
          <cell r="D25160" t="str">
            <v>401500  Non Structured Overtime</v>
          </cell>
          <cell r="E25160" t="str">
            <v>Logistics</v>
          </cell>
          <cell r="F25160" t="str">
            <v>Water</v>
          </cell>
        </row>
        <row r="25161">
          <cell r="B25161">
            <v>821683.88</v>
          </cell>
          <cell r="C25161">
            <v>2014</v>
          </cell>
          <cell r="D25161" t="str">
            <v>401500  Non Structured Overtime</v>
          </cell>
          <cell r="E25161" t="str">
            <v>Logistics</v>
          </cell>
          <cell r="F25161" t="str">
            <v>Water</v>
          </cell>
        </row>
        <row r="25162">
          <cell r="B25162">
            <v>1629028.48</v>
          </cell>
          <cell r="C25162">
            <v>2014</v>
          </cell>
          <cell r="D25162" t="str">
            <v>401500  Non Structured Overtime</v>
          </cell>
          <cell r="E25162" t="str">
            <v>Logistics</v>
          </cell>
          <cell r="F25162" t="str">
            <v>Water</v>
          </cell>
        </row>
        <row r="25163">
          <cell r="B25163">
            <v>794243.24</v>
          </cell>
          <cell r="C25163">
            <v>2014</v>
          </cell>
          <cell r="D25163" t="str">
            <v>401500  Non Structured Overtime</v>
          </cell>
          <cell r="E25163" t="str">
            <v>Logistics</v>
          </cell>
          <cell r="F25163" t="str">
            <v>Water</v>
          </cell>
        </row>
        <row r="25164">
          <cell r="B25164">
            <v>580274</v>
          </cell>
          <cell r="C25164">
            <v>2014</v>
          </cell>
          <cell r="D25164" t="str">
            <v>401500  Non Structured Overtime</v>
          </cell>
          <cell r="E25164" t="str">
            <v>Logistics</v>
          </cell>
          <cell r="F25164" t="str">
            <v>Water</v>
          </cell>
        </row>
        <row r="25165">
          <cell r="B25165">
            <v>278486.48</v>
          </cell>
          <cell r="C25165">
            <v>2014</v>
          </cell>
          <cell r="D25165" t="str">
            <v>401500  Non Structured Overtime</v>
          </cell>
          <cell r="E25165" t="str">
            <v>District 1</v>
          </cell>
          <cell r="F25165" t="str">
            <v>Water</v>
          </cell>
        </row>
        <row r="25166">
          <cell r="B25166">
            <v>253994.68</v>
          </cell>
          <cell r="C25166">
            <v>2014</v>
          </cell>
          <cell r="D25166" t="str">
            <v>401500  Non Structured Overtime</v>
          </cell>
          <cell r="E25166" t="str">
            <v>District 1</v>
          </cell>
          <cell r="F25166" t="str">
            <v>Water</v>
          </cell>
        </row>
        <row r="25167">
          <cell r="B25167">
            <v>36228.25</v>
          </cell>
          <cell r="C25167">
            <v>2014</v>
          </cell>
          <cell r="D25167" t="str">
            <v>401500  Non Structured Overtime</v>
          </cell>
          <cell r="E25167" t="str">
            <v>District 1</v>
          </cell>
          <cell r="F25167" t="str">
            <v>Water</v>
          </cell>
        </row>
        <row r="25168">
          <cell r="B25168">
            <v>3020908.16</v>
          </cell>
          <cell r="C25168">
            <v>2014</v>
          </cell>
          <cell r="D25168" t="str">
            <v>401500  Non Structured Overtime</v>
          </cell>
          <cell r="E25168" t="str">
            <v>District 1</v>
          </cell>
          <cell r="F25168" t="str">
            <v>Water</v>
          </cell>
        </row>
        <row r="25169">
          <cell r="B25169">
            <v>48789.81</v>
          </cell>
          <cell r="C25169">
            <v>2014</v>
          </cell>
          <cell r="D25169" t="str">
            <v>401510  Structured Overtime</v>
          </cell>
          <cell r="E25169" t="str">
            <v>District 8</v>
          </cell>
          <cell r="F25169" t="str">
            <v>Water</v>
          </cell>
        </row>
        <row r="25170">
          <cell r="B25170">
            <v>5559.48</v>
          </cell>
          <cell r="C25170">
            <v>2014</v>
          </cell>
          <cell r="D25170" t="str">
            <v>401510  Structured Overtime</v>
          </cell>
          <cell r="E25170" t="str">
            <v>District 8</v>
          </cell>
          <cell r="F25170" t="str">
            <v>Water</v>
          </cell>
        </row>
        <row r="25171">
          <cell r="B25171">
            <v>63671.79</v>
          </cell>
          <cell r="C25171">
            <v>2014</v>
          </cell>
          <cell r="D25171" t="str">
            <v>401510  Structured Overtime</v>
          </cell>
          <cell r="E25171" t="str">
            <v>District 8</v>
          </cell>
          <cell r="F25171" t="str">
            <v>Water</v>
          </cell>
        </row>
        <row r="25172">
          <cell r="B25172">
            <v>55809.43</v>
          </cell>
          <cell r="C25172">
            <v>2014</v>
          </cell>
          <cell r="D25172" t="str">
            <v>401510  Structured Overtime</v>
          </cell>
          <cell r="E25172" t="str">
            <v>District 8</v>
          </cell>
          <cell r="F25172" t="str">
            <v>Water</v>
          </cell>
        </row>
        <row r="25173">
          <cell r="B25173">
            <v>136.99</v>
          </cell>
          <cell r="C25173">
            <v>2014</v>
          </cell>
          <cell r="D25173" t="str">
            <v>401510  Structured Overtime</v>
          </cell>
          <cell r="E25173" t="str">
            <v>District 6</v>
          </cell>
          <cell r="F25173" t="str">
            <v>Water</v>
          </cell>
        </row>
        <row r="25174">
          <cell r="B25174">
            <v>8872.84</v>
          </cell>
          <cell r="C25174">
            <v>2014</v>
          </cell>
          <cell r="D25174" t="str">
            <v>401510  Structured Overtime</v>
          </cell>
          <cell r="E25174" t="str">
            <v>District 6</v>
          </cell>
          <cell r="F25174" t="str">
            <v>Water</v>
          </cell>
        </row>
        <row r="25175">
          <cell r="B25175">
            <v>3032.53</v>
          </cell>
          <cell r="C25175">
            <v>2014</v>
          </cell>
          <cell r="D25175" t="str">
            <v>401510  Structured Overtime</v>
          </cell>
          <cell r="E25175" t="str">
            <v>District 6</v>
          </cell>
          <cell r="F25175" t="str">
            <v>Water</v>
          </cell>
        </row>
        <row r="25176">
          <cell r="B25176">
            <v>5735.59</v>
          </cell>
          <cell r="C25176">
            <v>2014</v>
          </cell>
          <cell r="D25176" t="str">
            <v>401510  Structured Overtime</v>
          </cell>
          <cell r="E25176" t="str">
            <v>District 6</v>
          </cell>
          <cell r="F25176" t="str">
            <v>Water</v>
          </cell>
        </row>
        <row r="25177">
          <cell r="B25177">
            <v>251.32</v>
          </cell>
          <cell r="C25177">
            <v>2014</v>
          </cell>
          <cell r="D25177" t="str">
            <v>401510  Structured Overtime</v>
          </cell>
          <cell r="E25177" t="str">
            <v>District 4</v>
          </cell>
          <cell r="F25177" t="str">
            <v>Water</v>
          </cell>
        </row>
        <row r="25178">
          <cell r="B25178">
            <v>17509.77</v>
          </cell>
          <cell r="C25178">
            <v>2014</v>
          </cell>
          <cell r="D25178" t="str">
            <v>401510  Structured Overtime</v>
          </cell>
          <cell r="E25178" t="str">
            <v>District 4</v>
          </cell>
          <cell r="F25178" t="str">
            <v>Water</v>
          </cell>
        </row>
        <row r="25179">
          <cell r="B25179">
            <v>0</v>
          </cell>
          <cell r="C25179">
            <v>2014</v>
          </cell>
          <cell r="D25179" t="str">
            <v>401510  Structured Overtime</v>
          </cell>
          <cell r="E25179" t="str">
            <v>District 3</v>
          </cell>
          <cell r="F25179" t="str">
            <v>Water</v>
          </cell>
        </row>
        <row r="25180">
          <cell r="B25180">
            <v>0</v>
          </cell>
          <cell r="C25180">
            <v>2014</v>
          </cell>
          <cell r="D25180" t="str">
            <v>401510  Structured Overtime</v>
          </cell>
          <cell r="E25180" t="str">
            <v>District 3</v>
          </cell>
          <cell r="F25180" t="str">
            <v>Water</v>
          </cell>
        </row>
        <row r="25181">
          <cell r="B25181">
            <v>743.22</v>
          </cell>
          <cell r="C25181">
            <v>2014</v>
          </cell>
          <cell r="D25181" t="str">
            <v>401510  Structured Overtime</v>
          </cell>
          <cell r="E25181" t="str">
            <v>District 1</v>
          </cell>
          <cell r="F25181" t="str">
            <v>Water</v>
          </cell>
        </row>
        <row r="25182">
          <cell r="B25182">
            <v>21398.11</v>
          </cell>
          <cell r="C25182">
            <v>2014</v>
          </cell>
          <cell r="D25182" t="str">
            <v>401510  Structured Overtime</v>
          </cell>
          <cell r="E25182" t="str">
            <v>District 1</v>
          </cell>
          <cell r="F25182" t="str">
            <v>Water</v>
          </cell>
        </row>
        <row r="25183">
          <cell r="B25183">
            <v>60909.49</v>
          </cell>
          <cell r="C25183">
            <v>2014</v>
          </cell>
          <cell r="D25183" t="str">
            <v>401510  Structured Overtime</v>
          </cell>
          <cell r="E25183" t="str">
            <v>Logistics</v>
          </cell>
          <cell r="F25183" t="str">
            <v>Water</v>
          </cell>
        </row>
        <row r="25184">
          <cell r="B25184">
            <v>4851.46</v>
          </cell>
          <cell r="C25184">
            <v>2014</v>
          </cell>
          <cell r="D25184" t="str">
            <v>401510  Structured Overtime</v>
          </cell>
          <cell r="E25184" t="str">
            <v>Logistics</v>
          </cell>
          <cell r="F25184" t="str">
            <v>Water</v>
          </cell>
        </row>
        <row r="25185">
          <cell r="B25185">
            <v>30490.86</v>
          </cell>
          <cell r="C25185">
            <v>2014</v>
          </cell>
          <cell r="D25185" t="str">
            <v>401510  Structured Overtime</v>
          </cell>
          <cell r="E25185" t="str">
            <v>Logistics</v>
          </cell>
          <cell r="F25185" t="str">
            <v>Water</v>
          </cell>
        </row>
        <row r="25186">
          <cell r="B25186">
            <v>24796.720000000001</v>
          </cell>
          <cell r="C25186">
            <v>2014</v>
          </cell>
          <cell r="D25186" t="str">
            <v>401510  Structured Overtime</v>
          </cell>
          <cell r="E25186" t="str">
            <v>Logistics</v>
          </cell>
          <cell r="F25186" t="str">
            <v>Water</v>
          </cell>
        </row>
        <row r="25187">
          <cell r="B25187">
            <v>761.03</v>
          </cell>
          <cell r="C25187">
            <v>2014</v>
          </cell>
          <cell r="D25187" t="str">
            <v>401510  Structured Overtime</v>
          </cell>
          <cell r="E25187" t="str">
            <v>Informal Settlements</v>
          </cell>
          <cell r="F25187" t="str">
            <v>Water</v>
          </cell>
        </row>
        <row r="25188">
          <cell r="B25188">
            <v>355376.27</v>
          </cell>
          <cell r="C25188">
            <v>2014</v>
          </cell>
          <cell r="D25188" t="str">
            <v>401510  Structured Overtime</v>
          </cell>
          <cell r="E25188" t="str">
            <v>TOC</v>
          </cell>
          <cell r="F25188" t="str">
            <v>Water</v>
          </cell>
        </row>
        <row r="25189">
          <cell r="B25189">
            <v>310.42</v>
          </cell>
          <cell r="C25189">
            <v>2014</v>
          </cell>
          <cell r="D25189" t="str">
            <v>401510  Structured Overtime</v>
          </cell>
          <cell r="E25189" t="str">
            <v>Informal Settlements</v>
          </cell>
          <cell r="F25189" t="str">
            <v>Water</v>
          </cell>
        </row>
        <row r="25190">
          <cell r="B25190">
            <v>303.33999999999997</v>
          </cell>
          <cell r="C25190">
            <v>2014</v>
          </cell>
          <cell r="D25190" t="str">
            <v>401510  Structured Overtime</v>
          </cell>
          <cell r="E25190" t="str">
            <v>District 6</v>
          </cell>
          <cell r="F25190" t="str">
            <v>Sewer</v>
          </cell>
        </row>
        <row r="25191">
          <cell r="B25191">
            <v>0</v>
          </cell>
          <cell r="C25191">
            <v>2014</v>
          </cell>
          <cell r="D25191" t="str">
            <v>401510  Structured Overtime</v>
          </cell>
          <cell r="E25191" t="str">
            <v>District 4</v>
          </cell>
          <cell r="F25191" t="str">
            <v>Sewer</v>
          </cell>
        </row>
        <row r="25192">
          <cell r="B25192">
            <v>609.17999999999995</v>
          </cell>
          <cell r="C25192">
            <v>2014</v>
          </cell>
          <cell r="D25192" t="str">
            <v>401510  Structured Overtime</v>
          </cell>
          <cell r="E25192" t="str">
            <v>District 4</v>
          </cell>
          <cell r="F25192" t="str">
            <v>Sewer</v>
          </cell>
        </row>
        <row r="25193">
          <cell r="B25193">
            <v>174.67</v>
          </cell>
          <cell r="C25193">
            <v>2014</v>
          </cell>
          <cell r="D25193" t="str">
            <v>401510  Structured Overtime</v>
          </cell>
          <cell r="E25193" t="str">
            <v>District 3</v>
          </cell>
          <cell r="F25193" t="str">
            <v>Sewer</v>
          </cell>
        </row>
        <row r="25194">
          <cell r="B25194">
            <v>50384.03</v>
          </cell>
          <cell r="C25194">
            <v>2014</v>
          </cell>
          <cell r="D25194" t="str">
            <v>401510  Structured Overtime</v>
          </cell>
          <cell r="E25194" t="str">
            <v>District 7</v>
          </cell>
          <cell r="F25194" t="str">
            <v>Sewer</v>
          </cell>
        </row>
        <row r="25195">
          <cell r="B25195">
            <v>0</v>
          </cell>
          <cell r="C25195">
            <v>2014</v>
          </cell>
          <cell r="D25195" t="str">
            <v>401510  Structured Overtime</v>
          </cell>
          <cell r="E25195" t="str">
            <v>District 1</v>
          </cell>
          <cell r="F25195" t="str">
            <v>Sewer</v>
          </cell>
        </row>
        <row r="25196">
          <cell r="B25196">
            <v>81633</v>
          </cell>
          <cell r="C25196">
            <v>2014</v>
          </cell>
          <cell r="D25196" t="str">
            <v>401600  Allowances: Housing</v>
          </cell>
          <cell r="E25196" t="str">
            <v>District 1</v>
          </cell>
          <cell r="F25196" t="str">
            <v>Water</v>
          </cell>
        </row>
        <row r="25197">
          <cell r="B25197">
            <v>16572</v>
          </cell>
          <cell r="C25197">
            <v>2014</v>
          </cell>
          <cell r="D25197" t="str">
            <v>401600  Allowances: Housing</v>
          </cell>
          <cell r="E25197" t="str">
            <v>District 6</v>
          </cell>
          <cell r="F25197" t="str">
            <v>Water</v>
          </cell>
        </row>
        <row r="25198">
          <cell r="B25198">
            <v>5736</v>
          </cell>
          <cell r="C25198">
            <v>2014</v>
          </cell>
          <cell r="D25198" t="str">
            <v>401600  Allowances: Housing</v>
          </cell>
          <cell r="E25198" t="str">
            <v>District 8</v>
          </cell>
          <cell r="F25198" t="str">
            <v>Water</v>
          </cell>
        </row>
        <row r="25199">
          <cell r="B25199">
            <v>20712</v>
          </cell>
          <cell r="C25199">
            <v>2014</v>
          </cell>
          <cell r="D25199" t="str">
            <v>401600  Allowances: Housing</v>
          </cell>
          <cell r="E25199" t="str">
            <v>District 8</v>
          </cell>
          <cell r="F25199" t="str">
            <v>Water</v>
          </cell>
        </row>
        <row r="25200">
          <cell r="B25200">
            <v>7572</v>
          </cell>
          <cell r="C25200">
            <v>2014</v>
          </cell>
          <cell r="D25200" t="str">
            <v>401600  Allowances: Housing</v>
          </cell>
          <cell r="E25200" t="str">
            <v>District 6</v>
          </cell>
          <cell r="F25200" t="str">
            <v>Water</v>
          </cell>
        </row>
        <row r="25201">
          <cell r="B25201">
            <v>5258</v>
          </cell>
          <cell r="C25201">
            <v>2014</v>
          </cell>
          <cell r="D25201" t="str">
            <v>401600  Allowances: Housing</v>
          </cell>
          <cell r="E25201" t="str">
            <v>District 3</v>
          </cell>
          <cell r="F25201" t="str">
            <v>Water</v>
          </cell>
        </row>
        <row r="25202">
          <cell r="B25202">
            <v>3824</v>
          </cell>
          <cell r="C25202">
            <v>2014</v>
          </cell>
          <cell r="D25202" t="str">
            <v>401600  Allowances: Housing</v>
          </cell>
          <cell r="E25202" t="str">
            <v>District 3</v>
          </cell>
          <cell r="F25202" t="str">
            <v>Water</v>
          </cell>
        </row>
        <row r="25203">
          <cell r="B25203">
            <v>13872</v>
          </cell>
          <cell r="C25203">
            <v>2014</v>
          </cell>
          <cell r="D25203" t="str">
            <v>401600  Allowances: Housing</v>
          </cell>
          <cell r="E25203" t="str">
            <v>District 3</v>
          </cell>
          <cell r="F25203" t="str">
            <v>Water</v>
          </cell>
        </row>
        <row r="25204">
          <cell r="B25204">
            <v>25286</v>
          </cell>
          <cell r="C25204">
            <v>2014</v>
          </cell>
          <cell r="D25204" t="str">
            <v>401600  Allowances: Housing</v>
          </cell>
          <cell r="E25204" t="str">
            <v>District 4</v>
          </cell>
          <cell r="F25204" t="str">
            <v>Water</v>
          </cell>
        </row>
        <row r="25205">
          <cell r="B25205">
            <v>48432</v>
          </cell>
          <cell r="C25205">
            <v>2014</v>
          </cell>
          <cell r="D25205" t="str">
            <v>401600  Allowances: Housing</v>
          </cell>
          <cell r="E25205" t="str">
            <v>District 4</v>
          </cell>
          <cell r="F25205" t="str">
            <v>Water</v>
          </cell>
        </row>
        <row r="25206">
          <cell r="B25206">
            <v>45563</v>
          </cell>
          <cell r="C25206">
            <v>2014</v>
          </cell>
          <cell r="D25206" t="str">
            <v>401600  Allowances: Housing</v>
          </cell>
          <cell r="E25206" t="str">
            <v>District 4</v>
          </cell>
          <cell r="F25206" t="str">
            <v>Water</v>
          </cell>
        </row>
        <row r="25207">
          <cell r="B25207">
            <v>3192</v>
          </cell>
          <cell r="C25207">
            <v>2014</v>
          </cell>
          <cell r="D25207" t="str">
            <v>401600  Allowances: Housing</v>
          </cell>
          <cell r="E25207" t="str">
            <v>District 4</v>
          </cell>
          <cell r="F25207" t="str">
            <v>Water</v>
          </cell>
        </row>
        <row r="25208">
          <cell r="B25208">
            <v>2676</v>
          </cell>
          <cell r="C25208">
            <v>2014</v>
          </cell>
          <cell r="D25208" t="str">
            <v>401600  Allowances: Housing</v>
          </cell>
          <cell r="E25208" t="str">
            <v>District 6</v>
          </cell>
          <cell r="F25208" t="str">
            <v>Water</v>
          </cell>
        </row>
        <row r="25209">
          <cell r="B25209">
            <v>34180</v>
          </cell>
          <cell r="C25209">
            <v>2014</v>
          </cell>
          <cell r="D25209" t="str">
            <v>401600  Allowances: Housing</v>
          </cell>
          <cell r="E25209" t="str">
            <v>District 6</v>
          </cell>
          <cell r="F25209" t="str">
            <v>Water</v>
          </cell>
        </row>
        <row r="25210">
          <cell r="B25210">
            <v>5736</v>
          </cell>
          <cell r="C25210">
            <v>2014</v>
          </cell>
          <cell r="D25210" t="str">
            <v>401600  Allowances: Housing</v>
          </cell>
          <cell r="E25210" t="str">
            <v>District 6</v>
          </cell>
          <cell r="F25210" t="str">
            <v>Water</v>
          </cell>
        </row>
        <row r="25211">
          <cell r="B25211">
            <v>5968</v>
          </cell>
          <cell r="C25211">
            <v>2014</v>
          </cell>
          <cell r="D25211" t="str">
            <v>401600  Allowances: Housing</v>
          </cell>
          <cell r="E25211" t="str">
            <v>District 6</v>
          </cell>
          <cell r="F25211" t="str">
            <v>Water</v>
          </cell>
        </row>
        <row r="25212">
          <cell r="B25212">
            <v>31128</v>
          </cell>
          <cell r="C25212">
            <v>2014</v>
          </cell>
          <cell r="D25212" t="str">
            <v>401600  Allowances: Housing</v>
          </cell>
          <cell r="E25212" t="str">
            <v>District 6</v>
          </cell>
          <cell r="F25212" t="str">
            <v>Water</v>
          </cell>
        </row>
        <row r="25213">
          <cell r="B25213">
            <v>17382</v>
          </cell>
          <cell r="C25213">
            <v>2014</v>
          </cell>
          <cell r="D25213" t="str">
            <v>401600  Allowances: Housing</v>
          </cell>
          <cell r="E25213" t="str">
            <v>District 8</v>
          </cell>
          <cell r="F25213" t="str">
            <v>Water</v>
          </cell>
        </row>
        <row r="25214">
          <cell r="B25214">
            <v>48940</v>
          </cell>
          <cell r="C25214">
            <v>2014</v>
          </cell>
          <cell r="D25214" t="str">
            <v>401600  Allowances: Housing</v>
          </cell>
          <cell r="E25214" t="str">
            <v>District 8</v>
          </cell>
          <cell r="F25214" t="str">
            <v>Water</v>
          </cell>
        </row>
        <row r="25215">
          <cell r="B25215">
            <v>28882</v>
          </cell>
          <cell r="C25215">
            <v>2014</v>
          </cell>
          <cell r="D25215" t="str">
            <v>401600  Allowances: Housing</v>
          </cell>
          <cell r="E25215" t="str">
            <v>District 8</v>
          </cell>
          <cell r="F25215" t="str">
            <v>Water</v>
          </cell>
        </row>
        <row r="25216">
          <cell r="B25216">
            <v>31568</v>
          </cell>
          <cell r="C25216">
            <v>2014</v>
          </cell>
          <cell r="D25216" t="str">
            <v>401600  Allowances: Housing</v>
          </cell>
          <cell r="E25216" t="str">
            <v>District 8</v>
          </cell>
          <cell r="F25216" t="str">
            <v>Water</v>
          </cell>
        </row>
        <row r="25217">
          <cell r="B25217">
            <v>25358</v>
          </cell>
          <cell r="C25217">
            <v>2014</v>
          </cell>
          <cell r="D25217" t="str">
            <v>401600  Allowances: Housing</v>
          </cell>
          <cell r="E25217" t="str">
            <v>District 8</v>
          </cell>
          <cell r="F25217" t="str">
            <v>Water</v>
          </cell>
        </row>
        <row r="25218">
          <cell r="B25218">
            <v>199817</v>
          </cell>
          <cell r="C25218">
            <v>2014</v>
          </cell>
          <cell r="D25218" t="str">
            <v>401600  Allowances: Housing</v>
          </cell>
          <cell r="E25218" t="str">
            <v>District 8</v>
          </cell>
          <cell r="F25218" t="str">
            <v>Water</v>
          </cell>
        </row>
        <row r="25219">
          <cell r="B25219">
            <v>28064</v>
          </cell>
          <cell r="C25219">
            <v>2014</v>
          </cell>
          <cell r="D25219" t="str">
            <v>401600  Allowances: Housing</v>
          </cell>
          <cell r="E25219" t="str">
            <v>District 1</v>
          </cell>
          <cell r="F25219" t="str">
            <v>Water</v>
          </cell>
        </row>
        <row r="25220">
          <cell r="B25220">
            <v>7380</v>
          </cell>
          <cell r="C25220">
            <v>2014</v>
          </cell>
          <cell r="D25220" t="str">
            <v>401600  Allowances: Housing</v>
          </cell>
          <cell r="E25220" t="str">
            <v>Informal Settlements</v>
          </cell>
          <cell r="F25220" t="str">
            <v>Sewer</v>
          </cell>
        </row>
        <row r="25221">
          <cell r="B25221">
            <v>68372</v>
          </cell>
          <cell r="C25221">
            <v>2014</v>
          </cell>
          <cell r="D25221" t="str">
            <v>401600  Allowances: Housing</v>
          </cell>
          <cell r="E25221" t="str">
            <v>District 1</v>
          </cell>
          <cell r="F25221" t="str">
            <v>Sewer</v>
          </cell>
        </row>
        <row r="25222">
          <cell r="B25222">
            <v>41428</v>
          </cell>
          <cell r="C25222">
            <v>2014</v>
          </cell>
          <cell r="D25222" t="str">
            <v>401600  Allowances: Housing</v>
          </cell>
          <cell r="E25222" t="str">
            <v>District 7</v>
          </cell>
          <cell r="F25222" t="str">
            <v>Sewer</v>
          </cell>
        </row>
        <row r="25223">
          <cell r="B25223">
            <v>8853</v>
          </cell>
          <cell r="C25223">
            <v>2014</v>
          </cell>
          <cell r="D25223" t="str">
            <v>401600  Allowances: Housing</v>
          </cell>
          <cell r="E25223" t="str">
            <v>District 6</v>
          </cell>
          <cell r="F25223" t="str">
            <v>Sewer</v>
          </cell>
        </row>
        <row r="25224">
          <cell r="B25224">
            <v>5772</v>
          </cell>
          <cell r="C25224">
            <v>2014</v>
          </cell>
          <cell r="D25224" t="str">
            <v>401600  Allowances: Housing</v>
          </cell>
          <cell r="E25224" t="str">
            <v>District 3</v>
          </cell>
          <cell r="F25224" t="str">
            <v>Sewer</v>
          </cell>
        </row>
        <row r="25225">
          <cell r="B25225">
            <v>36439</v>
          </cell>
          <cell r="C25225">
            <v>2014</v>
          </cell>
          <cell r="D25225" t="str">
            <v>401600  Allowances: Housing</v>
          </cell>
          <cell r="E25225" t="str">
            <v>District 4</v>
          </cell>
          <cell r="F25225" t="str">
            <v>Sewer</v>
          </cell>
        </row>
        <row r="25226">
          <cell r="B25226">
            <v>38406</v>
          </cell>
          <cell r="C25226">
            <v>2014</v>
          </cell>
          <cell r="D25226" t="str">
            <v>401600  Allowances: Housing</v>
          </cell>
          <cell r="E25226" t="str">
            <v>District 4</v>
          </cell>
          <cell r="F25226" t="str">
            <v>Sewer</v>
          </cell>
        </row>
        <row r="25227">
          <cell r="B25227">
            <v>24104</v>
          </cell>
          <cell r="C25227">
            <v>2014</v>
          </cell>
          <cell r="D25227" t="str">
            <v>401600  Allowances: Housing</v>
          </cell>
          <cell r="E25227" t="str">
            <v>District 4</v>
          </cell>
          <cell r="F25227" t="str">
            <v>Sewer</v>
          </cell>
        </row>
        <row r="25228">
          <cell r="B25228">
            <v>24276</v>
          </cell>
          <cell r="C25228">
            <v>2014</v>
          </cell>
          <cell r="D25228" t="str">
            <v>401600  Allowances: Housing</v>
          </cell>
          <cell r="E25228" t="str">
            <v>District 7</v>
          </cell>
          <cell r="F25228" t="str">
            <v>Sewer</v>
          </cell>
        </row>
        <row r="25229">
          <cell r="B25229">
            <v>6006</v>
          </cell>
          <cell r="C25229">
            <v>2014</v>
          </cell>
          <cell r="D25229" t="str">
            <v>401600  Allowances: Housing</v>
          </cell>
          <cell r="E25229" t="str">
            <v>District 6</v>
          </cell>
          <cell r="F25229" t="str">
            <v>Sewer</v>
          </cell>
        </row>
        <row r="25230">
          <cell r="B25230">
            <v>11472</v>
          </cell>
          <cell r="C25230">
            <v>2014</v>
          </cell>
          <cell r="D25230" t="str">
            <v>401600  Allowances: Housing</v>
          </cell>
          <cell r="E25230" t="str">
            <v>District 6</v>
          </cell>
          <cell r="F25230" t="str">
            <v>Sewer</v>
          </cell>
        </row>
        <row r="25231">
          <cell r="B25231">
            <v>39348</v>
          </cell>
          <cell r="C25231">
            <v>2014</v>
          </cell>
          <cell r="D25231" t="str">
            <v>401600  Allowances: Housing</v>
          </cell>
          <cell r="E25231" t="str">
            <v>District 6</v>
          </cell>
          <cell r="F25231" t="str">
            <v>Sewer</v>
          </cell>
        </row>
        <row r="25232">
          <cell r="B25232">
            <v>11472</v>
          </cell>
          <cell r="C25232">
            <v>2014</v>
          </cell>
          <cell r="D25232" t="str">
            <v>401600  Allowances: Housing</v>
          </cell>
          <cell r="E25232" t="str">
            <v>Logistics</v>
          </cell>
          <cell r="F25232" t="str">
            <v>Water</v>
          </cell>
        </row>
        <row r="25233">
          <cell r="B25233">
            <v>6536</v>
          </cell>
          <cell r="C25233">
            <v>2014</v>
          </cell>
          <cell r="D25233" t="str">
            <v>401600  Allowances: Housing</v>
          </cell>
          <cell r="E25233" t="str">
            <v>Informal Settlements</v>
          </cell>
          <cell r="F25233" t="str">
            <v>Water</v>
          </cell>
        </row>
        <row r="25234">
          <cell r="B25234">
            <v>71187</v>
          </cell>
          <cell r="C25234">
            <v>2014</v>
          </cell>
          <cell r="D25234" t="str">
            <v>401600  Allowances: Housing</v>
          </cell>
          <cell r="E25234" t="str">
            <v>TOC</v>
          </cell>
          <cell r="F25234" t="str">
            <v>Water</v>
          </cell>
        </row>
        <row r="25235">
          <cell r="B25235">
            <v>38008</v>
          </cell>
          <cell r="C25235">
            <v>2014</v>
          </cell>
          <cell r="D25235" t="str">
            <v>401600  Allowances: Housing</v>
          </cell>
          <cell r="E25235" t="str">
            <v>Informal Settlements</v>
          </cell>
          <cell r="F25235" t="str">
            <v>Water</v>
          </cell>
        </row>
        <row r="25236">
          <cell r="B25236">
            <v>48537</v>
          </cell>
          <cell r="C25236">
            <v>2014</v>
          </cell>
          <cell r="D25236" t="str">
            <v>401600  Allowances: Housing</v>
          </cell>
          <cell r="E25236" t="str">
            <v>TOC</v>
          </cell>
          <cell r="F25236" t="str">
            <v>Water</v>
          </cell>
        </row>
        <row r="25237">
          <cell r="B25237">
            <v>4780</v>
          </cell>
          <cell r="C25237">
            <v>2014</v>
          </cell>
          <cell r="D25237" t="str">
            <v>401600  Allowances: Housing</v>
          </cell>
          <cell r="E25237" t="str">
            <v>Logistics</v>
          </cell>
          <cell r="F25237" t="str">
            <v>Water</v>
          </cell>
        </row>
        <row r="25238">
          <cell r="B25238">
            <v>27261</v>
          </cell>
          <cell r="C25238">
            <v>2014</v>
          </cell>
          <cell r="D25238" t="str">
            <v>401600  Allowances: Housing</v>
          </cell>
          <cell r="E25238" t="str">
            <v>Logistics</v>
          </cell>
          <cell r="F25238" t="str">
            <v>Water</v>
          </cell>
        </row>
        <row r="25239">
          <cell r="B25239">
            <v>27144</v>
          </cell>
          <cell r="C25239">
            <v>2014</v>
          </cell>
          <cell r="D25239" t="str">
            <v>401600  Allowances: Housing</v>
          </cell>
          <cell r="E25239" t="str">
            <v>Logistics</v>
          </cell>
          <cell r="F25239" t="str">
            <v>Water</v>
          </cell>
        </row>
        <row r="25240">
          <cell r="B25240">
            <v>19082</v>
          </cell>
          <cell r="C25240">
            <v>2014</v>
          </cell>
          <cell r="D25240" t="str">
            <v>401600  Allowances: Housing</v>
          </cell>
          <cell r="E25240" t="str">
            <v>Logistics</v>
          </cell>
          <cell r="F25240" t="str">
            <v>Water</v>
          </cell>
        </row>
        <row r="25241">
          <cell r="B25241">
            <v>23242</v>
          </cell>
          <cell r="C25241">
            <v>2014</v>
          </cell>
          <cell r="D25241" t="str">
            <v>401600  Allowances: Housing</v>
          </cell>
          <cell r="E25241" t="str">
            <v>Logistics</v>
          </cell>
          <cell r="F25241" t="str">
            <v>Water</v>
          </cell>
        </row>
        <row r="25242">
          <cell r="B25242">
            <v>3612</v>
          </cell>
          <cell r="C25242">
            <v>2014</v>
          </cell>
          <cell r="D25242" t="str">
            <v>401600  Allowances: Housing</v>
          </cell>
          <cell r="E25242" t="str">
            <v>District 1</v>
          </cell>
          <cell r="F25242" t="str">
            <v>Water</v>
          </cell>
        </row>
        <row r="25243">
          <cell r="B25243">
            <v>57607.92</v>
          </cell>
          <cell r="C25243">
            <v>2014</v>
          </cell>
          <cell r="D25243" t="str">
            <v>401700  Allowances: Locomotion</v>
          </cell>
          <cell r="E25243" t="str">
            <v>District 8</v>
          </cell>
          <cell r="F25243" t="str">
            <v>Water</v>
          </cell>
        </row>
        <row r="25244">
          <cell r="B25244">
            <v>1320</v>
          </cell>
          <cell r="C25244">
            <v>2014</v>
          </cell>
          <cell r="D25244" t="str">
            <v>401700  Allowances: Locomotion</v>
          </cell>
          <cell r="E25244" t="str">
            <v>District 8</v>
          </cell>
          <cell r="F25244" t="str">
            <v>Water</v>
          </cell>
        </row>
        <row r="25245">
          <cell r="B25245">
            <v>66394.92</v>
          </cell>
          <cell r="C25245">
            <v>2014</v>
          </cell>
          <cell r="D25245" t="str">
            <v>401700  Allowances: Locomotion</v>
          </cell>
          <cell r="E25245" t="str">
            <v>District 8</v>
          </cell>
          <cell r="F25245" t="str">
            <v>Water</v>
          </cell>
        </row>
        <row r="25246">
          <cell r="B25246">
            <v>140025.98000000001</v>
          </cell>
          <cell r="C25246">
            <v>2014</v>
          </cell>
          <cell r="D25246" t="str">
            <v>401700  Allowances: Locomotion</v>
          </cell>
          <cell r="E25246" t="str">
            <v>District 8</v>
          </cell>
          <cell r="F25246" t="str">
            <v>Water</v>
          </cell>
        </row>
        <row r="25247">
          <cell r="B25247">
            <v>251483.76</v>
          </cell>
          <cell r="C25247">
            <v>2014</v>
          </cell>
          <cell r="D25247" t="str">
            <v>401700  Allowances: Locomotion</v>
          </cell>
          <cell r="E25247" t="str">
            <v>District 8</v>
          </cell>
          <cell r="F25247" t="str">
            <v>Water</v>
          </cell>
        </row>
        <row r="25248">
          <cell r="B25248">
            <v>288677.59999999998</v>
          </cell>
          <cell r="C25248">
            <v>2014</v>
          </cell>
          <cell r="D25248" t="str">
            <v>401700  Allowances: Locomotion</v>
          </cell>
          <cell r="E25248" t="str">
            <v>District 6</v>
          </cell>
          <cell r="F25248" t="str">
            <v>Water</v>
          </cell>
        </row>
        <row r="25249">
          <cell r="B25249">
            <v>48000</v>
          </cell>
          <cell r="C25249">
            <v>2014</v>
          </cell>
          <cell r="D25249" t="str">
            <v>401700  Allowances: Locomotion</v>
          </cell>
          <cell r="E25249" t="str">
            <v>District 6</v>
          </cell>
          <cell r="F25249" t="str">
            <v>Water</v>
          </cell>
        </row>
        <row r="25250">
          <cell r="B25250">
            <v>313981.8</v>
          </cell>
          <cell r="C25250">
            <v>2014</v>
          </cell>
          <cell r="D25250" t="str">
            <v>401700  Allowances: Locomotion</v>
          </cell>
          <cell r="E25250" t="str">
            <v>District 4</v>
          </cell>
          <cell r="F25250" t="str">
            <v>Water</v>
          </cell>
        </row>
        <row r="25251">
          <cell r="B25251">
            <v>18983.16</v>
          </cell>
          <cell r="C25251">
            <v>2014</v>
          </cell>
          <cell r="D25251" t="str">
            <v>401700  Allowances: Locomotion</v>
          </cell>
          <cell r="E25251" t="str">
            <v>District 3</v>
          </cell>
          <cell r="F25251" t="str">
            <v>Water</v>
          </cell>
        </row>
        <row r="25252">
          <cell r="B25252">
            <v>123051.12</v>
          </cell>
          <cell r="C25252">
            <v>2014</v>
          </cell>
          <cell r="D25252" t="str">
            <v>401700  Allowances: Locomotion</v>
          </cell>
          <cell r="E25252" t="str">
            <v>District 3</v>
          </cell>
          <cell r="F25252" t="str">
            <v>Water</v>
          </cell>
        </row>
        <row r="25253">
          <cell r="B25253">
            <v>135925.32</v>
          </cell>
          <cell r="C25253">
            <v>2014</v>
          </cell>
          <cell r="D25253" t="str">
            <v>401700  Allowances: Locomotion</v>
          </cell>
          <cell r="E25253" t="str">
            <v>District 8</v>
          </cell>
          <cell r="F25253" t="str">
            <v>Water</v>
          </cell>
        </row>
        <row r="25254">
          <cell r="B25254">
            <v>178294.44</v>
          </cell>
          <cell r="C25254">
            <v>2014</v>
          </cell>
          <cell r="D25254" t="str">
            <v>401700  Allowances: Locomotion</v>
          </cell>
          <cell r="E25254" t="str">
            <v>District 1</v>
          </cell>
          <cell r="F25254" t="str">
            <v>Water</v>
          </cell>
        </row>
        <row r="25255">
          <cell r="B25255">
            <v>88995.96</v>
          </cell>
          <cell r="C25255">
            <v>2014</v>
          </cell>
          <cell r="D25255" t="str">
            <v>401700  Allowances: Locomotion</v>
          </cell>
          <cell r="E25255" t="str">
            <v>District 1</v>
          </cell>
          <cell r="F25255" t="str">
            <v>Water</v>
          </cell>
        </row>
        <row r="25256">
          <cell r="B25256">
            <v>166586.88</v>
          </cell>
          <cell r="C25256">
            <v>2014</v>
          </cell>
          <cell r="D25256" t="str">
            <v>401700  Allowances: Locomotion</v>
          </cell>
          <cell r="E25256" t="str">
            <v>Logistics</v>
          </cell>
          <cell r="F25256" t="str">
            <v>Water</v>
          </cell>
        </row>
        <row r="25257">
          <cell r="B25257">
            <v>59790.5</v>
          </cell>
          <cell r="C25257">
            <v>2014</v>
          </cell>
          <cell r="D25257" t="str">
            <v>401700  Allowances: Locomotion</v>
          </cell>
          <cell r="E25257" t="str">
            <v>Logistics</v>
          </cell>
          <cell r="F25257" t="str">
            <v>Water</v>
          </cell>
        </row>
        <row r="25258">
          <cell r="B25258">
            <v>98850.7</v>
          </cell>
          <cell r="C25258">
            <v>2014</v>
          </cell>
          <cell r="D25258" t="str">
            <v>401700  Allowances: Locomotion</v>
          </cell>
          <cell r="E25258" t="str">
            <v>Logistics</v>
          </cell>
          <cell r="F25258" t="str">
            <v>Water</v>
          </cell>
        </row>
        <row r="25259">
          <cell r="B25259">
            <v>53029.32</v>
          </cell>
          <cell r="C25259">
            <v>2014</v>
          </cell>
          <cell r="D25259" t="str">
            <v>401700  Allowances: Locomotion</v>
          </cell>
          <cell r="E25259" t="str">
            <v>Logistics</v>
          </cell>
          <cell r="F25259" t="str">
            <v>Water</v>
          </cell>
        </row>
        <row r="25260">
          <cell r="B25260">
            <v>359153.52</v>
          </cell>
          <cell r="C25260">
            <v>2014</v>
          </cell>
          <cell r="D25260" t="str">
            <v>401700  Allowances: Locomotion</v>
          </cell>
          <cell r="E25260" t="str">
            <v>Logistics</v>
          </cell>
          <cell r="F25260" t="str">
            <v>Water</v>
          </cell>
        </row>
        <row r="25261">
          <cell r="B25261">
            <v>187721.56</v>
          </cell>
          <cell r="C25261">
            <v>2014</v>
          </cell>
          <cell r="D25261" t="str">
            <v>401700  Allowances: Locomotion</v>
          </cell>
          <cell r="E25261" t="str">
            <v>Informal Settlements</v>
          </cell>
          <cell r="F25261" t="str">
            <v>Water</v>
          </cell>
        </row>
        <row r="25262">
          <cell r="B25262">
            <v>240420.08</v>
          </cell>
          <cell r="C25262">
            <v>2014</v>
          </cell>
          <cell r="D25262" t="str">
            <v>401700  Allowances: Locomotion</v>
          </cell>
          <cell r="E25262" t="str">
            <v>TOC</v>
          </cell>
          <cell r="F25262" t="str">
            <v>Water</v>
          </cell>
        </row>
        <row r="25263">
          <cell r="B25263">
            <v>136704.6</v>
          </cell>
          <cell r="C25263">
            <v>2014</v>
          </cell>
          <cell r="D25263" t="str">
            <v>401700  Allowances: Locomotion</v>
          </cell>
          <cell r="E25263" t="str">
            <v>Logistics</v>
          </cell>
          <cell r="F25263" t="str">
            <v>Water</v>
          </cell>
        </row>
        <row r="25264">
          <cell r="B25264">
            <v>40731.599999999999</v>
          </cell>
          <cell r="C25264">
            <v>2014</v>
          </cell>
          <cell r="D25264" t="str">
            <v>401700  Allowances: Locomotion</v>
          </cell>
          <cell r="E25264" t="str">
            <v>District 7</v>
          </cell>
          <cell r="F25264" t="str">
            <v>Sewer</v>
          </cell>
        </row>
        <row r="25265">
          <cell r="B25265">
            <v>275488.32</v>
          </cell>
          <cell r="C25265">
            <v>2014</v>
          </cell>
          <cell r="D25265" t="str">
            <v>401700  Allowances: Locomotion</v>
          </cell>
          <cell r="E25265" t="str">
            <v>District 1</v>
          </cell>
          <cell r="F25265" t="str">
            <v>Sewer</v>
          </cell>
        </row>
        <row r="25266">
          <cell r="B25266">
            <v>76277.039999999994</v>
          </cell>
          <cell r="C25266">
            <v>2014</v>
          </cell>
          <cell r="D25266" t="str">
            <v>401700  Allowances: Locomotion</v>
          </cell>
          <cell r="E25266" t="str">
            <v>Informal Settlements</v>
          </cell>
          <cell r="F25266" t="str">
            <v>Sewer</v>
          </cell>
        </row>
        <row r="25267">
          <cell r="B25267">
            <v>114828</v>
          </cell>
          <cell r="C25267">
            <v>2014</v>
          </cell>
          <cell r="D25267" t="str">
            <v>401710  Allowances: Essential User</v>
          </cell>
          <cell r="E25267" t="str">
            <v>District 8</v>
          </cell>
          <cell r="F25267" t="str">
            <v>Water</v>
          </cell>
        </row>
        <row r="25268">
          <cell r="B25268">
            <v>17404.52</v>
          </cell>
          <cell r="C25268">
            <v>2014</v>
          </cell>
          <cell r="D25268" t="str">
            <v>401710  Allowances: Essential User</v>
          </cell>
          <cell r="E25268" t="str">
            <v>District 8</v>
          </cell>
          <cell r="F25268" t="str">
            <v>Water</v>
          </cell>
        </row>
        <row r="25269">
          <cell r="B25269">
            <v>103025.04</v>
          </cell>
          <cell r="C25269">
            <v>2014</v>
          </cell>
          <cell r="D25269" t="str">
            <v>401710  Allowances: Essential User</v>
          </cell>
          <cell r="E25269" t="str">
            <v>District 8</v>
          </cell>
          <cell r="F25269" t="str">
            <v>Water</v>
          </cell>
        </row>
        <row r="25270">
          <cell r="B25270">
            <v>220604.19</v>
          </cell>
          <cell r="C25270">
            <v>2014</v>
          </cell>
          <cell r="D25270" t="str">
            <v>401710  Allowances: Essential User</v>
          </cell>
          <cell r="E25270" t="str">
            <v>District 8</v>
          </cell>
          <cell r="F25270" t="str">
            <v>Water</v>
          </cell>
        </row>
        <row r="25271">
          <cell r="B25271">
            <v>224973.74</v>
          </cell>
          <cell r="C25271">
            <v>2014</v>
          </cell>
          <cell r="D25271" t="str">
            <v>401710  Allowances: Essential User</v>
          </cell>
          <cell r="E25271" t="str">
            <v>District 8</v>
          </cell>
          <cell r="F25271" t="str">
            <v>Water</v>
          </cell>
        </row>
        <row r="25272">
          <cell r="B25272">
            <v>85922.58</v>
          </cell>
          <cell r="C25272">
            <v>2014</v>
          </cell>
          <cell r="D25272" t="str">
            <v>401710  Allowances: Essential User</v>
          </cell>
          <cell r="E25272" t="str">
            <v>District 6</v>
          </cell>
          <cell r="F25272" t="str">
            <v>Water</v>
          </cell>
        </row>
        <row r="25273">
          <cell r="B25273">
            <v>89903.79</v>
          </cell>
          <cell r="C25273">
            <v>2014</v>
          </cell>
          <cell r="D25273" t="str">
            <v>401710  Allowances: Essential User</v>
          </cell>
          <cell r="E25273" t="str">
            <v>District 6</v>
          </cell>
          <cell r="F25273" t="str">
            <v>Water</v>
          </cell>
        </row>
        <row r="25274">
          <cell r="B25274">
            <v>336470.62</v>
          </cell>
          <cell r="C25274">
            <v>2014</v>
          </cell>
          <cell r="D25274" t="str">
            <v>401710  Allowances: Essential User</v>
          </cell>
          <cell r="E25274" t="str">
            <v>District 6</v>
          </cell>
          <cell r="F25274" t="str">
            <v>Water</v>
          </cell>
        </row>
        <row r="25275">
          <cell r="B25275">
            <v>76210.03</v>
          </cell>
          <cell r="C25275">
            <v>2014</v>
          </cell>
          <cell r="D25275" t="str">
            <v>401710  Allowances: Essential User</v>
          </cell>
          <cell r="E25275" t="str">
            <v>District 4</v>
          </cell>
          <cell r="F25275" t="str">
            <v>Water</v>
          </cell>
        </row>
        <row r="25276">
          <cell r="B25276">
            <v>80956.98</v>
          </cell>
          <cell r="C25276">
            <v>2014</v>
          </cell>
          <cell r="D25276" t="str">
            <v>401710  Allowances: Essential User</v>
          </cell>
          <cell r="E25276" t="str">
            <v>District 4</v>
          </cell>
          <cell r="F25276" t="str">
            <v>Water</v>
          </cell>
        </row>
        <row r="25277">
          <cell r="B25277">
            <v>35055.730000000003</v>
          </cell>
          <cell r="C25277">
            <v>2014</v>
          </cell>
          <cell r="D25277" t="str">
            <v>401710  Allowances: Essential User</v>
          </cell>
          <cell r="E25277" t="str">
            <v>District 4</v>
          </cell>
          <cell r="F25277" t="str">
            <v>Water</v>
          </cell>
        </row>
        <row r="25278">
          <cell r="B25278">
            <v>260264.74</v>
          </cell>
          <cell r="C25278">
            <v>2014</v>
          </cell>
          <cell r="D25278" t="str">
            <v>401710  Allowances: Essential User</v>
          </cell>
          <cell r="E25278" t="str">
            <v>District 4</v>
          </cell>
          <cell r="F25278" t="str">
            <v>Water</v>
          </cell>
        </row>
        <row r="25279">
          <cell r="B25279">
            <v>76797.27</v>
          </cell>
          <cell r="C25279">
            <v>2014</v>
          </cell>
          <cell r="D25279" t="str">
            <v>401710  Allowances: Essential User</v>
          </cell>
          <cell r="E25279" t="str">
            <v>District 3</v>
          </cell>
          <cell r="F25279" t="str">
            <v>Water</v>
          </cell>
        </row>
        <row r="25280">
          <cell r="B25280">
            <v>120112.18</v>
          </cell>
          <cell r="C25280">
            <v>2014</v>
          </cell>
          <cell r="D25280" t="str">
            <v>401710  Allowances: Essential User</v>
          </cell>
          <cell r="E25280" t="str">
            <v>District 8</v>
          </cell>
          <cell r="F25280" t="str">
            <v>Water</v>
          </cell>
        </row>
        <row r="25281">
          <cell r="B25281">
            <v>75933.78</v>
          </cell>
          <cell r="C25281">
            <v>2014</v>
          </cell>
          <cell r="D25281" t="str">
            <v>401710  Allowances: Essential User</v>
          </cell>
          <cell r="E25281" t="str">
            <v>District 6</v>
          </cell>
          <cell r="F25281" t="str">
            <v>Water</v>
          </cell>
        </row>
        <row r="25282">
          <cell r="B25282">
            <v>145143.67999999999</v>
          </cell>
          <cell r="C25282">
            <v>2014</v>
          </cell>
          <cell r="D25282" t="str">
            <v>401710  Allowances: Essential User</v>
          </cell>
          <cell r="E25282" t="str">
            <v>District 1</v>
          </cell>
          <cell r="F25282" t="str">
            <v>Water</v>
          </cell>
        </row>
        <row r="25283">
          <cell r="B25283">
            <v>109966.21</v>
          </cell>
          <cell r="C25283">
            <v>2014</v>
          </cell>
          <cell r="D25283" t="str">
            <v>401710  Allowances: Essential User</v>
          </cell>
          <cell r="E25283" t="str">
            <v>District 1</v>
          </cell>
          <cell r="F25283" t="str">
            <v>Water</v>
          </cell>
        </row>
        <row r="25284">
          <cell r="B25284">
            <v>77904.639999999999</v>
          </cell>
          <cell r="C25284">
            <v>2014</v>
          </cell>
          <cell r="D25284" t="str">
            <v>401710  Allowances: Essential User</v>
          </cell>
          <cell r="E25284" t="str">
            <v>Logistics</v>
          </cell>
          <cell r="F25284" t="str">
            <v>Water</v>
          </cell>
        </row>
        <row r="25285">
          <cell r="B25285">
            <v>70895.399999999994</v>
          </cell>
          <cell r="C25285">
            <v>2014</v>
          </cell>
          <cell r="D25285" t="str">
            <v>401710  Allowances: Essential User</v>
          </cell>
          <cell r="E25285" t="str">
            <v>Logistics</v>
          </cell>
          <cell r="F25285" t="str">
            <v>Water</v>
          </cell>
        </row>
        <row r="25286">
          <cell r="B25286">
            <v>856472.89</v>
          </cell>
          <cell r="C25286">
            <v>2014</v>
          </cell>
          <cell r="D25286" t="str">
            <v>401710  Allowances: Essential User</v>
          </cell>
          <cell r="E25286" t="str">
            <v>TOC</v>
          </cell>
          <cell r="F25286" t="str">
            <v>Water</v>
          </cell>
        </row>
        <row r="25287">
          <cell r="B25287">
            <v>308429.34999999998</v>
          </cell>
          <cell r="C25287">
            <v>2014</v>
          </cell>
          <cell r="D25287" t="str">
            <v>401710  Allowances: Essential User</v>
          </cell>
          <cell r="E25287" t="str">
            <v>Informal Settlements</v>
          </cell>
          <cell r="F25287" t="str">
            <v>Water</v>
          </cell>
        </row>
        <row r="25288">
          <cell r="B25288">
            <v>36582.980000000003</v>
          </cell>
          <cell r="C25288">
            <v>2014</v>
          </cell>
          <cell r="D25288" t="str">
            <v>401710  Allowances: Essential User</v>
          </cell>
          <cell r="E25288" t="str">
            <v>TOC</v>
          </cell>
          <cell r="F25288" t="str">
            <v>Water</v>
          </cell>
        </row>
        <row r="25289">
          <cell r="B25289">
            <v>79624.72</v>
          </cell>
          <cell r="C25289">
            <v>2014</v>
          </cell>
          <cell r="D25289" t="str">
            <v>401710  Allowances: Essential User</v>
          </cell>
          <cell r="E25289" t="str">
            <v>District 6</v>
          </cell>
          <cell r="F25289" t="str">
            <v>Sewer</v>
          </cell>
        </row>
        <row r="25290">
          <cell r="B25290">
            <v>76297.279999999999</v>
          </cell>
          <cell r="C25290">
            <v>2014</v>
          </cell>
          <cell r="D25290" t="str">
            <v>401710  Allowances: Essential User</v>
          </cell>
          <cell r="E25290" t="str">
            <v>District 4</v>
          </cell>
          <cell r="F25290" t="str">
            <v>Sewer</v>
          </cell>
        </row>
        <row r="25291">
          <cell r="B25291">
            <v>28888.67</v>
          </cell>
          <cell r="C25291">
            <v>2014</v>
          </cell>
          <cell r="D25291" t="str">
            <v>401710  Allowances: Essential User</v>
          </cell>
          <cell r="E25291" t="str">
            <v>District 6</v>
          </cell>
          <cell r="F25291" t="str">
            <v>Sewer</v>
          </cell>
        </row>
        <row r="25292">
          <cell r="B25292">
            <v>72937.740000000005</v>
          </cell>
          <cell r="C25292">
            <v>2014</v>
          </cell>
          <cell r="D25292" t="str">
            <v>401710  Allowances: Essential User</v>
          </cell>
          <cell r="E25292" t="str">
            <v>District 7</v>
          </cell>
          <cell r="F25292" t="str">
            <v>Sewer</v>
          </cell>
        </row>
        <row r="25293">
          <cell r="B25293">
            <v>270554.15999999997</v>
          </cell>
          <cell r="C25293">
            <v>2014</v>
          </cell>
          <cell r="D25293" t="str">
            <v>401710  Allowances: Essential User</v>
          </cell>
          <cell r="E25293" t="str">
            <v>District 1</v>
          </cell>
          <cell r="F25293" t="str">
            <v>Sewer</v>
          </cell>
        </row>
        <row r="25294">
          <cell r="B25294">
            <v>5220</v>
          </cell>
          <cell r="C25294">
            <v>2014</v>
          </cell>
          <cell r="D25294" t="str">
            <v>401720  Allowances: Cellphone</v>
          </cell>
          <cell r="E25294" t="str">
            <v>District 8</v>
          </cell>
          <cell r="F25294" t="str">
            <v>Water</v>
          </cell>
        </row>
        <row r="25295">
          <cell r="B25295">
            <v>10080</v>
          </cell>
          <cell r="C25295">
            <v>2014</v>
          </cell>
          <cell r="D25295" t="str">
            <v>401720  Allowances: Cellphone</v>
          </cell>
          <cell r="E25295" t="str">
            <v>District 8</v>
          </cell>
          <cell r="F25295" t="str">
            <v>Water</v>
          </cell>
        </row>
        <row r="25296">
          <cell r="B25296">
            <v>8160</v>
          </cell>
          <cell r="C25296">
            <v>2014</v>
          </cell>
          <cell r="D25296" t="str">
            <v>401720  Allowances: Cellphone</v>
          </cell>
          <cell r="E25296" t="str">
            <v>District 8</v>
          </cell>
          <cell r="F25296" t="str">
            <v>Water</v>
          </cell>
        </row>
        <row r="25297">
          <cell r="B25297">
            <v>8340</v>
          </cell>
          <cell r="C25297">
            <v>2014</v>
          </cell>
          <cell r="D25297" t="str">
            <v>401720  Allowances: Cellphone</v>
          </cell>
          <cell r="E25297" t="str">
            <v>District 8</v>
          </cell>
          <cell r="F25297" t="str">
            <v>Water</v>
          </cell>
        </row>
        <row r="25298">
          <cell r="B25298">
            <v>6720</v>
          </cell>
          <cell r="C25298">
            <v>2014</v>
          </cell>
          <cell r="D25298" t="str">
            <v>401720  Allowances: Cellphone</v>
          </cell>
          <cell r="E25298" t="str">
            <v>District 6</v>
          </cell>
          <cell r="F25298" t="str">
            <v>Water</v>
          </cell>
        </row>
        <row r="25299">
          <cell r="B25299">
            <v>4200</v>
          </cell>
          <cell r="C25299">
            <v>2014</v>
          </cell>
          <cell r="D25299" t="str">
            <v>401720  Allowances: Cellphone</v>
          </cell>
          <cell r="E25299" t="str">
            <v>District 6</v>
          </cell>
          <cell r="F25299" t="str">
            <v>Water</v>
          </cell>
        </row>
        <row r="25300">
          <cell r="B25300">
            <v>28020</v>
          </cell>
          <cell r="C25300">
            <v>2014</v>
          </cell>
          <cell r="D25300" t="str">
            <v>401720  Allowances: Cellphone</v>
          </cell>
          <cell r="E25300" t="str">
            <v>District 6</v>
          </cell>
          <cell r="F25300" t="str">
            <v>Water</v>
          </cell>
        </row>
        <row r="25301">
          <cell r="B25301">
            <v>3300</v>
          </cell>
          <cell r="C25301">
            <v>2014</v>
          </cell>
          <cell r="D25301" t="str">
            <v>401720  Allowances: Cellphone</v>
          </cell>
          <cell r="E25301" t="str">
            <v>District 6</v>
          </cell>
          <cell r="F25301" t="str">
            <v>Water</v>
          </cell>
        </row>
        <row r="25302">
          <cell r="B25302">
            <v>4560</v>
          </cell>
          <cell r="C25302">
            <v>2014</v>
          </cell>
          <cell r="D25302" t="str">
            <v>401720  Allowances: Cellphone</v>
          </cell>
          <cell r="E25302" t="str">
            <v>District 4</v>
          </cell>
          <cell r="F25302" t="str">
            <v>Water</v>
          </cell>
        </row>
        <row r="25303">
          <cell r="B25303">
            <v>13680</v>
          </cell>
          <cell r="C25303">
            <v>2014</v>
          </cell>
          <cell r="D25303" t="str">
            <v>401720  Allowances: Cellphone</v>
          </cell>
          <cell r="E25303" t="str">
            <v>District 4</v>
          </cell>
          <cell r="F25303" t="str">
            <v>Water</v>
          </cell>
        </row>
        <row r="25304">
          <cell r="B25304">
            <v>14880</v>
          </cell>
          <cell r="C25304">
            <v>2014</v>
          </cell>
          <cell r="D25304" t="str">
            <v>401720  Allowances: Cellphone</v>
          </cell>
          <cell r="E25304" t="str">
            <v>District 4</v>
          </cell>
          <cell r="F25304" t="str">
            <v>Water</v>
          </cell>
        </row>
        <row r="25305">
          <cell r="B25305">
            <v>24240</v>
          </cell>
          <cell r="C25305">
            <v>2014</v>
          </cell>
          <cell r="D25305" t="str">
            <v>401720  Allowances: Cellphone</v>
          </cell>
          <cell r="E25305" t="str">
            <v>District 4</v>
          </cell>
          <cell r="F25305" t="str">
            <v>Water</v>
          </cell>
        </row>
        <row r="25306">
          <cell r="B25306">
            <v>2880</v>
          </cell>
          <cell r="C25306">
            <v>2014</v>
          </cell>
          <cell r="D25306" t="str">
            <v>401720  Allowances: Cellphone</v>
          </cell>
          <cell r="E25306" t="str">
            <v>District 3</v>
          </cell>
          <cell r="F25306" t="str">
            <v>Water</v>
          </cell>
        </row>
        <row r="25307">
          <cell r="B25307">
            <v>14040</v>
          </cell>
          <cell r="C25307">
            <v>2014</v>
          </cell>
          <cell r="D25307" t="str">
            <v>401720  Allowances: Cellphone</v>
          </cell>
          <cell r="E25307" t="str">
            <v>District 3</v>
          </cell>
          <cell r="F25307" t="str">
            <v>Water</v>
          </cell>
        </row>
        <row r="25308">
          <cell r="B25308">
            <v>720</v>
          </cell>
          <cell r="C25308">
            <v>2014</v>
          </cell>
          <cell r="D25308" t="str">
            <v>401720  Allowances: Cellphone</v>
          </cell>
          <cell r="E25308" t="str">
            <v>District 3</v>
          </cell>
          <cell r="F25308" t="str">
            <v>Water</v>
          </cell>
        </row>
        <row r="25309">
          <cell r="B25309">
            <v>4800</v>
          </cell>
          <cell r="C25309">
            <v>2014</v>
          </cell>
          <cell r="D25309" t="str">
            <v>401720  Allowances: Cellphone</v>
          </cell>
          <cell r="E25309" t="str">
            <v>District 8</v>
          </cell>
          <cell r="F25309" t="str">
            <v>Water</v>
          </cell>
        </row>
        <row r="25310">
          <cell r="B25310">
            <v>5760</v>
          </cell>
          <cell r="C25310">
            <v>2014</v>
          </cell>
          <cell r="D25310" t="str">
            <v>401720  Allowances: Cellphone</v>
          </cell>
          <cell r="E25310" t="str">
            <v>District 8</v>
          </cell>
          <cell r="F25310" t="str">
            <v>Water</v>
          </cell>
        </row>
        <row r="25311">
          <cell r="B25311">
            <v>1920</v>
          </cell>
          <cell r="C25311">
            <v>2014</v>
          </cell>
          <cell r="D25311" t="str">
            <v>401720  Allowances: Cellphone</v>
          </cell>
          <cell r="E25311" t="str">
            <v>District 6</v>
          </cell>
          <cell r="F25311" t="str">
            <v>Water</v>
          </cell>
        </row>
        <row r="25312">
          <cell r="B25312">
            <v>6040</v>
          </cell>
          <cell r="C25312">
            <v>2014</v>
          </cell>
          <cell r="D25312" t="str">
            <v>401720  Allowances: Cellphone</v>
          </cell>
          <cell r="E25312" t="str">
            <v>District 1</v>
          </cell>
          <cell r="F25312" t="str">
            <v>Water</v>
          </cell>
        </row>
        <row r="25313">
          <cell r="B25313">
            <v>21180</v>
          </cell>
          <cell r="C25313">
            <v>2014</v>
          </cell>
          <cell r="D25313" t="str">
            <v>401720  Allowances: Cellphone</v>
          </cell>
          <cell r="E25313" t="str">
            <v>District 1</v>
          </cell>
          <cell r="F25313" t="str">
            <v>Water</v>
          </cell>
        </row>
        <row r="25314">
          <cell r="B25314">
            <v>3540</v>
          </cell>
          <cell r="C25314">
            <v>2014</v>
          </cell>
          <cell r="D25314" t="str">
            <v>401720  Allowances: Cellphone</v>
          </cell>
          <cell r="E25314" t="str">
            <v>District 1</v>
          </cell>
          <cell r="F25314" t="str">
            <v>Water</v>
          </cell>
        </row>
        <row r="25315">
          <cell r="B25315">
            <v>5220</v>
          </cell>
          <cell r="C25315">
            <v>2014</v>
          </cell>
          <cell r="D25315" t="str">
            <v>401720  Allowances: Cellphone</v>
          </cell>
          <cell r="E25315" t="str">
            <v>Logistics</v>
          </cell>
          <cell r="F25315" t="str">
            <v>Water</v>
          </cell>
        </row>
        <row r="25316">
          <cell r="B25316">
            <v>8220</v>
          </cell>
          <cell r="C25316">
            <v>2014</v>
          </cell>
          <cell r="D25316" t="str">
            <v>401720  Allowances: Cellphone</v>
          </cell>
          <cell r="E25316" t="str">
            <v>Logistics</v>
          </cell>
          <cell r="F25316" t="str">
            <v>Water</v>
          </cell>
        </row>
        <row r="25317">
          <cell r="B25317">
            <v>13780</v>
          </cell>
          <cell r="C25317">
            <v>2014</v>
          </cell>
          <cell r="D25317" t="str">
            <v>401720  Allowances: Cellphone</v>
          </cell>
          <cell r="E25317" t="str">
            <v>Logistics</v>
          </cell>
          <cell r="F25317" t="str">
            <v>Water</v>
          </cell>
        </row>
        <row r="25318">
          <cell r="B25318">
            <v>9840</v>
          </cell>
          <cell r="C25318">
            <v>2014</v>
          </cell>
          <cell r="D25318" t="str">
            <v>401720  Allowances: Cellphone</v>
          </cell>
          <cell r="E25318" t="str">
            <v>Logistics</v>
          </cell>
          <cell r="F25318" t="str">
            <v>Water</v>
          </cell>
        </row>
        <row r="25319">
          <cell r="B25319">
            <v>26850</v>
          </cell>
          <cell r="C25319">
            <v>2014</v>
          </cell>
          <cell r="D25319" t="str">
            <v>401720  Allowances: Cellphone</v>
          </cell>
          <cell r="E25319" t="str">
            <v>Logistics</v>
          </cell>
          <cell r="F25319" t="str">
            <v>Water</v>
          </cell>
        </row>
        <row r="25320">
          <cell r="B25320">
            <v>12300</v>
          </cell>
          <cell r="C25320">
            <v>2014</v>
          </cell>
          <cell r="D25320" t="str">
            <v>401720  Allowances: Cellphone</v>
          </cell>
          <cell r="E25320" t="str">
            <v>TOC</v>
          </cell>
          <cell r="F25320" t="str">
            <v>Water</v>
          </cell>
        </row>
        <row r="25321">
          <cell r="B25321">
            <v>25740</v>
          </cell>
          <cell r="C25321">
            <v>2014</v>
          </cell>
          <cell r="D25321" t="str">
            <v>401720  Allowances: Cellphone</v>
          </cell>
          <cell r="E25321" t="str">
            <v>Informal Settlements</v>
          </cell>
          <cell r="F25321" t="str">
            <v>Water</v>
          </cell>
        </row>
        <row r="25322">
          <cell r="B25322">
            <v>20620</v>
          </cell>
          <cell r="C25322">
            <v>2014</v>
          </cell>
          <cell r="D25322" t="str">
            <v>401720  Allowances: Cellphone</v>
          </cell>
          <cell r="E25322" t="str">
            <v>TOC</v>
          </cell>
          <cell r="F25322" t="str">
            <v>Water</v>
          </cell>
        </row>
        <row r="25323">
          <cell r="B25323">
            <v>1680</v>
          </cell>
          <cell r="C25323">
            <v>2014</v>
          </cell>
          <cell r="D25323" t="str">
            <v>401720  Allowances: Cellphone</v>
          </cell>
          <cell r="E25323" t="str">
            <v>Informal Settlements</v>
          </cell>
          <cell r="F25323" t="str">
            <v>Water</v>
          </cell>
        </row>
        <row r="25324">
          <cell r="B25324">
            <v>17540</v>
          </cell>
          <cell r="C25324">
            <v>2014</v>
          </cell>
          <cell r="D25324" t="str">
            <v>401720  Allowances: Cellphone</v>
          </cell>
          <cell r="E25324" t="str">
            <v>Logistics</v>
          </cell>
          <cell r="F25324" t="str">
            <v>Water</v>
          </cell>
        </row>
        <row r="25325">
          <cell r="B25325">
            <v>6480</v>
          </cell>
          <cell r="C25325">
            <v>2014</v>
          </cell>
          <cell r="D25325" t="str">
            <v>401720  Allowances: Cellphone</v>
          </cell>
          <cell r="E25325" t="str">
            <v>District 6</v>
          </cell>
          <cell r="F25325" t="str">
            <v>Sewer</v>
          </cell>
        </row>
        <row r="25326">
          <cell r="B25326">
            <v>0</v>
          </cell>
          <cell r="C25326">
            <v>2014</v>
          </cell>
          <cell r="D25326" t="str">
            <v>401720  Allowances: Cellphone</v>
          </cell>
          <cell r="E25326" t="str">
            <v>District 4</v>
          </cell>
          <cell r="F25326" t="str">
            <v>Sewer</v>
          </cell>
        </row>
        <row r="25327">
          <cell r="B25327">
            <v>7200</v>
          </cell>
          <cell r="C25327">
            <v>2014</v>
          </cell>
          <cell r="D25327" t="str">
            <v>401720  Allowances: Cellphone</v>
          </cell>
          <cell r="E25327" t="str">
            <v>District 4</v>
          </cell>
          <cell r="F25327" t="str">
            <v>Sewer</v>
          </cell>
        </row>
        <row r="25328">
          <cell r="B25328">
            <v>14640</v>
          </cell>
          <cell r="C25328">
            <v>2014</v>
          </cell>
          <cell r="D25328" t="str">
            <v>401720  Allowances: Cellphone</v>
          </cell>
          <cell r="E25328" t="str">
            <v>District 4</v>
          </cell>
          <cell r="F25328" t="str">
            <v>Sewer</v>
          </cell>
        </row>
        <row r="25329">
          <cell r="B25329">
            <v>720</v>
          </cell>
          <cell r="C25329">
            <v>2014</v>
          </cell>
          <cell r="D25329" t="str">
            <v>401720  Allowances: Cellphone</v>
          </cell>
          <cell r="E25329" t="str">
            <v>District 3</v>
          </cell>
          <cell r="F25329" t="str">
            <v>Sewer</v>
          </cell>
        </row>
        <row r="25330">
          <cell r="B25330">
            <v>6960</v>
          </cell>
          <cell r="C25330">
            <v>2014</v>
          </cell>
          <cell r="D25330" t="str">
            <v>401720  Allowances: Cellphone</v>
          </cell>
          <cell r="E25330" t="str">
            <v>District 7</v>
          </cell>
          <cell r="F25330" t="str">
            <v>Sewer</v>
          </cell>
        </row>
        <row r="25331">
          <cell r="B25331">
            <v>36270</v>
          </cell>
          <cell r="C25331">
            <v>2014</v>
          </cell>
          <cell r="D25331" t="str">
            <v>401720  Allowances: Cellphone</v>
          </cell>
          <cell r="E25331" t="str">
            <v>District 1</v>
          </cell>
          <cell r="F25331" t="str">
            <v>Sewer</v>
          </cell>
        </row>
        <row r="25332">
          <cell r="B25332">
            <v>4560</v>
          </cell>
          <cell r="C25332">
            <v>2014</v>
          </cell>
          <cell r="D25332" t="str">
            <v>401720  Allowances: Cellphone</v>
          </cell>
          <cell r="E25332" t="str">
            <v>Informal Settlements</v>
          </cell>
          <cell r="F25332" t="str">
            <v>Sewer</v>
          </cell>
        </row>
        <row r="25333">
          <cell r="B25333">
            <v>32178.59</v>
          </cell>
          <cell r="C25333">
            <v>2014</v>
          </cell>
          <cell r="D25333" t="str">
            <v>401800  Allowances: Non-Pensionable</v>
          </cell>
          <cell r="E25333" t="str">
            <v>District 6</v>
          </cell>
          <cell r="F25333" t="str">
            <v>Water</v>
          </cell>
        </row>
        <row r="25334">
          <cell r="B25334">
            <v>3571.67</v>
          </cell>
          <cell r="C25334">
            <v>2014</v>
          </cell>
          <cell r="D25334" t="str">
            <v>401800  Allowances: Non-Pensionable</v>
          </cell>
          <cell r="E25334" t="str">
            <v>District 8</v>
          </cell>
          <cell r="F25334" t="str">
            <v>Water</v>
          </cell>
        </row>
        <row r="25335">
          <cell r="B25335">
            <v>367138.94</v>
          </cell>
          <cell r="C25335">
            <v>2014</v>
          </cell>
          <cell r="D25335" t="str">
            <v>401800  Allowances: Non-Pensionable</v>
          </cell>
          <cell r="E25335" t="str">
            <v>District 8</v>
          </cell>
          <cell r="F25335" t="str">
            <v>Water</v>
          </cell>
        </row>
        <row r="25336">
          <cell r="B25336">
            <v>58871.72</v>
          </cell>
          <cell r="C25336">
            <v>2014</v>
          </cell>
          <cell r="D25336" t="str">
            <v>401800  Allowances: Non-Pensionable</v>
          </cell>
          <cell r="E25336" t="str">
            <v>District 6</v>
          </cell>
          <cell r="F25336" t="str">
            <v>Water</v>
          </cell>
        </row>
        <row r="25337">
          <cell r="B25337">
            <v>25279.13</v>
          </cell>
          <cell r="C25337">
            <v>2014</v>
          </cell>
          <cell r="D25337" t="str">
            <v>401800  Allowances: Non-Pensionable</v>
          </cell>
          <cell r="E25337" t="str">
            <v>District 3</v>
          </cell>
          <cell r="F25337" t="str">
            <v>Water</v>
          </cell>
        </row>
        <row r="25338">
          <cell r="B25338">
            <v>0</v>
          </cell>
          <cell r="C25338">
            <v>2014</v>
          </cell>
          <cell r="D25338" t="str">
            <v>401800  Allowances: Non-Pensionable</v>
          </cell>
          <cell r="E25338" t="str">
            <v>District 3</v>
          </cell>
          <cell r="F25338" t="str">
            <v>Water</v>
          </cell>
        </row>
        <row r="25339">
          <cell r="B25339">
            <v>113360.38</v>
          </cell>
          <cell r="C25339">
            <v>2014</v>
          </cell>
          <cell r="D25339" t="str">
            <v>401800  Allowances: Non-Pensionable</v>
          </cell>
          <cell r="E25339" t="str">
            <v>District 3</v>
          </cell>
          <cell r="F25339" t="str">
            <v>Water</v>
          </cell>
        </row>
        <row r="25340">
          <cell r="B25340">
            <v>6018.86</v>
          </cell>
          <cell r="C25340">
            <v>2014</v>
          </cell>
          <cell r="D25340" t="str">
            <v>401800  Allowances: Non-Pensionable</v>
          </cell>
          <cell r="E25340" t="str">
            <v>District 4</v>
          </cell>
          <cell r="F25340" t="str">
            <v>Water</v>
          </cell>
        </row>
        <row r="25341">
          <cell r="B25341">
            <v>15228.37</v>
          </cell>
          <cell r="C25341">
            <v>2014</v>
          </cell>
          <cell r="D25341" t="str">
            <v>401800  Allowances: Non-Pensionable</v>
          </cell>
          <cell r="E25341" t="str">
            <v>District 4</v>
          </cell>
          <cell r="F25341" t="str">
            <v>Water</v>
          </cell>
        </row>
        <row r="25342">
          <cell r="B25342">
            <v>193047.17</v>
          </cell>
          <cell r="C25342">
            <v>2014</v>
          </cell>
          <cell r="D25342" t="str">
            <v>401800  Allowances: Non-Pensionable</v>
          </cell>
          <cell r="E25342" t="str">
            <v>District 4</v>
          </cell>
          <cell r="F25342" t="str">
            <v>Water</v>
          </cell>
        </row>
        <row r="25343">
          <cell r="B25343">
            <v>190096.67</v>
          </cell>
          <cell r="C25343">
            <v>2014</v>
          </cell>
          <cell r="D25343" t="str">
            <v>401800  Allowances: Non-Pensionable</v>
          </cell>
          <cell r="E25343" t="str">
            <v>District 4</v>
          </cell>
          <cell r="F25343" t="str">
            <v>Water</v>
          </cell>
        </row>
        <row r="25344">
          <cell r="B25344">
            <v>79200.81</v>
          </cell>
          <cell r="C25344">
            <v>2014</v>
          </cell>
          <cell r="D25344" t="str">
            <v>401800  Allowances: Non-Pensionable</v>
          </cell>
          <cell r="E25344" t="str">
            <v>District 4</v>
          </cell>
          <cell r="F25344" t="str">
            <v>Water</v>
          </cell>
        </row>
        <row r="25345">
          <cell r="B25345">
            <v>0</v>
          </cell>
          <cell r="C25345">
            <v>2014</v>
          </cell>
          <cell r="D25345" t="str">
            <v>401800  Allowances: Non-Pensionable</v>
          </cell>
          <cell r="E25345" t="str">
            <v>District 8</v>
          </cell>
          <cell r="F25345" t="str">
            <v>Water</v>
          </cell>
        </row>
        <row r="25346">
          <cell r="B25346">
            <v>0</v>
          </cell>
          <cell r="C25346">
            <v>2014</v>
          </cell>
          <cell r="D25346" t="str">
            <v>401800  Allowances: Non-Pensionable</v>
          </cell>
          <cell r="E25346" t="str">
            <v>District 8</v>
          </cell>
          <cell r="F25346" t="str">
            <v>Water</v>
          </cell>
        </row>
        <row r="25347">
          <cell r="B25347">
            <v>0</v>
          </cell>
          <cell r="C25347">
            <v>2014</v>
          </cell>
          <cell r="D25347" t="str">
            <v>401800  Allowances: Non-Pensionable</v>
          </cell>
          <cell r="E25347" t="str">
            <v>District 1</v>
          </cell>
          <cell r="F25347" t="str">
            <v>Water</v>
          </cell>
        </row>
        <row r="25348">
          <cell r="B25348">
            <v>0</v>
          </cell>
          <cell r="C25348">
            <v>2014</v>
          </cell>
          <cell r="D25348" t="str">
            <v>401800  Allowances: Non-Pensionable</v>
          </cell>
          <cell r="E25348" t="str">
            <v>District 8</v>
          </cell>
          <cell r="F25348" t="str">
            <v>Water</v>
          </cell>
        </row>
        <row r="25349">
          <cell r="B25349">
            <v>19437.7</v>
          </cell>
          <cell r="C25349">
            <v>2014</v>
          </cell>
          <cell r="D25349" t="str">
            <v>401800  Allowances: Non-Pensionable</v>
          </cell>
          <cell r="E25349" t="str">
            <v>District 6</v>
          </cell>
          <cell r="F25349" t="str">
            <v>Water</v>
          </cell>
        </row>
        <row r="25350">
          <cell r="B25350">
            <v>110560.47</v>
          </cell>
          <cell r="C25350">
            <v>2014</v>
          </cell>
          <cell r="D25350" t="str">
            <v>401800  Allowances: Non-Pensionable</v>
          </cell>
          <cell r="E25350" t="str">
            <v>District 6</v>
          </cell>
          <cell r="F25350" t="str">
            <v>Water</v>
          </cell>
        </row>
        <row r="25351">
          <cell r="B25351">
            <v>125185.46</v>
          </cell>
          <cell r="C25351">
            <v>2014</v>
          </cell>
          <cell r="D25351" t="str">
            <v>401800  Allowances: Non-Pensionable</v>
          </cell>
          <cell r="E25351" t="str">
            <v>District 6</v>
          </cell>
          <cell r="F25351" t="str">
            <v>Water</v>
          </cell>
        </row>
        <row r="25352">
          <cell r="B25352">
            <v>169705.99</v>
          </cell>
          <cell r="C25352">
            <v>2014</v>
          </cell>
          <cell r="D25352" t="str">
            <v>401800  Allowances: Non-Pensionable</v>
          </cell>
          <cell r="E25352" t="str">
            <v>District 6</v>
          </cell>
          <cell r="F25352" t="str">
            <v>Water</v>
          </cell>
        </row>
        <row r="25353">
          <cell r="B25353">
            <v>236078.14</v>
          </cell>
          <cell r="C25353">
            <v>2014</v>
          </cell>
          <cell r="D25353" t="str">
            <v>401800  Allowances: Non-Pensionable</v>
          </cell>
          <cell r="E25353" t="str">
            <v>District 6</v>
          </cell>
          <cell r="F25353" t="str">
            <v>Water</v>
          </cell>
        </row>
        <row r="25354">
          <cell r="B25354">
            <v>124306.63</v>
          </cell>
          <cell r="C25354">
            <v>2014</v>
          </cell>
          <cell r="D25354" t="str">
            <v>401800  Allowances: Non-Pensionable</v>
          </cell>
          <cell r="E25354" t="str">
            <v>District 8</v>
          </cell>
          <cell r="F25354" t="str">
            <v>Water</v>
          </cell>
        </row>
        <row r="25355">
          <cell r="B25355">
            <v>414476.64</v>
          </cell>
          <cell r="C25355">
            <v>2014</v>
          </cell>
          <cell r="D25355" t="str">
            <v>401800  Allowances: Non-Pensionable</v>
          </cell>
          <cell r="E25355" t="str">
            <v>District 8</v>
          </cell>
          <cell r="F25355" t="str">
            <v>Water</v>
          </cell>
        </row>
        <row r="25356">
          <cell r="B25356">
            <v>4157.12</v>
          </cell>
          <cell r="C25356">
            <v>2014</v>
          </cell>
          <cell r="D25356" t="str">
            <v>401800  Allowances: Non-Pensionable</v>
          </cell>
          <cell r="E25356" t="str">
            <v>District 8</v>
          </cell>
          <cell r="F25356" t="str">
            <v>Water</v>
          </cell>
        </row>
        <row r="25357">
          <cell r="B25357">
            <v>7897.1</v>
          </cell>
          <cell r="C25357">
            <v>2014</v>
          </cell>
          <cell r="D25357" t="str">
            <v>401800  Allowances: Non-Pensionable</v>
          </cell>
          <cell r="E25357" t="str">
            <v>District 8</v>
          </cell>
          <cell r="F25357" t="str">
            <v>Water</v>
          </cell>
        </row>
        <row r="25358">
          <cell r="B25358">
            <v>46283.41</v>
          </cell>
          <cell r="C25358">
            <v>2014</v>
          </cell>
          <cell r="D25358" t="str">
            <v>401800  Allowances: Non-Pensionable</v>
          </cell>
          <cell r="E25358" t="str">
            <v>District 8</v>
          </cell>
          <cell r="F25358" t="str">
            <v>Water</v>
          </cell>
        </row>
        <row r="25359">
          <cell r="B25359">
            <v>48851.82</v>
          </cell>
          <cell r="C25359">
            <v>2014</v>
          </cell>
          <cell r="D25359" t="str">
            <v>401800  Allowances: Non-Pensionable</v>
          </cell>
          <cell r="E25359" t="str">
            <v>District 8</v>
          </cell>
          <cell r="F25359" t="str">
            <v>Water</v>
          </cell>
        </row>
        <row r="25360">
          <cell r="B25360">
            <v>43208.94</v>
          </cell>
          <cell r="C25360">
            <v>2014</v>
          </cell>
          <cell r="D25360" t="str">
            <v>401800  Allowances: Non-Pensionable</v>
          </cell>
          <cell r="E25360" t="str">
            <v>District 8</v>
          </cell>
          <cell r="F25360" t="str">
            <v>Water</v>
          </cell>
        </row>
        <row r="25361">
          <cell r="B25361">
            <v>5292625.12</v>
          </cell>
          <cell r="C25361">
            <v>2014</v>
          </cell>
          <cell r="D25361" t="str">
            <v>401800  Allowances: Non-Pensionable</v>
          </cell>
          <cell r="E25361" t="str">
            <v>District 8</v>
          </cell>
          <cell r="F25361" t="str">
            <v>Water</v>
          </cell>
        </row>
        <row r="25362">
          <cell r="B25362">
            <v>0</v>
          </cell>
          <cell r="C25362">
            <v>2014</v>
          </cell>
          <cell r="D25362" t="str">
            <v>401800  Allowances: Non-Pensionable</v>
          </cell>
          <cell r="E25362" t="str">
            <v>Informal Settlements</v>
          </cell>
          <cell r="F25362" t="str">
            <v>Sewer</v>
          </cell>
        </row>
        <row r="25363">
          <cell r="B25363">
            <v>58194.32</v>
          </cell>
          <cell r="C25363">
            <v>2014</v>
          </cell>
          <cell r="D25363" t="str">
            <v>401800  Allowances: Non-Pensionable</v>
          </cell>
          <cell r="E25363" t="str">
            <v>Informal Settlements</v>
          </cell>
          <cell r="F25363" t="str">
            <v>Sewer</v>
          </cell>
        </row>
        <row r="25364">
          <cell r="B25364">
            <v>330452</v>
          </cell>
          <cell r="C25364">
            <v>2014</v>
          </cell>
          <cell r="D25364" t="str">
            <v>401800  Allowances: Non-Pensionable</v>
          </cell>
          <cell r="E25364" t="str">
            <v>District 1</v>
          </cell>
          <cell r="F25364" t="str">
            <v>Sewer</v>
          </cell>
        </row>
        <row r="25365">
          <cell r="B25365">
            <v>274157.44</v>
          </cell>
          <cell r="C25365">
            <v>2014</v>
          </cell>
          <cell r="D25365" t="str">
            <v>401800  Allowances: Non-Pensionable</v>
          </cell>
          <cell r="E25365" t="str">
            <v>District 7</v>
          </cell>
          <cell r="F25365" t="str">
            <v>Sewer</v>
          </cell>
        </row>
        <row r="25366">
          <cell r="B25366">
            <v>70689.509999999995</v>
          </cell>
          <cell r="C25366">
            <v>2014</v>
          </cell>
          <cell r="D25366" t="str">
            <v>401800  Allowances: Non-Pensionable</v>
          </cell>
          <cell r="E25366" t="str">
            <v>District 6</v>
          </cell>
          <cell r="F25366" t="str">
            <v>Sewer</v>
          </cell>
        </row>
        <row r="25367">
          <cell r="B25367">
            <v>5794.41</v>
          </cell>
          <cell r="C25367">
            <v>2014</v>
          </cell>
          <cell r="D25367" t="str">
            <v>401800  Allowances: Non-Pensionable</v>
          </cell>
          <cell r="E25367" t="str">
            <v>TOC</v>
          </cell>
          <cell r="F25367" t="str">
            <v>Sewer</v>
          </cell>
        </row>
        <row r="25368">
          <cell r="B25368">
            <v>371057.63</v>
          </cell>
          <cell r="C25368">
            <v>2014</v>
          </cell>
          <cell r="D25368" t="str">
            <v>401800  Allowances: Non-Pensionable</v>
          </cell>
          <cell r="E25368" t="str">
            <v>District 3</v>
          </cell>
          <cell r="F25368" t="str">
            <v>Sewer</v>
          </cell>
        </row>
        <row r="25369">
          <cell r="B25369">
            <v>205619.25</v>
          </cell>
          <cell r="C25369">
            <v>2014</v>
          </cell>
          <cell r="D25369" t="str">
            <v>401800  Allowances: Non-Pensionable</v>
          </cell>
          <cell r="E25369" t="str">
            <v>District 4</v>
          </cell>
          <cell r="F25369" t="str">
            <v>Sewer</v>
          </cell>
        </row>
        <row r="25370">
          <cell r="B25370">
            <v>212876.89</v>
          </cell>
          <cell r="C25370">
            <v>2014</v>
          </cell>
          <cell r="D25370" t="str">
            <v>401800  Allowances: Non-Pensionable</v>
          </cell>
          <cell r="E25370" t="str">
            <v>District 4</v>
          </cell>
          <cell r="F25370" t="str">
            <v>Sewer</v>
          </cell>
        </row>
        <row r="25371">
          <cell r="B25371">
            <v>159158.32999999999</v>
          </cell>
          <cell r="C25371">
            <v>2014</v>
          </cell>
          <cell r="D25371" t="str">
            <v>401800  Allowances: Non-Pensionable</v>
          </cell>
          <cell r="E25371" t="str">
            <v>District 4</v>
          </cell>
          <cell r="F25371" t="str">
            <v>Sewer</v>
          </cell>
        </row>
        <row r="25372">
          <cell r="B25372">
            <v>303851.92</v>
          </cell>
          <cell r="C25372">
            <v>2014</v>
          </cell>
          <cell r="D25372" t="str">
            <v>401800  Allowances: Non-Pensionable</v>
          </cell>
          <cell r="E25372" t="str">
            <v>District 7</v>
          </cell>
          <cell r="F25372" t="str">
            <v>Sewer</v>
          </cell>
        </row>
        <row r="25373">
          <cell r="B25373">
            <v>30194.560000000001</v>
          </cell>
          <cell r="C25373">
            <v>2014</v>
          </cell>
          <cell r="D25373" t="str">
            <v>401800  Allowances: Non-Pensionable</v>
          </cell>
          <cell r="E25373" t="str">
            <v>District 6</v>
          </cell>
          <cell r="F25373" t="str">
            <v>Sewer</v>
          </cell>
        </row>
        <row r="25374">
          <cell r="B25374">
            <v>33854.379999999997</v>
          </cell>
          <cell r="C25374">
            <v>2014</v>
          </cell>
          <cell r="D25374" t="str">
            <v>401800  Allowances: Non-Pensionable</v>
          </cell>
          <cell r="E25374" t="str">
            <v>District 6</v>
          </cell>
          <cell r="F25374" t="str">
            <v>Sewer</v>
          </cell>
        </row>
        <row r="25375">
          <cell r="B25375">
            <v>224948.19</v>
          </cell>
          <cell r="C25375">
            <v>2014</v>
          </cell>
          <cell r="D25375" t="str">
            <v>401800  Allowances: Non-Pensionable</v>
          </cell>
          <cell r="E25375" t="str">
            <v>District 6</v>
          </cell>
          <cell r="F25375" t="str">
            <v>Sewer</v>
          </cell>
        </row>
        <row r="25376">
          <cell r="B25376">
            <v>0</v>
          </cell>
          <cell r="C25376">
            <v>2014</v>
          </cell>
          <cell r="D25376" t="str">
            <v>401800  Allowances: Non-Pensionable</v>
          </cell>
          <cell r="E25376" t="str">
            <v>District 7</v>
          </cell>
          <cell r="F25376" t="str">
            <v>Sewer</v>
          </cell>
        </row>
        <row r="25377">
          <cell r="B25377">
            <v>3359.44</v>
          </cell>
          <cell r="C25377">
            <v>2014</v>
          </cell>
          <cell r="D25377" t="str">
            <v>401800  Allowances: Non-Pensionable</v>
          </cell>
          <cell r="E25377" t="str">
            <v>District 7</v>
          </cell>
          <cell r="F25377" t="str">
            <v>Sewer</v>
          </cell>
        </row>
        <row r="25378">
          <cell r="B25378">
            <v>115793.83</v>
          </cell>
          <cell r="C25378">
            <v>2014</v>
          </cell>
          <cell r="D25378" t="str">
            <v>401800  Allowances: Non-Pensionable</v>
          </cell>
          <cell r="E25378" t="str">
            <v>Informal Settlements</v>
          </cell>
          <cell r="F25378" t="str">
            <v>Water</v>
          </cell>
        </row>
        <row r="25379">
          <cell r="B25379">
            <v>310491</v>
          </cell>
          <cell r="C25379">
            <v>2014</v>
          </cell>
          <cell r="D25379" t="str">
            <v>401800  Allowances: Non-Pensionable</v>
          </cell>
          <cell r="E25379" t="str">
            <v>TOC</v>
          </cell>
          <cell r="F25379" t="str">
            <v>Water</v>
          </cell>
        </row>
        <row r="25380">
          <cell r="B25380">
            <v>20731.939999999999</v>
          </cell>
          <cell r="C25380">
            <v>2014</v>
          </cell>
          <cell r="D25380" t="str">
            <v>401800  Allowances: Non-Pensionable</v>
          </cell>
          <cell r="E25380" t="str">
            <v>Informal Settlements</v>
          </cell>
          <cell r="F25380" t="str">
            <v>Water</v>
          </cell>
        </row>
        <row r="25381">
          <cell r="B25381">
            <v>63803.77</v>
          </cell>
          <cell r="C25381">
            <v>2014</v>
          </cell>
          <cell r="D25381" t="str">
            <v>401800  Allowances: Non-Pensionable</v>
          </cell>
          <cell r="E25381" t="str">
            <v>TOC</v>
          </cell>
          <cell r="F25381" t="str">
            <v>Water</v>
          </cell>
        </row>
        <row r="25382">
          <cell r="B25382">
            <v>33967.49</v>
          </cell>
          <cell r="C25382">
            <v>2014</v>
          </cell>
          <cell r="D25382" t="str">
            <v>401800  Allowances: Non-Pensionable</v>
          </cell>
          <cell r="E25382" t="str">
            <v>Logistics</v>
          </cell>
          <cell r="F25382" t="str">
            <v>Water</v>
          </cell>
        </row>
        <row r="25383">
          <cell r="B25383">
            <v>84741.15</v>
          </cell>
          <cell r="C25383">
            <v>2014</v>
          </cell>
          <cell r="D25383" t="str">
            <v>401800  Allowances: Non-Pensionable</v>
          </cell>
          <cell r="E25383" t="str">
            <v>Logistics</v>
          </cell>
          <cell r="F25383" t="str">
            <v>Water</v>
          </cell>
        </row>
        <row r="25384">
          <cell r="B25384">
            <v>195388.35</v>
          </cell>
          <cell r="C25384">
            <v>2014</v>
          </cell>
          <cell r="D25384" t="str">
            <v>401800  Allowances: Non-Pensionable</v>
          </cell>
          <cell r="E25384" t="str">
            <v>Logistics</v>
          </cell>
          <cell r="F25384" t="str">
            <v>Water</v>
          </cell>
        </row>
        <row r="25385">
          <cell r="B25385">
            <v>59879.42</v>
          </cell>
          <cell r="C25385">
            <v>2014</v>
          </cell>
          <cell r="D25385" t="str">
            <v>401800  Allowances: Non-Pensionable</v>
          </cell>
          <cell r="E25385" t="str">
            <v>Logistics</v>
          </cell>
          <cell r="F25385" t="str">
            <v>Water</v>
          </cell>
        </row>
        <row r="25386">
          <cell r="B25386">
            <v>149092.65</v>
          </cell>
          <cell r="C25386">
            <v>2014</v>
          </cell>
          <cell r="D25386" t="str">
            <v>401800  Allowances: Non-Pensionable</v>
          </cell>
          <cell r="E25386" t="str">
            <v>Logistics</v>
          </cell>
          <cell r="F25386" t="str">
            <v>Water</v>
          </cell>
        </row>
        <row r="25387">
          <cell r="B25387">
            <v>48288.04</v>
          </cell>
          <cell r="C25387">
            <v>2014</v>
          </cell>
          <cell r="D25387" t="str">
            <v>401800  Allowances: Non-Pensionable</v>
          </cell>
          <cell r="E25387" t="str">
            <v>District 1</v>
          </cell>
          <cell r="F25387" t="str">
            <v>Water</v>
          </cell>
        </row>
        <row r="25388">
          <cell r="B25388">
            <v>22259.82</v>
          </cell>
          <cell r="C25388">
            <v>2014</v>
          </cell>
          <cell r="D25388" t="str">
            <v>401800  Allowances: Non-Pensionable</v>
          </cell>
          <cell r="E25388" t="str">
            <v>District 1</v>
          </cell>
          <cell r="F25388" t="str">
            <v>Water</v>
          </cell>
        </row>
        <row r="25389">
          <cell r="B25389">
            <v>2723.26</v>
          </cell>
          <cell r="C25389">
            <v>2014</v>
          </cell>
          <cell r="D25389" t="str">
            <v>401800  Allowances: Non-Pensionable</v>
          </cell>
          <cell r="E25389" t="str">
            <v>District 1</v>
          </cell>
          <cell r="F25389" t="str">
            <v>Water</v>
          </cell>
        </row>
        <row r="25390">
          <cell r="B25390">
            <v>433583.79</v>
          </cell>
          <cell r="C25390">
            <v>2014</v>
          </cell>
          <cell r="D25390" t="str">
            <v>401800  Allowances: Non-Pensionable</v>
          </cell>
          <cell r="E25390" t="str">
            <v>District 1</v>
          </cell>
          <cell r="F25390" t="str">
            <v>Water</v>
          </cell>
        </row>
        <row r="25391">
          <cell r="B25391">
            <v>1822.24</v>
          </cell>
          <cell r="C25391">
            <v>2014</v>
          </cell>
          <cell r="D25391" t="str">
            <v>401820  Allowances: Standby</v>
          </cell>
          <cell r="E25391" t="str">
            <v>District 1</v>
          </cell>
          <cell r="F25391" t="str">
            <v>Water</v>
          </cell>
        </row>
        <row r="25392">
          <cell r="B25392">
            <v>218041.47</v>
          </cell>
          <cell r="C25392">
            <v>2014</v>
          </cell>
          <cell r="D25392" t="str">
            <v>401820  Allowances: Standby</v>
          </cell>
          <cell r="E25392" t="str">
            <v>District 1</v>
          </cell>
          <cell r="F25392" t="str">
            <v>Water</v>
          </cell>
        </row>
        <row r="25393">
          <cell r="B25393">
            <v>18448.23</v>
          </cell>
          <cell r="C25393">
            <v>2014</v>
          </cell>
          <cell r="D25393" t="str">
            <v>401820  Allowances: Standby</v>
          </cell>
          <cell r="E25393" t="str">
            <v>District 6</v>
          </cell>
          <cell r="F25393" t="str">
            <v>Water</v>
          </cell>
        </row>
        <row r="25394">
          <cell r="B25394">
            <v>118656.15</v>
          </cell>
          <cell r="C25394">
            <v>2014</v>
          </cell>
          <cell r="D25394" t="str">
            <v>401820  Allowances: Standby</v>
          </cell>
          <cell r="E25394" t="str">
            <v>District 8</v>
          </cell>
          <cell r="F25394" t="str">
            <v>Water</v>
          </cell>
        </row>
        <row r="25395">
          <cell r="B25395">
            <v>44897.82</v>
          </cell>
          <cell r="C25395">
            <v>2014</v>
          </cell>
          <cell r="D25395" t="str">
            <v>401820  Allowances: Standby</v>
          </cell>
          <cell r="E25395" t="str">
            <v>District 6</v>
          </cell>
          <cell r="F25395" t="str">
            <v>Water</v>
          </cell>
        </row>
        <row r="25396">
          <cell r="B25396">
            <v>20195.900000000001</v>
          </cell>
          <cell r="C25396">
            <v>2014</v>
          </cell>
          <cell r="D25396" t="str">
            <v>401820  Allowances: Standby</v>
          </cell>
          <cell r="E25396" t="str">
            <v>District 3</v>
          </cell>
          <cell r="F25396" t="str">
            <v>Water</v>
          </cell>
        </row>
        <row r="25397">
          <cell r="B25397">
            <v>73668.899999999994</v>
          </cell>
          <cell r="C25397">
            <v>2014</v>
          </cell>
          <cell r="D25397" t="str">
            <v>401820  Allowances: Standby</v>
          </cell>
          <cell r="E25397" t="str">
            <v>District 3</v>
          </cell>
          <cell r="F25397" t="str">
            <v>Water</v>
          </cell>
        </row>
        <row r="25398">
          <cell r="B25398">
            <v>5066.05</v>
          </cell>
          <cell r="C25398">
            <v>2014</v>
          </cell>
          <cell r="D25398" t="str">
            <v>401820  Allowances: Standby</v>
          </cell>
          <cell r="E25398" t="str">
            <v>District 4</v>
          </cell>
          <cell r="F25398" t="str">
            <v>Water</v>
          </cell>
        </row>
        <row r="25399">
          <cell r="B25399">
            <v>14633.37</v>
          </cell>
          <cell r="C25399">
            <v>2014</v>
          </cell>
          <cell r="D25399" t="str">
            <v>401820  Allowances: Standby</v>
          </cell>
          <cell r="E25399" t="str">
            <v>District 4</v>
          </cell>
          <cell r="F25399" t="str">
            <v>Water</v>
          </cell>
        </row>
        <row r="25400">
          <cell r="B25400">
            <v>154271.16</v>
          </cell>
          <cell r="C25400">
            <v>2014</v>
          </cell>
          <cell r="D25400" t="str">
            <v>401820  Allowances: Standby</v>
          </cell>
          <cell r="E25400" t="str">
            <v>District 4</v>
          </cell>
          <cell r="F25400" t="str">
            <v>Water</v>
          </cell>
        </row>
        <row r="25401">
          <cell r="B25401">
            <v>93085.83</v>
          </cell>
          <cell r="C25401">
            <v>2014</v>
          </cell>
          <cell r="D25401" t="str">
            <v>401820  Allowances: Standby</v>
          </cell>
          <cell r="E25401" t="str">
            <v>District 4</v>
          </cell>
          <cell r="F25401" t="str">
            <v>Water</v>
          </cell>
        </row>
        <row r="25402">
          <cell r="B25402">
            <v>59727.76</v>
          </cell>
          <cell r="C25402">
            <v>2014</v>
          </cell>
          <cell r="D25402" t="str">
            <v>401820  Allowances: Standby</v>
          </cell>
          <cell r="E25402" t="str">
            <v>District 4</v>
          </cell>
          <cell r="F25402" t="str">
            <v>Water</v>
          </cell>
        </row>
        <row r="25403">
          <cell r="B25403">
            <v>14481.5</v>
          </cell>
          <cell r="C25403">
            <v>2014</v>
          </cell>
          <cell r="D25403" t="str">
            <v>401820  Allowances: Standby</v>
          </cell>
          <cell r="E25403" t="str">
            <v>District 6</v>
          </cell>
          <cell r="F25403" t="str">
            <v>Water</v>
          </cell>
        </row>
        <row r="25404">
          <cell r="B25404">
            <v>86346.94</v>
          </cell>
          <cell r="C25404">
            <v>2014</v>
          </cell>
          <cell r="D25404" t="str">
            <v>401820  Allowances: Standby</v>
          </cell>
          <cell r="E25404" t="str">
            <v>District 6</v>
          </cell>
          <cell r="F25404" t="str">
            <v>Water</v>
          </cell>
        </row>
        <row r="25405">
          <cell r="B25405">
            <v>38848.44</v>
          </cell>
          <cell r="C25405">
            <v>2014</v>
          </cell>
          <cell r="D25405" t="str">
            <v>401820  Allowances: Standby</v>
          </cell>
          <cell r="E25405" t="str">
            <v>District 6</v>
          </cell>
          <cell r="F25405" t="str">
            <v>Water</v>
          </cell>
        </row>
        <row r="25406">
          <cell r="B25406">
            <v>101096.27</v>
          </cell>
          <cell r="C25406">
            <v>2014</v>
          </cell>
          <cell r="D25406" t="str">
            <v>401820  Allowances: Standby</v>
          </cell>
          <cell r="E25406" t="str">
            <v>District 6</v>
          </cell>
          <cell r="F25406" t="str">
            <v>Water</v>
          </cell>
        </row>
        <row r="25407">
          <cell r="B25407">
            <v>132672.51</v>
          </cell>
          <cell r="C25407">
            <v>2014</v>
          </cell>
          <cell r="D25407" t="str">
            <v>401820  Allowances: Standby</v>
          </cell>
          <cell r="E25407" t="str">
            <v>District 6</v>
          </cell>
          <cell r="F25407" t="str">
            <v>Water</v>
          </cell>
        </row>
        <row r="25408">
          <cell r="B25408">
            <v>20923.599999999999</v>
          </cell>
          <cell r="C25408">
            <v>2014</v>
          </cell>
          <cell r="D25408" t="str">
            <v>401820  Allowances: Standby</v>
          </cell>
          <cell r="E25408" t="str">
            <v>District 8</v>
          </cell>
          <cell r="F25408" t="str">
            <v>Water</v>
          </cell>
        </row>
        <row r="25409">
          <cell r="B25409">
            <v>221590.53</v>
          </cell>
          <cell r="C25409">
            <v>2014</v>
          </cell>
          <cell r="D25409" t="str">
            <v>401820  Allowances: Standby</v>
          </cell>
          <cell r="E25409" t="str">
            <v>District 8</v>
          </cell>
          <cell r="F25409" t="str">
            <v>Water</v>
          </cell>
        </row>
        <row r="25410">
          <cell r="B25410">
            <v>5460.82</v>
          </cell>
          <cell r="C25410">
            <v>2014</v>
          </cell>
          <cell r="D25410" t="str">
            <v>401820  Allowances: Standby</v>
          </cell>
          <cell r="E25410" t="str">
            <v>District 8</v>
          </cell>
          <cell r="F25410" t="str">
            <v>Water</v>
          </cell>
        </row>
        <row r="25411">
          <cell r="B25411">
            <v>31709.200000000001</v>
          </cell>
          <cell r="C25411">
            <v>2014</v>
          </cell>
          <cell r="D25411" t="str">
            <v>401820  Allowances: Standby</v>
          </cell>
          <cell r="E25411" t="str">
            <v>District 8</v>
          </cell>
          <cell r="F25411" t="str">
            <v>Water</v>
          </cell>
        </row>
        <row r="25412">
          <cell r="B25412">
            <v>21978.52</v>
          </cell>
          <cell r="C25412">
            <v>2014</v>
          </cell>
          <cell r="D25412" t="str">
            <v>401820  Allowances: Standby</v>
          </cell>
          <cell r="E25412" t="str">
            <v>District 8</v>
          </cell>
          <cell r="F25412" t="str">
            <v>Water</v>
          </cell>
        </row>
        <row r="25413">
          <cell r="B25413">
            <v>30130.12</v>
          </cell>
          <cell r="C25413">
            <v>2014</v>
          </cell>
          <cell r="D25413" t="str">
            <v>401820  Allowances: Standby</v>
          </cell>
          <cell r="E25413" t="str">
            <v>District 8</v>
          </cell>
          <cell r="F25413" t="str">
            <v>Water</v>
          </cell>
        </row>
        <row r="25414">
          <cell r="B25414">
            <v>414412.22</v>
          </cell>
          <cell r="C25414">
            <v>2014</v>
          </cell>
          <cell r="D25414" t="str">
            <v>401820  Allowances: Standby</v>
          </cell>
          <cell r="E25414" t="str">
            <v>District 8</v>
          </cell>
          <cell r="F25414" t="str">
            <v>Water</v>
          </cell>
        </row>
        <row r="25415">
          <cell r="B25415">
            <v>14385.77</v>
          </cell>
          <cell r="C25415">
            <v>2014</v>
          </cell>
          <cell r="D25415" t="str">
            <v>401820  Allowances: Standby</v>
          </cell>
          <cell r="E25415" t="str">
            <v>District 1</v>
          </cell>
          <cell r="F25415" t="str">
            <v>Water</v>
          </cell>
        </row>
        <row r="25416">
          <cell r="B25416">
            <v>52534.78</v>
          </cell>
          <cell r="C25416">
            <v>2014</v>
          </cell>
          <cell r="D25416" t="str">
            <v>401820  Allowances: Standby</v>
          </cell>
          <cell r="E25416" t="str">
            <v>Informal Settlements</v>
          </cell>
          <cell r="F25416" t="str">
            <v>Sewer</v>
          </cell>
        </row>
        <row r="25417">
          <cell r="B25417">
            <v>196637.28</v>
          </cell>
          <cell r="C25417">
            <v>2014</v>
          </cell>
          <cell r="D25417" t="str">
            <v>401820  Allowances: Standby</v>
          </cell>
          <cell r="E25417" t="str">
            <v>District 1</v>
          </cell>
          <cell r="F25417" t="str">
            <v>Sewer</v>
          </cell>
        </row>
        <row r="25418">
          <cell r="B25418">
            <v>109974.47</v>
          </cell>
          <cell r="C25418">
            <v>2014</v>
          </cell>
          <cell r="D25418" t="str">
            <v>401820  Allowances: Standby</v>
          </cell>
          <cell r="E25418" t="str">
            <v>District 7</v>
          </cell>
          <cell r="F25418" t="str">
            <v>Sewer</v>
          </cell>
        </row>
        <row r="25419">
          <cell r="B25419">
            <v>42936.41</v>
          </cell>
          <cell r="C25419">
            <v>2014</v>
          </cell>
          <cell r="D25419" t="str">
            <v>401820  Allowances: Standby</v>
          </cell>
          <cell r="E25419" t="str">
            <v>District 6</v>
          </cell>
          <cell r="F25419" t="str">
            <v>Sewer</v>
          </cell>
        </row>
        <row r="25420">
          <cell r="B25420">
            <v>3732.03</v>
          </cell>
          <cell r="C25420">
            <v>2014</v>
          </cell>
          <cell r="D25420" t="str">
            <v>401820  Allowances: Standby</v>
          </cell>
          <cell r="E25420" t="str">
            <v>TOC</v>
          </cell>
          <cell r="F25420" t="str">
            <v>Sewer</v>
          </cell>
        </row>
        <row r="25421">
          <cell r="B25421">
            <v>70080.94</v>
          </cell>
          <cell r="C25421">
            <v>2014</v>
          </cell>
          <cell r="D25421" t="str">
            <v>401820  Allowances: Standby</v>
          </cell>
          <cell r="E25421" t="str">
            <v>District 3</v>
          </cell>
          <cell r="F25421" t="str">
            <v>Sewer</v>
          </cell>
        </row>
        <row r="25422">
          <cell r="B25422">
            <v>154785.47</v>
          </cell>
          <cell r="C25422">
            <v>2014</v>
          </cell>
          <cell r="D25422" t="str">
            <v>401820  Allowances: Standby</v>
          </cell>
          <cell r="E25422" t="str">
            <v>District 4</v>
          </cell>
          <cell r="F25422" t="str">
            <v>Sewer</v>
          </cell>
        </row>
        <row r="25423">
          <cell r="B25423">
            <v>121355.45</v>
          </cell>
          <cell r="C25423">
            <v>2014</v>
          </cell>
          <cell r="D25423" t="str">
            <v>401820  Allowances: Standby</v>
          </cell>
          <cell r="E25423" t="str">
            <v>District 4</v>
          </cell>
          <cell r="F25423" t="str">
            <v>Sewer</v>
          </cell>
        </row>
        <row r="25424">
          <cell r="B25424">
            <v>57500.07</v>
          </cell>
          <cell r="C25424">
            <v>2014</v>
          </cell>
          <cell r="D25424" t="str">
            <v>401820  Allowances: Standby</v>
          </cell>
          <cell r="E25424" t="str">
            <v>District 4</v>
          </cell>
          <cell r="F25424" t="str">
            <v>Sewer</v>
          </cell>
        </row>
        <row r="25425">
          <cell r="B25425">
            <v>33235.980000000003</v>
          </cell>
          <cell r="C25425">
            <v>2014</v>
          </cell>
          <cell r="D25425" t="str">
            <v>401820  Allowances: Standby</v>
          </cell>
          <cell r="E25425" t="str">
            <v>District 7</v>
          </cell>
          <cell r="F25425" t="str">
            <v>Sewer</v>
          </cell>
        </row>
        <row r="25426">
          <cell r="B25426">
            <v>22835.74</v>
          </cell>
          <cell r="C25426">
            <v>2014</v>
          </cell>
          <cell r="D25426" t="str">
            <v>401820  Allowances: Standby</v>
          </cell>
          <cell r="E25426" t="str">
            <v>District 6</v>
          </cell>
          <cell r="F25426" t="str">
            <v>Sewer</v>
          </cell>
        </row>
        <row r="25427">
          <cell r="B25427">
            <v>31540.42</v>
          </cell>
          <cell r="C25427">
            <v>2014</v>
          </cell>
          <cell r="D25427" t="str">
            <v>401820  Allowances: Standby</v>
          </cell>
          <cell r="E25427" t="str">
            <v>District 6</v>
          </cell>
          <cell r="F25427" t="str">
            <v>Sewer</v>
          </cell>
        </row>
        <row r="25428">
          <cell r="B25428">
            <v>117062.69</v>
          </cell>
          <cell r="C25428">
            <v>2014</v>
          </cell>
          <cell r="D25428" t="str">
            <v>401820  Allowances: Standby</v>
          </cell>
          <cell r="E25428" t="str">
            <v>District 6</v>
          </cell>
          <cell r="F25428" t="str">
            <v>Sewer</v>
          </cell>
        </row>
        <row r="25429">
          <cell r="B25429">
            <v>1382.39</v>
          </cell>
          <cell r="C25429">
            <v>2014</v>
          </cell>
          <cell r="D25429" t="str">
            <v>401820  Allowances: Standby</v>
          </cell>
          <cell r="E25429" t="str">
            <v>District 7</v>
          </cell>
          <cell r="F25429" t="str">
            <v>Sewer</v>
          </cell>
        </row>
        <row r="25430">
          <cell r="B25430">
            <v>53911.22</v>
          </cell>
          <cell r="C25430">
            <v>2014</v>
          </cell>
          <cell r="D25430" t="str">
            <v>401820  Allowances: Standby</v>
          </cell>
          <cell r="E25430" t="str">
            <v>Informal Settlements</v>
          </cell>
          <cell r="F25430" t="str">
            <v>Water</v>
          </cell>
        </row>
        <row r="25431">
          <cell r="B25431">
            <v>3388.78</v>
          </cell>
          <cell r="C25431">
            <v>2014</v>
          </cell>
          <cell r="D25431" t="str">
            <v>401820  Allowances: Standby</v>
          </cell>
          <cell r="E25431" t="str">
            <v>TOC</v>
          </cell>
          <cell r="F25431" t="str">
            <v>Water</v>
          </cell>
        </row>
        <row r="25432">
          <cell r="B25432">
            <v>7990.5</v>
          </cell>
          <cell r="C25432">
            <v>2014</v>
          </cell>
          <cell r="D25432" t="str">
            <v>401820  Allowances: Standby</v>
          </cell>
          <cell r="E25432" t="str">
            <v>Informal Settlements</v>
          </cell>
          <cell r="F25432" t="str">
            <v>Water</v>
          </cell>
        </row>
        <row r="25433">
          <cell r="B25433">
            <v>45951.21</v>
          </cell>
          <cell r="C25433">
            <v>2014</v>
          </cell>
          <cell r="D25433" t="str">
            <v>401820  Allowances: Standby</v>
          </cell>
          <cell r="E25433" t="str">
            <v>TOC</v>
          </cell>
          <cell r="F25433" t="str">
            <v>Water</v>
          </cell>
        </row>
        <row r="25434">
          <cell r="B25434">
            <v>1208.8800000000001</v>
          </cell>
          <cell r="C25434">
            <v>2014</v>
          </cell>
          <cell r="D25434" t="str">
            <v>401820  Allowances: Standby</v>
          </cell>
          <cell r="E25434" t="str">
            <v>Logistics</v>
          </cell>
          <cell r="F25434" t="str">
            <v>Water</v>
          </cell>
        </row>
        <row r="25435">
          <cell r="B25435">
            <v>62926.3</v>
          </cell>
          <cell r="C25435">
            <v>2014</v>
          </cell>
          <cell r="D25435" t="str">
            <v>401820  Allowances: Standby</v>
          </cell>
          <cell r="E25435" t="str">
            <v>Logistics</v>
          </cell>
          <cell r="F25435" t="str">
            <v>Water</v>
          </cell>
        </row>
        <row r="25436">
          <cell r="B25436">
            <v>106389.14</v>
          </cell>
          <cell r="C25436">
            <v>2014</v>
          </cell>
          <cell r="D25436" t="str">
            <v>401820  Allowances: Standby</v>
          </cell>
          <cell r="E25436" t="str">
            <v>Logistics</v>
          </cell>
          <cell r="F25436" t="str">
            <v>Water</v>
          </cell>
        </row>
        <row r="25437">
          <cell r="B25437">
            <v>46027.21</v>
          </cell>
          <cell r="C25437">
            <v>2014</v>
          </cell>
          <cell r="D25437" t="str">
            <v>401820  Allowances: Standby</v>
          </cell>
          <cell r="E25437" t="str">
            <v>Logistics</v>
          </cell>
          <cell r="F25437" t="str">
            <v>Water</v>
          </cell>
        </row>
        <row r="25438">
          <cell r="B25438">
            <v>95750.32</v>
          </cell>
          <cell r="C25438">
            <v>2014</v>
          </cell>
          <cell r="D25438" t="str">
            <v>401820  Allowances: Standby</v>
          </cell>
          <cell r="E25438" t="str">
            <v>Logistics</v>
          </cell>
          <cell r="F25438" t="str">
            <v>Water</v>
          </cell>
        </row>
        <row r="25439">
          <cell r="B25439">
            <v>30108.7</v>
          </cell>
          <cell r="C25439">
            <v>2014</v>
          </cell>
          <cell r="D25439" t="str">
            <v>401820  Allowances: Standby</v>
          </cell>
          <cell r="E25439" t="str">
            <v>District 1</v>
          </cell>
          <cell r="F25439" t="str">
            <v>Water</v>
          </cell>
        </row>
        <row r="25440">
          <cell r="B25440">
            <v>318893.74</v>
          </cell>
          <cell r="C25440">
            <v>2014</v>
          </cell>
          <cell r="D25440" t="str">
            <v>401830  Allowances: Shift</v>
          </cell>
          <cell r="E25440" t="str">
            <v>TOC</v>
          </cell>
          <cell r="F25440" t="str">
            <v>Water</v>
          </cell>
        </row>
        <row r="25441">
          <cell r="B25441">
            <v>31264.87</v>
          </cell>
          <cell r="C25441">
            <v>2014</v>
          </cell>
          <cell r="D25441" t="str">
            <v>401830  Allowances: Shift</v>
          </cell>
          <cell r="E25441" t="str">
            <v>District 4</v>
          </cell>
          <cell r="F25441" t="str">
            <v>Water</v>
          </cell>
        </row>
        <row r="25442">
          <cell r="B25442">
            <v>5024.6400000000003</v>
          </cell>
          <cell r="C25442">
            <v>2014</v>
          </cell>
          <cell r="D25442" t="str">
            <v>401830  Allowances: Shift</v>
          </cell>
          <cell r="E25442" t="str">
            <v>District 8</v>
          </cell>
          <cell r="F25442" t="str">
            <v>Water</v>
          </cell>
        </row>
        <row r="25443">
          <cell r="B25443">
            <v>-77826.259999999995</v>
          </cell>
          <cell r="C25443">
            <v>2014</v>
          </cell>
          <cell r="D25443" t="str">
            <v>401960  Contribution to Provision: Employee Rela</v>
          </cell>
          <cell r="E25443" t="str">
            <v>District 8</v>
          </cell>
          <cell r="F25443" t="str">
            <v>Water</v>
          </cell>
        </row>
        <row r="25444">
          <cell r="B25444">
            <v>-1092907.0900000001</v>
          </cell>
          <cell r="C25444">
            <v>2014</v>
          </cell>
          <cell r="D25444" t="str">
            <v>401960  Contribution to Provision: Employee Rela</v>
          </cell>
          <cell r="E25444" t="str">
            <v>District 8</v>
          </cell>
          <cell r="F25444" t="str">
            <v>Water</v>
          </cell>
        </row>
        <row r="25445">
          <cell r="B25445">
            <v>-1475.28</v>
          </cell>
          <cell r="C25445">
            <v>2014</v>
          </cell>
          <cell r="D25445" t="str">
            <v>401960  Contribution to Provision: Employee Rela</v>
          </cell>
          <cell r="E25445" t="str">
            <v>District 6</v>
          </cell>
          <cell r="F25445" t="str">
            <v>Water</v>
          </cell>
        </row>
        <row r="25446">
          <cell r="B25446">
            <v>6249.95</v>
          </cell>
          <cell r="C25446">
            <v>2014</v>
          </cell>
          <cell r="D25446" t="str">
            <v>401960  Contribution to Provision: Employee Rela</v>
          </cell>
          <cell r="E25446" t="str">
            <v>District 3</v>
          </cell>
          <cell r="F25446" t="str">
            <v>Water</v>
          </cell>
        </row>
        <row r="25447">
          <cell r="B25447">
            <v>116531.27</v>
          </cell>
          <cell r="C25447">
            <v>2014</v>
          </cell>
          <cell r="D25447" t="str">
            <v>401960  Contribution to Provision: Employee Rela</v>
          </cell>
          <cell r="E25447" t="str">
            <v>District 3</v>
          </cell>
          <cell r="F25447" t="str">
            <v>Water</v>
          </cell>
        </row>
        <row r="25448">
          <cell r="B25448">
            <v>5718.68</v>
          </cell>
          <cell r="C25448">
            <v>2014</v>
          </cell>
          <cell r="D25448" t="str">
            <v>401960  Contribution to Provision: Employee Rela</v>
          </cell>
          <cell r="E25448" t="str">
            <v>District 3</v>
          </cell>
          <cell r="F25448" t="str">
            <v>Water</v>
          </cell>
        </row>
        <row r="25449">
          <cell r="B25449">
            <v>348260.3</v>
          </cell>
          <cell r="C25449">
            <v>2014</v>
          </cell>
          <cell r="D25449" t="str">
            <v>401960  Contribution to Provision: Employee Rela</v>
          </cell>
          <cell r="E25449" t="str">
            <v>District 3</v>
          </cell>
          <cell r="F25449" t="str">
            <v>Water</v>
          </cell>
        </row>
        <row r="25450">
          <cell r="B25450">
            <v>4901.08</v>
          </cell>
          <cell r="C25450">
            <v>2014</v>
          </cell>
          <cell r="D25450" t="str">
            <v>401960  Contribution to Provision: Employee Rela</v>
          </cell>
          <cell r="E25450" t="str">
            <v>District 4</v>
          </cell>
          <cell r="F25450" t="str">
            <v>Water</v>
          </cell>
        </row>
        <row r="25451">
          <cell r="B25451">
            <v>-77828.25</v>
          </cell>
          <cell r="C25451">
            <v>2014</v>
          </cell>
          <cell r="D25451" t="str">
            <v>401960  Contribution to Provision: Employee Rela</v>
          </cell>
          <cell r="E25451" t="str">
            <v>District 4</v>
          </cell>
          <cell r="F25451" t="str">
            <v>Water</v>
          </cell>
        </row>
        <row r="25452">
          <cell r="B25452">
            <v>-725852.69</v>
          </cell>
          <cell r="C25452">
            <v>2014</v>
          </cell>
          <cell r="D25452" t="str">
            <v>401960  Contribution to Provision: Employee Rela</v>
          </cell>
          <cell r="E25452" t="str">
            <v>District 4</v>
          </cell>
          <cell r="F25452" t="str">
            <v>Water</v>
          </cell>
        </row>
        <row r="25453">
          <cell r="B25453">
            <v>-246177.75</v>
          </cell>
          <cell r="C25453">
            <v>2014</v>
          </cell>
          <cell r="D25453" t="str">
            <v>401960  Contribution to Provision: Employee Rela</v>
          </cell>
          <cell r="E25453" t="str">
            <v>District 4</v>
          </cell>
          <cell r="F25453" t="str">
            <v>Water</v>
          </cell>
        </row>
        <row r="25454">
          <cell r="B25454">
            <v>-201362</v>
          </cell>
          <cell r="C25454">
            <v>2014</v>
          </cell>
          <cell r="D25454" t="str">
            <v>401960  Contribution to Provision: Employee Rela</v>
          </cell>
          <cell r="E25454" t="str">
            <v>District 4</v>
          </cell>
          <cell r="F25454" t="str">
            <v>Water</v>
          </cell>
        </row>
        <row r="25455">
          <cell r="B25455">
            <v>-7423.38</v>
          </cell>
          <cell r="C25455">
            <v>2014</v>
          </cell>
          <cell r="D25455" t="str">
            <v>401960  Contribution to Provision: Employee Rela</v>
          </cell>
          <cell r="E25455" t="str">
            <v>District 8</v>
          </cell>
          <cell r="F25455" t="str">
            <v>Water</v>
          </cell>
        </row>
        <row r="25456">
          <cell r="B25456">
            <v>-10965.38</v>
          </cell>
          <cell r="C25456">
            <v>2014</v>
          </cell>
          <cell r="D25456" t="str">
            <v>401960  Contribution to Provision: Employee Rela</v>
          </cell>
          <cell r="E25456" t="str">
            <v>District 8</v>
          </cell>
          <cell r="F25456" t="str">
            <v>Water</v>
          </cell>
        </row>
        <row r="25457">
          <cell r="B25457">
            <v>791.11</v>
          </cell>
          <cell r="C25457">
            <v>2014</v>
          </cell>
          <cell r="D25457" t="str">
            <v>401960  Contribution to Provision: Employee Rela</v>
          </cell>
          <cell r="E25457" t="str">
            <v>District 1</v>
          </cell>
          <cell r="F25457" t="str">
            <v>Water</v>
          </cell>
        </row>
        <row r="25458">
          <cell r="B25458">
            <v>12260.85</v>
          </cell>
          <cell r="C25458">
            <v>2014</v>
          </cell>
          <cell r="D25458" t="str">
            <v>401960  Contribution to Provision: Employee Rela</v>
          </cell>
          <cell r="E25458" t="str">
            <v>District 6</v>
          </cell>
          <cell r="F25458" t="str">
            <v>Water</v>
          </cell>
        </row>
        <row r="25459">
          <cell r="B25459">
            <v>-264301.55</v>
          </cell>
          <cell r="C25459">
            <v>2014</v>
          </cell>
          <cell r="D25459" t="str">
            <v>401960  Contribution to Provision: Employee Rela</v>
          </cell>
          <cell r="E25459" t="str">
            <v>District 6</v>
          </cell>
          <cell r="F25459" t="str">
            <v>Water</v>
          </cell>
        </row>
        <row r="25460">
          <cell r="B25460">
            <v>4667.29</v>
          </cell>
          <cell r="C25460">
            <v>2014</v>
          </cell>
          <cell r="D25460" t="str">
            <v>401960  Contribution to Provision: Employee Rela</v>
          </cell>
          <cell r="E25460" t="str">
            <v>District 6</v>
          </cell>
          <cell r="F25460" t="str">
            <v>Water</v>
          </cell>
        </row>
        <row r="25461">
          <cell r="B25461">
            <v>-299312.86</v>
          </cell>
          <cell r="C25461">
            <v>2014</v>
          </cell>
          <cell r="D25461" t="str">
            <v>401960  Contribution to Provision: Employee Rela</v>
          </cell>
          <cell r="E25461" t="str">
            <v>District 6</v>
          </cell>
          <cell r="F25461" t="str">
            <v>Water</v>
          </cell>
        </row>
        <row r="25462">
          <cell r="B25462">
            <v>-212875.6</v>
          </cell>
          <cell r="C25462">
            <v>2014</v>
          </cell>
          <cell r="D25462" t="str">
            <v>401960  Contribution to Provision: Employee Rela</v>
          </cell>
          <cell r="E25462" t="str">
            <v>District 6</v>
          </cell>
          <cell r="F25462" t="str">
            <v>Water</v>
          </cell>
        </row>
        <row r="25463">
          <cell r="B25463">
            <v>-281617.64</v>
          </cell>
          <cell r="C25463">
            <v>2014</v>
          </cell>
          <cell r="D25463" t="str">
            <v>401960  Contribution to Provision: Employee Rela</v>
          </cell>
          <cell r="E25463" t="str">
            <v>District 6</v>
          </cell>
          <cell r="F25463" t="str">
            <v>Water</v>
          </cell>
        </row>
        <row r="25464">
          <cell r="B25464">
            <v>-614268.99</v>
          </cell>
          <cell r="C25464">
            <v>2014</v>
          </cell>
          <cell r="D25464" t="str">
            <v>401960  Contribution to Provision: Employee Rela</v>
          </cell>
          <cell r="E25464" t="str">
            <v>District 8</v>
          </cell>
          <cell r="F25464" t="str">
            <v>Water</v>
          </cell>
        </row>
        <row r="25465">
          <cell r="B25465">
            <v>-230534.26</v>
          </cell>
          <cell r="C25465">
            <v>2014</v>
          </cell>
          <cell r="D25465" t="str">
            <v>401960  Contribution to Provision: Employee Rela</v>
          </cell>
          <cell r="E25465" t="str">
            <v>District 8</v>
          </cell>
          <cell r="F25465" t="str">
            <v>Water</v>
          </cell>
        </row>
        <row r="25466">
          <cell r="B25466">
            <v>-5755.89</v>
          </cell>
          <cell r="C25466">
            <v>2014</v>
          </cell>
          <cell r="D25466" t="str">
            <v>401960  Contribution to Provision: Employee Rela</v>
          </cell>
          <cell r="E25466" t="str">
            <v>District 8</v>
          </cell>
          <cell r="F25466" t="str">
            <v>Water</v>
          </cell>
        </row>
        <row r="25467">
          <cell r="B25467">
            <v>-134385.03</v>
          </cell>
          <cell r="C25467">
            <v>2014</v>
          </cell>
          <cell r="D25467" t="str">
            <v>401960  Contribution to Provision: Employee Rela</v>
          </cell>
          <cell r="E25467" t="str">
            <v>District 8</v>
          </cell>
          <cell r="F25467" t="str">
            <v>Water</v>
          </cell>
        </row>
        <row r="25468">
          <cell r="B25468">
            <v>-2305636.17</v>
          </cell>
          <cell r="C25468">
            <v>2014</v>
          </cell>
          <cell r="D25468" t="str">
            <v>401960  Contribution to Provision: Employee Rela</v>
          </cell>
          <cell r="E25468" t="str">
            <v>District 8</v>
          </cell>
          <cell r="F25468" t="str">
            <v>Water</v>
          </cell>
        </row>
        <row r="25469">
          <cell r="B25469">
            <v>-295102.78000000003</v>
          </cell>
          <cell r="C25469">
            <v>2014</v>
          </cell>
          <cell r="D25469" t="str">
            <v>401960  Contribution to Provision: Employee Rela</v>
          </cell>
          <cell r="E25469" t="str">
            <v>District 8</v>
          </cell>
          <cell r="F25469" t="str">
            <v>Water</v>
          </cell>
        </row>
        <row r="25470">
          <cell r="B25470">
            <v>-16224319.890000001</v>
          </cell>
          <cell r="C25470">
            <v>2014</v>
          </cell>
          <cell r="D25470" t="str">
            <v>401960  Contribution to Provision: Employee Rela</v>
          </cell>
          <cell r="E25470" t="str">
            <v>District 8</v>
          </cell>
          <cell r="F25470" t="str">
            <v>Water</v>
          </cell>
        </row>
        <row r="25471">
          <cell r="B25471">
            <v>-267938.63</v>
          </cell>
          <cell r="C25471">
            <v>2014</v>
          </cell>
          <cell r="D25471" t="str">
            <v>401960  Contribution to Provision: Employee Rela</v>
          </cell>
          <cell r="E25471" t="str">
            <v>Informal Settlements</v>
          </cell>
          <cell r="F25471" t="str">
            <v>Sewer</v>
          </cell>
        </row>
        <row r="25472">
          <cell r="B25472">
            <v>-823422.49</v>
          </cell>
          <cell r="C25472">
            <v>2014</v>
          </cell>
          <cell r="D25472" t="str">
            <v>401960  Contribution to Provision: Employee Rela</v>
          </cell>
          <cell r="E25472" t="str">
            <v>District 1</v>
          </cell>
          <cell r="F25472" t="str">
            <v>Sewer</v>
          </cell>
        </row>
        <row r="25473">
          <cell r="B25473">
            <v>-393705.6</v>
          </cell>
          <cell r="C25473">
            <v>2014</v>
          </cell>
          <cell r="D25473" t="str">
            <v>401960  Contribution to Provision: Employee Rela</v>
          </cell>
          <cell r="E25473" t="str">
            <v>District 7</v>
          </cell>
          <cell r="F25473" t="str">
            <v>Sewer</v>
          </cell>
        </row>
        <row r="25474">
          <cell r="B25474">
            <v>-28991.01</v>
          </cell>
          <cell r="C25474">
            <v>2014</v>
          </cell>
          <cell r="D25474" t="str">
            <v>401960  Contribution to Provision: Employee Rela</v>
          </cell>
          <cell r="E25474" t="str">
            <v>District 6</v>
          </cell>
          <cell r="F25474" t="str">
            <v>Sewer</v>
          </cell>
        </row>
        <row r="25475">
          <cell r="B25475">
            <v>6209.38</v>
          </cell>
          <cell r="C25475">
            <v>2014</v>
          </cell>
          <cell r="D25475" t="str">
            <v>401960  Contribution to Provision: Employee Rela</v>
          </cell>
          <cell r="E25475" t="str">
            <v>TOC</v>
          </cell>
          <cell r="F25475" t="str">
            <v>Sewer</v>
          </cell>
        </row>
        <row r="25476">
          <cell r="B25476">
            <v>329379.48</v>
          </cell>
          <cell r="C25476">
            <v>2014</v>
          </cell>
          <cell r="D25476" t="str">
            <v>401960  Contribution to Provision: Employee Rela</v>
          </cell>
          <cell r="E25476" t="str">
            <v>District 3</v>
          </cell>
          <cell r="F25476" t="str">
            <v>Sewer</v>
          </cell>
        </row>
        <row r="25477">
          <cell r="B25477">
            <v>-615592.9</v>
          </cell>
          <cell r="C25477">
            <v>2014</v>
          </cell>
          <cell r="D25477" t="str">
            <v>401960  Contribution to Provision: Employee Rela</v>
          </cell>
          <cell r="E25477" t="str">
            <v>District 4</v>
          </cell>
          <cell r="F25477" t="str">
            <v>Sewer</v>
          </cell>
        </row>
        <row r="25478">
          <cell r="B25478">
            <v>-195689.53</v>
          </cell>
          <cell r="C25478">
            <v>2014</v>
          </cell>
          <cell r="D25478" t="str">
            <v>401960  Contribution to Provision: Employee Rela</v>
          </cell>
          <cell r="E25478" t="str">
            <v>District 4</v>
          </cell>
          <cell r="F25478" t="str">
            <v>Sewer</v>
          </cell>
        </row>
        <row r="25479">
          <cell r="B25479">
            <v>-168345.52</v>
          </cell>
          <cell r="C25479">
            <v>2014</v>
          </cell>
          <cell r="D25479" t="str">
            <v>401960  Contribution to Provision: Employee Rela</v>
          </cell>
          <cell r="E25479" t="str">
            <v>District 4</v>
          </cell>
          <cell r="F25479" t="str">
            <v>Sewer</v>
          </cell>
        </row>
        <row r="25480">
          <cell r="B25480">
            <v>-672775.96</v>
          </cell>
          <cell r="C25480">
            <v>2014</v>
          </cell>
          <cell r="D25480" t="str">
            <v>401960  Contribution to Provision: Employee Rela</v>
          </cell>
          <cell r="E25480" t="str">
            <v>District 7</v>
          </cell>
          <cell r="F25480" t="str">
            <v>Sewer</v>
          </cell>
        </row>
        <row r="25481">
          <cell r="B25481">
            <v>-59743.96</v>
          </cell>
          <cell r="C25481">
            <v>2014</v>
          </cell>
          <cell r="D25481" t="str">
            <v>401960  Contribution to Provision: Employee Rela</v>
          </cell>
          <cell r="E25481" t="str">
            <v>District 6</v>
          </cell>
          <cell r="F25481" t="str">
            <v>Sewer</v>
          </cell>
        </row>
        <row r="25482">
          <cell r="B25482">
            <v>-29009.71</v>
          </cell>
          <cell r="C25482">
            <v>2014</v>
          </cell>
          <cell r="D25482" t="str">
            <v>401960  Contribution to Provision: Employee Rela</v>
          </cell>
          <cell r="E25482" t="str">
            <v>District 6</v>
          </cell>
          <cell r="F25482" t="str">
            <v>Sewer</v>
          </cell>
        </row>
        <row r="25483">
          <cell r="B25483">
            <v>-155480.75</v>
          </cell>
          <cell r="C25483">
            <v>2014</v>
          </cell>
          <cell r="D25483" t="str">
            <v>401960  Contribution to Provision: Employee Rela</v>
          </cell>
          <cell r="E25483" t="str">
            <v>District 6</v>
          </cell>
          <cell r="F25483" t="str">
            <v>Sewer</v>
          </cell>
        </row>
        <row r="25484">
          <cell r="B25484">
            <v>3702.64</v>
          </cell>
          <cell r="C25484">
            <v>2014</v>
          </cell>
          <cell r="D25484" t="str">
            <v>401960  Contribution to Provision: Employee Rela</v>
          </cell>
          <cell r="E25484" t="str">
            <v>District 7</v>
          </cell>
          <cell r="F25484" t="str">
            <v>Sewer</v>
          </cell>
        </row>
        <row r="25485">
          <cell r="B25485">
            <v>-76380.5</v>
          </cell>
          <cell r="C25485">
            <v>2014</v>
          </cell>
          <cell r="D25485" t="str">
            <v>401960  Contribution to Provision: Employee Rela</v>
          </cell>
          <cell r="E25485" t="str">
            <v>Logistics</v>
          </cell>
          <cell r="F25485" t="str">
            <v>Water</v>
          </cell>
        </row>
        <row r="25486">
          <cell r="B25486">
            <v>-326872.01</v>
          </cell>
          <cell r="C25486">
            <v>2014</v>
          </cell>
          <cell r="D25486" t="str">
            <v>401960  Contribution to Provision: Employee Rela</v>
          </cell>
          <cell r="E25486" t="str">
            <v>Informal Settlements</v>
          </cell>
          <cell r="F25486" t="str">
            <v>Water</v>
          </cell>
        </row>
        <row r="25487">
          <cell r="B25487">
            <v>-35885.06</v>
          </cell>
          <cell r="C25487">
            <v>2014</v>
          </cell>
          <cell r="D25487" t="str">
            <v>401960  Contribution to Provision: Employee Rela</v>
          </cell>
          <cell r="E25487" t="str">
            <v>TOC</v>
          </cell>
          <cell r="F25487" t="str">
            <v>Water</v>
          </cell>
        </row>
        <row r="25488">
          <cell r="B25488">
            <v>68159.58</v>
          </cell>
          <cell r="C25488">
            <v>2014</v>
          </cell>
          <cell r="D25488" t="str">
            <v>401960  Contribution to Provision: Employee Rela</v>
          </cell>
          <cell r="E25488" t="str">
            <v>Informal Settlements</v>
          </cell>
          <cell r="F25488" t="str">
            <v>Water</v>
          </cell>
        </row>
        <row r="25489">
          <cell r="B25489">
            <v>-1171364.93</v>
          </cell>
          <cell r="C25489">
            <v>2014</v>
          </cell>
          <cell r="D25489" t="str">
            <v>401960  Contribution to Provision: Employee Rela</v>
          </cell>
          <cell r="E25489" t="str">
            <v>TOC</v>
          </cell>
          <cell r="F25489" t="str">
            <v>Water</v>
          </cell>
        </row>
        <row r="25490">
          <cell r="B25490">
            <v>-26051.09</v>
          </cell>
          <cell r="C25490">
            <v>2014</v>
          </cell>
          <cell r="D25490" t="str">
            <v>401960  Contribution to Provision: Employee Rela</v>
          </cell>
          <cell r="E25490" t="str">
            <v>Logistics</v>
          </cell>
          <cell r="F25490" t="str">
            <v>Water</v>
          </cell>
        </row>
        <row r="25491">
          <cell r="B25491">
            <v>-93164.45</v>
          </cell>
          <cell r="C25491">
            <v>2014</v>
          </cell>
          <cell r="D25491" t="str">
            <v>401960  Contribution to Provision: Employee Rela</v>
          </cell>
          <cell r="E25491" t="str">
            <v>Logistics</v>
          </cell>
          <cell r="F25491" t="str">
            <v>Water</v>
          </cell>
        </row>
        <row r="25492">
          <cell r="B25492">
            <v>-898447.09</v>
          </cell>
          <cell r="C25492">
            <v>2014</v>
          </cell>
          <cell r="D25492" t="str">
            <v>401960  Contribution to Provision: Employee Rela</v>
          </cell>
          <cell r="E25492" t="str">
            <v>Logistics</v>
          </cell>
          <cell r="F25492" t="str">
            <v>Water</v>
          </cell>
        </row>
        <row r="25493">
          <cell r="B25493">
            <v>-7730.06</v>
          </cell>
          <cell r="C25493">
            <v>2014</v>
          </cell>
          <cell r="D25493" t="str">
            <v>401960  Contribution to Provision: Employee Rela</v>
          </cell>
          <cell r="E25493" t="str">
            <v>Logistics</v>
          </cell>
          <cell r="F25493" t="str">
            <v>Water</v>
          </cell>
        </row>
        <row r="25494">
          <cell r="B25494">
            <v>-112894.18</v>
          </cell>
          <cell r="C25494">
            <v>2014</v>
          </cell>
          <cell r="D25494" t="str">
            <v>401960  Contribution to Provision: Employee Rela</v>
          </cell>
          <cell r="E25494" t="str">
            <v>Logistics</v>
          </cell>
          <cell r="F25494" t="str">
            <v>Water</v>
          </cell>
        </row>
        <row r="25495">
          <cell r="B25495">
            <v>-9279.44</v>
          </cell>
          <cell r="C25495">
            <v>2014</v>
          </cell>
          <cell r="D25495" t="str">
            <v>401960  Contribution to Provision: Employee Rela</v>
          </cell>
          <cell r="E25495" t="str">
            <v>District 1</v>
          </cell>
          <cell r="F25495" t="str">
            <v>Water</v>
          </cell>
        </row>
        <row r="25496">
          <cell r="B25496">
            <v>-119383.28</v>
          </cell>
          <cell r="C25496">
            <v>2014</v>
          </cell>
          <cell r="D25496" t="str">
            <v>401960  Contribution to Provision: Employee Rela</v>
          </cell>
          <cell r="E25496" t="str">
            <v>District 1</v>
          </cell>
          <cell r="F25496" t="str">
            <v>Water</v>
          </cell>
        </row>
        <row r="25497">
          <cell r="B25497">
            <v>-1074826.07</v>
          </cell>
          <cell r="C25497">
            <v>2014</v>
          </cell>
          <cell r="D25497" t="str">
            <v>401960  Contribution to Provision: Employee Rela</v>
          </cell>
          <cell r="E25497" t="str">
            <v>District 1</v>
          </cell>
          <cell r="F25497" t="str">
            <v>Water</v>
          </cell>
        </row>
        <row r="25498">
          <cell r="B25498">
            <v>-78831.45</v>
          </cell>
          <cell r="C25498">
            <v>2014</v>
          </cell>
          <cell r="D25498" t="str">
            <v>401960  Contribution to Provision: Employee Rela</v>
          </cell>
          <cell r="E25498" t="str">
            <v>District 6</v>
          </cell>
          <cell r="F25498" t="str">
            <v>Water</v>
          </cell>
        </row>
        <row r="25499">
          <cell r="B25499">
            <v>30924.07</v>
          </cell>
          <cell r="C25499">
            <v>2014</v>
          </cell>
          <cell r="D25499" t="str">
            <v>402100  Group Life Insurance Employer Contributi</v>
          </cell>
          <cell r="E25499" t="str">
            <v>District 8</v>
          </cell>
          <cell r="F25499" t="str">
            <v>Water</v>
          </cell>
        </row>
        <row r="25500">
          <cell r="B25500">
            <v>73142.8</v>
          </cell>
          <cell r="C25500">
            <v>2014</v>
          </cell>
          <cell r="D25500" t="str">
            <v>402100  Group Life Insurance Employer Contributi</v>
          </cell>
          <cell r="E25500" t="str">
            <v>District 8</v>
          </cell>
          <cell r="F25500" t="str">
            <v>Water</v>
          </cell>
        </row>
        <row r="25501">
          <cell r="B25501">
            <v>19941.38</v>
          </cell>
          <cell r="C25501">
            <v>2014</v>
          </cell>
          <cell r="D25501" t="str">
            <v>402100  Group Life Insurance Employer Contributi</v>
          </cell>
          <cell r="E25501" t="str">
            <v>District 6</v>
          </cell>
          <cell r="F25501" t="str">
            <v>Water</v>
          </cell>
        </row>
        <row r="25502">
          <cell r="B25502">
            <v>17179.43</v>
          </cell>
          <cell r="C25502">
            <v>2014</v>
          </cell>
          <cell r="D25502" t="str">
            <v>402100  Group Life Insurance Employer Contributi</v>
          </cell>
          <cell r="E25502" t="str">
            <v>District 3</v>
          </cell>
          <cell r="F25502" t="str">
            <v>Water</v>
          </cell>
        </row>
        <row r="25503">
          <cell r="B25503">
            <v>19855.13</v>
          </cell>
          <cell r="C25503">
            <v>2014</v>
          </cell>
          <cell r="D25503" t="str">
            <v>402100  Group Life Insurance Employer Contributi</v>
          </cell>
          <cell r="E25503" t="str">
            <v>District 3</v>
          </cell>
          <cell r="F25503" t="str">
            <v>Water</v>
          </cell>
        </row>
        <row r="25504">
          <cell r="B25504">
            <v>937.22</v>
          </cell>
          <cell r="C25504">
            <v>2014</v>
          </cell>
          <cell r="D25504" t="str">
            <v>402100  Group Life Insurance Employer Contributi</v>
          </cell>
          <cell r="E25504" t="str">
            <v>District 3</v>
          </cell>
          <cell r="F25504" t="str">
            <v>Water</v>
          </cell>
        </row>
        <row r="25505">
          <cell r="B25505">
            <v>59522.1</v>
          </cell>
          <cell r="C25505">
            <v>2014</v>
          </cell>
          <cell r="D25505" t="str">
            <v>402100  Group Life Insurance Employer Contributi</v>
          </cell>
          <cell r="E25505" t="str">
            <v>District 3</v>
          </cell>
          <cell r="F25505" t="str">
            <v>Water</v>
          </cell>
        </row>
        <row r="25506">
          <cell r="B25506">
            <v>2333</v>
          </cell>
          <cell r="C25506">
            <v>2014</v>
          </cell>
          <cell r="D25506" t="str">
            <v>402100  Group Life Insurance Employer Contributi</v>
          </cell>
          <cell r="E25506" t="str">
            <v>District 4</v>
          </cell>
          <cell r="F25506" t="str">
            <v>Water</v>
          </cell>
        </row>
        <row r="25507">
          <cell r="B25507">
            <v>72999.149999999994</v>
          </cell>
          <cell r="C25507">
            <v>2014</v>
          </cell>
          <cell r="D25507" t="str">
            <v>402100  Group Life Insurance Employer Contributi</v>
          </cell>
          <cell r="E25507" t="str">
            <v>District 4</v>
          </cell>
          <cell r="F25507" t="str">
            <v>Water</v>
          </cell>
        </row>
        <row r="25508">
          <cell r="B25508">
            <v>85304.49</v>
          </cell>
          <cell r="C25508">
            <v>2014</v>
          </cell>
          <cell r="D25508" t="str">
            <v>402100  Group Life Insurance Employer Contributi</v>
          </cell>
          <cell r="E25508" t="str">
            <v>District 4</v>
          </cell>
          <cell r="F25508" t="str">
            <v>Water</v>
          </cell>
        </row>
        <row r="25509">
          <cell r="B25509">
            <v>78187.09</v>
          </cell>
          <cell r="C25509">
            <v>2014</v>
          </cell>
          <cell r="D25509" t="str">
            <v>402100  Group Life Insurance Employer Contributi</v>
          </cell>
          <cell r="E25509" t="str">
            <v>District 4</v>
          </cell>
          <cell r="F25509" t="str">
            <v>Water</v>
          </cell>
        </row>
        <row r="25510">
          <cell r="B25510">
            <v>38333.54</v>
          </cell>
          <cell r="C25510">
            <v>2014</v>
          </cell>
          <cell r="D25510" t="str">
            <v>402100  Group Life Insurance Employer Contributi</v>
          </cell>
          <cell r="E25510" t="str">
            <v>District 4</v>
          </cell>
          <cell r="F25510" t="str">
            <v>Water</v>
          </cell>
        </row>
        <row r="25511">
          <cell r="B25511">
            <v>1078.48</v>
          </cell>
          <cell r="C25511">
            <v>2014</v>
          </cell>
          <cell r="D25511" t="str">
            <v>402100  Group Life Insurance Employer Contributi</v>
          </cell>
          <cell r="E25511" t="str">
            <v>District 8</v>
          </cell>
          <cell r="F25511" t="str">
            <v>Water</v>
          </cell>
        </row>
        <row r="25512">
          <cell r="B25512">
            <v>2247.46</v>
          </cell>
          <cell r="C25512">
            <v>2014</v>
          </cell>
          <cell r="D25512" t="str">
            <v>402100  Group Life Insurance Employer Contributi</v>
          </cell>
          <cell r="E25512" t="str">
            <v>District 8</v>
          </cell>
          <cell r="F25512" t="str">
            <v>Water</v>
          </cell>
        </row>
        <row r="25513">
          <cell r="B25513">
            <v>9764.1200000000008</v>
          </cell>
          <cell r="C25513">
            <v>2014</v>
          </cell>
          <cell r="D25513" t="str">
            <v>402100  Group Life Insurance Employer Contributi</v>
          </cell>
          <cell r="E25513" t="str">
            <v>District 6</v>
          </cell>
          <cell r="F25513" t="str">
            <v>Water</v>
          </cell>
        </row>
        <row r="25514">
          <cell r="B25514">
            <v>105650.73</v>
          </cell>
          <cell r="C25514">
            <v>2014</v>
          </cell>
          <cell r="D25514" t="str">
            <v>402100  Group Life Insurance Employer Contributi</v>
          </cell>
          <cell r="E25514" t="str">
            <v>District 6</v>
          </cell>
          <cell r="F25514" t="str">
            <v>Water</v>
          </cell>
        </row>
        <row r="25515">
          <cell r="B25515">
            <v>2620.0300000000002</v>
          </cell>
          <cell r="C25515">
            <v>2014</v>
          </cell>
          <cell r="D25515" t="str">
            <v>402100  Group Life Insurance Employer Contributi</v>
          </cell>
          <cell r="E25515" t="str">
            <v>District 6</v>
          </cell>
          <cell r="F25515" t="str">
            <v>Water</v>
          </cell>
        </row>
        <row r="25516">
          <cell r="B25516">
            <v>22051.599999999999</v>
          </cell>
          <cell r="C25516">
            <v>2014</v>
          </cell>
          <cell r="D25516" t="str">
            <v>402100  Group Life Insurance Employer Contributi</v>
          </cell>
          <cell r="E25516" t="str">
            <v>District 6</v>
          </cell>
          <cell r="F25516" t="str">
            <v>Water</v>
          </cell>
        </row>
        <row r="25517">
          <cell r="B25517">
            <v>51033.45</v>
          </cell>
          <cell r="C25517">
            <v>2014</v>
          </cell>
          <cell r="D25517" t="str">
            <v>402100  Group Life Insurance Employer Contributi</v>
          </cell>
          <cell r="E25517" t="str">
            <v>District 6</v>
          </cell>
          <cell r="F25517" t="str">
            <v>Water</v>
          </cell>
        </row>
        <row r="25518">
          <cell r="B25518">
            <v>72221.77</v>
          </cell>
          <cell r="C25518">
            <v>2014</v>
          </cell>
          <cell r="D25518" t="str">
            <v>402100  Group Life Insurance Employer Contributi</v>
          </cell>
          <cell r="E25518" t="str">
            <v>District 6</v>
          </cell>
          <cell r="F25518" t="str">
            <v>Water</v>
          </cell>
        </row>
        <row r="25519">
          <cell r="B25519">
            <v>62930.01</v>
          </cell>
          <cell r="C25519">
            <v>2014</v>
          </cell>
          <cell r="D25519" t="str">
            <v>402100  Group Life Insurance Employer Contributi</v>
          </cell>
          <cell r="E25519" t="str">
            <v>District 8</v>
          </cell>
          <cell r="F25519" t="str">
            <v>Water</v>
          </cell>
        </row>
        <row r="25520">
          <cell r="B25520">
            <v>171782.78</v>
          </cell>
          <cell r="C25520">
            <v>2014</v>
          </cell>
          <cell r="D25520" t="str">
            <v>402100  Group Life Insurance Employer Contributi</v>
          </cell>
          <cell r="E25520" t="str">
            <v>District 8</v>
          </cell>
          <cell r="F25520" t="str">
            <v>Water</v>
          </cell>
        </row>
        <row r="25521">
          <cell r="B25521">
            <v>838.14</v>
          </cell>
          <cell r="C25521">
            <v>2014</v>
          </cell>
          <cell r="D25521" t="str">
            <v>402100  Group Life Insurance Employer Contributi</v>
          </cell>
          <cell r="E25521" t="str">
            <v>District 8</v>
          </cell>
          <cell r="F25521" t="str">
            <v>Water</v>
          </cell>
        </row>
        <row r="25522">
          <cell r="B25522">
            <v>4680.53</v>
          </cell>
          <cell r="C25522">
            <v>2014</v>
          </cell>
          <cell r="D25522" t="str">
            <v>402100  Group Life Insurance Employer Contributi</v>
          </cell>
          <cell r="E25522" t="str">
            <v>District 8</v>
          </cell>
          <cell r="F25522" t="str">
            <v>Water</v>
          </cell>
        </row>
        <row r="25523">
          <cell r="B25523">
            <v>135518.94</v>
          </cell>
          <cell r="C25523">
            <v>2014</v>
          </cell>
          <cell r="D25523" t="str">
            <v>402100  Group Life Insurance Employer Contributi</v>
          </cell>
          <cell r="E25523" t="str">
            <v>District 8</v>
          </cell>
          <cell r="F25523" t="str">
            <v>Water</v>
          </cell>
        </row>
        <row r="25524">
          <cell r="B25524">
            <v>86940.6</v>
          </cell>
          <cell r="C25524">
            <v>2014</v>
          </cell>
          <cell r="D25524" t="str">
            <v>402100  Group Life Insurance Employer Contributi</v>
          </cell>
          <cell r="E25524" t="str">
            <v>District 8</v>
          </cell>
          <cell r="F25524" t="str">
            <v>Water</v>
          </cell>
        </row>
        <row r="25525">
          <cell r="B25525">
            <v>52260.15</v>
          </cell>
          <cell r="C25525">
            <v>2014</v>
          </cell>
          <cell r="D25525" t="str">
            <v>402100  Group Life Insurance Employer Contributi</v>
          </cell>
          <cell r="E25525" t="str">
            <v>District 8</v>
          </cell>
          <cell r="F25525" t="str">
            <v>Water</v>
          </cell>
        </row>
        <row r="25526">
          <cell r="B25526">
            <v>612791.15</v>
          </cell>
          <cell r="C25526">
            <v>2014</v>
          </cell>
          <cell r="D25526" t="str">
            <v>402100  Group Life Insurance Employer Contributi</v>
          </cell>
          <cell r="E25526" t="str">
            <v>District 8</v>
          </cell>
          <cell r="F25526" t="str">
            <v>Water</v>
          </cell>
        </row>
        <row r="25527">
          <cell r="B25527">
            <v>19474.599999999999</v>
          </cell>
          <cell r="C25527">
            <v>2014</v>
          </cell>
          <cell r="D25527" t="str">
            <v>402100  Group Life Insurance Employer Contributi</v>
          </cell>
          <cell r="E25527" t="str">
            <v>District 6</v>
          </cell>
          <cell r="F25527" t="str">
            <v>Water</v>
          </cell>
        </row>
        <row r="25528">
          <cell r="B25528">
            <v>27924.94</v>
          </cell>
          <cell r="C25528">
            <v>2014</v>
          </cell>
          <cell r="D25528" t="str">
            <v>402100  Group Life Insurance Employer Contributi</v>
          </cell>
          <cell r="E25528" t="str">
            <v>Informal Settlements</v>
          </cell>
          <cell r="F25528" t="str">
            <v>Sewer</v>
          </cell>
        </row>
        <row r="25529">
          <cell r="B25529">
            <v>154387.65</v>
          </cell>
          <cell r="C25529">
            <v>2014</v>
          </cell>
          <cell r="D25529" t="str">
            <v>402100  Group Life Insurance Employer Contributi</v>
          </cell>
          <cell r="E25529" t="str">
            <v>District 1</v>
          </cell>
          <cell r="F25529" t="str">
            <v>Sewer</v>
          </cell>
        </row>
        <row r="25530">
          <cell r="B25530">
            <v>72762.149999999994</v>
          </cell>
          <cell r="C25530">
            <v>2014</v>
          </cell>
          <cell r="D25530" t="str">
            <v>402100  Group Life Insurance Employer Contributi</v>
          </cell>
          <cell r="E25530" t="str">
            <v>District 7</v>
          </cell>
          <cell r="F25530" t="str">
            <v>Sewer</v>
          </cell>
        </row>
        <row r="25531">
          <cell r="B25531">
            <v>20174.46</v>
          </cell>
          <cell r="C25531">
            <v>2014</v>
          </cell>
          <cell r="D25531" t="str">
            <v>402100  Group Life Insurance Employer Contributi</v>
          </cell>
          <cell r="E25531" t="str">
            <v>District 6</v>
          </cell>
          <cell r="F25531" t="str">
            <v>Sewer</v>
          </cell>
        </row>
        <row r="25532">
          <cell r="B25532">
            <v>2211.8200000000002</v>
          </cell>
          <cell r="C25532">
            <v>2014</v>
          </cell>
          <cell r="D25532" t="str">
            <v>402100  Group Life Insurance Employer Contributi</v>
          </cell>
          <cell r="E25532" t="str">
            <v>TOC</v>
          </cell>
          <cell r="F25532" t="str">
            <v>Sewer</v>
          </cell>
        </row>
        <row r="25533">
          <cell r="B25533">
            <v>49604.75</v>
          </cell>
          <cell r="C25533">
            <v>2014</v>
          </cell>
          <cell r="D25533" t="str">
            <v>402100  Group Life Insurance Employer Contributi</v>
          </cell>
          <cell r="E25533" t="str">
            <v>District 3</v>
          </cell>
          <cell r="F25533" t="str">
            <v>Sewer</v>
          </cell>
        </row>
        <row r="25534">
          <cell r="B25534">
            <v>80032.600000000006</v>
          </cell>
          <cell r="C25534">
            <v>2014</v>
          </cell>
          <cell r="D25534" t="str">
            <v>402100  Group Life Insurance Employer Contributi</v>
          </cell>
          <cell r="E25534" t="str">
            <v>District 4</v>
          </cell>
          <cell r="F25534" t="str">
            <v>Sewer</v>
          </cell>
        </row>
        <row r="25535">
          <cell r="B25535">
            <v>59436.99</v>
          </cell>
          <cell r="C25535">
            <v>2014</v>
          </cell>
          <cell r="D25535" t="str">
            <v>402100  Group Life Insurance Employer Contributi</v>
          </cell>
          <cell r="E25535" t="str">
            <v>District 4</v>
          </cell>
          <cell r="F25535" t="str">
            <v>Sewer</v>
          </cell>
        </row>
        <row r="25536">
          <cell r="B25536">
            <v>35309.01</v>
          </cell>
          <cell r="C25536">
            <v>2014</v>
          </cell>
          <cell r="D25536" t="str">
            <v>402100  Group Life Insurance Employer Contributi</v>
          </cell>
          <cell r="E25536" t="str">
            <v>District 4</v>
          </cell>
          <cell r="F25536" t="str">
            <v>Sewer</v>
          </cell>
        </row>
        <row r="25537">
          <cell r="B25537">
            <v>34341.99</v>
          </cell>
          <cell r="C25537">
            <v>2014</v>
          </cell>
          <cell r="D25537" t="str">
            <v>402100  Group Life Insurance Employer Contributi</v>
          </cell>
          <cell r="E25537" t="str">
            <v>District 7</v>
          </cell>
          <cell r="F25537" t="str">
            <v>Sewer</v>
          </cell>
        </row>
        <row r="25538">
          <cell r="B25538">
            <v>12376.58</v>
          </cell>
          <cell r="C25538">
            <v>2014</v>
          </cell>
          <cell r="D25538" t="str">
            <v>402100  Group Life Insurance Employer Contributi</v>
          </cell>
          <cell r="E25538" t="str">
            <v>District 6</v>
          </cell>
          <cell r="F25538" t="str">
            <v>Sewer</v>
          </cell>
        </row>
        <row r="25539">
          <cell r="B25539">
            <v>13562.72</v>
          </cell>
          <cell r="C25539">
            <v>2014</v>
          </cell>
          <cell r="D25539" t="str">
            <v>402100  Group Life Insurance Employer Contributi</v>
          </cell>
          <cell r="E25539" t="str">
            <v>District 6</v>
          </cell>
          <cell r="F25539" t="str">
            <v>Sewer</v>
          </cell>
        </row>
        <row r="25540">
          <cell r="B25540">
            <v>42691.839999999997</v>
          </cell>
          <cell r="C25540">
            <v>2014</v>
          </cell>
          <cell r="D25540" t="str">
            <v>402100  Group Life Insurance Employer Contributi</v>
          </cell>
          <cell r="E25540" t="str">
            <v>District 6</v>
          </cell>
          <cell r="F25540" t="str">
            <v>Sewer</v>
          </cell>
        </row>
        <row r="25541">
          <cell r="B25541">
            <v>1095.42</v>
          </cell>
          <cell r="C25541">
            <v>2014</v>
          </cell>
          <cell r="D25541" t="str">
            <v>402100  Group Life Insurance Employer Contributi</v>
          </cell>
          <cell r="E25541" t="str">
            <v>District 7</v>
          </cell>
          <cell r="F25541" t="str">
            <v>Sewer</v>
          </cell>
        </row>
        <row r="25542">
          <cell r="B25542">
            <v>32698.94</v>
          </cell>
          <cell r="C25542">
            <v>2014</v>
          </cell>
          <cell r="D25542" t="str">
            <v>402100  Group Life Insurance Employer Contributi</v>
          </cell>
          <cell r="E25542" t="str">
            <v>Logistics</v>
          </cell>
          <cell r="F25542" t="str">
            <v>Water</v>
          </cell>
        </row>
        <row r="25543">
          <cell r="B25543">
            <v>34303.269999999997</v>
          </cell>
          <cell r="C25543">
            <v>2014</v>
          </cell>
          <cell r="D25543" t="str">
            <v>402100  Group Life Insurance Employer Contributi</v>
          </cell>
          <cell r="E25543" t="str">
            <v>Informal Settlements</v>
          </cell>
          <cell r="F25543" t="str">
            <v>Water</v>
          </cell>
        </row>
        <row r="25544">
          <cell r="B25544">
            <v>153652.81</v>
          </cell>
          <cell r="C25544">
            <v>2014</v>
          </cell>
          <cell r="D25544" t="str">
            <v>402100  Group Life Insurance Employer Contributi</v>
          </cell>
          <cell r="E25544" t="str">
            <v>TOC</v>
          </cell>
          <cell r="F25544" t="str">
            <v>Water</v>
          </cell>
        </row>
        <row r="25545">
          <cell r="B25545">
            <v>73493.06</v>
          </cell>
          <cell r="C25545">
            <v>2014</v>
          </cell>
          <cell r="D25545" t="str">
            <v>402100  Group Life Insurance Employer Contributi</v>
          </cell>
          <cell r="E25545" t="str">
            <v>Informal Settlements</v>
          </cell>
          <cell r="F25545" t="str">
            <v>Water</v>
          </cell>
        </row>
        <row r="25546">
          <cell r="B25546">
            <v>77953.67</v>
          </cell>
          <cell r="C25546">
            <v>2014</v>
          </cell>
          <cell r="D25546" t="str">
            <v>402100  Group Life Insurance Employer Contributi</v>
          </cell>
          <cell r="E25546" t="str">
            <v>TOC</v>
          </cell>
          <cell r="F25546" t="str">
            <v>Water</v>
          </cell>
        </row>
        <row r="25547">
          <cell r="B25547">
            <v>53220.76</v>
          </cell>
          <cell r="C25547">
            <v>2014</v>
          </cell>
          <cell r="D25547" t="str">
            <v>402100  Group Life Insurance Employer Contributi</v>
          </cell>
          <cell r="E25547" t="str">
            <v>Logistics</v>
          </cell>
          <cell r="F25547" t="str">
            <v>Water</v>
          </cell>
        </row>
        <row r="25548">
          <cell r="B25548">
            <v>46702.98</v>
          </cell>
          <cell r="C25548">
            <v>2014</v>
          </cell>
          <cell r="D25548" t="str">
            <v>402100  Group Life Insurance Employer Contributi</v>
          </cell>
          <cell r="E25548" t="str">
            <v>Logistics</v>
          </cell>
          <cell r="F25548" t="str">
            <v>Water</v>
          </cell>
        </row>
        <row r="25549">
          <cell r="B25549">
            <v>95001.81</v>
          </cell>
          <cell r="C25549">
            <v>2014</v>
          </cell>
          <cell r="D25549" t="str">
            <v>402100  Group Life Insurance Employer Contributi</v>
          </cell>
          <cell r="E25549" t="str">
            <v>Logistics</v>
          </cell>
          <cell r="F25549" t="str">
            <v>Water</v>
          </cell>
        </row>
        <row r="25550">
          <cell r="B25550">
            <v>30611.95</v>
          </cell>
          <cell r="C25550">
            <v>2014</v>
          </cell>
          <cell r="D25550" t="str">
            <v>402100  Group Life Insurance Employer Contributi</v>
          </cell>
          <cell r="E25550" t="str">
            <v>Logistics</v>
          </cell>
          <cell r="F25550" t="str">
            <v>Water</v>
          </cell>
        </row>
        <row r="25551">
          <cell r="B25551">
            <v>61306.75</v>
          </cell>
          <cell r="C25551">
            <v>2014</v>
          </cell>
          <cell r="D25551" t="str">
            <v>402100  Group Life Insurance Employer Contributi</v>
          </cell>
          <cell r="E25551" t="str">
            <v>Logistics</v>
          </cell>
          <cell r="F25551" t="str">
            <v>Water</v>
          </cell>
        </row>
        <row r="25552">
          <cell r="B25552">
            <v>19151.13</v>
          </cell>
          <cell r="C25552">
            <v>2014</v>
          </cell>
          <cell r="D25552" t="str">
            <v>402100  Group Life Insurance Employer Contributi</v>
          </cell>
          <cell r="E25552" t="str">
            <v>District 1</v>
          </cell>
          <cell r="F25552" t="str">
            <v>Water</v>
          </cell>
        </row>
        <row r="25553">
          <cell r="B25553">
            <v>55295.32</v>
          </cell>
          <cell r="C25553">
            <v>2014</v>
          </cell>
          <cell r="D25553" t="str">
            <v>402100  Group Life Insurance Employer Contributi</v>
          </cell>
          <cell r="E25553" t="str">
            <v>District 1</v>
          </cell>
          <cell r="F25553" t="str">
            <v>Water</v>
          </cell>
        </row>
        <row r="25554">
          <cell r="B25554">
            <v>1199.18</v>
          </cell>
          <cell r="C25554">
            <v>2014</v>
          </cell>
          <cell r="D25554" t="str">
            <v>402100  Group Life Insurance Employer Contributi</v>
          </cell>
          <cell r="E25554" t="str">
            <v>District 1</v>
          </cell>
          <cell r="F25554" t="str">
            <v>Water</v>
          </cell>
        </row>
        <row r="25555">
          <cell r="B25555">
            <v>140433.92000000001</v>
          </cell>
          <cell r="C25555">
            <v>2014</v>
          </cell>
          <cell r="D25555" t="str">
            <v>402100  Group Life Insurance Employer Contributi</v>
          </cell>
          <cell r="E25555" t="str">
            <v>District 1</v>
          </cell>
          <cell r="F25555" t="str">
            <v>Water</v>
          </cell>
        </row>
        <row r="25556">
          <cell r="B25556">
            <v>181519.91</v>
          </cell>
          <cell r="C25556">
            <v>2014</v>
          </cell>
          <cell r="D25556" t="str">
            <v>402200  Medical Aid Employer Contributions</v>
          </cell>
          <cell r="E25556" t="str">
            <v>District 6</v>
          </cell>
          <cell r="F25556" t="str">
            <v>Water</v>
          </cell>
        </row>
        <row r="25557">
          <cell r="B25557">
            <v>171215.12</v>
          </cell>
          <cell r="C25557">
            <v>2014</v>
          </cell>
          <cell r="D25557" t="str">
            <v>402200  Medical Aid Employer Contributions</v>
          </cell>
          <cell r="E25557" t="str">
            <v>District 8</v>
          </cell>
          <cell r="F25557" t="str">
            <v>Water</v>
          </cell>
        </row>
        <row r="25558">
          <cell r="B25558">
            <v>867474.32</v>
          </cell>
          <cell r="C25558">
            <v>2014</v>
          </cell>
          <cell r="D25558" t="str">
            <v>402200  Medical Aid Employer Contributions</v>
          </cell>
          <cell r="E25558" t="str">
            <v>District 8</v>
          </cell>
          <cell r="F25558" t="str">
            <v>Water</v>
          </cell>
        </row>
        <row r="25559">
          <cell r="B25559">
            <v>255480.57</v>
          </cell>
          <cell r="C25559">
            <v>2014</v>
          </cell>
          <cell r="D25559" t="str">
            <v>402200  Medical Aid Employer Contributions</v>
          </cell>
          <cell r="E25559" t="str">
            <v>District 6</v>
          </cell>
          <cell r="F25559" t="str">
            <v>Water</v>
          </cell>
        </row>
        <row r="25560">
          <cell r="B25560">
            <v>143188.32</v>
          </cell>
          <cell r="C25560">
            <v>2014</v>
          </cell>
          <cell r="D25560" t="str">
            <v>402200  Medical Aid Employer Contributions</v>
          </cell>
          <cell r="E25560" t="str">
            <v>District 3</v>
          </cell>
          <cell r="F25560" t="str">
            <v>Water</v>
          </cell>
        </row>
        <row r="25561">
          <cell r="B25561">
            <v>106008.19</v>
          </cell>
          <cell r="C25561">
            <v>2014</v>
          </cell>
          <cell r="D25561" t="str">
            <v>402200  Medical Aid Employer Contributions</v>
          </cell>
          <cell r="E25561" t="str">
            <v>District 3</v>
          </cell>
          <cell r="F25561" t="str">
            <v>Water</v>
          </cell>
        </row>
        <row r="25562">
          <cell r="B25562">
            <v>15539.89</v>
          </cell>
          <cell r="C25562">
            <v>2014</v>
          </cell>
          <cell r="D25562" t="str">
            <v>402200  Medical Aid Employer Contributions</v>
          </cell>
          <cell r="E25562" t="str">
            <v>District 3</v>
          </cell>
          <cell r="F25562" t="str">
            <v>Water</v>
          </cell>
        </row>
        <row r="25563">
          <cell r="B25563">
            <v>522242.91</v>
          </cell>
          <cell r="C25563">
            <v>2014</v>
          </cell>
          <cell r="D25563" t="str">
            <v>402200  Medical Aid Employer Contributions</v>
          </cell>
          <cell r="E25563" t="str">
            <v>District 3</v>
          </cell>
          <cell r="F25563" t="str">
            <v>Water</v>
          </cell>
        </row>
        <row r="25564">
          <cell r="B25564">
            <v>454114.87</v>
          </cell>
          <cell r="C25564">
            <v>2014</v>
          </cell>
          <cell r="D25564" t="str">
            <v>402200  Medical Aid Employer Contributions</v>
          </cell>
          <cell r="E25564" t="str">
            <v>District 4</v>
          </cell>
          <cell r="F25564" t="str">
            <v>Water</v>
          </cell>
        </row>
        <row r="25565">
          <cell r="B25565">
            <v>749475.18</v>
          </cell>
          <cell r="C25565">
            <v>2014</v>
          </cell>
          <cell r="D25565" t="str">
            <v>402200  Medical Aid Employer Contributions</v>
          </cell>
          <cell r="E25565" t="str">
            <v>District 4</v>
          </cell>
          <cell r="F25565" t="str">
            <v>Water</v>
          </cell>
        </row>
        <row r="25566">
          <cell r="B25566">
            <v>811032.97</v>
          </cell>
          <cell r="C25566">
            <v>2014</v>
          </cell>
          <cell r="D25566" t="str">
            <v>402200  Medical Aid Employer Contributions</v>
          </cell>
          <cell r="E25566" t="str">
            <v>District 4</v>
          </cell>
          <cell r="F25566" t="str">
            <v>Water</v>
          </cell>
        </row>
        <row r="25567">
          <cell r="B25567">
            <v>420160.23</v>
          </cell>
          <cell r="C25567">
            <v>2014</v>
          </cell>
          <cell r="D25567" t="str">
            <v>402200  Medical Aid Employer Contributions</v>
          </cell>
          <cell r="E25567" t="str">
            <v>District 4</v>
          </cell>
          <cell r="F25567" t="str">
            <v>Water</v>
          </cell>
        </row>
        <row r="25568">
          <cell r="B25568">
            <v>10053.469999999999</v>
          </cell>
          <cell r="C25568">
            <v>2014</v>
          </cell>
          <cell r="D25568" t="str">
            <v>402200  Medical Aid Employer Contributions</v>
          </cell>
          <cell r="E25568" t="str">
            <v>District 8</v>
          </cell>
          <cell r="F25568" t="str">
            <v>Water</v>
          </cell>
        </row>
        <row r="25569">
          <cell r="B25569">
            <v>12751.2</v>
          </cell>
          <cell r="C25569">
            <v>2014</v>
          </cell>
          <cell r="D25569" t="str">
            <v>402200  Medical Aid Employer Contributions</v>
          </cell>
          <cell r="E25569" t="str">
            <v>District 8</v>
          </cell>
          <cell r="F25569" t="str">
            <v>Water</v>
          </cell>
        </row>
        <row r="25570">
          <cell r="B25570">
            <v>37310.400000000001</v>
          </cell>
          <cell r="C25570">
            <v>2014</v>
          </cell>
          <cell r="D25570" t="str">
            <v>402200  Medical Aid Employer Contributions</v>
          </cell>
          <cell r="E25570" t="str">
            <v>District 6</v>
          </cell>
          <cell r="F25570" t="str">
            <v>Water</v>
          </cell>
        </row>
        <row r="25571">
          <cell r="B25571">
            <v>707188.89</v>
          </cell>
          <cell r="C25571">
            <v>2014</v>
          </cell>
          <cell r="D25571" t="str">
            <v>402200  Medical Aid Employer Contributions</v>
          </cell>
          <cell r="E25571" t="str">
            <v>District 6</v>
          </cell>
          <cell r="F25571" t="str">
            <v>Water</v>
          </cell>
        </row>
        <row r="25572">
          <cell r="B25572">
            <v>44014.52</v>
          </cell>
          <cell r="C25572">
            <v>2014</v>
          </cell>
          <cell r="D25572" t="str">
            <v>402200  Medical Aid Employer Contributions</v>
          </cell>
          <cell r="E25572" t="str">
            <v>District 6</v>
          </cell>
          <cell r="F25572" t="str">
            <v>Water</v>
          </cell>
        </row>
        <row r="25573">
          <cell r="B25573">
            <v>246123.45</v>
          </cell>
          <cell r="C25573">
            <v>2014</v>
          </cell>
          <cell r="D25573" t="str">
            <v>402200  Medical Aid Employer Contributions</v>
          </cell>
          <cell r="E25573" t="str">
            <v>District 6</v>
          </cell>
          <cell r="F25573" t="str">
            <v>Water</v>
          </cell>
        </row>
        <row r="25574">
          <cell r="B25574">
            <v>583246.54</v>
          </cell>
          <cell r="C25574">
            <v>2014</v>
          </cell>
          <cell r="D25574" t="str">
            <v>402200  Medical Aid Employer Contributions</v>
          </cell>
          <cell r="E25574" t="str">
            <v>District 6</v>
          </cell>
          <cell r="F25574" t="str">
            <v>Water</v>
          </cell>
        </row>
        <row r="25575">
          <cell r="B25575">
            <v>842601.34</v>
          </cell>
          <cell r="C25575">
            <v>2014</v>
          </cell>
          <cell r="D25575" t="str">
            <v>402200  Medical Aid Employer Contributions</v>
          </cell>
          <cell r="E25575" t="str">
            <v>District 6</v>
          </cell>
          <cell r="F25575" t="str">
            <v>Water</v>
          </cell>
        </row>
        <row r="25576">
          <cell r="B25576">
            <v>397599.09</v>
          </cell>
          <cell r="C25576">
            <v>2014</v>
          </cell>
          <cell r="D25576" t="str">
            <v>402200  Medical Aid Employer Contributions</v>
          </cell>
          <cell r="E25576" t="str">
            <v>District 8</v>
          </cell>
          <cell r="F25576" t="str">
            <v>Water</v>
          </cell>
        </row>
        <row r="25577">
          <cell r="B25577">
            <v>1676075.99</v>
          </cell>
          <cell r="C25577">
            <v>2014</v>
          </cell>
          <cell r="D25577" t="str">
            <v>402200  Medical Aid Employer Contributions</v>
          </cell>
          <cell r="E25577" t="str">
            <v>District 8</v>
          </cell>
          <cell r="F25577" t="str">
            <v>Water</v>
          </cell>
        </row>
        <row r="25578">
          <cell r="B25578">
            <v>10494.63</v>
          </cell>
          <cell r="C25578">
            <v>2014</v>
          </cell>
          <cell r="D25578" t="str">
            <v>402200  Medical Aid Employer Contributions</v>
          </cell>
          <cell r="E25578" t="str">
            <v>District 8</v>
          </cell>
          <cell r="F25578" t="str">
            <v>Water</v>
          </cell>
        </row>
        <row r="25579">
          <cell r="B25579">
            <v>33656.370000000003</v>
          </cell>
          <cell r="C25579">
            <v>2014</v>
          </cell>
          <cell r="D25579" t="str">
            <v>402200  Medical Aid Employer Contributions</v>
          </cell>
          <cell r="E25579" t="str">
            <v>District 8</v>
          </cell>
          <cell r="F25579" t="str">
            <v>Water</v>
          </cell>
        </row>
        <row r="25580">
          <cell r="B25580">
            <v>1345953.03</v>
          </cell>
          <cell r="C25580">
            <v>2014</v>
          </cell>
          <cell r="D25580" t="str">
            <v>402200  Medical Aid Employer Contributions</v>
          </cell>
          <cell r="E25580" t="str">
            <v>District 8</v>
          </cell>
          <cell r="F25580" t="str">
            <v>Water</v>
          </cell>
        </row>
        <row r="25581">
          <cell r="B25581">
            <v>711212.26</v>
          </cell>
          <cell r="C25581">
            <v>2014</v>
          </cell>
          <cell r="D25581" t="str">
            <v>402200  Medical Aid Employer Contributions</v>
          </cell>
          <cell r="E25581" t="str">
            <v>District 8</v>
          </cell>
          <cell r="F25581" t="str">
            <v>Water</v>
          </cell>
        </row>
        <row r="25582">
          <cell r="B25582">
            <v>568893.72</v>
          </cell>
          <cell r="C25582">
            <v>2014</v>
          </cell>
          <cell r="D25582" t="str">
            <v>402200  Medical Aid Employer Contributions</v>
          </cell>
          <cell r="E25582" t="str">
            <v>District 8</v>
          </cell>
          <cell r="F25582" t="str">
            <v>Water</v>
          </cell>
        </row>
        <row r="25583">
          <cell r="B25583">
            <v>6269951.3399999999</v>
          </cell>
          <cell r="C25583">
            <v>2014</v>
          </cell>
          <cell r="D25583" t="str">
            <v>402200  Medical Aid Employer Contributions</v>
          </cell>
          <cell r="E25583" t="str">
            <v>District 8</v>
          </cell>
          <cell r="F25583" t="str">
            <v>Water</v>
          </cell>
        </row>
        <row r="25584">
          <cell r="B25584">
            <v>173944.88</v>
          </cell>
          <cell r="C25584">
            <v>2014</v>
          </cell>
          <cell r="D25584" t="str">
            <v>402200  Medical Aid Employer Contributions</v>
          </cell>
          <cell r="E25584" t="str">
            <v>Informal Settlements</v>
          </cell>
          <cell r="F25584" t="str">
            <v>Sewer</v>
          </cell>
        </row>
        <row r="25585">
          <cell r="B25585">
            <v>1254398.8400000001</v>
          </cell>
          <cell r="C25585">
            <v>2014</v>
          </cell>
          <cell r="D25585" t="str">
            <v>402200  Medical Aid Employer Contributions</v>
          </cell>
          <cell r="E25585" t="str">
            <v>District 1</v>
          </cell>
          <cell r="F25585" t="str">
            <v>Sewer</v>
          </cell>
        </row>
        <row r="25586">
          <cell r="B25586">
            <v>655616.85</v>
          </cell>
          <cell r="C25586">
            <v>2014</v>
          </cell>
          <cell r="D25586" t="str">
            <v>402200  Medical Aid Employer Contributions</v>
          </cell>
          <cell r="E25586" t="str">
            <v>District 7</v>
          </cell>
          <cell r="F25586" t="str">
            <v>Sewer</v>
          </cell>
        </row>
        <row r="25587">
          <cell r="B25587">
            <v>183713.37</v>
          </cell>
          <cell r="C25587">
            <v>2014</v>
          </cell>
          <cell r="D25587" t="str">
            <v>402200  Medical Aid Employer Contributions</v>
          </cell>
          <cell r="E25587" t="str">
            <v>District 6</v>
          </cell>
          <cell r="F25587" t="str">
            <v>Sewer</v>
          </cell>
        </row>
        <row r="25588">
          <cell r="B25588">
            <v>20034.099999999999</v>
          </cell>
          <cell r="C25588">
            <v>2014</v>
          </cell>
          <cell r="D25588" t="str">
            <v>402200  Medical Aid Employer Contributions</v>
          </cell>
          <cell r="E25588" t="str">
            <v>TOC</v>
          </cell>
          <cell r="F25588" t="str">
            <v>Sewer</v>
          </cell>
        </row>
        <row r="25589">
          <cell r="B25589">
            <v>504078.37</v>
          </cell>
          <cell r="C25589">
            <v>2014</v>
          </cell>
          <cell r="D25589" t="str">
            <v>402200  Medical Aid Employer Contributions</v>
          </cell>
          <cell r="E25589" t="str">
            <v>District 3</v>
          </cell>
          <cell r="F25589" t="str">
            <v>Sewer</v>
          </cell>
        </row>
        <row r="25590">
          <cell r="B25590">
            <v>689997.2</v>
          </cell>
          <cell r="C25590">
            <v>2014</v>
          </cell>
          <cell r="D25590" t="str">
            <v>402200  Medical Aid Employer Contributions</v>
          </cell>
          <cell r="E25590" t="str">
            <v>District 4</v>
          </cell>
          <cell r="F25590" t="str">
            <v>Sewer</v>
          </cell>
        </row>
        <row r="25591">
          <cell r="B25591">
            <v>911247.71</v>
          </cell>
          <cell r="C25591">
            <v>2014</v>
          </cell>
          <cell r="D25591" t="str">
            <v>402200  Medical Aid Employer Contributions</v>
          </cell>
          <cell r="E25591" t="str">
            <v>District 4</v>
          </cell>
          <cell r="F25591" t="str">
            <v>Sewer</v>
          </cell>
        </row>
        <row r="25592">
          <cell r="B25592">
            <v>412109.07</v>
          </cell>
          <cell r="C25592">
            <v>2014</v>
          </cell>
          <cell r="D25592" t="str">
            <v>402200  Medical Aid Employer Contributions</v>
          </cell>
          <cell r="E25592" t="str">
            <v>District 4</v>
          </cell>
          <cell r="F25592" t="str">
            <v>Sewer</v>
          </cell>
        </row>
        <row r="25593">
          <cell r="B25593">
            <v>311434.08</v>
          </cell>
          <cell r="C25593">
            <v>2014</v>
          </cell>
          <cell r="D25593" t="str">
            <v>402200  Medical Aid Employer Contributions</v>
          </cell>
          <cell r="E25593" t="str">
            <v>District 7</v>
          </cell>
          <cell r="F25593" t="str">
            <v>Sewer</v>
          </cell>
        </row>
        <row r="25594">
          <cell r="B25594">
            <v>112499.28</v>
          </cell>
          <cell r="C25594">
            <v>2014</v>
          </cell>
          <cell r="D25594" t="str">
            <v>402200  Medical Aid Employer Contributions</v>
          </cell>
          <cell r="E25594" t="str">
            <v>District 6</v>
          </cell>
          <cell r="F25594" t="str">
            <v>Sewer</v>
          </cell>
        </row>
        <row r="25595">
          <cell r="B25595">
            <v>179560.39</v>
          </cell>
          <cell r="C25595">
            <v>2014</v>
          </cell>
          <cell r="D25595" t="str">
            <v>402200  Medical Aid Employer Contributions</v>
          </cell>
          <cell r="E25595" t="str">
            <v>District 6</v>
          </cell>
          <cell r="F25595" t="str">
            <v>Sewer</v>
          </cell>
        </row>
        <row r="25596">
          <cell r="B25596">
            <v>517885.35</v>
          </cell>
          <cell r="C25596">
            <v>2014</v>
          </cell>
          <cell r="D25596" t="str">
            <v>402200  Medical Aid Employer Contributions</v>
          </cell>
          <cell r="E25596" t="str">
            <v>District 6</v>
          </cell>
          <cell r="F25596" t="str">
            <v>Sewer</v>
          </cell>
        </row>
        <row r="25597">
          <cell r="B25597">
            <v>21455.46</v>
          </cell>
          <cell r="C25597">
            <v>2014</v>
          </cell>
          <cell r="D25597" t="str">
            <v>402200  Medical Aid Employer Contributions</v>
          </cell>
          <cell r="E25597" t="str">
            <v>District 7</v>
          </cell>
          <cell r="F25597" t="str">
            <v>Sewer</v>
          </cell>
        </row>
        <row r="25598">
          <cell r="B25598">
            <v>222545.24</v>
          </cell>
          <cell r="C25598">
            <v>2014</v>
          </cell>
          <cell r="D25598" t="str">
            <v>402200  Medical Aid Employer Contributions</v>
          </cell>
          <cell r="E25598" t="str">
            <v>Logistics</v>
          </cell>
          <cell r="F25598" t="str">
            <v>Water</v>
          </cell>
        </row>
        <row r="25599">
          <cell r="B25599">
            <v>356854.1</v>
          </cell>
          <cell r="C25599">
            <v>2014</v>
          </cell>
          <cell r="D25599" t="str">
            <v>402200  Medical Aid Employer Contributions</v>
          </cell>
          <cell r="E25599" t="str">
            <v>Informal Settlements</v>
          </cell>
          <cell r="F25599" t="str">
            <v>Water</v>
          </cell>
        </row>
        <row r="25600">
          <cell r="B25600">
            <v>1162844.6499999999</v>
          </cell>
          <cell r="C25600">
            <v>2014</v>
          </cell>
          <cell r="D25600" t="str">
            <v>402200  Medical Aid Employer Contributions</v>
          </cell>
          <cell r="E25600" t="str">
            <v>TOC</v>
          </cell>
          <cell r="F25600" t="str">
            <v>Water</v>
          </cell>
        </row>
        <row r="25601">
          <cell r="B25601">
            <v>502857.34</v>
          </cell>
          <cell r="C25601">
            <v>2014</v>
          </cell>
          <cell r="D25601" t="str">
            <v>402200  Medical Aid Employer Contributions</v>
          </cell>
          <cell r="E25601" t="str">
            <v>Informal Settlements</v>
          </cell>
          <cell r="F25601" t="str">
            <v>Water</v>
          </cell>
        </row>
        <row r="25602">
          <cell r="B25602">
            <v>514780.83</v>
          </cell>
          <cell r="C25602">
            <v>2014</v>
          </cell>
          <cell r="D25602" t="str">
            <v>402200  Medical Aid Employer Contributions</v>
          </cell>
          <cell r="E25602" t="str">
            <v>TOC</v>
          </cell>
          <cell r="F25602" t="str">
            <v>Water</v>
          </cell>
        </row>
        <row r="25603">
          <cell r="B25603">
            <v>334486.2</v>
          </cell>
          <cell r="C25603">
            <v>2014</v>
          </cell>
          <cell r="D25603" t="str">
            <v>402200  Medical Aid Employer Contributions</v>
          </cell>
          <cell r="E25603" t="str">
            <v>Logistics</v>
          </cell>
          <cell r="F25603" t="str">
            <v>Water</v>
          </cell>
        </row>
        <row r="25604">
          <cell r="B25604">
            <v>533011.67000000004</v>
          </cell>
          <cell r="C25604">
            <v>2014</v>
          </cell>
          <cell r="D25604" t="str">
            <v>402200  Medical Aid Employer Contributions</v>
          </cell>
          <cell r="E25604" t="str">
            <v>Logistics</v>
          </cell>
          <cell r="F25604" t="str">
            <v>Water</v>
          </cell>
        </row>
        <row r="25605">
          <cell r="B25605">
            <v>886826.24</v>
          </cell>
          <cell r="C25605">
            <v>2014</v>
          </cell>
          <cell r="D25605" t="str">
            <v>402200  Medical Aid Employer Contributions</v>
          </cell>
          <cell r="E25605" t="str">
            <v>Logistics</v>
          </cell>
          <cell r="F25605" t="str">
            <v>Water</v>
          </cell>
        </row>
        <row r="25606">
          <cell r="B25606">
            <v>319127.90999999997</v>
          </cell>
          <cell r="C25606">
            <v>2014</v>
          </cell>
          <cell r="D25606" t="str">
            <v>402200  Medical Aid Employer Contributions</v>
          </cell>
          <cell r="E25606" t="str">
            <v>Logistics</v>
          </cell>
          <cell r="F25606" t="str">
            <v>Water</v>
          </cell>
        </row>
        <row r="25607">
          <cell r="B25607">
            <v>560381.43999999994</v>
          </cell>
          <cell r="C25607">
            <v>2014</v>
          </cell>
          <cell r="D25607" t="str">
            <v>402200  Medical Aid Employer Contributions</v>
          </cell>
          <cell r="E25607" t="str">
            <v>Logistics</v>
          </cell>
          <cell r="F25607" t="str">
            <v>Water</v>
          </cell>
        </row>
        <row r="25608">
          <cell r="B25608">
            <v>134081.51</v>
          </cell>
          <cell r="C25608">
            <v>2014</v>
          </cell>
          <cell r="D25608" t="str">
            <v>402200  Medical Aid Employer Contributions</v>
          </cell>
          <cell r="E25608" t="str">
            <v>District 1</v>
          </cell>
          <cell r="F25608" t="str">
            <v>Water</v>
          </cell>
        </row>
        <row r="25609">
          <cell r="B25609">
            <v>271872.40999999997</v>
          </cell>
          <cell r="C25609">
            <v>2014</v>
          </cell>
          <cell r="D25609" t="str">
            <v>402200  Medical Aid Employer Contributions</v>
          </cell>
          <cell r="E25609" t="str">
            <v>District 1</v>
          </cell>
          <cell r="F25609" t="str">
            <v>Water</v>
          </cell>
        </row>
        <row r="25610">
          <cell r="B25610">
            <v>7563.47</v>
          </cell>
          <cell r="C25610">
            <v>2014</v>
          </cell>
          <cell r="D25610" t="str">
            <v>402200  Medical Aid Employer Contributions</v>
          </cell>
          <cell r="E25610" t="str">
            <v>District 1</v>
          </cell>
          <cell r="F25610" t="str">
            <v>Water</v>
          </cell>
        </row>
        <row r="25611">
          <cell r="B25611">
            <v>1427116.17</v>
          </cell>
          <cell r="C25611">
            <v>2014</v>
          </cell>
          <cell r="D25611" t="str">
            <v>402200  Medical Aid Employer Contributions</v>
          </cell>
          <cell r="E25611" t="str">
            <v>District 1</v>
          </cell>
          <cell r="F25611" t="str">
            <v>Water</v>
          </cell>
        </row>
        <row r="25612">
          <cell r="B25612">
            <v>397940.26</v>
          </cell>
          <cell r="C25612">
            <v>2014</v>
          </cell>
          <cell r="D25612" t="str">
            <v>402400  Pension Scheme Employer Contribution</v>
          </cell>
          <cell r="E25612" t="str">
            <v>District 8</v>
          </cell>
          <cell r="F25612" t="str">
            <v>Water</v>
          </cell>
        </row>
        <row r="25613">
          <cell r="B25613">
            <v>919434.39</v>
          </cell>
          <cell r="C25613">
            <v>2014</v>
          </cell>
          <cell r="D25613" t="str">
            <v>402400  Pension Scheme Employer Contribution</v>
          </cell>
          <cell r="E25613" t="str">
            <v>District 8</v>
          </cell>
          <cell r="F25613" t="str">
            <v>Water</v>
          </cell>
        </row>
        <row r="25614">
          <cell r="B25614">
            <v>242969.37</v>
          </cell>
          <cell r="C25614">
            <v>2014</v>
          </cell>
          <cell r="D25614" t="str">
            <v>402400  Pension Scheme Employer Contribution</v>
          </cell>
          <cell r="E25614" t="str">
            <v>District 6</v>
          </cell>
          <cell r="F25614" t="str">
            <v>Water</v>
          </cell>
        </row>
        <row r="25615">
          <cell r="B25615">
            <v>222697.25</v>
          </cell>
          <cell r="C25615">
            <v>2014</v>
          </cell>
          <cell r="D25615" t="str">
            <v>402400  Pension Scheme Employer Contribution</v>
          </cell>
          <cell r="E25615" t="str">
            <v>District 3</v>
          </cell>
          <cell r="F25615" t="str">
            <v>Water</v>
          </cell>
        </row>
        <row r="25616">
          <cell r="B25616">
            <v>257388</v>
          </cell>
          <cell r="C25616">
            <v>2014</v>
          </cell>
          <cell r="D25616" t="str">
            <v>402400  Pension Scheme Employer Contribution</v>
          </cell>
          <cell r="E25616" t="str">
            <v>District 3</v>
          </cell>
          <cell r="F25616" t="str">
            <v>Water</v>
          </cell>
        </row>
        <row r="25617">
          <cell r="B25617">
            <v>9092.25</v>
          </cell>
          <cell r="C25617">
            <v>2014</v>
          </cell>
          <cell r="D25617" t="str">
            <v>402400  Pension Scheme Employer Contribution</v>
          </cell>
          <cell r="E25617" t="str">
            <v>District 3</v>
          </cell>
          <cell r="F25617" t="str">
            <v>Water</v>
          </cell>
        </row>
        <row r="25618">
          <cell r="B25618">
            <v>774826.83</v>
          </cell>
          <cell r="C25618">
            <v>2014</v>
          </cell>
          <cell r="D25618" t="str">
            <v>402400  Pension Scheme Employer Contribution</v>
          </cell>
          <cell r="E25618" t="str">
            <v>District 3</v>
          </cell>
          <cell r="F25618" t="str">
            <v>Water</v>
          </cell>
        </row>
        <row r="25619">
          <cell r="B25619">
            <v>21846.5</v>
          </cell>
          <cell r="C25619">
            <v>2014</v>
          </cell>
          <cell r="D25619" t="str">
            <v>402400  Pension Scheme Employer Contribution</v>
          </cell>
          <cell r="E25619" t="str">
            <v>District 4</v>
          </cell>
          <cell r="F25619" t="str">
            <v>Water</v>
          </cell>
        </row>
        <row r="25620">
          <cell r="B25620">
            <v>971755.4</v>
          </cell>
          <cell r="C25620">
            <v>2014</v>
          </cell>
          <cell r="D25620" t="str">
            <v>402400  Pension Scheme Employer Contribution</v>
          </cell>
          <cell r="E25620" t="str">
            <v>District 4</v>
          </cell>
          <cell r="F25620" t="str">
            <v>Water</v>
          </cell>
        </row>
        <row r="25621">
          <cell r="B25621">
            <v>1000752.9</v>
          </cell>
          <cell r="C25621">
            <v>2014</v>
          </cell>
          <cell r="D25621" t="str">
            <v>402400  Pension Scheme Employer Contribution</v>
          </cell>
          <cell r="E25621" t="str">
            <v>District 4</v>
          </cell>
          <cell r="F25621" t="str">
            <v>Water</v>
          </cell>
        </row>
        <row r="25622">
          <cell r="B25622">
            <v>1028921.84</v>
          </cell>
          <cell r="C25622">
            <v>2014</v>
          </cell>
          <cell r="D25622" t="str">
            <v>402400  Pension Scheme Employer Contribution</v>
          </cell>
          <cell r="E25622" t="str">
            <v>District 4</v>
          </cell>
          <cell r="F25622" t="str">
            <v>Water</v>
          </cell>
        </row>
        <row r="25623">
          <cell r="B25623">
            <v>502893.18</v>
          </cell>
          <cell r="C25623">
            <v>2014</v>
          </cell>
          <cell r="D25623" t="str">
            <v>402400  Pension Scheme Employer Contribution</v>
          </cell>
          <cell r="E25623" t="str">
            <v>District 4</v>
          </cell>
          <cell r="F25623" t="str">
            <v>Water</v>
          </cell>
        </row>
        <row r="25624">
          <cell r="B25624">
            <v>13956.88</v>
          </cell>
          <cell r="C25624">
            <v>2014</v>
          </cell>
          <cell r="D25624" t="str">
            <v>402400  Pension Scheme Employer Contribution</v>
          </cell>
          <cell r="E25624" t="str">
            <v>District 8</v>
          </cell>
          <cell r="F25624" t="str">
            <v>Water</v>
          </cell>
        </row>
        <row r="25625">
          <cell r="B25625">
            <v>29110.2</v>
          </cell>
          <cell r="C25625">
            <v>2014</v>
          </cell>
          <cell r="D25625" t="str">
            <v>402400  Pension Scheme Employer Contribution</v>
          </cell>
          <cell r="E25625" t="str">
            <v>District 8</v>
          </cell>
          <cell r="F25625" t="str">
            <v>Water</v>
          </cell>
        </row>
        <row r="25626">
          <cell r="B25626">
            <v>117454.27</v>
          </cell>
          <cell r="C25626">
            <v>2014</v>
          </cell>
          <cell r="D25626" t="str">
            <v>402400  Pension Scheme Employer Contribution</v>
          </cell>
          <cell r="E25626" t="str">
            <v>District 6</v>
          </cell>
          <cell r="F25626" t="str">
            <v>Water</v>
          </cell>
        </row>
        <row r="25627">
          <cell r="B25627">
            <v>1352711.9</v>
          </cell>
          <cell r="C25627">
            <v>2014</v>
          </cell>
          <cell r="D25627" t="str">
            <v>402400  Pension Scheme Employer Contribution</v>
          </cell>
          <cell r="E25627" t="str">
            <v>District 6</v>
          </cell>
          <cell r="F25627" t="str">
            <v>Water</v>
          </cell>
        </row>
        <row r="25628">
          <cell r="B25628">
            <v>34064.25</v>
          </cell>
          <cell r="C25628">
            <v>2014</v>
          </cell>
          <cell r="D25628" t="str">
            <v>402400  Pension Scheme Employer Contribution</v>
          </cell>
          <cell r="E25628" t="str">
            <v>District 6</v>
          </cell>
          <cell r="F25628" t="str">
            <v>Water</v>
          </cell>
        </row>
        <row r="25629">
          <cell r="B25629">
            <v>291793.46000000002</v>
          </cell>
          <cell r="C25629">
            <v>2014</v>
          </cell>
          <cell r="D25629" t="str">
            <v>402400  Pension Scheme Employer Contribution</v>
          </cell>
          <cell r="E25629" t="str">
            <v>District 6</v>
          </cell>
          <cell r="F25629" t="str">
            <v>Water</v>
          </cell>
        </row>
        <row r="25630">
          <cell r="B25630">
            <v>640312.23</v>
          </cell>
          <cell r="C25630">
            <v>2014</v>
          </cell>
          <cell r="D25630" t="str">
            <v>402400  Pension Scheme Employer Contribution</v>
          </cell>
          <cell r="E25630" t="str">
            <v>District 6</v>
          </cell>
          <cell r="F25630" t="str">
            <v>Water</v>
          </cell>
        </row>
        <row r="25631">
          <cell r="B25631">
            <v>840088.63</v>
          </cell>
          <cell r="C25631">
            <v>2014</v>
          </cell>
          <cell r="D25631" t="str">
            <v>402400  Pension Scheme Employer Contribution</v>
          </cell>
          <cell r="E25631" t="str">
            <v>District 6</v>
          </cell>
          <cell r="F25631" t="str">
            <v>Water</v>
          </cell>
        </row>
        <row r="25632">
          <cell r="B25632">
            <v>809871.19</v>
          </cell>
          <cell r="C25632">
            <v>2014</v>
          </cell>
          <cell r="D25632" t="str">
            <v>402400  Pension Scheme Employer Contribution</v>
          </cell>
          <cell r="E25632" t="str">
            <v>District 8</v>
          </cell>
          <cell r="F25632" t="str">
            <v>Water</v>
          </cell>
        </row>
        <row r="25633">
          <cell r="B25633">
            <v>2172870.59</v>
          </cell>
          <cell r="C25633">
            <v>2014</v>
          </cell>
          <cell r="D25633" t="str">
            <v>402400  Pension Scheme Employer Contribution</v>
          </cell>
          <cell r="E25633" t="str">
            <v>District 8</v>
          </cell>
          <cell r="F25633" t="str">
            <v>Water</v>
          </cell>
        </row>
        <row r="25634">
          <cell r="B25634">
            <v>10755.32</v>
          </cell>
          <cell r="C25634">
            <v>2014</v>
          </cell>
          <cell r="D25634" t="str">
            <v>402400  Pension Scheme Employer Contribution</v>
          </cell>
          <cell r="E25634" t="str">
            <v>District 8</v>
          </cell>
          <cell r="F25634" t="str">
            <v>Water</v>
          </cell>
        </row>
        <row r="25635">
          <cell r="B25635">
            <v>60627.85</v>
          </cell>
          <cell r="C25635">
            <v>2014</v>
          </cell>
          <cell r="D25635" t="str">
            <v>402400  Pension Scheme Employer Contribution</v>
          </cell>
          <cell r="E25635" t="str">
            <v>District 8</v>
          </cell>
          <cell r="F25635" t="str">
            <v>Water</v>
          </cell>
        </row>
        <row r="25636">
          <cell r="B25636">
            <v>1665944.31</v>
          </cell>
          <cell r="C25636">
            <v>2014</v>
          </cell>
          <cell r="D25636" t="str">
            <v>402400  Pension Scheme Employer Contribution</v>
          </cell>
          <cell r="E25636" t="str">
            <v>District 8</v>
          </cell>
          <cell r="F25636" t="str">
            <v>Water</v>
          </cell>
        </row>
        <row r="25637">
          <cell r="B25637">
            <v>989613.48</v>
          </cell>
          <cell r="C25637">
            <v>2014</v>
          </cell>
          <cell r="D25637" t="str">
            <v>402400  Pension Scheme Employer Contribution</v>
          </cell>
          <cell r="E25637" t="str">
            <v>District 8</v>
          </cell>
          <cell r="F25637" t="str">
            <v>Water</v>
          </cell>
        </row>
        <row r="25638">
          <cell r="B25638">
            <v>627668.89</v>
          </cell>
          <cell r="C25638">
            <v>2014</v>
          </cell>
          <cell r="D25638" t="str">
            <v>402400  Pension Scheme Employer Contribution</v>
          </cell>
          <cell r="E25638" t="str">
            <v>District 8</v>
          </cell>
          <cell r="F25638" t="str">
            <v>Water</v>
          </cell>
        </row>
        <row r="25639">
          <cell r="B25639">
            <v>7565062.2000000002</v>
          </cell>
          <cell r="C25639">
            <v>2014</v>
          </cell>
          <cell r="D25639" t="str">
            <v>402400  Pension Scheme Employer Contribution</v>
          </cell>
          <cell r="E25639" t="str">
            <v>District 8</v>
          </cell>
          <cell r="F25639" t="str">
            <v>Water</v>
          </cell>
        </row>
        <row r="25640">
          <cell r="B25640">
            <v>259615.83</v>
          </cell>
          <cell r="C25640">
            <v>2014</v>
          </cell>
          <cell r="D25640" t="str">
            <v>402400  Pension Scheme Employer Contribution</v>
          </cell>
          <cell r="E25640" t="str">
            <v>District 6</v>
          </cell>
          <cell r="F25640" t="str">
            <v>Water</v>
          </cell>
        </row>
        <row r="25641">
          <cell r="B25641">
            <v>376100.23</v>
          </cell>
          <cell r="C25641">
            <v>2014</v>
          </cell>
          <cell r="D25641" t="str">
            <v>402400  Pension Scheme Employer Contribution</v>
          </cell>
          <cell r="E25641" t="str">
            <v>Informal Settlements</v>
          </cell>
          <cell r="F25641" t="str">
            <v>Sewer</v>
          </cell>
        </row>
        <row r="25642">
          <cell r="B25642">
            <v>1997737.81</v>
          </cell>
          <cell r="C25642">
            <v>2014</v>
          </cell>
          <cell r="D25642" t="str">
            <v>402400  Pension Scheme Employer Contribution</v>
          </cell>
          <cell r="E25642" t="str">
            <v>District 1</v>
          </cell>
          <cell r="F25642" t="str">
            <v>Sewer</v>
          </cell>
        </row>
        <row r="25643">
          <cell r="B25643">
            <v>906795.46</v>
          </cell>
          <cell r="C25643">
            <v>2014</v>
          </cell>
          <cell r="D25643" t="str">
            <v>402400  Pension Scheme Employer Contribution</v>
          </cell>
          <cell r="E25643" t="str">
            <v>District 7</v>
          </cell>
          <cell r="F25643" t="str">
            <v>Sewer</v>
          </cell>
        </row>
        <row r="25644">
          <cell r="B25644">
            <v>240173.28</v>
          </cell>
          <cell r="C25644">
            <v>2014</v>
          </cell>
          <cell r="D25644" t="str">
            <v>402400  Pension Scheme Employer Contribution</v>
          </cell>
          <cell r="E25644" t="str">
            <v>District 6</v>
          </cell>
          <cell r="F25644" t="str">
            <v>Sewer</v>
          </cell>
        </row>
        <row r="25645">
          <cell r="B25645">
            <v>28653.99</v>
          </cell>
          <cell r="C25645">
            <v>2014</v>
          </cell>
          <cell r="D25645" t="str">
            <v>402400  Pension Scheme Employer Contribution</v>
          </cell>
          <cell r="E25645" t="str">
            <v>TOC</v>
          </cell>
          <cell r="F25645" t="str">
            <v>Sewer</v>
          </cell>
        </row>
        <row r="25646">
          <cell r="B25646">
            <v>640660.30000000005</v>
          </cell>
          <cell r="C25646">
            <v>2014</v>
          </cell>
          <cell r="D25646" t="str">
            <v>402400  Pension Scheme Employer Contribution</v>
          </cell>
          <cell r="E25646" t="str">
            <v>District 3</v>
          </cell>
          <cell r="F25646" t="str">
            <v>Sewer</v>
          </cell>
        </row>
        <row r="25647">
          <cell r="B25647">
            <v>960141.84</v>
          </cell>
          <cell r="C25647">
            <v>2014</v>
          </cell>
          <cell r="D25647" t="str">
            <v>402400  Pension Scheme Employer Contribution</v>
          </cell>
          <cell r="E25647" t="str">
            <v>District 4</v>
          </cell>
          <cell r="F25647" t="str">
            <v>Sewer</v>
          </cell>
        </row>
        <row r="25648">
          <cell r="B25648">
            <v>766946.66</v>
          </cell>
          <cell r="C25648">
            <v>2014</v>
          </cell>
          <cell r="D25648" t="str">
            <v>402400  Pension Scheme Employer Contribution</v>
          </cell>
          <cell r="E25648" t="str">
            <v>District 4</v>
          </cell>
          <cell r="F25648" t="str">
            <v>Sewer</v>
          </cell>
        </row>
        <row r="25649">
          <cell r="B25649">
            <v>448904.56</v>
          </cell>
          <cell r="C25649">
            <v>2014</v>
          </cell>
          <cell r="D25649" t="str">
            <v>402400  Pension Scheme Employer Contribution</v>
          </cell>
          <cell r="E25649" t="str">
            <v>District 4</v>
          </cell>
          <cell r="F25649" t="str">
            <v>Sewer</v>
          </cell>
        </row>
        <row r="25650">
          <cell r="B25650">
            <v>443210.95</v>
          </cell>
          <cell r="C25650">
            <v>2014</v>
          </cell>
          <cell r="D25650" t="str">
            <v>402400  Pension Scheme Employer Contribution</v>
          </cell>
          <cell r="E25650" t="str">
            <v>District 7</v>
          </cell>
          <cell r="F25650" t="str">
            <v>Sewer</v>
          </cell>
        </row>
        <row r="25651">
          <cell r="B25651">
            <v>175075.94</v>
          </cell>
          <cell r="C25651">
            <v>2014</v>
          </cell>
          <cell r="D25651" t="str">
            <v>402400  Pension Scheme Employer Contribution</v>
          </cell>
          <cell r="E25651" t="str">
            <v>District 6</v>
          </cell>
          <cell r="F25651" t="str">
            <v>Sewer</v>
          </cell>
        </row>
        <row r="25652">
          <cell r="B25652">
            <v>171553.88</v>
          </cell>
          <cell r="C25652">
            <v>2014</v>
          </cell>
          <cell r="D25652" t="str">
            <v>402400  Pension Scheme Employer Contribution</v>
          </cell>
          <cell r="E25652" t="str">
            <v>District 6</v>
          </cell>
          <cell r="F25652" t="str">
            <v>Sewer</v>
          </cell>
        </row>
        <row r="25653">
          <cell r="B25653">
            <v>532393.06000000006</v>
          </cell>
          <cell r="C25653">
            <v>2014</v>
          </cell>
          <cell r="D25653" t="str">
            <v>402400  Pension Scheme Employer Contribution</v>
          </cell>
          <cell r="E25653" t="str">
            <v>District 6</v>
          </cell>
          <cell r="F25653" t="str">
            <v>Sewer</v>
          </cell>
        </row>
        <row r="25654">
          <cell r="B25654">
            <v>14249.3</v>
          </cell>
          <cell r="C25654">
            <v>2014</v>
          </cell>
          <cell r="D25654" t="str">
            <v>402400  Pension Scheme Employer Contribution</v>
          </cell>
          <cell r="E25654" t="str">
            <v>District 7</v>
          </cell>
          <cell r="F25654" t="str">
            <v>Sewer</v>
          </cell>
        </row>
        <row r="25655">
          <cell r="B25655">
            <v>427263.79</v>
          </cell>
          <cell r="C25655">
            <v>2014</v>
          </cell>
          <cell r="D25655" t="str">
            <v>402400  Pension Scheme Employer Contribution</v>
          </cell>
          <cell r="E25655" t="str">
            <v>Logistics</v>
          </cell>
          <cell r="F25655" t="str">
            <v>Water</v>
          </cell>
        </row>
        <row r="25656">
          <cell r="B25656">
            <v>436412.74</v>
          </cell>
          <cell r="C25656">
            <v>2014</v>
          </cell>
          <cell r="D25656" t="str">
            <v>402400  Pension Scheme Employer Contribution</v>
          </cell>
          <cell r="E25656" t="str">
            <v>Informal Settlements</v>
          </cell>
          <cell r="F25656" t="str">
            <v>Water</v>
          </cell>
        </row>
        <row r="25657">
          <cell r="B25657">
            <v>1996985.04</v>
          </cell>
          <cell r="C25657">
            <v>2014</v>
          </cell>
          <cell r="D25657" t="str">
            <v>402400  Pension Scheme Employer Contribution</v>
          </cell>
          <cell r="E25657" t="str">
            <v>TOC</v>
          </cell>
          <cell r="F25657" t="str">
            <v>Water</v>
          </cell>
        </row>
        <row r="25658">
          <cell r="B25658">
            <v>940127.71</v>
          </cell>
          <cell r="C25658">
            <v>2014</v>
          </cell>
          <cell r="D25658" t="str">
            <v>402400  Pension Scheme Employer Contribution</v>
          </cell>
          <cell r="E25658" t="str">
            <v>Informal Settlements</v>
          </cell>
          <cell r="F25658" t="str">
            <v>Water</v>
          </cell>
        </row>
        <row r="25659">
          <cell r="B25659">
            <v>1010382.6</v>
          </cell>
          <cell r="C25659">
            <v>2014</v>
          </cell>
          <cell r="D25659" t="str">
            <v>402400  Pension Scheme Employer Contribution</v>
          </cell>
          <cell r="E25659" t="str">
            <v>TOC</v>
          </cell>
          <cell r="F25659" t="str">
            <v>Water</v>
          </cell>
        </row>
        <row r="25660">
          <cell r="B25660">
            <v>723760.14</v>
          </cell>
          <cell r="C25660">
            <v>2014</v>
          </cell>
          <cell r="D25660" t="str">
            <v>402400  Pension Scheme Employer Contribution</v>
          </cell>
          <cell r="E25660" t="str">
            <v>Logistics</v>
          </cell>
          <cell r="F25660" t="str">
            <v>Water</v>
          </cell>
        </row>
        <row r="25661">
          <cell r="B25661">
            <v>598515.01</v>
          </cell>
          <cell r="C25661">
            <v>2014</v>
          </cell>
          <cell r="D25661" t="str">
            <v>402400  Pension Scheme Employer Contribution</v>
          </cell>
          <cell r="E25661" t="str">
            <v>Logistics</v>
          </cell>
          <cell r="F25661" t="str">
            <v>Water</v>
          </cell>
        </row>
        <row r="25662">
          <cell r="B25662">
            <v>1212806.83</v>
          </cell>
          <cell r="C25662">
            <v>2014</v>
          </cell>
          <cell r="D25662" t="str">
            <v>402400  Pension Scheme Employer Contribution</v>
          </cell>
          <cell r="E25662" t="str">
            <v>Logistics</v>
          </cell>
          <cell r="F25662" t="str">
            <v>Water</v>
          </cell>
        </row>
        <row r="25663">
          <cell r="B25663">
            <v>382964.37</v>
          </cell>
          <cell r="C25663">
            <v>2014</v>
          </cell>
          <cell r="D25663" t="str">
            <v>402400  Pension Scheme Employer Contribution</v>
          </cell>
          <cell r="E25663" t="str">
            <v>Logistics</v>
          </cell>
          <cell r="F25663" t="str">
            <v>Water</v>
          </cell>
        </row>
        <row r="25664">
          <cell r="B25664">
            <v>794706.45</v>
          </cell>
          <cell r="C25664">
            <v>2014</v>
          </cell>
          <cell r="D25664" t="str">
            <v>402400  Pension Scheme Employer Contribution</v>
          </cell>
          <cell r="E25664" t="str">
            <v>Logistics</v>
          </cell>
          <cell r="F25664" t="str">
            <v>Water</v>
          </cell>
        </row>
        <row r="25665">
          <cell r="B25665">
            <v>260438.3</v>
          </cell>
          <cell r="C25665">
            <v>2014</v>
          </cell>
          <cell r="D25665" t="str">
            <v>402400  Pension Scheme Employer Contribution</v>
          </cell>
          <cell r="E25665" t="str">
            <v>District 1</v>
          </cell>
          <cell r="F25665" t="str">
            <v>Water</v>
          </cell>
        </row>
        <row r="25666">
          <cell r="B25666">
            <v>748904.33</v>
          </cell>
          <cell r="C25666">
            <v>2014</v>
          </cell>
          <cell r="D25666" t="str">
            <v>402400  Pension Scheme Employer Contribution</v>
          </cell>
          <cell r="E25666" t="str">
            <v>District 1</v>
          </cell>
          <cell r="F25666" t="str">
            <v>Water</v>
          </cell>
        </row>
        <row r="25667">
          <cell r="B25667">
            <v>15510.1</v>
          </cell>
          <cell r="C25667">
            <v>2014</v>
          </cell>
          <cell r="D25667" t="str">
            <v>402400  Pension Scheme Employer Contribution</v>
          </cell>
          <cell r="E25667" t="str">
            <v>District 1</v>
          </cell>
          <cell r="F25667" t="str">
            <v>Water</v>
          </cell>
        </row>
        <row r="25668">
          <cell r="B25668">
            <v>1878946.36</v>
          </cell>
          <cell r="C25668">
            <v>2014</v>
          </cell>
          <cell r="D25668" t="str">
            <v>402400  Pension Scheme Employer Contribution</v>
          </cell>
          <cell r="E25668" t="str">
            <v>District 1</v>
          </cell>
          <cell r="F25668" t="str">
            <v>Water</v>
          </cell>
        </row>
        <row r="25669">
          <cell r="B25669">
            <v>16003.27</v>
          </cell>
          <cell r="C25669">
            <v>2014</v>
          </cell>
          <cell r="D25669" t="str">
            <v>402500  Unemployment Insurance Employer Contribu</v>
          </cell>
          <cell r="E25669" t="str">
            <v>District 8</v>
          </cell>
          <cell r="F25669" t="str">
            <v>Water</v>
          </cell>
        </row>
        <row r="25670">
          <cell r="B25670">
            <v>70466.720000000001</v>
          </cell>
          <cell r="C25670">
            <v>2014</v>
          </cell>
          <cell r="D25670" t="str">
            <v>402500  Unemployment Insurance Employer Contribu</v>
          </cell>
          <cell r="E25670" t="str">
            <v>District 8</v>
          </cell>
          <cell r="F25670" t="str">
            <v>Water</v>
          </cell>
        </row>
        <row r="25671">
          <cell r="B25671">
            <v>22513.47</v>
          </cell>
          <cell r="C25671">
            <v>2014</v>
          </cell>
          <cell r="D25671" t="str">
            <v>402500  Unemployment Insurance Employer Contribu</v>
          </cell>
          <cell r="E25671" t="str">
            <v>District 6</v>
          </cell>
          <cell r="F25671" t="str">
            <v>Water</v>
          </cell>
        </row>
        <row r="25672">
          <cell r="B25672">
            <v>12273.64</v>
          </cell>
          <cell r="C25672">
            <v>2014</v>
          </cell>
          <cell r="D25672" t="str">
            <v>402500  Unemployment Insurance Employer Contribu</v>
          </cell>
          <cell r="E25672" t="str">
            <v>District 3</v>
          </cell>
          <cell r="F25672" t="str">
            <v>Water</v>
          </cell>
        </row>
        <row r="25673">
          <cell r="B25673">
            <v>9628.36</v>
          </cell>
          <cell r="C25673">
            <v>2014</v>
          </cell>
          <cell r="D25673" t="str">
            <v>402500  Unemployment Insurance Employer Contribu</v>
          </cell>
          <cell r="E25673" t="str">
            <v>District 3</v>
          </cell>
          <cell r="F25673" t="str">
            <v>Water</v>
          </cell>
        </row>
        <row r="25674">
          <cell r="B25674">
            <v>918.03</v>
          </cell>
          <cell r="C25674">
            <v>2014</v>
          </cell>
          <cell r="D25674" t="str">
            <v>402500  Unemployment Insurance Employer Contribu</v>
          </cell>
          <cell r="E25674" t="str">
            <v>District 3</v>
          </cell>
          <cell r="F25674" t="str">
            <v>Water</v>
          </cell>
        </row>
        <row r="25675">
          <cell r="B25675">
            <v>51649.64</v>
          </cell>
          <cell r="C25675">
            <v>2014</v>
          </cell>
          <cell r="D25675" t="str">
            <v>402500  Unemployment Insurance Employer Contribu</v>
          </cell>
          <cell r="E25675" t="str">
            <v>District 3</v>
          </cell>
          <cell r="F25675" t="str">
            <v>Water</v>
          </cell>
        </row>
        <row r="25676">
          <cell r="B25676">
            <v>1784.64</v>
          </cell>
          <cell r="C25676">
            <v>2014</v>
          </cell>
          <cell r="D25676" t="str">
            <v>402500  Unemployment Insurance Employer Contribu</v>
          </cell>
          <cell r="E25676" t="str">
            <v>District 4</v>
          </cell>
          <cell r="F25676" t="str">
            <v>Water</v>
          </cell>
        </row>
        <row r="25677">
          <cell r="B25677">
            <v>37626.75</v>
          </cell>
          <cell r="C25677">
            <v>2014</v>
          </cell>
          <cell r="D25677" t="str">
            <v>402500  Unemployment Insurance Employer Contribu</v>
          </cell>
          <cell r="E25677" t="str">
            <v>District 4</v>
          </cell>
          <cell r="F25677" t="str">
            <v>Water</v>
          </cell>
        </row>
        <row r="25678">
          <cell r="B25678">
            <v>78902.880000000005</v>
          </cell>
          <cell r="C25678">
            <v>2014</v>
          </cell>
          <cell r="D25678" t="str">
            <v>402500  Unemployment Insurance Employer Contribu</v>
          </cell>
          <cell r="E25678" t="str">
            <v>District 4</v>
          </cell>
          <cell r="F25678" t="str">
            <v>Water</v>
          </cell>
        </row>
        <row r="25679">
          <cell r="B25679">
            <v>65926.05</v>
          </cell>
          <cell r="C25679">
            <v>2014</v>
          </cell>
          <cell r="D25679" t="str">
            <v>402500  Unemployment Insurance Employer Contribu</v>
          </cell>
          <cell r="E25679" t="str">
            <v>District 4</v>
          </cell>
          <cell r="F25679" t="str">
            <v>Water</v>
          </cell>
        </row>
        <row r="25680">
          <cell r="B25680">
            <v>34272.480000000003</v>
          </cell>
          <cell r="C25680">
            <v>2014</v>
          </cell>
          <cell r="D25680" t="str">
            <v>402500  Unemployment Insurance Employer Contribu</v>
          </cell>
          <cell r="E25680" t="str">
            <v>District 4</v>
          </cell>
          <cell r="F25680" t="str">
            <v>Water</v>
          </cell>
        </row>
        <row r="25681">
          <cell r="B25681">
            <v>990.42</v>
          </cell>
          <cell r="C25681">
            <v>2014</v>
          </cell>
          <cell r="D25681" t="str">
            <v>402500  Unemployment Insurance Employer Contribu</v>
          </cell>
          <cell r="E25681" t="str">
            <v>District 8</v>
          </cell>
          <cell r="F25681" t="str">
            <v>Water</v>
          </cell>
        </row>
        <row r="25682">
          <cell r="B25682">
            <v>1784.64</v>
          </cell>
          <cell r="C25682">
            <v>2014</v>
          </cell>
          <cell r="D25682" t="str">
            <v>402500  Unemployment Insurance Employer Contribu</v>
          </cell>
          <cell r="E25682" t="str">
            <v>District 8</v>
          </cell>
          <cell r="F25682" t="str">
            <v>Water</v>
          </cell>
        </row>
        <row r="25683">
          <cell r="B25683">
            <v>4715.6400000000003</v>
          </cell>
          <cell r="C25683">
            <v>2014</v>
          </cell>
          <cell r="D25683" t="str">
            <v>402500  Unemployment Insurance Employer Contribu</v>
          </cell>
          <cell r="E25683" t="str">
            <v>District 6</v>
          </cell>
          <cell r="F25683" t="str">
            <v>Water</v>
          </cell>
        </row>
        <row r="25684">
          <cell r="B25684">
            <v>63370.91</v>
          </cell>
          <cell r="C25684">
            <v>2014</v>
          </cell>
          <cell r="D25684" t="str">
            <v>402500  Unemployment Insurance Employer Contribu</v>
          </cell>
          <cell r="E25684" t="str">
            <v>District 6</v>
          </cell>
          <cell r="F25684" t="str">
            <v>Water</v>
          </cell>
        </row>
        <row r="25685">
          <cell r="B25685">
            <v>2516.98</v>
          </cell>
          <cell r="C25685">
            <v>2014</v>
          </cell>
          <cell r="D25685" t="str">
            <v>402500  Unemployment Insurance Employer Contribu</v>
          </cell>
          <cell r="E25685" t="str">
            <v>District 6</v>
          </cell>
          <cell r="F25685" t="str">
            <v>Water</v>
          </cell>
        </row>
        <row r="25686">
          <cell r="B25686">
            <v>19813.400000000001</v>
          </cell>
          <cell r="C25686">
            <v>2014</v>
          </cell>
          <cell r="D25686" t="str">
            <v>402500  Unemployment Insurance Employer Contribu</v>
          </cell>
          <cell r="E25686" t="str">
            <v>District 6</v>
          </cell>
          <cell r="F25686" t="str">
            <v>Water</v>
          </cell>
        </row>
        <row r="25687">
          <cell r="B25687">
            <v>54946.55</v>
          </cell>
          <cell r="C25687">
            <v>2014</v>
          </cell>
          <cell r="D25687" t="str">
            <v>402500  Unemployment Insurance Employer Contribu</v>
          </cell>
          <cell r="E25687" t="str">
            <v>District 6</v>
          </cell>
          <cell r="F25687" t="str">
            <v>Water</v>
          </cell>
        </row>
        <row r="25688">
          <cell r="B25688">
            <v>72597.149999999994</v>
          </cell>
          <cell r="C25688">
            <v>2014</v>
          </cell>
          <cell r="D25688" t="str">
            <v>402500  Unemployment Insurance Employer Contribu</v>
          </cell>
          <cell r="E25688" t="str">
            <v>District 6</v>
          </cell>
          <cell r="F25688" t="str">
            <v>Water</v>
          </cell>
        </row>
        <row r="25689">
          <cell r="B25689">
            <v>36169.49</v>
          </cell>
          <cell r="C25689">
            <v>2014</v>
          </cell>
          <cell r="D25689" t="str">
            <v>402500  Unemployment Insurance Employer Contribu</v>
          </cell>
          <cell r="E25689" t="str">
            <v>District 8</v>
          </cell>
          <cell r="F25689" t="str">
            <v>Water</v>
          </cell>
        </row>
        <row r="25690">
          <cell r="B25690">
            <v>154180.43</v>
          </cell>
          <cell r="C25690">
            <v>2014</v>
          </cell>
          <cell r="D25690" t="str">
            <v>402500  Unemployment Insurance Employer Contribu</v>
          </cell>
          <cell r="E25690" t="str">
            <v>District 8</v>
          </cell>
          <cell r="F25690" t="str">
            <v>Water</v>
          </cell>
        </row>
        <row r="25691">
          <cell r="B25691">
            <v>1146.3599999999999</v>
          </cell>
          <cell r="C25691">
            <v>2014</v>
          </cell>
          <cell r="D25691" t="str">
            <v>402500  Unemployment Insurance Employer Contribu</v>
          </cell>
          <cell r="E25691" t="str">
            <v>District 8</v>
          </cell>
          <cell r="F25691" t="str">
            <v>Water</v>
          </cell>
        </row>
        <row r="25692">
          <cell r="B25692">
            <v>4216.7</v>
          </cell>
          <cell r="C25692">
            <v>2014</v>
          </cell>
          <cell r="D25692" t="str">
            <v>402500  Unemployment Insurance Employer Contribu</v>
          </cell>
          <cell r="E25692" t="str">
            <v>District 8</v>
          </cell>
          <cell r="F25692" t="str">
            <v>Water</v>
          </cell>
        </row>
        <row r="25693">
          <cell r="B25693">
            <v>130402.87</v>
          </cell>
          <cell r="C25693">
            <v>2014</v>
          </cell>
          <cell r="D25693" t="str">
            <v>402500  Unemployment Insurance Employer Contribu</v>
          </cell>
          <cell r="E25693" t="str">
            <v>District 8</v>
          </cell>
          <cell r="F25693" t="str">
            <v>Water</v>
          </cell>
        </row>
        <row r="25694">
          <cell r="B25694">
            <v>69113.55</v>
          </cell>
          <cell r="C25694">
            <v>2014</v>
          </cell>
          <cell r="D25694" t="str">
            <v>402500  Unemployment Insurance Employer Contribu</v>
          </cell>
          <cell r="E25694" t="str">
            <v>District 8</v>
          </cell>
          <cell r="F25694" t="str">
            <v>Water</v>
          </cell>
        </row>
        <row r="25695">
          <cell r="B25695">
            <v>53045.73</v>
          </cell>
          <cell r="C25695">
            <v>2014</v>
          </cell>
          <cell r="D25695" t="str">
            <v>402500  Unemployment Insurance Employer Contribu</v>
          </cell>
          <cell r="E25695" t="str">
            <v>District 8</v>
          </cell>
          <cell r="F25695" t="str">
            <v>Water</v>
          </cell>
        </row>
        <row r="25696">
          <cell r="B25696">
            <v>547736.29</v>
          </cell>
          <cell r="C25696">
            <v>2014</v>
          </cell>
          <cell r="D25696" t="str">
            <v>402500  Unemployment Insurance Employer Contribu</v>
          </cell>
          <cell r="E25696" t="str">
            <v>District 8</v>
          </cell>
          <cell r="F25696" t="str">
            <v>Water</v>
          </cell>
        </row>
        <row r="25697">
          <cell r="B25697">
            <v>13431.58</v>
          </cell>
          <cell r="C25697">
            <v>2014</v>
          </cell>
          <cell r="D25697" t="str">
            <v>402500  Unemployment Insurance Employer Contribu</v>
          </cell>
          <cell r="E25697" t="str">
            <v>District 6</v>
          </cell>
          <cell r="F25697" t="str">
            <v>Water</v>
          </cell>
        </row>
        <row r="25698">
          <cell r="B25698">
            <v>11748.88</v>
          </cell>
          <cell r="C25698">
            <v>2014</v>
          </cell>
          <cell r="D25698" t="str">
            <v>402500  Unemployment Insurance Employer Contribu</v>
          </cell>
          <cell r="E25698" t="str">
            <v>Informal Settlements</v>
          </cell>
          <cell r="F25698" t="str">
            <v>Sewer</v>
          </cell>
        </row>
        <row r="25699">
          <cell r="B25699">
            <v>123577.57</v>
          </cell>
          <cell r="C25699">
            <v>2014</v>
          </cell>
          <cell r="D25699" t="str">
            <v>402500  Unemployment Insurance Employer Contribu</v>
          </cell>
          <cell r="E25699" t="str">
            <v>District 1</v>
          </cell>
          <cell r="F25699" t="str">
            <v>Sewer</v>
          </cell>
        </row>
        <row r="25700">
          <cell r="B25700">
            <v>71592.12</v>
          </cell>
          <cell r="C25700">
            <v>2014</v>
          </cell>
          <cell r="D25700" t="str">
            <v>402500  Unemployment Insurance Employer Contribu</v>
          </cell>
          <cell r="E25700" t="str">
            <v>District 7</v>
          </cell>
          <cell r="F25700" t="str">
            <v>Sewer</v>
          </cell>
        </row>
        <row r="25701">
          <cell r="B25701">
            <v>21119.87</v>
          </cell>
          <cell r="C25701">
            <v>2014</v>
          </cell>
          <cell r="D25701" t="str">
            <v>402500  Unemployment Insurance Employer Contribu</v>
          </cell>
          <cell r="E25701" t="str">
            <v>District 6</v>
          </cell>
          <cell r="F25701" t="str">
            <v>Sewer</v>
          </cell>
        </row>
        <row r="25702">
          <cell r="B25702">
            <v>1784.64</v>
          </cell>
          <cell r="C25702">
            <v>2014</v>
          </cell>
          <cell r="D25702" t="str">
            <v>402500  Unemployment Insurance Employer Contribu</v>
          </cell>
          <cell r="E25702" t="str">
            <v>TOC</v>
          </cell>
          <cell r="F25702" t="str">
            <v>Sewer</v>
          </cell>
        </row>
        <row r="25703">
          <cell r="B25703">
            <v>47365.73</v>
          </cell>
          <cell r="C25703">
            <v>2014</v>
          </cell>
          <cell r="D25703" t="str">
            <v>402500  Unemployment Insurance Employer Contribu</v>
          </cell>
          <cell r="E25703" t="str">
            <v>District 3</v>
          </cell>
          <cell r="F25703" t="str">
            <v>Sewer</v>
          </cell>
        </row>
        <row r="25704">
          <cell r="B25704">
            <v>76823.47</v>
          </cell>
          <cell r="C25704">
            <v>2014</v>
          </cell>
          <cell r="D25704" t="str">
            <v>402500  Unemployment Insurance Employer Contribu</v>
          </cell>
          <cell r="E25704" t="str">
            <v>District 4</v>
          </cell>
          <cell r="F25704" t="str">
            <v>Sewer</v>
          </cell>
        </row>
        <row r="25705">
          <cell r="B25705">
            <v>62137.96</v>
          </cell>
          <cell r="C25705">
            <v>2014</v>
          </cell>
          <cell r="D25705" t="str">
            <v>402500  Unemployment Insurance Employer Contribu</v>
          </cell>
          <cell r="E25705" t="str">
            <v>District 4</v>
          </cell>
          <cell r="F25705" t="str">
            <v>Sewer</v>
          </cell>
        </row>
        <row r="25706">
          <cell r="B25706">
            <v>36702.06</v>
          </cell>
          <cell r="C25706">
            <v>2014</v>
          </cell>
          <cell r="D25706" t="str">
            <v>402500  Unemployment Insurance Employer Contribu</v>
          </cell>
          <cell r="E25706" t="str">
            <v>District 4</v>
          </cell>
          <cell r="F25706" t="str">
            <v>Sewer</v>
          </cell>
        </row>
        <row r="25707">
          <cell r="B25707">
            <v>32747.46</v>
          </cell>
          <cell r="C25707">
            <v>2014</v>
          </cell>
          <cell r="D25707" t="str">
            <v>402500  Unemployment Insurance Employer Contribu</v>
          </cell>
          <cell r="E25707" t="str">
            <v>District 7</v>
          </cell>
          <cell r="F25707" t="str">
            <v>Sewer</v>
          </cell>
        </row>
        <row r="25708">
          <cell r="B25708">
            <v>15271.7</v>
          </cell>
          <cell r="C25708">
            <v>2014</v>
          </cell>
          <cell r="D25708" t="str">
            <v>402500  Unemployment Insurance Employer Contribu</v>
          </cell>
          <cell r="E25708" t="str">
            <v>District 6</v>
          </cell>
          <cell r="F25708" t="str">
            <v>Sewer</v>
          </cell>
        </row>
        <row r="25709">
          <cell r="B25709">
            <v>14740.62</v>
          </cell>
          <cell r="C25709">
            <v>2014</v>
          </cell>
          <cell r="D25709" t="str">
            <v>402500  Unemployment Insurance Employer Contribu</v>
          </cell>
          <cell r="E25709" t="str">
            <v>District 6</v>
          </cell>
          <cell r="F25709" t="str">
            <v>Sewer</v>
          </cell>
        </row>
        <row r="25710">
          <cell r="B25710">
            <v>47686.77</v>
          </cell>
          <cell r="C25710">
            <v>2014</v>
          </cell>
          <cell r="D25710" t="str">
            <v>402500  Unemployment Insurance Employer Contribu</v>
          </cell>
          <cell r="E25710" t="str">
            <v>District 6</v>
          </cell>
          <cell r="F25710" t="str">
            <v>Sewer</v>
          </cell>
        </row>
        <row r="25711">
          <cell r="B25711">
            <v>1430.5</v>
          </cell>
          <cell r="C25711">
            <v>2014</v>
          </cell>
          <cell r="D25711" t="str">
            <v>402500  Unemployment Insurance Employer Contribu</v>
          </cell>
          <cell r="E25711" t="str">
            <v>District 7</v>
          </cell>
          <cell r="F25711" t="str">
            <v>Sewer</v>
          </cell>
        </row>
        <row r="25712">
          <cell r="B25712">
            <v>15152.24</v>
          </cell>
          <cell r="C25712">
            <v>2014</v>
          </cell>
          <cell r="D25712" t="str">
            <v>402500  Unemployment Insurance Employer Contribu</v>
          </cell>
          <cell r="E25712" t="str">
            <v>Logistics</v>
          </cell>
          <cell r="F25712" t="str">
            <v>Water</v>
          </cell>
        </row>
        <row r="25713">
          <cell r="B25713">
            <v>32233.48</v>
          </cell>
          <cell r="C25713">
            <v>2014</v>
          </cell>
          <cell r="D25713" t="str">
            <v>402500  Unemployment Insurance Employer Contribu</v>
          </cell>
          <cell r="E25713" t="str">
            <v>Informal Settlements</v>
          </cell>
          <cell r="F25713" t="str">
            <v>Water</v>
          </cell>
        </row>
        <row r="25714">
          <cell r="B25714">
            <v>98878.98</v>
          </cell>
          <cell r="C25714">
            <v>2014</v>
          </cell>
          <cell r="D25714" t="str">
            <v>402500  Unemployment Insurance Employer Contribu</v>
          </cell>
          <cell r="E25714" t="str">
            <v>TOC</v>
          </cell>
          <cell r="F25714" t="str">
            <v>Water</v>
          </cell>
        </row>
        <row r="25715">
          <cell r="B25715">
            <v>43959.93</v>
          </cell>
          <cell r="C25715">
            <v>2014</v>
          </cell>
          <cell r="D25715" t="str">
            <v>402500  Unemployment Insurance Employer Contribu</v>
          </cell>
          <cell r="E25715" t="str">
            <v>Informal Settlements</v>
          </cell>
          <cell r="F25715" t="str">
            <v>Water</v>
          </cell>
        </row>
        <row r="25716">
          <cell r="B25716">
            <v>43900.160000000003</v>
          </cell>
          <cell r="C25716">
            <v>2014</v>
          </cell>
          <cell r="D25716" t="str">
            <v>402500  Unemployment Insurance Employer Contribu</v>
          </cell>
          <cell r="E25716" t="str">
            <v>TOC</v>
          </cell>
          <cell r="F25716" t="str">
            <v>Water</v>
          </cell>
        </row>
        <row r="25717">
          <cell r="B25717">
            <v>20197.11</v>
          </cell>
          <cell r="C25717">
            <v>2014</v>
          </cell>
          <cell r="D25717" t="str">
            <v>402500  Unemployment Insurance Employer Contribu</v>
          </cell>
          <cell r="E25717" t="str">
            <v>Logistics</v>
          </cell>
          <cell r="F25717" t="str">
            <v>Water</v>
          </cell>
        </row>
        <row r="25718">
          <cell r="B25718">
            <v>39073.800000000003</v>
          </cell>
          <cell r="C25718">
            <v>2014</v>
          </cell>
          <cell r="D25718" t="str">
            <v>402500  Unemployment Insurance Employer Contribu</v>
          </cell>
          <cell r="E25718" t="str">
            <v>Logistics</v>
          </cell>
          <cell r="F25718" t="str">
            <v>Water</v>
          </cell>
        </row>
        <row r="25719">
          <cell r="B25719">
            <v>77157.94</v>
          </cell>
          <cell r="C25719">
            <v>2014</v>
          </cell>
          <cell r="D25719" t="str">
            <v>402500  Unemployment Insurance Employer Contribu</v>
          </cell>
          <cell r="E25719" t="str">
            <v>Logistics</v>
          </cell>
          <cell r="F25719" t="str">
            <v>Water</v>
          </cell>
        </row>
        <row r="25720">
          <cell r="B25720">
            <v>28603.65</v>
          </cell>
          <cell r="C25720">
            <v>2014</v>
          </cell>
          <cell r="D25720" t="str">
            <v>402500  Unemployment Insurance Employer Contribu</v>
          </cell>
          <cell r="E25720" t="str">
            <v>Logistics</v>
          </cell>
          <cell r="F25720" t="str">
            <v>Water</v>
          </cell>
        </row>
        <row r="25721">
          <cell r="B25721">
            <v>48627.66</v>
          </cell>
          <cell r="C25721">
            <v>2014</v>
          </cell>
          <cell r="D25721" t="str">
            <v>402500  Unemployment Insurance Employer Contribu</v>
          </cell>
          <cell r="E25721" t="str">
            <v>Logistics</v>
          </cell>
          <cell r="F25721" t="str">
            <v>Water</v>
          </cell>
        </row>
        <row r="25722">
          <cell r="B25722">
            <v>12543.47</v>
          </cell>
          <cell r="C25722">
            <v>2014</v>
          </cell>
          <cell r="D25722" t="str">
            <v>402500  Unemployment Insurance Employer Contribu</v>
          </cell>
          <cell r="E25722" t="str">
            <v>District 1</v>
          </cell>
          <cell r="F25722" t="str">
            <v>Water</v>
          </cell>
        </row>
        <row r="25723">
          <cell r="B25723">
            <v>30808.83</v>
          </cell>
          <cell r="C25723">
            <v>2014</v>
          </cell>
          <cell r="D25723" t="str">
            <v>402500  Unemployment Insurance Employer Contribu</v>
          </cell>
          <cell r="E25723" t="str">
            <v>District 1</v>
          </cell>
          <cell r="F25723" t="str">
            <v>Water</v>
          </cell>
        </row>
        <row r="25724">
          <cell r="B25724">
            <v>1394.25</v>
          </cell>
          <cell r="C25724">
            <v>2014</v>
          </cell>
          <cell r="D25724" t="str">
            <v>402500  Unemployment Insurance Employer Contribu</v>
          </cell>
          <cell r="E25724" t="str">
            <v>District 1</v>
          </cell>
          <cell r="F25724" t="str">
            <v>Water</v>
          </cell>
        </row>
        <row r="25725">
          <cell r="B25725">
            <v>122389.36</v>
          </cell>
          <cell r="C25725">
            <v>2014</v>
          </cell>
          <cell r="D25725" t="str">
            <v>402500  Unemployment Insurance Employer Contribu</v>
          </cell>
          <cell r="E25725" t="str">
            <v>District 1</v>
          </cell>
          <cell r="F25725" t="str">
            <v>Water</v>
          </cell>
        </row>
        <row r="25726">
          <cell r="B25726">
            <v>7654</v>
          </cell>
          <cell r="C25726">
            <v>2014</v>
          </cell>
          <cell r="D25726" t="str">
            <v>460900  DO NOT USE - Repairs &amp; Maintenance - Inf</v>
          </cell>
          <cell r="E25726" t="str">
            <v>District 8</v>
          </cell>
          <cell r="F25726" t="str">
            <v>Water</v>
          </cell>
        </row>
        <row r="25727">
          <cell r="B25727">
            <v>19481.740000000002</v>
          </cell>
          <cell r="C25727">
            <v>2014</v>
          </cell>
          <cell r="D25727" t="str">
            <v>460900  DO NOT USE - Repairs &amp; Maintenance - Inf</v>
          </cell>
          <cell r="E25727" t="str">
            <v>District 8</v>
          </cell>
          <cell r="F25727" t="str">
            <v>Water</v>
          </cell>
        </row>
        <row r="25728">
          <cell r="B25728">
            <v>12596</v>
          </cell>
          <cell r="C25728">
            <v>2014</v>
          </cell>
          <cell r="D25728" t="str">
            <v>460900  DO NOT USE - Repairs &amp; Maintenance - Inf</v>
          </cell>
          <cell r="E25728" t="str">
            <v>District 6</v>
          </cell>
          <cell r="F25728" t="str">
            <v>Water</v>
          </cell>
        </row>
        <row r="25729">
          <cell r="B25729">
            <v>3805</v>
          </cell>
          <cell r="C25729">
            <v>2014</v>
          </cell>
          <cell r="D25729" t="str">
            <v>460900  DO NOT USE - Repairs &amp; Maintenance - Inf</v>
          </cell>
          <cell r="E25729" t="str">
            <v>District 3</v>
          </cell>
          <cell r="F25729" t="str">
            <v>Water</v>
          </cell>
        </row>
        <row r="25730">
          <cell r="B25730">
            <v>5020</v>
          </cell>
          <cell r="C25730">
            <v>2014</v>
          </cell>
          <cell r="D25730" t="str">
            <v>460900  DO NOT USE - Repairs &amp; Maintenance - Inf</v>
          </cell>
          <cell r="E25730" t="str">
            <v>District 3</v>
          </cell>
          <cell r="F25730" t="str">
            <v>Water</v>
          </cell>
        </row>
        <row r="25731">
          <cell r="B25731">
            <v>903</v>
          </cell>
          <cell r="C25731">
            <v>2014</v>
          </cell>
          <cell r="D25731" t="str">
            <v>460900  DO NOT USE - Repairs &amp; Maintenance - Inf</v>
          </cell>
          <cell r="E25731" t="str">
            <v>District 3</v>
          </cell>
          <cell r="F25731" t="str">
            <v>Water</v>
          </cell>
        </row>
        <row r="25732">
          <cell r="B25732">
            <v>15170.28</v>
          </cell>
          <cell r="C25732">
            <v>2014</v>
          </cell>
          <cell r="D25732" t="str">
            <v>460900  DO NOT USE - Repairs &amp; Maintenance - Inf</v>
          </cell>
          <cell r="E25732" t="str">
            <v>District 3</v>
          </cell>
          <cell r="F25732" t="str">
            <v>Water</v>
          </cell>
        </row>
        <row r="25733">
          <cell r="B25733">
            <v>2507</v>
          </cell>
          <cell r="C25733">
            <v>2014</v>
          </cell>
          <cell r="D25733" t="str">
            <v>460900  DO NOT USE - Repairs &amp; Maintenance - Inf</v>
          </cell>
          <cell r="E25733" t="str">
            <v>District 4</v>
          </cell>
          <cell r="F25733" t="str">
            <v>Water</v>
          </cell>
        </row>
        <row r="25734">
          <cell r="B25734">
            <v>18042</v>
          </cell>
          <cell r="C25734">
            <v>2014</v>
          </cell>
          <cell r="D25734" t="str">
            <v>460900  DO NOT USE - Repairs &amp; Maintenance - Inf</v>
          </cell>
          <cell r="E25734" t="str">
            <v>District 4</v>
          </cell>
          <cell r="F25734" t="str">
            <v>Water</v>
          </cell>
        </row>
        <row r="25735">
          <cell r="B25735">
            <v>3109</v>
          </cell>
          <cell r="C25735">
            <v>2014</v>
          </cell>
          <cell r="D25735" t="str">
            <v>460900  DO NOT USE - Repairs &amp; Maintenance - Inf</v>
          </cell>
          <cell r="E25735" t="str">
            <v>District 4</v>
          </cell>
          <cell r="F25735" t="str">
            <v>Water</v>
          </cell>
        </row>
        <row r="25736">
          <cell r="B25736">
            <v>25146</v>
          </cell>
          <cell r="C25736">
            <v>2014</v>
          </cell>
          <cell r="D25736" t="str">
            <v>460900  DO NOT USE - Repairs &amp; Maintenance - Inf</v>
          </cell>
          <cell r="E25736" t="str">
            <v>District 4</v>
          </cell>
          <cell r="F25736" t="str">
            <v>Water</v>
          </cell>
        </row>
        <row r="25737">
          <cell r="B25737">
            <v>22343</v>
          </cell>
          <cell r="C25737">
            <v>2014</v>
          </cell>
          <cell r="D25737" t="str">
            <v>460900  DO NOT USE - Repairs &amp; Maintenance - Inf</v>
          </cell>
          <cell r="E25737" t="str">
            <v>District 4</v>
          </cell>
          <cell r="F25737" t="str">
            <v>Water</v>
          </cell>
        </row>
        <row r="25738">
          <cell r="B25738">
            <v>9673</v>
          </cell>
          <cell r="C25738">
            <v>2014</v>
          </cell>
          <cell r="D25738" t="str">
            <v>460900  DO NOT USE - Repairs &amp; Maintenance - Inf</v>
          </cell>
          <cell r="E25738" t="str">
            <v>District 4</v>
          </cell>
          <cell r="F25738" t="str">
            <v>Water</v>
          </cell>
        </row>
        <row r="25739">
          <cell r="B25739">
            <v>412</v>
          </cell>
          <cell r="C25739">
            <v>2014</v>
          </cell>
          <cell r="D25739" t="str">
            <v>460900  DO NOT USE - Repairs &amp; Maintenance - Inf</v>
          </cell>
          <cell r="E25739" t="str">
            <v>District 8</v>
          </cell>
          <cell r="F25739" t="str">
            <v>Water</v>
          </cell>
        </row>
        <row r="25740">
          <cell r="B25740">
            <v>513</v>
          </cell>
          <cell r="C25740">
            <v>2014</v>
          </cell>
          <cell r="D25740" t="str">
            <v>460900  DO NOT USE - Repairs &amp; Maintenance - Inf</v>
          </cell>
          <cell r="E25740" t="str">
            <v>District 8</v>
          </cell>
          <cell r="F25740" t="str">
            <v>Water</v>
          </cell>
        </row>
        <row r="25741">
          <cell r="B25741">
            <v>39</v>
          </cell>
          <cell r="C25741">
            <v>2014</v>
          </cell>
          <cell r="D25741" t="str">
            <v>460900  DO NOT USE - Repairs &amp; Maintenance - Inf</v>
          </cell>
          <cell r="E25741" t="str">
            <v>District 1</v>
          </cell>
          <cell r="F25741" t="str">
            <v>Water</v>
          </cell>
        </row>
        <row r="25742">
          <cell r="B25742">
            <v>2251</v>
          </cell>
          <cell r="C25742">
            <v>2014</v>
          </cell>
          <cell r="D25742" t="str">
            <v>460900  DO NOT USE - Repairs &amp; Maintenance - Inf</v>
          </cell>
          <cell r="E25742" t="str">
            <v>District 8</v>
          </cell>
          <cell r="F25742" t="str">
            <v>Water</v>
          </cell>
        </row>
        <row r="25743">
          <cell r="B25743">
            <v>3648</v>
          </cell>
          <cell r="C25743">
            <v>2014</v>
          </cell>
          <cell r="D25743" t="str">
            <v>460900  DO NOT USE - Repairs &amp; Maintenance - Inf</v>
          </cell>
          <cell r="E25743" t="str">
            <v>District 6</v>
          </cell>
          <cell r="F25743" t="str">
            <v>Water</v>
          </cell>
        </row>
        <row r="25744">
          <cell r="B25744">
            <v>25568</v>
          </cell>
          <cell r="C25744">
            <v>2014</v>
          </cell>
          <cell r="D25744" t="str">
            <v>460900  DO NOT USE - Repairs &amp; Maintenance - Inf</v>
          </cell>
          <cell r="E25744" t="str">
            <v>District 6</v>
          </cell>
          <cell r="F25744" t="str">
            <v>Water</v>
          </cell>
        </row>
        <row r="25745">
          <cell r="B25745">
            <v>565</v>
          </cell>
          <cell r="C25745">
            <v>2014</v>
          </cell>
          <cell r="D25745" t="str">
            <v>460900  DO NOT USE - Repairs &amp; Maintenance - Inf</v>
          </cell>
          <cell r="E25745" t="str">
            <v>District 6</v>
          </cell>
          <cell r="F25745" t="str">
            <v>Water</v>
          </cell>
        </row>
        <row r="25746">
          <cell r="B25746">
            <v>7113</v>
          </cell>
          <cell r="C25746">
            <v>2014</v>
          </cell>
          <cell r="D25746" t="str">
            <v>460900  DO NOT USE - Repairs &amp; Maintenance - Inf</v>
          </cell>
          <cell r="E25746" t="str">
            <v>District 6</v>
          </cell>
          <cell r="F25746" t="str">
            <v>Water</v>
          </cell>
        </row>
        <row r="25747">
          <cell r="B25747">
            <v>13683</v>
          </cell>
          <cell r="C25747">
            <v>2014</v>
          </cell>
          <cell r="D25747" t="str">
            <v>460900  DO NOT USE - Repairs &amp; Maintenance - Inf</v>
          </cell>
          <cell r="E25747" t="str">
            <v>District 6</v>
          </cell>
          <cell r="F25747" t="str">
            <v>Water</v>
          </cell>
        </row>
        <row r="25748">
          <cell r="B25748">
            <v>19553</v>
          </cell>
          <cell r="C25748">
            <v>2014</v>
          </cell>
          <cell r="D25748" t="str">
            <v>460900  DO NOT USE - Repairs &amp; Maintenance - Inf</v>
          </cell>
          <cell r="E25748" t="str">
            <v>District 6</v>
          </cell>
          <cell r="F25748" t="str">
            <v>Water</v>
          </cell>
        </row>
        <row r="25749">
          <cell r="B25749">
            <v>13651</v>
          </cell>
          <cell r="C25749">
            <v>2014</v>
          </cell>
          <cell r="D25749" t="str">
            <v>460900  DO NOT USE - Repairs &amp; Maintenance - Inf</v>
          </cell>
          <cell r="E25749" t="str">
            <v>District 8</v>
          </cell>
          <cell r="F25749" t="str">
            <v>Water</v>
          </cell>
        </row>
        <row r="25750">
          <cell r="B25750">
            <v>41386.99</v>
          </cell>
          <cell r="C25750">
            <v>2014</v>
          </cell>
          <cell r="D25750" t="str">
            <v>460900  DO NOT USE - Repairs &amp; Maintenance - Inf</v>
          </cell>
          <cell r="E25750" t="str">
            <v>District 8</v>
          </cell>
          <cell r="F25750" t="str">
            <v>Water</v>
          </cell>
        </row>
        <row r="25751">
          <cell r="B25751">
            <v>251</v>
          </cell>
          <cell r="C25751">
            <v>2014</v>
          </cell>
          <cell r="D25751" t="str">
            <v>460900  DO NOT USE - Repairs &amp; Maintenance - Inf</v>
          </cell>
          <cell r="E25751" t="str">
            <v>District 8</v>
          </cell>
          <cell r="F25751" t="str">
            <v>Water</v>
          </cell>
        </row>
        <row r="25752">
          <cell r="B25752">
            <v>3516</v>
          </cell>
          <cell r="C25752">
            <v>2014</v>
          </cell>
          <cell r="D25752" t="str">
            <v>460900  DO NOT USE - Repairs &amp; Maintenance - Inf</v>
          </cell>
          <cell r="E25752" t="str">
            <v>District 8</v>
          </cell>
          <cell r="F25752" t="str">
            <v>Water</v>
          </cell>
        </row>
        <row r="25753">
          <cell r="B25753">
            <v>38952</v>
          </cell>
          <cell r="C25753">
            <v>2014</v>
          </cell>
          <cell r="D25753" t="str">
            <v>460900  DO NOT USE - Repairs &amp; Maintenance - Inf</v>
          </cell>
          <cell r="E25753" t="str">
            <v>District 8</v>
          </cell>
          <cell r="F25753" t="str">
            <v>Water</v>
          </cell>
        </row>
        <row r="25754">
          <cell r="B25754">
            <v>17251</v>
          </cell>
          <cell r="C25754">
            <v>2014</v>
          </cell>
          <cell r="D25754" t="str">
            <v>460900  DO NOT USE - Repairs &amp; Maintenance - Inf</v>
          </cell>
          <cell r="E25754" t="str">
            <v>District 8</v>
          </cell>
          <cell r="F25754" t="str">
            <v>Water</v>
          </cell>
        </row>
        <row r="25755">
          <cell r="B25755">
            <v>9782</v>
          </cell>
          <cell r="C25755">
            <v>2014</v>
          </cell>
          <cell r="D25755" t="str">
            <v>460900  DO NOT USE - Repairs &amp; Maintenance - Inf</v>
          </cell>
          <cell r="E25755" t="str">
            <v>District 8</v>
          </cell>
          <cell r="F25755" t="str">
            <v>Water</v>
          </cell>
        </row>
        <row r="25756">
          <cell r="B25756">
            <v>134601</v>
          </cell>
          <cell r="C25756">
            <v>2014</v>
          </cell>
          <cell r="D25756" t="str">
            <v>460900  DO NOT USE - Repairs &amp; Maintenance - Inf</v>
          </cell>
          <cell r="E25756" t="str">
            <v>District 8</v>
          </cell>
          <cell r="F25756" t="str">
            <v>Water</v>
          </cell>
        </row>
        <row r="25757">
          <cell r="B25757">
            <v>388</v>
          </cell>
          <cell r="C25757">
            <v>2014</v>
          </cell>
          <cell r="D25757" t="str">
            <v>460900  DO NOT USE - Repairs &amp; Maintenance - Inf</v>
          </cell>
          <cell r="E25757" t="str">
            <v>Informal Settlements</v>
          </cell>
          <cell r="F25757" t="str">
            <v>Sewer</v>
          </cell>
        </row>
        <row r="25758">
          <cell r="B25758">
            <v>5923</v>
          </cell>
          <cell r="C25758">
            <v>2014</v>
          </cell>
          <cell r="D25758" t="str">
            <v>460900  DO NOT USE - Repairs &amp; Maintenance - Inf</v>
          </cell>
          <cell r="E25758" t="str">
            <v>Informal Settlements</v>
          </cell>
          <cell r="F25758" t="str">
            <v>Sewer</v>
          </cell>
        </row>
        <row r="25759">
          <cell r="B25759">
            <v>46991.199999999997</v>
          </cell>
          <cell r="C25759">
            <v>2014</v>
          </cell>
          <cell r="D25759" t="str">
            <v>460900  DO NOT USE - Repairs &amp; Maintenance - Inf</v>
          </cell>
          <cell r="E25759" t="str">
            <v>District 1</v>
          </cell>
          <cell r="F25759" t="str">
            <v>Sewer</v>
          </cell>
        </row>
        <row r="25760">
          <cell r="B25760">
            <v>19380</v>
          </cell>
          <cell r="C25760">
            <v>2014</v>
          </cell>
          <cell r="D25760" t="str">
            <v>460900  DO NOT USE - Repairs &amp; Maintenance - Inf</v>
          </cell>
          <cell r="E25760" t="str">
            <v>District 7</v>
          </cell>
          <cell r="F25760" t="str">
            <v>Sewer</v>
          </cell>
        </row>
        <row r="25761">
          <cell r="B25761">
            <v>5692</v>
          </cell>
          <cell r="C25761">
            <v>2014</v>
          </cell>
          <cell r="D25761" t="str">
            <v>460900  DO NOT USE - Repairs &amp; Maintenance - Inf</v>
          </cell>
          <cell r="E25761" t="str">
            <v>District 6</v>
          </cell>
          <cell r="F25761" t="str">
            <v>Sewer</v>
          </cell>
        </row>
        <row r="25762">
          <cell r="B25762">
            <v>796</v>
          </cell>
          <cell r="C25762">
            <v>2014</v>
          </cell>
          <cell r="D25762" t="str">
            <v>460900  DO NOT USE - Repairs &amp; Maintenance - Inf</v>
          </cell>
          <cell r="E25762" t="str">
            <v>TOC</v>
          </cell>
          <cell r="F25762" t="str">
            <v>Sewer</v>
          </cell>
        </row>
        <row r="25763">
          <cell r="B25763">
            <v>13684</v>
          </cell>
          <cell r="C25763">
            <v>2014</v>
          </cell>
          <cell r="D25763" t="str">
            <v>460900  DO NOT USE - Repairs &amp; Maintenance - Inf</v>
          </cell>
          <cell r="E25763" t="str">
            <v>District 3</v>
          </cell>
          <cell r="F25763" t="str">
            <v>Sewer</v>
          </cell>
        </row>
        <row r="25764">
          <cell r="B25764">
            <v>24151.66</v>
          </cell>
          <cell r="C25764">
            <v>2014</v>
          </cell>
          <cell r="D25764" t="str">
            <v>460900  DO NOT USE - Repairs &amp; Maintenance - Inf</v>
          </cell>
          <cell r="E25764" t="str">
            <v>District 4</v>
          </cell>
          <cell r="F25764" t="str">
            <v>Sewer</v>
          </cell>
        </row>
        <row r="25765">
          <cell r="B25765">
            <v>19852.41</v>
          </cell>
          <cell r="C25765">
            <v>2014</v>
          </cell>
          <cell r="D25765" t="str">
            <v>460900  DO NOT USE - Repairs &amp; Maintenance - Inf</v>
          </cell>
          <cell r="E25765" t="str">
            <v>District 4</v>
          </cell>
          <cell r="F25765" t="str">
            <v>Sewer</v>
          </cell>
        </row>
        <row r="25766">
          <cell r="B25766">
            <v>9763</v>
          </cell>
          <cell r="C25766">
            <v>2014</v>
          </cell>
          <cell r="D25766" t="str">
            <v>460900  DO NOT USE - Repairs &amp; Maintenance - Inf</v>
          </cell>
          <cell r="E25766" t="str">
            <v>District 4</v>
          </cell>
          <cell r="F25766" t="str">
            <v>Sewer</v>
          </cell>
        </row>
        <row r="25767">
          <cell r="B25767">
            <v>7811</v>
          </cell>
          <cell r="C25767">
            <v>2014</v>
          </cell>
          <cell r="D25767" t="str">
            <v>460900  DO NOT USE - Repairs &amp; Maintenance - Inf</v>
          </cell>
          <cell r="E25767" t="str">
            <v>District 7</v>
          </cell>
          <cell r="F25767" t="str">
            <v>Sewer</v>
          </cell>
        </row>
        <row r="25768">
          <cell r="B25768">
            <v>3227</v>
          </cell>
          <cell r="C25768">
            <v>2014</v>
          </cell>
          <cell r="D25768" t="str">
            <v>460900  DO NOT USE - Repairs &amp; Maintenance - Inf</v>
          </cell>
          <cell r="E25768" t="str">
            <v>District 6</v>
          </cell>
          <cell r="F25768" t="str">
            <v>Sewer</v>
          </cell>
        </row>
        <row r="25769">
          <cell r="B25769">
            <v>4200</v>
          </cell>
          <cell r="C25769">
            <v>2014</v>
          </cell>
          <cell r="D25769" t="str">
            <v>460900  DO NOT USE - Repairs &amp; Maintenance - Inf</v>
          </cell>
          <cell r="E25769" t="str">
            <v>District 6</v>
          </cell>
          <cell r="F25769" t="str">
            <v>Sewer</v>
          </cell>
        </row>
        <row r="25770">
          <cell r="B25770">
            <v>12633</v>
          </cell>
          <cell r="C25770">
            <v>2014</v>
          </cell>
          <cell r="D25770" t="str">
            <v>460900  DO NOT USE - Repairs &amp; Maintenance - Inf</v>
          </cell>
          <cell r="E25770" t="str">
            <v>District 6</v>
          </cell>
          <cell r="F25770" t="str">
            <v>Sewer</v>
          </cell>
        </row>
        <row r="25771">
          <cell r="B25771">
            <v>25</v>
          </cell>
          <cell r="C25771">
            <v>2014</v>
          </cell>
          <cell r="D25771" t="str">
            <v>460900  DO NOT USE - Repairs &amp; Maintenance - Inf</v>
          </cell>
          <cell r="E25771" t="str">
            <v>District 7</v>
          </cell>
          <cell r="F25771" t="str">
            <v>Sewer</v>
          </cell>
        </row>
        <row r="25772">
          <cell r="B25772">
            <v>6525</v>
          </cell>
          <cell r="C25772">
            <v>2014</v>
          </cell>
          <cell r="D25772" t="str">
            <v>460900  DO NOT USE - Repairs &amp; Maintenance - Inf</v>
          </cell>
          <cell r="E25772" t="str">
            <v>District 7</v>
          </cell>
          <cell r="F25772" t="str">
            <v>Sewer</v>
          </cell>
        </row>
        <row r="25773">
          <cell r="B25773">
            <v>25654</v>
          </cell>
          <cell r="C25773">
            <v>2014</v>
          </cell>
          <cell r="D25773" t="str">
            <v>460900  DO NOT USE - Repairs &amp; Maintenance - Inf</v>
          </cell>
          <cell r="E25773" t="str">
            <v>Logistics</v>
          </cell>
          <cell r="F25773" t="str">
            <v>Water</v>
          </cell>
        </row>
        <row r="25774">
          <cell r="B25774">
            <v>9424</v>
          </cell>
          <cell r="C25774">
            <v>2014</v>
          </cell>
          <cell r="D25774" t="str">
            <v>460900  DO NOT USE - Repairs &amp; Maintenance - Inf</v>
          </cell>
          <cell r="E25774" t="str">
            <v>Informal Settlements</v>
          </cell>
          <cell r="F25774" t="str">
            <v>Water</v>
          </cell>
        </row>
        <row r="25775">
          <cell r="B25775">
            <v>40252.65</v>
          </cell>
          <cell r="C25775">
            <v>2014</v>
          </cell>
          <cell r="D25775" t="str">
            <v>460900  DO NOT USE - Repairs &amp; Maintenance - Inf</v>
          </cell>
          <cell r="E25775" t="str">
            <v>TOC</v>
          </cell>
          <cell r="F25775" t="str">
            <v>Water</v>
          </cell>
        </row>
        <row r="25776">
          <cell r="B25776">
            <v>20362.68</v>
          </cell>
          <cell r="C25776">
            <v>2014</v>
          </cell>
          <cell r="D25776" t="str">
            <v>460900  DO NOT USE - Repairs &amp; Maintenance - Inf</v>
          </cell>
          <cell r="E25776" t="str">
            <v>Informal Settlements</v>
          </cell>
          <cell r="F25776" t="str">
            <v>Water</v>
          </cell>
        </row>
        <row r="25777">
          <cell r="B25777">
            <v>16637</v>
          </cell>
          <cell r="C25777">
            <v>2014</v>
          </cell>
          <cell r="D25777" t="str">
            <v>460900  DO NOT USE - Repairs &amp; Maintenance - Inf</v>
          </cell>
          <cell r="E25777" t="str">
            <v>TOC</v>
          </cell>
          <cell r="F25777" t="str">
            <v>Water</v>
          </cell>
        </row>
        <row r="25778">
          <cell r="B25778">
            <v>15665</v>
          </cell>
          <cell r="C25778">
            <v>2014</v>
          </cell>
          <cell r="D25778" t="str">
            <v>460900  DO NOT USE - Repairs &amp; Maintenance - Inf</v>
          </cell>
          <cell r="E25778" t="str">
            <v>Logistics</v>
          </cell>
          <cell r="F25778" t="str">
            <v>Water</v>
          </cell>
        </row>
        <row r="25779">
          <cell r="B25779">
            <v>11471</v>
          </cell>
          <cell r="C25779">
            <v>2014</v>
          </cell>
          <cell r="D25779" t="str">
            <v>460900  DO NOT USE - Repairs &amp; Maintenance - Inf</v>
          </cell>
          <cell r="E25779" t="str">
            <v>Logistics</v>
          </cell>
          <cell r="F25779" t="str">
            <v>Water</v>
          </cell>
        </row>
        <row r="25780">
          <cell r="B25780">
            <v>20253</v>
          </cell>
          <cell r="C25780">
            <v>2014</v>
          </cell>
          <cell r="D25780" t="str">
            <v>460900  DO NOT USE - Repairs &amp; Maintenance - Inf</v>
          </cell>
          <cell r="E25780" t="str">
            <v>Logistics</v>
          </cell>
          <cell r="F25780" t="str">
            <v>Water</v>
          </cell>
        </row>
        <row r="25781">
          <cell r="B25781">
            <v>10864</v>
          </cell>
          <cell r="C25781">
            <v>2014</v>
          </cell>
          <cell r="D25781" t="str">
            <v>460900  DO NOT USE - Repairs &amp; Maintenance - Inf</v>
          </cell>
          <cell r="E25781" t="str">
            <v>Logistics</v>
          </cell>
          <cell r="F25781" t="str">
            <v>Water</v>
          </cell>
        </row>
        <row r="25782">
          <cell r="B25782">
            <v>17001</v>
          </cell>
          <cell r="C25782">
            <v>2014</v>
          </cell>
          <cell r="D25782" t="str">
            <v>460900  DO NOT USE - Repairs &amp; Maintenance - Inf</v>
          </cell>
          <cell r="E25782" t="str">
            <v>Logistics</v>
          </cell>
          <cell r="F25782" t="str">
            <v>Water</v>
          </cell>
        </row>
        <row r="25783">
          <cell r="B25783">
            <v>9367</v>
          </cell>
          <cell r="C25783">
            <v>2014</v>
          </cell>
          <cell r="D25783" t="str">
            <v>460900  DO NOT USE - Repairs &amp; Maintenance - Inf</v>
          </cell>
          <cell r="E25783" t="str">
            <v>District 1</v>
          </cell>
          <cell r="F25783" t="str">
            <v>Water</v>
          </cell>
        </row>
        <row r="25784">
          <cell r="B25784">
            <v>13583</v>
          </cell>
          <cell r="C25784">
            <v>2014</v>
          </cell>
          <cell r="D25784" t="str">
            <v>460900  DO NOT USE - Repairs &amp; Maintenance - Inf</v>
          </cell>
          <cell r="E25784" t="str">
            <v>District 1</v>
          </cell>
          <cell r="F25784" t="str">
            <v>Water</v>
          </cell>
        </row>
        <row r="25785">
          <cell r="B25785">
            <v>451</v>
          </cell>
          <cell r="C25785">
            <v>2014</v>
          </cell>
          <cell r="D25785" t="str">
            <v>460900  DO NOT USE - Repairs &amp; Maintenance - Inf</v>
          </cell>
          <cell r="E25785" t="str">
            <v>District 1</v>
          </cell>
          <cell r="F25785" t="str">
            <v>Water</v>
          </cell>
        </row>
        <row r="25786">
          <cell r="B25786">
            <v>37328</v>
          </cell>
          <cell r="C25786">
            <v>2014</v>
          </cell>
          <cell r="D25786" t="str">
            <v>460900  DO NOT USE - Repairs &amp; Maintenance - Inf</v>
          </cell>
          <cell r="E25786" t="str">
            <v>District 1</v>
          </cell>
          <cell r="F25786" t="str">
            <v>Water</v>
          </cell>
        </row>
        <row r="25787">
          <cell r="B25787">
            <v>4185</v>
          </cell>
          <cell r="C25787">
            <v>2014</v>
          </cell>
          <cell r="D25787" t="str">
            <v>460900  DO NOT USE - Repairs &amp; Maintenance - Inf</v>
          </cell>
          <cell r="E25787" t="str">
            <v>District 6</v>
          </cell>
          <cell r="F25787" t="str">
            <v>Water</v>
          </cell>
        </row>
        <row r="25788">
          <cell r="B25788">
            <v>911726.61</v>
          </cell>
          <cell r="C25788">
            <v>2014</v>
          </cell>
          <cell r="D25788" t="str">
            <v>460900  DO NOT USE - Repairs &amp; Maintenance - Inf</v>
          </cell>
          <cell r="E25788" t="e">
            <v>#N/A</v>
          </cell>
          <cell r="F25788" t="e">
            <v>#VALUE!</v>
          </cell>
        </row>
        <row r="25789">
          <cell r="B25789">
            <v>4784</v>
          </cell>
          <cell r="C25789">
            <v>2014</v>
          </cell>
          <cell r="D25789" t="str">
            <v>460900  DO NOT USE - Repairs &amp; Maintenance - Inf</v>
          </cell>
          <cell r="E25789" t="str">
            <v>District 8</v>
          </cell>
          <cell r="F25789" t="str">
            <v>Water</v>
          </cell>
        </row>
        <row r="25790">
          <cell r="B25790">
            <v>12177.11</v>
          </cell>
          <cell r="C25790">
            <v>2014</v>
          </cell>
          <cell r="D25790" t="str">
            <v>460900  DO NOT USE - Repairs &amp; Maintenance - Inf</v>
          </cell>
          <cell r="E25790" t="str">
            <v>District 8</v>
          </cell>
          <cell r="F25790" t="str">
            <v>Water</v>
          </cell>
        </row>
        <row r="25791">
          <cell r="B25791">
            <v>7872</v>
          </cell>
          <cell r="C25791">
            <v>2014</v>
          </cell>
          <cell r="D25791" t="str">
            <v>460900  DO NOT USE - Repairs &amp; Maintenance - Inf</v>
          </cell>
          <cell r="E25791" t="str">
            <v>District 6</v>
          </cell>
          <cell r="F25791" t="str">
            <v>Water</v>
          </cell>
        </row>
        <row r="25792">
          <cell r="B25792">
            <v>2378</v>
          </cell>
          <cell r="C25792">
            <v>2014</v>
          </cell>
          <cell r="D25792" t="str">
            <v>460900  DO NOT USE - Repairs &amp; Maintenance - Inf</v>
          </cell>
          <cell r="E25792" t="str">
            <v>District 3</v>
          </cell>
          <cell r="F25792" t="str">
            <v>Water</v>
          </cell>
        </row>
        <row r="25793">
          <cell r="B25793">
            <v>3137</v>
          </cell>
          <cell r="C25793">
            <v>2014</v>
          </cell>
          <cell r="D25793" t="str">
            <v>460900  DO NOT USE - Repairs &amp; Maintenance - Inf</v>
          </cell>
          <cell r="E25793" t="str">
            <v>District 3</v>
          </cell>
          <cell r="F25793" t="str">
            <v>Water</v>
          </cell>
        </row>
        <row r="25794">
          <cell r="B25794">
            <v>564</v>
          </cell>
          <cell r="C25794">
            <v>2014</v>
          </cell>
          <cell r="D25794" t="str">
            <v>460900  DO NOT USE - Repairs &amp; Maintenance - Inf</v>
          </cell>
          <cell r="E25794" t="str">
            <v>District 3</v>
          </cell>
          <cell r="F25794" t="str">
            <v>Water</v>
          </cell>
        </row>
        <row r="25795">
          <cell r="B25795">
            <v>9481.2800000000007</v>
          </cell>
          <cell r="C25795">
            <v>2014</v>
          </cell>
          <cell r="D25795" t="str">
            <v>460900  DO NOT USE - Repairs &amp; Maintenance - Inf</v>
          </cell>
          <cell r="E25795" t="str">
            <v>District 3</v>
          </cell>
          <cell r="F25795" t="str">
            <v>Water</v>
          </cell>
        </row>
        <row r="25796">
          <cell r="B25796">
            <v>1567</v>
          </cell>
          <cell r="C25796">
            <v>2014</v>
          </cell>
          <cell r="D25796" t="str">
            <v>460900  DO NOT USE - Repairs &amp; Maintenance - Inf</v>
          </cell>
          <cell r="E25796" t="str">
            <v>District 4</v>
          </cell>
          <cell r="F25796" t="str">
            <v>Water</v>
          </cell>
        </row>
        <row r="25797">
          <cell r="B25797">
            <v>11276</v>
          </cell>
          <cell r="C25797">
            <v>2014</v>
          </cell>
          <cell r="D25797" t="str">
            <v>460900  DO NOT USE - Repairs &amp; Maintenance - Inf</v>
          </cell>
          <cell r="E25797" t="str">
            <v>District 4</v>
          </cell>
          <cell r="F25797" t="str">
            <v>Water</v>
          </cell>
        </row>
        <row r="25798">
          <cell r="B25798">
            <v>1943</v>
          </cell>
          <cell r="C25798">
            <v>2014</v>
          </cell>
          <cell r="D25798" t="str">
            <v>460900  DO NOT USE - Repairs &amp; Maintenance - Inf</v>
          </cell>
          <cell r="E25798" t="str">
            <v>District 4</v>
          </cell>
          <cell r="F25798" t="str">
            <v>Water</v>
          </cell>
        </row>
        <row r="25799">
          <cell r="B25799">
            <v>15716</v>
          </cell>
          <cell r="C25799">
            <v>2014</v>
          </cell>
          <cell r="D25799" t="str">
            <v>460900  DO NOT USE - Repairs &amp; Maintenance - Inf</v>
          </cell>
          <cell r="E25799" t="str">
            <v>District 4</v>
          </cell>
          <cell r="F25799" t="str">
            <v>Water</v>
          </cell>
        </row>
        <row r="25800">
          <cell r="B25800">
            <v>13964</v>
          </cell>
          <cell r="C25800">
            <v>2014</v>
          </cell>
          <cell r="D25800" t="str">
            <v>460900  DO NOT USE - Repairs &amp; Maintenance - Inf</v>
          </cell>
          <cell r="E25800" t="str">
            <v>District 4</v>
          </cell>
          <cell r="F25800" t="str">
            <v>Water</v>
          </cell>
        </row>
        <row r="25801">
          <cell r="B25801">
            <v>6045</v>
          </cell>
          <cell r="C25801">
            <v>2014</v>
          </cell>
          <cell r="D25801" t="str">
            <v>460900  DO NOT USE - Repairs &amp; Maintenance - Inf</v>
          </cell>
          <cell r="E25801" t="str">
            <v>District 4</v>
          </cell>
          <cell r="F25801" t="str">
            <v>Water</v>
          </cell>
        </row>
        <row r="25802">
          <cell r="B25802">
            <v>258</v>
          </cell>
          <cell r="C25802">
            <v>2014</v>
          </cell>
          <cell r="D25802" t="str">
            <v>460900  DO NOT USE - Repairs &amp; Maintenance - Inf</v>
          </cell>
          <cell r="E25802" t="str">
            <v>District 8</v>
          </cell>
          <cell r="F25802" t="str">
            <v>Water</v>
          </cell>
        </row>
        <row r="25803">
          <cell r="B25803">
            <v>321</v>
          </cell>
          <cell r="C25803">
            <v>2014</v>
          </cell>
          <cell r="D25803" t="str">
            <v>460900  DO NOT USE - Repairs &amp; Maintenance - Inf</v>
          </cell>
          <cell r="E25803" t="str">
            <v>District 8</v>
          </cell>
          <cell r="F25803" t="str">
            <v>Water</v>
          </cell>
        </row>
        <row r="25804">
          <cell r="B25804">
            <v>24</v>
          </cell>
          <cell r="C25804">
            <v>2014</v>
          </cell>
          <cell r="D25804" t="str">
            <v>460900  DO NOT USE - Repairs &amp; Maintenance - Inf</v>
          </cell>
          <cell r="E25804" t="str">
            <v>District 1</v>
          </cell>
          <cell r="F25804" t="str">
            <v>Water</v>
          </cell>
        </row>
        <row r="25805">
          <cell r="B25805">
            <v>1407</v>
          </cell>
          <cell r="C25805">
            <v>2014</v>
          </cell>
          <cell r="D25805" t="str">
            <v>460900  DO NOT USE - Repairs &amp; Maintenance - Inf</v>
          </cell>
          <cell r="E25805" t="str">
            <v>District 8</v>
          </cell>
          <cell r="F25805" t="str">
            <v>Water</v>
          </cell>
        </row>
        <row r="25806">
          <cell r="B25806">
            <v>2280</v>
          </cell>
          <cell r="C25806">
            <v>2014</v>
          </cell>
          <cell r="D25806" t="str">
            <v>460900  DO NOT USE - Repairs &amp; Maintenance - Inf</v>
          </cell>
          <cell r="E25806" t="str">
            <v>District 6</v>
          </cell>
          <cell r="F25806" t="str">
            <v>Water</v>
          </cell>
        </row>
        <row r="25807">
          <cell r="B25807">
            <v>15980</v>
          </cell>
          <cell r="C25807">
            <v>2014</v>
          </cell>
          <cell r="D25807" t="str">
            <v>460900  DO NOT USE - Repairs &amp; Maintenance - Inf</v>
          </cell>
          <cell r="E25807" t="str">
            <v>District 6</v>
          </cell>
          <cell r="F25807" t="str">
            <v>Water</v>
          </cell>
        </row>
        <row r="25808">
          <cell r="B25808">
            <v>353</v>
          </cell>
          <cell r="C25808">
            <v>2014</v>
          </cell>
          <cell r="D25808" t="str">
            <v>460900  DO NOT USE - Repairs &amp; Maintenance - Inf</v>
          </cell>
          <cell r="E25808" t="str">
            <v>District 6</v>
          </cell>
          <cell r="F25808" t="str">
            <v>Water</v>
          </cell>
        </row>
        <row r="25809">
          <cell r="B25809">
            <v>4446</v>
          </cell>
          <cell r="C25809">
            <v>2014</v>
          </cell>
          <cell r="D25809" t="str">
            <v>460900  DO NOT USE - Repairs &amp; Maintenance - Inf</v>
          </cell>
          <cell r="E25809" t="str">
            <v>District 6</v>
          </cell>
          <cell r="F25809" t="str">
            <v>Water</v>
          </cell>
        </row>
        <row r="25810">
          <cell r="B25810">
            <v>8552</v>
          </cell>
          <cell r="C25810">
            <v>2014</v>
          </cell>
          <cell r="D25810" t="str">
            <v>460900  DO NOT USE - Repairs &amp; Maintenance - Inf</v>
          </cell>
          <cell r="E25810" t="str">
            <v>District 6</v>
          </cell>
          <cell r="F25810" t="str">
            <v>Water</v>
          </cell>
        </row>
        <row r="25811">
          <cell r="B25811">
            <v>12221</v>
          </cell>
          <cell r="C25811">
            <v>2014</v>
          </cell>
          <cell r="D25811" t="str">
            <v>460900  DO NOT USE - Repairs &amp; Maintenance - Inf</v>
          </cell>
          <cell r="E25811" t="str">
            <v>District 6</v>
          </cell>
          <cell r="F25811" t="str">
            <v>Water</v>
          </cell>
        </row>
        <row r="25812">
          <cell r="B25812">
            <v>8532</v>
          </cell>
          <cell r="C25812">
            <v>2014</v>
          </cell>
          <cell r="D25812" t="str">
            <v>460900  DO NOT USE - Repairs &amp; Maintenance - Inf</v>
          </cell>
          <cell r="E25812" t="str">
            <v>District 8</v>
          </cell>
          <cell r="F25812" t="str">
            <v>Water</v>
          </cell>
        </row>
        <row r="25813">
          <cell r="B25813">
            <v>25866.99</v>
          </cell>
          <cell r="C25813">
            <v>2014</v>
          </cell>
          <cell r="D25813" t="str">
            <v>460900  DO NOT USE - Repairs &amp; Maintenance - Inf</v>
          </cell>
          <cell r="E25813" t="str">
            <v>District 8</v>
          </cell>
          <cell r="F25813" t="str">
            <v>Water</v>
          </cell>
        </row>
        <row r="25814">
          <cell r="B25814">
            <v>157</v>
          </cell>
          <cell r="C25814">
            <v>2014</v>
          </cell>
          <cell r="D25814" t="str">
            <v>460900  DO NOT USE - Repairs &amp; Maintenance - Inf</v>
          </cell>
          <cell r="E25814" t="str">
            <v>District 8</v>
          </cell>
          <cell r="F25814" t="str">
            <v>Water</v>
          </cell>
        </row>
        <row r="25815">
          <cell r="B25815">
            <v>2197</v>
          </cell>
          <cell r="C25815">
            <v>2014</v>
          </cell>
          <cell r="D25815" t="str">
            <v>460900  DO NOT USE - Repairs &amp; Maintenance - Inf</v>
          </cell>
          <cell r="E25815" t="str">
            <v>District 8</v>
          </cell>
          <cell r="F25815" t="str">
            <v>Water</v>
          </cell>
        </row>
        <row r="25816">
          <cell r="B25816">
            <v>24345</v>
          </cell>
          <cell r="C25816">
            <v>2014</v>
          </cell>
          <cell r="D25816" t="str">
            <v>460900  DO NOT USE - Repairs &amp; Maintenance - Inf</v>
          </cell>
          <cell r="E25816" t="str">
            <v>District 8</v>
          </cell>
          <cell r="F25816" t="str">
            <v>Water</v>
          </cell>
        </row>
        <row r="25817">
          <cell r="B25817">
            <v>10782</v>
          </cell>
          <cell r="C25817">
            <v>2014</v>
          </cell>
          <cell r="D25817" t="str">
            <v>460900  DO NOT USE - Repairs &amp; Maintenance - Inf</v>
          </cell>
          <cell r="E25817" t="str">
            <v>District 8</v>
          </cell>
          <cell r="F25817" t="str">
            <v>Water</v>
          </cell>
        </row>
        <row r="25818">
          <cell r="B25818">
            <v>6114</v>
          </cell>
          <cell r="C25818">
            <v>2014</v>
          </cell>
          <cell r="D25818" t="str">
            <v>460900  DO NOT USE - Repairs &amp; Maintenance - Inf</v>
          </cell>
          <cell r="E25818" t="str">
            <v>District 8</v>
          </cell>
          <cell r="F25818" t="str">
            <v>Water</v>
          </cell>
        </row>
        <row r="25819">
          <cell r="B25819">
            <v>84126</v>
          </cell>
          <cell r="C25819">
            <v>2014</v>
          </cell>
          <cell r="D25819" t="str">
            <v>460900  DO NOT USE - Repairs &amp; Maintenance - Inf</v>
          </cell>
          <cell r="E25819" t="str">
            <v>District 8</v>
          </cell>
          <cell r="F25819" t="str">
            <v>Water</v>
          </cell>
        </row>
        <row r="25820">
          <cell r="B25820">
            <v>243</v>
          </cell>
          <cell r="C25820">
            <v>2014</v>
          </cell>
          <cell r="D25820" t="str">
            <v>460900  DO NOT USE - Repairs &amp; Maintenance - Inf</v>
          </cell>
          <cell r="E25820" t="str">
            <v>Informal Settlements</v>
          </cell>
          <cell r="F25820" t="str">
            <v>Sewer</v>
          </cell>
        </row>
        <row r="25821">
          <cell r="B25821">
            <v>3702</v>
          </cell>
          <cell r="C25821">
            <v>2014</v>
          </cell>
          <cell r="D25821" t="str">
            <v>460900  DO NOT USE - Repairs &amp; Maintenance - Inf</v>
          </cell>
          <cell r="E25821" t="str">
            <v>Informal Settlements</v>
          </cell>
          <cell r="F25821" t="str">
            <v>Sewer</v>
          </cell>
        </row>
        <row r="25822">
          <cell r="B25822">
            <v>29370.49</v>
          </cell>
          <cell r="C25822">
            <v>2014</v>
          </cell>
          <cell r="D25822" t="str">
            <v>460900  DO NOT USE - Repairs &amp; Maintenance - Inf</v>
          </cell>
          <cell r="E25822" t="str">
            <v>District 1</v>
          </cell>
          <cell r="F25822" t="str">
            <v>Sewer</v>
          </cell>
        </row>
        <row r="25823">
          <cell r="B25823">
            <v>12113</v>
          </cell>
          <cell r="C25823">
            <v>2014</v>
          </cell>
          <cell r="D25823" t="str">
            <v>460900  DO NOT USE - Repairs &amp; Maintenance - Inf</v>
          </cell>
          <cell r="E25823" t="str">
            <v>District 7</v>
          </cell>
          <cell r="F25823" t="str">
            <v>Sewer</v>
          </cell>
        </row>
        <row r="25824">
          <cell r="B25824">
            <v>3558</v>
          </cell>
          <cell r="C25824">
            <v>2014</v>
          </cell>
          <cell r="D25824" t="str">
            <v>460900  DO NOT USE - Repairs &amp; Maintenance - Inf</v>
          </cell>
          <cell r="E25824" t="str">
            <v>District 6</v>
          </cell>
          <cell r="F25824" t="str">
            <v>Sewer</v>
          </cell>
        </row>
        <row r="25825">
          <cell r="B25825">
            <v>498</v>
          </cell>
          <cell r="C25825">
            <v>2014</v>
          </cell>
          <cell r="D25825" t="str">
            <v>460900  DO NOT USE - Repairs &amp; Maintenance - Inf</v>
          </cell>
          <cell r="E25825" t="str">
            <v>TOC</v>
          </cell>
          <cell r="F25825" t="str">
            <v>Sewer</v>
          </cell>
        </row>
        <row r="25826">
          <cell r="B25826">
            <v>8552</v>
          </cell>
          <cell r="C25826">
            <v>2014</v>
          </cell>
          <cell r="D25826" t="str">
            <v>460900  DO NOT USE - Repairs &amp; Maintenance - Inf</v>
          </cell>
          <cell r="E25826" t="str">
            <v>District 3</v>
          </cell>
          <cell r="F25826" t="str">
            <v>Sewer</v>
          </cell>
        </row>
        <row r="25827">
          <cell r="B25827">
            <v>15096.04</v>
          </cell>
          <cell r="C25827">
            <v>2014</v>
          </cell>
          <cell r="D25827" t="str">
            <v>460900  DO NOT USE - Repairs &amp; Maintenance - Inf</v>
          </cell>
          <cell r="E25827" t="str">
            <v>District 4</v>
          </cell>
          <cell r="F25827" t="str">
            <v>Sewer</v>
          </cell>
        </row>
        <row r="25828">
          <cell r="B25828">
            <v>12407.48</v>
          </cell>
          <cell r="C25828">
            <v>2014</v>
          </cell>
          <cell r="D25828" t="str">
            <v>460900  DO NOT USE - Repairs &amp; Maintenance - Inf</v>
          </cell>
          <cell r="E25828" t="str">
            <v>District 4</v>
          </cell>
          <cell r="F25828" t="str">
            <v>Sewer</v>
          </cell>
        </row>
        <row r="25829">
          <cell r="B25829">
            <v>6102</v>
          </cell>
          <cell r="C25829">
            <v>2014</v>
          </cell>
          <cell r="D25829" t="str">
            <v>460900  DO NOT USE - Repairs &amp; Maintenance - Inf</v>
          </cell>
          <cell r="E25829" t="str">
            <v>District 4</v>
          </cell>
          <cell r="F25829" t="str">
            <v>Sewer</v>
          </cell>
        </row>
        <row r="25830">
          <cell r="B25830">
            <v>4882</v>
          </cell>
          <cell r="C25830">
            <v>2014</v>
          </cell>
          <cell r="D25830" t="str">
            <v>460900  DO NOT USE - Repairs &amp; Maintenance - Inf</v>
          </cell>
          <cell r="E25830" t="str">
            <v>District 7</v>
          </cell>
          <cell r="F25830" t="str">
            <v>Sewer</v>
          </cell>
        </row>
        <row r="25831">
          <cell r="B25831">
            <v>2017</v>
          </cell>
          <cell r="C25831">
            <v>2014</v>
          </cell>
          <cell r="D25831" t="str">
            <v>460900  DO NOT USE - Repairs &amp; Maintenance - Inf</v>
          </cell>
          <cell r="E25831" t="str">
            <v>District 6</v>
          </cell>
          <cell r="F25831" t="str">
            <v>Sewer</v>
          </cell>
        </row>
        <row r="25832">
          <cell r="B25832">
            <v>2625</v>
          </cell>
          <cell r="C25832">
            <v>2014</v>
          </cell>
          <cell r="D25832" t="str">
            <v>460900  DO NOT USE - Repairs &amp; Maintenance - Inf</v>
          </cell>
          <cell r="E25832" t="str">
            <v>District 6</v>
          </cell>
          <cell r="F25832" t="str">
            <v>Sewer</v>
          </cell>
        </row>
        <row r="25833">
          <cell r="B25833">
            <v>7895</v>
          </cell>
          <cell r="C25833">
            <v>2014</v>
          </cell>
          <cell r="D25833" t="str">
            <v>460900  DO NOT USE - Repairs &amp; Maintenance - Inf</v>
          </cell>
          <cell r="E25833" t="str">
            <v>District 6</v>
          </cell>
          <cell r="F25833" t="str">
            <v>Sewer</v>
          </cell>
        </row>
        <row r="25834">
          <cell r="B25834">
            <v>16</v>
          </cell>
          <cell r="C25834">
            <v>2014</v>
          </cell>
          <cell r="D25834" t="str">
            <v>460900  DO NOT USE - Repairs &amp; Maintenance - Inf</v>
          </cell>
          <cell r="E25834" t="str">
            <v>District 7</v>
          </cell>
          <cell r="F25834" t="str">
            <v>Sewer</v>
          </cell>
        </row>
        <row r="25835">
          <cell r="B25835">
            <v>4078</v>
          </cell>
          <cell r="C25835">
            <v>2014</v>
          </cell>
          <cell r="D25835" t="str">
            <v>460900  DO NOT USE - Repairs &amp; Maintenance - Inf</v>
          </cell>
          <cell r="E25835" t="str">
            <v>District 7</v>
          </cell>
          <cell r="F25835" t="str">
            <v>Sewer</v>
          </cell>
        </row>
        <row r="25836">
          <cell r="B25836">
            <v>16034</v>
          </cell>
          <cell r="C25836">
            <v>2014</v>
          </cell>
          <cell r="D25836" t="str">
            <v>460900  DO NOT USE - Repairs &amp; Maintenance - Inf</v>
          </cell>
          <cell r="E25836" t="str">
            <v>Logistics</v>
          </cell>
          <cell r="F25836" t="str">
            <v>Water</v>
          </cell>
        </row>
        <row r="25837">
          <cell r="B25837">
            <v>5890</v>
          </cell>
          <cell r="C25837">
            <v>2014</v>
          </cell>
          <cell r="D25837" t="str">
            <v>460900  DO NOT USE - Repairs &amp; Maintenance - Inf</v>
          </cell>
          <cell r="E25837" t="str">
            <v>Informal Settlements</v>
          </cell>
          <cell r="F25837" t="str">
            <v>Water</v>
          </cell>
        </row>
        <row r="25838">
          <cell r="B25838">
            <v>25169.1</v>
          </cell>
          <cell r="C25838">
            <v>2014</v>
          </cell>
          <cell r="D25838" t="str">
            <v>460900  DO NOT USE - Repairs &amp; Maintenance - Inf</v>
          </cell>
          <cell r="E25838" t="str">
            <v>TOC</v>
          </cell>
          <cell r="F25838" t="str">
            <v>Water</v>
          </cell>
        </row>
        <row r="25839">
          <cell r="B25839">
            <v>12741.06</v>
          </cell>
          <cell r="C25839">
            <v>2014</v>
          </cell>
          <cell r="D25839" t="str">
            <v>460900  DO NOT USE - Repairs &amp; Maintenance - Inf</v>
          </cell>
          <cell r="E25839" t="str">
            <v>Informal Settlements</v>
          </cell>
          <cell r="F25839" t="str">
            <v>Water</v>
          </cell>
        </row>
        <row r="25840">
          <cell r="B25840">
            <v>10398</v>
          </cell>
          <cell r="C25840">
            <v>2014</v>
          </cell>
          <cell r="D25840" t="str">
            <v>460900  DO NOT USE - Repairs &amp; Maintenance - Inf</v>
          </cell>
          <cell r="E25840" t="str">
            <v>TOC</v>
          </cell>
          <cell r="F25840" t="str">
            <v>Water</v>
          </cell>
        </row>
        <row r="25841">
          <cell r="B25841">
            <v>9791</v>
          </cell>
          <cell r="C25841">
            <v>2014</v>
          </cell>
          <cell r="D25841" t="str">
            <v>460900  DO NOT USE - Repairs &amp; Maintenance - Inf</v>
          </cell>
          <cell r="E25841" t="str">
            <v>Logistics</v>
          </cell>
          <cell r="F25841" t="str">
            <v>Water</v>
          </cell>
        </row>
        <row r="25842">
          <cell r="B25842">
            <v>7169</v>
          </cell>
          <cell r="C25842">
            <v>2014</v>
          </cell>
          <cell r="D25842" t="str">
            <v>460900  DO NOT USE - Repairs &amp; Maintenance - Inf</v>
          </cell>
          <cell r="E25842" t="str">
            <v>Logistics</v>
          </cell>
          <cell r="F25842" t="str">
            <v>Water</v>
          </cell>
        </row>
        <row r="25843">
          <cell r="B25843">
            <v>12658</v>
          </cell>
          <cell r="C25843">
            <v>2014</v>
          </cell>
          <cell r="D25843" t="str">
            <v>460900  DO NOT USE - Repairs &amp; Maintenance - Inf</v>
          </cell>
          <cell r="E25843" t="str">
            <v>Logistics</v>
          </cell>
          <cell r="F25843" t="str">
            <v>Water</v>
          </cell>
        </row>
        <row r="25844">
          <cell r="B25844">
            <v>6790</v>
          </cell>
          <cell r="C25844">
            <v>2014</v>
          </cell>
          <cell r="D25844" t="str">
            <v>460900  DO NOT USE - Repairs &amp; Maintenance - Inf</v>
          </cell>
          <cell r="E25844" t="str">
            <v>Logistics</v>
          </cell>
          <cell r="F25844" t="str">
            <v>Water</v>
          </cell>
        </row>
        <row r="25845">
          <cell r="B25845">
            <v>10626</v>
          </cell>
          <cell r="C25845">
            <v>2014</v>
          </cell>
          <cell r="D25845" t="str">
            <v>460900  DO NOT USE - Repairs &amp; Maintenance - Inf</v>
          </cell>
          <cell r="E25845" t="str">
            <v>Logistics</v>
          </cell>
          <cell r="F25845" t="str">
            <v>Water</v>
          </cell>
        </row>
        <row r="25846">
          <cell r="B25846">
            <v>5854</v>
          </cell>
          <cell r="C25846">
            <v>2014</v>
          </cell>
          <cell r="D25846" t="str">
            <v>460900  DO NOT USE - Repairs &amp; Maintenance - Inf</v>
          </cell>
          <cell r="E25846" t="str">
            <v>District 1</v>
          </cell>
          <cell r="F25846" t="str">
            <v>Water</v>
          </cell>
        </row>
        <row r="25847">
          <cell r="B25847">
            <v>8489</v>
          </cell>
          <cell r="C25847">
            <v>2014</v>
          </cell>
          <cell r="D25847" t="str">
            <v>460900  DO NOT USE - Repairs &amp; Maintenance - Inf</v>
          </cell>
          <cell r="E25847" t="str">
            <v>District 1</v>
          </cell>
          <cell r="F25847" t="str">
            <v>Water</v>
          </cell>
        </row>
        <row r="25848">
          <cell r="B25848">
            <v>282</v>
          </cell>
          <cell r="C25848">
            <v>2014</v>
          </cell>
          <cell r="D25848" t="str">
            <v>460900  DO NOT USE - Repairs &amp; Maintenance - Inf</v>
          </cell>
          <cell r="E25848" t="str">
            <v>District 1</v>
          </cell>
          <cell r="F25848" t="str">
            <v>Water</v>
          </cell>
        </row>
        <row r="25849">
          <cell r="B25849">
            <v>23330</v>
          </cell>
          <cell r="C25849">
            <v>2014</v>
          </cell>
          <cell r="D25849" t="str">
            <v>460900  DO NOT USE - Repairs &amp; Maintenance - Inf</v>
          </cell>
          <cell r="E25849" t="str">
            <v>District 1</v>
          </cell>
          <cell r="F25849" t="str">
            <v>Water</v>
          </cell>
        </row>
        <row r="25850">
          <cell r="B25850">
            <v>2616</v>
          </cell>
          <cell r="C25850">
            <v>2014</v>
          </cell>
          <cell r="D25850" t="str">
            <v>460900  DO NOT USE - Repairs &amp; Maintenance - Inf</v>
          </cell>
          <cell r="E25850" t="str">
            <v>District 6</v>
          </cell>
          <cell r="F25850" t="str">
            <v>Water</v>
          </cell>
        </row>
        <row r="25851">
          <cell r="B25851">
            <v>569858.55000000005</v>
          </cell>
          <cell r="C25851">
            <v>2014</v>
          </cell>
          <cell r="D25851" t="str">
            <v>460900  DO NOT USE - Repairs &amp; Maintenance - Inf</v>
          </cell>
          <cell r="E25851" t="e">
            <v>#N/A</v>
          </cell>
          <cell r="F25851" t="e">
            <v>#VALUE!</v>
          </cell>
        </row>
        <row r="25852">
          <cell r="B25852">
            <v>14.52</v>
          </cell>
          <cell r="C25852">
            <v>2014</v>
          </cell>
          <cell r="D25852" t="str">
            <v>460900  DO NOT USE - Repairs &amp; Maintenance - Inf</v>
          </cell>
          <cell r="E25852" t="str">
            <v>District 8</v>
          </cell>
          <cell r="F25852" t="str">
            <v>Water</v>
          </cell>
        </row>
        <row r="25853">
          <cell r="B25853">
            <v>21.73</v>
          </cell>
          <cell r="C25853">
            <v>2014</v>
          </cell>
          <cell r="D25853" t="str">
            <v>460900  DO NOT USE - Repairs &amp; Maintenance - Inf</v>
          </cell>
          <cell r="E25853" t="str">
            <v>District 8</v>
          </cell>
          <cell r="F25853" t="str">
            <v>Water</v>
          </cell>
        </row>
        <row r="25854">
          <cell r="B25854">
            <v>15.63</v>
          </cell>
          <cell r="C25854">
            <v>2014</v>
          </cell>
          <cell r="D25854" t="str">
            <v>460900  DO NOT USE - Repairs &amp; Maintenance - Inf</v>
          </cell>
          <cell r="E25854" t="str">
            <v>District 8</v>
          </cell>
          <cell r="F25854" t="str">
            <v>Water</v>
          </cell>
        </row>
        <row r="25855">
          <cell r="B25855">
            <v>2.92</v>
          </cell>
          <cell r="C25855">
            <v>2014</v>
          </cell>
          <cell r="D25855" t="str">
            <v>460900  DO NOT USE - Repairs &amp; Maintenance - Inf</v>
          </cell>
          <cell r="E25855" t="str">
            <v>District 8</v>
          </cell>
          <cell r="F25855" t="str">
            <v>Water</v>
          </cell>
        </row>
        <row r="25856">
          <cell r="B25856">
            <v>108.17</v>
          </cell>
          <cell r="C25856">
            <v>2014</v>
          </cell>
          <cell r="D25856" t="str">
            <v>460900  DO NOT USE - Repairs &amp; Maintenance - Inf</v>
          </cell>
          <cell r="E25856" t="str">
            <v>District 6</v>
          </cell>
          <cell r="F25856" t="str">
            <v>Water</v>
          </cell>
        </row>
        <row r="25857">
          <cell r="B25857">
            <v>85.81</v>
          </cell>
          <cell r="C25857">
            <v>2014</v>
          </cell>
          <cell r="D25857" t="str">
            <v>460900  DO NOT USE - Repairs &amp; Maintenance - Inf</v>
          </cell>
          <cell r="E25857" t="str">
            <v>District 6</v>
          </cell>
          <cell r="F25857" t="str">
            <v>Water</v>
          </cell>
        </row>
        <row r="25858">
          <cell r="B25858">
            <v>5.82</v>
          </cell>
          <cell r="C25858">
            <v>2014</v>
          </cell>
          <cell r="D25858" t="str">
            <v>460900  DO NOT USE - Repairs &amp; Maintenance - Inf</v>
          </cell>
          <cell r="E25858" t="str">
            <v>District 1</v>
          </cell>
          <cell r="F25858" t="str">
            <v>Water</v>
          </cell>
        </row>
        <row r="25859">
          <cell r="B25859">
            <v>6.77</v>
          </cell>
          <cell r="C25859">
            <v>2014</v>
          </cell>
          <cell r="D25859" t="str">
            <v>460900  DO NOT USE - Repairs &amp; Maintenance - Inf</v>
          </cell>
          <cell r="E25859" t="str">
            <v>District 8</v>
          </cell>
          <cell r="F25859" t="str">
            <v>Water</v>
          </cell>
        </row>
        <row r="25860">
          <cell r="B25860">
            <v>4.59</v>
          </cell>
          <cell r="C25860">
            <v>2014</v>
          </cell>
          <cell r="D25860" t="str">
            <v>460900  DO NOT USE - Repairs &amp; Maintenance - Inf</v>
          </cell>
          <cell r="E25860" t="str">
            <v>District 4</v>
          </cell>
          <cell r="F25860" t="str">
            <v>Water</v>
          </cell>
        </row>
        <row r="25861">
          <cell r="B25861">
            <v>5.23</v>
          </cell>
          <cell r="C25861">
            <v>2014</v>
          </cell>
          <cell r="D25861" t="str">
            <v>460900  DO NOT USE - Repairs &amp; Maintenance - Inf</v>
          </cell>
          <cell r="E25861" t="str">
            <v>District 4</v>
          </cell>
          <cell r="F25861" t="str">
            <v>Water</v>
          </cell>
        </row>
        <row r="25862">
          <cell r="B25862">
            <v>16.36</v>
          </cell>
          <cell r="C25862">
            <v>2014</v>
          </cell>
          <cell r="D25862" t="str">
            <v>460900  DO NOT USE - Repairs &amp; Maintenance - Inf</v>
          </cell>
          <cell r="E25862" t="str">
            <v>District 4</v>
          </cell>
          <cell r="F25862" t="str">
            <v>Water</v>
          </cell>
        </row>
        <row r="25863">
          <cell r="B25863">
            <v>30.85</v>
          </cell>
          <cell r="C25863">
            <v>2014</v>
          </cell>
          <cell r="D25863" t="str">
            <v>460900  DO NOT USE - Repairs &amp; Maintenance - Inf</v>
          </cell>
          <cell r="E25863" t="str">
            <v>District 6</v>
          </cell>
          <cell r="F25863" t="str">
            <v>Water</v>
          </cell>
        </row>
        <row r="25864">
          <cell r="B25864">
            <v>40.29</v>
          </cell>
          <cell r="C25864">
            <v>2014</v>
          </cell>
          <cell r="D25864" t="str">
            <v>460900  DO NOT USE - Repairs &amp; Maintenance - Inf</v>
          </cell>
          <cell r="E25864" t="str">
            <v>District 8</v>
          </cell>
          <cell r="F25864" t="str">
            <v>Water</v>
          </cell>
        </row>
        <row r="25865">
          <cell r="B25865">
            <v>7.86</v>
          </cell>
          <cell r="C25865">
            <v>2014</v>
          </cell>
          <cell r="D25865" t="str">
            <v>460900  DO NOT USE - Repairs &amp; Maintenance - Inf</v>
          </cell>
          <cell r="E25865" t="str">
            <v>Logistics</v>
          </cell>
          <cell r="F25865" t="str">
            <v>Water</v>
          </cell>
        </row>
        <row r="25866">
          <cell r="B25866">
            <v>10.38</v>
          </cell>
          <cell r="C25866">
            <v>2014</v>
          </cell>
          <cell r="D25866" t="str">
            <v>460900  DO NOT USE - Repairs &amp; Maintenance - Inf</v>
          </cell>
          <cell r="E25866" t="str">
            <v>Logistics</v>
          </cell>
          <cell r="F25866" t="str">
            <v>Water</v>
          </cell>
        </row>
        <row r="25867">
          <cell r="B25867">
            <v>65.06</v>
          </cell>
          <cell r="C25867">
            <v>2014</v>
          </cell>
          <cell r="D25867" t="str">
            <v>460900  DO NOT USE - Repairs &amp; Maintenance - Inf</v>
          </cell>
          <cell r="E25867" t="str">
            <v>TOC</v>
          </cell>
          <cell r="F25867" t="str">
            <v>Water</v>
          </cell>
        </row>
        <row r="25868">
          <cell r="B25868">
            <v>24.57</v>
          </cell>
          <cell r="C25868">
            <v>2014</v>
          </cell>
          <cell r="D25868" t="str">
            <v>460900  DO NOT USE - Repairs &amp; Maintenance - Inf</v>
          </cell>
          <cell r="E25868" t="str">
            <v>Informal Settlements</v>
          </cell>
          <cell r="F25868" t="str">
            <v>Water</v>
          </cell>
        </row>
        <row r="25869">
          <cell r="B25869">
            <v>1.37</v>
          </cell>
          <cell r="C25869">
            <v>2014</v>
          </cell>
          <cell r="D25869" t="str">
            <v>460900  DO NOT USE - Repairs &amp; Maintenance - Inf</v>
          </cell>
          <cell r="E25869" t="str">
            <v>TOC</v>
          </cell>
          <cell r="F25869" t="str">
            <v>Water</v>
          </cell>
        </row>
        <row r="25870">
          <cell r="B25870">
            <v>4.38</v>
          </cell>
          <cell r="C25870">
            <v>2014</v>
          </cell>
          <cell r="D25870" t="str">
            <v>460900  DO NOT USE - Repairs &amp; Maintenance - Inf</v>
          </cell>
          <cell r="E25870" t="str">
            <v>Logistics</v>
          </cell>
          <cell r="F25870" t="str">
            <v>Water</v>
          </cell>
        </row>
        <row r="25871">
          <cell r="B25871">
            <v>0.02</v>
          </cell>
          <cell r="C25871">
            <v>2014</v>
          </cell>
          <cell r="D25871" t="str">
            <v>460900  DO NOT USE - Repairs &amp; Maintenance - Inf</v>
          </cell>
          <cell r="E25871" t="str">
            <v>District 4</v>
          </cell>
          <cell r="F25871" t="str">
            <v>Sewer</v>
          </cell>
        </row>
        <row r="25872">
          <cell r="B25872">
            <v>26.75</v>
          </cell>
          <cell r="C25872">
            <v>2014</v>
          </cell>
          <cell r="D25872" t="str">
            <v>460900  DO NOT USE - Repairs &amp; Maintenance - Inf</v>
          </cell>
          <cell r="E25872" t="str">
            <v>District 6</v>
          </cell>
          <cell r="F25872" t="str">
            <v>Sewer</v>
          </cell>
        </row>
        <row r="25873">
          <cell r="B25873">
            <v>0.04</v>
          </cell>
          <cell r="C25873">
            <v>2014</v>
          </cell>
          <cell r="D25873" t="str">
            <v>460900  DO NOT USE - Repairs &amp; Maintenance - Inf</v>
          </cell>
          <cell r="E25873" t="str">
            <v>District 1</v>
          </cell>
          <cell r="F25873" t="str">
            <v>Sewer</v>
          </cell>
        </row>
        <row r="25874">
          <cell r="B25874">
            <v>499.12</v>
          </cell>
          <cell r="C25874">
            <v>2014</v>
          </cell>
          <cell r="D25874" t="str">
            <v>460900  DO NOT USE - Repairs &amp; Maintenance - Inf</v>
          </cell>
          <cell r="E25874" t="e">
            <v>#N/A</v>
          </cell>
          <cell r="F25874" t="e">
            <v>#VALUE!</v>
          </cell>
        </row>
        <row r="25875">
          <cell r="B25875">
            <v>1435</v>
          </cell>
          <cell r="C25875">
            <v>2014</v>
          </cell>
          <cell r="D25875" t="str">
            <v>460900  DO NOT USE - Repairs &amp; Maintenance - Inf</v>
          </cell>
          <cell r="E25875" t="str">
            <v>District 8</v>
          </cell>
          <cell r="F25875" t="str">
            <v>Water</v>
          </cell>
        </row>
        <row r="25876">
          <cell r="B25876">
            <v>3653.32</v>
          </cell>
          <cell r="C25876">
            <v>2014</v>
          </cell>
          <cell r="D25876" t="str">
            <v>460900  DO NOT USE - Repairs &amp; Maintenance - Inf</v>
          </cell>
          <cell r="E25876" t="str">
            <v>District 8</v>
          </cell>
          <cell r="F25876" t="str">
            <v>Water</v>
          </cell>
        </row>
        <row r="25877">
          <cell r="B25877">
            <v>2362</v>
          </cell>
          <cell r="C25877">
            <v>2014</v>
          </cell>
          <cell r="D25877" t="str">
            <v>460900  DO NOT USE - Repairs &amp; Maintenance - Inf</v>
          </cell>
          <cell r="E25877" t="str">
            <v>District 6</v>
          </cell>
          <cell r="F25877" t="str">
            <v>Water</v>
          </cell>
        </row>
        <row r="25878">
          <cell r="B25878">
            <v>713</v>
          </cell>
          <cell r="C25878">
            <v>2014</v>
          </cell>
          <cell r="D25878" t="str">
            <v>460900  DO NOT USE - Repairs &amp; Maintenance - Inf</v>
          </cell>
          <cell r="E25878" t="str">
            <v>District 3</v>
          </cell>
          <cell r="F25878" t="str">
            <v>Water</v>
          </cell>
        </row>
        <row r="25879">
          <cell r="B25879">
            <v>941</v>
          </cell>
          <cell r="C25879">
            <v>2014</v>
          </cell>
          <cell r="D25879" t="str">
            <v>460900  DO NOT USE - Repairs &amp; Maintenance - Inf</v>
          </cell>
          <cell r="E25879" t="str">
            <v>District 3</v>
          </cell>
          <cell r="F25879" t="str">
            <v>Water</v>
          </cell>
        </row>
        <row r="25880">
          <cell r="B25880">
            <v>169</v>
          </cell>
          <cell r="C25880">
            <v>2014</v>
          </cell>
          <cell r="D25880" t="str">
            <v>460900  DO NOT USE - Repairs &amp; Maintenance - Inf</v>
          </cell>
          <cell r="E25880" t="str">
            <v>District 3</v>
          </cell>
          <cell r="F25880" t="str">
            <v>Water</v>
          </cell>
        </row>
        <row r="25881">
          <cell r="B25881">
            <v>2844.98</v>
          </cell>
          <cell r="C25881">
            <v>2014</v>
          </cell>
          <cell r="D25881" t="str">
            <v>460900  DO NOT USE - Repairs &amp; Maintenance - Inf</v>
          </cell>
          <cell r="E25881" t="str">
            <v>District 3</v>
          </cell>
          <cell r="F25881" t="str">
            <v>Water</v>
          </cell>
        </row>
        <row r="25882">
          <cell r="B25882">
            <v>470</v>
          </cell>
          <cell r="C25882">
            <v>2014</v>
          </cell>
          <cell r="D25882" t="str">
            <v>460900  DO NOT USE - Repairs &amp; Maintenance - Inf</v>
          </cell>
          <cell r="E25882" t="str">
            <v>District 4</v>
          </cell>
          <cell r="F25882" t="str">
            <v>Water</v>
          </cell>
        </row>
        <row r="25883">
          <cell r="B25883">
            <v>3383</v>
          </cell>
          <cell r="C25883">
            <v>2014</v>
          </cell>
          <cell r="D25883" t="str">
            <v>460900  DO NOT USE - Repairs &amp; Maintenance - Inf</v>
          </cell>
          <cell r="E25883" t="str">
            <v>District 4</v>
          </cell>
          <cell r="F25883" t="str">
            <v>Water</v>
          </cell>
        </row>
        <row r="25884">
          <cell r="B25884">
            <v>583</v>
          </cell>
          <cell r="C25884">
            <v>2014</v>
          </cell>
          <cell r="D25884" t="str">
            <v>460900  DO NOT USE - Repairs &amp; Maintenance - Inf</v>
          </cell>
          <cell r="E25884" t="str">
            <v>District 4</v>
          </cell>
          <cell r="F25884" t="str">
            <v>Water</v>
          </cell>
        </row>
        <row r="25885">
          <cell r="B25885">
            <v>4715</v>
          </cell>
          <cell r="C25885">
            <v>2014</v>
          </cell>
          <cell r="D25885" t="str">
            <v>460900  DO NOT USE - Repairs &amp; Maintenance - Inf</v>
          </cell>
          <cell r="E25885" t="str">
            <v>District 4</v>
          </cell>
          <cell r="F25885" t="str">
            <v>Water</v>
          </cell>
        </row>
        <row r="25886">
          <cell r="B25886">
            <v>4189</v>
          </cell>
          <cell r="C25886">
            <v>2014</v>
          </cell>
          <cell r="D25886" t="str">
            <v>460900  DO NOT USE - Repairs &amp; Maintenance - Inf</v>
          </cell>
          <cell r="E25886" t="str">
            <v>District 4</v>
          </cell>
          <cell r="F25886" t="str">
            <v>Water</v>
          </cell>
        </row>
        <row r="25887">
          <cell r="B25887">
            <v>1814</v>
          </cell>
          <cell r="C25887">
            <v>2014</v>
          </cell>
          <cell r="D25887" t="str">
            <v>460900  DO NOT USE - Repairs &amp; Maintenance - Inf</v>
          </cell>
          <cell r="E25887" t="str">
            <v>District 4</v>
          </cell>
          <cell r="F25887" t="str">
            <v>Water</v>
          </cell>
        </row>
        <row r="25888">
          <cell r="B25888">
            <v>77</v>
          </cell>
          <cell r="C25888">
            <v>2014</v>
          </cell>
          <cell r="D25888" t="str">
            <v>460900  DO NOT USE - Repairs &amp; Maintenance - Inf</v>
          </cell>
          <cell r="E25888" t="str">
            <v>District 8</v>
          </cell>
          <cell r="F25888" t="str">
            <v>Water</v>
          </cell>
        </row>
        <row r="25889">
          <cell r="B25889">
            <v>96</v>
          </cell>
          <cell r="C25889">
            <v>2014</v>
          </cell>
          <cell r="D25889" t="str">
            <v>460900  DO NOT USE - Repairs &amp; Maintenance - Inf</v>
          </cell>
          <cell r="E25889" t="str">
            <v>District 8</v>
          </cell>
          <cell r="F25889" t="str">
            <v>Water</v>
          </cell>
        </row>
        <row r="25890">
          <cell r="B25890">
            <v>7</v>
          </cell>
          <cell r="C25890">
            <v>2014</v>
          </cell>
          <cell r="D25890" t="str">
            <v>460900  DO NOT USE - Repairs &amp; Maintenance - Inf</v>
          </cell>
          <cell r="E25890" t="str">
            <v>District 1</v>
          </cell>
          <cell r="F25890" t="str">
            <v>Water</v>
          </cell>
        </row>
        <row r="25891">
          <cell r="B25891">
            <v>422</v>
          </cell>
          <cell r="C25891">
            <v>2014</v>
          </cell>
          <cell r="D25891" t="str">
            <v>460900  DO NOT USE - Repairs &amp; Maintenance - Inf</v>
          </cell>
          <cell r="E25891" t="str">
            <v>District 8</v>
          </cell>
          <cell r="F25891" t="str">
            <v>Water</v>
          </cell>
        </row>
        <row r="25892">
          <cell r="B25892">
            <v>684</v>
          </cell>
          <cell r="C25892">
            <v>2014</v>
          </cell>
          <cell r="D25892" t="str">
            <v>460900  DO NOT USE - Repairs &amp; Maintenance - Inf</v>
          </cell>
          <cell r="E25892" t="str">
            <v>District 6</v>
          </cell>
          <cell r="F25892" t="str">
            <v>Water</v>
          </cell>
        </row>
        <row r="25893">
          <cell r="B25893">
            <v>4794</v>
          </cell>
          <cell r="C25893">
            <v>2014</v>
          </cell>
          <cell r="D25893" t="str">
            <v>460900  DO NOT USE - Repairs &amp; Maintenance - Inf</v>
          </cell>
          <cell r="E25893" t="str">
            <v>District 6</v>
          </cell>
          <cell r="F25893" t="str">
            <v>Water</v>
          </cell>
        </row>
        <row r="25894">
          <cell r="B25894">
            <v>106</v>
          </cell>
          <cell r="C25894">
            <v>2014</v>
          </cell>
          <cell r="D25894" t="str">
            <v>460900  DO NOT USE - Repairs &amp; Maintenance - Inf</v>
          </cell>
          <cell r="E25894" t="str">
            <v>District 6</v>
          </cell>
          <cell r="F25894" t="str">
            <v>Water</v>
          </cell>
        </row>
        <row r="25895">
          <cell r="B25895">
            <v>1334</v>
          </cell>
          <cell r="C25895">
            <v>2014</v>
          </cell>
          <cell r="D25895" t="str">
            <v>460900  DO NOT USE - Repairs &amp; Maintenance - Inf</v>
          </cell>
          <cell r="E25895" t="str">
            <v>District 6</v>
          </cell>
          <cell r="F25895" t="str">
            <v>Water</v>
          </cell>
        </row>
        <row r="25896">
          <cell r="B25896">
            <v>2566</v>
          </cell>
          <cell r="C25896">
            <v>2014</v>
          </cell>
          <cell r="D25896" t="str">
            <v>460900  DO NOT USE - Repairs &amp; Maintenance - Inf</v>
          </cell>
          <cell r="E25896" t="str">
            <v>District 6</v>
          </cell>
          <cell r="F25896" t="str">
            <v>Water</v>
          </cell>
        </row>
        <row r="25897">
          <cell r="B25897">
            <v>3666</v>
          </cell>
          <cell r="C25897">
            <v>2014</v>
          </cell>
          <cell r="D25897" t="str">
            <v>460900  DO NOT USE - Repairs &amp; Maintenance - Inf</v>
          </cell>
          <cell r="E25897" t="str">
            <v>District 6</v>
          </cell>
          <cell r="F25897" t="str">
            <v>Water</v>
          </cell>
        </row>
        <row r="25898">
          <cell r="B25898">
            <v>2560</v>
          </cell>
          <cell r="C25898">
            <v>2014</v>
          </cell>
          <cell r="D25898" t="str">
            <v>460900  DO NOT USE - Repairs &amp; Maintenance - Inf</v>
          </cell>
          <cell r="E25898" t="str">
            <v>District 8</v>
          </cell>
          <cell r="F25898" t="str">
            <v>Water</v>
          </cell>
        </row>
        <row r="25899">
          <cell r="B25899">
            <v>7760.01</v>
          </cell>
          <cell r="C25899">
            <v>2014</v>
          </cell>
          <cell r="D25899" t="str">
            <v>460900  DO NOT USE - Repairs &amp; Maintenance - Inf</v>
          </cell>
          <cell r="E25899" t="str">
            <v>District 8</v>
          </cell>
          <cell r="F25899" t="str">
            <v>Water</v>
          </cell>
        </row>
        <row r="25900">
          <cell r="B25900">
            <v>47</v>
          </cell>
          <cell r="C25900">
            <v>2014</v>
          </cell>
          <cell r="D25900" t="str">
            <v>460900  DO NOT USE - Repairs &amp; Maintenance - Inf</v>
          </cell>
          <cell r="E25900" t="str">
            <v>District 8</v>
          </cell>
          <cell r="F25900" t="str">
            <v>Water</v>
          </cell>
        </row>
        <row r="25901">
          <cell r="B25901">
            <v>659</v>
          </cell>
          <cell r="C25901">
            <v>2014</v>
          </cell>
          <cell r="D25901" t="str">
            <v>460900  DO NOT USE - Repairs &amp; Maintenance - Inf</v>
          </cell>
          <cell r="E25901" t="str">
            <v>District 8</v>
          </cell>
          <cell r="F25901" t="str">
            <v>Water</v>
          </cell>
        </row>
        <row r="25902">
          <cell r="B25902">
            <v>7303</v>
          </cell>
          <cell r="C25902">
            <v>2014</v>
          </cell>
          <cell r="D25902" t="str">
            <v>460900  DO NOT USE - Repairs &amp; Maintenance - Inf</v>
          </cell>
          <cell r="E25902" t="str">
            <v>District 8</v>
          </cell>
          <cell r="F25902" t="str">
            <v>Water</v>
          </cell>
        </row>
        <row r="25903">
          <cell r="B25903">
            <v>3235</v>
          </cell>
          <cell r="C25903">
            <v>2014</v>
          </cell>
          <cell r="D25903" t="str">
            <v>460900  DO NOT USE - Repairs &amp; Maintenance - Inf</v>
          </cell>
          <cell r="E25903" t="str">
            <v>District 8</v>
          </cell>
          <cell r="F25903" t="str">
            <v>Water</v>
          </cell>
        </row>
        <row r="25904">
          <cell r="B25904">
            <v>1834</v>
          </cell>
          <cell r="C25904">
            <v>2014</v>
          </cell>
          <cell r="D25904" t="str">
            <v>460900  DO NOT USE - Repairs &amp; Maintenance - Inf</v>
          </cell>
          <cell r="E25904" t="str">
            <v>District 8</v>
          </cell>
          <cell r="F25904" t="str">
            <v>Water</v>
          </cell>
        </row>
        <row r="25905">
          <cell r="B25905">
            <v>25238</v>
          </cell>
          <cell r="C25905">
            <v>2014</v>
          </cell>
          <cell r="D25905" t="str">
            <v>460900  DO NOT USE - Repairs &amp; Maintenance - Inf</v>
          </cell>
          <cell r="E25905" t="str">
            <v>District 8</v>
          </cell>
          <cell r="F25905" t="str">
            <v>Water</v>
          </cell>
        </row>
        <row r="25906">
          <cell r="B25906">
            <v>73</v>
          </cell>
          <cell r="C25906">
            <v>2014</v>
          </cell>
          <cell r="D25906" t="str">
            <v>460900  DO NOT USE - Repairs &amp; Maintenance - Inf</v>
          </cell>
          <cell r="E25906" t="str">
            <v>Informal Settlements</v>
          </cell>
          <cell r="F25906" t="str">
            <v>Sewer</v>
          </cell>
        </row>
        <row r="25907">
          <cell r="B25907">
            <v>1111</v>
          </cell>
          <cell r="C25907">
            <v>2014</v>
          </cell>
          <cell r="D25907" t="str">
            <v>460900  DO NOT USE - Repairs &amp; Maintenance - Inf</v>
          </cell>
          <cell r="E25907" t="str">
            <v>Informal Settlements</v>
          </cell>
          <cell r="F25907" t="str">
            <v>Sewer</v>
          </cell>
        </row>
        <row r="25908">
          <cell r="B25908">
            <v>8811.23</v>
          </cell>
          <cell r="C25908">
            <v>2014</v>
          </cell>
          <cell r="D25908" t="str">
            <v>460900  DO NOT USE - Repairs &amp; Maintenance - Inf</v>
          </cell>
          <cell r="E25908" t="str">
            <v>District 1</v>
          </cell>
          <cell r="F25908" t="str">
            <v>Sewer</v>
          </cell>
        </row>
        <row r="25909">
          <cell r="B25909">
            <v>3634</v>
          </cell>
          <cell r="C25909">
            <v>2014</v>
          </cell>
          <cell r="D25909" t="str">
            <v>460900  DO NOT USE - Repairs &amp; Maintenance - Inf</v>
          </cell>
          <cell r="E25909" t="str">
            <v>District 7</v>
          </cell>
          <cell r="F25909" t="str">
            <v>Sewer</v>
          </cell>
        </row>
        <row r="25910">
          <cell r="B25910">
            <v>1067</v>
          </cell>
          <cell r="C25910">
            <v>2014</v>
          </cell>
          <cell r="D25910" t="str">
            <v>460900  DO NOT USE - Repairs &amp; Maintenance - Inf</v>
          </cell>
          <cell r="E25910" t="str">
            <v>District 6</v>
          </cell>
          <cell r="F25910" t="str">
            <v>Sewer</v>
          </cell>
        </row>
        <row r="25911">
          <cell r="B25911">
            <v>149</v>
          </cell>
          <cell r="C25911">
            <v>2014</v>
          </cell>
          <cell r="D25911" t="str">
            <v>460900  DO NOT USE - Repairs &amp; Maintenance - Inf</v>
          </cell>
          <cell r="E25911" t="str">
            <v>TOC</v>
          </cell>
          <cell r="F25911" t="str">
            <v>Sewer</v>
          </cell>
        </row>
        <row r="25912">
          <cell r="B25912">
            <v>2566</v>
          </cell>
          <cell r="C25912">
            <v>2014</v>
          </cell>
          <cell r="D25912" t="str">
            <v>460900  DO NOT USE - Repairs &amp; Maintenance - Inf</v>
          </cell>
          <cell r="E25912" t="str">
            <v>District 3</v>
          </cell>
          <cell r="F25912" t="str">
            <v>Sewer</v>
          </cell>
        </row>
        <row r="25913">
          <cell r="B25913">
            <v>4528.3</v>
          </cell>
          <cell r="C25913">
            <v>2014</v>
          </cell>
          <cell r="D25913" t="str">
            <v>460900  DO NOT USE - Repairs &amp; Maintenance - Inf</v>
          </cell>
          <cell r="E25913" t="str">
            <v>District 4</v>
          </cell>
          <cell r="F25913" t="str">
            <v>Sewer</v>
          </cell>
        </row>
        <row r="25914">
          <cell r="B25914">
            <v>3722.07</v>
          </cell>
          <cell r="C25914">
            <v>2014</v>
          </cell>
          <cell r="D25914" t="str">
            <v>460900  DO NOT USE - Repairs &amp; Maintenance - Inf</v>
          </cell>
          <cell r="E25914" t="str">
            <v>District 4</v>
          </cell>
          <cell r="F25914" t="str">
            <v>Sewer</v>
          </cell>
        </row>
        <row r="25915">
          <cell r="B25915">
            <v>1831</v>
          </cell>
          <cell r="C25915">
            <v>2014</v>
          </cell>
          <cell r="D25915" t="str">
            <v>460900  DO NOT USE - Repairs &amp; Maintenance - Inf</v>
          </cell>
          <cell r="E25915" t="str">
            <v>District 4</v>
          </cell>
          <cell r="F25915" t="str">
            <v>Sewer</v>
          </cell>
        </row>
        <row r="25916">
          <cell r="B25916">
            <v>1465</v>
          </cell>
          <cell r="C25916">
            <v>2014</v>
          </cell>
          <cell r="D25916" t="str">
            <v>460900  DO NOT USE - Repairs &amp; Maintenance - Inf</v>
          </cell>
          <cell r="E25916" t="str">
            <v>District 7</v>
          </cell>
          <cell r="F25916" t="str">
            <v>Sewer</v>
          </cell>
        </row>
        <row r="25917">
          <cell r="B25917">
            <v>605</v>
          </cell>
          <cell r="C25917">
            <v>2014</v>
          </cell>
          <cell r="D25917" t="str">
            <v>460900  DO NOT USE - Repairs &amp; Maintenance - Inf</v>
          </cell>
          <cell r="E25917" t="str">
            <v>District 6</v>
          </cell>
          <cell r="F25917" t="str">
            <v>Sewer</v>
          </cell>
        </row>
        <row r="25918">
          <cell r="B25918">
            <v>788</v>
          </cell>
          <cell r="C25918">
            <v>2014</v>
          </cell>
          <cell r="D25918" t="str">
            <v>460900  DO NOT USE - Repairs &amp; Maintenance - Inf</v>
          </cell>
          <cell r="E25918" t="str">
            <v>District 6</v>
          </cell>
          <cell r="F25918" t="str">
            <v>Sewer</v>
          </cell>
        </row>
        <row r="25919">
          <cell r="B25919">
            <v>2369</v>
          </cell>
          <cell r="C25919">
            <v>2014</v>
          </cell>
          <cell r="D25919" t="str">
            <v>460900  DO NOT USE - Repairs &amp; Maintenance - Inf</v>
          </cell>
          <cell r="E25919" t="str">
            <v>District 6</v>
          </cell>
          <cell r="F25919" t="str">
            <v>Sewer</v>
          </cell>
        </row>
        <row r="25920">
          <cell r="B25920">
            <v>5</v>
          </cell>
          <cell r="C25920">
            <v>2014</v>
          </cell>
          <cell r="D25920" t="str">
            <v>460900  DO NOT USE - Repairs &amp; Maintenance - Inf</v>
          </cell>
          <cell r="E25920" t="str">
            <v>District 7</v>
          </cell>
          <cell r="F25920" t="str">
            <v>Sewer</v>
          </cell>
        </row>
        <row r="25921">
          <cell r="B25921">
            <v>1223</v>
          </cell>
          <cell r="C25921">
            <v>2014</v>
          </cell>
          <cell r="D25921" t="str">
            <v>460900  DO NOT USE - Repairs &amp; Maintenance - Inf</v>
          </cell>
          <cell r="E25921" t="str">
            <v>District 7</v>
          </cell>
          <cell r="F25921" t="str">
            <v>Sewer</v>
          </cell>
        </row>
        <row r="25922">
          <cell r="B25922">
            <v>4810</v>
          </cell>
          <cell r="C25922">
            <v>2014</v>
          </cell>
          <cell r="D25922" t="str">
            <v>460900  DO NOT USE - Repairs &amp; Maintenance - Inf</v>
          </cell>
          <cell r="E25922" t="str">
            <v>Logistics</v>
          </cell>
          <cell r="F25922" t="str">
            <v>Water</v>
          </cell>
        </row>
        <row r="25923">
          <cell r="B25923">
            <v>1767</v>
          </cell>
          <cell r="C25923">
            <v>2014</v>
          </cell>
          <cell r="D25923" t="str">
            <v>460900  DO NOT USE - Repairs &amp; Maintenance - Inf</v>
          </cell>
          <cell r="E25923" t="str">
            <v>Informal Settlements</v>
          </cell>
          <cell r="F25923" t="str">
            <v>Water</v>
          </cell>
        </row>
        <row r="25924">
          <cell r="B25924">
            <v>7547.65</v>
          </cell>
          <cell r="C25924">
            <v>2014</v>
          </cell>
          <cell r="D25924" t="str">
            <v>460900  DO NOT USE - Repairs &amp; Maintenance - Inf</v>
          </cell>
          <cell r="E25924" t="str">
            <v>TOC</v>
          </cell>
          <cell r="F25924" t="str">
            <v>Water</v>
          </cell>
        </row>
        <row r="25925">
          <cell r="B25925">
            <v>3817.36</v>
          </cell>
          <cell r="C25925">
            <v>2014</v>
          </cell>
          <cell r="D25925" t="str">
            <v>460900  DO NOT USE - Repairs &amp; Maintenance - Inf</v>
          </cell>
          <cell r="E25925" t="str">
            <v>Informal Settlements</v>
          </cell>
          <cell r="F25925" t="str">
            <v>Water</v>
          </cell>
        </row>
        <row r="25926">
          <cell r="B25926">
            <v>3119</v>
          </cell>
          <cell r="C25926">
            <v>2014</v>
          </cell>
          <cell r="D25926" t="str">
            <v>460900  DO NOT USE - Repairs &amp; Maintenance - Inf</v>
          </cell>
          <cell r="E25926" t="str">
            <v>TOC</v>
          </cell>
          <cell r="F25926" t="str">
            <v>Water</v>
          </cell>
        </row>
        <row r="25927">
          <cell r="B25927">
            <v>2937</v>
          </cell>
          <cell r="C25927">
            <v>2014</v>
          </cell>
          <cell r="D25927" t="str">
            <v>460900  DO NOT USE - Repairs &amp; Maintenance - Inf</v>
          </cell>
          <cell r="E25927" t="str">
            <v>Logistics</v>
          </cell>
          <cell r="F25927" t="str">
            <v>Water</v>
          </cell>
        </row>
        <row r="25928">
          <cell r="B25928">
            <v>2151</v>
          </cell>
          <cell r="C25928">
            <v>2014</v>
          </cell>
          <cell r="D25928" t="str">
            <v>460900  DO NOT USE - Repairs &amp; Maintenance - Inf</v>
          </cell>
          <cell r="E25928" t="str">
            <v>Logistics</v>
          </cell>
          <cell r="F25928" t="str">
            <v>Water</v>
          </cell>
        </row>
        <row r="25929">
          <cell r="B25929">
            <v>3798</v>
          </cell>
          <cell r="C25929">
            <v>2014</v>
          </cell>
          <cell r="D25929" t="str">
            <v>460900  DO NOT USE - Repairs &amp; Maintenance - Inf</v>
          </cell>
          <cell r="E25929" t="str">
            <v>Logistics</v>
          </cell>
          <cell r="F25929" t="str">
            <v>Water</v>
          </cell>
        </row>
        <row r="25930">
          <cell r="B25930">
            <v>2037</v>
          </cell>
          <cell r="C25930">
            <v>2014</v>
          </cell>
          <cell r="D25930" t="str">
            <v>460900  DO NOT USE - Repairs &amp; Maintenance - Inf</v>
          </cell>
          <cell r="E25930" t="str">
            <v>Logistics</v>
          </cell>
          <cell r="F25930" t="str">
            <v>Water</v>
          </cell>
        </row>
        <row r="25931">
          <cell r="B25931">
            <v>3188</v>
          </cell>
          <cell r="C25931">
            <v>2014</v>
          </cell>
          <cell r="D25931" t="str">
            <v>460900  DO NOT USE - Repairs &amp; Maintenance - Inf</v>
          </cell>
          <cell r="E25931" t="str">
            <v>Logistics</v>
          </cell>
          <cell r="F25931" t="str">
            <v>Water</v>
          </cell>
        </row>
        <row r="25932">
          <cell r="B25932">
            <v>1756</v>
          </cell>
          <cell r="C25932">
            <v>2014</v>
          </cell>
          <cell r="D25932" t="str">
            <v>460900  DO NOT USE - Repairs &amp; Maintenance - Inf</v>
          </cell>
          <cell r="E25932" t="str">
            <v>District 1</v>
          </cell>
          <cell r="F25932" t="str">
            <v>Water</v>
          </cell>
        </row>
        <row r="25933">
          <cell r="B25933">
            <v>2547</v>
          </cell>
          <cell r="C25933">
            <v>2014</v>
          </cell>
          <cell r="D25933" t="str">
            <v>460900  DO NOT USE - Repairs &amp; Maintenance - Inf</v>
          </cell>
          <cell r="E25933" t="str">
            <v>District 1</v>
          </cell>
          <cell r="F25933" t="str">
            <v>Water</v>
          </cell>
        </row>
        <row r="25934">
          <cell r="B25934">
            <v>85</v>
          </cell>
          <cell r="C25934">
            <v>2014</v>
          </cell>
          <cell r="D25934" t="str">
            <v>460900  DO NOT USE - Repairs &amp; Maintenance - Inf</v>
          </cell>
          <cell r="E25934" t="str">
            <v>District 1</v>
          </cell>
          <cell r="F25934" t="str">
            <v>Water</v>
          </cell>
        </row>
        <row r="25935">
          <cell r="B25935">
            <v>6999</v>
          </cell>
          <cell r="C25935">
            <v>2014</v>
          </cell>
          <cell r="D25935" t="str">
            <v>460900  DO NOT USE - Repairs &amp; Maintenance - Inf</v>
          </cell>
          <cell r="E25935" t="str">
            <v>District 1</v>
          </cell>
          <cell r="F25935" t="str">
            <v>Water</v>
          </cell>
        </row>
        <row r="25936">
          <cell r="B25936">
            <v>785</v>
          </cell>
          <cell r="C25936">
            <v>2014</v>
          </cell>
          <cell r="D25936" t="str">
            <v>460900  DO NOT USE - Repairs &amp; Maintenance - Inf</v>
          </cell>
          <cell r="E25936" t="str">
            <v>District 6</v>
          </cell>
          <cell r="F25936" t="str">
            <v>Water</v>
          </cell>
        </row>
        <row r="25937">
          <cell r="B25937">
            <v>170951.92</v>
          </cell>
          <cell r="C25937">
            <v>2014</v>
          </cell>
          <cell r="D25937" t="str">
            <v>460900  DO NOT USE - Repairs &amp; Maintenance - Inf</v>
          </cell>
          <cell r="E25937" t="e">
            <v>#N/A</v>
          </cell>
          <cell r="F25937" t="e">
            <v>#VALUE!</v>
          </cell>
        </row>
        <row r="25938">
          <cell r="B25938">
            <v>-3145.03</v>
          </cell>
          <cell r="C25938">
            <v>2014</v>
          </cell>
          <cell r="D25938" t="str">
            <v>460900  DO NOT USE - Repairs &amp; Maintenance - Inf</v>
          </cell>
          <cell r="E25938" t="str">
            <v>District 1</v>
          </cell>
          <cell r="F25938" t="str">
            <v>Water</v>
          </cell>
        </row>
        <row r="25939">
          <cell r="B25939">
            <v>-6535.88</v>
          </cell>
          <cell r="C25939">
            <v>2014</v>
          </cell>
          <cell r="D25939" t="str">
            <v>460900  DO NOT USE - Repairs &amp; Maintenance - Inf</v>
          </cell>
          <cell r="E25939" t="str">
            <v>District 8</v>
          </cell>
          <cell r="F25939" t="str">
            <v>Water</v>
          </cell>
        </row>
        <row r="25940">
          <cell r="B25940">
            <v>-28355.279999999999</v>
          </cell>
          <cell r="C25940">
            <v>2014</v>
          </cell>
          <cell r="D25940" t="str">
            <v>460900  DO NOT USE - Repairs &amp; Maintenance - Inf</v>
          </cell>
          <cell r="E25940" t="str">
            <v>District 8</v>
          </cell>
          <cell r="F25940" t="str">
            <v>Water</v>
          </cell>
        </row>
        <row r="25941">
          <cell r="B25941">
            <v>-4082.21</v>
          </cell>
          <cell r="C25941">
            <v>2014</v>
          </cell>
          <cell r="D25941" t="str">
            <v>460900  DO NOT USE - Repairs &amp; Maintenance - Inf</v>
          </cell>
          <cell r="E25941" t="str">
            <v>District 4</v>
          </cell>
          <cell r="F25941" t="str">
            <v>Water</v>
          </cell>
        </row>
        <row r="25942">
          <cell r="B25942">
            <v>-8327.9</v>
          </cell>
          <cell r="C25942">
            <v>2014</v>
          </cell>
          <cell r="D25942" t="str">
            <v>460900  DO NOT USE - Repairs &amp; Maintenance - Inf</v>
          </cell>
          <cell r="E25942" t="str">
            <v>District 6</v>
          </cell>
          <cell r="F25942" t="str">
            <v>Water</v>
          </cell>
        </row>
        <row r="25943">
          <cell r="B25943">
            <v>-3754.14</v>
          </cell>
          <cell r="C25943">
            <v>2014</v>
          </cell>
          <cell r="D25943" t="str">
            <v>460900  DO NOT USE - Repairs &amp; Maintenance - Inf</v>
          </cell>
          <cell r="E25943" t="str">
            <v>District 6</v>
          </cell>
          <cell r="F25943" t="str">
            <v>Water</v>
          </cell>
        </row>
        <row r="25944">
          <cell r="B25944">
            <v>-3331.48</v>
          </cell>
          <cell r="C25944">
            <v>2014</v>
          </cell>
          <cell r="D25944" t="str">
            <v>460900  DO NOT USE - Repairs &amp; Maintenance - Inf</v>
          </cell>
          <cell r="E25944" t="str">
            <v>District 8</v>
          </cell>
          <cell r="F25944" t="str">
            <v>Water</v>
          </cell>
        </row>
        <row r="25945">
          <cell r="B25945">
            <v>-795.21</v>
          </cell>
          <cell r="C25945">
            <v>2014</v>
          </cell>
          <cell r="D25945" t="str">
            <v>460900  DO NOT USE - Repairs &amp; Maintenance - Inf</v>
          </cell>
          <cell r="E25945" t="str">
            <v>District 8</v>
          </cell>
          <cell r="F25945" t="str">
            <v>Water</v>
          </cell>
        </row>
        <row r="25946">
          <cell r="B25946">
            <v>-58327.13</v>
          </cell>
          <cell r="C25946">
            <v>2014</v>
          </cell>
          <cell r="D25946" t="str">
            <v>460900  DO NOT USE - Repairs &amp; Maintenance - Inf</v>
          </cell>
          <cell r="E25946" t="e">
            <v>#N/A</v>
          </cell>
          <cell r="F25946" t="e">
            <v>#VALUE!</v>
          </cell>
        </row>
        <row r="25947">
          <cell r="B25947">
            <v>735</v>
          </cell>
          <cell r="C25947">
            <v>2014</v>
          </cell>
          <cell r="D25947" t="str">
            <v>460900  DO NOT USE - Repairs &amp; Maintenance - Inf</v>
          </cell>
          <cell r="E25947" t="str">
            <v>District 6</v>
          </cell>
          <cell r="F25947" t="str">
            <v>Water</v>
          </cell>
        </row>
        <row r="25948">
          <cell r="B25948">
            <v>1330.32</v>
          </cell>
          <cell r="C25948">
            <v>2014</v>
          </cell>
          <cell r="D25948" t="str">
            <v>461200  DO NOT USE - Repairs &amp; Maintenance - Ext</v>
          </cell>
          <cell r="E25948" t="str">
            <v>TOC</v>
          </cell>
          <cell r="F25948" t="str">
            <v>Water</v>
          </cell>
        </row>
        <row r="25949">
          <cell r="B25949">
            <v>0</v>
          </cell>
          <cell r="C25949">
            <v>2014</v>
          </cell>
          <cell r="D25949" t="str">
            <v>671350  411350 - R&amp;M Chemicals</v>
          </cell>
          <cell r="E25949" t="str">
            <v>Logistics</v>
          </cell>
          <cell r="F25949" t="str">
            <v>Sewer</v>
          </cell>
        </row>
        <row r="25950">
          <cell r="B25950">
            <v>5364.45</v>
          </cell>
          <cell r="C25950">
            <v>2014</v>
          </cell>
          <cell r="D25950" t="str">
            <v>671350  411350 - R&amp;M Chemicals</v>
          </cell>
          <cell r="E25950" t="str">
            <v>Logistics</v>
          </cell>
          <cell r="F25950" t="str">
            <v>Water</v>
          </cell>
        </row>
        <row r="25951">
          <cell r="B25951">
            <v>14200</v>
          </cell>
          <cell r="C25951">
            <v>2014</v>
          </cell>
          <cell r="D25951" t="str">
            <v>671350  411350 - R&amp;M Chemicals</v>
          </cell>
          <cell r="E25951" t="str">
            <v>District 6</v>
          </cell>
          <cell r="F25951" t="str">
            <v>Water</v>
          </cell>
        </row>
        <row r="25952">
          <cell r="B25952">
            <v>2403.48</v>
          </cell>
          <cell r="C25952">
            <v>2014</v>
          </cell>
          <cell r="D25952" t="str">
            <v>671550  411550 - R&amp;M Cleaning Costs</v>
          </cell>
          <cell r="E25952" t="str">
            <v>District 8</v>
          </cell>
          <cell r="F25952" t="str">
            <v>Water</v>
          </cell>
        </row>
        <row r="25953">
          <cell r="B25953">
            <v>1707.61</v>
          </cell>
          <cell r="C25953">
            <v>2014</v>
          </cell>
          <cell r="D25953" t="str">
            <v>671550  411550 - R&amp;M Cleaning Costs</v>
          </cell>
          <cell r="E25953" t="str">
            <v>District 6</v>
          </cell>
          <cell r="F25953" t="str">
            <v>Water</v>
          </cell>
        </row>
        <row r="25954">
          <cell r="B25954">
            <v>28117.08</v>
          </cell>
          <cell r="C25954">
            <v>2014</v>
          </cell>
          <cell r="D25954" t="str">
            <v>671550  411550 - R&amp;M Cleaning Costs</v>
          </cell>
          <cell r="E25954" t="str">
            <v>District 6</v>
          </cell>
          <cell r="F25954" t="str">
            <v>Water</v>
          </cell>
        </row>
        <row r="25955">
          <cell r="B25955">
            <v>91.55</v>
          </cell>
          <cell r="C25955">
            <v>2014</v>
          </cell>
          <cell r="D25955" t="str">
            <v>671550  411550 - R&amp;M Cleaning Costs</v>
          </cell>
          <cell r="E25955" t="str">
            <v>District 6</v>
          </cell>
          <cell r="F25955" t="str">
            <v>Water</v>
          </cell>
        </row>
        <row r="25956">
          <cell r="B25956">
            <v>180.33</v>
          </cell>
          <cell r="C25956">
            <v>2014</v>
          </cell>
          <cell r="D25956" t="str">
            <v>671550  411550 - R&amp;M Cleaning Costs</v>
          </cell>
          <cell r="E25956" t="str">
            <v>District 4</v>
          </cell>
          <cell r="F25956" t="str">
            <v>Water</v>
          </cell>
        </row>
        <row r="25957">
          <cell r="B25957">
            <v>36</v>
          </cell>
          <cell r="C25957">
            <v>2014</v>
          </cell>
          <cell r="D25957" t="str">
            <v>671550  411550 - R&amp;M Cleaning Costs</v>
          </cell>
          <cell r="E25957" t="str">
            <v>District 4</v>
          </cell>
          <cell r="F25957" t="str">
            <v>Water</v>
          </cell>
        </row>
        <row r="25958">
          <cell r="B25958">
            <v>24060.799999999999</v>
          </cell>
          <cell r="C25958">
            <v>2014</v>
          </cell>
          <cell r="D25958" t="str">
            <v>671550  411550 - R&amp;M Cleaning Costs</v>
          </cell>
          <cell r="E25958" t="str">
            <v>District 8</v>
          </cell>
          <cell r="F25958" t="str">
            <v>Water</v>
          </cell>
        </row>
        <row r="25959">
          <cell r="B25959">
            <v>189.58</v>
          </cell>
          <cell r="C25959">
            <v>2014</v>
          </cell>
          <cell r="D25959" t="str">
            <v>671550  411550 - R&amp;M Cleaning Costs</v>
          </cell>
          <cell r="E25959" t="str">
            <v>District 1</v>
          </cell>
          <cell r="F25959" t="str">
            <v>Water</v>
          </cell>
        </row>
        <row r="25960">
          <cell r="B25960">
            <v>37772</v>
          </cell>
          <cell r="C25960">
            <v>2014</v>
          </cell>
          <cell r="D25960" t="str">
            <v>671550  411550 - R&amp;M Cleaning Costs</v>
          </cell>
          <cell r="E25960" t="str">
            <v>Logistics</v>
          </cell>
          <cell r="F25960" t="str">
            <v>Water</v>
          </cell>
        </row>
        <row r="25961">
          <cell r="B25961">
            <v>127.91</v>
          </cell>
          <cell r="C25961">
            <v>2014</v>
          </cell>
          <cell r="D25961" t="str">
            <v>671550  411550 - R&amp;M Cleaning Costs</v>
          </cell>
          <cell r="E25961" t="str">
            <v>Logistics</v>
          </cell>
          <cell r="F25961" t="str">
            <v>Water</v>
          </cell>
        </row>
        <row r="25962">
          <cell r="B25962">
            <v>36.880000000000003</v>
          </cell>
          <cell r="C25962">
            <v>2014</v>
          </cell>
          <cell r="D25962" t="str">
            <v>671550  411550 - R&amp;M Cleaning Costs</v>
          </cell>
          <cell r="E25962" t="str">
            <v>Logistics</v>
          </cell>
          <cell r="F25962" t="str">
            <v>Water</v>
          </cell>
        </row>
        <row r="25963">
          <cell r="B25963">
            <v>602084.80000000005</v>
          </cell>
          <cell r="C25963">
            <v>2014</v>
          </cell>
          <cell r="D25963" t="str">
            <v>671550  411550 - R&amp;M Cleaning Costs</v>
          </cell>
          <cell r="E25963" t="str">
            <v>Logistics</v>
          </cell>
          <cell r="F25963" t="str">
            <v>Water</v>
          </cell>
        </row>
        <row r="25964">
          <cell r="B25964">
            <v>34800</v>
          </cell>
          <cell r="C25964">
            <v>2014</v>
          </cell>
          <cell r="D25964" t="str">
            <v>671550  411550 - R&amp;M Cleaning Costs</v>
          </cell>
          <cell r="E25964" t="str">
            <v>Logistics</v>
          </cell>
          <cell r="F25964" t="str">
            <v>Water</v>
          </cell>
        </row>
        <row r="25965">
          <cell r="B25965">
            <v>21</v>
          </cell>
          <cell r="C25965">
            <v>2014</v>
          </cell>
          <cell r="D25965" t="str">
            <v>671550  411550 - R&amp;M Cleaning Costs</v>
          </cell>
          <cell r="E25965" t="str">
            <v>Logistics</v>
          </cell>
          <cell r="F25965" t="str">
            <v>Water</v>
          </cell>
        </row>
        <row r="25966">
          <cell r="B25966">
            <v>0</v>
          </cell>
          <cell r="C25966">
            <v>2014</v>
          </cell>
          <cell r="D25966" t="str">
            <v>671550  411550 - R&amp;M Cleaning Costs</v>
          </cell>
          <cell r="E25966" t="str">
            <v>Informal Settlements</v>
          </cell>
          <cell r="F25966" t="str">
            <v>Water</v>
          </cell>
        </row>
        <row r="25967">
          <cell r="B25967">
            <v>1387.29</v>
          </cell>
          <cell r="C25967">
            <v>2014</v>
          </cell>
          <cell r="D25967" t="str">
            <v>671550  411550 - R&amp;M Cleaning Costs</v>
          </cell>
          <cell r="E25967" t="str">
            <v>District 7</v>
          </cell>
          <cell r="F25967" t="str">
            <v>Sewer</v>
          </cell>
        </row>
        <row r="25968">
          <cell r="B25968">
            <v>53278.68</v>
          </cell>
          <cell r="C25968">
            <v>2014</v>
          </cell>
          <cell r="D25968" t="str">
            <v>671550  411550 - R&amp;M Cleaning Costs</v>
          </cell>
          <cell r="E25968" t="str">
            <v>District 6</v>
          </cell>
          <cell r="F25968" t="str">
            <v>Sewer</v>
          </cell>
        </row>
        <row r="25969">
          <cell r="B25969">
            <v>1174.83</v>
          </cell>
          <cell r="C25969">
            <v>2014</v>
          </cell>
          <cell r="D25969" t="str">
            <v>671550  411550 - R&amp;M Cleaning Costs</v>
          </cell>
          <cell r="E25969" t="str">
            <v>District 6</v>
          </cell>
          <cell r="F25969" t="str">
            <v>Sewer</v>
          </cell>
        </row>
        <row r="25970">
          <cell r="B25970">
            <v>220.62</v>
          </cell>
          <cell r="C25970">
            <v>2014</v>
          </cell>
          <cell r="D25970" t="str">
            <v>671550  411550 - R&amp;M Cleaning Costs</v>
          </cell>
          <cell r="E25970" t="str">
            <v>District 7</v>
          </cell>
          <cell r="F25970" t="str">
            <v>Sewer</v>
          </cell>
        </row>
        <row r="25971">
          <cell r="B25971">
            <v>0</v>
          </cell>
          <cell r="C25971">
            <v>2014</v>
          </cell>
          <cell r="D25971" t="str">
            <v>671550  411550 - R&amp;M Cleaning Costs</v>
          </cell>
          <cell r="E25971" t="str">
            <v>District 1</v>
          </cell>
          <cell r="F25971" t="str">
            <v>Sewer</v>
          </cell>
        </row>
        <row r="25972">
          <cell r="B25972">
            <v>422.08</v>
          </cell>
          <cell r="C25972">
            <v>2014</v>
          </cell>
          <cell r="D25972" t="str">
            <v>671550  411550 - R&amp;M Cleaning Costs</v>
          </cell>
          <cell r="E25972" t="str">
            <v>District 1</v>
          </cell>
          <cell r="F25972" t="str">
            <v>Sewer</v>
          </cell>
        </row>
        <row r="25973">
          <cell r="B25973">
            <v>631201.29</v>
          </cell>
          <cell r="C25973">
            <v>2014</v>
          </cell>
          <cell r="D25973" t="str">
            <v>671550  411550 - R&amp;M Cleaning Costs</v>
          </cell>
          <cell r="E25973" t="str">
            <v>Logistics</v>
          </cell>
          <cell r="F25973" t="str">
            <v>Sewer</v>
          </cell>
        </row>
        <row r="25974">
          <cell r="B25974">
            <v>18769.099999999999</v>
          </cell>
          <cell r="C25974">
            <v>2014</v>
          </cell>
          <cell r="D25974" t="str">
            <v>671550  411550 - R&amp;M Cleaning Costs</v>
          </cell>
          <cell r="E25974" t="str">
            <v>Informal Settlements</v>
          </cell>
          <cell r="F25974" t="str">
            <v>Sewer</v>
          </cell>
        </row>
        <row r="25975">
          <cell r="B25975">
            <v>0</v>
          </cell>
          <cell r="C25975">
            <v>2014</v>
          </cell>
          <cell r="D25975" t="str">
            <v>671550  411550 - R&amp;M Cleaning Costs</v>
          </cell>
          <cell r="E25975" t="str">
            <v>Planning &amp; Design</v>
          </cell>
          <cell r="F25975" t="str">
            <v>Sewer</v>
          </cell>
        </row>
        <row r="25976">
          <cell r="B25976">
            <v>365.5</v>
          </cell>
          <cell r="C25976">
            <v>2014</v>
          </cell>
          <cell r="D25976" t="str">
            <v>671550  411550 - R&amp;M Cleaning Costs</v>
          </cell>
          <cell r="E25976" t="str">
            <v>Informal Settlements</v>
          </cell>
          <cell r="F25976" t="str">
            <v>Sewer</v>
          </cell>
        </row>
        <row r="25977">
          <cell r="B25977">
            <v>37050</v>
          </cell>
          <cell r="C25977">
            <v>2014</v>
          </cell>
          <cell r="D25977" t="str">
            <v>671800  411800 - R&amp;M Consultants</v>
          </cell>
          <cell r="E25977" t="str">
            <v>District 8</v>
          </cell>
          <cell r="F25977" t="str">
            <v>Water</v>
          </cell>
        </row>
        <row r="25978">
          <cell r="B25978">
            <v>449.81</v>
          </cell>
          <cell r="C25978">
            <v>2014</v>
          </cell>
          <cell r="D25978" t="str">
            <v>672250  412250 - R&amp;M Fuel (Ptrl Dsl &amp; Fuel Oil)</v>
          </cell>
          <cell r="E25978" t="str">
            <v>District 6</v>
          </cell>
          <cell r="F25978" t="str">
            <v>Water</v>
          </cell>
        </row>
        <row r="25979">
          <cell r="B25979">
            <v>151075</v>
          </cell>
          <cell r="C25979">
            <v>2014</v>
          </cell>
          <cell r="D25979" t="str">
            <v>672350  412350 - R&amp;M Hire Charges</v>
          </cell>
          <cell r="E25979" t="str">
            <v>Logistics</v>
          </cell>
          <cell r="F25979" t="str">
            <v>Sewer</v>
          </cell>
        </row>
        <row r="25980">
          <cell r="B25980">
            <v>1635</v>
          </cell>
          <cell r="C25980">
            <v>2014</v>
          </cell>
          <cell r="D25980" t="str">
            <v>672350  412350 - R&amp;M Hire Charges</v>
          </cell>
          <cell r="E25980" t="str">
            <v>District 6</v>
          </cell>
          <cell r="F25980" t="str">
            <v>Water</v>
          </cell>
        </row>
        <row r="25981">
          <cell r="B25981">
            <v>1263.1600000000001</v>
          </cell>
          <cell r="C25981">
            <v>2014</v>
          </cell>
          <cell r="D25981" t="str">
            <v>672970  412970 - R&amp;M Mat Atmtv (Flt + Non Fleet)</v>
          </cell>
          <cell r="E25981" t="str">
            <v>District 8</v>
          </cell>
          <cell r="F25981" t="str">
            <v>Water</v>
          </cell>
        </row>
        <row r="25982">
          <cell r="B25982">
            <v>8852</v>
          </cell>
          <cell r="C25982">
            <v>2014</v>
          </cell>
          <cell r="D25982" t="str">
            <v>672970  412970 - R&amp;M Mat Atmtv (Flt + Non Fleet)</v>
          </cell>
          <cell r="E25982" t="str">
            <v>District 6</v>
          </cell>
          <cell r="F25982" t="str">
            <v>Water</v>
          </cell>
        </row>
        <row r="25983">
          <cell r="B25983">
            <v>5608.45</v>
          </cell>
          <cell r="C25983">
            <v>2014</v>
          </cell>
          <cell r="D25983" t="str">
            <v>672970  412970 - R&amp;M Mat Atmtv (Flt + Non Fleet)</v>
          </cell>
          <cell r="E25983" t="str">
            <v>District 6</v>
          </cell>
          <cell r="F25983" t="str">
            <v>Water</v>
          </cell>
        </row>
        <row r="25984">
          <cell r="B25984">
            <v>11381.01</v>
          </cell>
          <cell r="C25984">
            <v>2014</v>
          </cell>
          <cell r="D25984" t="str">
            <v>672970  412970 - R&amp;M Mat Atmtv (Flt + Non Fleet)</v>
          </cell>
          <cell r="E25984" t="str">
            <v>District 6</v>
          </cell>
          <cell r="F25984" t="str">
            <v>Water</v>
          </cell>
        </row>
        <row r="25985">
          <cell r="B25985">
            <v>295.5</v>
          </cell>
          <cell r="C25985">
            <v>2014</v>
          </cell>
          <cell r="D25985" t="str">
            <v>672970  412970 - R&amp;M Mat Atmtv (Flt + Non Fleet)</v>
          </cell>
          <cell r="E25985" t="str">
            <v>District 6</v>
          </cell>
          <cell r="F25985" t="str">
            <v>Water</v>
          </cell>
        </row>
        <row r="25986">
          <cell r="B25986">
            <v>1835</v>
          </cell>
          <cell r="C25986">
            <v>2014</v>
          </cell>
          <cell r="D25986" t="str">
            <v>672970  412970 - R&amp;M Mat Atmtv (Flt + Non Fleet)</v>
          </cell>
          <cell r="E25986" t="str">
            <v>District 4</v>
          </cell>
          <cell r="F25986" t="str">
            <v>Water</v>
          </cell>
        </row>
        <row r="25987">
          <cell r="B25987">
            <v>16434.04</v>
          </cell>
          <cell r="C25987">
            <v>2014</v>
          </cell>
          <cell r="D25987" t="str">
            <v>672970  412970 - R&amp;M Mat Atmtv (Flt + Non Fleet)</v>
          </cell>
          <cell r="E25987" t="str">
            <v>District 4</v>
          </cell>
          <cell r="F25987" t="str">
            <v>Water</v>
          </cell>
        </row>
        <row r="25988">
          <cell r="B25988">
            <v>7000.6</v>
          </cell>
          <cell r="C25988">
            <v>2014</v>
          </cell>
          <cell r="D25988" t="str">
            <v>672970  412970 - R&amp;M Mat Atmtv (Flt + Non Fleet)</v>
          </cell>
          <cell r="E25988" t="str">
            <v>District 4</v>
          </cell>
          <cell r="F25988" t="str">
            <v>Water</v>
          </cell>
        </row>
        <row r="25989">
          <cell r="B25989">
            <v>10014.5</v>
          </cell>
          <cell r="C25989">
            <v>2014</v>
          </cell>
          <cell r="D25989" t="str">
            <v>672970  412970 - R&amp;M Mat Atmtv (Flt + Non Fleet)</v>
          </cell>
          <cell r="E25989" t="str">
            <v>District 3</v>
          </cell>
          <cell r="F25989" t="str">
            <v>Water</v>
          </cell>
        </row>
        <row r="25990">
          <cell r="B25990">
            <v>11378.1</v>
          </cell>
          <cell r="C25990">
            <v>2014</v>
          </cell>
          <cell r="D25990" t="str">
            <v>672970  412970 - R&amp;M Mat Atmtv (Flt + Non Fleet)</v>
          </cell>
          <cell r="E25990" t="str">
            <v>District 6</v>
          </cell>
          <cell r="F25990" t="str">
            <v>Water</v>
          </cell>
        </row>
        <row r="25991">
          <cell r="B25991">
            <v>31868.959999999999</v>
          </cell>
          <cell r="C25991">
            <v>2014</v>
          </cell>
          <cell r="D25991" t="str">
            <v>672970  412970 - R&amp;M Mat Atmtv (Flt + Non Fleet)</v>
          </cell>
          <cell r="E25991" t="str">
            <v>District 8</v>
          </cell>
          <cell r="F25991" t="str">
            <v>Water</v>
          </cell>
        </row>
        <row r="25992">
          <cell r="B25992">
            <v>763.91</v>
          </cell>
          <cell r="C25992">
            <v>2014</v>
          </cell>
          <cell r="D25992" t="str">
            <v>672970  412970 - R&amp;M Mat Atmtv (Flt + Non Fleet)</v>
          </cell>
          <cell r="E25992" t="str">
            <v>TOC</v>
          </cell>
          <cell r="F25992" t="str">
            <v>Water</v>
          </cell>
        </row>
        <row r="25993">
          <cell r="B25993">
            <v>10490.18</v>
          </cell>
          <cell r="C25993">
            <v>2014</v>
          </cell>
          <cell r="D25993" t="str">
            <v>672970  412970 - R&amp;M Mat Atmtv (Flt + Non Fleet)</v>
          </cell>
          <cell r="E25993" t="str">
            <v>District 1</v>
          </cell>
          <cell r="F25993" t="str">
            <v>Water</v>
          </cell>
        </row>
        <row r="25994">
          <cell r="B25994">
            <v>3846.41</v>
          </cell>
          <cell r="C25994">
            <v>2014</v>
          </cell>
          <cell r="D25994" t="str">
            <v>672970  412970 - R&amp;M Mat Atmtv (Flt + Non Fleet)</v>
          </cell>
          <cell r="E25994" t="str">
            <v>District 1</v>
          </cell>
          <cell r="F25994" t="str">
            <v>Water</v>
          </cell>
        </row>
        <row r="25995">
          <cell r="B25995">
            <v>438</v>
          </cell>
          <cell r="C25995">
            <v>2014</v>
          </cell>
          <cell r="D25995" t="str">
            <v>672970  412970 - R&amp;M Mat Atmtv (Flt + Non Fleet)</v>
          </cell>
          <cell r="E25995" t="str">
            <v>Logistics</v>
          </cell>
          <cell r="F25995" t="str">
            <v>Water</v>
          </cell>
        </row>
        <row r="25996">
          <cell r="B25996">
            <v>4614.82</v>
          </cell>
          <cell r="C25996">
            <v>2014</v>
          </cell>
          <cell r="D25996" t="str">
            <v>672970  412970 - R&amp;M Mat Atmtv (Flt + Non Fleet)</v>
          </cell>
          <cell r="E25996" t="str">
            <v>Logistics</v>
          </cell>
          <cell r="F25996" t="str">
            <v>Water</v>
          </cell>
        </row>
        <row r="25997">
          <cell r="B25997">
            <v>17824.18</v>
          </cell>
          <cell r="C25997">
            <v>2014</v>
          </cell>
          <cell r="D25997" t="str">
            <v>672970  412970 - R&amp;M Mat Atmtv (Flt + Non Fleet)</v>
          </cell>
          <cell r="E25997" t="str">
            <v>District 7</v>
          </cell>
          <cell r="F25997" t="str">
            <v>Sewer</v>
          </cell>
        </row>
        <row r="25998">
          <cell r="B25998">
            <v>11411.58</v>
          </cell>
          <cell r="C25998">
            <v>2014</v>
          </cell>
          <cell r="D25998" t="str">
            <v>672970  412970 - R&amp;M Mat Atmtv (Flt + Non Fleet)</v>
          </cell>
          <cell r="E25998" t="str">
            <v>District 6</v>
          </cell>
          <cell r="F25998" t="str">
            <v>Sewer</v>
          </cell>
        </row>
        <row r="25999">
          <cell r="B25999">
            <v>0</v>
          </cell>
          <cell r="C25999">
            <v>2014</v>
          </cell>
          <cell r="D25999" t="str">
            <v>672970  412970 - R&amp;M Mat Atmtv (Flt + Non Fleet)</v>
          </cell>
          <cell r="E25999" t="str">
            <v>District 6</v>
          </cell>
          <cell r="F25999" t="str">
            <v>Sewer</v>
          </cell>
        </row>
        <row r="26000">
          <cell r="B26000">
            <v>70795</v>
          </cell>
          <cell r="C26000">
            <v>2014</v>
          </cell>
          <cell r="D26000" t="str">
            <v>672970  412970 - R&amp;M Mat Atmtv (Flt + Non Fleet)</v>
          </cell>
          <cell r="E26000" t="str">
            <v>District 4</v>
          </cell>
          <cell r="F26000" t="str">
            <v>Sewer</v>
          </cell>
        </row>
        <row r="26001">
          <cell r="B26001">
            <v>2300</v>
          </cell>
          <cell r="C26001">
            <v>2014</v>
          </cell>
          <cell r="D26001" t="str">
            <v>672970  412970 - R&amp;M Mat Atmtv (Flt + Non Fleet)</v>
          </cell>
          <cell r="E26001" t="str">
            <v>District 4</v>
          </cell>
          <cell r="F26001" t="str">
            <v>Sewer</v>
          </cell>
        </row>
        <row r="26002">
          <cell r="B26002">
            <v>38189</v>
          </cell>
          <cell r="C26002">
            <v>2014</v>
          </cell>
          <cell r="D26002" t="str">
            <v>672970  412970 - R&amp;M Mat Atmtv (Flt + Non Fleet)</v>
          </cell>
          <cell r="E26002" t="str">
            <v>District 7</v>
          </cell>
          <cell r="F26002" t="str">
            <v>Sewer</v>
          </cell>
        </row>
        <row r="26003">
          <cell r="B26003">
            <v>10495.28</v>
          </cell>
          <cell r="C26003">
            <v>2014</v>
          </cell>
          <cell r="D26003" t="str">
            <v>672970  412970 - R&amp;M Mat Atmtv (Flt + Non Fleet)</v>
          </cell>
          <cell r="E26003" t="str">
            <v>District 1</v>
          </cell>
          <cell r="F26003" t="str">
            <v>Sewer</v>
          </cell>
        </row>
        <row r="26004">
          <cell r="B26004">
            <v>4821.21</v>
          </cell>
          <cell r="C26004">
            <v>2014</v>
          </cell>
          <cell r="D26004" t="str">
            <v>672970  412970 - R&amp;M Mat Atmtv (Flt + Non Fleet)</v>
          </cell>
          <cell r="E26004" t="str">
            <v>Logistics</v>
          </cell>
          <cell r="F26004" t="str">
            <v>Sewer</v>
          </cell>
        </row>
        <row r="26005">
          <cell r="B26005">
            <v>39456.879999999997</v>
          </cell>
          <cell r="C26005">
            <v>2014</v>
          </cell>
          <cell r="D26005" t="str">
            <v>672980  412980 - R&amp;M Mat Bldng &amp; Infrastructure</v>
          </cell>
          <cell r="E26005" t="str">
            <v>Logistics</v>
          </cell>
          <cell r="F26005" t="str">
            <v>Water</v>
          </cell>
        </row>
        <row r="26006">
          <cell r="B26006">
            <v>1559.71</v>
          </cell>
          <cell r="C26006">
            <v>2014</v>
          </cell>
          <cell r="D26006" t="str">
            <v>672980  412980 - R&amp;M Mat Bldng &amp; Infrastructure</v>
          </cell>
          <cell r="E26006" t="str">
            <v>Logistics</v>
          </cell>
          <cell r="F26006" t="str">
            <v>Water</v>
          </cell>
        </row>
        <row r="26007">
          <cell r="B26007">
            <v>1325632.6100000001</v>
          </cell>
          <cell r="C26007">
            <v>2014</v>
          </cell>
          <cell r="D26007" t="str">
            <v>672980  412980 - R&amp;M Mat Bldng &amp; Infrastructure</v>
          </cell>
          <cell r="E26007" t="str">
            <v>Logistics</v>
          </cell>
          <cell r="F26007" t="str">
            <v>Water</v>
          </cell>
        </row>
        <row r="26008">
          <cell r="B26008">
            <v>43967.73</v>
          </cell>
          <cell r="C26008">
            <v>2014</v>
          </cell>
          <cell r="D26008" t="str">
            <v>672980  412980 - R&amp;M Mat Bldng &amp; Infrastructure</v>
          </cell>
          <cell r="E26008" t="str">
            <v>Logistics</v>
          </cell>
          <cell r="F26008" t="str">
            <v>Water</v>
          </cell>
        </row>
        <row r="26009">
          <cell r="B26009">
            <v>24025.56</v>
          </cell>
          <cell r="C26009">
            <v>2014</v>
          </cell>
          <cell r="D26009" t="str">
            <v>672980  412980 - R&amp;M Mat Bldng &amp; Infrastructure</v>
          </cell>
          <cell r="E26009" t="str">
            <v>Logistics</v>
          </cell>
          <cell r="F26009" t="str">
            <v>Water</v>
          </cell>
        </row>
        <row r="26010">
          <cell r="B26010">
            <v>943781.61</v>
          </cell>
          <cell r="C26010">
            <v>2014</v>
          </cell>
          <cell r="D26010" t="str">
            <v>672980  412980 - R&amp;M Mat Bldng &amp; Infrastructure</v>
          </cell>
          <cell r="E26010" t="str">
            <v>District 1</v>
          </cell>
          <cell r="F26010" t="str">
            <v>Water</v>
          </cell>
        </row>
        <row r="26011">
          <cell r="B26011">
            <v>3201.5</v>
          </cell>
          <cell r="C26011">
            <v>2014</v>
          </cell>
          <cell r="D26011" t="str">
            <v>672980  412980 - R&amp;M Mat Bldng &amp; Infrastructure</v>
          </cell>
          <cell r="E26011" t="str">
            <v>District 1</v>
          </cell>
          <cell r="F26011" t="str">
            <v>Water</v>
          </cell>
        </row>
        <row r="26012">
          <cell r="B26012">
            <v>953.95</v>
          </cell>
          <cell r="C26012">
            <v>2014</v>
          </cell>
          <cell r="D26012" t="str">
            <v>672980  412980 - R&amp;M Mat Bldng &amp; Infrastructure</v>
          </cell>
          <cell r="E26012" t="str">
            <v>District 1</v>
          </cell>
          <cell r="F26012" t="str">
            <v>Water</v>
          </cell>
        </row>
        <row r="26013">
          <cell r="B26013">
            <v>1457683.66</v>
          </cell>
          <cell r="C26013">
            <v>2014</v>
          </cell>
          <cell r="D26013" t="str">
            <v>672980  412980 - R&amp;M Mat Bldng &amp; Infrastructure</v>
          </cell>
          <cell r="E26013" t="str">
            <v>District 8</v>
          </cell>
          <cell r="F26013" t="str">
            <v>Water</v>
          </cell>
        </row>
        <row r="26014">
          <cell r="B26014">
            <v>504212.18</v>
          </cell>
          <cell r="C26014">
            <v>2014</v>
          </cell>
          <cell r="D26014" t="str">
            <v>672980  412980 - R&amp;M Mat Bldng &amp; Infrastructure</v>
          </cell>
          <cell r="E26014" t="str">
            <v>District 6</v>
          </cell>
          <cell r="F26014" t="str">
            <v>Water</v>
          </cell>
        </row>
        <row r="26015">
          <cell r="B26015">
            <v>28.7</v>
          </cell>
          <cell r="C26015">
            <v>2014</v>
          </cell>
          <cell r="D26015" t="str">
            <v>672980  412980 - R&amp;M Mat Bldng &amp; Infrastructure</v>
          </cell>
          <cell r="E26015" t="str">
            <v>District 3</v>
          </cell>
          <cell r="F26015" t="str">
            <v>Water</v>
          </cell>
        </row>
        <row r="26016">
          <cell r="B26016">
            <v>3936.49</v>
          </cell>
          <cell r="C26016">
            <v>2014</v>
          </cell>
          <cell r="D26016" t="str">
            <v>672980  412980 - R&amp;M Mat Bldng &amp; Infrastructure</v>
          </cell>
          <cell r="E26016" t="str">
            <v>District 3</v>
          </cell>
          <cell r="F26016" t="str">
            <v>Water</v>
          </cell>
        </row>
        <row r="26017">
          <cell r="B26017">
            <v>660946.46</v>
          </cell>
          <cell r="C26017">
            <v>2014</v>
          </cell>
          <cell r="D26017" t="str">
            <v>672980  412980 - R&amp;M Mat Bldng &amp; Infrastructure</v>
          </cell>
          <cell r="E26017" t="str">
            <v>District 4</v>
          </cell>
          <cell r="F26017" t="str">
            <v>Water</v>
          </cell>
        </row>
        <row r="26018">
          <cell r="B26018">
            <v>462556.63</v>
          </cell>
          <cell r="C26018">
            <v>2014</v>
          </cell>
          <cell r="D26018" t="str">
            <v>672980  412980 - R&amp;M Mat Bldng &amp; Infrastructure</v>
          </cell>
          <cell r="E26018" t="str">
            <v>District 4</v>
          </cell>
          <cell r="F26018" t="str">
            <v>Water</v>
          </cell>
        </row>
        <row r="26019">
          <cell r="B26019">
            <v>133872.29</v>
          </cell>
          <cell r="C26019">
            <v>2014</v>
          </cell>
          <cell r="D26019" t="str">
            <v>672980  412980 - R&amp;M Mat Bldng &amp; Infrastructure</v>
          </cell>
          <cell r="E26019" t="str">
            <v>District 4</v>
          </cell>
          <cell r="F26019" t="str">
            <v>Water</v>
          </cell>
        </row>
        <row r="26020">
          <cell r="B26020">
            <v>500347.96</v>
          </cell>
          <cell r="C26020">
            <v>2014</v>
          </cell>
          <cell r="D26020" t="str">
            <v>672980  412980 - R&amp;M Mat Bldng &amp; Infrastructure</v>
          </cell>
          <cell r="E26020" t="str">
            <v>District 8</v>
          </cell>
          <cell r="F26020" t="str">
            <v>Water</v>
          </cell>
        </row>
        <row r="26021">
          <cell r="B26021">
            <v>8742.7800000000007</v>
          </cell>
          <cell r="C26021">
            <v>2014</v>
          </cell>
          <cell r="D26021" t="str">
            <v>672980  412980 - R&amp;M Mat Bldng &amp; Infrastructure</v>
          </cell>
          <cell r="E26021" t="str">
            <v>District 6</v>
          </cell>
          <cell r="F26021" t="str">
            <v>Water</v>
          </cell>
        </row>
        <row r="26022">
          <cell r="B26022">
            <v>264016.96000000002</v>
          </cell>
          <cell r="C26022">
            <v>2014</v>
          </cell>
          <cell r="D26022" t="str">
            <v>672980  412980 - R&amp;M Mat Bldng &amp; Infrastructure</v>
          </cell>
          <cell r="E26022" t="str">
            <v>District 6</v>
          </cell>
          <cell r="F26022" t="str">
            <v>Water</v>
          </cell>
        </row>
        <row r="26023">
          <cell r="B26023">
            <v>176552.12</v>
          </cell>
          <cell r="C26023">
            <v>2014</v>
          </cell>
          <cell r="D26023" t="str">
            <v>672980  412980 - R&amp;M Mat Bldng &amp; Infrastructure</v>
          </cell>
          <cell r="E26023" t="str">
            <v>District 6</v>
          </cell>
          <cell r="F26023" t="str">
            <v>Water</v>
          </cell>
        </row>
        <row r="26024">
          <cell r="B26024">
            <v>382393.03</v>
          </cell>
          <cell r="C26024">
            <v>2014</v>
          </cell>
          <cell r="D26024" t="str">
            <v>672980  412980 - R&amp;M Mat Bldng &amp; Infrastructure</v>
          </cell>
          <cell r="E26024" t="str">
            <v>District 6</v>
          </cell>
          <cell r="F26024" t="str">
            <v>Water</v>
          </cell>
        </row>
        <row r="26025">
          <cell r="B26025">
            <v>137997.4</v>
          </cell>
          <cell r="C26025">
            <v>2014</v>
          </cell>
          <cell r="D26025" t="str">
            <v>672980  412980 - R&amp;M Mat Bldng &amp; Infrastructure</v>
          </cell>
          <cell r="E26025" t="str">
            <v>District 6</v>
          </cell>
          <cell r="F26025" t="str">
            <v>Water</v>
          </cell>
        </row>
        <row r="26026">
          <cell r="B26026">
            <v>590475.6</v>
          </cell>
          <cell r="C26026">
            <v>2014</v>
          </cell>
          <cell r="D26026" t="str">
            <v>672980  412980 - R&amp;M Mat Bldng &amp; Infrastructure</v>
          </cell>
          <cell r="E26026" t="str">
            <v>District 8</v>
          </cell>
          <cell r="F26026" t="str">
            <v>Water</v>
          </cell>
        </row>
        <row r="26027">
          <cell r="B26027">
            <v>0</v>
          </cell>
          <cell r="C26027">
            <v>2014</v>
          </cell>
          <cell r="D26027" t="str">
            <v>672980  412980 - R&amp;M Mat Bldng &amp; Infrastructure</v>
          </cell>
          <cell r="E26027" t="str">
            <v>District 8</v>
          </cell>
          <cell r="F26027" t="str">
            <v>Water</v>
          </cell>
        </row>
        <row r="26028">
          <cell r="B26028">
            <v>1877232.02</v>
          </cell>
          <cell r="C26028">
            <v>2014</v>
          </cell>
          <cell r="D26028" t="str">
            <v>672980  412980 - R&amp;M Mat Bldng &amp; Infrastructure</v>
          </cell>
          <cell r="E26028" t="str">
            <v>District 8</v>
          </cell>
          <cell r="F26028" t="str">
            <v>Water</v>
          </cell>
        </row>
        <row r="26029">
          <cell r="B26029">
            <v>145235.01</v>
          </cell>
          <cell r="C26029">
            <v>2014</v>
          </cell>
          <cell r="D26029" t="str">
            <v>672980  412980 - R&amp;M Mat Bldng &amp; Infrastructure</v>
          </cell>
          <cell r="E26029" t="str">
            <v>Informal Settlements</v>
          </cell>
          <cell r="F26029" t="str">
            <v>Sewer</v>
          </cell>
        </row>
        <row r="26030">
          <cell r="B26030">
            <v>0</v>
          </cell>
          <cell r="C26030">
            <v>2014</v>
          </cell>
          <cell r="D26030" t="str">
            <v>672980  412980 - R&amp;M Mat Bldng &amp; Infrastructure</v>
          </cell>
          <cell r="E26030" t="str">
            <v>Planning &amp; Design</v>
          </cell>
          <cell r="F26030" t="str">
            <v>Sewer</v>
          </cell>
        </row>
        <row r="26031">
          <cell r="B26031">
            <v>1994655.04</v>
          </cell>
          <cell r="C26031">
            <v>2014</v>
          </cell>
          <cell r="D26031" t="str">
            <v>672980  412980 - R&amp;M Mat Bldng &amp; Infrastructure</v>
          </cell>
          <cell r="E26031" t="str">
            <v>Informal Settlements</v>
          </cell>
          <cell r="F26031" t="str">
            <v>Sewer</v>
          </cell>
        </row>
        <row r="26032">
          <cell r="B26032">
            <v>5303189.9000000004</v>
          </cell>
          <cell r="C26032">
            <v>2014</v>
          </cell>
          <cell r="D26032" t="str">
            <v>672980  412980 - R&amp;M Mat Bldng &amp; Infrastructure</v>
          </cell>
          <cell r="E26032" t="str">
            <v>Logistics</v>
          </cell>
          <cell r="F26032" t="str">
            <v>Sewer</v>
          </cell>
        </row>
        <row r="26033">
          <cell r="B26033">
            <v>1190.28</v>
          </cell>
          <cell r="C26033">
            <v>2014</v>
          </cell>
          <cell r="D26033" t="str">
            <v>672980  412980 - R&amp;M Mat Bldng &amp; Infrastructure</v>
          </cell>
          <cell r="E26033" t="str">
            <v>Logistics</v>
          </cell>
          <cell r="F26033" t="str">
            <v>Sewer</v>
          </cell>
        </row>
        <row r="26034">
          <cell r="B26034">
            <v>150235.19</v>
          </cell>
          <cell r="C26034">
            <v>2014</v>
          </cell>
          <cell r="D26034" t="str">
            <v>672980  412980 - R&amp;M Mat Bldng &amp; Infrastructure</v>
          </cell>
          <cell r="E26034" t="str">
            <v>District 1</v>
          </cell>
          <cell r="F26034" t="str">
            <v>Sewer</v>
          </cell>
        </row>
        <row r="26035">
          <cell r="B26035">
            <v>0</v>
          </cell>
          <cell r="C26035">
            <v>2014</v>
          </cell>
          <cell r="D26035" t="str">
            <v>672980  412980 - R&amp;M Mat Bldng &amp; Infrastructure</v>
          </cell>
          <cell r="E26035" t="str">
            <v>District 1</v>
          </cell>
          <cell r="F26035" t="str">
            <v>Sewer</v>
          </cell>
        </row>
        <row r="26036">
          <cell r="B26036">
            <v>81066.42</v>
          </cell>
          <cell r="C26036">
            <v>2014</v>
          </cell>
          <cell r="D26036" t="str">
            <v>672980  412980 - R&amp;M Mat Bldng &amp; Infrastructure</v>
          </cell>
          <cell r="E26036" t="str">
            <v>District 7</v>
          </cell>
          <cell r="F26036" t="str">
            <v>Sewer</v>
          </cell>
        </row>
        <row r="26037">
          <cell r="B26037">
            <v>6250.74</v>
          </cell>
          <cell r="C26037">
            <v>2014</v>
          </cell>
          <cell r="D26037" t="str">
            <v>672980  412980 - R&amp;M Mat Bldng &amp; Infrastructure</v>
          </cell>
          <cell r="E26037" t="str">
            <v>District 6</v>
          </cell>
          <cell r="F26037" t="str">
            <v>Sewer</v>
          </cell>
        </row>
        <row r="26038">
          <cell r="B26038">
            <v>37986.79</v>
          </cell>
          <cell r="C26038">
            <v>2014</v>
          </cell>
          <cell r="D26038" t="str">
            <v>672980  412980 - R&amp;M Mat Bldng &amp; Infrastructure</v>
          </cell>
          <cell r="E26038" t="str">
            <v>District 4</v>
          </cell>
          <cell r="F26038" t="str">
            <v>Sewer</v>
          </cell>
        </row>
        <row r="26039">
          <cell r="B26039">
            <v>16096.74</v>
          </cell>
          <cell r="C26039">
            <v>2014</v>
          </cell>
          <cell r="D26039" t="str">
            <v>672980  412980 - R&amp;M Mat Bldng &amp; Infrastructure</v>
          </cell>
          <cell r="E26039" t="str">
            <v>District 4</v>
          </cell>
          <cell r="F26039" t="str">
            <v>Sewer</v>
          </cell>
        </row>
        <row r="26040">
          <cell r="B26040">
            <v>258.87</v>
          </cell>
          <cell r="C26040">
            <v>2014</v>
          </cell>
          <cell r="D26040" t="str">
            <v>672980  412980 - R&amp;M Mat Bldng &amp; Infrastructure</v>
          </cell>
          <cell r="E26040" t="str">
            <v>District 4</v>
          </cell>
          <cell r="F26040" t="str">
            <v>Sewer</v>
          </cell>
        </row>
        <row r="26041">
          <cell r="B26041">
            <v>36082.15</v>
          </cell>
          <cell r="C26041">
            <v>2014</v>
          </cell>
          <cell r="D26041" t="str">
            <v>672980  412980 - R&amp;M Mat Bldng &amp; Infrastructure</v>
          </cell>
          <cell r="E26041" t="str">
            <v>District 4</v>
          </cell>
          <cell r="F26041" t="str">
            <v>Sewer</v>
          </cell>
        </row>
        <row r="26042">
          <cell r="B26042">
            <v>19130.740000000002</v>
          </cell>
          <cell r="C26042">
            <v>2014</v>
          </cell>
          <cell r="D26042" t="str">
            <v>672980  412980 - R&amp;M Mat Bldng &amp; Infrastructure</v>
          </cell>
          <cell r="E26042" t="str">
            <v>District 7</v>
          </cell>
          <cell r="F26042" t="str">
            <v>Sewer</v>
          </cell>
        </row>
        <row r="26043">
          <cell r="B26043">
            <v>13184.89</v>
          </cell>
          <cell r="C26043">
            <v>2014</v>
          </cell>
          <cell r="D26043" t="str">
            <v>672980  412980 - R&amp;M Mat Bldng &amp; Infrastructure</v>
          </cell>
          <cell r="E26043" t="str">
            <v>District 6</v>
          </cell>
          <cell r="F26043" t="str">
            <v>Sewer</v>
          </cell>
        </row>
        <row r="26044">
          <cell r="B26044">
            <v>41297.53</v>
          </cell>
          <cell r="C26044">
            <v>2014</v>
          </cell>
          <cell r="D26044" t="str">
            <v>672980  412980 - R&amp;M Mat Bldng &amp; Infrastructure</v>
          </cell>
          <cell r="E26044" t="str">
            <v>District 6</v>
          </cell>
          <cell r="F26044" t="str">
            <v>Sewer</v>
          </cell>
        </row>
        <row r="26045">
          <cell r="B26045">
            <v>53993.1</v>
          </cell>
          <cell r="C26045">
            <v>2014</v>
          </cell>
          <cell r="D26045" t="str">
            <v>672980  412980 - R&amp;M Mat Bldng &amp; Infrastructure</v>
          </cell>
          <cell r="E26045" t="str">
            <v>District 6</v>
          </cell>
          <cell r="F26045" t="str">
            <v>Sewer</v>
          </cell>
        </row>
        <row r="26046">
          <cell r="B26046">
            <v>10916.03</v>
          </cell>
          <cell r="C26046">
            <v>2014</v>
          </cell>
          <cell r="D26046" t="str">
            <v>672980  412980 - R&amp;M Mat Bldng &amp; Infrastructure</v>
          </cell>
          <cell r="E26046" t="str">
            <v>District 6</v>
          </cell>
          <cell r="F26046" t="str">
            <v>Sewer</v>
          </cell>
        </row>
        <row r="26047">
          <cell r="B26047">
            <v>298599.18</v>
          </cell>
          <cell r="C26047">
            <v>2014</v>
          </cell>
          <cell r="D26047" t="str">
            <v>672980  412980 - R&amp;M Mat Bldng &amp; Infrastructure</v>
          </cell>
          <cell r="E26047" t="str">
            <v>District 7</v>
          </cell>
          <cell r="F26047" t="str">
            <v>Sewer</v>
          </cell>
        </row>
        <row r="26048">
          <cell r="B26048">
            <v>2771480.95</v>
          </cell>
          <cell r="C26048">
            <v>2014</v>
          </cell>
          <cell r="D26048" t="str">
            <v>672980  412980 - R&amp;M Mat Bldng &amp; Infrastructure</v>
          </cell>
          <cell r="E26048" t="str">
            <v>Logistics</v>
          </cell>
          <cell r="F26048" t="str">
            <v>Water</v>
          </cell>
        </row>
        <row r="26049">
          <cell r="B26049">
            <v>64215.17</v>
          </cell>
          <cell r="C26049">
            <v>2014</v>
          </cell>
          <cell r="D26049" t="str">
            <v>672980  412980 - R&amp;M Mat Bldng &amp; Infrastructure</v>
          </cell>
          <cell r="E26049" t="str">
            <v>Informal Settlements</v>
          </cell>
          <cell r="F26049" t="str">
            <v>Water</v>
          </cell>
        </row>
        <row r="26050">
          <cell r="B26050">
            <v>4642.1400000000003</v>
          </cell>
          <cell r="C26050">
            <v>2014</v>
          </cell>
          <cell r="D26050" t="str">
            <v>672980  412980 - R&amp;M Mat Bldng &amp; Infrastructure</v>
          </cell>
          <cell r="E26050" t="str">
            <v>Planning &amp; Design</v>
          </cell>
          <cell r="F26050" t="str">
            <v>Water</v>
          </cell>
        </row>
        <row r="26051">
          <cell r="B26051">
            <v>64342.97</v>
          </cell>
          <cell r="C26051">
            <v>2014</v>
          </cell>
          <cell r="D26051" t="str">
            <v>672980  412980 - R&amp;M Mat Bldng &amp; Infrastructure</v>
          </cell>
          <cell r="E26051" t="str">
            <v>Informal Settlements</v>
          </cell>
          <cell r="F26051" t="str">
            <v>Water</v>
          </cell>
        </row>
        <row r="26052">
          <cell r="B26052">
            <v>1281.1099999999999</v>
          </cell>
          <cell r="C26052">
            <v>2014</v>
          </cell>
          <cell r="D26052" t="str">
            <v>672980  412980 - R&amp;M Mat Bldng &amp; Infrastructure</v>
          </cell>
          <cell r="E26052" t="str">
            <v>Logistics</v>
          </cell>
          <cell r="F26052" t="str">
            <v>Water</v>
          </cell>
        </row>
        <row r="26053">
          <cell r="B26053">
            <v>21626.54</v>
          </cell>
          <cell r="C26053">
            <v>2014</v>
          </cell>
          <cell r="D26053" t="str">
            <v>672990  412990 - R&amp;M Mat Elctrcl &amp; Electronic</v>
          </cell>
          <cell r="E26053" t="str">
            <v>District 8</v>
          </cell>
          <cell r="F26053" t="str">
            <v>Water</v>
          </cell>
        </row>
        <row r="26054">
          <cell r="B26054">
            <v>0</v>
          </cell>
          <cell r="C26054">
            <v>2014</v>
          </cell>
          <cell r="D26054" t="str">
            <v>672990  412990 - R&amp;M Mat Elctrcl &amp; Electronic</v>
          </cell>
          <cell r="E26054" t="str">
            <v>District 8</v>
          </cell>
          <cell r="F26054" t="str">
            <v>Water</v>
          </cell>
        </row>
        <row r="26055">
          <cell r="B26055">
            <v>481.98</v>
          </cell>
          <cell r="C26055">
            <v>2014</v>
          </cell>
          <cell r="D26055" t="str">
            <v>672990  412990 - R&amp;M Mat Elctrcl &amp; Electronic</v>
          </cell>
          <cell r="E26055" t="str">
            <v>District 8</v>
          </cell>
          <cell r="F26055" t="str">
            <v>Water</v>
          </cell>
        </row>
        <row r="26056">
          <cell r="B26056">
            <v>293.76</v>
          </cell>
          <cell r="C26056">
            <v>2014</v>
          </cell>
          <cell r="D26056" t="str">
            <v>672990  412990 - R&amp;M Mat Elctrcl &amp; Electronic</v>
          </cell>
          <cell r="E26056" t="str">
            <v>District 6</v>
          </cell>
          <cell r="F26056" t="str">
            <v>Water</v>
          </cell>
        </row>
        <row r="26057">
          <cell r="B26057">
            <v>1435.49</v>
          </cell>
          <cell r="C26057">
            <v>2014</v>
          </cell>
          <cell r="D26057" t="str">
            <v>672990  412990 - R&amp;M Mat Elctrcl &amp; Electronic</v>
          </cell>
          <cell r="E26057" t="str">
            <v>District 6</v>
          </cell>
          <cell r="F26057" t="str">
            <v>Water</v>
          </cell>
        </row>
        <row r="26058">
          <cell r="B26058">
            <v>63.91</v>
          </cell>
          <cell r="C26058">
            <v>2014</v>
          </cell>
          <cell r="D26058" t="str">
            <v>672990  412990 - R&amp;M Mat Elctrcl &amp; Electronic</v>
          </cell>
          <cell r="E26058" t="str">
            <v>District 6</v>
          </cell>
          <cell r="F26058" t="str">
            <v>Water</v>
          </cell>
        </row>
        <row r="26059">
          <cell r="B26059">
            <v>15190.23</v>
          </cell>
          <cell r="C26059">
            <v>2014</v>
          </cell>
          <cell r="D26059" t="str">
            <v>672990  412990 - R&amp;M Mat Elctrcl &amp; Electronic</v>
          </cell>
          <cell r="E26059" t="str">
            <v>District 6</v>
          </cell>
          <cell r="F26059" t="str">
            <v>Water</v>
          </cell>
        </row>
        <row r="26060">
          <cell r="B26060">
            <v>325.8</v>
          </cell>
          <cell r="C26060">
            <v>2014</v>
          </cell>
          <cell r="D26060" t="str">
            <v>672990  412990 - R&amp;M Mat Elctrcl &amp; Electronic</v>
          </cell>
          <cell r="E26060" t="str">
            <v>District 8</v>
          </cell>
          <cell r="F26060" t="str">
            <v>Water</v>
          </cell>
        </row>
        <row r="26061">
          <cell r="B26061">
            <v>2125.41</v>
          </cell>
          <cell r="C26061">
            <v>2014</v>
          </cell>
          <cell r="D26061" t="str">
            <v>672990  412990 - R&amp;M Mat Elctrcl &amp; Electronic</v>
          </cell>
          <cell r="E26061" t="str">
            <v>District 4</v>
          </cell>
          <cell r="F26061" t="str">
            <v>Water</v>
          </cell>
        </row>
        <row r="26062">
          <cell r="B26062">
            <v>829.18</v>
          </cell>
          <cell r="C26062">
            <v>2014</v>
          </cell>
          <cell r="D26062" t="str">
            <v>672990  412990 - R&amp;M Mat Elctrcl &amp; Electronic</v>
          </cell>
          <cell r="E26062" t="str">
            <v>District 4</v>
          </cell>
          <cell r="F26062" t="str">
            <v>Water</v>
          </cell>
        </row>
        <row r="26063">
          <cell r="B26063">
            <v>4.91</v>
          </cell>
          <cell r="C26063">
            <v>2014</v>
          </cell>
          <cell r="D26063" t="str">
            <v>672990  412990 - R&amp;M Mat Elctrcl &amp; Electronic</v>
          </cell>
          <cell r="E26063" t="str">
            <v>District 4</v>
          </cell>
          <cell r="F26063" t="str">
            <v>Water</v>
          </cell>
        </row>
        <row r="26064">
          <cell r="B26064">
            <v>198</v>
          </cell>
          <cell r="C26064">
            <v>2014</v>
          </cell>
          <cell r="D26064" t="str">
            <v>672990  412990 - R&amp;M Mat Elctrcl &amp; Electronic</v>
          </cell>
          <cell r="E26064" t="str">
            <v>District 3</v>
          </cell>
          <cell r="F26064" t="str">
            <v>Water</v>
          </cell>
        </row>
        <row r="26065">
          <cell r="B26065">
            <v>10669.77</v>
          </cell>
          <cell r="C26065">
            <v>2014</v>
          </cell>
          <cell r="D26065" t="str">
            <v>672990  412990 - R&amp;M Mat Elctrcl &amp; Electronic</v>
          </cell>
          <cell r="E26065" t="str">
            <v>District 8</v>
          </cell>
          <cell r="F26065" t="str">
            <v>Water</v>
          </cell>
        </row>
        <row r="26066">
          <cell r="B26066">
            <v>25621.200000000001</v>
          </cell>
          <cell r="C26066">
            <v>2014</v>
          </cell>
          <cell r="D26066" t="str">
            <v>672990  412990 - R&amp;M Mat Elctrcl &amp; Electronic</v>
          </cell>
          <cell r="E26066" t="str">
            <v>District 1</v>
          </cell>
          <cell r="F26066" t="str">
            <v>Water</v>
          </cell>
        </row>
        <row r="26067">
          <cell r="B26067">
            <v>488.4</v>
          </cell>
          <cell r="C26067">
            <v>2014</v>
          </cell>
          <cell r="D26067" t="str">
            <v>672990  412990 - R&amp;M Mat Elctrcl &amp; Electronic</v>
          </cell>
          <cell r="E26067" t="str">
            <v>District 1</v>
          </cell>
          <cell r="F26067" t="str">
            <v>Water</v>
          </cell>
        </row>
        <row r="26068">
          <cell r="B26068">
            <v>124332.73</v>
          </cell>
          <cell r="C26068">
            <v>2014</v>
          </cell>
          <cell r="D26068" t="str">
            <v>672990  412990 - R&amp;M Mat Elctrcl &amp; Electronic</v>
          </cell>
          <cell r="E26068" t="str">
            <v>Logistics</v>
          </cell>
          <cell r="F26068" t="str">
            <v>Water</v>
          </cell>
        </row>
        <row r="26069">
          <cell r="B26069">
            <v>20989.93</v>
          </cell>
          <cell r="C26069">
            <v>2014</v>
          </cell>
          <cell r="D26069" t="str">
            <v>672990  412990 - R&amp;M Mat Elctrcl &amp; Electronic</v>
          </cell>
          <cell r="E26069" t="str">
            <v>Logistics</v>
          </cell>
          <cell r="F26069" t="str">
            <v>Water</v>
          </cell>
        </row>
        <row r="26070">
          <cell r="B26070">
            <v>320214.71999999997</v>
          </cell>
          <cell r="C26070">
            <v>2014</v>
          </cell>
          <cell r="D26070" t="str">
            <v>672990  412990 - R&amp;M Mat Elctrcl &amp; Electronic</v>
          </cell>
          <cell r="E26070" t="str">
            <v>Logistics</v>
          </cell>
          <cell r="F26070" t="str">
            <v>Water</v>
          </cell>
        </row>
        <row r="26071">
          <cell r="B26071">
            <v>100083.95</v>
          </cell>
          <cell r="C26071">
            <v>2014</v>
          </cell>
          <cell r="D26071" t="str">
            <v>672990  412990 - R&amp;M Mat Elctrcl &amp; Electronic</v>
          </cell>
          <cell r="E26071" t="str">
            <v>Logistics</v>
          </cell>
          <cell r="F26071" t="str">
            <v>Water</v>
          </cell>
        </row>
        <row r="26072">
          <cell r="B26072">
            <v>2503.04</v>
          </cell>
          <cell r="C26072">
            <v>2014</v>
          </cell>
          <cell r="D26072" t="str">
            <v>672990  412990 - R&amp;M Mat Elctrcl &amp; Electronic</v>
          </cell>
          <cell r="E26072" t="str">
            <v>Logistics</v>
          </cell>
          <cell r="F26072" t="str">
            <v>Water</v>
          </cell>
        </row>
        <row r="26073">
          <cell r="B26073">
            <v>40.68</v>
          </cell>
          <cell r="C26073">
            <v>2014</v>
          </cell>
          <cell r="D26073" t="str">
            <v>672990  412990 - R&amp;M Mat Elctrcl &amp; Electronic</v>
          </cell>
          <cell r="E26073" t="str">
            <v>Informal Settlements</v>
          </cell>
          <cell r="F26073" t="str">
            <v>Water</v>
          </cell>
        </row>
        <row r="26074">
          <cell r="B26074">
            <v>158365.94</v>
          </cell>
          <cell r="C26074">
            <v>2014</v>
          </cell>
          <cell r="D26074" t="str">
            <v>672990  412990 - R&amp;M Mat Elctrcl &amp; Electronic</v>
          </cell>
          <cell r="E26074" t="str">
            <v>Informal Settlements</v>
          </cell>
          <cell r="F26074" t="str">
            <v>Water</v>
          </cell>
        </row>
        <row r="26075">
          <cell r="B26075">
            <v>64154.97</v>
          </cell>
          <cell r="C26075">
            <v>2014</v>
          </cell>
          <cell r="D26075" t="str">
            <v>672990  412990 - R&amp;M Mat Elctrcl &amp; Electronic</v>
          </cell>
          <cell r="E26075" t="str">
            <v>District 7</v>
          </cell>
          <cell r="F26075" t="str">
            <v>Sewer</v>
          </cell>
        </row>
        <row r="26076">
          <cell r="B26076">
            <v>130.74</v>
          </cell>
          <cell r="C26076">
            <v>2014</v>
          </cell>
          <cell r="D26076" t="str">
            <v>672990  412990 - R&amp;M Mat Elctrcl &amp; Electronic</v>
          </cell>
          <cell r="E26076" t="str">
            <v>District 4</v>
          </cell>
          <cell r="F26076" t="str">
            <v>Sewer</v>
          </cell>
        </row>
        <row r="26077">
          <cell r="B26077">
            <v>0</v>
          </cell>
          <cell r="C26077">
            <v>2014</v>
          </cell>
          <cell r="D26077" t="str">
            <v>672990  412990 - R&amp;M Mat Elctrcl &amp; Electronic</v>
          </cell>
          <cell r="E26077" t="str">
            <v>District 4</v>
          </cell>
          <cell r="F26077" t="str">
            <v>Sewer</v>
          </cell>
        </row>
        <row r="26078">
          <cell r="B26078">
            <v>303.79000000000002</v>
          </cell>
          <cell r="C26078">
            <v>2014</v>
          </cell>
          <cell r="D26078" t="str">
            <v>672990  412990 - R&amp;M Mat Elctrcl &amp; Electronic</v>
          </cell>
          <cell r="E26078" t="str">
            <v>District 6</v>
          </cell>
          <cell r="F26078" t="str">
            <v>Sewer</v>
          </cell>
        </row>
        <row r="26079">
          <cell r="B26079">
            <v>11977.7</v>
          </cell>
          <cell r="C26079">
            <v>2014</v>
          </cell>
          <cell r="D26079" t="str">
            <v>672990  412990 - R&amp;M Mat Elctrcl &amp; Electronic</v>
          </cell>
          <cell r="E26079" t="str">
            <v>District 7</v>
          </cell>
          <cell r="F26079" t="str">
            <v>Sewer</v>
          </cell>
        </row>
        <row r="26080">
          <cell r="B26080">
            <v>901.75</v>
          </cell>
          <cell r="C26080">
            <v>2014</v>
          </cell>
          <cell r="D26080" t="str">
            <v>672990  412990 - R&amp;M Mat Elctrcl &amp; Electronic</v>
          </cell>
          <cell r="E26080" t="str">
            <v>District 1</v>
          </cell>
          <cell r="F26080" t="str">
            <v>Sewer</v>
          </cell>
        </row>
        <row r="26081">
          <cell r="B26081">
            <v>25573.21</v>
          </cell>
          <cell r="C26081">
            <v>2014</v>
          </cell>
          <cell r="D26081" t="str">
            <v>672990  412990 - R&amp;M Mat Elctrcl &amp; Electronic</v>
          </cell>
          <cell r="E26081" t="str">
            <v>Logistics</v>
          </cell>
          <cell r="F26081" t="str">
            <v>Sewer</v>
          </cell>
        </row>
        <row r="26082">
          <cell r="B26082">
            <v>1064.3800000000001</v>
          </cell>
          <cell r="C26082">
            <v>2014</v>
          </cell>
          <cell r="D26082" t="str">
            <v>672990  412990 - R&amp;M Mat Elctrcl &amp; Electronic</v>
          </cell>
          <cell r="E26082" t="str">
            <v>Logistics</v>
          </cell>
          <cell r="F26082" t="str">
            <v>Sewer</v>
          </cell>
        </row>
        <row r="26083">
          <cell r="B26083">
            <v>2573057.2200000002</v>
          </cell>
          <cell r="C26083">
            <v>2014</v>
          </cell>
          <cell r="D26083" t="str">
            <v>672990  412990 - R&amp;M Mat Elctrcl &amp; Electronic</v>
          </cell>
          <cell r="E26083" t="str">
            <v>Logistics</v>
          </cell>
          <cell r="F26083" t="str">
            <v>Sewer</v>
          </cell>
        </row>
        <row r="26084">
          <cell r="B26084">
            <v>112.5</v>
          </cell>
          <cell r="C26084">
            <v>2014</v>
          </cell>
          <cell r="D26084" t="str">
            <v>672990  412990 - R&amp;M Mat Elctrcl &amp; Electronic</v>
          </cell>
          <cell r="E26084" t="str">
            <v>Informal Settlements</v>
          </cell>
          <cell r="F26084" t="str">
            <v>Sewer</v>
          </cell>
        </row>
        <row r="26085">
          <cell r="B26085">
            <v>9426.36</v>
          </cell>
          <cell r="C26085">
            <v>2014</v>
          </cell>
          <cell r="D26085" t="str">
            <v>672990  412990 - R&amp;M Mat Elctrcl &amp; Electronic</v>
          </cell>
          <cell r="E26085" t="str">
            <v>Informal Settlements</v>
          </cell>
          <cell r="F26085" t="str">
            <v>Sewer</v>
          </cell>
        </row>
        <row r="26086">
          <cell r="B26086">
            <v>7577.12</v>
          </cell>
          <cell r="C26086">
            <v>2014</v>
          </cell>
          <cell r="D26086" t="str">
            <v>673000  413000 - R&amp;M Mat General &amp; Consumables</v>
          </cell>
          <cell r="E26086" t="str">
            <v>Logistics</v>
          </cell>
          <cell r="F26086" t="str">
            <v>Water</v>
          </cell>
        </row>
        <row r="26087">
          <cell r="B26087">
            <v>490</v>
          </cell>
          <cell r="C26087">
            <v>2014</v>
          </cell>
          <cell r="D26087" t="str">
            <v>673000  413000 - R&amp;M Mat General &amp; Consumables</v>
          </cell>
          <cell r="E26087" t="str">
            <v>Logistics</v>
          </cell>
          <cell r="F26087" t="str">
            <v>Water</v>
          </cell>
        </row>
        <row r="26088">
          <cell r="B26088">
            <v>78.02</v>
          </cell>
          <cell r="C26088">
            <v>2014</v>
          </cell>
          <cell r="D26088" t="str">
            <v>673000  413000 - R&amp;M Mat General &amp; Consumables</v>
          </cell>
          <cell r="E26088" t="str">
            <v>Logistics</v>
          </cell>
          <cell r="F26088" t="str">
            <v>Water</v>
          </cell>
        </row>
        <row r="26089">
          <cell r="B26089">
            <v>2076626.27</v>
          </cell>
          <cell r="C26089">
            <v>2014</v>
          </cell>
          <cell r="D26089" t="str">
            <v>673000  413000 - R&amp;M Mat General &amp; Consumables</v>
          </cell>
          <cell r="E26089" t="str">
            <v>District 1</v>
          </cell>
          <cell r="F26089" t="str">
            <v>Water</v>
          </cell>
        </row>
        <row r="26090">
          <cell r="B26090">
            <v>5770.98</v>
          </cell>
          <cell r="C26090">
            <v>2014</v>
          </cell>
          <cell r="D26090" t="str">
            <v>673000  413000 - R&amp;M Mat General &amp; Consumables</v>
          </cell>
          <cell r="E26090" t="str">
            <v>District 1</v>
          </cell>
          <cell r="F26090" t="str">
            <v>Water</v>
          </cell>
        </row>
        <row r="26091">
          <cell r="B26091">
            <v>0</v>
          </cell>
          <cell r="C26091">
            <v>2014</v>
          </cell>
          <cell r="D26091" t="str">
            <v>673000  413000 - R&amp;M Mat General &amp; Consumables</v>
          </cell>
          <cell r="E26091" t="str">
            <v>District 6</v>
          </cell>
          <cell r="F26091" t="str">
            <v>Water</v>
          </cell>
        </row>
        <row r="26092">
          <cell r="B26092">
            <v>362191.79</v>
          </cell>
          <cell r="C26092">
            <v>2014</v>
          </cell>
          <cell r="D26092" t="str">
            <v>673000  413000 - R&amp;M Mat General &amp; Consumables</v>
          </cell>
          <cell r="E26092" t="str">
            <v>District 8</v>
          </cell>
          <cell r="F26092" t="str">
            <v>Water</v>
          </cell>
        </row>
        <row r="26093">
          <cell r="B26093">
            <v>466178.15</v>
          </cell>
          <cell r="C26093">
            <v>2014</v>
          </cell>
          <cell r="D26093" t="str">
            <v>673000  413000 - R&amp;M Mat General &amp; Consumables</v>
          </cell>
          <cell r="E26093" t="str">
            <v>District 6</v>
          </cell>
          <cell r="F26093" t="str">
            <v>Water</v>
          </cell>
        </row>
        <row r="26094">
          <cell r="B26094">
            <v>142.29</v>
          </cell>
          <cell r="C26094">
            <v>2014</v>
          </cell>
          <cell r="D26094" t="str">
            <v>673000  413000 - R&amp;M Mat General &amp; Consumables</v>
          </cell>
          <cell r="E26094" t="str">
            <v>District 3</v>
          </cell>
          <cell r="F26094" t="str">
            <v>Water</v>
          </cell>
        </row>
        <row r="26095">
          <cell r="B26095">
            <v>1138.67</v>
          </cell>
          <cell r="C26095">
            <v>2014</v>
          </cell>
          <cell r="D26095" t="str">
            <v>673000  413000 - R&amp;M Mat General &amp; Consumables</v>
          </cell>
          <cell r="E26095" t="str">
            <v>District 3</v>
          </cell>
          <cell r="F26095" t="str">
            <v>Water</v>
          </cell>
        </row>
        <row r="26096">
          <cell r="B26096">
            <v>0</v>
          </cell>
          <cell r="C26096">
            <v>2014</v>
          </cell>
          <cell r="D26096" t="str">
            <v>673000  413000 - R&amp;M Mat General &amp; Consumables</v>
          </cell>
          <cell r="E26096" t="str">
            <v>District 4</v>
          </cell>
          <cell r="F26096" t="str">
            <v>Water</v>
          </cell>
        </row>
        <row r="26097">
          <cell r="B26097">
            <v>373441.79</v>
          </cell>
          <cell r="C26097">
            <v>2014</v>
          </cell>
          <cell r="D26097" t="str">
            <v>673000  413000 - R&amp;M Mat General &amp; Consumables</v>
          </cell>
          <cell r="E26097" t="str">
            <v>District 4</v>
          </cell>
          <cell r="F26097" t="str">
            <v>Water</v>
          </cell>
        </row>
        <row r="26098">
          <cell r="B26098">
            <v>117962.7</v>
          </cell>
          <cell r="C26098">
            <v>2014</v>
          </cell>
          <cell r="D26098" t="str">
            <v>673000  413000 - R&amp;M Mat General &amp; Consumables</v>
          </cell>
          <cell r="E26098" t="str">
            <v>District 4</v>
          </cell>
          <cell r="F26098" t="str">
            <v>Water</v>
          </cell>
        </row>
        <row r="26099">
          <cell r="B26099">
            <v>55649.29</v>
          </cell>
          <cell r="C26099">
            <v>2014</v>
          </cell>
          <cell r="D26099" t="str">
            <v>673000  413000 - R&amp;M Mat General &amp; Consumables</v>
          </cell>
          <cell r="E26099" t="str">
            <v>District 4</v>
          </cell>
          <cell r="F26099" t="str">
            <v>Water</v>
          </cell>
        </row>
        <row r="26100">
          <cell r="B26100">
            <v>452404.72</v>
          </cell>
          <cell r="C26100">
            <v>2014</v>
          </cell>
          <cell r="D26100" t="str">
            <v>673000  413000 - R&amp;M Mat General &amp; Consumables</v>
          </cell>
          <cell r="E26100" t="str">
            <v>District 8</v>
          </cell>
          <cell r="F26100" t="str">
            <v>Water</v>
          </cell>
        </row>
        <row r="26101">
          <cell r="B26101">
            <v>3292.99</v>
          </cell>
          <cell r="C26101">
            <v>2014</v>
          </cell>
          <cell r="D26101" t="str">
            <v>673000  413000 - R&amp;M Mat General &amp; Consumables</v>
          </cell>
          <cell r="E26101" t="str">
            <v>District 6</v>
          </cell>
          <cell r="F26101" t="str">
            <v>Water</v>
          </cell>
        </row>
        <row r="26102">
          <cell r="B26102">
            <v>52102.43</v>
          </cell>
          <cell r="C26102">
            <v>2014</v>
          </cell>
          <cell r="D26102" t="str">
            <v>673000  413000 - R&amp;M Mat General &amp; Consumables</v>
          </cell>
          <cell r="E26102" t="str">
            <v>District 6</v>
          </cell>
          <cell r="F26102" t="str">
            <v>Water</v>
          </cell>
        </row>
        <row r="26103">
          <cell r="B26103">
            <v>213295.8</v>
          </cell>
          <cell r="C26103">
            <v>2014</v>
          </cell>
          <cell r="D26103" t="str">
            <v>673000  413000 - R&amp;M Mat General &amp; Consumables</v>
          </cell>
          <cell r="E26103" t="str">
            <v>District 6</v>
          </cell>
          <cell r="F26103" t="str">
            <v>Water</v>
          </cell>
        </row>
        <row r="26104">
          <cell r="B26104">
            <v>492618.41</v>
          </cell>
          <cell r="C26104">
            <v>2014</v>
          </cell>
          <cell r="D26104" t="str">
            <v>673000  413000 - R&amp;M Mat General &amp; Consumables</v>
          </cell>
          <cell r="E26104" t="str">
            <v>District 6</v>
          </cell>
          <cell r="F26104" t="str">
            <v>Water</v>
          </cell>
        </row>
        <row r="26105">
          <cell r="B26105">
            <v>43916.82</v>
          </cell>
          <cell r="C26105">
            <v>2014</v>
          </cell>
          <cell r="D26105" t="str">
            <v>673000  413000 - R&amp;M Mat General &amp; Consumables</v>
          </cell>
          <cell r="E26105" t="str">
            <v>District 6</v>
          </cell>
          <cell r="F26105" t="str">
            <v>Water</v>
          </cell>
        </row>
        <row r="26106">
          <cell r="B26106">
            <v>0</v>
          </cell>
          <cell r="C26106">
            <v>2014</v>
          </cell>
          <cell r="D26106" t="str">
            <v>673000  413000 - R&amp;M Mat General &amp; Consumables</v>
          </cell>
          <cell r="E26106" t="str">
            <v>District 8</v>
          </cell>
          <cell r="F26106" t="str">
            <v>Water</v>
          </cell>
        </row>
        <row r="26107">
          <cell r="B26107">
            <v>295771.49</v>
          </cell>
          <cell r="C26107">
            <v>2014</v>
          </cell>
          <cell r="D26107" t="str">
            <v>673000  413000 - R&amp;M Mat General &amp; Consumables</v>
          </cell>
          <cell r="E26107" t="str">
            <v>District 8</v>
          </cell>
          <cell r="F26107" t="str">
            <v>Water</v>
          </cell>
        </row>
        <row r="26108">
          <cell r="B26108">
            <v>0</v>
          </cell>
          <cell r="C26108">
            <v>2014</v>
          </cell>
          <cell r="D26108" t="str">
            <v>673000  413000 - R&amp;M Mat General &amp; Consumables</v>
          </cell>
          <cell r="E26108" t="str">
            <v>District 8</v>
          </cell>
          <cell r="F26108" t="str">
            <v>Water</v>
          </cell>
        </row>
        <row r="26109">
          <cell r="B26109">
            <v>1706969.42</v>
          </cell>
          <cell r="C26109">
            <v>2014</v>
          </cell>
          <cell r="D26109" t="str">
            <v>673000  413000 - R&amp;M Mat General &amp; Consumables</v>
          </cell>
          <cell r="E26109" t="str">
            <v>District 8</v>
          </cell>
          <cell r="F26109" t="str">
            <v>Water</v>
          </cell>
        </row>
        <row r="26110">
          <cell r="B26110">
            <v>2034.83</v>
          </cell>
          <cell r="C26110">
            <v>2014</v>
          </cell>
          <cell r="D26110" t="str">
            <v>673000  413000 - R&amp;M Mat General &amp; Consumables</v>
          </cell>
          <cell r="E26110" t="str">
            <v>Logistics</v>
          </cell>
          <cell r="F26110" t="str">
            <v>Water</v>
          </cell>
        </row>
        <row r="26111">
          <cell r="B26111">
            <v>111892.41</v>
          </cell>
          <cell r="C26111">
            <v>2014</v>
          </cell>
          <cell r="D26111" t="str">
            <v>673000  413000 - R&amp;M Mat General &amp; Consumables</v>
          </cell>
          <cell r="E26111" t="str">
            <v>Informal Settlements</v>
          </cell>
          <cell r="F26111" t="str">
            <v>Sewer</v>
          </cell>
        </row>
        <row r="26112">
          <cell r="B26112">
            <v>0</v>
          </cell>
          <cell r="C26112">
            <v>2014</v>
          </cell>
          <cell r="D26112" t="str">
            <v>673000  413000 - R&amp;M Mat General &amp; Consumables</v>
          </cell>
          <cell r="E26112" t="str">
            <v>Planning &amp; Design</v>
          </cell>
          <cell r="F26112" t="str">
            <v>Sewer</v>
          </cell>
        </row>
        <row r="26113">
          <cell r="B26113">
            <v>12222.61</v>
          </cell>
          <cell r="C26113">
            <v>2014</v>
          </cell>
          <cell r="D26113" t="str">
            <v>673000  413000 - R&amp;M Mat General &amp; Consumables</v>
          </cell>
          <cell r="E26113" t="str">
            <v>Informal Settlements</v>
          </cell>
          <cell r="F26113" t="str">
            <v>Sewer</v>
          </cell>
        </row>
        <row r="26114">
          <cell r="B26114">
            <v>40601.089999999997</v>
          </cell>
          <cell r="C26114">
            <v>2014</v>
          </cell>
          <cell r="D26114" t="str">
            <v>673000  413000 - R&amp;M Mat General &amp; Consumables</v>
          </cell>
          <cell r="E26114" t="str">
            <v>Logistics</v>
          </cell>
          <cell r="F26114" t="str">
            <v>Sewer</v>
          </cell>
        </row>
        <row r="26115">
          <cell r="B26115">
            <v>134201.32</v>
          </cell>
          <cell r="C26115">
            <v>2014</v>
          </cell>
          <cell r="D26115" t="str">
            <v>673000  413000 - R&amp;M Mat General &amp; Consumables</v>
          </cell>
          <cell r="E26115" t="str">
            <v>District 1</v>
          </cell>
          <cell r="F26115" t="str">
            <v>Sewer</v>
          </cell>
        </row>
        <row r="26116">
          <cell r="B26116">
            <v>0</v>
          </cell>
          <cell r="C26116">
            <v>2014</v>
          </cell>
          <cell r="D26116" t="str">
            <v>673000  413000 - R&amp;M Mat General &amp; Consumables</v>
          </cell>
          <cell r="E26116" t="str">
            <v>District 1</v>
          </cell>
          <cell r="F26116" t="str">
            <v>Sewer</v>
          </cell>
        </row>
        <row r="26117">
          <cell r="B26117">
            <v>71857.38</v>
          </cell>
          <cell r="C26117">
            <v>2014</v>
          </cell>
          <cell r="D26117" t="str">
            <v>673000  413000 - R&amp;M Mat General &amp; Consumables</v>
          </cell>
          <cell r="E26117" t="str">
            <v>District 7</v>
          </cell>
          <cell r="F26117" t="str">
            <v>Sewer</v>
          </cell>
        </row>
        <row r="26118">
          <cell r="B26118">
            <v>267.8</v>
          </cell>
          <cell r="C26118">
            <v>2014</v>
          </cell>
          <cell r="D26118" t="str">
            <v>673000  413000 - R&amp;M Mat General &amp; Consumables</v>
          </cell>
          <cell r="E26118" t="str">
            <v>District 6</v>
          </cell>
          <cell r="F26118" t="str">
            <v>Sewer</v>
          </cell>
        </row>
        <row r="26119">
          <cell r="B26119">
            <v>85691.76</v>
          </cell>
          <cell r="C26119">
            <v>2014</v>
          </cell>
          <cell r="D26119" t="str">
            <v>673000  413000 - R&amp;M Mat General &amp; Consumables</v>
          </cell>
          <cell r="E26119" t="str">
            <v>District 4</v>
          </cell>
          <cell r="F26119" t="str">
            <v>Sewer</v>
          </cell>
        </row>
        <row r="26120">
          <cell r="B26120">
            <v>21643.37</v>
          </cell>
          <cell r="C26120">
            <v>2014</v>
          </cell>
          <cell r="D26120" t="str">
            <v>673000  413000 - R&amp;M Mat General &amp; Consumables</v>
          </cell>
          <cell r="E26120" t="str">
            <v>District 4</v>
          </cell>
          <cell r="F26120" t="str">
            <v>Sewer</v>
          </cell>
        </row>
        <row r="26121">
          <cell r="B26121">
            <v>235</v>
          </cell>
          <cell r="C26121">
            <v>2014</v>
          </cell>
          <cell r="D26121" t="str">
            <v>673000  413000 - R&amp;M Mat General &amp; Consumables</v>
          </cell>
          <cell r="E26121" t="str">
            <v>District 4</v>
          </cell>
          <cell r="F26121" t="str">
            <v>Sewer</v>
          </cell>
        </row>
        <row r="26122">
          <cell r="B26122">
            <v>44153.32</v>
          </cell>
          <cell r="C26122">
            <v>2014</v>
          </cell>
          <cell r="D26122" t="str">
            <v>673000  413000 - R&amp;M Mat General &amp; Consumables</v>
          </cell>
          <cell r="E26122" t="str">
            <v>District 4</v>
          </cell>
          <cell r="F26122" t="str">
            <v>Sewer</v>
          </cell>
        </row>
        <row r="26123">
          <cell r="B26123">
            <v>64686.58</v>
          </cell>
          <cell r="C26123">
            <v>2014</v>
          </cell>
          <cell r="D26123" t="str">
            <v>673000  413000 - R&amp;M Mat General &amp; Consumables</v>
          </cell>
          <cell r="E26123" t="str">
            <v>District 7</v>
          </cell>
          <cell r="F26123" t="str">
            <v>Sewer</v>
          </cell>
        </row>
        <row r="26124">
          <cell r="B26124">
            <v>23700.48</v>
          </cell>
          <cell r="C26124">
            <v>2014</v>
          </cell>
          <cell r="D26124" t="str">
            <v>673000  413000 - R&amp;M Mat General &amp; Consumables</v>
          </cell>
          <cell r="E26124" t="str">
            <v>District 6</v>
          </cell>
          <cell r="F26124" t="str">
            <v>Sewer</v>
          </cell>
        </row>
        <row r="26125">
          <cell r="B26125">
            <v>11566.45</v>
          </cell>
          <cell r="C26125">
            <v>2014</v>
          </cell>
          <cell r="D26125" t="str">
            <v>673000  413000 - R&amp;M Mat General &amp; Consumables</v>
          </cell>
          <cell r="E26125" t="str">
            <v>District 6</v>
          </cell>
          <cell r="F26125" t="str">
            <v>Sewer</v>
          </cell>
        </row>
        <row r="26126">
          <cell r="B26126">
            <v>80706.31</v>
          </cell>
          <cell r="C26126">
            <v>2014</v>
          </cell>
          <cell r="D26126" t="str">
            <v>673000  413000 - R&amp;M Mat General &amp; Consumables</v>
          </cell>
          <cell r="E26126" t="str">
            <v>District 6</v>
          </cell>
          <cell r="F26126" t="str">
            <v>Sewer</v>
          </cell>
        </row>
        <row r="26127">
          <cell r="B26127">
            <v>5249.92</v>
          </cell>
          <cell r="C26127">
            <v>2014</v>
          </cell>
          <cell r="D26127" t="str">
            <v>673000  413000 - R&amp;M Mat General &amp; Consumables</v>
          </cell>
          <cell r="E26127" t="str">
            <v>District 6</v>
          </cell>
          <cell r="F26127" t="str">
            <v>Sewer</v>
          </cell>
        </row>
        <row r="26128">
          <cell r="B26128">
            <v>111373.9</v>
          </cell>
          <cell r="C26128">
            <v>2014</v>
          </cell>
          <cell r="D26128" t="str">
            <v>673000  413000 - R&amp;M Mat General &amp; Consumables</v>
          </cell>
          <cell r="E26128" t="str">
            <v>District 7</v>
          </cell>
          <cell r="F26128" t="str">
            <v>Sewer</v>
          </cell>
        </row>
        <row r="26129">
          <cell r="B26129">
            <v>0</v>
          </cell>
          <cell r="C26129">
            <v>2014</v>
          </cell>
          <cell r="D26129" t="str">
            <v>673000  413000 - R&amp;M Mat General &amp; Consumables</v>
          </cell>
          <cell r="E26129" t="str">
            <v>Logistics</v>
          </cell>
          <cell r="F26129" t="str">
            <v>Water</v>
          </cell>
        </row>
        <row r="26130">
          <cell r="B26130">
            <v>98360.69</v>
          </cell>
          <cell r="C26130">
            <v>2014</v>
          </cell>
          <cell r="D26130" t="str">
            <v>673000  413000 - R&amp;M Mat General &amp; Consumables</v>
          </cell>
          <cell r="E26130" t="str">
            <v>Informal Settlements</v>
          </cell>
          <cell r="F26130" t="str">
            <v>Water</v>
          </cell>
        </row>
        <row r="26131">
          <cell r="B26131">
            <v>148271.93</v>
          </cell>
          <cell r="C26131">
            <v>2014</v>
          </cell>
          <cell r="D26131" t="str">
            <v>673000  413000 - R&amp;M Mat General &amp; Consumables</v>
          </cell>
          <cell r="E26131" t="str">
            <v>Planning &amp; Design</v>
          </cell>
          <cell r="F26131" t="str">
            <v>Water</v>
          </cell>
        </row>
        <row r="26132">
          <cell r="B26132">
            <v>35017.279999999999</v>
          </cell>
          <cell r="C26132">
            <v>2014</v>
          </cell>
          <cell r="D26132" t="str">
            <v>673000  413000 - R&amp;M Mat General &amp; Consumables</v>
          </cell>
          <cell r="E26132" t="str">
            <v>Informal Settlements</v>
          </cell>
          <cell r="F26132" t="str">
            <v>Water</v>
          </cell>
        </row>
        <row r="26133">
          <cell r="B26133">
            <v>35.61</v>
          </cell>
          <cell r="C26133">
            <v>2014</v>
          </cell>
          <cell r="D26133" t="str">
            <v>673000  413000 - R&amp;M Mat General &amp; Consumables</v>
          </cell>
          <cell r="E26133" t="str">
            <v>Logistics</v>
          </cell>
          <cell r="F26133" t="str">
            <v>Water</v>
          </cell>
        </row>
        <row r="26134">
          <cell r="B26134">
            <v>197.26</v>
          </cell>
          <cell r="C26134">
            <v>2014</v>
          </cell>
          <cell r="D26134" t="str">
            <v>673000  413000 - R&amp;M Mat General &amp; Consumables</v>
          </cell>
          <cell r="E26134" t="str">
            <v>Logistics</v>
          </cell>
          <cell r="F26134" t="str">
            <v>Water</v>
          </cell>
        </row>
        <row r="26135">
          <cell r="B26135">
            <v>20488.82</v>
          </cell>
          <cell r="C26135">
            <v>2014</v>
          </cell>
          <cell r="D26135" t="str">
            <v>673150  413150 - R&amp;M Minor Tools , Equip &amp; Other</v>
          </cell>
          <cell r="E26135" t="str">
            <v>Logistics</v>
          </cell>
          <cell r="F26135" t="str">
            <v>Water</v>
          </cell>
        </row>
        <row r="26136">
          <cell r="B26136">
            <v>79529.95</v>
          </cell>
          <cell r="C26136">
            <v>2014</v>
          </cell>
          <cell r="D26136" t="str">
            <v>673150  413150 - R&amp;M Minor Tools , Equip &amp; Other</v>
          </cell>
          <cell r="E26136" t="str">
            <v>Logistics</v>
          </cell>
          <cell r="F26136" t="str">
            <v>Water</v>
          </cell>
        </row>
        <row r="26137">
          <cell r="B26137">
            <v>81283.899999999994</v>
          </cell>
          <cell r="C26137">
            <v>2014</v>
          </cell>
          <cell r="D26137" t="str">
            <v>673150  413150 - R&amp;M Minor Tools , Equip &amp; Other</v>
          </cell>
          <cell r="E26137" t="str">
            <v>District 1</v>
          </cell>
          <cell r="F26137" t="str">
            <v>Water</v>
          </cell>
        </row>
        <row r="26138">
          <cell r="B26138">
            <v>11747.76</v>
          </cell>
          <cell r="C26138">
            <v>2014</v>
          </cell>
          <cell r="D26138" t="str">
            <v>673150  413150 - R&amp;M Minor Tools , Equip &amp; Other</v>
          </cell>
          <cell r="E26138" t="str">
            <v>District 1</v>
          </cell>
          <cell r="F26138" t="str">
            <v>Water</v>
          </cell>
        </row>
        <row r="26139">
          <cell r="B26139">
            <v>7519.82</v>
          </cell>
          <cell r="C26139">
            <v>2014</v>
          </cell>
          <cell r="D26139" t="str">
            <v>673150  413150 - R&amp;M Minor Tools , Equip &amp; Other</v>
          </cell>
          <cell r="E26139" t="str">
            <v>District 8</v>
          </cell>
          <cell r="F26139" t="str">
            <v>Water</v>
          </cell>
        </row>
        <row r="26140">
          <cell r="B26140">
            <v>3712.96</v>
          </cell>
          <cell r="C26140">
            <v>2014</v>
          </cell>
          <cell r="D26140" t="str">
            <v>673150  413150 - R&amp;M Minor Tools , Equip &amp; Other</v>
          </cell>
          <cell r="E26140" t="str">
            <v>District 6</v>
          </cell>
          <cell r="F26140" t="str">
            <v>Water</v>
          </cell>
        </row>
        <row r="26141">
          <cell r="B26141">
            <v>161.22999999999999</v>
          </cell>
          <cell r="C26141">
            <v>2014</v>
          </cell>
          <cell r="D26141" t="str">
            <v>673150  413150 - R&amp;M Minor Tools , Equip &amp; Other</v>
          </cell>
          <cell r="E26141" t="str">
            <v>District 3</v>
          </cell>
          <cell r="F26141" t="str">
            <v>Water</v>
          </cell>
        </row>
        <row r="26142">
          <cell r="B26142">
            <v>579.74</v>
          </cell>
          <cell r="C26142">
            <v>2014</v>
          </cell>
          <cell r="D26142" t="str">
            <v>673150  413150 - R&amp;M Minor Tools , Equip &amp; Other</v>
          </cell>
          <cell r="E26142" t="str">
            <v>District 3</v>
          </cell>
          <cell r="F26142" t="str">
            <v>Water</v>
          </cell>
        </row>
        <row r="26143">
          <cell r="B26143">
            <v>2324.7600000000002</v>
          </cell>
          <cell r="C26143">
            <v>2014</v>
          </cell>
          <cell r="D26143" t="str">
            <v>673150  413150 - R&amp;M Minor Tools , Equip &amp; Other</v>
          </cell>
          <cell r="E26143" t="str">
            <v>District 3</v>
          </cell>
          <cell r="F26143" t="str">
            <v>Water</v>
          </cell>
        </row>
        <row r="26144">
          <cell r="B26144">
            <v>3376.34</v>
          </cell>
          <cell r="C26144">
            <v>2014</v>
          </cell>
          <cell r="D26144" t="str">
            <v>673150  413150 - R&amp;M Minor Tools , Equip &amp; Other</v>
          </cell>
          <cell r="E26144" t="str">
            <v>District 4</v>
          </cell>
          <cell r="F26144" t="str">
            <v>Water</v>
          </cell>
        </row>
        <row r="26145">
          <cell r="B26145">
            <v>8054.63</v>
          </cell>
          <cell r="C26145">
            <v>2014</v>
          </cell>
          <cell r="D26145" t="str">
            <v>673150  413150 - R&amp;M Minor Tools , Equip &amp; Other</v>
          </cell>
          <cell r="E26145" t="str">
            <v>District 4</v>
          </cell>
          <cell r="F26145" t="str">
            <v>Water</v>
          </cell>
        </row>
        <row r="26146">
          <cell r="B26146">
            <v>4302.37</v>
          </cell>
          <cell r="C26146">
            <v>2014</v>
          </cell>
          <cell r="D26146" t="str">
            <v>673150  413150 - R&amp;M Minor Tools , Equip &amp; Other</v>
          </cell>
          <cell r="E26146" t="str">
            <v>District 4</v>
          </cell>
          <cell r="F26146" t="str">
            <v>Water</v>
          </cell>
        </row>
        <row r="26147">
          <cell r="B26147">
            <v>53.57</v>
          </cell>
          <cell r="C26147">
            <v>2014</v>
          </cell>
          <cell r="D26147" t="str">
            <v>673150  413150 - R&amp;M Minor Tools , Equip &amp; Other</v>
          </cell>
          <cell r="E26147" t="str">
            <v>District 4</v>
          </cell>
          <cell r="F26147" t="str">
            <v>Water</v>
          </cell>
        </row>
        <row r="26148">
          <cell r="B26148">
            <v>107.12</v>
          </cell>
          <cell r="C26148">
            <v>2014</v>
          </cell>
          <cell r="D26148" t="str">
            <v>673150  413150 - R&amp;M Minor Tools , Equip &amp; Other</v>
          </cell>
          <cell r="E26148" t="str">
            <v>District 8</v>
          </cell>
          <cell r="F26148" t="str">
            <v>Water</v>
          </cell>
        </row>
        <row r="26149">
          <cell r="B26149">
            <v>207.62</v>
          </cell>
          <cell r="C26149">
            <v>2014</v>
          </cell>
          <cell r="D26149" t="str">
            <v>673150  413150 - R&amp;M Minor Tools , Equip &amp; Other</v>
          </cell>
          <cell r="E26149" t="str">
            <v>District 6</v>
          </cell>
          <cell r="F26149" t="str">
            <v>Water</v>
          </cell>
        </row>
        <row r="26150">
          <cell r="B26150">
            <v>1010.96</v>
          </cell>
          <cell r="C26150">
            <v>2014</v>
          </cell>
          <cell r="D26150" t="str">
            <v>673150  413150 - R&amp;M Minor Tools , Equip &amp; Other</v>
          </cell>
          <cell r="E26150" t="str">
            <v>District 6</v>
          </cell>
          <cell r="F26150" t="str">
            <v>Water</v>
          </cell>
        </row>
        <row r="26151">
          <cell r="B26151">
            <v>219</v>
          </cell>
          <cell r="C26151">
            <v>2014</v>
          </cell>
          <cell r="D26151" t="str">
            <v>673150  413150 - R&amp;M Minor Tools , Equip &amp; Other</v>
          </cell>
          <cell r="E26151" t="str">
            <v>District 6</v>
          </cell>
          <cell r="F26151" t="str">
            <v>Water</v>
          </cell>
        </row>
        <row r="26152">
          <cell r="B26152">
            <v>1873.57</v>
          </cell>
          <cell r="C26152">
            <v>2014</v>
          </cell>
          <cell r="D26152" t="str">
            <v>673150  413150 - R&amp;M Minor Tools , Equip &amp; Other</v>
          </cell>
          <cell r="E26152" t="str">
            <v>District 6</v>
          </cell>
          <cell r="F26152" t="str">
            <v>Water</v>
          </cell>
        </row>
        <row r="26153">
          <cell r="B26153">
            <v>5805.06</v>
          </cell>
          <cell r="C26153">
            <v>2014</v>
          </cell>
          <cell r="D26153" t="str">
            <v>673150  413150 - R&amp;M Minor Tools , Equip &amp; Other</v>
          </cell>
          <cell r="E26153" t="str">
            <v>District 6</v>
          </cell>
          <cell r="F26153" t="str">
            <v>Water</v>
          </cell>
        </row>
        <row r="26154">
          <cell r="B26154">
            <v>1137.3499999999999</v>
          </cell>
          <cell r="C26154">
            <v>2014</v>
          </cell>
          <cell r="D26154" t="str">
            <v>673150  413150 - R&amp;M Minor Tools , Equip &amp; Other</v>
          </cell>
          <cell r="E26154" t="str">
            <v>District 6</v>
          </cell>
          <cell r="F26154" t="str">
            <v>Water</v>
          </cell>
        </row>
        <row r="26155">
          <cell r="B26155">
            <v>31200.79</v>
          </cell>
          <cell r="C26155">
            <v>2014</v>
          </cell>
          <cell r="D26155" t="str">
            <v>673150  413150 - R&amp;M Minor Tools , Equip &amp; Other</v>
          </cell>
          <cell r="E26155" t="str">
            <v>District 8</v>
          </cell>
          <cell r="F26155" t="str">
            <v>Water</v>
          </cell>
        </row>
        <row r="26156">
          <cell r="B26156">
            <v>58200.14</v>
          </cell>
          <cell r="C26156">
            <v>2014</v>
          </cell>
          <cell r="D26156" t="str">
            <v>673150  413150 - R&amp;M Minor Tools , Equip &amp; Other</v>
          </cell>
          <cell r="E26156" t="str">
            <v>District 8</v>
          </cell>
          <cell r="F26156" t="str">
            <v>Water</v>
          </cell>
        </row>
        <row r="26157">
          <cell r="B26157">
            <v>59525</v>
          </cell>
          <cell r="C26157">
            <v>2014</v>
          </cell>
          <cell r="D26157" t="str">
            <v>673150  413150 - R&amp;M Minor Tools , Equip &amp; Other</v>
          </cell>
          <cell r="E26157" t="str">
            <v>Logistics</v>
          </cell>
          <cell r="F26157" t="str">
            <v>Water</v>
          </cell>
        </row>
        <row r="26158">
          <cell r="B26158">
            <v>684.99</v>
          </cell>
          <cell r="C26158">
            <v>2014</v>
          </cell>
          <cell r="D26158" t="str">
            <v>673150  413150 - R&amp;M Minor Tools , Equip &amp; Other</v>
          </cell>
          <cell r="E26158" t="str">
            <v>Informal Settlements</v>
          </cell>
          <cell r="F26158" t="str">
            <v>Sewer</v>
          </cell>
        </row>
        <row r="26159">
          <cell r="B26159">
            <v>1163.5</v>
          </cell>
          <cell r="C26159">
            <v>2014</v>
          </cell>
          <cell r="D26159" t="str">
            <v>673150  413150 - R&amp;M Minor Tools , Equip &amp; Other</v>
          </cell>
          <cell r="E26159" t="str">
            <v>Planning &amp; Design</v>
          </cell>
          <cell r="F26159" t="str">
            <v>Sewer</v>
          </cell>
        </row>
        <row r="26160">
          <cell r="B26160">
            <v>635.79999999999995</v>
          </cell>
          <cell r="C26160">
            <v>2014</v>
          </cell>
          <cell r="D26160" t="str">
            <v>673150  413150 - R&amp;M Minor Tools , Equip &amp; Other</v>
          </cell>
          <cell r="E26160" t="str">
            <v>Informal Settlements</v>
          </cell>
          <cell r="F26160" t="str">
            <v>Sewer</v>
          </cell>
        </row>
        <row r="26161">
          <cell r="B26161">
            <v>682194.73</v>
          </cell>
          <cell r="C26161">
            <v>2014</v>
          </cell>
          <cell r="D26161" t="str">
            <v>673150  413150 - R&amp;M Minor Tools , Equip &amp; Other</v>
          </cell>
          <cell r="E26161" t="str">
            <v>Logistics</v>
          </cell>
          <cell r="F26161" t="str">
            <v>Sewer</v>
          </cell>
        </row>
        <row r="26162">
          <cell r="B26162">
            <v>1143.1500000000001</v>
          </cell>
          <cell r="C26162">
            <v>2014</v>
          </cell>
          <cell r="D26162" t="str">
            <v>673150  413150 - R&amp;M Minor Tools , Equip &amp; Other</v>
          </cell>
          <cell r="E26162" t="str">
            <v>Logistics</v>
          </cell>
          <cell r="F26162" t="str">
            <v>Sewer</v>
          </cell>
        </row>
        <row r="26163">
          <cell r="B26163">
            <v>2781.48</v>
          </cell>
          <cell r="C26163">
            <v>2014</v>
          </cell>
          <cell r="D26163" t="str">
            <v>673150  413150 - R&amp;M Minor Tools , Equip &amp; Other</v>
          </cell>
          <cell r="E26163" t="str">
            <v>District 1</v>
          </cell>
          <cell r="F26163" t="str">
            <v>Sewer</v>
          </cell>
        </row>
        <row r="26164">
          <cell r="B26164">
            <v>0</v>
          </cell>
          <cell r="C26164">
            <v>2014</v>
          </cell>
          <cell r="D26164" t="str">
            <v>673150  413150 - R&amp;M Minor Tools , Equip &amp; Other</v>
          </cell>
          <cell r="E26164" t="str">
            <v>District 1</v>
          </cell>
          <cell r="F26164" t="str">
            <v>Sewer</v>
          </cell>
        </row>
        <row r="26165">
          <cell r="B26165">
            <v>1373.97</v>
          </cell>
          <cell r="C26165">
            <v>2014</v>
          </cell>
          <cell r="D26165" t="str">
            <v>673150  413150 - R&amp;M Minor Tools , Equip &amp; Other</v>
          </cell>
          <cell r="E26165" t="str">
            <v>District 7</v>
          </cell>
          <cell r="F26165" t="str">
            <v>Sewer</v>
          </cell>
        </row>
        <row r="26166">
          <cell r="B26166">
            <v>1073.92</v>
          </cell>
          <cell r="C26166">
            <v>2014</v>
          </cell>
          <cell r="D26166" t="str">
            <v>673150  413150 - R&amp;M Minor Tools , Equip &amp; Other</v>
          </cell>
          <cell r="E26166" t="str">
            <v>District 3</v>
          </cell>
          <cell r="F26166" t="str">
            <v>Sewer</v>
          </cell>
        </row>
        <row r="26167">
          <cell r="B26167">
            <v>1846.37</v>
          </cell>
          <cell r="C26167">
            <v>2014</v>
          </cell>
          <cell r="D26167" t="str">
            <v>673150  413150 - R&amp;M Minor Tools , Equip &amp; Other</v>
          </cell>
          <cell r="E26167" t="str">
            <v>District 4</v>
          </cell>
          <cell r="F26167" t="str">
            <v>Sewer</v>
          </cell>
        </row>
        <row r="26168">
          <cell r="B26168">
            <v>1926.5</v>
          </cell>
          <cell r="C26168">
            <v>2014</v>
          </cell>
          <cell r="D26168" t="str">
            <v>673150  413150 - R&amp;M Minor Tools , Equip &amp; Other</v>
          </cell>
          <cell r="E26168" t="str">
            <v>District 4</v>
          </cell>
          <cell r="F26168" t="str">
            <v>Sewer</v>
          </cell>
        </row>
        <row r="26169">
          <cell r="B26169">
            <v>216.63</v>
          </cell>
          <cell r="C26169">
            <v>2014</v>
          </cell>
          <cell r="D26169" t="str">
            <v>673150  413150 - R&amp;M Minor Tools , Equip &amp; Other</v>
          </cell>
          <cell r="E26169" t="str">
            <v>District 4</v>
          </cell>
          <cell r="F26169" t="str">
            <v>Sewer</v>
          </cell>
        </row>
        <row r="26170">
          <cell r="B26170">
            <v>5543.56</v>
          </cell>
          <cell r="C26170">
            <v>2014</v>
          </cell>
          <cell r="D26170" t="str">
            <v>673150  413150 - R&amp;M Minor Tools , Equip &amp; Other</v>
          </cell>
          <cell r="E26170" t="str">
            <v>District 6</v>
          </cell>
          <cell r="F26170" t="str">
            <v>Sewer</v>
          </cell>
        </row>
        <row r="26171">
          <cell r="B26171">
            <v>1835.44</v>
          </cell>
          <cell r="C26171">
            <v>2014</v>
          </cell>
          <cell r="D26171" t="str">
            <v>673150  413150 - R&amp;M Minor Tools , Equip &amp; Other</v>
          </cell>
          <cell r="E26171" t="str">
            <v>District 6</v>
          </cell>
          <cell r="F26171" t="str">
            <v>Sewer</v>
          </cell>
        </row>
        <row r="26172">
          <cell r="B26172">
            <v>2375.1</v>
          </cell>
          <cell r="C26172">
            <v>2014</v>
          </cell>
          <cell r="D26172" t="str">
            <v>673150  413150 - R&amp;M Minor Tools , Equip &amp; Other</v>
          </cell>
          <cell r="E26172" t="str">
            <v>District 6</v>
          </cell>
          <cell r="F26172" t="str">
            <v>Sewer</v>
          </cell>
        </row>
        <row r="26173">
          <cell r="B26173">
            <v>5001.92</v>
          </cell>
          <cell r="C26173">
            <v>2014</v>
          </cell>
          <cell r="D26173" t="str">
            <v>673150  413150 - R&amp;M Minor Tools , Equip &amp; Other</v>
          </cell>
          <cell r="E26173" t="str">
            <v>District 7</v>
          </cell>
          <cell r="F26173" t="str">
            <v>Sewer</v>
          </cell>
        </row>
        <row r="26174">
          <cell r="B26174">
            <v>0</v>
          </cell>
          <cell r="C26174">
            <v>2014</v>
          </cell>
          <cell r="D26174" t="str">
            <v>673150  413150 - R&amp;M Minor Tools , Equip &amp; Other</v>
          </cell>
          <cell r="E26174" t="str">
            <v>Informal Settlements</v>
          </cell>
          <cell r="F26174" t="str">
            <v>Water</v>
          </cell>
        </row>
        <row r="26175">
          <cell r="B26175">
            <v>1200</v>
          </cell>
          <cell r="C26175">
            <v>2014</v>
          </cell>
          <cell r="D26175" t="str">
            <v>673150  413150 - R&amp;M Minor Tools , Equip &amp; Other</v>
          </cell>
          <cell r="E26175" t="str">
            <v>TOC</v>
          </cell>
          <cell r="F26175" t="str">
            <v>Water</v>
          </cell>
        </row>
        <row r="26176">
          <cell r="B26176">
            <v>2922.65</v>
          </cell>
          <cell r="C26176">
            <v>2014</v>
          </cell>
          <cell r="D26176" t="str">
            <v>673150  413150 - R&amp;M Minor Tools , Equip &amp; Other</v>
          </cell>
          <cell r="E26176" t="str">
            <v>Informal Settlements</v>
          </cell>
          <cell r="F26176" t="str">
            <v>Water</v>
          </cell>
        </row>
        <row r="26177">
          <cell r="B26177">
            <v>322.45999999999998</v>
          </cell>
          <cell r="C26177">
            <v>2014</v>
          </cell>
          <cell r="D26177" t="str">
            <v>673150  413150 - R&amp;M Minor Tools , Equip &amp; Other</v>
          </cell>
          <cell r="E26177" t="str">
            <v>TOC</v>
          </cell>
          <cell r="F26177" t="str">
            <v>Water</v>
          </cell>
        </row>
        <row r="26178">
          <cell r="B26178">
            <v>6805.08</v>
          </cell>
          <cell r="C26178">
            <v>2014</v>
          </cell>
          <cell r="D26178" t="str">
            <v>673150  413150 - R&amp;M Minor Tools , Equip &amp; Other</v>
          </cell>
          <cell r="E26178" t="str">
            <v>Logistics</v>
          </cell>
          <cell r="F26178" t="str">
            <v>Water</v>
          </cell>
        </row>
        <row r="26179">
          <cell r="B26179">
            <v>25475.89</v>
          </cell>
          <cell r="C26179">
            <v>2014</v>
          </cell>
          <cell r="D26179" t="str">
            <v>673150  413150 - R&amp;M Minor Tools , Equip &amp; Other</v>
          </cell>
          <cell r="E26179" t="str">
            <v>Logistics</v>
          </cell>
          <cell r="F26179" t="str">
            <v>Water</v>
          </cell>
        </row>
        <row r="26180">
          <cell r="B26180">
            <v>108.59</v>
          </cell>
          <cell r="C26180">
            <v>2014</v>
          </cell>
          <cell r="D26180" t="str">
            <v>673220  413220 - R&amp;M Oil, Gas, Lubricants &amp; Coal</v>
          </cell>
          <cell r="E26180" t="str">
            <v>Informal Settlements</v>
          </cell>
          <cell r="F26180" t="str">
            <v>Sewer</v>
          </cell>
        </row>
        <row r="26181">
          <cell r="B26181">
            <v>115.55</v>
          </cell>
          <cell r="C26181">
            <v>2014</v>
          </cell>
          <cell r="D26181" t="str">
            <v>673220  413220 - R&amp;M Oil, Gas, Lubricants &amp; Coal</v>
          </cell>
          <cell r="E26181" t="str">
            <v>Informal Settlements</v>
          </cell>
          <cell r="F26181" t="str">
            <v>Sewer</v>
          </cell>
        </row>
        <row r="26182">
          <cell r="B26182">
            <v>17430.900000000001</v>
          </cell>
          <cell r="C26182">
            <v>2014</v>
          </cell>
          <cell r="D26182" t="str">
            <v>673220  413220 - R&amp;M Oil, Gas, Lubricants &amp; Coal</v>
          </cell>
          <cell r="E26182" t="str">
            <v>Logistics</v>
          </cell>
          <cell r="F26182" t="str">
            <v>Sewer</v>
          </cell>
        </row>
        <row r="26183">
          <cell r="B26183">
            <v>1234.08</v>
          </cell>
          <cell r="C26183">
            <v>2014</v>
          </cell>
          <cell r="D26183" t="str">
            <v>673220  413220 - R&amp;M Oil, Gas, Lubricants &amp; Coal</v>
          </cell>
          <cell r="E26183" t="str">
            <v>District 1</v>
          </cell>
          <cell r="F26183" t="str">
            <v>Sewer</v>
          </cell>
        </row>
        <row r="26184">
          <cell r="B26184">
            <v>55.47</v>
          </cell>
          <cell r="C26184">
            <v>2014</v>
          </cell>
          <cell r="D26184" t="str">
            <v>673220  413220 - R&amp;M Oil, Gas, Lubricants &amp; Coal</v>
          </cell>
          <cell r="E26184" t="str">
            <v>District 4</v>
          </cell>
          <cell r="F26184" t="str">
            <v>Sewer</v>
          </cell>
        </row>
        <row r="26185">
          <cell r="B26185">
            <v>0</v>
          </cell>
          <cell r="C26185">
            <v>2014</v>
          </cell>
          <cell r="D26185" t="str">
            <v>673220  413220 - R&amp;M Oil, Gas, Lubricants &amp; Coal</v>
          </cell>
          <cell r="E26185" t="str">
            <v>District 4</v>
          </cell>
          <cell r="F26185" t="str">
            <v>Sewer</v>
          </cell>
        </row>
        <row r="26186">
          <cell r="B26186">
            <v>94489.86</v>
          </cell>
          <cell r="C26186">
            <v>2014</v>
          </cell>
          <cell r="D26186" t="str">
            <v>673220  413220 - R&amp;M Oil, Gas, Lubricants &amp; Coal</v>
          </cell>
          <cell r="E26186" t="str">
            <v>District 6</v>
          </cell>
          <cell r="F26186" t="str">
            <v>Sewer</v>
          </cell>
        </row>
        <row r="26187">
          <cell r="B26187">
            <v>27552.82</v>
          </cell>
          <cell r="C26187">
            <v>2014</v>
          </cell>
          <cell r="D26187" t="str">
            <v>673220  413220 - R&amp;M Oil, Gas, Lubricants &amp; Coal</v>
          </cell>
          <cell r="E26187" t="str">
            <v>District 6</v>
          </cell>
          <cell r="F26187" t="str">
            <v>Sewer</v>
          </cell>
        </row>
        <row r="26188">
          <cell r="B26188">
            <v>1891.33</v>
          </cell>
          <cell r="C26188">
            <v>2014</v>
          </cell>
          <cell r="D26188" t="str">
            <v>673220  413220 - R&amp;M Oil, Gas, Lubricants &amp; Coal</v>
          </cell>
          <cell r="E26188" t="str">
            <v>District 7</v>
          </cell>
          <cell r="F26188" t="str">
            <v>Sewer</v>
          </cell>
        </row>
        <row r="26189">
          <cell r="B26189">
            <v>5454.77</v>
          </cell>
          <cell r="C26189">
            <v>2014</v>
          </cell>
          <cell r="D26189" t="str">
            <v>673220  413220 - R&amp;M Oil, Gas, Lubricants &amp; Coal</v>
          </cell>
          <cell r="E26189" t="str">
            <v>Logistics</v>
          </cell>
          <cell r="F26189" t="str">
            <v>Water</v>
          </cell>
        </row>
        <row r="26190">
          <cell r="B26190">
            <v>31763.71</v>
          </cell>
          <cell r="C26190">
            <v>2014</v>
          </cell>
          <cell r="D26190" t="str">
            <v>673220  413220 - R&amp;M Oil, Gas, Lubricants &amp; Coal</v>
          </cell>
          <cell r="E26190" t="str">
            <v>Logistics</v>
          </cell>
          <cell r="F26190" t="str">
            <v>Water</v>
          </cell>
        </row>
        <row r="26191">
          <cell r="B26191">
            <v>429.77</v>
          </cell>
          <cell r="C26191">
            <v>2014</v>
          </cell>
          <cell r="D26191" t="str">
            <v>673220  413220 - R&amp;M Oil, Gas, Lubricants &amp; Coal</v>
          </cell>
          <cell r="E26191" t="str">
            <v>Logistics</v>
          </cell>
          <cell r="F26191" t="str">
            <v>Water</v>
          </cell>
        </row>
        <row r="26192">
          <cell r="B26192">
            <v>594.48</v>
          </cell>
          <cell r="C26192">
            <v>2014</v>
          </cell>
          <cell r="D26192" t="str">
            <v>673220  413220 - R&amp;M Oil, Gas, Lubricants &amp; Coal</v>
          </cell>
          <cell r="E26192" t="str">
            <v>District 1</v>
          </cell>
          <cell r="F26192" t="str">
            <v>Water</v>
          </cell>
        </row>
        <row r="26193">
          <cell r="B26193">
            <v>261.62</v>
          </cell>
          <cell r="C26193">
            <v>2014</v>
          </cell>
          <cell r="D26193" t="str">
            <v>673220  413220 - R&amp;M Oil, Gas, Lubricants &amp; Coal</v>
          </cell>
          <cell r="E26193" t="str">
            <v>District 8</v>
          </cell>
          <cell r="F26193" t="str">
            <v>Water</v>
          </cell>
        </row>
        <row r="26194">
          <cell r="B26194">
            <v>2296.3000000000002</v>
          </cell>
          <cell r="C26194">
            <v>2014</v>
          </cell>
          <cell r="D26194" t="str">
            <v>673220  413220 - R&amp;M Oil, Gas, Lubricants &amp; Coal</v>
          </cell>
          <cell r="E26194" t="str">
            <v>District 4</v>
          </cell>
          <cell r="F26194" t="str">
            <v>Water</v>
          </cell>
        </row>
        <row r="26195">
          <cell r="B26195">
            <v>1646.79</v>
          </cell>
          <cell r="C26195">
            <v>2014</v>
          </cell>
          <cell r="D26195" t="str">
            <v>673220  413220 - R&amp;M Oil, Gas, Lubricants &amp; Coal</v>
          </cell>
          <cell r="E26195" t="str">
            <v>District 6</v>
          </cell>
          <cell r="F26195" t="str">
            <v>Water</v>
          </cell>
        </row>
        <row r="26196">
          <cell r="B26196">
            <v>1743.94</v>
          </cell>
          <cell r="C26196">
            <v>2014</v>
          </cell>
          <cell r="D26196" t="str">
            <v>673220  413220 - R&amp;M Oil, Gas, Lubricants &amp; Coal</v>
          </cell>
          <cell r="E26196" t="str">
            <v>District 6</v>
          </cell>
          <cell r="F26196" t="str">
            <v>Water</v>
          </cell>
        </row>
        <row r="26197">
          <cell r="B26197">
            <v>3007.2</v>
          </cell>
          <cell r="C26197">
            <v>2014</v>
          </cell>
          <cell r="D26197" t="str">
            <v>673220  413220 - R&amp;M Oil, Gas, Lubricants &amp; Coal</v>
          </cell>
          <cell r="E26197" t="str">
            <v>District 6</v>
          </cell>
          <cell r="F26197" t="str">
            <v>Water</v>
          </cell>
        </row>
        <row r="26198">
          <cell r="B26198">
            <v>2144.0700000000002</v>
          </cell>
          <cell r="C26198">
            <v>2014</v>
          </cell>
          <cell r="D26198" t="str">
            <v>673220  413220 - R&amp;M Oil, Gas, Lubricants &amp; Coal</v>
          </cell>
          <cell r="E26198" t="str">
            <v>District 8</v>
          </cell>
          <cell r="F26198" t="str">
            <v>Water</v>
          </cell>
        </row>
        <row r="26199">
          <cell r="B26199">
            <v>9274.4699999999993</v>
          </cell>
          <cell r="C26199">
            <v>2014</v>
          </cell>
          <cell r="D26199" t="str">
            <v>673220  413220 - R&amp;M Oil, Gas, Lubricants &amp; Coal</v>
          </cell>
          <cell r="E26199" t="str">
            <v>District 8</v>
          </cell>
          <cell r="F26199" t="str">
            <v>Water</v>
          </cell>
        </row>
        <row r="26200">
          <cell r="B26200">
            <v>356852.38</v>
          </cell>
          <cell r="C26200">
            <v>2014</v>
          </cell>
          <cell r="D26200" t="str">
            <v>673300  413300 - R&amp;M Pest Control</v>
          </cell>
          <cell r="E26200" t="str">
            <v>Logistics</v>
          </cell>
          <cell r="F26200" t="str">
            <v>Sewer</v>
          </cell>
        </row>
        <row r="26201">
          <cell r="B26201">
            <v>3193.21</v>
          </cell>
          <cell r="C26201">
            <v>2014</v>
          </cell>
          <cell r="D26201" t="str">
            <v>673300  413300 - R&amp;M Pest Control</v>
          </cell>
          <cell r="E26201" t="str">
            <v>District 7</v>
          </cell>
          <cell r="F26201" t="str">
            <v>Sewer</v>
          </cell>
        </row>
        <row r="26202">
          <cell r="B26202">
            <v>1480</v>
          </cell>
          <cell r="C26202">
            <v>2014</v>
          </cell>
          <cell r="D26202" t="str">
            <v>673300  413300 - R&amp;M Pest Control</v>
          </cell>
          <cell r="E26202" t="str">
            <v>District 6</v>
          </cell>
          <cell r="F26202" t="str">
            <v>Sewer</v>
          </cell>
        </row>
        <row r="26203">
          <cell r="B26203">
            <v>1394.46</v>
          </cell>
          <cell r="C26203">
            <v>2014</v>
          </cell>
          <cell r="D26203" t="str">
            <v>673300  413300 - R&amp;M Pest Control</v>
          </cell>
          <cell r="E26203" t="str">
            <v>District 4</v>
          </cell>
          <cell r="F26203" t="str">
            <v>Sewer</v>
          </cell>
        </row>
        <row r="26204">
          <cell r="B26204">
            <v>350</v>
          </cell>
          <cell r="C26204">
            <v>2014</v>
          </cell>
          <cell r="D26204" t="str">
            <v>673300  413300 - R&amp;M Pest Control</v>
          </cell>
          <cell r="E26204" t="str">
            <v>District 6</v>
          </cell>
          <cell r="F26204" t="str">
            <v>Sewer</v>
          </cell>
        </row>
        <row r="26205">
          <cell r="B26205">
            <v>0</v>
          </cell>
          <cell r="C26205">
            <v>2014</v>
          </cell>
          <cell r="D26205" t="str">
            <v>673300  413300 - R&amp;M Pest Control</v>
          </cell>
          <cell r="E26205" t="str">
            <v>Logistics</v>
          </cell>
          <cell r="F26205" t="str">
            <v>Water</v>
          </cell>
        </row>
        <row r="26206">
          <cell r="B26206">
            <v>471768</v>
          </cell>
          <cell r="C26206">
            <v>2014</v>
          </cell>
          <cell r="D26206" t="str">
            <v>673300  413300 - R&amp;M Pest Control</v>
          </cell>
          <cell r="E26206" t="str">
            <v>Logistics</v>
          </cell>
          <cell r="F26206" t="str">
            <v>Water</v>
          </cell>
        </row>
        <row r="26207">
          <cell r="B26207">
            <v>7530</v>
          </cell>
          <cell r="C26207">
            <v>2014</v>
          </cell>
          <cell r="D26207" t="str">
            <v>673300  413300 - R&amp;M Pest Control</v>
          </cell>
          <cell r="E26207" t="str">
            <v>District 1</v>
          </cell>
          <cell r="F26207" t="str">
            <v>Water</v>
          </cell>
        </row>
        <row r="26208">
          <cell r="B26208">
            <v>8400</v>
          </cell>
          <cell r="C26208">
            <v>2014</v>
          </cell>
          <cell r="D26208" t="str">
            <v>673300  413300 - R&amp;M Pest Control</v>
          </cell>
          <cell r="E26208" t="str">
            <v>District 8</v>
          </cell>
          <cell r="F26208" t="str">
            <v>Water</v>
          </cell>
        </row>
        <row r="26209">
          <cell r="B26209">
            <v>11900</v>
          </cell>
          <cell r="C26209">
            <v>2014</v>
          </cell>
          <cell r="D26209" t="str">
            <v>673300  413300 - R&amp;M Pest Control</v>
          </cell>
          <cell r="E26209" t="str">
            <v>District 6</v>
          </cell>
          <cell r="F26209" t="str">
            <v>Water</v>
          </cell>
        </row>
        <row r="26210">
          <cell r="B26210">
            <v>586.9</v>
          </cell>
          <cell r="C26210">
            <v>2014</v>
          </cell>
          <cell r="D26210" t="str">
            <v>673300  413300 - R&amp;M Pest Control</v>
          </cell>
          <cell r="E26210" t="str">
            <v>District 3</v>
          </cell>
          <cell r="F26210" t="str">
            <v>Water</v>
          </cell>
        </row>
        <row r="26211">
          <cell r="B26211">
            <v>1750</v>
          </cell>
          <cell r="C26211">
            <v>2014</v>
          </cell>
          <cell r="D26211" t="str">
            <v>673300  413300 - R&amp;M Pest Control</v>
          </cell>
          <cell r="E26211" t="str">
            <v>District 4</v>
          </cell>
          <cell r="F26211" t="str">
            <v>Water</v>
          </cell>
        </row>
        <row r="26212">
          <cell r="B26212">
            <v>3850</v>
          </cell>
          <cell r="C26212">
            <v>2014</v>
          </cell>
          <cell r="D26212" t="str">
            <v>673300  413300 - R&amp;M Pest Control</v>
          </cell>
          <cell r="E26212" t="str">
            <v>District 6</v>
          </cell>
          <cell r="F26212" t="str">
            <v>Water</v>
          </cell>
        </row>
        <row r="26213">
          <cell r="B26213">
            <v>7575</v>
          </cell>
          <cell r="C26213">
            <v>2014</v>
          </cell>
          <cell r="D26213" t="str">
            <v>673300  413300 - R&amp;M Pest Control</v>
          </cell>
          <cell r="E26213" t="str">
            <v>District 6</v>
          </cell>
          <cell r="F26213" t="str">
            <v>Water</v>
          </cell>
        </row>
        <row r="26214">
          <cell r="B26214">
            <v>37350</v>
          </cell>
          <cell r="C26214">
            <v>2014</v>
          </cell>
          <cell r="D26214" t="str">
            <v>673300  413300 - R&amp;M Pest Control</v>
          </cell>
          <cell r="E26214" t="str">
            <v>District 6</v>
          </cell>
          <cell r="F26214" t="str">
            <v>Water</v>
          </cell>
        </row>
        <row r="26215">
          <cell r="B26215">
            <v>83856</v>
          </cell>
          <cell r="C26215">
            <v>2014</v>
          </cell>
          <cell r="D26215" t="str">
            <v>673350  413350 - R&amp;M Plnts Greenery &amp; Vegetation</v>
          </cell>
          <cell r="E26215" t="str">
            <v>Logistics</v>
          </cell>
          <cell r="F26215" t="str">
            <v>Sewer</v>
          </cell>
        </row>
        <row r="26216">
          <cell r="B26216">
            <v>10500.34</v>
          </cell>
          <cell r="C26216">
            <v>2014</v>
          </cell>
          <cell r="D26216" t="str">
            <v>673350  413350 - R&amp;M Plnts Greenery &amp; Vegetation</v>
          </cell>
          <cell r="E26216" t="str">
            <v>District 7</v>
          </cell>
          <cell r="F26216" t="str">
            <v>Sewer</v>
          </cell>
        </row>
        <row r="26217">
          <cell r="B26217">
            <v>0</v>
          </cell>
          <cell r="C26217">
            <v>2014</v>
          </cell>
          <cell r="D26217" t="str">
            <v>673350  413350 - R&amp;M Plnts Greenery &amp; Vegetation</v>
          </cell>
          <cell r="E26217" t="str">
            <v>Logistics</v>
          </cell>
          <cell r="F26217" t="str">
            <v>Water</v>
          </cell>
        </row>
        <row r="26218">
          <cell r="B26218">
            <v>29498</v>
          </cell>
          <cell r="C26218">
            <v>2014</v>
          </cell>
          <cell r="D26218" t="str">
            <v>673350  413350 - R&amp;M Plnts Greenery &amp; Vegetation</v>
          </cell>
          <cell r="E26218" t="str">
            <v>District 8</v>
          </cell>
          <cell r="F26218" t="str">
            <v>Water</v>
          </cell>
        </row>
        <row r="26219">
          <cell r="B26219">
            <v>58542.19</v>
          </cell>
          <cell r="C26219">
            <v>2014</v>
          </cell>
          <cell r="D26219" t="str">
            <v>673350  413350 - R&amp;M Plnts Greenery &amp; Vegetation</v>
          </cell>
          <cell r="E26219" t="str">
            <v>District 6</v>
          </cell>
          <cell r="F26219" t="str">
            <v>Water</v>
          </cell>
        </row>
        <row r="26220">
          <cell r="B26220">
            <v>0</v>
          </cell>
          <cell r="C26220">
            <v>2014</v>
          </cell>
          <cell r="D26220" t="str">
            <v>673350  413350 - R&amp;M Plnts Greenery &amp; Vegetation</v>
          </cell>
          <cell r="E26220" t="str">
            <v>District 4</v>
          </cell>
          <cell r="F26220" t="str">
            <v>Water</v>
          </cell>
        </row>
        <row r="26221">
          <cell r="B26221">
            <v>53400</v>
          </cell>
          <cell r="C26221">
            <v>2014</v>
          </cell>
          <cell r="D26221" t="str">
            <v>673350  413350 - R&amp;M Plnts Greenery &amp; Vegetation</v>
          </cell>
          <cell r="E26221" t="str">
            <v>District 6</v>
          </cell>
          <cell r="F26221" t="str">
            <v>Water</v>
          </cell>
        </row>
        <row r="26222">
          <cell r="B26222">
            <v>24336</v>
          </cell>
          <cell r="C26222">
            <v>2014</v>
          </cell>
          <cell r="D26222" t="str">
            <v>673350  413350 - R&amp;M Plnts Greenery &amp; Vegetation</v>
          </cell>
          <cell r="E26222" t="str">
            <v>District 6</v>
          </cell>
          <cell r="F26222" t="str">
            <v>Water</v>
          </cell>
        </row>
        <row r="26223">
          <cell r="B26223">
            <v>95793.600000000006</v>
          </cell>
          <cell r="C26223">
            <v>2014</v>
          </cell>
          <cell r="D26223" t="str">
            <v>673350  413350 - R&amp;M Plnts Greenery &amp; Vegetation</v>
          </cell>
          <cell r="E26223" t="str">
            <v>District 6</v>
          </cell>
          <cell r="F26223" t="str">
            <v>Water</v>
          </cell>
        </row>
        <row r="26224">
          <cell r="B26224">
            <v>56100</v>
          </cell>
          <cell r="C26224">
            <v>2014</v>
          </cell>
          <cell r="D26224" t="str">
            <v>673350  413350 - R&amp;M Plnts Greenery &amp; Vegetation</v>
          </cell>
          <cell r="E26224" t="str">
            <v>District 8</v>
          </cell>
          <cell r="F26224" t="str">
            <v>Water</v>
          </cell>
        </row>
        <row r="26225">
          <cell r="B26225">
            <v>2483.83</v>
          </cell>
          <cell r="C26225">
            <v>2014</v>
          </cell>
          <cell r="D26225" t="str">
            <v>673850  413850 - R&amp;M Service Connections</v>
          </cell>
          <cell r="E26225" t="str">
            <v>District 8</v>
          </cell>
          <cell r="F26225" t="str">
            <v>Water</v>
          </cell>
        </row>
        <row r="26226">
          <cell r="B26226">
            <v>-1550</v>
          </cell>
          <cell r="C26226">
            <v>2014</v>
          </cell>
          <cell r="D26226" t="str">
            <v>673850  413850 - R&amp;M Service Connections</v>
          </cell>
          <cell r="E26226" t="str">
            <v>District 6</v>
          </cell>
          <cell r="F26226" t="str">
            <v>Water</v>
          </cell>
        </row>
        <row r="26227">
          <cell r="B26227">
            <v>1550</v>
          </cell>
          <cell r="C26227">
            <v>2014</v>
          </cell>
          <cell r="D26227" t="str">
            <v>673850  413850 - R&amp;M Service Connections</v>
          </cell>
          <cell r="E26227" t="str">
            <v>District 1</v>
          </cell>
          <cell r="F26227" t="str">
            <v>Water</v>
          </cell>
        </row>
        <row r="26228">
          <cell r="B26228">
            <v>1025.78</v>
          </cell>
          <cell r="C26228">
            <v>2014</v>
          </cell>
          <cell r="D26228" t="str">
            <v>673950  413950 - R&amp;M Signage</v>
          </cell>
          <cell r="E26228" t="str">
            <v>Logistics</v>
          </cell>
          <cell r="F26228" t="str">
            <v>Sewer</v>
          </cell>
        </row>
        <row r="26229">
          <cell r="B26229">
            <v>25840</v>
          </cell>
          <cell r="C26229">
            <v>2014</v>
          </cell>
          <cell r="D26229" t="str">
            <v>673950  413950 - R&amp;M Signage</v>
          </cell>
          <cell r="E26229" t="str">
            <v>District 1</v>
          </cell>
          <cell r="F26229" t="str">
            <v>Water</v>
          </cell>
        </row>
        <row r="26230">
          <cell r="B26230">
            <v>402213.65</v>
          </cell>
          <cell r="C26230">
            <v>2014</v>
          </cell>
          <cell r="D26230" t="str">
            <v>675110  455110 - R&amp;M Contracted Srvcs: Repairs</v>
          </cell>
          <cell r="E26230" t="str">
            <v>Logistics</v>
          </cell>
          <cell r="F26230" t="str">
            <v>Water</v>
          </cell>
        </row>
        <row r="26231">
          <cell r="B26231">
            <v>124548.96</v>
          </cell>
          <cell r="C26231">
            <v>2014</v>
          </cell>
          <cell r="D26231" t="str">
            <v>675110  455110 - R&amp;M Contracted Srvcs: Repairs</v>
          </cell>
          <cell r="E26231" t="str">
            <v>Logistics</v>
          </cell>
          <cell r="F26231" t="str">
            <v>Water</v>
          </cell>
        </row>
        <row r="26232">
          <cell r="B26232">
            <v>2030295.97</v>
          </cell>
          <cell r="C26232">
            <v>2014</v>
          </cell>
          <cell r="D26232" t="str">
            <v>675110  455110 - R&amp;M Contracted Srvcs: Repairs</v>
          </cell>
          <cell r="E26232" t="str">
            <v>District 1</v>
          </cell>
          <cell r="F26232" t="str">
            <v>Water</v>
          </cell>
        </row>
        <row r="26233">
          <cell r="B26233">
            <v>14087.08</v>
          </cell>
          <cell r="C26233">
            <v>2014</v>
          </cell>
          <cell r="D26233" t="str">
            <v>675110  455110 - R&amp;M Contracted Srvcs: Repairs</v>
          </cell>
          <cell r="E26233" t="str">
            <v>District 1</v>
          </cell>
          <cell r="F26233" t="str">
            <v>Water</v>
          </cell>
        </row>
        <row r="26234">
          <cell r="B26234">
            <v>920</v>
          </cell>
          <cell r="C26234">
            <v>2014</v>
          </cell>
          <cell r="D26234" t="str">
            <v>675110  455110 - R&amp;M Contracted Srvcs: Repairs</v>
          </cell>
          <cell r="E26234" t="str">
            <v>District 1</v>
          </cell>
          <cell r="F26234" t="str">
            <v>Water</v>
          </cell>
        </row>
        <row r="26235">
          <cell r="B26235">
            <v>5430</v>
          </cell>
          <cell r="C26235">
            <v>2014</v>
          </cell>
          <cell r="D26235" t="str">
            <v>675110  455110 - R&amp;M Contracted Srvcs: Repairs</v>
          </cell>
          <cell r="E26235" t="str">
            <v>TOC</v>
          </cell>
          <cell r="F26235" t="str">
            <v>Water</v>
          </cell>
        </row>
        <row r="26236">
          <cell r="B26236">
            <v>30098.25</v>
          </cell>
          <cell r="C26236">
            <v>2014</v>
          </cell>
          <cell r="D26236" t="str">
            <v>675110  455110 - R&amp;M Contracted Srvcs: Repairs</v>
          </cell>
          <cell r="E26236" t="str">
            <v>District 6</v>
          </cell>
          <cell r="F26236" t="str">
            <v>Water</v>
          </cell>
        </row>
        <row r="26237">
          <cell r="B26237">
            <v>15341.1</v>
          </cell>
          <cell r="C26237">
            <v>2014</v>
          </cell>
          <cell r="D26237" t="str">
            <v>675110  455110 - R&amp;M Contracted Srvcs: Repairs</v>
          </cell>
          <cell r="E26237" t="str">
            <v>District 8</v>
          </cell>
          <cell r="F26237" t="str">
            <v>Water</v>
          </cell>
        </row>
        <row r="26238">
          <cell r="B26238">
            <v>12507959.119999999</v>
          </cell>
          <cell r="C26238">
            <v>2014</v>
          </cell>
          <cell r="D26238" t="str">
            <v>675110  455110 - R&amp;M Contracted Srvcs: Repairs</v>
          </cell>
          <cell r="E26238" t="str">
            <v>District 8</v>
          </cell>
          <cell r="F26238" t="str">
            <v>Water</v>
          </cell>
        </row>
        <row r="26239">
          <cell r="B26239">
            <v>8140394.5700000003</v>
          </cell>
          <cell r="C26239">
            <v>2014</v>
          </cell>
          <cell r="D26239" t="str">
            <v>675110  455110 - R&amp;M Contracted Srvcs: Repairs</v>
          </cell>
          <cell r="E26239" t="str">
            <v>District 6</v>
          </cell>
          <cell r="F26239" t="str">
            <v>Water</v>
          </cell>
        </row>
        <row r="26240">
          <cell r="B26240">
            <v>400</v>
          </cell>
          <cell r="C26240">
            <v>2014</v>
          </cell>
          <cell r="D26240" t="str">
            <v>675110  455110 - R&amp;M Contracted Srvcs: Repairs</v>
          </cell>
          <cell r="E26240" t="str">
            <v>District 3</v>
          </cell>
          <cell r="F26240" t="str">
            <v>Water</v>
          </cell>
        </row>
        <row r="26241">
          <cell r="B26241">
            <v>1451.25</v>
          </cell>
          <cell r="C26241">
            <v>2014</v>
          </cell>
          <cell r="D26241" t="str">
            <v>675110  455110 - R&amp;M Contracted Srvcs: Repairs</v>
          </cell>
          <cell r="E26241" t="str">
            <v>District 3</v>
          </cell>
          <cell r="F26241" t="str">
            <v>Water</v>
          </cell>
        </row>
        <row r="26242">
          <cell r="B26242">
            <v>2781091.47</v>
          </cell>
          <cell r="C26242">
            <v>2014</v>
          </cell>
          <cell r="D26242" t="str">
            <v>675110  455110 - R&amp;M Contracted Srvcs: Repairs</v>
          </cell>
          <cell r="E26242" t="str">
            <v>District 3</v>
          </cell>
          <cell r="F26242" t="str">
            <v>Water</v>
          </cell>
        </row>
        <row r="26243">
          <cell r="B26243">
            <v>1215</v>
          </cell>
          <cell r="C26243">
            <v>2014</v>
          </cell>
          <cell r="D26243" t="str">
            <v>675110  455110 - R&amp;M Contracted Srvcs: Repairs</v>
          </cell>
          <cell r="E26243" t="str">
            <v>District 4</v>
          </cell>
          <cell r="F26243" t="str">
            <v>Water</v>
          </cell>
        </row>
        <row r="26244">
          <cell r="B26244">
            <v>501.89</v>
          </cell>
          <cell r="C26244">
            <v>2014</v>
          </cell>
          <cell r="D26244" t="str">
            <v>675110  455110 - R&amp;M Contracted Srvcs: Repairs</v>
          </cell>
          <cell r="E26244" t="str">
            <v>District 4</v>
          </cell>
          <cell r="F26244" t="str">
            <v>Water</v>
          </cell>
        </row>
        <row r="26245">
          <cell r="B26245">
            <v>23430254.43</v>
          </cell>
          <cell r="C26245">
            <v>2014</v>
          </cell>
          <cell r="D26245" t="str">
            <v>675110  455110 - R&amp;M Contracted Srvcs: Repairs</v>
          </cell>
          <cell r="E26245" t="str">
            <v>District 4</v>
          </cell>
          <cell r="F26245" t="str">
            <v>Water</v>
          </cell>
        </row>
        <row r="26246">
          <cell r="B26246">
            <v>7848716.6399999997</v>
          </cell>
          <cell r="C26246">
            <v>2014</v>
          </cell>
          <cell r="D26246" t="str">
            <v>675110  455110 - R&amp;M Contracted Srvcs: Repairs</v>
          </cell>
          <cell r="E26246" t="str">
            <v>District 4</v>
          </cell>
          <cell r="F26246" t="str">
            <v>Water</v>
          </cell>
        </row>
        <row r="26247">
          <cell r="B26247">
            <v>1598755.95</v>
          </cell>
          <cell r="C26247">
            <v>2014</v>
          </cell>
          <cell r="D26247" t="str">
            <v>675110  455110 - R&amp;M Contracted Srvcs: Repairs</v>
          </cell>
          <cell r="E26247" t="str">
            <v>District 4</v>
          </cell>
          <cell r="F26247" t="str">
            <v>Water</v>
          </cell>
        </row>
        <row r="26248">
          <cell r="B26248">
            <v>0</v>
          </cell>
          <cell r="C26248">
            <v>2014</v>
          </cell>
          <cell r="D26248" t="str">
            <v>675110  455110 - R&amp;M Contracted Srvcs: Repairs</v>
          </cell>
          <cell r="E26248" t="str">
            <v>District 8</v>
          </cell>
          <cell r="F26248" t="str">
            <v>Water</v>
          </cell>
        </row>
        <row r="26249">
          <cell r="B26249">
            <v>0</v>
          </cell>
          <cell r="C26249">
            <v>2014</v>
          </cell>
          <cell r="D26249" t="str">
            <v>675110  455110 - R&amp;M Contracted Srvcs: Repairs</v>
          </cell>
          <cell r="E26249" t="str">
            <v>District 8</v>
          </cell>
          <cell r="F26249" t="str">
            <v>Water</v>
          </cell>
        </row>
        <row r="26250">
          <cell r="B26250">
            <v>77897.440000000002</v>
          </cell>
          <cell r="C26250">
            <v>2014</v>
          </cell>
          <cell r="D26250" t="str">
            <v>675110  455110 - R&amp;M Contracted Srvcs: Repairs</v>
          </cell>
          <cell r="E26250" t="str">
            <v>District 6</v>
          </cell>
          <cell r="F26250" t="str">
            <v>Water</v>
          </cell>
        </row>
        <row r="26251">
          <cell r="B26251">
            <v>3047037.27</v>
          </cell>
          <cell r="C26251">
            <v>2014</v>
          </cell>
          <cell r="D26251" t="str">
            <v>675110  455110 - R&amp;M Contracted Srvcs: Repairs</v>
          </cell>
          <cell r="E26251" t="str">
            <v>District 6</v>
          </cell>
          <cell r="F26251" t="str">
            <v>Water</v>
          </cell>
        </row>
        <row r="26252">
          <cell r="B26252">
            <v>22512.63</v>
          </cell>
          <cell r="C26252">
            <v>2014</v>
          </cell>
          <cell r="D26252" t="str">
            <v>675110  455110 - R&amp;M Contracted Srvcs: Repairs</v>
          </cell>
          <cell r="E26252" t="str">
            <v>District 6</v>
          </cell>
          <cell r="F26252" t="str">
            <v>Water</v>
          </cell>
        </row>
        <row r="26253">
          <cell r="B26253">
            <v>2603276.9500000002</v>
          </cell>
          <cell r="C26253">
            <v>2014</v>
          </cell>
          <cell r="D26253" t="str">
            <v>675110  455110 - R&amp;M Contracted Srvcs: Repairs</v>
          </cell>
          <cell r="E26253" t="str">
            <v>District 6</v>
          </cell>
          <cell r="F26253" t="str">
            <v>Water</v>
          </cell>
        </row>
        <row r="26254">
          <cell r="B26254">
            <v>1104142.56</v>
          </cell>
          <cell r="C26254">
            <v>2014</v>
          </cell>
          <cell r="D26254" t="str">
            <v>675110  455110 - R&amp;M Contracted Srvcs: Repairs</v>
          </cell>
          <cell r="E26254" t="str">
            <v>District 6</v>
          </cell>
          <cell r="F26254" t="str">
            <v>Water</v>
          </cell>
        </row>
        <row r="26255">
          <cell r="B26255">
            <v>0</v>
          </cell>
          <cell r="C26255">
            <v>2014</v>
          </cell>
          <cell r="D26255" t="str">
            <v>675110  455110 - R&amp;M Contracted Srvcs: Repairs</v>
          </cell>
          <cell r="E26255" t="str">
            <v>District 8</v>
          </cell>
          <cell r="F26255" t="str">
            <v>Water</v>
          </cell>
        </row>
        <row r="26256">
          <cell r="B26256">
            <v>0</v>
          </cell>
          <cell r="C26256">
            <v>2014</v>
          </cell>
          <cell r="D26256" t="str">
            <v>675110  455110 - R&amp;M Contracted Srvcs: Repairs</v>
          </cell>
          <cell r="E26256" t="str">
            <v>District 8</v>
          </cell>
          <cell r="F26256" t="str">
            <v>Water</v>
          </cell>
        </row>
        <row r="26257">
          <cell r="B26257">
            <v>287307.8</v>
          </cell>
          <cell r="C26257">
            <v>2014</v>
          </cell>
          <cell r="D26257" t="str">
            <v>675110  455110 - R&amp;M Contracted Srvcs: Repairs</v>
          </cell>
          <cell r="E26257" t="str">
            <v>District 8</v>
          </cell>
          <cell r="F26257" t="str">
            <v>Water</v>
          </cell>
        </row>
        <row r="26258">
          <cell r="B26258">
            <v>31873.4</v>
          </cell>
          <cell r="C26258">
            <v>2014</v>
          </cell>
          <cell r="D26258" t="str">
            <v>675110  455110 - R&amp;M Contracted Srvcs: Repairs</v>
          </cell>
          <cell r="E26258" t="str">
            <v>District 8</v>
          </cell>
          <cell r="F26258" t="str">
            <v>Water</v>
          </cell>
        </row>
        <row r="26259">
          <cell r="B26259">
            <v>1701518.94</v>
          </cell>
          <cell r="C26259">
            <v>2014</v>
          </cell>
          <cell r="D26259" t="str">
            <v>675110  455110 - R&amp;M Contracted Srvcs: Repairs</v>
          </cell>
          <cell r="E26259" t="str">
            <v>District 8</v>
          </cell>
          <cell r="F26259" t="str">
            <v>Water</v>
          </cell>
        </row>
        <row r="26260">
          <cell r="B26260">
            <v>1409958.01</v>
          </cell>
          <cell r="C26260">
            <v>2014</v>
          </cell>
          <cell r="D26260" t="str">
            <v>675110  455110 - R&amp;M Contracted Srvcs: Repairs</v>
          </cell>
          <cell r="E26260" t="str">
            <v>Informal Settlements</v>
          </cell>
          <cell r="F26260" t="str">
            <v>Sewer</v>
          </cell>
        </row>
        <row r="26261">
          <cell r="B26261">
            <v>0</v>
          </cell>
          <cell r="C26261">
            <v>2014</v>
          </cell>
          <cell r="D26261" t="str">
            <v>675110  455110 - R&amp;M Contracted Srvcs: Repairs</v>
          </cell>
          <cell r="E26261" t="str">
            <v>Planning &amp; Design</v>
          </cell>
          <cell r="F26261" t="str">
            <v>Sewer</v>
          </cell>
        </row>
        <row r="26262">
          <cell r="B26262">
            <v>1519842.39</v>
          </cell>
          <cell r="C26262">
            <v>2014</v>
          </cell>
          <cell r="D26262" t="str">
            <v>675110  455110 - R&amp;M Contracted Srvcs: Repairs</v>
          </cell>
          <cell r="E26262" t="str">
            <v>Informal Settlements</v>
          </cell>
          <cell r="F26262" t="str">
            <v>Sewer</v>
          </cell>
        </row>
        <row r="26263">
          <cell r="B26263">
            <v>18680353.84</v>
          </cell>
          <cell r="C26263">
            <v>2014</v>
          </cell>
          <cell r="D26263" t="str">
            <v>675110  455110 - R&amp;M Contracted Srvcs: Repairs</v>
          </cell>
          <cell r="E26263" t="str">
            <v>Logistics</v>
          </cell>
          <cell r="F26263" t="str">
            <v>Sewer</v>
          </cell>
        </row>
        <row r="26264">
          <cell r="B26264">
            <v>173490</v>
          </cell>
          <cell r="C26264">
            <v>2014</v>
          </cell>
          <cell r="D26264" t="str">
            <v>675110  455110 - R&amp;M Contracted Srvcs: Repairs</v>
          </cell>
          <cell r="E26264" t="str">
            <v>Logistics</v>
          </cell>
          <cell r="F26264" t="str">
            <v>Sewer</v>
          </cell>
        </row>
        <row r="26265">
          <cell r="B26265">
            <v>1380</v>
          </cell>
          <cell r="C26265">
            <v>2014</v>
          </cell>
          <cell r="D26265" t="str">
            <v>675110  455110 - R&amp;M Contracted Srvcs: Repairs</v>
          </cell>
          <cell r="E26265" t="str">
            <v>Logistics</v>
          </cell>
          <cell r="F26265" t="str">
            <v>Sewer</v>
          </cell>
        </row>
        <row r="26266">
          <cell r="B26266">
            <v>7279656.54</v>
          </cell>
          <cell r="C26266">
            <v>2014</v>
          </cell>
          <cell r="D26266" t="str">
            <v>675110  455110 - R&amp;M Contracted Srvcs: Repairs</v>
          </cell>
          <cell r="E26266" t="str">
            <v>District 1</v>
          </cell>
          <cell r="F26266" t="str">
            <v>Sewer</v>
          </cell>
        </row>
        <row r="26267">
          <cell r="B26267">
            <v>0</v>
          </cell>
          <cell r="C26267">
            <v>2014</v>
          </cell>
          <cell r="D26267" t="str">
            <v>675110  455110 - R&amp;M Contracted Srvcs: Repairs</v>
          </cell>
          <cell r="E26267" t="str">
            <v>District 1</v>
          </cell>
          <cell r="F26267" t="str">
            <v>Sewer</v>
          </cell>
        </row>
        <row r="26268">
          <cell r="B26268">
            <v>13336865.050000001</v>
          </cell>
          <cell r="C26268">
            <v>2014</v>
          </cell>
          <cell r="D26268" t="str">
            <v>675110  455110 - R&amp;M Contracted Srvcs: Repairs</v>
          </cell>
          <cell r="E26268" t="str">
            <v>District 7</v>
          </cell>
          <cell r="F26268" t="str">
            <v>Sewer</v>
          </cell>
        </row>
        <row r="26269">
          <cell r="B26269">
            <v>2980833.77</v>
          </cell>
          <cell r="C26269">
            <v>2014</v>
          </cell>
          <cell r="D26269" t="str">
            <v>675110  455110 - R&amp;M Contracted Srvcs: Repairs</v>
          </cell>
          <cell r="E26269" t="str">
            <v>District 6</v>
          </cell>
          <cell r="F26269" t="str">
            <v>Sewer</v>
          </cell>
        </row>
        <row r="26270">
          <cell r="B26270">
            <v>800</v>
          </cell>
          <cell r="C26270">
            <v>2014</v>
          </cell>
          <cell r="D26270" t="str">
            <v>675110  455110 - R&amp;M Contracted Srvcs: Repairs</v>
          </cell>
          <cell r="E26270" t="str">
            <v>TOC</v>
          </cell>
          <cell r="F26270" t="str">
            <v>Sewer</v>
          </cell>
        </row>
        <row r="26271">
          <cell r="B26271">
            <v>5005152.16</v>
          </cell>
          <cell r="C26271">
            <v>2014</v>
          </cell>
          <cell r="D26271" t="str">
            <v>675110  455110 - R&amp;M Contracted Srvcs: Repairs</v>
          </cell>
          <cell r="E26271" t="str">
            <v>District 3</v>
          </cell>
          <cell r="F26271" t="str">
            <v>Sewer</v>
          </cell>
        </row>
        <row r="26272">
          <cell r="B26272">
            <v>21835920.190000001</v>
          </cell>
          <cell r="C26272">
            <v>2014</v>
          </cell>
          <cell r="D26272" t="str">
            <v>675110  455110 - R&amp;M Contracted Srvcs: Repairs</v>
          </cell>
          <cell r="E26272" t="str">
            <v>District 4</v>
          </cell>
          <cell r="F26272" t="str">
            <v>Sewer</v>
          </cell>
        </row>
        <row r="26273">
          <cell r="B26273">
            <v>19585289.82</v>
          </cell>
          <cell r="C26273">
            <v>2014</v>
          </cell>
          <cell r="D26273" t="str">
            <v>675110  455110 - R&amp;M Contracted Srvcs: Repairs</v>
          </cell>
          <cell r="E26273" t="str">
            <v>District 4</v>
          </cell>
          <cell r="F26273" t="str">
            <v>Sewer</v>
          </cell>
        </row>
        <row r="26274">
          <cell r="B26274">
            <v>8645756.5800000001</v>
          </cell>
          <cell r="C26274">
            <v>2014</v>
          </cell>
          <cell r="D26274" t="str">
            <v>675110  455110 - R&amp;M Contracted Srvcs: Repairs</v>
          </cell>
          <cell r="E26274" t="str">
            <v>District 4</v>
          </cell>
          <cell r="F26274" t="str">
            <v>Sewer</v>
          </cell>
        </row>
        <row r="26275">
          <cell r="B26275">
            <v>3688646.76</v>
          </cell>
          <cell r="C26275">
            <v>2014</v>
          </cell>
          <cell r="D26275" t="str">
            <v>675110  455110 - R&amp;M Contracted Srvcs: Repairs</v>
          </cell>
          <cell r="E26275" t="str">
            <v>District 6</v>
          </cell>
          <cell r="F26275" t="str">
            <v>Sewer</v>
          </cell>
        </row>
        <row r="26276">
          <cell r="B26276">
            <v>3209095.55</v>
          </cell>
          <cell r="C26276">
            <v>2014</v>
          </cell>
          <cell r="D26276" t="str">
            <v>675110  455110 - R&amp;M Contracted Srvcs: Repairs</v>
          </cell>
          <cell r="E26276" t="str">
            <v>District 6</v>
          </cell>
          <cell r="F26276" t="str">
            <v>Sewer</v>
          </cell>
        </row>
        <row r="26277">
          <cell r="B26277">
            <v>6858048.9100000001</v>
          </cell>
          <cell r="C26277">
            <v>2014</v>
          </cell>
          <cell r="D26277" t="str">
            <v>675110  455110 - R&amp;M Contracted Srvcs: Repairs</v>
          </cell>
          <cell r="E26277" t="str">
            <v>District 6</v>
          </cell>
          <cell r="F26277" t="str">
            <v>Sewer</v>
          </cell>
        </row>
        <row r="26278">
          <cell r="B26278">
            <v>1450883.44</v>
          </cell>
          <cell r="C26278">
            <v>2014</v>
          </cell>
          <cell r="D26278" t="str">
            <v>675110  455110 - R&amp;M Contracted Srvcs: Repairs</v>
          </cell>
          <cell r="E26278" t="str">
            <v>District 6</v>
          </cell>
          <cell r="F26278" t="str">
            <v>Sewer</v>
          </cell>
        </row>
        <row r="26279">
          <cell r="B26279">
            <v>38636699.880000003</v>
          </cell>
          <cell r="C26279">
            <v>2014</v>
          </cell>
          <cell r="D26279" t="str">
            <v>675110  455110 - R&amp;M Contracted Srvcs: Repairs</v>
          </cell>
          <cell r="E26279" t="str">
            <v>District 7</v>
          </cell>
          <cell r="F26279" t="str">
            <v>Sewer</v>
          </cell>
        </row>
        <row r="26280">
          <cell r="B26280">
            <v>2300</v>
          </cell>
          <cell r="C26280">
            <v>2014</v>
          </cell>
          <cell r="D26280" t="str">
            <v>675110  455110 - R&amp;M Contracted Srvcs: Repairs</v>
          </cell>
          <cell r="E26280" t="str">
            <v>District 7</v>
          </cell>
          <cell r="F26280" t="str">
            <v>Sewer</v>
          </cell>
        </row>
        <row r="26281">
          <cell r="B26281">
            <v>315</v>
          </cell>
          <cell r="C26281">
            <v>2014</v>
          </cell>
          <cell r="D26281" t="str">
            <v>675110  455110 - R&amp;M Contracted Srvcs: Repairs</v>
          </cell>
          <cell r="E26281" t="str">
            <v>Logistics</v>
          </cell>
          <cell r="F26281" t="str">
            <v>Water</v>
          </cell>
        </row>
        <row r="26282">
          <cell r="B26282">
            <v>65512.89</v>
          </cell>
          <cell r="C26282">
            <v>2014</v>
          </cell>
          <cell r="D26282" t="str">
            <v>675110  455110 - R&amp;M Contracted Srvcs: Repairs</v>
          </cell>
          <cell r="E26282" t="str">
            <v>Informal Settlements</v>
          </cell>
          <cell r="F26282" t="str">
            <v>Water</v>
          </cell>
        </row>
        <row r="26283">
          <cell r="B26283">
            <v>181361.5</v>
          </cell>
          <cell r="C26283">
            <v>2014</v>
          </cell>
          <cell r="D26283" t="str">
            <v>675110  455110 - R&amp;M Contracted Srvcs: Repairs</v>
          </cell>
          <cell r="E26283" t="str">
            <v>TOC</v>
          </cell>
          <cell r="F26283" t="str">
            <v>Water</v>
          </cell>
        </row>
        <row r="26284">
          <cell r="B26284">
            <v>86005.72</v>
          </cell>
          <cell r="C26284">
            <v>2014</v>
          </cell>
          <cell r="D26284" t="str">
            <v>675110  455110 - R&amp;M Contracted Srvcs: Repairs</v>
          </cell>
          <cell r="E26284" t="str">
            <v>Informal Settlements</v>
          </cell>
          <cell r="F26284" t="str">
            <v>Water</v>
          </cell>
        </row>
        <row r="26285">
          <cell r="B26285">
            <v>388285</v>
          </cell>
          <cell r="C26285">
            <v>2014</v>
          </cell>
          <cell r="D26285" t="str">
            <v>675110  455110 - R&amp;M Contracted Srvcs: Repairs</v>
          </cell>
          <cell r="E26285" t="str">
            <v>Logistics</v>
          </cell>
          <cell r="F26285" t="str">
            <v>Water</v>
          </cell>
        </row>
        <row r="26286">
          <cell r="B26286">
            <v>367323.6</v>
          </cell>
          <cell r="C26286">
            <v>2014</v>
          </cell>
          <cell r="D26286" t="str">
            <v>675110  455110 - R&amp;M Contracted Srvcs: Repairs</v>
          </cell>
          <cell r="E26286" t="str">
            <v>Logistics</v>
          </cell>
          <cell r="F26286" t="str">
            <v>Water</v>
          </cell>
        </row>
        <row r="26287">
          <cell r="B26287">
            <v>5578757.6399999997</v>
          </cell>
          <cell r="C26287">
            <v>2014</v>
          </cell>
          <cell r="D26287" t="str">
            <v>675110  455110 - R&amp;M Contracted Srvcs: Repairs</v>
          </cell>
          <cell r="E26287" t="str">
            <v>Logistics</v>
          </cell>
          <cell r="F26287" t="str">
            <v>Water</v>
          </cell>
        </row>
        <row r="26288">
          <cell r="B26288">
            <v>676885.87</v>
          </cell>
          <cell r="C26288">
            <v>2014</v>
          </cell>
          <cell r="D26288" t="str">
            <v>675110  455110 - R&amp;M Contracted Srvcs: Repairs</v>
          </cell>
          <cell r="E26288" t="str">
            <v>Logistics</v>
          </cell>
          <cell r="F26288" t="str">
            <v>Water</v>
          </cell>
        </row>
        <row r="26289">
          <cell r="B26289">
            <v>679495.74</v>
          </cell>
          <cell r="C26289">
            <v>2014</v>
          </cell>
          <cell r="D26289" t="str">
            <v>675110  455110 - R&amp;M Contracted Srvcs: Repairs</v>
          </cell>
          <cell r="E26289" t="str">
            <v>Logistics</v>
          </cell>
          <cell r="F26289" t="str">
            <v>Water</v>
          </cell>
        </row>
        <row r="26290">
          <cell r="B26290">
            <v>828170.16</v>
          </cell>
          <cell r="C26290">
            <v>2014</v>
          </cell>
          <cell r="D26290" t="str">
            <v>679110  600110 - R&amp;M Labour to Operating</v>
          </cell>
          <cell r="E26290" t="str">
            <v>Logistics</v>
          </cell>
          <cell r="F26290" t="str">
            <v>Water</v>
          </cell>
        </row>
        <row r="26291">
          <cell r="B26291">
            <v>74546.850000000006</v>
          </cell>
          <cell r="C26291">
            <v>2014</v>
          </cell>
          <cell r="D26291" t="str">
            <v>679110  600110 - R&amp;M Labour to Operating</v>
          </cell>
          <cell r="E26291" t="str">
            <v>Logistics</v>
          </cell>
          <cell r="F26291" t="str">
            <v>Water</v>
          </cell>
        </row>
        <row r="26292">
          <cell r="B26292">
            <v>39428031.560000002</v>
          </cell>
          <cell r="C26292">
            <v>2014</v>
          </cell>
          <cell r="D26292" t="str">
            <v>679110  600110 - R&amp;M Labour to Operating</v>
          </cell>
          <cell r="E26292" t="str">
            <v>District 1</v>
          </cell>
          <cell r="F26292" t="str">
            <v>Water</v>
          </cell>
        </row>
        <row r="26293">
          <cell r="B26293">
            <v>174.38</v>
          </cell>
          <cell r="C26293">
            <v>2014</v>
          </cell>
          <cell r="D26293" t="str">
            <v>679110  600110 - R&amp;M Labour to Operating</v>
          </cell>
          <cell r="E26293" t="str">
            <v>District 1</v>
          </cell>
          <cell r="F26293" t="str">
            <v>Water</v>
          </cell>
        </row>
        <row r="26294">
          <cell r="B26294">
            <v>143849.65</v>
          </cell>
          <cell r="C26294">
            <v>2014</v>
          </cell>
          <cell r="D26294" t="str">
            <v>679110  600110 - R&amp;M Labour to Operating</v>
          </cell>
          <cell r="E26294" t="str">
            <v>District 1</v>
          </cell>
          <cell r="F26294" t="str">
            <v>Water</v>
          </cell>
        </row>
        <row r="26295">
          <cell r="B26295">
            <v>5450.63</v>
          </cell>
          <cell r="C26295">
            <v>2014</v>
          </cell>
          <cell r="D26295" t="str">
            <v>679110  600110 - R&amp;M Labour to Operating</v>
          </cell>
          <cell r="E26295" t="str">
            <v>District 1</v>
          </cell>
          <cell r="F26295" t="str">
            <v>Water</v>
          </cell>
        </row>
        <row r="26296">
          <cell r="B26296">
            <v>1832.64</v>
          </cell>
          <cell r="C26296">
            <v>2014</v>
          </cell>
          <cell r="D26296" t="str">
            <v>679110  600110 - R&amp;M Labour to Operating</v>
          </cell>
          <cell r="E26296" t="str">
            <v>TOC</v>
          </cell>
          <cell r="F26296" t="str">
            <v>Water</v>
          </cell>
        </row>
        <row r="26297">
          <cell r="B26297">
            <v>0</v>
          </cell>
          <cell r="C26297">
            <v>2014</v>
          </cell>
          <cell r="D26297" t="str">
            <v>679110  600110 - R&amp;M Labour to Operating</v>
          </cell>
          <cell r="E26297" t="str">
            <v>District 6</v>
          </cell>
          <cell r="F26297" t="str">
            <v>Water</v>
          </cell>
        </row>
        <row r="26298">
          <cell r="B26298">
            <v>20083790.190000001</v>
          </cell>
          <cell r="C26298">
            <v>2014</v>
          </cell>
          <cell r="D26298" t="str">
            <v>679110  600110 - R&amp;M Labour to Operating</v>
          </cell>
          <cell r="E26298" t="str">
            <v>District 8</v>
          </cell>
          <cell r="F26298" t="str">
            <v>Water</v>
          </cell>
        </row>
        <row r="26299">
          <cell r="B26299">
            <v>14538735.08</v>
          </cell>
          <cell r="C26299">
            <v>2014</v>
          </cell>
          <cell r="D26299" t="str">
            <v>679110  600110 - R&amp;M Labour to Operating</v>
          </cell>
          <cell r="E26299" t="str">
            <v>District 6</v>
          </cell>
          <cell r="F26299" t="str">
            <v>Water</v>
          </cell>
        </row>
        <row r="26300">
          <cell r="B26300">
            <v>550950.16</v>
          </cell>
          <cell r="C26300">
            <v>2014</v>
          </cell>
          <cell r="D26300" t="str">
            <v>679110  600110 - R&amp;M Labour to Operating</v>
          </cell>
          <cell r="E26300" t="str">
            <v>District 3</v>
          </cell>
          <cell r="F26300" t="str">
            <v>Water</v>
          </cell>
        </row>
        <row r="26301">
          <cell r="B26301">
            <v>195.9</v>
          </cell>
          <cell r="C26301">
            <v>2014</v>
          </cell>
          <cell r="D26301" t="str">
            <v>679110  600110 - R&amp;M Labour to Operating</v>
          </cell>
          <cell r="E26301" t="str">
            <v>District 3</v>
          </cell>
          <cell r="F26301" t="str">
            <v>Water</v>
          </cell>
        </row>
        <row r="26302">
          <cell r="B26302">
            <v>3088592.46</v>
          </cell>
          <cell r="C26302">
            <v>2014</v>
          </cell>
          <cell r="D26302" t="str">
            <v>679110  600110 - R&amp;M Labour to Operating</v>
          </cell>
          <cell r="E26302" t="str">
            <v>District 3</v>
          </cell>
          <cell r="F26302" t="str">
            <v>Water</v>
          </cell>
        </row>
        <row r="26303">
          <cell r="B26303">
            <v>174.38</v>
          </cell>
          <cell r="C26303">
            <v>2014</v>
          </cell>
          <cell r="D26303" t="str">
            <v>679110  600110 - R&amp;M Labour to Operating</v>
          </cell>
          <cell r="E26303" t="str">
            <v>District 4</v>
          </cell>
          <cell r="F26303" t="str">
            <v>Water</v>
          </cell>
        </row>
        <row r="26304">
          <cell r="B26304">
            <v>348.76</v>
          </cell>
          <cell r="C26304">
            <v>2014</v>
          </cell>
          <cell r="D26304" t="str">
            <v>679110  600110 - R&amp;M Labour to Operating</v>
          </cell>
          <cell r="E26304" t="str">
            <v>District 4</v>
          </cell>
          <cell r="F26304" t="str">
            <v>Water</v>
          </cell>
        </row>
        <row r="26305">
          <cell r="B26305">
            <v>12590954.08</v>
          </cell>
          <cell r="C26305">
            <v>2014</v>
          </cell>
          <cell r="D26305" t="str">
            <v>679110  600110 - R&amp;M Labour to Operating</v>
          </cell>
          <cell r="E26305" t="str">
            <v>District 4</v>
          </cell>
          <cell r="F26305" t="str">
            <v>Water</v>
          </cell>
        </row>
        <row r="26306">
          <cell r="B26306">
            <v>8767761.5399999991</v>
          </cell>
          <cell r="C26306">
            <v>2014</v>
          </cell>
          <cell r="D26306" t="str">
            <v>679110  600110 - R&amp;M Labour to Operating</v>
          </cell>
          <cell r="E26306" t="str">
            <v>District 4</v>
          </cell>
          <cell r="F26306" t="str">
            <v>Water</v>
          </cell>
        </row>
        <row r="26307">
          <cell r="B26307">
            <v>4225176.91</v>
          </cell>
          <cell r="C26307">
            <v>2014</v>
          </cell>
          <cell r="D26307" t="str">
            <v>679110  600110 - R&amp;M Labour to Operating</v>
          </cell>
          <cell r="E26307" t="str">
            <v>District 4</v>
          </cell>
          <cell r="F26307" t="str">
            <v>Water</v>
          </cell>
        </row>
        <row r="26308">
          <cell r="B26308">
            <v>26202587.18</v>
          </cell>
          <cell r="C26308">
            <v>2014</v>
          </cell>
          <cell r="D26308" t="str">
            <v>679110  600110 - R&amp;M Labour to Operating</v>
          </cell>
          <cell r="E26308" t="str">
            <v>District 8</v>
          </cell>
          <cell r="F26308" t="str">
            <v>Water</v>
          </cell>
        </row>
        <row r="26309">
          <cell r="B26309">
            <v>12164.31</v>
          </cell>
          <cell r="C26309">
            <v>2014</v>
          </cell>
          <cell r="D26309" t="str">
            <v>679110  600110 - R&amp;M Labour to Operating</v>
          </cell>
          <cell r="E26309" t="str">
            <v>District 8</v>
          </cell>
          <cell r="F26309" t="str">
            <v>Water</v>
          </cell>
        </row>
        <row r="26310">
          <cell r="B26310">
            <v>4274.76</v>
          </cell>
          <cell r="C26310">
            <v>2014</v>
          </cell>
          <cell r="D26310" t="str">
            <v>679110  600110 - R&amp;M Labour to Operating</v>
          </cell>
          <cell r="E26310" t="str">
            <v>District 6</v>
          </cell>
          <cell r="F26310" t="str">
            <v>Water</v>
          </cell>
        </row>
        <row r="26311">
          <cell r="B26311">
            <v>26757.439999999999</v>
          </cell>
          <cell r="C26311">
            <v>2014</v>
          </cell>
          <cell r="D26311" t="str">
            <v>679110  600110 - R&amp;M Labour to Operating</v>
          </cell>
          <cell r="E26311" t="str">
            <v>District 6</v>
          </cell>
          <cell r="F26311" t="str">
            <v>Water</v>
          </cell>
        </row>
        <row r="26312">
          <cell r="B26312">
            <v>9545579.7300000004</v>
          </cell>
          <cell r="C26312">
            <v>2014</v>
          </cell>
          <cell r="D26312" t="str">
            <v>679110  600110 - R&amp;M Labour to Operating</v>
          </cell>
          <cell r="E26312" t="str">
            <v>District 6</v>
          </cell>
          <cell r="F26312" t="str">
            <v>Water</v>
          </cell>
        </row>
        <row r="26313">
          <cell r="B26313">
            <v>6087925.7699999996</v>
          </cell>
          <cell r="C26313">
            <v>2014</v>
          </cell>
          <cell r="D26313" t="str">
            <v>679110  600110 - R&amp;M Labour to Operating</v>
          </cell>
          <cell r="E26313" t="str">
            <v>District 6</v>
          </cell>
          <cell r="F26313" t="str">
            <v>Water</v>
          </cell>
        </row>
        <row r="26314">
          <cell r="B26314">
            <v>12520117.119999999</v>
          </cell>
          <cell r="C26314">
            <v>2014</v>
          </cell>
          <cell r="D26314" t="str">
            <v>679110  600110 - R&amp;M Labour to Operating</v>
          </cell>
          <cell r="E26314" t="str">
            <v>District 6</v>
          </cell>
          <cell r="F26314" t="str">
            <v>Water</v>
          </cell>
        </row>
        <row r="26315">
          <cell r="B26315">
            <v>7786852.7599999998</v>
          </cell>
          <cell r="C26315">
            <v>2014</v>
          </cell>
          <cell r="D26315" t="str">
            <v>679110  600110 - R&amp;M Labour to Operating</v>
          </cell>
          <cell r="E26315" t="str">
            <v>District 6</v>
          </cell>
          <cell r="F26315" t="str">
            <v>Water</v>
          </cell>
        </row>
        <row r="26316">
          <cell r="B26316">
            <v>0</v>
          </cell>
          <cell r="C26316">
            <v>2014</v>
          </cell>
          <cell r="D26316" t="str">
            <v>679110  600110 - R&amp;M Labour to Operating</v>
          </cell>
          <cell r="E26316" t="str">
            <v>District 8</v>
          </cell>
          <cell r="F26316" t="str">
            <v>Water</v>
          </cell>
        </row>
        <row r="26317">
          <cell r="B26317">
            <v>3161760.49</v>
          </cell>
          <cell r="C26317">
            <v>2014</v>
          </cell>
          <cell r="D26317" t="str">
            <v>679110  600110 - R&amp;M Labour to Operating</v>
          </cell>
          <cell r="E26317" t="str">
            <v>District 8</v>
          </cell>
          <cell r="F26317" t="str">
            <v>Water</v>
          </cell>
        </row>
        <row r="26318">
          <cell r="B26318">
            <v>54483.839999999997</v>
          </cell>
          <cell r="C26318">
            <v>2014</v>
          </cell>
          <cell r="D26318" t="str">
            <v>679110  600110 - R&amp;M Labour to Operating</v>
          </cell>
          <cell r="E26318" t="str">
            <v>District 8</v>
          </cell>
          <cell r="F26318" t="str">
            <v>Water</v>
          </cell>
        </row>
        <row r="26319">
          <cell r="B26319">
            <v>195.9</v>
          </cell>
          <cell r="C26319">
            <v>2014</v>
          </cell>
          <cell r="D26319" t="str">
            <v>679110  600110 - R&amp;M Labour to Operating</v>
          </cell>
          <cell r="E26319" t="str">
            <v>District 8</v>
          </cell>
          <cell r="F26319" t="str">
            <v>Water</v>
          </cell>
        </row>
        <row r="26320">
          <cell r="B26320">
            <v>46482320.460000001</v>
          </cell>
          <cell r="C26320">
            <v>2014</v>
          </cell>
          <cell r="D26320" t="str">
            <v>679110  600110 - R&amp;M Labour to Operating</v>
          </cell>
          <cell r="E26320" t="str">
            <v>District 8</v>
          </cell>
          <cell r="F26320" t="str">
            <v>Water</v>
          </cell>
        </row>
        <row r="26321">
          <cell r="B26321">
            <v>1220.6300000000001</v>
          </cell>
          <cell r="C26321">
            <v>2014</v>
          </cell>
          <cell r="D26321" t="str">
            <v>679110  600110 - R&amp;M Labour to Operating</v>
          </cell>
          <cell r="E26321" t="str">
            <v>District 8</v>
          </cell>
          <cell r="F26321" t="str">
            <v>Water</v>
          </cell>
        </row>
        <row r="26322">
          <cell r="B26322">
            <v>6791.68</v>
          </cell>
          <cell r="C26322">
            <v>2014</v>
          </cell>
          <cell r="D26322" t="str">
            <v>679110  600110 - R&amp;M Labour to Operating</v>
          </cell>
          <cell r="E26322" t="str">
            <v>Logistics</v>
          </cell>
          <cell r="F26322" t="str">
            <v>Water</v>
          </cell>
        </row>
        <row r="26323">
          <cell r="B26323">
            <v>5442780.0300000003</v>
          </cell>
          <cell r="C26323">
            <v>2014</v>
          </cell>
          <cell r="D26323" t="str">
            <v>679110  600110 - R&amp;M Labour to Operating</v>
          </cell>
          <cell r="E26323" t="str">
            <v>Informal Settlements</v>
          </cell>
          <cell r="F26323" t="str">
            <v>Sewer</v>
          </cell>
        </row>
        <row r="26324">
          <cell r="B26324">
            <v>370.28</v>
          </cell>
          <cell r="C26324">
            <v>2014</v>
          </cell>
          <cell r="D26324" t="str">
            <v>679110  600110 - R&amp;M Labour to Operating</v>
          </cell>
          <cell r="E26324" t="str">
            <v>Planning &amp; Design</v>
          </cell>
          <cell r="F26324" t="str">
            <v>Sewer</v>
          </cell>
        </row>
        <row r="26325">
          <cell r="B26325">
            <v>3120815.74</v>
          </cell>
          <cell r="C26325">
            <v>2014</v>
          </cell>
          <cell r="D26325" t="str">
            <v>679110  600110 - R&amp;M Labour to Operating</v>
          </cell>
          <cell r="E26325" t="str">
            <v>Informal Settlements</v>
          </cell>
          <cell r="F26325" t="str">
            <v>Sewer</v>
          </cell>
        </row>
        <row r="26326">
          <cell r="B26326">
            <v>39483752.159999996</v>
          </cell>
          <cell r="C26326">
            <v>2014</v>
          </cell>
          <cell r="D26326" t="str">
            <v>679110  600110 - R&amp;M Labour to Operating</v>
          </cell>
          <cell r="E26326" t="str">
            <v>Logistics</v>
          </cell>
          <cell r="F26326" t="str">
            <v>Sewer</v>
          </cell>
        </row>
        <row r="26327">
          <cell r="B26327">
            <v>27118.47</v>
          </cell>
          <cell r="C26327">
            <v>2014</v>
          </cell>
          <cell r="D26327" t="str">
            <v>679110  600110 - R&amp;M Labour to Operating</v>
          </cell>
          <cell r="E26327" t="str">
            <v>Logistics</v>
          </cell>
          <cell r="F26327" t="str">
            <v>Sewer</v>
          </cell>
        </row>
        <row r="26328">
          <cell r="B26328">
            <v>24541</v>
          </cell>
          <cell r="C26328">
            <v>2014</v>
          </cell>
          <cell r="D26328" t="str">
            <v>679110  600110 - R&amp;M Labour to Operating</v>
          </cell>
          <cell r="E26328" t="str">
            <v>Logistics</v>
          </cell>
          <cell r="F26328" t="str">
            <v>Sewer</v>
          </cell>
        </row>
        <row r="26329">
          <cell r="B26329">
            <v>11870968.550000001</v>
          </cell>
          <cell r="C26329">
            <v>2014</v>
          </cell>
          <cell r="D26329" t="str">
            <v>679110  600110 - R&amp;M Labour to Operating</v>
          </cell>
          <cell r="E26329" t="str">
            <v>District 1</v>
          </cell>
          <cell r="F26329" t="str">
            <v>Sewer</v>
          </cell>
        </row>
        <row r="26330">
          <cell r="B26330">
            <v>0</v>
          </cell>
          <cell r="C26330">
            <v>2014</v>
          </cell>
          <cell r="D26330" t="str">
            <v>679110  600110 - R&amp;M Labour to Operating</v>
          </cell>
          <cell r="E26330" t="str">
            <v>District 1</v>
          </cell>
          <cell r="F26330" t="str">
            <v>Sewer</v>
          </cell>
        </row>
        <row r="26331">
          <cell r="B26331">
            <v>14591223.470000001</v>
          </cell>
          <cell r="C26331">
            <v>2014</v>
          </cell>
          <cell r="D26331" t="str">
            <v>679110  600110 - R&amp;M Labour to Operating</v>
          </cell>
          <cell r="E26331" t="str">
            <v>District 7</v>
          </cell>
          <cell r="F26331" t="str">
            <v>Sewer</v>
          </cell>
        </row>
        <row r="26332">
          <cell r="B26332">
            <v>6206620.7199999997</v>
          </cell>
          <cell r="C26332">
            <v>2014</v>
          </cell>
          <cell r="D26332" t="str">
            <v>679110  600110 - R&amp;M Labour to Operating</v>
          </cell>
          <cell r="E26332" t="str">
            <v>District 6</v>
          </cell>
          <cell r="F26332" t="str">
            <v>Sewer</v>
          </cell>
        </row>
        <row r="26333">
          <cell r="B26333">
            <v>2711288.65</v>
          </cell>
          <cell r="C26333">
            <v>2014</v>
          </cell>
          <cell r="D26333" t="str">
            <v>679110  600110 - R&amp;M Labour to Operating</v>
          </cell>
          <cell r="E26333" t="str">
            <v>District 3</v>
          </cell>
          <cell r="F26333" t="str">
            <v>Sewer</v>
          </cell>
        </row>
        <row r="26334">
          <cell r="B26334">
            <v>15126031.800000001</v>
          </cell>
          <cell r="C26334">
            <v>2014</v>
          </cell>
          <cell r="D26334" t="str">
            <v>679110  600110 - R&amp;M Labour to Operating</v>
          </cell>
          <cell r="E26334" t="str">
            <v>District 4</v>
          </cell>
          <cell r="F26334" t="str">
            <v>Sewer</v>
          </cell>
        </row>
        <row r="26335">
          <cell r="B26335">
            <v>11911819.449999999</v>
          </cell>
          <cell r="C26335">
            <v>2014</v>
          </cell>
          <cell r="D26335" t="str">
            <v>679110  600110 - R&amp;M Labour to Operating</v>
          </cell>
          <cell r="E26335" t="str">
            <v>District 4</v>
          </cell>
          <cell r="F26335" t="str">
            <v>Sewer</v>
          </cell>
        </row>
        <row r="26336">
          <cell r="B26336">
            <v>9183.73</v>
          </cell>
          <cell r="C26336">
            <v>2014</v>
          </cell>
          <cell r="D26336" t="str">
            <v>679110  600110 - R&amp;M Labour to Operating</v>
          </cell>
          <cell r="E26336" t="str">
            <v>District 4</v>
          </cell>
          <cell r="F26336" t="str">
            <v>Sewer</v>
          </cell>
        </row>
        <row r="26337">
          <cell r="B26337">
            <v>4611278.6900000004</v>
          </cell>
          <cell r="C26337">
            <v>2014</v>
          </cell>
          <cell r="D26337" t="str">
            <v>679110  600110 - R&amp;M Labour to Operating</v>
          </cell>
          <cell r="E26337" t="str">
            <v>District 4</v>
          </cell>
          <cell r="F26337" t="str">
            <v>Sewer</v>
          </cell>
        </row>
        <row r="26338">
          <cell r="B26338">
            <v>8763572.6500000004</v>
          </cell>
          <cell r="C26338">
            <v>2014</v>
          </cell>
          <cell r="D26338" t="str">
            <v>679110  600110 - R&amp;M Labour to Operating</v>
          </cell>
          <cell r="E26338" t="str">
            <v>District 7</v>
          </cell>
          <cell r="F26338" t="str">
            <v>Sewer</v>
          </cell>
        </row>
        <row r="26339">
          <cell r="B26339">
            <v>7479381.6299999999</v>
          </cell>
          <cell r="C26339">
            <v>2014</v>
          </cell>
          <cell r="D26339" t="str">
            <v>679110  600110 - R&amp;M Labour to Operating</v>
          </cell>
          <cell r="E26339" t="str">
            <v>District 6</v>
          </cell>
          <cell r="F26339" t="str">
            <v>Sewer</v>
          </cell>
        </row>
        <row r="26340">
          <cell r="B26340">
            <v>6579179.7800000003</v>
          </cell>
          <cell r="C26340">
            <v>2014</v>
          </cell>
          <cell r="D26340" t="str">
            <v>679110  600110 - R&amp;M Labour to Operating</v>
          </cell>
          <cell r="E26340" t="str">
            <v>District 6</v>
          </cell>
          <cell r="F26340" t="str">
            <v>Sewer</v>
          </cell>
        </row>
        <row r="26341">
          <cell r="B26341">
            <v>6769624.4000000004</v>
          </cell>
          <cell r="C26341">
            <v>2014</v>
          </cell>
          <cell r="D26341" t="str">
            <v>679110  600110 - R&amp;M Labour to Operating</v>
          </cell>
          <cell r="E26341" t="str">
            <v>District 6</v>
          </cell>
          <cell r="F26341" t="str">
            <v>Sewer</v>
          </cell>
        </row>
        <row r="26342">
          <cell r="B26342">
            <v>3814341.28</v>
          </cell>
          <cell r="C26342">
            <v>2014</v>
          </cell>
          <cell r="D26342" t="str">
            <v>679110  600110 - R&amp;M Labour to Operating</v>
          </cell>
          <cell r="E26342" t="str">
            <v>District 6</v>
          </cell>
          <cell r="F26342" t="str">
            <v>Sewer</v>
          </cell>
        </row>
        <row r="26343">
          <cell r="B26343">
            <v>9999.58</v>
          </cell>
          <cell r="C26343">
            <v>2014</v>
          </cell>
          <cell r="D26343" t="str">
            <v>679110  600110 - R&amp;M Labour to Operating</v>
          </cell>
          <cell r="E26343" t="str">
            <v>District 7</v>
          </cell>
          <cell r="F26343" t="str">
            <v>Sewer</v>
          </cell>
        </row>
        <row r="26344">
          <cell r="B26344">
            <v>34127420.57</v>
          </cell>
          <cell r="C26344">
            <v>2014</v>
          </cell>
          <cell r="D26344" t="str">
            <v>679110  600110 - R&amp;M Labour to Operating</v>
          </cell>
          <cell r="E26344" t="str">
            <v>District 7</v>
          </cell>
          <cell r="F26344" t="str">
            <v>Sewer</v>
          </cell>
        </row>
        <row r="26345">
          <cell r="B26345">
            <v>21460.69</v>
          </cell>
          <cell r="C26345">
            <v>2014</v>
          </cell>
          <cell r="D26345" t="str">
            <v>679110  600110 - R&amp;M Labour to Operating</v>
          </cell>
          <cell r="E26345" t="str">
            <v>Logistics</v>
          </cell>
          <cell r="F26345" t="str">
            <v>Water</v>
          </cell>
        </row>
        <row r="26346">
          <cell r="B26346">
            <v>2683682.66</v>
          </cell>
          <cell r="C26346">
            <v>2014</v>
          </cell>
          <cell r="D26346" t="str">
            <v>679110  600110 - R&amp;M Labour to Operating</v>
          </cell>
          <cell r="E26346" t="str">
            <v>Informal Settlements</v>
          </cell>
          <cell r="F26346" t="str">
            <v>Water</v>
          </cell>
        </row>
        <row r="26347">
          <cell r="B26347">
            <v>395006.71</v>
          </cell>
          <cell r="C26347">
            <v>2014</v>
          </cell>
          <cell r="D26347" t="str">
            <v>679110  600110 - R&amp;M Labour to Operating</v>
          </cell>
          <cell r="E26347" t="str">
            <v>Planning &amp; Design</v>
          </cell>
          <cell r="F26347" t="str">
            <v>Water</v>
          </cell>
        </row>
        <row r="26348">
          <cell r="B26348">
            <v>5357.93</v>
          </cell>
          <cell r="C26348">
            <v>2014</v>
          </cell>
          <cell r="D26348" t="str">
            <v>679110  600110 - R&amp;M Labour to Operating</v>
          </cell>
          <cell r="E26348" t="str">
            <v>TOC</v>
          </cell>
          <cell r="F26348" t="str">
            <v>Water</v>
          </cell>
        </row>
        <row r="26349">
          <cell r="B26349">
            <v>990556.97</v>
          </cell>
          <cell r="C26349">
            <v>2014</v>
          </cell>
          <cell r="D26349" t="str">
            <v>679110  600110 - R&amp;M Labour to Operating</v>
          </cell>
          <cell r="E26349" t="str">
            <v>Informal Settlements</v>
          </cell>
          <cell r="F26349" t="str">
            <v>Water</v>
          </cell>
        </row>
        <row r="26350">
          <cell r="B26350">
            <v>129233.33</v>
          </cell>
          <cell r="C26350">
            <v>2014</v>
          </cell>
          <cell r="D26350" t="str">
            <v>679110  600110 - R&amp;M Labour to Operating</v>
          </cell>
          <cell r="E26350" t="str">
            <v>Logistics</v>
          </cell>
          <cell r="F26350" t="str">
            <v>Water</v>
          </cell>
        </row>
        <row r="26351">
          <cell r="B26351">
            <v>526694.80000000005</v>
          </cell>
          <cell r="C26351">
            <v>2014</v>
          </cell>
          <cell r="D26351" t="str">
            <v>679110  600110 - R&amp;M Labour to Operating</v>
          </cell>
          <cell r="E26351" t="str">
            <v>Logistics</v>
          </cell>
          <cell r="F26351" t="str">
            <v>Water</v>
          </cell>
        </row>
        <row r="26352">
          <cell r="B26352">
            <v>53592.23</v>
          </cell>
          <cell r="C26352">
            <v>2014</v>
          </cell>
          <cell r="D26352" t="str">
            <v>679110  600110 - R&amp;M Labour to Operating</v>
          </cell>
          <cell r="E26352" t="str">
            <v>Logistics</v>
          </cell>
          <cell r="F26352" t="str">
            <v>Water</v>
          </cell>
        </row>
        <row r="26353">
          <cell r="B26353">
            <v>3760383.09</v>
          </cell>
          <cell r="C26353">
            <v>2014</v>
          </cell>
          <cell r="D26353" t="str">
            <v>679110  600110 - R&amp;M Labour to Operating</v>
          </cell>
          <cell r="E26353" t="str">
            <v>Logistics</v>
          </cell>
          <cell r="F26353" t="str">
            <v>Water</v>
          </cell>
        </row>
        <row r="26354">
          <cell r="B26354">
            <v>285593.32</v>
          </cell>
          <cell r="C26354">
            <v>2014</v>
          </cell>
          <cell r="D26354" t="str">
            <v>679110  600110 - R&amp;M Labour to Operating</v>
          </cell>
          <cell r="E26354" t="str">
            <v>Logistics</v>
          </cell>
          <cell r="F26354" t="str">
            <v>Water</v>
          </cell>
        </row>
        <row r="26355">
          <cell r="B26355">
            <v>647706.05000000005</v>
          </cell>
          <cell r="C26355">
            <v>2014</v>
          </cell>
          <cell r="D26355" t="str">
            <v>679140  600140 - R&amp;M Plant &amp; Equip to Operating</v>
          </cell>
          <cell r="E26355" t="str">
            <v>District 8</v>
          </cell>
          <cell r="F26355" t="str">
            <v>Water</v>
          </cell>
        </row>
        <row r="26356">
          <cell r="B26356">
            <v>16601.68</v>
          </cell>
          <cell r="C26356">
            <v>2014</v>
          </cell>
          <cell r="D26356" t="str">
            <v>679140  600140 - R&amp;M Plant &amp; Equip to Operating</v>
          </cell>
          <cell r="E26356" t="str">
            <v>District 8</v>
          </cell>
          <cell r="F26356" t="str">
            <v>Water</v>
          </cell>
        </row>
        <row r="26357">
          <cell r="B26357">
            <v>437662.56</v>
          </cell>
          <cell r="C26357">
            <v>2014</v>
          </cell>
          <cell r="D26357" t="str">
            <v>679140  600140 - R&amp;M Plant &amp; Equip to Operating</v>
          </cell>
          <cell r="E26357" t="str">
            <v>District 6</v>
          </cell>
          <cell r="F26357" t="str">
            <v>Water</v>
          </cell>
        </row>
        <row r="26358">
          <cell r="B26358">
            <v>7972.7</v>
          </cell>
          <cell r="C26358">
            <v>2014</v>
          </cell>
          <cell r="D26358" t="str">
            <v>679140  600140 - R&amp;M Plant &amp; Equip to Operating</v>
          </cell>
          <cell r="E26358" t="str">
            <v>District 6</v>
          </cell>
          <cell r="F26358" t="str">
            <v>Water</v>
          </cell>
        </row>
        <row r="26359">
          <cell r="B26359">
            <v>15610.87</v>
          </cell>
          <cell r="C26359">
            <v>2014</v>
          </cell>
          <cell r="D26359" t="str">
            <v>679140  600140 - R&amp;M Plant &amp; Equip to Operating</v>
          </cell>
          <cell r="E26359" t="str">
            <v>District 6</v>
          </cell>
          <cell r="F26359" t="str">
            <v>Water</v>
          </cell>
        </row>
        <row r="26360">
          <cell r="B26360">
            <v>100927.86</v>
          </cell>
          <cell r="C26360">
            <v>2014</v>
          </cell>
          <cell r="D26360" t="str">
            <v>679140  600140 - R&amp;M Plant &amp; Equip to Operating</v>
          </cell>
          <cell r="E26360" t="str">
            <v>District 6</v>
          </cell>
          <cell r="F26360" t="str">
            <v>Water</v>
          </cell>
        </row>
        <row r="26361">
          <cell r="B26361">
            <v>0</v>
          </cell>
          <cell r="C26361">
            <v>2014</v>
          </cell>
          <cell r="D26361" t="str">
            <v>679140  600140 - R&amp;M Plant &amp; Equip to Operating</v>
          </cell>
          <cell r="E26361" t="str">
            <v>District 6</v>
          </cell>
          <cell r="F26361" t="str">
            <v>Water</v>
          </cell>
        </row>
        <row r="26362">
          <cell r="B26362">
            <v>303385.69</v>
          </cell>
          <cell r="C26362">
            <v>2014</v>
          </cell>
          <cell r="D26362" t="str">
            <v>679140  600140 - R&amp;M Plant &amp; Equip to Operating</v>
          </cell>
          <cell r="E26362" t="str">
            <v>District 8</v>
          </cell>
          <cell r="F26362" t="str">
            <v>Water</v>
          </cell>
        </row>
        <row r="26363">
          <cell r="B26363">
            <v>6610.41</v>
          </cell>
          <cell r="C26363">
            <v>2014</v>
          </cell>
          <cell r="D26363" t="str">
            <v>679140  600140 - R&amp;M Plant &amp; Equip to Operating</v>
          </cell>
          <cell r="E26363" t="str">
            <v>District 4</v>
          </cell>
          <cell r="F26363" t="str">
            <v>Water</v>
          </cell>
        </row>
        <row r="26364">
          <cell r="B26364">
            <v>0</v>
          </cell>
          <cell r="C26364">
            <v>2014</v>
          </cell>
          <cell r="D26364" t="str">
            <v>679140  600140 - R&amp;M Plant &amp; Equip to Operating</v>
          </cell>
          <cell r="E26364" t="str">
            <v>District 4</v>
          </cell>
          <cell r="F26364" t="str">
            <v>Water</v>
          </cell>
        </row>
        <row r="26365">
          <cell r="B26365">
            <v>100000.8</v>
          </cell>
          <cell r="C26365">
            <v>2014</v>
          </cell>
          <cell r="D26365" t="str">
            <v>679140  600140 - R&amp;M Plant &amp; Equip to Operating</v>
          </cell>
          <cell r="E26365" t="str">
            <v>District 4</v>
          </cell>
          <cell r="F26365" t="str">
            <v>Water</v>
          </cell>
        </row>
        <row r="26366">
          <cell r="B26366">
            <v>489.66</v>
          </cell>
          <cell r="C26366">
            <v>2014</v>
          </cell>
          <cell r="D26366" t="str">
            <v>679140  600140 - R&amp;M Plant &amp; Equip to Operating</v>
          </cell>
          <cell r="E26366" t="str">
            <v>District 3</v>
          </cell>
          <cell r="F26366" t="str">
            <v>Water</v>
          </cell>
        </row>
        <row r="26367">
          <cell r="B26367">
            <v>35590.94</v>
          </cell>
          <cell r="C26367">
            <v>2014</v>
          </cell>
          <cell r="D26367" t="str">
            <v>679140  600140 - R&amp;M Plant &amp; Equip to Operating</v>
          </cell>
          <cell r="E26367" t="str">
            <v>District 6</v>
          </cell>
          <cell r="F26367" t="str">
            <v>Water</v>
          </cell>
        </row>
        <row r="26368">
          <cell r="B26368">
            <v>71249.97</v>
          </cell>
          <cell r="C26368">
            <v>2014</v>
          </cell>
          <cell r="D26368" t="str">
            <v>679140  600140 - R&amp;M Plant &amp; Equip to Operating</v>
          </cell>
          <cell r="E26368" t="str">
            <v>District 8</v>
          </cell>
          <cell r="F26368" t="str">
            <v>Water</v>
          </cell>
        </row>
        <row r="26369">
          <cell r="B26369">
            <v>164555.59</v>
          </cell>
          <cell r="C26369">
            <v>2014</v>
          </cell>
          <cell r="D26369" t="str">
            <v>679140  600140 - R&amp;M Plant &amp; Equip to Operating</v>
          </cell>
          <cell r="E26369" t="str">
            <v>District 1</v>
          </cell>
          <cell r="F26369" t="str">
            <v>Water</v>
          </cell>
        </row>
        <row r="26370">
          <cell r="B26370">
            <v>7829.85</v>
          </cell>
          <cell r="C26370">
            <v>2014</v>
          </cell>
          <cell r="D26370" t="str">
            <v>679140  600140 - R&amp;M Plant &amp; Equip to Operating</v>
          </cell>
          <cell r="E26370" t="str">
            <v>Logistics</v>
          </cell>
          <cell r="F26370" t="str">
            <v>Water</v>
          </cell>
        </row>
        <row r="26371">
          <cell r="B26371">
            <v>0</v>
          </cell>
          <cell r="C26371">
            <v>2014</v>
          </cell>
          <cell r="D26371" t="str">
            <v>679140  600140 - R&amp;M Plant &amp; Equip to Operating</v>
          </cell>
          <cell r="E26371" t="str">
            <v>Logistics</v>
          </cell>
          <cell r="F26371" t="str">
            <v>Water</v>
          </cell>
        </row>
        <row r="26372">
          <cell r="B26372">
            <v>1031.46</v>
          </cell>
          <cell r="C26372">
            <v>2014</v>
          </cell>
          <cell r="D26372" t="str">
            <v>679140  600140 - R&amp;M Plant &amp; Equip to Operating</v>
          </cell>
          <cell r="E26372" t="str">
            <v>Planning &amp; Design</v>
          </cell>
          <cell r="F26372" t="str">
            <v>Water</v>
          </cell>
        </row>
        <row r="26373">
          <cell r="B26373">
            <v>4783611.67</v>
          </cell>
          <cell r="C26373">
            <v>2014</v>
          </cell>
          <cell r="D26373" t="str">
            <v>679140  600140 - R&amp;M Plant &amp; Equip to Operating</v>
          </cell>
          <cell r="E26373" t="str">
            <v>District 7</v>
          </cell>
          <cell r="F26373" t="str">
            <v>Sewer</v>
          </cell>
        </row>
        <row r="26374">
          <cell r="B26374">
            <v>0</v>
          </cell>
          <cell r="C26374">
            <v>2014</v>
          </cell>
          <cell r="D26374" t="str">
            <v>679140  600140 - R&amp;M Plant &amp; Equip to Operating</v>
          </cell>
          <cell r="E26374" t="str">
            <v>District 7</v>
          </cell>
          <cell r="F26374" t="str">
            <v>Sewer</v>
          </cell>
        </row>
        <row r="26375">
          <cell r="B26375">
            <v>2435568.84</v>
          </cell>
          <cell r="C26375">
            <v>2014</v>
          </cell>
          <cell r="D26375" t="str">
            <v>679140  600140 - R&amp;M Plant &amp; Equip to Operating</v>
          </cell>
          <cell r="E26375" t="str">
            <v>District 6</v>
          </cell>
          <cell r="F26375" t="str">
            <v>Sewer</v>
          </cell>
        </row>
        <row r="26376">
          <cell r="B26376">
            <v>517080.96</v>
          </cell>
          <cell r="C26376">
            <v>2014</v>
          </cell>
          <cell r="D26376" t="str">
            <v>679140  600140 - R&amp;M Plant &amp; Equip to Operating</v>
          </cell>
          <cell r="E26376" t="str">
            <v>District 6</v>
          </cell>
          <cell r="F26376" t="str">
            <v>Sewer</v>
          </cell>
        </row>
        <row r="26377">
          <cell r="B26377">
            <v>10845.97</v>
          </cell>
          <cell r="C26377">
            <v>2014</v>
          </cell>
          <cell r="D26377" t="str">
            <v>679140  600140 - R&amp;M Plant &amp; Equip to Operating</v>
          </cell>
          <cell r="E26377" t="str">
            <v>District 6</v>
          </cell>
          <cell r="F26377" t="str">
            <v>Sewer</v>
          </cell>
        </row>
        <row r="26378">
          <cell r="B26378">
            <v>2861768.04</v>
          </cell>
          <cell r="C26378">
            <v>2014</v>
          </cell>
          <cell r="D26378" t="str">
            <v>679140  600140 - R&amp;M Plant &amp; Equip to Operating</v>
          </cell>
          <cell r="E26378" t="str">
            <v>District 6</v>
          </cell>
          <cell r="F26378" t="str">
            <v>Sewer</v>
          </cell>
        </row>
        <row r="26379">
          <cell r="B26379">
            <v>50315.05</v>
          </cell>
          <cell r="C26379">
            <v>2014</v>
          </cell>
          <cell r="D26379" t="str">
            <v>679140  600140 - R&amp;M Plant &amp; Equip to Operating</v>
          </cell>
          <cell r="E26379" t="str">
            <v>District 7</v>
          </cell>
          <cell r="F26379" t="str">
            <v>Sewer</v>
          </cell>
        </row>
        <row r="26380">
          <cell r="B26380">
            <v>535300.63</v>
          </cell>
          <cell r="C26380">
            <v>2014</v>
          </cell>
          <cell r="D26380" t="str">
            <v>679140  600140 - R&amp;M Plant &amp; Equip to Operating</v>
          </cell>
          <cell r="E26380" t="str">
            <v>District 4</v>
          </cell>
          <cell r="F26380" t="str">
            <v>Sewer</v>
          </cell>
        </row>
        <row r="26381">
          <cell r="B26381">
            <v>5386.26</v>
          </cell>
          <cell r="C26381">
            <v>2014</v>
          </cell>
          <cell r="D26381" t="str">
            <v>679140  600140 - R&amp;M Plant &amp; Equip to Operating</v>
          </cell>
          <cell r="E26381" t="str">
            <v>District 4</v>
          </cell>
          <cell r="F26381" t="str">
            <v>Sewer</v>
          </cell>
        </row>
        <row r="26382">
          <cell r="B26382">
            <v>629806.21</v>
          </cell>
          <cell r="C26382">
            <v>2014</v>
          </cell>
          <cell r="D26382" t="str">
            <v>679140  600140 - R&amp;M Plant &amp; Equip to Operating</v>
          </cell>
          <cell r="E26382" t="str">
            <v>District 4</v>
          </cell>
          <cell r="F26382" t="str">
            <v>Sewer</v>
          </cell>
        </row>
        <row r="26383">
          <cell r="B26383">
            <v>106378.59</v>
          </cell>
          <cell r="C26383">
            <v>2014</v>
          </cell>
          <cell r="D26383" t="str">
            <v>679140  600140 - R&amp;M Plant &amp; Equip to Operating</v>
          </cell>
          <cell r="E26383" t="str">
            <v>District 4</v>
          </cell>
          <cell r="F26383" t="str">
            <v>Sewer</v>
          </cell>
        </row>
        <row r="26384">
          <cell r="B26384">
            <v>621745.79</v>
          </cell>
          <cell r="C26384">
            <v>2014</v>
          </cell>
          <cell r="D26384" t="str">
            <v>679140  600140 - R&amp;M Plant &amp; Equip to Operating</v>
          </cell>
          <cell r="E26384" t="str">
            <v>District 3</v>
          </cell>
          <cell r="F26384" t="str">
            <v>Sewer</v>
          </cell>
        </row>
        <row r="26385">
          <cell r="B26385">
            <v>222209.99</v>
          </cell>
          <cell r="C26385">
            <v>2014</v>
          </cell>
          <cell r="D26385" t="str">
            <v>679140  600140 - R&amp;M Plant &amp; Equip to Operating</v>
          </cell>
          <cell r="E26385" t="str">
            <v>District 6</v>
          </cell>
          <cell r="F26385" t="str">
            <v>Sewer</v>
          </cell>
        </row>
        <row r="26386">
          <cell r="B26386">
            <v>311384.62</v>
          </cell>
          <cell r="C26386">
            <v>2014</v>
          </cell>
          <cell r="D26386" t="str">
            <v>679140  600140 - R&amp;M Plant &amp; Equip to Operating</v>
          </cell>
          <cell r="E26386" t="str">
            <v>District 7</v>
          </cell>
          <cell r="F26386" t="str">
            <v>Sewer</v>
          </cell>
        </row>
        <row r="26387">
          <cell r="B26387">
            <v>9686.9500000000007</v>
          </cell>
          <cell r="C26387">
            <v>2014</v>
          </cell>
          <cell r="D26387" t="str">
            <v>679140  600140 - R&amp;M Plant &amp; Equip to Operating</v>
          </cell>
          <cell r="E26387" t="str">
            <v>District 1</v>
          </cell>
          <cell r="F26387" t="str">
            <v>Sewer</v>
          </cell>
        </row>
        <row r="26388">
          <cell r="B26388">
            <v>244.83</v>
          </cell>
          <cell r="C26388">
            <v>2014</v>
          </cell>
          <cell r="D26388" t="str">
            <v>679140  600140 - R&amp;M Plant &amp; Equip to Operating</v>
          </cell>
          <cell r="E26388" t="str">
            <v>Logistics</v>
          </cell>
          <cell r="F26388" t="str">
            <v>Sewer</v>
          </cell>
        </row>
        <row r="26389">
          <cell r="B26389">
            <v>979.32</v>
          </cell>
          <cell r="C26389">
            <v>2014</v>
          </cell>
          <cell r="D26389" t="str">
            <v>679140  600140 - R&amp;M Plant &amp; Equip to Operating</v>
          </cell>
          <cell r="E26389" t="str">
            <v>Informal Settlements</v>
          </cell>
          <cell r="F26389" t="str">
            <v>Sewer</v>
          </cell>
        </row>
        <row r="26390">
          <cell r="B26390">
            <v>5875.92</v>
          </cell>
          <cell r="C26390">
            <v>2014</v>
          </cell>
          <cell r="D26390" t="str">
            <v>679140  600140 - R&amp;M Plant &amp; Equip to Operating</v>
          </cell>
          <cell r="E26390" t="str">
            <v>Informal Settlements</v>
          </cell>
          <cell r="F26390" t="str">
            <v>Sewer</v>
          </cell>
        </row>
        <row r="26391">
          <cell r="B26391">
            <v>6594.42</v>
          </cell>
          <cell r="C26391">
            <v>2014</v>
          </cell>
          <cell r="D26391" t="str">
            <v>679160  600160 - R&amp;M Radio Maintenance</v>
          </cell>
          <cell r="E26391" t="str">
            <v>District 1</v>
          </cell>
          <cell r="F26391" t="str">
            <v>Water</v>
          </cell>
        </row>
        <row r="26392">
          <cell r="B26392">
            <v>0</v>
          </cell>
          <cell r="C26392">
            <v>2014</v>
          </cell>
          <cell r="D26392" t="str">
            <v>679160  600160 - R&amp;M Radio Maintenance</v>
          </cell>
          <cell r="E26392" t="str">
            <v>District 1</v>
          </cell>
          <cell r="F26392" t="str">
            <v>Water</v>
          </cell>
        </row>
        <row r="26393">
          <cell r="B26393">
            <v>38463.81</v>
          </cell>
          <cell r="C26393">
            <v>2014</v>
          </cell>
          <cell r="D26393" t="str">
            <v>679160  600160 - R&amp;M Radio Maintenance</v>
          </cell>
          <cell r="E26393" t="str">
            <v>District 1</v>
          </cell>
          <cell r="F26393" t="str">
            <v>Water</v>
          </cell>
        </row>
        <row r="26394">
          <cell r="B26394">
            <v>2090.7600000000002</v>
          </cell>
          <cell r="C26394">
            <v>2014</v>
          </cell>
          <cell r="D26394" t="str">
            <v>679160  600160 - R&amp;M Radio Maintenance</v>
          </cell>
          <cell r="E26394" t="str">
            <v>District 6</v>
          </cell>
          <cell r="F26394" t="str">
            <v>Water</v>
          </cell>
        </row>
        <row r="26395">
          <cell r="B26395">
            <v>26555.67</v>
          </cell>
          <cell r="C26395">
            <v>2014</v>
          </cell>
          <cell r="D26395" t="str">
            <v>679160  600160 - R&amp;M Radio Maintenance</v>
          </cell>
          <cell r="E26395" t="str">
            <v>District 8</v>
          </cell>
          <cell r="F26395" t="str">
            <v>Water</v>
          </cell>
        </row>
        <row r="26396">
          <cell r="B26396">
            <v>9259.08</v>
          </cell>
          <cell r="C26396">
            <v>2014</v>
          </cell>
          <cell r="D26396" t="str">
            <v>679160  600160 - R&amp;M Radio Maintenance</v>
          </cell>
          <cell r="E26396" t="str">
            <v>District 8</v>
          </cell>
          <cell r="F26396" t="str">
            <v>Water</v>
          </cell>
        </row>
        <row r="26397">
          <cell r="B26397">
            <v>81646.23</v>
          </cell>
          <cell r="C26397">
            <v>2014</v>
          </cell>
          <cell r="D26397" t="str">
            <v>679160  600160 - R&amp;M Radio Maintenance</v>
          </cell>
          <cell r="E26397" t="str">
            <v>District 8</v>
          </cell>
          <cell r="F26397" t="str">
            <v>Water</v>
          </cell>
        </row>
        <row r="26398">
          <cell r="B26398">
            <v>23013.75</v>
          </cell>
          <cell r="C26398">
            <v>2014</v>
          </cell>
          <cell r="D26398" t="str">
            <v>679160  600160 - R&amp;M Radio Maintenance</v>
          </cell>
          <cell r="E26398" t="str">
            <v>District 6</v>
          </cell>
          <cell r="F26398" t="str">
            <v>Water</v>
          </cell>
        </row>
        <row r="26399">
          <cell r="B26399">
            <v>24759.54</v>
          </cell>
          <cell r="C26399">
            <v>2014</v>
          </cell>
          <cell r="D26399" t="str">
            <v>679160  600160 - R&amp;M Radio Maintenance</v>
          </cell>
          <cell r="E26399" t="str">
            <v>District 3</v>
          </cell>
          <cell r="F26399" t="str">
            <v>Water</v>
          </cell>
        </row>
        <row r="26400">
          <cell r="B26400">
            <v>10005.780000000001</v>
          </cell>
          <cell r="C26400">
            <v>2014</v>
          </cell>
          <cell r="D26400" t="str">
            <v>679160  600160 - R&amp;M Radio Maintenance</v>
          </cell>
          <cell r="E26400" t="str">
            <v>District 3</v>
          </cell>
          <cell r="F26400" t="str">
            <v>Water</v>
          </cell>
        </row>
        <row r="26401">
          <cell r="B26401">
            <v>16502.07</v>
          </cell>
          <cell r="C26401">
            <v>2014</v>
          </cell>
          <cell r="D26401" t="str">
            <v>679160  600160 - R&amp;M Radio Maintenance</v>
          </cell>
          <cell r="E26401" t="str">
            <v>District 3</v>
          </cell>
          <cell r="F26401" t="str">
            <v>Water</v>
          </cell>
        </row>
        <row r="26402">
          <cell r="B26402">
            <v>4181.5200000000004</v>
          </cell>
          <cell r="C26402">
            <v>2014</v>
          </cell>
          <cell r="D26402" t="str">
            <v>679160  600160 - R&amp;M Radio Maintenance</v>
          </cell>
          <cell r="E26402" t="str">
            <v>District 4</v>
          </cell>
          <cell r="F26402" t="str">
            <v>Water</v>
          </cell>
        </row>
        <row r="26403">
          <cell r="B26403">
            <v>5600.25</v>
          </cell>
          <cell r="C26403">
            <v>2014</v>
          </cell>
          <cell r="D26403" t="str">
            <v>679160  600160 - R&amp;M Radio Maintenance</v>
          </cell>
          <cell r="E26403" t="str">
            <v>District 4</v>
          </cell>
          <cell r="F26403" t="str">
            <v>Water</v>
          </cell>
        </row>
        <row r="26404">
          <cell r="B26404">
            <v>5077.5600000000004</v>
          </cell>
          <cell r="C26404">
            <v>2014</v>
          </cell>
          <cell r="D26404" t="str">
            <v>679160  600160 - R&amp;M Radio Maintenance</v>
          </cell>
          <cell r="E26404" t="str">
            <v>District 4</v>
          </cell>
          <cell r="F26404" t="str">
            <v>Water</v>
          </cell>
        </row>
        <row r="26405">
          <cell r="B26405">
            <v>13739.28</v>
          </cell>
          <cell r="C26405">
            <v>2014</v>
          </cell>
          <cell r="D26405" t="str">
            <v>679160  600160 - R&amp;M Radio Maintenance</v>
          </cell>
          <cell r="E26405" t="str">
            <v>District 4</v>
          </cell>
          <cell r="F26405" t="str">
            <v>Water</v>
          </cell>
        </row>
        <row r="26406">
          <cell r="B26406">
            <v>13708.05</v>
          </cell>
          <cell r="C26406">
            <v>2014</v>
          </cell>
          <cell r="D26406" t="str">
            <v>679160  600160 - R&amp;M Radio Maintenance</v>
          </cell>
          <cell r="E26406" t="str">
            <v>District 4</v>
          </cell>
          <cell r="F26406" t="str">
            <v>Water</v>
          </cell>
        </row>
        <row r="26407">
          <cell r="B26407">
            <v>4853.55</v>
          </cell>
          <cell r="C26407">
            <v>2014</v>
          </cell>
          <cell r="D26407" t="str">
            <v>679160  600160 - R&amp;M Radio Maintenance</v>
          </cell>
          <cell r="E26407" t="str">
            <v>District 4</v>
          </cell>
          <cell r="F26407" t="str">
            <v>Water</v>
          </cell>
        </row>
        <row r="26408">
          <cell r="B26408">
            <v>9856.44</v>
          </cell>
          <cell r="C26408">
            <v>2014</v>
          </cell>
          <cell r="D26408" t="str">
            <v>679160  600160 - R&amp;M Radio Maintenance</v>
          </cell>
          <cell r="E26408" t="str">
            <v>District 8</v>
          </cell>
          <cell r="F26408" t="str">
            <v>Water</v>
          </cell>
        </row>
        <row r="26409">
          <cell r="B26409">
            <v>3733.5</v>
          </cell>
          <cell r="C26409">
            <v>2014</v>
          </cell>
          <cell r="D26409" t="str">
            <v>679160  600160 - R&amp;M Radio Maintenance</v>
          </cell>
          <cell r="E26409" t="str">
            <v>District 6</v>
          </cell>
          <cell r="F26409" t="str">
            <v>Water</v>
          </cell>
        </row>
        <row r="26410">
          <cell r="B26410">
            <v>5898.93</v>
          </cell>
          <cell r="C26410">
            <v>2014</v>
          </cell>
          <cell r="D26410" t="str">
            <v>679160  600160 - R&amp;M Radio Maintenance</v>
          </cell>
          <cell r="E26410" t="str">
            <v>District 6</v>
          </cell>
          <cell r="F26410" t="str">
            <v>Water</v>
          </cell>
        </row>
        <row r="26411">
          <cell r="B26411">
            <v>48476.94</v>
          </cell>
          <cell r="C26411">
            <v>2014</v>
          </cell>
          <cell r="D26411" t="str">
            <v>679160  600160 - R&amp;M Radio Maintenance</v>
          </cell>
          <cell r="E26411" t="str">
            <v>District 6</v>
          </cell>
          <cell r="F26411" t="str">
            <v>Water</v>
          </cell>
        </row>
        <row r="26412">
          <cell r="B26412">
            <v>5973.6</v>
          </cell>
          <cell r="C26412">
            <v>2014</v>
          </cell>
          <cell r="D26412" t="str">
            <v>679160  600160 - R&amp;M Radio Maintenance</v>
          </cell>
          <cell r="E26412" t="str">
            <v>District 6</v>
          </cell>
          <cell r="F26412" t="str">
            <v>Water</v>
          </cell>
        </row>
        <row r="26413">
          <cell r="B26413">
            <v>16030.62</v>
          </cell>
          <cell r="C26413">
            <v>2014</v>
          </cell>
          <cell r="D26413" t="str">
            <v>679160  600160 - R&amp;M Radio Maintenance</v>
          </cell>
          <cell r="E26413" t="str">
            <v>District 6</v>
          </cell>
          <cell r="F26413" t="str">
            <v>Water</v>
          </cell>
        </row>
        <row r="26414">
          <cell r="B26414">
            <v>12768.57</v>
          </cell>
          <cell r="C26414">
            <v>2014</v>
          </cell>
          <cell r="D26414" t="str">
            <v>679160  600160 - R&amp;M Radio Maintenance</v>
          </cell>
          <cell r="E26414" t="str">
            <v>District 6</v>
          </cell>
          <cell r="F26414" t="str">
            <v>Water</v>
          </cell>
        </row>
        <row r="26415">
          <cell r="B26415">
            <v>1194.72</v>
          </cell>
          <cell r="C26415">
            <v>2014</v>
          </cell>
          <cell r="D26415" t="str">
            <v>679160  600160 - R&amp;M Radio Maintenance</v>
          </cell>
          <cell r="E26415" t="str">
            <v>District 8</v>
          </cell>
          <cell r="F26415" t="str">
            <v>Water</v>
          </cell>
        </row>
        <row r="26416">
          <cell r="B26416">
            <v>12693.9</v>
          </cell>
          <cell r="C26416">
            <v>2014</v>
          </cell>
          <cell r="D26416" t="str">
            <v>679160  600160 - R&amp;M Radio Maintenance</v>
          </cell>
          <cell r="E26416" t="str">
            <v>District 8</v>
          </cell>
          <cell r="F26416" t="str">
            <v>Water</v>
          </cell>
        </row>
        <row r="26417">
          <cell r="B26417">
            <v>101814.93</v>
          </cell>
          <cell r="C26417">
            <v>2014</v>
          </cell>
          <cell r="D26417" t="str">
            <v>679160  600160 - R&amp;M Radio Maintenance</v>
          </cell>
          <cell r="E26417" t="str">
            <v>District 8</v>
          </cell>
          <cell r="F26417" t="str">
            <v>Water</v>
          </cell>
        </row>
        <row r="26418">
          <cell r="B26418">
            <v>1642.74</v>
          </cell>
          <cell r="C26418">
            <v>2014</v>
          </cell>
          <cell r="D26418" t="str">
            <v>679160  600160 - R&amp;M Radio Maintenance</v>
          </cell>
          <cell r="E26418" t="str">
            <v>District 8</v>
          </cell>
          <cell r="F26418" t="str">
            <v>Water</v>
          </cell>
        </row>
        <row r="26419">
          <cell r="B26419">
            <v>10155.120000000001</v>
          </cell>
          <cell r="C26419">
            <v>2014</v>
          </cell>
          <cell r="D26419" t="str">
            <v>679160  600160 - R&amp;M Radio Maintenance</v>
          </cell>
          <cell r="E26419" t="str">
            <v>Informal Settlements</v>
          </cell>
          <cell r="F26419" t="str">
            <v>Sewer</v>
          </cell>
        </row>
        <row r="26420">
          <cell r="B26420">
            <v>37857.69</v>
          </cell>
          <cell r="C26420">
            <v>2014</v>
          </cell>
          <cell r="D26420" t="str">
            <v>679160  600160 - R&amp;M Radio Maintenance</v>
          </cell>
          <cell r="E26420" t="str">
            <v>Planning &amp; Design</v>
          </cell>
          <cell r="F26420" t="str">
            <v>Sewer</v>
          </cell>
        </row>
        <row r="26421">
          <cell r="B26421">
            <v>53986.41</v>
          </cell>
          <cell r="C26421">
            <v>2014</v>
          </cell>
          <cell r="D26421" t="str">
            <v>679160  600160 - R&amp;M Radio Maintenance</v>
          </cell>
          <cell r="E26421" t="str">
            <v>Informal Settlements</v>
          </cell>
          <cell r="F26421" t="str">
            <v>Sewer</v>
          </cell>
        </row>
        <row r="26422">
          <cell r="B26422">
            <v>41770.71</v>
          </cell>
          <cell r="C26422">
            <v>2014</v>
          </cell>
          <cell r="D26422" t="str">
            <v>679160  600160 - R&amp;M Radio Maintenance</v>
          </cell>
          <cell r="E26422" t="str">
            <v>Logistics</v>
          </cell>
          <cell r="F26422" t="str">
            <v>Sewer</v>
          </cell>
        </row>
        <row r="26423">
          <cell r="B26423">
            <v>0</v>
          </cell>
          <cell r="C26423">
            <v>2014</v>
          </cell>
          <cell r="D26423" t="str">
            <v>679160  600160 - R&amp;M Radio Maintenance</v>
          </cell>
          <cell r="E26423" t="str">
            <v>Logistics</v>
          </cell>
          <cell r="F26423" t="str">
            <v>Sewer</v>
          </cell>
        </row>
        <row r="26424">
          <cell r="B26424">
            <v>6570.96</v>
          </cell>
          <cell r="C26424">
            <v>2014</v>
          </cell>
          <cell r="D26424" t="str">
            <v>679160  600160 - R&amp;M Radio Maintenance</v>
          </cell>
          <cell r="E26424" t="str">
            <v>Logistics</v>
          </cell>
          <cell r="F26424" t="str">
            <v>Sewer</v>
          </cell>
        </row>
        <row r="26425">
          <cell r="B26425">
            <v>16502.07</v>
          </cell>
          <cell r="C26425">
            <v>2014</v>
          </cell>
          <cell r="D26425" t="str">
            <v>679160  600160 - R&amp;M Radio Maintenance</v>
          </cell>
          <cell r="E26425" t="str">
            <v>District 1</v>
          </cell>
          <cell r="F26425" t="str">
            <v>Sewer</v>
          </cell>
        </row>
        <row r="26426">
          <cell r="B26426">
            <v>28851.06</v>
          </cell>
          <cell r="C26426">
            <v>2014</v>
          </cell>
          <cell r="D26426" t="str">
            <v>679160  600160 - R&amp;M Radio Maintenance</v>
          </cell>
          <cell r="E26426" t="str">
            <v>District 7</v>
          </cell>
          <cell r="F26426" t="str">
            <v>Sewer</v>
          </cell>
        </row>
        <row r="26427">
          <cell r="B26427">
            <v>5816.46</v>
          </cell>
          <cell r="C26427">
            <v>2014</v>
          </cell>
          <cell r="D26427" t="str">
            <v>679160  600160 - R&amp;M Radio Maintenance</v>
          </cell>
          <cell r="E26427" t="str">
            <v>District 6</v>
          </cell>
          <cell r="F26427" t="str">
            <v>Sewer</v>
          </cell>
        </row>
        <row r="26428">
          <cell r="B26428">
            <v>10453.799999999999</v>
          </cell>
          <cell r="C26428">
            <v>2014</v>
          </cell>
          <cell r="D26428" t="str">
            <v>679160  600160 - R&amp;M Radio Maintenance</v>
          </cell>
          <cell r="E26428" t="str">
            <v>District 3</v>
          </cell>
          <cell r="F26428" t="str">
            <v>Sewer</v>
          </cell>
        </row>
        <row r="26429">
          <cell r="B26429">
            <v>36825.15</v>
          </cell>
          <cell r="C26429">
            <v>2014</v>
          </cell>
          <cell r="D26429" t="str">
            <v>679160  600160 - R&amp;M Radio Maintenance</v>
          </cell>
          <cell r="E26429" t="str">
            <v>District 4</v>
          </cell>
          <cell r="F26429" t="str">
            <v>Sewer</v>
          </cell>
        </row>
        <row r="26430">
          <cell r="B26430">
            <v>13813.95</v>
          </cell>
          <cell r="C26430">
            <v>2014</v>
          </cell>
          <cell r="D26430" t="str">
            <v>679160  600160 - R&amp;M Radio Maintenance</v>
          </cell>
          <cell r="E26430" t="str">
            <v>District 4</v>
          </cell>
          <cell r="F26430" t="str">
            <v>Sewer</v>
          </cell>
        </row>
        <row r="26431">
          <cell r="B26431">
            <v>9856.44</v>
          </cell>
          <cell r="C26431">
            <v>2014</v>
          </cell>
          <cell r="D26431" t="str">
            <v>679160  600160 - R&amp;M Radio Maintenance</v>
          </cell>
          <cell r="E26431" t="str">
            <v>District 4</v>
          </cell>
          <cell r="F26431" t="str">
            <v>Sewer</v>
          </cell>
        </row>
        <row r="26432">
          <cell r="B26432">
            <v>10434.120000000001</v>
          </cell>
          <cell r="C26432">
            <v>2014</v>
          </cell>
          <cell r="D26432" t="str">
            <v>679160  600160 - R&amp;M Radio Maintenance</v>
          </cell>
          <cell r="E26432" t="str">
            <v>District 6</v>
          </cell>
          <cell r="F26432" t="str">
            <v>Sewer</v>
          </cell>
        </row>
        <row r="26433">
          <cell r="B26433">
            <v>10976.49</v>
          </cell>
          <cell r="C26433">
            <v>2014</v>
          </cell>
          <cell r="D26433" t="str">
            <v>679160  600160 - R&amp;M Radio Maintenance</v>
          </cell>
          <cell r="E26433" t="str">
            <v>District 6</v>
          </cell>
          <cell r="F26433" t="str">
            <v>Sewer</v>
          </cell>
        </row>
        <row r="26434">
          <cell r="B26434">
            <v>20582.400000000001</v>
          </cell>
          <cell r="C26434">
            <v>2014</v>
          </cell>
          <cell r="D26434" t="str">
            <v>679160  600160 - R&amp;M Radio Maintenance</v>
          </cell>
          <cell r="E26434" t="str">
            <v>District 6</v>
          </cell>
          <cell r="F26434" t="str">
            <v>Sewer</v>
          </cell>
        </row>
        <row r="26435">
          <cell r="B26435">
            <v>15043.98</v>
          </cell>
          <cell r="C26435">
            <v>2014</v>
          </cell>
          <cell r="D26435" t="str">
            <v>679160  600160 - R&amp;M Radio Maintenance</v>
          </cell>
          <cell r="E26435" t="str">
            <v>District 6</v>
          </cell>
          <cell r="F26435" t="str">
            <v>Sewer</v>
          </cell>
        </row>
        <row r="26436">
          <cell r="B26436">
            <v>31585.41</v>
          </cell>
          <cell r="C26436">
            <v>2014</v>
          </cell>
          <cell r="D26436" t="str">
            <v>679160  600160 - R&amp;M Radio Maintenance</v>
          </cell>
          <cell r="E26436" t="str">
            <v>District 7</v>
          </cell>
          <cell r="F26436" t="str">
            <v>Sewer</v>
          </cell>
        </row>
        <row r="26437">
          <cell r="B26437">
            <v>4778.88</v>
          </cell>
          <cell r="C26437">
            <v>2014</v>
          </cell>
          <cell r="D26437" t="str">
            <v>679160  600160 - R&amp;M Radio Maintenance</v>
          </cell>
          <cell r="E26437" t="str">
            <v>Logistics</v>
          </cell>
          <cell r="F26437" t="str">
            <v>Water</v>
          </cell>
        </row>
        <row r="26438">
          <cell r="B26438">
            <v>2165.4299999999998</v>
          </cell>
          <cell r="C26438">
            <v>2014</v>
          </cell>
          <cell r="D26438" t="str">
            <v>679160  600160 - R&amp;M Radio Maintenance</v>
          </cell>
          <cell r="E26438" t="str">
            <v>Informal Settlements</v>
          </cell>
          <cell r="F26438" t="str">
            <v>Water</v>
          </cell>
        </row>
        <row r="26439">
          <cell r="B26439">
            <v>23144.94</v>
          </cell>
          <cell r="C26439">
            <v>2014</v>
          </cell>
          <cell r="D26439" t="str">
            <v>679160  600160 - R&amp;M Radio Maintenance</v>
          </cell>
          <cell r="E26439" t="str">
            <v>TOC</v>
          </cell>
          <cell r="F26439" t="str">
            <v>Water</v>
          </cell>
        </row>
        <row r="26440">
          <cell r="B26440">
            <v>51201.15</v>
          </cell>
          <cell r="C26440">
            <v>2014</v>
          </cell>
          <cell r="D26440" t="str">
            <v>679160  600160 - R&amp;M Radio Maintenance</v>
          </cell>
          <cell r="E26440" t="str">
            <v>Informal Settlements</v>
          </cell>
          <cell r="F26440" t="str">
            <v>Water</v>
          </cell>
        </row>
        <row r="26441">
          <cell r="B26441">
            <v>6645.63</v>
          </cell>
          <cell r="C26441">
            <v>2014</v>
          </cell>
          <cell r="D26441" t="str">
            <v>679160  600160 - R&amp;M Radio Maintenance</v>
          </cell>
          <cell r="E26441" t="str">
            <v>TOC</v>
          </cell>
          <cell r="F26441" t="str">
            <v>Water</v>
          </cell>
        </row>
        <row r="26442">
          <cell r="B26442">
            <v>3061.47</v>
          </cell>
          <cell r="C26442">
            <v>2014</v>
          </cell>
          <cell r="D26442" t="str">
            <v>679160  600160 - R&amp;M Radio Maintenance</v>
          </cell>
          <cell r="E26442" t="str">
            <v>Logistics</v>
          </cell>
          <cell r="F26442" t="str">
            <v>Water</v>
          </cell>
        </row>
        <row r="26443">
          <cell r="B26443">
            <v>14709.99</v>
          </cell>
          <cell r="C26443">
            <v>2014</v>
          </cell>
          <cell r="D26443" t="str">
            <v>679160  600160 - R&amp;M Radio Maintenance</v>
          </cell>
          <cell r="E26443" t="str">
            <v>Logistics</v>
          </cell>
          <cell r="F26443" t="str">
            <v>Water</v>
          </cell>
        </row>
        <row r="26444">
          <cell r="B26444">
            <v>8437.7099999999991</v>
          </cell>
          <cell r="C26444">
            <v>2014</v>
          </cell>
          <cell r="D26444" t="str">
            <v>679160  600160 - R&amp;M Radio Maintenance</v>
          </cell>
          <cell r="E26444" t="str">
            <v>Logistics</v>
          </cell>
          <cell r="F26444" t="str">
            <v>Water</v>
          </cell>
        </row>
        <row r="26445">
          <cell r="B26445">
            <v>15606.03</v>
          </cell>
          <cell r="C26445">
            <v>2014</v>
          </cell>
          <cell r="D26445" t="str">
            <v>679160  600160 - R&amp;M Radio Maintenance</v>
          </cell>
          <cell r="E26445" t="str">
            <v>Logistics</v>
          </cell>
          <cell r="F26445" t="str">
            <v>Water</v>
          </cell>
        </row>
        <row r="26446">
          <cell r="B26446">
            <v>1642.74</v>
          </cell>
          <cell r="C26446">
            <v>2014</v>
          </cell>
          <cell r="D26446" t="str">
            <v>679160  600160 - R&amp;M Radio Maintenance</v>
          </cell>
          <cell r="E26446" t="str">
            <v>District 1</v>
          </cell>
          <cell r="F26446" t="str">
            <v>Water</v>
          </cell>
        </row>
        <row r="26447">
          <cell r="B26447">
            <v>5122.79</v>
          </cell>
          <cell r="C26447">
            <v>2014</v>
          </cell>
          <cell r="D26447" t="str">
            <v>679240  600240 - R&amp;M Vehicles to Operating</v>
          </cell>
          <cell r="E26447" t="str">
            <v>Logistics</v>
          </cell>
          <cell r="F26447" t="str">
            <v>Water</v>
          </cell>
        </row>
        <row r="26448">
          <cell r="B26448">
            <v>205176.18</v>
          </cell>
          <cell r="C26448">
            <v>2014</v>
          </cell>
          <cell r="D26448" t="str">
            <v>679240  600240 - R&amp;M Vehicles to Operating</v>
          </cell>
          <cell r="E26448" t="str">
            <v>Logistics</v>
          </cell>
          <cell r="F26448" t="str">
            <v>Water</v>
          </cell>
        </row>
        <row r="26449">
          <cell r="B26449">
            <v>21882.38</v>
          </cell>
          <cell r="C26449">
            <v>2014</v>
          </cell>
          <cell r="D26449" t="str">
            <v>679240  600240 - R&amp;M Vehicles to Operating</v>
          </cell>
          <cell r="E26449" t="str">
            <v>Logistics</v>
          </cell>
          <cell r="F26449" t="str">
            <v>Water</v>
          </cell>
        </row>
        <row r="26450">
          <cell r="B26450">
            <v>863.85</v>
          </cell>
          <cell r="C26450">
            <v>2014</v>
          </cell>
          <cell r="D26450" t="str">
            <v>679240  600240 - R&amp;M Vehicles to Operating</v>
          </cell>
          <cell r="E26450" t="str">
            <v>Logistics</v>
          </cell>
          <cell r="F26450" t="str">
            <v>Water</v>
          </cell>
        </row>
        <row r="26451">
          <cell r="B26451">
            <v>59001.59</v>
          </cell>
          <cell r="C26451">
            <v>2014</v>
          </cell>
          <cell r="D26451" t="str">
            <v>679240  600240 - R&amp;M Vehicles to Operating</v>
          </cell>
          <cell r="E26451" t="str">
            <v>Logistics</v>
          </cell>
          <cell r="F26451" t="str">
            <v>Water</v>
          </cell>
        </row>
        <row r="26452">
          <cell r="B26452">
            <v>4641.26</v>
          </cell>
          <cell r="C26452">
            <v>2014</v>
          </cell>
          <cell r="D26452" t="str">
            <v>679240  600240 - R&amp;M Vehicles to Operating</v>
          </cell>
          <cell r="E26452" t="str">
            <v>Logistics</v>
          </cell>
          <cell r="F26452" t="str">
            <v>Water</v>
          </cell>
        </row>
        <row r="26453">
          <cell r="B26453">
            <v>1207002.8899999999</v>
          </cell>
          <cell r="C26453">
            <v>2014</v>
          </cell>
          <cell r="D26453" t="str">
            <v>679240  600240 - R&amp;M Vehicles to Operating</v>
          </cell>
          <cell r="E26453" t="str">
            <v>District 1</v>
          </cell>
          <cell r="F26453" t="str">
            <v>Water</v>
          </cell>
        </row>
        <row r="26454">
          <cell r="B26454">
            <v>4040.78</v>
          </cell>
          <cell r="C26454">
            <v>2014</v>
          </cell>
          <cell r="D26454" t="str">
            <v>679240  600240 - R&amp;M Vehicles to Operating</v>
          </cell>
          <cell r="E26454" t="str">
            <v>District 1</v>
          </cell>
          <cell r="F26454" t="str">
            <v>Water</v>
          </cell>
        </row>
        <row r="26455">
          <cell r="B26455">
            <v>117.6</v>
          </cell>
          <cell r="C26455">
            <v>2014</v>
          </cell>
          <cell r="D26455" t="str">
            <v>679240  600240 - R&amp;M Vehicles to Operating</v>
          </cell>
          <cell r="E26455" t="str">
            <v>District 1</v>
          </cell>
          <cell r="F26455" t="str">
            <v>Water</v>
          </cell>
        </row>
        <row r="26456">
          <cell r="B26456">
            <v>0</v>
          </cell>
          <cell r="C26456">
            <v>2014</v>
          </cell>
          <cell r="D26456" t="str">
            <v>679240  600240 - R&amp;M Vehicles to Operating</v>
          </cell>
          <cell r="E26456" t="str">
            <v>District 6</v>
          </cell>
          <cell r="F26456" t="str">
            <v>Water</v>
          </cell>
        </row>
        <row r="26457">
          <cell r="B26457">
            <v>615984.86</v>
          </cell>
          <cell r="C26457">
            <v>2014</v>
          </cell>
          <cell r="D26457" t="str">
            <v>679240  600240 - R&amp;M Vehicles to Operating</v>
          </cell>
          <cell r="E26457" t="str">
            <v>District 8</v>
          </cell>
          <cell r="F26457" t="str">
            <v>Water</v>
          </cell>
        </row>
        <row r="26458">
          <cell r="B26458">
            <v>378380.08</v>
          </cell>
          <cell r="C26458">
            <v>2014</v>
          </cell>
          <cell r="D26458" t="str">
            <v>679240  600240 - R&amp;M Vehicles to Operating</v>
          </cell>
          <cell r="E26458" t="str">
            <v>District 6</v>
          </cell>
          <cell r="F26458" t="str">
            <v>Water</v>
          </cell>
        </row>
        <row r="26459">
          <cell r="B26459">
            <v>9481.6</v>
          </cell>
          <cell r="C26459">
            <v>2014</v>
          </cell>
          <cell r="D26459" t="str">
            <v>679240  600240 - R&amp;M Vehicles to Operating</v>
          </cell>
          <cell r="E26459" t="str">
            <v>District 3</v>
          </cell>
          <cell r="F26459" t="str">
            <v>Water</v>
          </cell>
        </row>
        <row r="26460">
          <cell r="B26460">
            <v>56130.92</v>
          </cell>
          <cell r="C26460">
            <v>2014</v>
          </cell>
          <cell r="D26460" t="str">
            <v>679240  600240 - R&amp;M Vehicles to Operating</v>
          </cell>
          <cell r="E26460" t="str">
            <v>District 3</v>
          </cell>
          <cell r="F26460" t="str">
            <v>Water</v>
          </cell>
        </row>
        <row r="26461">
          <cell r="B26461">
            <v>299376.89</v>
          </cell>
          <cell r="C26461">
            <v>2014</v>
          </cell>
          <cell r="D26461" t="str">
            <v>679240  600240 - R&amp;M Vehicles to Operating</v>
          </cell>
          <cell r="E26461" t="str">
            <v>District 4</v>
          </cell>
          <cell r="F26461" t="str">
            <v>Water</v>
          </cell>
        </row>
        <row r="26462">
          <cell r="B26462">
            <v>337967.07</v>
          </cell>
          <cell r="C26462">
            <v>2014</v>
          </cell>
          <cell r="D26462" t="str">
            <v>679240  600240 - R&amp;M Vehicles to Operating</v>
          </cell>
          <cell r="E26462" t="str">
            <v>District 4</v>
          </cell>
          <cell r="F26462" t="str">
            <v>Water</v>
          </cell>
        </row>
        <row r="26463">
          <cell r="B26463">
            <v>51284.43</v>
          </cell>
          <cell r="C26463">
            <v>2014</v>
          </cell>
          <cell r="D26463" t="str">
            <v>679240  600240 - R&amp;M Vehicles to Operating</v>
          </cell>
          <cell r="E26463" t="str">
            <v>District 4</v>
          </cell>
          <cell r="F26463" t="str">
            <v>Water</v>
          </cell>
        </row>
        <row r="26464">
          <cell r="B26464">
            <v>1260964.3999999999</v>
          </cell>
          <cell r="C26464">
            <v>2014</v>
          </cell>
          <cell r="D26464" t="str">
            <v>679240  600240 - R&amp;M Vehicles to Operating</v>
          </cell>
          <cell r="E26464" t="str">
            <v>District 8</v>
          </cell>
          <cell r="F26464" t="str">
            <v>Water</v>
          </cell>
        </row>
        <row r="26465">
          <cell r="B26465">
            <v>345.6</v>
          </cell>
          <cell r="C26465">
            <v>2014</v>
          </cell>
          <cell r="D26465" t="str">
            <v>679240  600240 - R&amp;M Vehicles to Operating</v>
          </cell>
          <cell r="E26465" t="str">
            <v>District 8</v>
          </cell>
          <cell r="F26465" t="str">
            <v>Water</v>
          </cell>
        </row>
        <row r="26466">
          <cell r="B26466">
            <v>0</v>
          </cell>
          <cell r="C26466">
            <v>2014</v>
          </cell>
          <cell r="D26466" t="str">
            <v>679240  600240 - R&amp;M Vehicles to Operating</v>
          </cell>
          <cell r="E26466" t="str">
            <v>District 6</v>
          </cell>
          <cell r="F26466" t="str">
            <v>Water</v>
          </cell>
        </row>
        <row r="26467">
          <cell r="B26467">
            <v>917.46</v>
          </cell>
          <cell r="C26467">
            <v>2014</v>
          </cell>
          <cell r="D26467" t="str">
            <v>679240  600240 - R&amp;M Vehicles to Operating</v>
          </cell>
          <cell r="E26467" t="str">
            <v>District 6</v>
          </cell>
          <cell r="F26467" t="str">
            <v>Water</v>
          </cell>
        </row>
        <row r="26468">
          <cell r="B26468">
            <v>266234.64</v>
          </cell>
          <cell r="C26468">
            <v>2014</v>
          </cell>
          <cell r="D26468" t="str">
            <v>679240  600240 - R&amp;M Vehicles to Operating</v>
          </cell>
          <cell r="E26468" t="str">
            <v>District 6</v>
          </cell>
          <cell r="F26468" t="str">
            <v>Water</v>
          </cell>
        </row>
        <row r="26469">
          <cell r="B26469">
            <v>287851.65999999997</v>
          </cell>
          <cell r="C26469">
            <v>2014</v>
          </cell>
          <cell r="D26469" t="str">
            <v>679240  600240 - R&amp;M Vehicles to Operating</v>
          </cell>
          <cell r="E26469" t="str">
            <v>District 6</v>
          </cell>
          <cell r="F26469" t="str">
            <v>Water</v>
          </cell>
        </row>
        <row r="26470">
          <cell r="B26470">
            <v>343925.05</v>
          </cell>
          <cell r="C26470">
            <v>2014</v>
          </cell>
          <cell r="D26470" t="str">
            <v>679240  600240 - R&amp;M Vehicles to Operating</v>
          </cell>
          <cell r="E26470" t="str">
            <v>District 6</v>
          </cell>
          <cell r="F26470" t="str">
            <v>Water</v>
          </cell>
        </row>
        <row r="26471">
          <cell r="B26471">
            <v>133847.81</v>
          </cell>
          <cell r="C26471">
            <v>2014</v>
          </cell>
          <cell r="D26471" t="str">
            <v>679240  600240 - R&amp;M Vehicles to Operating</v>
          </cell>
          <cell r="E26471" t="str">
            <v>District 6</v>
          </cell>
          <cell r="F26471" t="str">
            <v>Water</v>
          </cell>
        </row>
        <row r="26472">
          <cell r="B26472">
            <v>0</v>
          </cell>
          <cell r="C26472">
            <v>2014</v>
          </cell>
          <cell r="D26472" t="str">
            <v>679240  600240 - R&amp;M Vehicles to Operating</v>
          </cell>
          <cell r="E26472" t="str">
            <v>District 8</v>
          </cell>
          <cell r="F26472" t="str">
            <v>Water</v>
          </cell>
        </row>
        <row r="26473">
          <cell r="B26473">
            <v>122442.65</v>
          </cell>
          <cell r="C26473">
            <v>2014</v>
          </cell>
          <cell r="D26473" t="str">
            <v>679240  600240 - R&amp;M Vehicles to Operating</v>
          </cell>
          <cell r="E26473" t="str">
            <v>District 8</v>
          </cell>
          <cell r="F26473" t="str">
            <v>Water</v>
          </cell>
        </row>
        <row r="26474">
          <cell r="B26474">
            <v>0</v>
          </cell>
          <cell r="C26474">
            <v>2014</v>
          </cell>
          <cell r="D26474" t="str">
            <v>679240  600240 - R&amp;M Vehicles to Operating</v>
          </cell>
          <cell r="E26474" t="str">
            <v>District 8</v>
          </cell>
          <cell r="F26474" t="str">
            <v>Water</v>
          </cell>
        </row>
        <row r="26475">
          <cell r="B26475">
            <v>2210859.81</v>
          </cell>
          <cell r="C26475">
            <v>2014</v>
          </cell>
          <cell r="D26475" t="str">
            <v>679240  600240 - R&amp;M Vehicles to Operating</v>
          </cell>
          <cell r="E26475" t="str">
            <v>District 8</v>
          </cell>
          <cell r="F26475" t="str">
            <v>Water</v>
          </cell>
        </row>
        <row r="26476">
          <cell r="B26476">
            <v>146172</v>
          </cell>
          <cell r="C26476">
            <v>2014</v>
          </cell>
          <cell r="D26476" t="str">
            <v>679240  600240 - R&amp;M Vehicles to Operating</v>
          </cell>
          <cell r="E26476" t="str">
            <v>Informal Settlements</v>
          </cell>
          <cell r="F26476" t="str">
            <v>Sewer</v>
          </cell>
        </row>
        <row r="26477">
          <cell r="B26477">
            <v>0</v>
          </cell>
          <cell r="C26477">
            <v>2014</v>
          </cell>
          <cell r="D26477" t="str">
            <v>679240  600240 - R&amp;M Vehicles to Operating</v>
          </cell>
          <cell r="E26477" t="str">
            <v>Planning &amp; Design</v>
          </cell>
          <cell r="F26477" t="str">
            <v>Sewer</v>
          </cell>
        </row>
        <row r="26478">
          <cell r="B26478">
            <v>238865.44</v>
          </cell>
          <cell r="C26478">
            <v>2014</v>
          </cell>
          <cell r="D26478" t="str">
            <v>679240  600240 - R&amp;M Vehicles to Operating</v>
          </cell>
          <cell r="E26478" t="str">
            <v>Informal Settlements</v>
          </cell>
          <cell r="F26478" t="str">
            <v>Sewer</v>
          </cell>
        </row>
        <row r="26479">
          <cell r="B26479">
            <v>1777523.69</v>
          </cell>
          <cell r="C26479">
            <v>2014</v>
          </cell>
          <cell r="D26479" t="str">
            <v>679240  600240 - R&amp;M Vehicles to Operating</v>
          </cell>
          <cell r="E26479" t="str">
            <v>Logistics</v>
          </cell>
          <cell r="F26479" t="str">
            <v>Sewer</v>
          </cell>
        </row>
        <row r="26480">
          <cell r="B26480">
            <v>1228.54</v>
          </cell>
          <cell r="C26480">
            <v>2014</v>
          </cell>
          <cell r="D26480" t="str">
            <v>679240  600240 - R&amp;M Vehicles to Operating</v>
          </cell>
          <cell r="E26480" t="str">
            <v>Logistics</v>
          </cell>
          <cell r="F26480" t="str">
            <v>Sewer</v>
          </cell>
        </row>
        <row r="26481">
          <cell r="B26481">
            <v>528.28</v>
          </cell>
          <cell r="C26481">
            <v>2014</v>
          </cell>
          <cell r="D26481" t="str">
            <v>679240  600240 - R&amp;M Vehicles to Operating</v>
          </cell>
          <cell r="E26481" t="str">
            <v>Logistics</v>
          </cell>
          <cell r="F26481" t="str">
            <v>Sewer</v>
          </cell>
        </row>
        <row r="26482">
          <cell r="B26482">
            <v>634372.35</v>
          </cell>
          <cell r="C26482">
            <v>2014</v>
          </cell>
          <cell r="D26482" t="str">
            <v>679240  600240 - R&amp;M Vehicles to Operating</v>
          </cell>
          <cell r="E26482" t="str">
            <v>District 1</v>
          </cell>
          <cell r="F26482" t="str">
            <v>Sewer</v>
          </cell>
        </row>
        <row r="26483">
          <cell r="B26483">
            <v>0</v>
          </cell>
          <cell r="C26483">
            <v>2014</v>
          </cell>
          <cell r="D26483" t="str">
            <v>679240  600240 - R&amp;M Vehicles to Operating</v>
          </cell>
          <cell r="E26483" t="str">
            <v>District 1</v>
          </cell>
          <cell r="F26483" t="str">
            <v>Sewer</v>
          </cell>
        </row>
        <row r="26484">
          <cell r="B26484">
            <v>435898.23</v>
          </cell>
          <cell r="C26484">
            <v>2014</v>
          </cell>
          <cell r="D26484" t="str">
            <v>679240  600240 - R&amp;M Vehicles to Operating</v>
          </cell>
          <cell r="E26484" t="str">
            <v>District 7</v>
          </cell>
          <cell r="F26484" t="str">
            <v>Sewer</v>
          </cell>
        </row>
        <row r="26485">
          <cell r="B26485">
            <v>243165.1</v>
          </cell>
          <cell r="C26485">
            <v>2014</v>
          </cell>
          <cell r="D26485" t="str">
            <v>679240  600240 - R&amp;M Vehicles to Operating</v>
          </cell>
          <cell r="E26485" t="str">
            <v>District 6</v>
          </cell>
          <cell r="F26485" t="str">
            <v>Sewer</v>
          </cell>
        </row>
        <row r="26486">
          <cell r="B26486">
            <v>18829.38</v>
          </cell>
          <cell r="C26486">
            <v>2014</v>
          </cell>
          <cell r="D26486" t="str">
            <v>679240  600240 - R&amp;M Vehicles to Operating</v>
          </cell>
          <cell r="E26486" t="str">
            <v>District 3</v>
          </cell>
          <cell r="F26486" t="str">
            <v>Sewer</v>
          </cell>
        </row>
        <row r="26487">
          <cell r="B26487">
            <v>477280.25</v>
          </cell>
          <cell r="C26487">
            <v>2014</v>
          </cell>
          <cell r="D26487" t="str">
            <v>679240  600240 - R&amp;M Vehicles to Operating</v>
          </cell>
          <cell r="E26487" t="str">
            <v>District 4</v>
          </cell>
          <cell r="F26487" t="str">
            <v>Sewer</v>
          </cell>
        </row>
        <row r="26488">
          <cell r="B26488">
            <v>544864.53</v>
          </cell>
          <cell r="C26488">
            <v>2014</v>
          </cell>
          <cell r="D26488" t="str">
            <v>679240  600240 - R&amp;M Vehicles to Operating</v>
          </cell>
          <cell r="E26488" t="str">
            <v>District 4</v>
          </cell>
          <cell r="F26488" t="str">
            <v>Sewer</v>
          </cell>
        </row>
        <row r="26489">
          <cell r="B26489">
            <v>126.1</v>
          </cell>
          <cell r="C26489">
            <v>2014</v>
          </cell>
          <cell r="D26489" t="str">
            <v>679240  600240 - R&amp;M Vehicles to Operating</v>
          </cell>
          <cell r="E26489" t="str">
            <v>District 4</v>
          </cell>
          <cell r="F26489" t="str">
            <v>Sewer</v>
          </cell>
        </row>
        <row r="26490">
          <cell r="B26490">
            <v>67734.36</v>
          </cell>
          <cell r="C26490">
            <v>2014</v>
          </cell>
          <cell r="D26490" t="str">
            <v>679240  600240 - R&amp;M Vehicles to Operating</v>
          </cell>
          <cell r="E26490" t="str">
            <v>District 4</v>
          </cell>
          <cell r="F26490" t="str">
            <v>Sewer</v>
          </cell>
        </row>
        <row r="26491">
          <cell r="B26491">
            <v>340712.46</v>
          </cell>
          <cell r="C26491">
            <v>2014</v>
          </cell>
          <cell r="D26491" t="str">
            <v>679240  600240 - R&amp;M Vehicles to Operating</v>
          </cell>
          <cell r="E26491" t="str">
            <v>District 7</v>
          </cell>
          <cell r="F26491" t="str">
            <v>Sewer</v>
          </cell>
        </row>
        <row r="26492">
          <cell r="B26492">
            <v>130042.56</v>
          </cell>
          <cell r="C26492">
            <v>2014</v>
          </cell>
          <cell r="D26492" t="str">
            <v>679240  600240 - R&amp;M Vehicles to Operating</v>
          </cell>
          <cell r="E26492" t="str">
            <v>District 6</v>
          </cell>
          <cell r="F26492" t="str">
            <v>Sewer</v>
          </cell>
        </row>
        <row r="26493">
          <cell r="B26493">
            <v>949212.42</v>
          </cell>
          <cell r="C26493">
            <v>2014</v>
          </cell>
          <cell r="D26493" t="str">
            <v>679240  600240 - R&amp;M Vehicles to Operating</v>
          </cell>
          <cell r="E26493" t="str">
            <v>District 6</v>
          </cell>
          <cell r="F26493" t="str">
            <v>Sewer</v>
          </cell>
        </row>
        <row r="26494">
          <cell r="B26494">
            <v>400438.55</v>
          </cell>
          <cell r="C26494">
            <v>2014</v>
          </cell>
          <cell r="D26494" t="str">
            <v>679240  600240 - R&amp;M Vehicles to Operating</v>
          </cell>
          <cell r="E26494" t="str">
            <v>District 6</v>
          </cell>
          <cell r="F26494" t="str">
            <v>Sewer</v>
          </cell>
        </row>
        <row r="26495">
          <cell r="B26495">
            <v>70266.320000000007</v>
          </cell>
          <cell r="C26495">
            <v>2014</v>
          </cell>
          <cell r="D26495" t="str">
            <v>679240  600240 - R&amp;M Vehicles to Operating</v>
          </cell>
          <cell r="E26495" t="str">
            <v>District 6</v>
          </cell>
          <cell r="F26495" t="str">
            <v>Sewer</v>
          </cell>
        </row>
        <row r="26496">
          <cell r="B26496">
            <v>255.65</v>
          </cell>
          <cell r="C26496">
            <v>2014</v>
          </cell>
          <cell r="D26496" t="str">
            <v>679240  600240 - R&amp;M Vehicles to Operating</v>
          </cell>
          <cell r="E26496" t="str">
            <v>District 7</v>
          </cell>
          <cell r="F26496" t="str">
            <v>Sewer</v>
          </cell>
        </row>
        <row r="26497">
          <cell r="B26497">
            <v>5009425.41</v>
          </cell>
          <cell r="C26497">
            <v>2014</v>
          </cell>
          <cell r="D26497" t="str">
            <v>679240  600240 - R&amp;M Vehicles to Operating</v>
          </cell>
          <cell r="E26497" t="str">
            <v>District 7</v>
          </cell>
          <cell r="F26497" t="str">
            <v>Sewer</v>
          </cell>
        </row>
        <row r="26498">
          <cell r="B26498">
            <v>46.8</v>
          </cell>
          <cell r="C26498">
            <v>2014</v>
          </cell>
          <cell r="D26498" t="str">
            <v>679240  600240 - R&amp;M Vehicles to Operating</v>
          </cell>
          <cell r="E26498" t="str">
            <v>Logistics</v>
          </cell>
          <cell r="F26498" t="str">
            <v>Water</v>
          </cell>
        </row>
        <row r="26499">
          <cell r="B26499">
            <v>81616.67</v>
          </cell>
          <cell r="C26499">
            <v>2014</v>
          </cell>
          <cell r="D26499" t="str">
            <v>679240  600240 - R&amp;M Vehicles to Operating</v>
          </cell>
          <cell r="E26499" t="str">
            <v>Informal Settlements</v>
          </cell>
          <cell r="F26499" t="str">
            <v>Water</v>
          </cell>
        </row>
        <row r="26500">
          <cell r="B26500">
            <v>12330.17</v>
          </cell>
          <cell r="C26500">
            <v>2014</v>
          </cell>
          <cell r="D26500" t="str">
            <v>679240  600240 - R&amp;M Vehicles to Operating</v>
          </cell>
          <cell r="E26500" t="str">
            <v>Planning &amp; Design</v>
          </cell>
          <cell r="F26500" t="str">
            <v>Water</v>
          </cell>
        </row>
        <row r="26501">
          <cell r="B26501">
            <v>0</v>
          </cell>
          <cell r="C26501">
            <v>2014</v>
          </cell>
          <cell r="D26501" t="str">
            <v>679240  600240 - R&amp;M Vehicles to Operating</v>
          </cell>
          <cell r="E26501" t="str">
            <v>TOC</v>
          </cell>
          <cell r="F26501" t="str">
            <v>Water</v>
          </cell>
        </row>
        <row r="26502">
          <cell r="B26502">
            <v>16867.259999999998</v>
          </cell>
          <cell r="C26502">
            <v>2014</v>
          </cell>
          <cell r="D26502" t="str">
            <v>679240  600240 - R&amp;M Vehicles to Operating</v>
          </cell>
          <cell r="E26502" t="str">
            <v>Informal Settlements</v>
          </cell>
          <cell r="F26502" t="str">
            <v>Water</v>
          </cell>
        </row>
        <row r="26503">
          <cell r="B26503">
            <v>10723.85</v>
          </cell>
          <cell r="C26503">
            <v>2014</v>
          </cell>
          <cell r="D26503" t="str">
            <v>679240  600240 - R&amp;M Vehicles to Operating</v>
          </cell>
          <cell r="E26503" t="str">
            <v>Logistics</v>
          </cell>
          <cell r="F26503" t="str">
            <v>Water</v>
          </cell>
        </row>
        <row r="26504">
          <cell r="B26504">
            <v>40275.300000000003</v>
          </cell>
          <cell r="C26504">
            <v>2014</v>
          </cell>
          <cell r="D26504" t="str">
            <v>679240  600240 - R&amp;M Vehicles to Operating</v>
          </cell>
          <cell r="E26504" t="str">
            <v>Logistics</v>
          </cell>
          <cell r="F26504" t="str">
            <v>Water</v>
          </cell>
        </row>
        <row r="26505">
          <cell r="B26505">
            <v>9767.33</v>
          </cell>
          <cell r="C26505">
            <v>2014</v>
          </cell>
          <cell r="D26505" t="str">
            <v>700065  Communication</v>
          </cell>
          <cell r="E26505" t="str">
            <v>District 4</v>
          </cell>
          <cell r="F26505" t="str">
            <v>Water</v>
          </cell>
        </row>
        <row r="26506">
          <cell r="B26506">
            <v>14537.63</v>
          </cell>
          <cell r="C26506">
            <v>2014</v>
          </cell>
          <cell r="D26506" t="str">
            <v>700065  Communication</v>
          </cell>
          <cell r="E26506" t="str">
            <v>District 4</v>
          </cell>
          <cell r="F26506" t="str">
            <v>Water</v>
          </cell>
        </row>
        <row r="26507">
          <cell r="B26507">
            <v>17076.61</v>
          </cell>
          <cell r="C26507">
            <v>2014</v>
          </cell>
          <cell r="D26507" t="str">
            <v>700065  Communication</v>
          </cell>
          <cell r="E26507" t="str">
            <v>District 4</v>
          </cell>
          <cell r="F26507" t="str">
            <v>Water</v>
          </cell>
        </row>
        <row r="26508">
          <cell r="B26508">
            <v>5698.29</v>
          </cell>
          <cell r="C26508">
            <v>2014</v>
          </cell>
          <cell r="D26508" t="str">
            <v>700065  Communication</v>
          </cell>
          <cell r="E26508" t="str">
            <v>District 4</v>
          </cell>
          <cell r="F26508" t="str">
            <v>Water</v>
          </cell>
        </row>
        <row r="26509">
          <cell r="B26509">
            <v>12325.3</v>
          </cell>
          <cell r="C26509">
            <v>2014</v>
          </cell>
          <cell r="D26509" t="str">
            <v>700065  Communication</v>
          </cell>
          <cell r="E26509" t="str">
            <v>District 4</v>
          </cell>
          <cell r="F26509" t="str">
            <v>Water</v>
          </cell>
        </row>
        <row r="26510">
          <cell r="B26510">
            <v>6012.27</v>
          </cell>
          <cell r="C26510">
            <v>2014</v>
          </cell>
          <cell r="D26510" t="str">
            <v>700065  Communication</v>
          </cell>
          <cell r="E26510" t="str">
            <v>District 4</v>
          </cell>
          <cell r="F26510" t="str">
            <v>Water</v>
          </cell>
        </row>
        <row r="26511">
          <cell r="B26511">
            <v>11818.61</v>
          </cell>
          <cell r="C26511">
            <v>2014</v>
          </cell>
          <cell r="D26511" t="str">
            <v>700065  Communication</v>
          </cell>
          <cell r="E26511" t="str">
            <v>District 3</v>
          </cell>
          <cell r="F26511" t="str">
            <v>Water</v>
          </cell>
        </row>
        <row r="26512">
          <cell r="B26512">
            <v>5872.04</v>
          </cell>
          <cell r="C26512">
            <v>2014</v>
          </cell>
          <cell r="D26512" t="str">
            <v>700065  Communication</v>
          </cell>
          <cell r="E26512" t="str">
            <v>District 3</v>
          </cell>
          <cell r="F26512" t="str">
            <v>Water</v>
          </cell>
        </row>
        <row r="26513">
          <cell r="B26513">
            <v>7268.18</v>
          </cell>
          <cell r="C26513">
            <v>2014</v>
          </cell>
          <cell r="D26513" t="str">
            <v>700065  Communication</v>
          </cell>
          <cell r="E26513" t="str">
            <v>District 3</v>
          </cell>
          <cell r="F26513" t="str">
            <v>Water</v>
          </cell>
        </row>
        <row r="26514">
          <cell r="B26514">
            <v>7441.89</v>
          </cell>
          <cell r="C26514">
            <v>2014</v>
          </cell>
          <cell r="D26514" t="str">
            <v>700065  Communication</v>
          </cell>
          <cell r="E26514" t="str">
            <v>District 3</v>
          </cell>
          <cell r="F26514" t="str">
            <v>Water</v>
          </cell>
        </row>
        <row r="26515">
          <cell r="B26515">
            <v>8270.73</v>
          </cell>
          <cell r="C26515">
            <v>2014</v>
          </cell>
          <cell r="D26515" t="str">
            <v>700065  Communication</v>
          </cell>
          <cell r="E26515" t="str">
            <v>District 6</v>
          </cell>
          <cell r="F26515" t="str">
            <v>Water</v>
          </cell>
        </row>
        <row r="26516">
          <cell r="B26516">
            <v>15473.24</v>
          </cell>
          <cell r="C26516">
            <v>2014</v>
          </cell>
          <cell r="D26516" t="str">
            <v>700065  Communication</v>
          </cell>
          <cell r="E26516" t="str">
            <v>District 8</v>
          </cell>
          <cell r="F26516" t="str">
            <v>Water</v>
          </cell>
        </row>
        <row r="26517">
          <cell r="B26517">
            <v>8697.81</v>
          </cell>
          <cell r="C26517">
            <v>2014</v>
          </cell>
          <cell r="D26517" t="str">
            <v>700065  Communication</v>
          </cell>
          <cell r="E26517" t="str">
            <v>District 8</v>
          </cell>
          <cell r="F26517" t="str">
            <v>Water</v>
          </cell>
        </row>
        <row r="26518">
          <cell r="B26518">
            <v>7963.09</v>
          </cell>
          <cell r="C26518">
            <v>2014</v>
          </cell>
          <cell r="D26518" t="str">
            <v>700065  Communication</v>
          </cell>
          <cell r="E26518" t="str">
            <v>District 6</v>
          </cell>
          <cell r="F26518" t="str">
            <v>Water</v>
          </cell>
        </row>
        <row r="26519">
          <cell r="B26519">
            <v>5698.29</v>
          </cell>
          <cell r="C26519">
            <v>2014</v>
          </cell>
          <cell r="D26519" t="str">
            <v>700065  Communication</v>
          </cell>
          <cell r="E26519" t="str">
            <v>TOC</v>
          </cell>
          <cell r="F26519" t="str">
            <v>Water</v>
          </cell>
        </row>
        <row r="26520">
          <cell r="B26520">
            <v>5698.29</v>
          </cell>
          <cell r="C26520">
            <v>2014</v>
          </cell>
          <cell r="D26520" t="str">
            <v>700065  Communication</v>
          </cell>
          <cell r="E26520" t="str">
            <v>District 1</v>
          </cell>
          <cell r="F26520" t="str">
            <v>Water</v>
          </cell>
        </row>
        <row r="26521">
          <cell r="B26521">
            <v>21660.52</v>
          </cell>
          <cell r="C26521">
            <v>2014</v>
          </cell>
          <cell r="D26521" t="str">
            <v>700065  Communication</v>
          </cell>
          <cell r="E26521" t="str">
            <v>District 1</v>
          </cell>
          <cell r="F26521" t="str">
            <v>Water</v>
          </cell>
        </row>
        <row r="26522">
          <cell r="B26522">
            <v>5698.29</v>
          </cell>
          <cell r="C26522">
            <v>2014</v>
          </cell>
          <cell r="D26522" t="str">
            <v>700065  Communication</v>
          </cell>
          <cell r="E26522" t="str">
            <v>District 1</v>
          </cell>
          <cell r="F26522" t="str">
            <v>Water</v>
          </cell>
        </row>
        <row r="26523">
          <cell r="B26523">
            <v>10895.65</v>
          </cell>
          <cell r="C26523">
            <v>2014</v>
          </cell>
          <cell r="D26523" t="str">
            <v>700065  Communication</v>
          </cell>
          <cell r="E26523" t="str">
            <v>District 1</v>
          </cell>
          <cell r="F26523" t="str">
            <v>Water</v>
          </cell>
        </row>
        <row r="26524">
          <cell r="B26524">
            <v>7615.63</v>
          </cell>
          <cell r="C26524">
            <v>2014</v>
          </cell>
          <cell r="D26524" t="str">
            <v>700065  Communication</v>
          </cell>
          <cell r="E26524" t="str">
            <v>District 1</v>
          </cell>
          <cell r="F26524" t="str">
            <v>Water</v>
          </cell>
        </row>
        <row r="26525">
          <cell r="B26525">
            <v>12860.99</v>
          </cell>
          <cell r="C26525">
            <v>2014</v>
          </cell>
          <cell r="D26525" t="str">
            <v>700065  Communication</v>
          </cell>
          <cell r="E26525" t="str">
            <v>Logistics</v>
          </cell>
          <cell r="F26525" t="str">
            <v>Water</v>
          </cell>
        </row>
        <row r="26526">
          <cell r="B26526">
            <v>5698.29</v>
          </cell>
          <cell r="C26526">
            <v>2014</v>
          </cell>
          <cell r="D26526" t="str">
            <v>700065  Communication</v>
          </cell>
          <cell r="E26526" t="str">
            <v>Logistics</v>
          </cell>
          <cell r="F26526" t="str">
            <v>Water</v>
          </cell>
        </row>
        <row r="26527">
          <cell r="B26527">
            <v>9419.9</v>
          </cell>
          <cell r="C26527">
            <v>2014</v>
          </cell>
          <cell r="D26527" t="str">
            <v>700065  Communication</v>
          </cell>
          <cell r="E26527" t="str">
            <v>Logistics</v>
          </cell>
          <cell r="F26527" t="str">
            <v>Water</v>
          </cell>
        </row>
        <row r="26528">
          <cell r="B26528">
            <v>5698.29</v>
          </cell>
          <cell r="C26528">
            <v>2014</v>
          </cell>
          <cell r="D26528" t="str">
            <v>700065  Communication</v>
          </cell>
          <cell r="E26528" t="str">
            <v>Logistics</v>
          </cell>
          <cell r="F26528" t="str">
            <v>Water</v>
          </cell>
        </row>
        <row r="26529">
          <cell r="B26529">
            <v>16595.22</v>
          </cell>
          <cell r="C26529">
            <v>2014</v>
          </cell>
          <cell r="D26529" t="str">
            <v>700065  Communication</v>
          </cell>
          <cell r="E26529" t="str">
            <v>Logistics</v>
          </cell>
          <cell r="F26529" t="str">
            <v>Water</v>
          </cell>
        </row>
        <row r="26530">
          <cell r="B26530">
            <v>5698.29</v>
          </cell>
          <cell r="C26530">
            <v>2014</v>
          </cell>
          <cell r="D26530" t="str">
            <v>700065  Communication</v>
          </cell>
          <cell r="E26530" t="str">
            <v>Logistics</v>
          </cell>
          <cell r="F26530" t="str">
            <v>Water</v>
          </cell>
        </row>
        <row r="26531">
          <cell r="B26531">
            <v>5872.04</v>
          </cell>
          <cell r="C26531">
            <v>2014</v>
          </cell>
          <cell r="D26531" t="str">
            <v>700065  Communication</v>
          </cell>
          <cell r="E26531" t="str">
            <v>District 8</v>
          </cell>
          <cell r="F26531" t="str">
            <v>Water</v>
          </cell>
        </row>
        <row r="26532">
          <cell r="B26532">
            <v>5698.29</v>
          </cell>
          <cell r="C26532">
            <v>2014</v>
          </cell>
          <cell r="D26532" t="str">
            <v>700065  Communication</v>
          </cell>
          <cell r="E26532" t="e">
            <v>#N/A</v>
          </cell>
          <cell r="F26532" t="str">
            <v>Sewer</v>
          </cell>
        </row>
        <row r="26533">
          <cell r="B26533">
            <v>5698.29</v>
          </cell>
          <cell r="C26533">
            <v>2014</v>
          </cell>
          <cell r="D26533" t="str">
            <v>700065  Communication</v>
          </cell>
          <cell r="E26533" t="e">
            <v>#N/A</v>
          </cell>
          <cell r="F26533" t="str">
            <v>Sewer</v>
          </cell>
        </row>
        <row r="26534">
          <cell r="B26534">
            <v>5698.29</v>
          </cell>
          <cell r="C26534">
            <v>2014</v>
          </cell>
          <cell r="D26534" t="str">
            <v>700065  Communication</v>
          </cell>
          <cell r="E26534" t="str">
            <v>District 8</v>
          </cell>
          <cell r="F26534" t="str">
            <v>Water</v>
          </cell>
        </row>
        <row r="26535">
          <cell r="B26535">
            <v>5698.29</v>
          </cell>
          <cell r="C26535">
            <v>2014</v>
          </cell>
          <cell r="D26535" t="str">
            <v>700065  Communication</v>
          </cell>
          <cell r="E26535" t="str">
            <v>District 8</v>
          </cell>
          <cell r="F26535" t="str">
            <v>Water</v>
          </cell>
        </row>
        <row r="26536">
          <cell r="B26536">
            <v>94573.07</v>
          </cell>
          <cell r="C26536">
            <v>2014</v>
          </cell>
          <cell r="D26536" t="str">
            <v>700065  Communication</v>
          </cell>
          <cell r="E26536" t="str">
            <v>District 8</v>
          </cell>
          <cell r="F26536" t="str">
            <v>Water</v>
          </cell>
        </row>
        <row r="26537">
          <cell r="B26537">
            <v>5698.29</v>
          </cell>
          <cell r="C26537">
            <v>2014</v>
          </cell>
          <cell r="D26537" t="str">
            <v>700065  Communication</v>
          </cell>
          <cell r="E26537" t="str">
            <v>District 8</v>
          </cell>
          <cell r="F26537" t="str">
            <v>Water</v>
          </cell>
        </row>
        <row r="26538">
          <cell r="B26538">
            <v>5698.29</v>
          </cell>
          <cell r="C26538">
            <v>2014</v>
          </cell>
          <cell r="D26538" t="str">
            <v>700065  Communication</v>
          </cell>
          <cell r="E26538" t="str">
            <v>District 8</v>
          </cell>
          <cell r="F26538" t="str">
            <v>Water</v>
          </cell>
        </row>
        <row r="26539">
          <cell r="B26539">
            <v>11678.35</v>
          </cell>
          <cell r="C26539">
            <v>2014</v>
          </cell>
          <cell r="D26539" t="str">
            <v>700065  Communication</v>
          </cell>
          <cell r="E26539" t="str">
            <v>District 8</v>
          </cell>
          <cell r="F26539" t="str">
            <v>Water</v>
          </cell>
        </row>
        <row r="26540">
          <cell r="B26540">
            <v>28896.51</v>
          </cell>
          <cell r="C26540">
            <v>2014</v>
          </cell>
          <cell r="D26540" t="str">
            <v>700065  Communication</v>
          </cell>
          <cell r="E26540" t="str">
            <v>District 8</v>
          </cell>
          <cell r="F26540" t="str">
            <v>Water</v>
          </cell>
        </row>
        <row r="26541">
          <cell r="B26541">
            <v>6045.74</v>
          </cell>
          <cell r="C26541">
            <v>2014</v>
          </cell>
          <cell r="D26541" t="str">
            <v>700065  Communication</v>
          </cell>
          <cell r="E26541" t="str">
            <v>District 8</v>
          </cell>
          <cell r="F26541" t="str">
            <v>Water</v>
          </cell>
        </row>
        <row r="26542">
          <cell r="B26542">
            <v>5872.04</v>
          </cell>
          <cell r="C26542">
            <v>2014</v>
          </cell>
          <cell r="D26542" t="str">
            <v>700065  Communication</v>
          </cell>
          <cell r="E26542" t="str">
            <v>District 8</v>
          </cell>
          <cell r="F26542" t="str">
            <v>Water</v>
          </cell>
        </row>
        <row r="26543">
          <cell r="B26543">
            <v>25702.41</v>
          </cell>
          <cell r="C26543">
            <v>2014</v>
          </cell>
          <cell r="D26543" t="str">
            <v>700065  Communication</v>
          </cell>
          <cell r="E26543" t="str">
            <v>District 8</v>
          </cell>
          <cell r="F26543" t="str">
            <v>Water</v>
          </cell>
        </row>
        <row r="26544">
          <cell r="B26544">
            <v>12432.05</v>
          </cell>
          <cell r="C26544">
            <v>2014</v>
          </cell>
          <cell r="D26544" t="str">
            <v>700065  Communication</v>
          </cell>
          <cell r="E26544" t="str">
            <v>District 8</v>
          </cell>
          <cell r="F26544" t="str">
            <v>Water</v>
          </cell>
        </row>
        <row r="26545">
          <cell r="B26545">
            <v>15192.74</v>
          </cell>
          <cell r="C26545">
            <v>2014</v>
          </cell>
          <cell r="D26545" t="str">
            <v>700065  Communication</v>
          </cell>
          <cell r="E26545" t="str">
            <v>District 6</v>
          </cell>
          <cell r="F26545" t="str">
            <v>Water</v>
          </cell>
        </row>
        <row r="26546">
          <cell r="B26546">
            <v>13074.51</v>
          </cell>
          <cell r="C26546">
            <v>2014</v>
          </cell>
          <cell r="D26546" t="str">
            <v>700065  Communication</v>
          </cell>
          <cell r="E26546" t="str">
            <v>District 6</v>
          </cell>
          <cell r="F26546" t="str">
            <v>Water</v>
          </cell>
        </row>
        <row r="26547">
          <cell r="B26547">
            <v>8517.75</v>
          </cell>
          <cell r="C26547">
            <v>2014</v>
          </cell>
          <cell r="D26547" t="str">
            <v>700065  Communication</v>
          </cell>
          <cell r="E26547" t="str">
            <v>District 6</v>
          </cell>
          <cell r="F26547" t="str">
            <v>Water</v>
          </cell>
        </row>
        <row r="26548">
          <cell r="B26548">
            <v>5698.29</v>
          </cell>
          <cell r="C26548">
            <v>2014</v>
          </cell>
          <cell r="D26548" t="str">
            <v>700065  Communication</v>
          </cell>
          <cell r="E26548" t="str">
            <v>District 6</v>
          </cell>
          <cell r="F26548" t="str">
            <v>Water</v>
          </cell>
        </row>
        <row r="26549">
          <cell r="B26549">
            <v>5872.04</v>
          </cell>
          <cell r="C26549">
            <v>2014</v>
          </cell>
          <cell r="D26549" t="str">
            <v>700065  Communication</v>
          </cell>
          <cell r="E26549" t="str">
            <v>District 6</v>
          </cell>
          <cell r="F26549" t="str">
            <v>Water</v>
          </cell>
        </row>
        <row r="26550">
          <cell r="B26550">
            <v>15144.77</v>
          </cell>
          <cell r="C26550">
            <v>2014</v>
          </cell>
          <cell r="D26550" t="str">
            <v>700065  Communication</v>
          </cell>
          <cell r="E26550" t="str">
            <v>District 6</v>
          </cell>
          <cell r="F26550" t="str">
            <v>Water</v>
          </cell>
        </row>
        <row r="26551">
          <cell r="B26551">
            <v>6813.93</v>
          </cell>
          <cell r="C26551">
            <v>2014</v>
          </cell>
          <cell r="D26551" t="str">
            <v>700065  Communication</v>
          </cell>
          <cell r="E26551" t="str">
            <v>District 6</v>
          </cell>
          <cell r="F26551" t="str">
            <v>Water</v>
          </cell>
        </row>
        <row r="26552">
          <cell r="B26552">
            <v>5698.29</v>
          </cell>
          <cell r="C26552">
            <v>2014</v>
          </cell>
          <cell r="D26552" t="str">
            <v>700065  Communication</v>
          </cell>
          <cell r="E26552" t="str">
            <v>District 8</v>
          </cell>
          <cell r="F26552" t="str">
            <v>Water</v>
          </cell>
        </row>
        <row r="26553">
          <cell r="B26553">
            <v>5698.29</v>
          </cell>
          <cell r="C26553">
            <v>2014</v>
          </cell>
          <cell r="D26553" t="str">
            <v>700065  Communication</v>
          </cell>
          <cell r="E26553" t="str">
            <v>District 8</v>
          </cell>
          <cell r="F26553" t="str">
            <v>Water</v>
          </cell>
        </row>
        <row r="26554">
          <cell r="B26554">
            <v>5698.29</v>
          </cell>
          <cell r="C26554">
            <v>2014</v>
          </cell>
          <cell r="D26554" t="str">
            <v>700065  Communication</v>
          </cell>
          <cell r="E26554" t="str">
            <v>District 8</v>
          </cell>
          <cell r="F26554" t="str">
            <v>Water</v>
          </cell>
        </row>
        <row r="26555">
          <cell r="B26555">
            <v>5698.29</v>
          </cell>
          <cell r="C26555">
            <v>2014</v>
          </cell>
          <cell r="D26555" t="str">
            <v>700065  Communication</v>
          </cell>
          <cell r="E26555" t="str">
            <v>District 8</v>
          </cell>
          <cell r="F26555" t="str">
            <v>Water</v>
          </cell>
        </row>
        <row r="26556">
          <cell r="B26556">
            <v>5698.29</v>
          </cell>
          <cell r="C26556">
            <v>2014</v>
          </cell>
          <cell r="D26556" t="str">
            <v>700065  Communication</v>
          </cell>
          <cell r="E26556" t="str">
            <v>District 1</v>
          </cell>
          <cell r="F26556" t="str">
            <v>Water</v>
          </cell>
        </row>
        <row r="26557">
          <cell r="B26557">
            <v>6012.27</v>
          </cell>
          <cell r="C26557">
            <v>2014</v>
          </cell>
          <cell r="D26557" t="str">
            <v>700065  Communication</v>
          </cell>
          <cell r="E26557" t="str">
            <v>District 8</v>
          </cell>
          <cell r="F26557" t="str">
            <v>Water</v>
          </cell>
        </row>
        <row r="26558">
          <cell r="B26558">
            <v>10949.96</v>
          </cell>
          <cell r="C26558">
            <v>2014</v>
          </cell>
          <cell r="D26558" t="str">
            <v>700065  Communication</v>
          </cell>
          <cell r="E26558" t="str">
            <v>Logistics</v>
          </cell>
          <cell r="F26558" t="str">
            <v>Water</v>
          </cell>
        </row>
        <row r="26559">
          <cell r="B26559">
            <v>5698.29</v>
          </cell>
          <cell r="C26559">
            <v>2014</v>
          </cell>
          <cell r="D26559" t="str">
            <v>700065  Communication</v>
          </cell>
          <cell r="E26559" t="str">
            <v>District 4</v>
          </cell>
          <cell r="F26559" t="str">
            <v>Sewer</v>
          </cell>
        </row>
        <row r="26560">
          <cell r="B26560">
            <v>13842.72</v>
          </cell>
          <cell r="C26560">
            <v>2014</v>
          </cell>
          <cell r="D26560" t="str">
            <v>700065  Communication</v>
          </cell>
          <cell r="E26560" t="str">
            <v>District 4</v>
          </cell>
          <cell r="F26560" t="str">
            <v>Sewer</v>
          </cell>
        </row>
        <row r="26561">
          <cell r="B26561">
            <v>16101.18</v>
          </cell>
          <cell r="C26561">
            <v>2014</v>
          </cell>
          <cell r="D26561" t="str">
            <v>700065  Communication</v>
          </cell>
          <cell r="E26561" t="str">
            <v>District 4</v>
          </cell>
          <cell r="F26561" t="str">
            <v>Sewer</v>
          </cell>
        </row>
        <row r="26562">
          <cell r="B26562">
            <v>5698.29</v>
          </cell>
          <cell r="C26562">
            <v>2014</v>
          </cell>
          <cell r="D26562" t="str">
            <v>700065  Communication</v>
          </cell>
          <cell r="E26562" t="str">
            <v>District 3</v>
          </cell>
          <cell r="F26562" t="str">
            <v>Sewer</v>
          </cell>
        </row>
        <row r="26563">
          <cell r="B26563">
            <v>5698.29</v>
          </cell>
          <cell r="C26563">
            <v>2014</v>
          </cell>
          <cell r="D26563" t="str">
            <v>700065  Communication</v>
          </cell>
          <cell r="E26563" t="str">
            <v>District 3</v>
          </cell>
          <cell r="F26563" t="str">
            <v>Sewer</v>
          </cell>
        </row>
        <row r="26564">
          <cell r="B26564">
            <v>11571.57</v>
          </cell>
          <cell r="C26564">
            <v>2014</v>
          </cell>
          <cell r="D26564" t="str">
            <v>700065  Communication</v>
          </cell>
          <cell r="E26564" t="str">
            <v>District 3</v>
          </cell>
          <cell r="F26564" t="str">
            <v>Sewer</v>
          </cell>
        </row>
        <row r="26565">
          <cell r="B26565">
            <v>6012.27</v>
          </cell>
          <cell r="C26565">
            <v>2014</v>
          </cell>
          <cell r="D26565" t="str">
            <v>700065  Communication</v>
          </cell>
          <cell r="E26565" t="str">
            <v>TOC</v>
          </cell>
          <cell r="F26565" t="str">
            <v>Sewer</v>
          </cell>
        </row>
        <row r="26566">
          <cell r="B26566">
            <v>5698.29</v>
          </cell>
          <cell r="C26566">
            <v>2014</v>
          </cell>
          <cell r="D26566" t="str">
            <v>700065  Communication</v>
          </cell>
          <cell r="E26566" t="str">
            <v>District 7</v>
          </cell>
          <cell r="F26566" t="str">
            <v>Sewer</v>
          </cell>
        </row>
        <row r="26567">
          <cell r="B26567">
            <v>5698.29</v>
          </cell>
          <cell r="C26567">
            <v>2014</v>
          </cell>
          <cell r="D26567" t="str">
            <v>700065  Communication</v>
          </cell>
          <cell r="E26567" t="str">
            <v>District 7</v>
          </cell>
          <cell r="F26567" t="str">
            <v>Sewer</v>
          </cell>
        </row>
        <row r="26568">
          <cell r="B26568">
            <v>8410.99</v>
          </cell>
          <cell r="C26568">
            <v>2014</v>
          </cell>
          <cell r="D26568" t="str">
            <v>700065  Communication</v>
          </cell>
          <cell r="E26568" t="str">
            <v>District 6</v>
          </cell>
          <cell r="F26568" t="str">
            <v>Sewer</v>
          </cell>
        </row>
        <row r="26569">
          <cell r="B26569">
            <v>14985.53</v>
          </cell>
          <cell r="C26569">
            <v>2014</v>
          </cell>
          <cell r="D26569" t="str">
            <v>700065  Communication</v>
          </cell>
          <cell r="E26569" t="str">
            <v>District 7</v>
          </cell>
          <cell r="F26569" t="str">
            <v>Sewer</v>
          </cell>
        </row>
        <row r="26570">
          <cell r="B26570">
            <v>5698.29</v>
          </cell>
          <cell r="C26570">
            <v>2014</v>
          </cell>
          <cell r="D26570" t="str">
            <v>700065  Communication</v>
          </cell>
          <cell r="E26570" t="str">
            <v>District 1</v>
          </cell>
          <cell r="F26570" t="str">
            <v>Sewer</v>
          </cell>
        </row>
        <row r="26571">
          <cell r="B26571">
            <v>5698.29</v>
          </cell>
          <cell r="C26571">
            <v>2014</v>
          </cell>
          <cell r="D26571" t="str">
            <v>700065  Communication</v>
          </cell>
          <cell r="E26571" t="str">
            <v>District 1</v>
          </cell>
          <cell r="F26571" t="str">
            <v>Sewer</v>
          </cell>
        </row>
        <row r="26572">
          <cell r="B26572">
            <v>21666.85</v>
          </cell>
          <cell r="C26572">
            <v>2014</v>
          </cell>
          <cell r="D26572" t="str">
            <v>700065  Communication</v>
          </cell>
          <cell r="E26572" t="str">
            <v>District 1</v>
          </cell>
          <cell r="F26572" t="str">
            <v>Sewer</v>
          </cell>
        </row>
        <row r="26573">
          <cell r="B26573">
            <v>5698.29</v>
          </cell>
          <cell r="C26573">
            <v>2014</v>
          </cell>
          <cell r="D26573" t="str">
            <v>700065  Communication</v>
          </cell>
          <cell r="E26573" t="str">
            <v>Logistics</v>
          </cell>
          <cell r="F26573" t="str">
            <v>Sewer</v>
          </cell>
        </row>
        <row r="26574">
          <cell r="B26574">
            <v>5698.29</v>
          </cell>
          <cell r="C26574">
            <v>2014</v>
          </cell>
          <cell r="D26574" t="str">
            <v>700065  Communication</v>
          </cell>
          <cell r="E26574" t="str">
            <v>Logistics</v>
          </cell>
          <cell r="F26574" t="str">
            <v>Sewer</v>
          </cell>
        </row>
        <row r="26575">
          <cell r="B26575">
            <v>5698.29</v>
          </cell>
          <cell r="C26575">
            <v>2014</v>
          </cell>
          <cell r="D26575" t="str">
            <v>700065  Communication</v>
          </cell>
          <cell r="E26575" t="str">
            <v>Logistics</v>
          </cell>
          <cell r="F26575" t="str">
            <v>Sewer</v>
          </cell>
        </row>
        <row r="26576">
          <cell r="B26576">
            <v>5698.29</v>
          </cell>
          <cell r="C26576">
            <v>2014</v>
          </cell>
          <cell r="D26576" t="str">
            <v>700065  Communication</v>
          </cell>
          <cell r="E26576" t="str">
            <v>Logistics</v>
          </cell>
          <cell r="F26576" t="str">
            <v>Sewer</v>
          </cell>
        </row>
        <row r="26577">
          <cell r="B26577">
            <v>5698.29</v>
          </cell>
          <cell r="C26577">
            <v>2014</v>
          </cell>
          <cell r="D26577" t="str">
            <v>700065  Communication</v>
          </cell>
          <cell r="E26577" t="str">
            <v>Logistics</v>
          </cell>
          <cell r="F26577" t="str">
            <v>Sewer</v>
          </cell>
        </row>
        <row r="26578">
          <cell r="B26578">
            <v>5698.29</v>
          </cell>
          <cell r="C26578">
            <v>2014</v>
          </cell>
          <cell r="D26578" t="str">
            <v>700065  Communication</v>
          </cell>
          <cell r="E26578" t="str">
            <v>Logistics</v>
          </cell>
          <cell r="F26578" t="str">
            <v>Sewer</v>
          </cell>
        </row>
        <row r="26579">
          <cell r="B26579">
            <v>5698.29</v>
          </cell>
          <cell r="C26579">
            <v>2014</v>
          </cell>
          <cell r="D26579" t="str">
            <v>700065  Communication</v>
          </cell>
          <cell r="E26579" t="str">
            <v>Logistics</v>
          </cell>
          <cell r="F26579" t="str">
            <v>Sewer</v>
          </cell>
        </row>
        <row r="26580">
          <cell r="B26580">
            <v>6152.53</v>
          </cell>
          <cell r="C26580">
            <v>2014</v>
          </cell>
          <cell r="D26580" t="str">
            <v>700065  Communication</v>
          </cell>
          <cell r="E26580" t="str">
            <v>Informal Settlements</v>
          </cell>
          <cell r="F26580" t="str">
            <v>Sewer</v>
          </cell>
        </row>
        <row r="26581">
          <cell r="B26581">
            <v>5698.29</v>
          </cell>
          <cell r="C26581">
            <v>2014</v>
          </cell>
          <cell r="D26581" t="str">
            <v>700065  Communication</v>
          </cell>
          <cell r="E26581" t="str">
            <v>TOC</v>
          </cell>
          <cell r="F26581" t="str">
            <v>Sewer</v>
          </cell>
        </row>
        <row r="26582">
          <cell r="B26582">
            <v>5698.29</v>
          </cell>
          <cell r="C26582">
            <v>2014</v>
          </cell>
          <cell r="D26582" t="str">
            <v>700065  Communication</v>
          </cell>
          <cell r="E26582" t="str">
            <v>Planning &amp; Design</v>
          </cell>
          <cell r="F26582" t="str">
            <v>Sewer</v>
          </cell>
        </row>
        <row r="26583">
          <cell r="B26583">
            <v>5698.29</v>
          </cell>
          <cell r="C26583">
            <v>2014</v>
          </cell>
          <cell r="D26583" t="str">
            <v>700065  Communication</v>
          </cell>
          <cell r="E26583" t="str">
            <v>Planning &amp; Design</v>
          </cell>
          <cell r="F26583" t="str">
            <v>Sewer</v>
          </cell>
        </row>
        <row r="26584">
          <cell r="B26584">
            <v>5698.29</v>
          </cell>
          <cell r="C26584">
            <v>2014</v>
          </cell>
          <cell r="D26584" t="str">
            <v>700065  Communication</v>
          </cell>
          <cell r="E26584" t="str">
            <v>Informal Settlements</v>
          </cell>
          <cell r="F26584" t="str">
            <v>Sewer</v>
          </cell>
        </row>
        <row r="26585">
          <cell r="B26585">
            <v>5698.29</v>
          </cell>
          <cell r="C26585">
            <v>2014</v>
          </cell>
          <cell r="D26585" t="str">
            <v>700065  Communication</v>
          </cell>
          <cell r="E26585" t="str">
            <v>District 4</v>
          </cell>
          <cell r="F26585" t="str">
            <v>Sewer</v>
          </cell>
        </row>
        <row r="26586">
          <cell r="B26586">
            <v>5698.29</v>
          </cell>
          <cell r="C26586">
            <v>2014</v>
          </cell>
          <cell r="D26586" t="str">
            <v>700065  Communication</v>
          </cell>
          <cell r="E26586" t="str">
            <v>Logistics</v>
          </cell>
          <cell r="F26586" t="str">
            <v>Water</v>
          </cell>
        </row>
        <row r="26587">
          <cell r="B26587">
            <v>8838.0499999999993</v>
          </cell>
          <cell r="C26587">
            <v>2014</v>
          </cell>
          <cell r="D26587" t="str">
            <v>700065  Communication</v>
          </cell>
          <cell r="E26587" t="str">
            <v>Logistics</v>
          </cell>
          <cell r="F26587" t="str">
            <v>Water</v>
          </cell>
        </row>
        <row r="26588">
          <cell r="B26588">
            <v>13300.7</v>
          </cell>
          <cell r="C26588">
            <v>2014</v>
          </cell>
          <cell r="D26588" t="str">
            <v>700065  Communication</v>
          </cell>
          <cell r="E26588" t="str">
            <v>TOC</v>
          </cell>
          <cell r="F26588" t="str">
            <v>Water</v>
          </cell>
        </row>
        <row r="26589">
          <cell r="B26589">
            <v>14209.16</v>
          </cell>
          <cell r="C26589">
            <v>2014</v>
          </cell>
          <cell r="D26589" t="str">
            <v>700065  Communication</v>
          </cell>
          <cell r="E26589" t="str">
            <v>Informal Settlements</v>
          </cell>
          <cell r="F26589" t="str">
            <v>Water</v>
          </cell>
        </row>
        <row r="26590">
          <cell r="B26590">
            <v>20174.71</v>
          </cell>
          <cell r="C26590">
            <v>2014</v>
          </cell>
          <cell r="D26590" t="str">
            <v>700065  Communication</v>
          </cell>
          <cell r="E26590" t="str">
            <v>TOC</v>
          </cell>
          <cell r="F26590" t="str">
            <v>Water</v>
          </cell>
        </row>
        <row r="26591">
          <cell r="B26591">
            <v>5698.29</v>
          </cell>
          <cell r="C26591">
            <v>2014</v>
          </cell>
          <cell r="D26591" t="str">
            <v>700065  Communication</v>
          </cell>
          <cell r="E26591" t="str">
            <v>Planning &amp; Design</v>
          </cell>
          <cell r="F26591" t="str">
            <v>Water</v>
          </cell>
        </row>
        <row r="26592">
          <cell r="B26592">
            <v>10642.32</v>
          </cell>
          <cell r="C26592">
            <v>2014</v>
          </cell>
          <cell r="D26592" t="str">
            <v>700065  Communication</v>
          </cell>
          <cell r="E26592" t="str">
            <v>Informal Settlements</v>
          </cell>
          <cell r="F26592" t="str">
            <v>Water</v>
          </cell>
        </row>
        <row r="26593">
          <cell r="B26593">
            <v>8524.08</v>
          </cell>
          <cell r="C26593">
            <v>2014</v>
          </cell>
          <cell r="D26593" t="str">
            <v>700065  Communication</v>
          </cell>
          <cell r="E26593" t="str">
            <v>Logistics</v>
          </cell>
          <cell r="F26593" t="str">
            <v>Water</v>
          </cell>
        </row>
        <row r="26594">
          <cell r="B26594">
            <v>5698.29</v>
          </cell>
          <cell r="C26594">
            <v>2014</v>
          </cell>
          <cell r="D26594" t="str">
            <v>700065  Communication</v>
          </cell>
          <cell r="E26594" t="str">
            <v>District 7</v>
          </cell>
          <cell r="F26594" t="str">
            <v>Sewer</v>
          </cell>
        </row>
        <row r="26595">
          <cell r="B26595">
            <v>5698.29</v>
          </cell>
          <cell r="C26595">
            <v>2014</v>
          </cell>
          <cell r="D26595" t="str">
            <v>700065  Communication</v>
          </cell>
          <cell r="E26595" t="str">
            <v>District 7</v>
          </cell>
          <cell r="F26595" t="str">
            <v>Sewer</v>
          </cell>
        </row>
        <row r="26596">
          <cell r="B26596">
            <v>5872.04</v>
          </cell>
          <cell r="C26596">
            <v>2014</v>
          </cell>
          <cell r="D26596" t="str">
            <v>700065  Communication</v>
          </cell>
          <cell r="E26596" t="str">
            <v>District 7</v>
          </cell>
          <cell r="F26596" t="str">
            <v>Sewer</v>
          </cell>
        </row>
        <row r="26597">
          <cell r="B26597">
            <v>5698.29</v>
          </cell>
          <cell r="C26597">
            <v>2014</v>
          </cell>
          <cell r="D26597" t="str">
            <v>700065  Communication</v>
          </cell>
          <cell r="E26597" t="str">
            <v>District 7</v>
          </cell>
          <cell r="F26597" t="str">
            <v>Sewer</v>
          </cell>
        </row>
        <row r="26598">
          <cell r="B26598">
            <v>5698.29</v>
          </cell>
          <cell r="C26598">
            <v>2014</v>
          </cell>
          <cell r="D26598" t="str">
            <v>700065  Communication</v>
          </cell>
          <cell r="E26598" t="str">
            <v>District 7</v>
          </cell>
          <cell r="F26598" t="str">
            <v>Sewer</v>
          </cell>
        </row>
        <row r="26599">
          <cell r="B26599">
            <v>5698.29</v>
          </cell>
          <cell r="C26599">
            <v>2014</v>
          </cell>
          <cell r="D26599" t="str">
            <v>700065  Communication</v>
          </cell>
          <cell r="E26599" t="str">
            <v>District 7</v>
          </cell>
          <cell r="F26599" t="str">
            <v>Sewer</v>
          </cell>
        </row>
        <row r="26600">
          <cell r="B26600">
            <v>11504.63</v>
          </cell>
          <cell r="C26600">
            <v>2014</v>
          </cell>
          <cell r="D26600" t="str">
            <v>700065  Communication</v>
          </cell>
          <cell r="E26600" t="str">
            <v>District 6</v>
          </cell>
          <cell r="F26600" t="str">
            <v>Sewer</v>
          </cell>
        </row>
        <row r="26601">
          <cell r="B26601">
            <v>5698.29</v>
          </cell>
          <cell r="C26601">
            <v>2014</v>
          </cell>
          <cell r="D26601" t="str">
            <v>700065  Communication</v>
          </cell>
          <cell r="E26601" t="str">
            <v>District 6</v>
          </cell>
          <cell r="F26601" t="str">
            <v>Sewer</v>
          </cell>
        </row>
        <row r="26602">
          <cell r="B26602">
            <v>5698.29</v>
          </cell>
          <cell r="C26602">
            <v>2014</v>
          </cell>
          <cell r="D26602" t="str">
            <v>700065  Communication</v>
          </cell>
          <cell r="E26602" t="str">
            <v>District 6</v>
          </cell>
          <cell r="F26602" t="str">
            <v>Sewer</v>
          </cell>
        </row>
        <row r="26603">
          <cell r="B26603">
            <v>7575.81</v>
          </cell>
          <cell r="C26603">
            <v>2014</v>
          </cell>
          <cell r="D26603" t="str">
            <v>700065  Communication</v>
          </cell>
          <cell r="E26603" t="str">
            <v>District 6</v>
          </cell>
          <cell r="F26603" t="str">
            <v>Sewer</v>
          </cell>
        </row>
        <row r="26604">
          <cell r="B26604">
            <v>7575.81</v>
          </cell>
          <cell r="C26604">
            <v>2014</v>
          </cell>
          <cell r="D26604" t="str">
            <v>700065  Communication</v>
          </cell>
          <cell r="E26604" t="str">
            <v>District 6</v>
          </cell>
          <cell r="F26604" t="str">
            <v>Sewer</v>
          </cell>
        </row>
        <row r="26605">
          <cell r="B26605">
            <v>5698.29</v>
          </cell>
          <cell r="C26605">
            <v>2014</v>
          </cell>
          <cell r="D26605" t="str">
            <v>700065  Communication</v>
          </cell>
          <cell r="E26605" t="str">
            <v>District 6</v>
          </cell>
          <cell r="F26605" t="str">
            <v>Sewer</v>
          </cell>
        </row>
        <row r="26606">
          <cell r="B26606">
            <v>5698.29</v>
          </cell>
          <cell r="C26606">
            <v>2014</v>
          </cell>
          <cell r="D26606" t="str">
            <v>700065  Communication</v>
          </cell>
          <cell r="E26606" t="str">
            <v>District 7</v>
          </cell>
          <cell r="F26606" t="str">
            <v>Sewer</v>
          </cell>
        </row>
        <row r="26607">
          <cell r="B26607">
            <v>5698.29</v>
          </cell>
          <cell r="C26607">
            <v>2014</v>
          </cell>
          <cell r="D26607" t="str">
            <v>700065  Communication</v>
          </cell>
          <cell r="E26607" t="str">
            <v>District 7</v>
          </cell>
          <cell r="F26607" t="str">
            <v>Sewer</v>
          </cell>
        </row>
        <row r="26608">
          <cell r="B26608">
            <v>5698.29</v>
          </cell>
          <cell r="C26608">
            <v>2014</v>
          </cell>
          <cell r="D26608" t="str">
            <v>700065  Communication</v>
          </cell>
          <cell r="E26608" t="str">
            <v>District 7</v>
          </cell>
          <cell r="F26608" t="str">
            <v>Sewer</v>
          </cell>
        </row>
        <row r="26609">
          <cell r="B26609">
            <v>5698.29</v>
          </cell>
          <cell r="C26609">
            <v>2014</v>
          </cell>
          <cell r="D26609" t="str">
            <v>700065  Communication</v>
          </cell>
          <cell r="E26609" t="str">
            <v>District 7</v>
          </cell>
          <cell r="F26609" t="str">
            <v>Sewer</v>
          </cell>
        </row>
        <row r="26610">
          <cell r="B26610">
            <v>10255.049999999999</v>
          </cell>
          <cell r="C26610">
            <v>2014</v>
          </cell>
          <cell r="D26610" t="str">
            <v>700065  Communication</v>
          </cell>
          <cell r="E26610" t="str">
            <v>District 7</v>
          </cell>
          <cell r="F26610" t="str">
            <v>Sewer</v>
          </cell>
        </row>
        <row r="26611">
          <cell r="B26611">
            <v>9907.59</v>
          </cell>
          <cell r="C26611">
            <v>2014</v>
          </cell>
          <cell r="D26611" t="str">
            <v>700065  Communication</v>
          </cell>
          <cell r="E26611" t="str">
            <v>District 4</v>
          </cell>
          <cell r="F26611" t="str">
            <v>Sewer</v>
          </cell>
        </row>
        <row r="26612">
          <cell r="B26612">
            <v>20674.509999999998</v>
          </cell>
          <cell r="C26612">
            <v>2014</v>
          </cell>
          <cell r="D26612" t="str">
            <v>700395  Mayoral Administration</v>
          </cell>
          <cell r="E26612" t="str">
            <v>District 4</v>
          </cell>
          <cell r="F26612" t="str">
            <v>Water</v>
          </cell>
        </row>
        <row r="26613">
          <cell r="B26613">
            <v>20674.509999999998</v>
          </cell>
          <cell r="C26613">
            <v>2014</v>
          </cell>
          <cell r="D26613" t="str">
            <v>700395  Mayoral Administration</v>
          </cell>
          <cell r="E26613" t="str">
            <v>District 4</v>
          </cell>
          <cell r="F26613" t="str">
            <v>Water</v>
          </cell>
        </row>
        <row r="26614">
          <cell r="B26614">
            <v>20674.509999999998</v>
          </cell>
          <cell r="C26614">
            <v>2014</v>
          </cell>
          <cell r="D26614" t="str">
            <v>700395  Mayoral Administration</v>
          </cell>
          <cell r="E26614" t="str">
            <v>District 4</v>
          </cell>
          <cell r="F26614" t="str">
            <v>Water</v>
          </cell>
        </row>
        <row r="26615">
          <cell r="B26615">
            <v>20674.509999999998</v>
          </cell>
          <cell r="C26615">
            <v>2014</v>
          </cell>
          <cell r="D26615" t="str">
            <v>700395  Mayoral Administration</v>
          </cell>
          <cell r="E26615" t="str">
            <v>District 4</v>
          </cell>
          <cell r="F26615" t="str">
            <v>Water</v>
          </cell>
        </row>
        <row r="26616">
          <cell r="B26616">
            <v>20674.509999999998</v>
          </cell>
          <cell r="C26616">
            <v>2014</v>
          </cell>
          <cell r="D26616" t="str">
            <v>700395  Mayoral Administration</v>
          </cell>
          <cell r="E26616" t="str">
            <v>District 4</v>
          </cell>
          <cell r="F26616" t="str">
            <v>Water</v>
          </cell>
        </row>
        <row r="26617">
          <cell r="B26617">
            <v>20674.509999999998</v>
          </cell>
          <cell r="C26617">
            <v>2014</v>
          </cell>
          <cell r="D26617" t="str">
            <v>700395  Mayoral Administration</v>
          </cell>
          <cell r="E26617" t="str">
            <v>District 4</v>
          </cell>
          <cell r="F26617" t="str">
            <v>Water</v>
          </cell>
        </row>
        <row r="26618">
          <cell r="B26618">
            <v>20674.509999999998</v>
          </cell>
          <cell r="C26618">
            <v>2014</v>
          </cell>
          <cell r="D26618" t="str">
            <v>700395  Mayoral Administration</v>
          </cell>
          <cell r="E26618" t="str">
            <v>District 3</v>
          </cell>
          <cell r="F26618" t="str">
            <v>Water</v>
          </cell>
        </row>
        <row r="26619">
          <cell r="B26619">
            <v>20674.509999999998</v>
          </cell>
          <cell r="C26619">
            <v>2014</v>
          </cell>
          <cell r="D26619" t="str">
            <v>700395  Mayoral Administration</v>
          </cell>
          <cell r="E26619" t="str">
            <v>District 3</v>
          </cell>
          <cell r="F26619" t="str">
            <v>Water</v>
          </cell>
        </row>
        <row r="26620">
          <cell r="B26620">
            <v>20674.509999999998</v>
          </cell>
          <cell r="C26620">
            <v>2014</v>
          </cell>
          <cell r="D26620" t="str">
            <v>700395  Mayoral Administration</v>
          </cell>
          <cell r="E26620" t="str">
            <v>District 3</v>
          </cell>
          <cell r="F26620" t="str">
            <v>Water</v>
          </cell>
        </row>
        <row r="26621">
          <cell r="B26621">
            <v>20674.509999999998</v>
          </cell>
          <cell r="C26621">
            <v>2014</v>
          </cell>
          <cell r="D26621" t="str">
            <v>700395  Mayoral Administration</v>
          </cell>
          <cell r="E26621" t="str">
            <v>District 3</v>
          </cell>
          <cell r="F26621" t="str">
            <v>Water</v>
          </cell>
        </row>
        <row r="26622">
          <cell r="B26622">
            <v>20674.509999999998</v>
          </cell>
          <cell r="C26622">
            <v>2014</v>
          </cell>
          <cell r="D26622" t="str">
            <v>700395  Mayoral Administration</v>
          </cell>
          <cell r="E26622" t="str">
            <v>District 6</v>
          </cell>
          <cell r="F26622" t="str">
            <v>Water</v>
          </cell>
        </row>
        <row r="26623">
          <cell r="B26623">
            <v>20674.509999999998</v>
          </cell>
          <cell r="C26623">
            <v>2014</v>
          </cell>
          <cell r="D26623" t="str">
            <v>700395  Mayoral Administration</v>
          </cell>
          <cell r="E26623" t="str">
            <v>District 8</v>
          </cell>
          <cell r="F26623" t="str">
            <v>Water</v>
          </cell>
        </row>
        <row r="26624">
          <cell r="B26624">
            <v>20674.509999999998</v>
          </cell>
          <cell r="C26624">
            <v>2014</v>
          </cell>
          <cell r="D26624" t="str">
            <v>700395  Mayoral Administration</v>
          </cell>
          <cell r="E26624" t="str">
            <v>District 8</v>
          </cell>
          <cell r="F26624" t="str">
            <v>Water</v>
          </cell>
        </row>
        <row r="26625">
          <cell r="B26625">
            <v>20674.509999999998</v>
          </cell>
          <cell r="C26625">
            <v>2014</v>
          </cell>
          <cell r="D26625" t="str">
            <v>700395  Mayoral Administration</v>
          </cell>
          <cell r="E26625" t="str">
            <v>District 6</v>
          </cell>
          <cell r="F26625" t="str">
            <v>Water</v>
          </cell>
        </row>
        <row r="26626">
          <cell r="B26626">
            <v>20674.509999999998</v>
          </cell>
          <cell r="C26626">
            <v>2014</v>
          </cell>
          <cell r="D26626" t="str">
            <v>700395  Mayoral Administration</v>
          </cell>
          <cell r="E26626" t="str">
            <v>TOC</v>
          </cell>
          <cell r="F26626" t="str">
            <v>Water</v>
          </cell>
        </row>
        <row r="26627">
          <cell r="B26627">
            <v>20674.509999999998</v>
          </cell>
          <cell r="C26627">
            <v>2014</v>
          </cell>
          <cell r="D26627" t="str">
            <v>700395  Mayoral Administration</v>
          </cell>
          <cell r="E26627" t="str">
            <v>District 1</v>
          </cell>
          <cell r="F26627" t="str">
            <v>Water</v>
          </cell>
        </row>
        <row r="26628">
          <cell r="B26628">
            <v>20674.509999999998</v>
          </cell>
          <cell r="C26628">
            <v>2014</v>
          </cell>
          <cell r="D26628" t="str">
            <v>700395  Mayoral Administration</v>
          </cell>
          <cell r="E26628" t="str">
            <v>District 1</v>
          </cell>
          <cell r="F26628" t="str">
            <v>Water</v>
          </cell>
        </row>
        <row r="26629">
          <cell r="B26629">
            <v>20674.509999999998</v>
          </cell>
          <cell r="C26629">
            <v>2014</v>
          </cell>
          <cell r="D26629" t="str">
            <v>700395  Mayoral Administration</v>
          </cell>
          <cell r="E26629" t="str">
            <v>District 1</v>
          </cell>
          <cell r="F26629" t="str">
            <v>Water</v>
          </cell>
        </row>
        <row r="26630">
          <cell r="B26630">
            <v>20674.509999999998</v>
          </cell>
          <cell r="C26630">
            <v>2014</v>
          </cell>
          <cell r="D26630" t="str">
            <v>700395  Mayoral Administration</v>
          </cell>
          <cell r="E26630" t="str">
            <v>District 1</v>
          </cell>
          <cell r="F26630" t="str">
            <v>Water</v>
          </cell>
        </row>
        <row r="26631">
          <cell r="B26631">
            <v>20674.509999999998</v>
          </cell>
          <cell r="C26631">
            <v>2014</v>
          </cell>
          <cell r="D26631" t="str">
            <v>700395  Mayoral Administration</v>
          </cell>
          <cell r="E26631" t="str">
            <v>District 1</v>
          </cell>
          <cell r="F26631" t="str">
            <v>Water</v>
          </cell>
        </row>
        <row r="26632">
          <cell r="B26632">
            <v>20674.509999999998</v>
          </cell>
          <cell r="C26632">
            <v>2014</v>
          </cell>
          <cell r="D26632" t="str">
            <v>700395  Mayoral Administration</v>
          </cell>
          <cell r="E26632" t="str">
            <v>Logistics</v>
          </cell>
          <cell r="F26632" t="str">
            <v>Water</v>
          </cell>
        </row>
        <row r="26633">
          <cell r="B26633">
            <v>20674.509999999998</v>
          </cell>
          <cell r="C26633">
            <v>2014</v>
          </cell>
          <cell r="D26633" t="str">
            <v>700395  Mayoral Administration</v>
          </cell>
          <cell r="E26633" t="str">
            <v>Logistics</v>
          </cell>
          <cell r="F26633" t="str">
            <v>Water</v>
          </cell>
        </row>
        <row r="26634">
          <cell r="B26634">
            <v>20674.509999999998</v>
          </cell>
          <cell r="C26634">
            <v>2014</v>
          </cell>
          <cell r="D26634" t="str">
            <v>700395  Mayoral Administration</v>
          </cell>
          <cell r="E26634" t="str">
            <v>Logistics</v>
          </cell>
          <cell r="F26634" t="str">
            <v>Water</v>
          </cell>
        </row>
        <row r="26635">
          <cell r="B26635">
            <v>20674.509999999998</v>
          </cell>
          <cell r="C26635">
            <v>2014</v>
          </cell>
          <cell r="D26635" t="str">
            <v>700395  Mayoral Administration</v>
          </cell>
          <cell r="E26635" t="str">
            <v>Logistics</v>
          </cell>
          <cell r="F26635" t="str">
            <v>Water</v>
          </cell>
        </row>
        <row r="26636">
          <cell r="B26636">
            <v>20674.509999999998</v>
          </cell>
          <cell r="C26636">
            <v>2014</v>
          </cell>
          <cell r="D26636" t="str">
            <v>700395  Mayoral Administration</v>
          </cell>
          <cell r="E26636" t="str">
            <v>Logistics</v>
          </cell>
          <cell r="F26636" t="str">
            <v>Water</v>
          </cell>
        </row>
        <row r="26637">
          <cell r="B26637">
            <v>20674.509999999998</v>
          </cell>
          <cell r="C26637">
            <v>2014</v>
          </cell>
          <cell r="D26637" t="str">
            <v>700395  Mayoral Administration</v>
          </cell>
          <cell r="E26637" t="str">
            <v>Logistics</v>
          </cell>
          <cell r="F26637" t="str">
            <v>Water</v>
          </cell>
        </row>
        <row r="26638">
          <cell r="B26638">
            <v>20674.509999999998</v>
          </cell>
          <cell r="C26638">
            <v>2014</v>
          </cell>
          <cell r="D26638" t="str">
            <v>700395  Mayoral Administration</v>
          </cell>
          <cell r="E26638" t="str">
            <v>District 8</v>
          </cell>
          <cell r="F26638" t="str">
            <v>Water</v>
          </cell>
        </row>
        <row r="26639">
          <cell r="B26639">
            <v>20674.509999999998</v>
          </cell>
          <cell r="C26639">
            <v>2014</v>
          </cell>
          <cell r="D26639" t="str">
            <v>700395  Mayoral Administration</v>
          </cell>
          <cell r="E26639" t="e">
            <v>#N/A</v>
          </cell>
          <cell r="F26639" t="str">
            <v>Sewer</v>
          </cell>
        </row>
        <row r="26640">
          <cell r="B26640">
            <v>20674.509999999998</v>
          </cell>
          <cell r="C26640">
            <v>2014</v>
          </cell>
          <cell r="D26640" t="str">
            <v>700395  Mayoral Administration</v>
          </cell>
          <cell r="E26640" t="e">
            <v>#N/A</v>
          </cell>
          <cell r="F26640" t="str">
            <v>Sewer</v>
          </cell>
        </row>
        <row r="26641">
          <cell r="B26641">
            <v>20674.509999999998</v>
          </cell>
          <cell r="C26641">
            <v>2014</v>
          </cell>
          <cell r="D26641" t="str">
            <v>700395  Mayoral Administration</v>
          </cell>
          <cell r="E26641" t="str">
            <v>District 8</v>
          </cell>
          <cell r="F26641" t="str">
            <v>Water</v>
          </cell>
        </row>
        <row r="26642">
          <cell r="B26642">
            <v>20674.509999999998</v>
          </cell>
          <cell r="C26642">
            <v>2014</v>
          </cell>
          <cell r="D26642" t="str">
            <v>700395  Mayoral Administration</v>
          </cell>
          <cell r="E26642" t="str">
            <v>District 8</v>
          </cell>
          <cell r="F26642" t="str">
            <v>Water</v>
          </cell>
        </row>
        <row r="26643">
          <cell r="B26643">
            <v>20674.509999999998</v>
          </cell>
          <cell r="C26643">
            <v>2014</v>
          </cell>
          <cell r="D26643" t="str">
            <v>700395  Mayoral Administration</v>
          </cell>
          <cell r="E26643" t="str">
            <v>District 8</v>
          </cell>
          <cell r="F26643" t="str">
            <v>Water</v>
          </cell>
        </row>
        <row r="26644">
          <cell r="B26644">
            <v>20674.509999999998</v>
          </cell>
          <cell r="C26644">
            <v>2014</v>
          </cell>
          <cell r="D26644" t="str">
            <v>700395  Mayoral Administration</v>
          </cell>
          <cell r="E26644" t="str">
            <v>District 8</v>
          </cell>
          <cell r="F26644" t="str">
            <v>Water</v>
          </cell>
        </row>
        <row r="26645">
          <cell r="B26645">
            <v>20674.509999999998</v>
          </cell>
          <cell r="C26645">
            <v>2014</v>
          </cell>
          <cell r="D26645" t="str">
            <v>700395  Mayoral Administration</v>
          </cell>
          <cell r="E26645" t="str">
            <v>District 8</v>
          </cell>
          <cell r="F26645" t="str">
            <v>Water</v>
          </cell>
        </row>
        <row r="26646">
          <cell r="B26646">
            <v>20674.509999999998</v>
          </cell>
          <cell r="C26646">
            <v>2014</v>
          </cell>
          <cell r="D26646" t="str">
            <v>700395  Mayoral Administration</v>
          </cell>
          <cell r="E26646" t="str">
            <v>District 8</v>
          </cell>
          <cell r="F26646" t="str">
            <v>Water</v>
          </cell>
        </row>
        <row r="26647">
          <cell r="B26647">
            <v>20674.509999999998</v>
          </cell>
          <cell r="C26647">
            <v>2014</v>
          </cell>
          <cell r="D26647" t="str">
            <v>700395  Mayoral Administration</v>
          </cell>
          <cell r="E26647" t="str">
            <v>District 8</v>
          </cell>
          <cell r="F26647" t="str">
            <v>Water</v>
          </cell>
        </row>
        <row r="26648">
          <cell r="B26648">
            <v>20674.509999999998</v>
          </cell>
          <cell r="C26648">
            <v>2014</v>
          </cell>
          <cell r="D26648" t="str">
            <v>700395  Mayoral Administration</v>
          </cell>
          <cell r="E26648" t="str">
            <v>District 8</v>
          </cell>
          <cell r="F26648" t="str">
            <v>Water</v>
          </cell>
        </row>
        <row r="26649">
          <cell r="B26649">
            <v>20674.509999999998</v>
          </cell>
          <cell r="C26649">
            <v>2014</v>
          </cell>
          <cell r="D26649" t="str">
            <v>700395  Mayoral Administration</v>
          </cell>
          <cell r="E26649" t="str">
            <v>District 8</v>
          </cell>
          <cell r="F26649" t="str">
            <v>Water</v>
          </cell>
        </row>
        <row r="26650">
          <cell r="B26650">
            <v>20674.509999999998</v>
          </cell>
          <cell r="C26650">
            <v>2014</v>
          </cell>
          <cell r="D26650" t="str">
            <v>700395  Mayoral Administration</v>
          </cell>
          <cell r="E26650" t="str">
            <v>District 8</v>
          </cell>
          <cell r="F26650" t="str">
            <v>Water</v>
          </cell>
        </row>
        <row r="26651">
          <cell r="B26651">
            <v>20674.509999999998</v>
          </cell>
          <cell r="C26651">
            <v>2014</v>
          </cell>
          <cell r="D26651" t="str">
            <v>700395  Mayoral Administration</v>
          </cell>
          <cell r="E26651" t="str">
            <v>District 8</v>
          </cell>
          <cell r="F26651" t="str">
            <v>Water</v>
          </cell>
        </row>
        <row r="26652">
          <cell r="B26652">
            <v>20674.509999999998</v>
          </cell>
          <cell r="C26652">
            <v>2014</v>
          </cell>
          <cell r="D26652" t="str">
            <v>700395  Mayoral Administration</v>
          </cell>
          <cell r="E26652" t="str">
            <v>District 6</v>
          </cell>
          <cell r="F26652" t="str">
            <v>Water</v>
          </cell>
        </row>
        <row r="26653">
          <cell r="B26653">
            <v>20674.509999999998</v>
          </cell>
          <cell r="C26653">
            <v>2014</v>
          </cell>
          <cell r="D26653" t="str">
            <v>700395  Mayoral Administration</v>
          </cell>
          <cell r="E26653" t="str">
            <v>District 6</v>
          </cell>
          <cell r="F26653" t="str">
            <v>Water</v>
          </cell>
        </row>
        <row r="26654">
          <cell r="B26654">
            <v>20674.509999999998</v>
          </cell>
          <cell r="C26654">
            <v>2014</v>
          </cell>
          <cell r="D26654" t="str">
            <v>700395  Mayoral Administration</v>
          </cell>
          <cell r="E26654" t="str">
            <v>District 6</v>
          </cell>
          <cell r="F26654" t="str">
            <v>Water</v>
          </cell>
        </row>
        <row r="26655">
          <cell r="B26655">
            <v>20674.509999999998</v>
          </cell>
          <cell r="C26655">
            <v>2014</v>
          </cell>
          <cell r="D26655" t="str">
            <v>700395  Mayoral Administration</v>
          </cell>
          <cell r="E26655" t="str">
            <v>District 6</v>
          </cell>
          <cell r="F26655" t="str">
            <v>Water</v>
          </cell>
        </row>
        <row r="26656">
          <cell r="B26656">
            <v>20674.509999999998</v>
          </cell>
          <cell r="C26656">
            <v>2014</v>
          </cell>
          <cell r="D26656" t="str">
            <v>700395  Mayoral Administration</v>
          </cell>
          <cell r="E26656" t="str">
            <v>District 6</v>
          </cell>
          <cell r="F26656" t="str">
            <v>Water</v>
          </cell>
        </row>
        <row r="26657">
          <cell r="B26657">
            <v>20674.509999999998</v>
          </cell>
          <cell r="C26657">
            <v>2014</v>
          </cell>
          <cell r="D26657" t="str">
            <v>700395  Mayoral Administration</v>
          </cell>
          <cell r="E26657" t="str">
            <v>District 6</v>
          </cell>
          <cell r="F26657" t="str">
            <v>Water</v>
          </cell>
        </row>
        <row r="26658">
          <cell r="B26658">
            <v>20674.509999999998</v>
          </cell>
          <cell r="C26658">
            <v>2014</v>
          </cell>
          <cell r="D26658" t="str">
            <v>700395  Mayoral Administration</v>
          </cell>
          <cell r="E26658" t="str">
            <v>District 6</v>
          </cell>
          <cell r="F26658" t="str">
            <v>Water</v>
          </cell>
        </row>
        <row r="26659">
          <cell r="B26659">
            <v>20674.509999999998</v>
          </cell>
          <cell r="C26659">
            <v>2014</v>
          </cell>
          <cell r="D26659" t="str">
            <v>700395  Mayoral Administration</v>
          </cell>
          <cell r="E26659" t="str">
            <v>District 8</v>
          </cell>
          <cell r="F26659" t="str">
            <v>Water</v>
          </cell>
        </row>
        <row r="26660">
          <cell r="B26660">
            <v>20674.509999999998</v>
          </cell>
          <cell r="C26660">
            <v>2014</v>
          </cell>
          <cell r="D26660" t="str">
            <v>700395  Mayoral Administration</v>
          </cell>
          <cell r="E26660" t="str">
            <v>District 8</v>
          </cell>
          <cell r="F26660" t="str">
            <v>Water</v>
          </cell>
        </row>
        <row r="26661">
          <cell r="B26661">
            <v>20674.509999999998</v>
          </cell>
          <cell r="C26661">
            <v>2014</v>
          </cell>
          <cell r="D26661" t="str">
            <v>700395  Mayoral Administration</v>
          </cell>
          <cell r="E26661" t="str">
            <v>District 8</v>
          </cell>
          <cell r="F26661" t="str">
            <v>Water</v>
          </cell>
        </row>
        <row r="26662">
          <cell r="B26662">
            <v>20674.509999999998</v>
          </cell>
          <cell r="C26662">
            <v>2014</v>
          </cell>
          <cell r="D26662" t="str">
            <v>700395  Mayoral Administration</v>
          </cell>
          <cell r="E26662" t="str">
            <v>District 8</v>
          </cell>
          <cell r="F26662" t="str">
            <v>Water</v>
          </cell>
        </row>
        <row r="26663">
          <cell r="B26663">
            <v>20674.509999999998</v>
          </cell>
          <cell r="C26663">
            <v>2014</v>
          </cell>
          <cell r="D26663" t="str">
            <v>700395  Mayoral Administration</v>
          </cell>
          <cell r="E26663" t="str">
            <v>District 1</v>
          </cell>
          <cell r="F26663" t="str">
            <v>Water</v>
          </cell>
        </row>
        <row r="26664">
          <cell r="B26664">
            <v>20674.509999999998</v>
          </cell>
          <cell r="C26664">
            <v>2014</v>
          </cell>
          <cell r="D26664" t="str">
            <v>700395  Mayoral Administration</v>
          </cell>
          <cell r="E26664" t="str">
            <v>District 8</v>
          </cell>
          <cell r="F26664" t="str">
            <v>Water</v>
          </cell>
        </row>
        <row r="26665">
          <cell r="B26665">
            <v>20674.509999999998</v>
          </cell>
          <cell r="C26665">
            <v>2014</v>
          </cell>
          <cell r="D26665" t="str">
            <v>700395  Mayoral Administration</v>
          </cell>
          <cell r="E26665" t="str">
            <v>Logistics</v>
          </cell>
          <cell r="F26665" t="str">
            <v>Water</v>
          </cell>
        </row>
        <row r="26666">
          <cell r="B26666">
            <v>20674.509999999998</v>
          </cell>
          <cell r="C26666">
            <v>2014</v>
          </cell>
          <cell r="D26666" t="str">
            <v>700395  Mayoral Administration</v>
          </cell>
          <cell r="E26666" t="str">
            <v>District 4</v>
          </cell>
          <cell r="F26666" t="str">
            <v>Sewer</v>
          </cell>
        </row>
        <row r="26667">
          <cell r="B26667">
            <v>20674.509999999998</v>
          </cell>
          <cell r="C26667">
            <v>2014</v>
          </cell>
          <cell r="D26667" t="str">
            <v>700395  Mayoral Administration</v>
          </cell>
          <cell r="E26667" t="str">
            <v>District 4</v>
          </cell>
          <cell r="F26667" t="str">
            <v>Sewer</v>
          </cell>
        </row>
        <row r="26668">
          <cell r="B26668">
            <v>20674.509999999998</v>
          </cell>
          <cell r="C26668">
            <v>2014</v>
          </cell>
          <cell r="D26668" t="str">
            <v>700395  Mayoral Administration</v>
          </cell>
          <cell r="E26668" t="str">
            <v>District 4</v>
          </cell>
          <cell r="F26668" t="str">
            <v>Sewer</v>
          </cell>
        </row>
        <row r="26669">
          <cell r="B26669">
            <v>20674.509999999998</v>
          </cell>
          <cell r="C26669">
            <v>2014</v>
          </cell>
          <cell r="D26669" t="str">
            <v>700395  Mayoral Administration</v>
          </cell>
          <cell r="E26669" t="str">
            <v>District 3</v>
          </cell>
          <cell r="F26669" t="str">
            <v>Sewer</v>
          </cell>
        </row>
        <row r="26670">
          <cell r="B26670">
            <v>20674.509999999998</v>
          </cell>
          <cell r="C26670">
            <v>2014</v>
          </cell>
          <cell r="D26670" t="str">
            <v>700395  Mayoral Administration</v>
          </cell>
          <cell r="E26670" t="str">
            <v>District 3</v>
          </cell>
          <cell r="F26670" t="str">
            <v>Sewer</v>
          </cell>
        </row>
        <row r="26671">
          <cell r="B26671">
            <v>20674.509999999998</v>
          </cell>
          <cell r="C26671">
            <v>2014</v>
          </cell>
          <cell r="D26671" t="str">
            <v>700395  Mayoral Administration</v>
          </cell>
          <cell r="E26671" t="str">
            <v>District 3</v>
          </cell>
          <cell r="F26671" t="str">
            <v>Sewer</v>
          </cell>
        </row>
        <row r="26672">
          <cell r="B26672">
            <v>20674.509999999998</v>
          </cell>
          <cell r="C26672">
            <v>2014</v>
          </cell>
          <cell r="D26672" t="str">
            <v>700395  Mayoral Administration</v>
          </cell>
          <cell r="E26672" t="str">
            <v>TOC</v>
          </cell>
          <cell r="F26672" t="str">
            <v>Sewer</v>
          </cell>
        </row>
        <row r="26673">
          <cell r="B26673">
            <v>20674.509999999998</v>
          </cell>
          <cell r="C26673">
            <v>2014</v>
          </cell>
          <cell r="D26673" t="str">
            <v>700395  Mayoral Administration</v>
          </cell>
          <cell r="E26673" t="str">
            <v>District 7</v>
          </cell>
          <cell r="F26673" t="str">
            <v>Sewer</v>
          </cell>
        </row>
        <row r="26674">
          <cell r="B26674">
            <v>20674.509999999998</v>
          </cell>
          <cell r="C26674">
            <v>2014</v>
          </cell>
          <cell r="D26674" t="str">
            <v>700395  Mayoral Administration</v>
          </cell>
          <cell r="E26674" t="str">
            <v>District 7</v>
          </cell>
          <cell r="F26674" t="str">
            <v>Sewer</v>
          </cell>
        </row>
        <row r="26675">
          <cell r="B26675">
            <v>20674.509999999998</v>
          </cell>
          <cell r="C26675">
            <v>2014</v>
          </cell>
          <cell r="D26675" t="str">
            <v>700395  Mayoral Administration</v>
          </cell>
          <cell r="E26675" t="str">
            <v>District 6</v>
          </cell>
          <cell r="F26675" t="str">
            <v>Sewer</v>
          </cell>
        </row>
        <row r="26676">
          <cell r="B26676">
            <v>20674.509999999998</v>
          </cell>
          <cell r="C26676">
            <v>2014</v>
          </cell>
          <cell r="D26676" t="str">
            <v>700395  Mayoral Administration</v>
          </cell>
          <cell r="E26676" t="str">
            <v>District 7</v>
          </cell>
          <cell r="F26676" t="str">
            <v>Sewer</v>
          </cell>
        </row>
        <row r="26677">
          <cell r="B26677">
            <v>20674.509999999998</v>
          </cell>
          <cell r="C26677">
            <v>2014</v>
          </cell>
          <cell r="D26677" t="str">
            <v>700395  Mayoral Administration</v>
          </cell>
          <cell r="E26677" t="str">
            <v>District 1</v>
          </cell>
          <cell r="F26677" t="str">
            <v>Sewer</v>
          </cell>
        </row>
        <row r="26678">
          <cell r="B26678">
            <v>20674.509999999998</v>
          </cell>
          <cell r="C26678">
            <v>2014</v>
          </cell>
          <cell r="D26678" t="str">
            <v>700395  Mayoral Administration</v>
          </cell>
          <cell r="E26678" t="str">
            <v>District 1</v>
          </cell>
          <cell r="F26678" t="str">
            <v>Sewer</v>
          </cell>
        </row>
        <row r="26679">
          <cell r="B26679">
            <v>20674.509999999998</v>
          </cell>
          <cell r="C26679">
            <v>2014</v>
          </cell>
          <cell r="D26679" t="str">
            <v>700395  Mayoral Administration</v>
          </cell>
          <cell r="E26679" t="str">
            <v>District 1</v>
          </cell>
          <cell r="F26679" t="str">
            <v>Sewer</v>
          </cell>
        </row>
        <row r="26680">
          <cell r="B26680">
            <v>20674.509999999998</v>
          </cell>
          <cell r="C26680">
            <v>2014</v>
          </cell>
          <cell r="D26680" t="str">
            <v>700395  Mayoral Administration</v>
          </cell>
          <cell r="E26680" t="str">
            <v>Logistics</v>
          </cell>
          <cell r="F26680" t="str">
            <v>Sewer</v>
          </cell>
        </row>
        <row r="26681">
          <cell r="B26681">
            <v>20674.509999999998</v>
          </cell>
          <cell r="C26681">
            <v>2014</v>
          </cell>
          <cell r="D26681" t="str">
            <v>700395  Mayoral Administration</v>
          </cell>
          <cell r="E26681" t="str">
            <v>Logistics</v>
          </cell>
          <cell r="F26681" t="str">
            <v>Sewer</v>
          </cell>
        </row>
        <row r="26682">
          <cell r="B26682">
            <v>20674.509999999998</v>
          </cell>
          <cell r="C26682">
            <v>2014</v>
          </cell>
          <cell r="D26682" t="str">
            <v>700395  Mayoral Administration</v>
          </cell>
          <cell r="E26682" t="str">
            <v>Logistics</v>
          </cell>
          <cell r="F26682" t="str">
            <v>Sewer</v>
          </cell>
        </row>
        <row r="26683">
          <cell r="B26683">
            <v>20674.509999999998</v>
          </cell>
          <cell r="C26683">
            <v>2014</v>
          </cell>
          <cell r="D26683" t="str">
            <v>700395  Mayoral Administration</v>
          </cell>
          <cell r="E26683" t="str">
            <v>Logistics</v>
          </cell>
          <cell r="F26683" t="str">
            <v>Sewer</v>
          </cell>
        </row>
        <row r="26684">
          <cell r="B26684">
            <v>20674.509999999998</v>
          </cell>
          <cell r="C26684">
            <v>2014</v>
          </cell>
          <cell r="D26684" t="str">
            <v>700395  Mayoral Administration</v>
          </cell>
          <cell r="E26684" t="str">
            <v>Logistics</v>
          </cell>
          <cell r="F26684" t="str">
            <v>Sewer</v>
          </cell>
        </row>
        <row r="26685">
          <cell r="B26685">
            <v>20674.509999999998</v>
          </cell>
          <cell r="C26685">
            <v>2014</v>
          </cell>
          <cell r="D26685" t="str">
            <v>700395  Mayoral Administration</v>
          </cell>
          <cell r="E26685" t="str">
            <v>Logistics</v>
          </cell>
          <cell r="F26685" t="str">
            <v>Sewer</v>
          </cell>
        </row>
        <row r="26686">
          <cell r="B26686">
            <v>20674.509999999998</v>
          </cell>
          <cell r="C26686">
            <v>2014</v>
          </cell>
          <cell r="D26686" t="str">
            <v>700395  Mayoral Administration</v>
          </cell>
          <cell r="E26686" t="str">
            <v>Logistics</v>
          </cell>
          <cell r="F26686" t="str">
            <v>Sewer</v>
          </cell>
        </row>
        <row r="26687">
          <cell r="B26687">
            <v>20674.509999999998</v>
          </cell>
          <cell r="C26687">
            <v>2014</v>
          </cell>
          <cell r="D26687" t="str">
            <v>700395  Mayoral Administration</v>
          </cell>
          <cell r="E26687" t="str">
            <v>Informal Settlements</v>
          </cell>
          <cell r="F26687" t="str">
            <v>Sewer</v>
          </cell>
        </row>
        <row r="26688">
          <cell r="B26688">
            <v>20674.509999999998</v>
          </cell>
          <cell r="C26688">
            <v>2014</v>
          </cell>
          <cell r="D26688" t="str">
            <v>700395  Mayoral Administration</v>
          </cell>
          <cell r="E26688" t="str">
            <v>TOC</v>
          </cell>
          <cell r="F26688" t="str">
            <v>Sewer</v>
          </cell>
        </row>
        <row r="26689">
          <cell r="B26689">
            <v>20674.509999999998</v>
          </cell>
          <cell r="C26689">
            <v>2014</v>
          </cell>
          <cell r="D26689" t="str">
            <v>700395  Mayoral Administration</v>
          </cell>
          <cell r="E26689" t="str">
            <v>Planning &amp; Design</v>
          </cell>
          <cell r="F26689" t="str">
            <v>Sewer</v>
          </cell>
        </row>
        <row r="26690">
          <cell r="B26690">
            <v>20674.509999999998</v>
          </cell>
          <cell r="C26690">
            <v>2014</v>
          </cell>
          <cell r="D26690" t="str">
            <v>700395  Mayoral Administration</v>
          </cell>
          <cell r="E26690" t="str">
            <v>Planning &amp; Design</v>
          </cell>
          <cell r="F26690" t="str">
            <v>Sewer</v>
          </cell>
        </row>
        <row r="26691">
          <cell r="B26691">
            <v>20674.509999999998</v>
          </cell>
          <cell r="C26691">
            <v>2014</v>
          </cell>
          <cell r="D26691" t="str">
            <v>700395  Mayoral Administration</v>
          </cell>
          <cell r="E26691" t="str">
            <v>Informal Settlements</v>
          </cell>
          <cell r="F26691" t="str">
            <v>Sewer</v>
          </cell>
        </row>
        <row r="26692">
          <cell r="B26692">
            <v>20674.509999999998</v>
          </cell>
          <cell r="C26692">
            <v>2014</v>
          </cell>
          <cell r="D26692" t="str">
            <v>700395  Mayoral Administration</v>
          </cell>
          <cell r="E26692" t="str">
            <v>District 4</v>
          </cell>
          <cell r="F26692" t="str">
            <v>Sewer</v>
          </cell>
        </row>
        <row r="26693">
          <cell r="B26693">
            <v>20674.509999999998</v>
          </cell>
          <cell r="C26693">
            <v>2014</v>
          </cell>
          <cell r="D26693" t="str">
            <v>700395  Mayoral Administration</v>
          </cell>
          <cell r="E26693" t="str">
            <v>Logistics</v>
          </cell>
          <cell r="F26693" t="str">
            <v>Water</v>
          </cell>
        </row>
        <row r="26694">
          <cell r="B26694">
            <v>20674.509999999998</v>
          </cell>
          <cell r="C26694">
            <v>2014</v>
          </cell>
          <cell r="D26694" t="str">
            <v>700395  Mayoral Administration</v>
          </cell>
          <cell r="E26694" t="str">
            <v>Logistics</v>
          </cell>
          <cell r="F26694" t="str">
            <v>Water</v>
          </cell>
        </row>
        <row r="26695">
          <cell r="B26695">
            <v>20674.509999999998</v>
          </cell>
          <cell r="C26695">
            <v>2014</v>
          </cell>
          <cell r="D26695" t="str">
            <v>700395  Mayoral Administration</v>
          </cell>
          <cell r="E26695" t="str">
            <v>TOC</v>
          </cell>
          <cell r="F26695" t="str">
            <v>Water</v>
          </cell>
        </row>
        <row r="26696">
          <cell r="B26696">
            <v>20674.509999999998</v>
          </cell>
          <cell r="C26696">
            <v>2014</v>
          </cell>
          <cell r="D26696" t="str">
            <v>700395  Mayoral Administration</v>
          </cell>
          <cell r="E26696" t="str">
            <v>Informal Settlements</v>
          </cell>
          <cell r="F26696" t="str">
            <v>Water</v>
          </cell>
        </row>
        <row r="26697">
          <cell r="B26697">
            <v>20674.509999999998</v>
          </cell>
          <cell r="C26697">
            <v>2014</v>
          </cell>
          <cell r="D26697" t="str">
            <v>700395  Mayoral Administration</v>
          </cell>
          <cell r="E26697" t="str">
            <v>TOC</v>
          </cell>
          <cell r="F26697" t="str">
            <v>Water</v>
          </cell>
        </row>
        <row r="26698">
          <cell r="B26698">
            <v>20674.509999999998</v>
          </cell>
          <cell r="C26698">
            <v>2014</v>
          </cell>
          <cell r="D26698" t="str">
            <v>700395  Mayoral Administration</v>
          </cell>
          <cell r="E26698" t="str">
            <v>Planning &amp; Design</v>
          </cell>
          <cell r="F26698" t="str">
            <v>Water</v>
          </cell>
        </row>
        <row r="26699">
          <cell r="B26699">
            <v>20674.509999999998</v>
          </cell>
          <cell r="C26699">
            <v>2014</v>
          </cell>
          <cell r="D26699" t="str">
            <v>700395  Mayoral Administration</v>
          </cell>
          <cell r="E26699" t="str">
            <v>Informal Settlements</v>
          </cell>
          <cell r="F26699" t="str">
            <v>Water</v>
          </cell>
        </row>
        <row r="26700">
          <cell r="B26700">
            <v>20674.509999999998</v>
          </cell>
          <cell r="C26700">
            <v>2014</v>
          </cell>
          <cell r="D26700" t="str">
            <v>700395  Mayoral Administration</v>
          </cell>
          <cell r="E26700" t="str">
            <v>Logistics</v>
          </cell>
          <cell r="F26700" t="str">
            <v>Water</v>
          </cell>
        </row>
        <row r="26701">
          <cell r="B26701">
            <v>20674.509999999998</v>
          </cell>
          <cell r="C26701">
            <v>2014</v>
          </cell>
          <cell r="D26701" t="str">
            <v>700395  Mayoral Administration</v>
          </cell>
          <cell r="E26701" t="str">
            <v>District 7</v>
          </cell>
          <cell r="F26701" t="str">
            <v>Sewer</v>
          </cell>
        </row>
        <row r="26702">
          <cell r="B26702">
            <v>20674.509999999998</v>
          </cell>
          <cell r="C26702">
            <v>2014</v>
          </cell>
          <cell r="D26702" t="str">
            <v>700395  Mayoral Administration</v>
          </cell>
          <cell r="E26702" t="str">
            <v>District 7</v>
          </cell>
          <cell r="F26702" t="str">
            <v>Sewer</v>
          </cell>
        </row>
        <row r="26703">
          <cell r="B26703">
            <v>20674.509999999998</v>
          </cell>
          <cell r="C26703">
            <v>2014</v>
          </cell>
          <cell r="D26703" t="str">
            <v>700395  Mayoral Administration</v>
          </cell>
          <cell r="E26703" t="str">
            <v>District 7</v>
          </cell>
          <cell r="F26703" t="str">
            <v>Sewer</v>
          </cell>
        </row>
        <row r="26704">
          <cell r="B26704">
            <v>20674.509999999998</v>
          </cell>
          <cell r="C26704">
            <v>2014</v>
          </cell>
          <cell r="D26704" t="str">
            <v>700395  Mayoral Administration</v>
          </cell>
          <cell r="E26704" t="str">
            <v>District 7</v>
          </cell>
          <cell r="F26704" t="str">
            <v>Sewer</v>
          </cell>
        </row>
        <row r="26705">
          <cell r="B26705">
            <v>20674.509999999998</v>
          </cell>
          <cell r="C26705">
            <v>2014</v>
          </cell>
          <cell r="D26705" t="str">
            <v>700395  Mayoral Administration</v>
          </cell>
          <cell r="E26705" t="str">
            <v>District 7</v>
          </cell>
          <cell r="F26705" t="str">
            <v>Sewer</v>
          </cell>
        </row>
        <row r="26706">
          <cell r="B26706">
            <v>20674.509999999998</v>
          </cell>
          <cell r="C26706">
            <v>2014</v>
          </cell>
          <cell r="D26706" t="str">
            <v>700395  Mayoral Administration</v>
          </cell>
          <cell r="E26706" t="str">
            <v>District 7</v>
          </cell>
          <cell r="F26706" t="str">
            <v>Sewer</v>
          </cell>
        </row>
        <row r="26707">
          <cell r="B26707">
            <v>20674.509999999998</v>
          </cell>
          <cell r="C26707">
            <v>2014</v>
          </cell>
          <cell r="D26707" t="str">
            <v>700395  Mayoral Administration</v>
          </cell>
          <cell r="E26707" t="str">
            <v>District 6</v>
          </cell>
          <cell r="F26707" t="str">
            <v>Sewer</v>
          </cell>
        </row>
        <row r="26708">
          <cell r="B26708">
            <v>20674.509999999998</v>
          </cell>
          <cell r="C26708">
            <v>2014</v>
          </cell>
          <cell r="D26708" t="str">
            <v>700395  Mayoral Administration</v>
          </cell>
          <cell r="E26708" t="str">
            <v>District 6</v>
          </cell>
          <cell r="F26708" t="str">
            <v>Sewer</v>
          </cell>
        </row>
        <row r="26709">
          <cell r="B26709">
            <v>20674.509999999998</v>
          </cell>
          <cell r="C26709">
            <v>2014</v>
          </cell>
          <cell r="D26709" t="str">
            <v>700395  Mayoral Administration</v>
          </cell>
          <cell r="E26709" t="str">
            <v>District 6</v>
          </cell>
          <cell r="F26709" t="str">
            <v>Sewer</v>
          </cell>
        </row>
        <row r="26710">
          <cell r="B26710">
            <v>20674.509999999998</v>
          </cell>
          <cell r="C26710">
            <v>2014</v>
          </cell>
          <cell r="D26710" t="str">
            <v>700395  Mayoral Administration</v>
          </cell>
          <cell r="E26710" t="str">
            <v>District 6</v>
          </cell>
          <cell r="F26710" t="str">
            <v>Sewer</v>
          </cell>
        </row>
        <row r="26711">
          <cell r="B26711">
            <v>20674.509999999998</v>
          </cell>
          <cell r="C26711">
            <v>2014</v>
          </cell>
          <cell r="D26711" t="str">
            <v>700395  Mayoral Administration</v>
          </cell>
          <cell r="E26711" t="str">
            <v>District 6</v>
          </cell>
          <cell r="F26711" t="str">
            <v>Sewer</v>
          </cell>
        </row>
        <row r="26712">
          <cell r="B26712">
            <v>20674.509999999998</v>
          </cell>
          <cell r="C26712">
            <v>2014</v>
          </cell>
          <cell r="D26712" t="str">
            <v>700395  Mayoral Administration</v>
          </cell>
          <cell r="E26712" t="str">
            <v>District 6</v>
          </cell>
          <cell r="F26712" t="str">
            <v>Sewer</v>
          </cell>
        </row>
        <row r="26713">
          <cell r="B26713">
            <v>20674.509999999998</v>
          </cell>
          <cell r="C26713">
            <v>2014</v>
          </cell>
          <cell r="D26713" t="str">
            <v>700395  Mayoral Administration</v>
          </cell>
          <cell r="E26713" t="str">
            <v>District 7</v>
          </cell>
          <cell r="F26713" t="str">
            <v>Sewer</v>
          </cell>
        </row>
        <row r="26714">
          <cell r="B26714">
            <v>20674.509999999998</v>
          </cell>
          <cell r="C26714">
            <v>2014</v>
          </cell>
          <cell r="D26714" t="str">
            <v>700395  Mayoral Administration</v>
          </cell>
          <cell r="E26714" t="str">
            <v>District 7</v>
          </cell>
          <cell r="F26714" t="str">
            <v>Sewer</v>
          </cell>
        </row>
        <row r="26715">
          <cell r="B26715">
            <v>20674.509999999998</v>
          </cell>
          <cell r="C26715">
            <v>2014</v>
          </cell>
          <cell r="D26715" t="str">
            <v>700395  Mayoral Administration</v>
          </cell>
          <cell r="E26715" t="str">
            <v>District 7</v>
          </cell>
          <cell r="F26715" t="str">
            <v>Sewer</v>
          </cell>
        </row>
        <row r="26716">
          <cell r="B26716">
            <v>20674.509999999998</v>
          </cell>
          <cell r="C26716">
            <v>2014</v>
          </cell>
          <cell r="D26716" t="str">
            <v>700395  Mayoral Administration</v>
          </cell>
          <cell r="E26716" t="str">
            <v>District 7</v>
          </cell>
          <cell r="F26716" t="str">
            <v>Sewer</v>
          </cell>
        </row>
        <row r="26717">
          <cell r="B26717">
            <v>20674.509999999998</v>
          </cell>
          <cell r="C26717">
            <v>2014</v>
          </cell>
          <cell r="D26717" t="str">
            <v>700395  Mayoral Administration</v>
          </cell>
          <cell r="E26717" t="str">
            <v>District 7</v>
          </cell>
          <cell r="F26717" t="str">
            <v>Sewer</v>
          </cell>
        </row>
        <row r="26718">
          <cell r="B26718">
            <v>20674.509999999998</v>
          </cell>
          <cell r="C26718">
            <v>2014</v>
          </cell>
          <cell r="D26718" t="str">
            <v>700395  Mayoral Administration</v>
          </cell>
          <cell r="E26718" t="str">
            <v>District 4</v>
          </cell>
          <cell r="F26718" t="str">
            <v>Sewer</v>
          </cell>
        </row>
        <row r="26719">
          <cell r="B26719">
            <v>18152.259999999998</v>
          </cell>
          <cell r="C26719">
            <v>2014</v>
          </cell>
          <cell r="D26719" t="str">
            <v>700360  Legal Services</v>
          </cell>
          <cell r="E26719" t="str">
            <v>District 4</v>
          </cell>
          <cell r="F26719" t="str">
            <v>Water</v>
          </cell>
        </row>
        <row r="26720">
          <cell r="B26720">
            <v>18152.259999999998</v>
          </cell>
          <cell r="C26720">
            <v>2014</v>
          </cell>
          <cell r="D26720" t="str">
            <v>700360  Legal Services</v>
          </cell>
          <cell r="E26720" t="str">
            <v>District 4</v>
          </cell>
          <cell r="F26720" t="str">
            <v>Water</v>
          </cell>
        </row>
        <row r="26721">
          <cell r="B26721">
            <v>18152.259999999998</v>
          </cell>
          <cell r="C26721">
            <v>2014</v>
          </cell>
          <cell r="D26721" t="str">
            <v>700360  Legal Services</v>
          </cell>
          <cell r="E26721" t="str">
            <v>District 4</v>
          </cell>
          <cell r="F26721" t="str">
            <v>Water</v>
          </cell>
        </row>
        <row r="26722">
          <cell r="B26722">
            <v>18152.259999999998</v>
          </cell>
          <cell r="C26722">
            <v>2014</v>
          </cell>
          <cell r="D26722" t="str">
            <v>700360  Legal Services</v>
          </cell>
          <cell r="E26722" t="str">
            <v>District 4</v>
          </cell>
          <cell r="F26722" t="str">
            <v>Water</v>
          </cell>
        </row>
        <row r="26723">
          <cell r="B26723">
            <v>18152.259999999998</v>
          </cell>
          <cell r="C26723">
            <v>2014</v>
          </cell>
          <cell r="D26723" t="str">
            <v>700360  Legal Services</v>
          </cell>
          <cell r="E26723" t="str">
            <v>District 4</v>
          </cell>
          <cell r="F26723" t="str">
            <v>Water</v>
          </cell>
        </row>
        <row r="26724">
          <cell r="B26724">
            <v>18152.259999999998</v>
          </cell>
          <cell r="C26724">
            <v>2014</v>
          </cell>
          <cell r="D26724" t="str">
            <v>700360  Legal Services</v>
          </cell>
          <cell r="E26724" t="str">
            <v>District 4</v>
          </cell>
          <cell r="F26724" t="str">
            <v>Water</v>
          </cell>
        </row>
        <row r="26725">
          <cell r="B26725">
            <v>18152.259999999998</v>
          </cell>
          <cell r="C26725">
            <v>2014</v>
          </cell>
          <cell r="D26725" t="str">
            <v>700360  Legal Services</v>
          </cell>
          <cell r="E26725" t="str">
            <v>District 3</v>
          </cell>
          <cell r="F26725" t="str">
            <v>Water</v>
          </cell>
        </row>
        <row r="26726">
          <cell r="B26726">
            <v>18152.259999999998</v>
          </cell>
          <cell r="C26726">
            <v>2014</v>
          </cell>
          <cell r="D26726" t="str">
            <v>700360  Legal Services</v>
          </cell>
          <cell r="E26726" t="str">
            <v>District 3</v>
          </cell>
          <cell r="F26726" t="str">
            <v>Water</v>
          </cell>
        </row>
        <row r="26727">
          <cell r="B26727">
            <v>18152.259999999998</v>
          </cell>
          <cell r="C26727">
            <v>2014</v>
          </cell>
          <cell r="D26727" t="str">
            <v>700360  Legal Services</v>
          </cell>
          <cell r="E26727" t="str">
            <v>District 3</v>
          </cell>
          <cell r="F26727" t="str">
            <v>Water</v>
          </cell>
        </row>
        <row r="26728">
          <cell r="B26728">
            <v>18152.259999999998</v>
          </cell>
          <cell r="C26728">
            <v>2014</v>
          </cell>
          <cell r="D26728" t="str">
            <v>700360  Legal Services</v>
          </cell>
          <cell r="E26728" t="str">
            <v>District 3</v>
          </cell>
          <cell r="F26728" t="str">
            <v>Water</v>
          </cell>
        </row>
        <row r="26729">
          <cell r="B26729">
            <v>18152.259999999998</v>
          </cell>
          <cell r="C26729">
            <v>2014</v>
          </cell>
          <cell r="D26729" t="str">
            <v>700360  Legal Services</v>
          </cell>
          <cell r="E26729" t="str">
            <v>District 6</v>
          </cell>
          <cell r="F26729" t="str">
            <v>Water</v>
          </cell>
        </row>
        <row r="26730">
          <cell r="B26730">
            <v>18152.259999999998</v>
          </cell>
          <cell r="C26730">
            <v>2014</v>
          </cell>
          <cell r="D26730" t="str">
            <v>700360  Legal Services</v>
          </cell>
          <cell r="E26730" t="str">
            <v>District 8</v>
          </cell>
          <cell r="F26730" t="str">
            <v>Water</v>
          </cell>
        </row>
        <row r="26731">
          <cell r="B26731">
            <v>18152.259999999998</v>
          </cell>
          <cell r="C26731">
            <v>2014</v>
          </cell>
          <cell r="D26731" t="str">
            <v>700360  Legal Services</v>
          </cell>
          <cell r="E26731" t="str">
            <v>District 8</v>
          </cell>
          <cell r="F26731" t="str">
            <v>Water</v>
          </cell>
        </row>
        <row r="26732">
          <cell r="B26732">
            <v>18152.259999999998</v>
          </cell>
          <cell r="C26732">
            <v>2014</v>
          </cell>
          <cell r="D26732" t="str">
            <v>700360  Legal Services</v>
          </cell>
          <cell r="E26732" t="str">
            <v>District 6</v>
          </cell>
          <cell r="F26732" t="str">
            <v>Water</v>
          </cell>
        </row>
        <row r="26733">
          <cell r="B26733">
            <v>18152.259999999998</v>
          </cell>
          <cell r="C26733">
            <v>2014</v>
          </cell>
          <cell r="D26733" t="str">
            <v>700360  Legal Services</v>
          </cell>
          <cell r="E26733" t="str">
            <v>TOC</v>
          </cell>
          <cell r="F26733" t="str">
            <v>Water</v>
          </cell>
        </row>
        <row r="26734">
          <cell r="B26734">
            <v>18152.259999999998</v>
          </cell>
          <cell r="C26734">
            <v>2014</v>
          </cell>
          <cell r="D26734" t="str">
            <v>700360  Legal Services</v>
          </cell>
          <cell r="E26734" t="str">
            <v>District 1</v>
          </cell>
          <cell r="F26734" t="str">
            <v>Water</v>
          </cell>
        </row>
        <row r="26735">
          <cell r="B26735">
            <v>18152.259999999998</v>
          </cell>
          <cell r="C26735">
            <v>2014</v>
          </cell>
          <cell r="D26735" t="str">
            <v>700360  Legal Services</v>
          </cell>
          <cell r="E26735" t="str">
            <v>District 1</v>
          </cell>
          <cell r="F26735" t="str">
            <v>Water</v>
          </cell>
        </row>
        <row r="26736">
          <cell r="B26736">
            <v>18152.259999999998</v>
          </cell>
          <cell r="C26736">
            <v>2014</v>
          </cell>
          <cell r="D26736" t="str">
            <v>700360  Legal Services</v>
          </cell>
          <cell r="E26736" t="str">
            <v>District 1</v>
          </cell>
          <cell r="F26736" t="str">
            <v>Water</v>
          </cell>
        </row>
        <row r="26737">
          <cell r="B26737">
            <v>18152.259999999998</v>
          </cell>
          <cell r="C26737">
            <v>2014</v>
          </cell>
          <cell r="D26737" t="str">
            <v>700360  Legal Services</v>
          </cell>
          <cell r="E26737" t="str">
            <v>District 1</v>
          </cell>
          <cell r="F26737" t="str">
            <v>Water</v>
          </cell>
        </row>
        <row r="26738">
          <cell r="B26738">
            <v>18152.259999999998</v>
          </cell>
          <cell r="C26738">
            <v>2014</v>
          </cell>
          <cell r="D26738" t="str">
            <v>700360  Legal Services</v>
          </cell>
          <cell r="E26738" t="str">
            <v>District 1</v>
          </cell>
          <cell r="F26738" t="str">
            <v>Water</v>
          </cell>
        </row>
        <row r="26739">
          <cell r="B26739">
            <v>18152.259999999998</v>
          </cell>
          <cell r="C26739">
            <v>2014</v>
          </cell>
          <cell r="D26739" t="str">
            <v>700360  Legal Services</v>
          </cell>
          <cell r="E26739" t="str">
            <v>Logistics</v>
          </cell>
          <cell r="F26739" t="str">
            <v>Water</v>
          </cell>
        </row>
        <row r="26740">
          <cell r="B26740">
            <v>18152.259999999998</v>
          </cell>
          <cell r="C26740">
            <v>2014</v>
          </cell>
          <cell r="D26740" t="str">
            <v>700360  Legal Services</v>
          </cell>
          <cell r="E26740" t="str">
            <v>Logistics</v>
          </cell>
          <cell r="F26740" t="str">
            <v>Water</v>
          </cell>
        </row>
        <row r="26741">
          <cell r="B26741">
            <v>18152.259999999998</v>
          </cell>
          <cell r="C26741">
            <v>2014</v>
          </cell>
          <cell r="D26741" t="str">
            <v>700360  Legal Services</v>
          </cell>
          <cell r="E26741" t="str">
            <v>Logistics</v>
          </cell>
          <cell r="F26741" t="str">
            <v>Water</v>
          </cell>
        </row>
        <row r="26742">
          <cell r="B26742">
            <v>18152.259999999998</v>
          </cell>
          <cell r="C26742">
            <v>2014</v>
          </cell>
          <cell r="D26742" t="str">
            <v>700360  Legal Services</v>
          </cell>
          <cell r="E26742" t="str">
            <v>Logistics</v>
          </cell>
          <cell r="F26742" t="str">
            <v>Water</v>
          </cell>
        </row>
        <row r="26743">
          <cell r="B26743">
            <v>18152.259999999998</v>
          </cell>
          <cell r="C26743">
            <v>2014</v>
          </cell>
          <cell r="D26743" t="str">
            <v>700360  Legal Services</v>
          </cell>
          <cell r="E26743" t="str">
            <v>Logistics</v>
          </cell>
          <cell r="F26743" t="str">
            <v>Water</v>
          </cell>
        </row>
        <row r="26744">
          <cell r="B26744">
            <v>18152.259999999998</v>
          </cell>
          <cell r="C26744">
            <v>2014</v>
          </cell>
          <cell r="D26744" t="str">
            <v>700360  Legal Services</v>
          </cell>
          <cell r="E26744" t="str">
            <v>Logistics</v>
          </cell>
          <cell r="F26744" t="str">
            <v>Water</v>
          </cell>
        </row>
        <row r="26745">
          <cell r="B26745">
            <v>18152.259999999998</v>
          </cell>
          <cell r="C26745">
            <v>2014</v>
          </cell>
          <cell r="D26745" t="str">
            <v>700360  Legal Services</v>
          </cell>
          <cell r="E26745" t="str">
            <v>District 8</v>
          </cell>
          <cell r="F26745" t="str">
            <v>Water</v>
          </cell>
        </row>
        <row r="26746">
          <cell r="B26746">
            <v>18152.259999999998</v>
          </cell>
          <cell r="C26746">
            <v>2014</v>
          </cell>
          <cell r="D26746" t="str">
            <v>700360  Legal Services</v>
          </cell>
          <cell r="E26746" t="e">
            <v>#N/A</v>
          </cell>
          <cell r="F26746" t="str">
            <v>Sewer</v>
          </cell>
        </row>
        <row r="26747">
          <cell r="B26747">
            <v>18152.259999999998</v>
          </cell>
          <cell r="C26747">
            <v>2014</v>
          </cell>
          <cell r="D26747" t="str">
            <v>700360  Legal Services</v>
          </cell>
          <cell r="E26747" t="e">
            <v>#N/A</v>
          </cell>
          <cell r="F26747" t="str">
            <v>Sewer</v>
          </cell>
        </row>
        <row r="26748">
          <cell r="B26748">
            <v>18152.259999999998</v>
          </cell>
          <cell r="C26748">
            <v>2014</v>
          </cell>
          <cell r="D26748" t="str">
            <v>700360  Legal Services</v>
          </cell>
          <cell r="E26748" t="str">
            <v>District 8</v>
          </cell>
          <cell r="F26748" t="str">
            <v>Water</v>
          </cell>
        </row>
        <row r="26749">
          <cell r="B26749">
            <v>18152.259999999998</v>
          </cell>
          <cell r="C26749">
            <v>2014</v>
          </cell>
          <cell r="D26749" t="str">
            <v>700360  Legal Services</v>
          </cell>
          <cell r="E26749" t="str">
            <v>District 8</v>
          </cell>
          <cell r="F26749" t="str">
            <v>Water</v>
          </cell>
        </row>
        <row r="26750">
          <cell r="B26750">
            <v>18152.259999999998</v>
          </cell>
          <cell r="C26750">
            <v>2014</v>
          </cell>
          <cell r="D26750" t="str">
            <v>700360  Legal Services</v>
          </cell>
          <cell r="E26750" t="str">
            <v>District 8</v>
          </cell>
          <cell r="F26750" t="str">
            <v>Water</v>
          </cell>
        </row>
        <row r="26751">
          <cell r="B26751">
            <v>18152.259999999998</v>
          </cell>
          <cell r="C26751">
            <v>2014</v>
          </cell>
          <cell r="D26751" t="str">
            <v>700360  Legal Services</v>
          </cell>
          <cell r="E26751" t="str">
            <v>District 8</v>
          </cell>
          <cell r="F26751" t="str">
            <v>Water</v>
          </cell>
        </row>
        <row r="26752">
          <cell r="B26752">
            <v>18152.259999999998</v>
          </cell>
          <cell r="C26752">
            <v>2014</v>
          </cell>
          <cell r="D26752" t="str">
            <v>700360  Legal Services</v>
          </cell>
          <cell r="E26752" t="str">
            <v>District 8</v>
          </cell>
          <cell r="F26752" t="str">
            <v>Water</v>
          </cell>
        </row>
        <row r="26753">
          <cell r="B26753">
            <v>18152.259999999998</v>
          </cell>
          <cell r="C26753">
            <v>2014</v>
          </cell>
          <cell r="D26753" t="str">
            <v>700360  Legal Services</v>
          </cell>
          <cell r="E26753" t="str">
            <v>District 8</v>
          </cell>
          <cell r="F26753" t="str">
            <v>Water</v>
          </cell>
        </row>
        <row r="26754">
          <cell r="B26754">
            <v>18152.259999999998</v>
          </cell>
          <cell r="C26754">
            <v>2014</v>
          </cell>
          <cell r="D26754" t="str">
            <v>700360  Legal Services</v>
          </cell>
          <cell r="E26754" t="str">
            <v>District 8</v>
          </cell>
          <cell r="F26754" t="str">
            <v>Water</v>
          </cell>
        </row>
        <row r="26755">
          <cell r="B26755">
            <v>18152.259999999998</v>
          </cell>
          <cell r="C26755">
            <v>2014</v>
          </cell>
          <cell r="D26755" t="str">
            <v>700360  Legal Services</v>
          </cell>
          <cell r="E26755" t="str">
            <v>District 8</v>
          </cell>
          <cell r="F26755" t="str">
            <v>Water</v>
          </cell>
        </row>
        <row r="26756">
          <cell r="B26756">
            <v>18152.259999999998</v>
          </cell>
          <cell r="C26756">
            <v>2014</v>
          </cell>
          <cell r="D26756" t="str">
            <v>700360  Legal Services</v>
          </cell>
          <cell r="E26756" t="str">
            <v>District 8</v>
          </cell>
          <cell r="F26756" t="str">
            <v>Water</v>
          </cell>
        </row>
        <row r="26757">
          <cell r="B26757">
            <v>18152.259999999998</v>
          </cell>
          <cell r="C26757">
            <v>2014</v>
          </cell>
          <cell r="D26757" t="str">
            <v>700360  Legal Services</v>
          </cell>
          <cell r="E26757" t="str">
            <v>District 8</v>
          </cell>
          <cell r="F26757" t="str">
            <v>Water</v>
          </cell>
        </row>
        <row r="26758">
          <cell r="B26758">
            <v>18152.259999999998</v>
          </cell>
          <cell r="C26758">
            <v>2014</v>
          </cell>
          <cell r="D26758" t="str">
            <v>700360  Legal Services</v>
          </cell>
          <cell r="E26758" t="str">
            <v>District 8</v>
          </cell>
          <cell r="F26758" t="str">
            <v>Water</v>
          </cell>
        </row>
        <row r="26759">
          <cell r="B26759">
            <v>18152.259999999998</v>
          </cell>
          <cell r="C26759">
            <v>2014</v>
          </cell>
          <cell r="D26759" t="str">
            <v>700360  Legal Services</v>
          </cell>
          <cell r="E26759" t="str">
            <v>District 6</v>
          </cell>
          <cell r="F26759" t="str">
            <v>Water</v>
          </cell>
        </row>
        <row r="26760">
          <cell r="B26760">
            <v>18152.259999999998</v>
          </cell>
          <cell r="C26760">
            <v>2014</v>
          </cell>
          <cell r="D26760" t="str">
            <v>700360  Legal Services</v>
          </cell>
          <cell r="E26760" t="str">
            <v>District 6</v>
          </cell>
          <cell r="F26760" t="str">
            <v>Water</v>
          </cell>
        </row>
        <row r="26761">
          <cell r="B26761">
            <v>18152.259999999998</v>
          </cell>
          <cell r="C26761">
            <v>2014</v>
          </cell>
          <cell r="D26761" t="str">
            <v>700360  Legal Services</v>
          </cell>
          <cell r="E26761" t="str">
            <v>District 6</v>
          </cell>
          <cell r="F26761" t="str">
            <v>Water</v>
          </cell>
        </row>
        <row r="26762">
          <cell r="B26762">
            <v>18152.259999999998</v>
          </cell>
          <cell r="C26762">
            <v>2014</v>
          </cell>
          <cell r="D26762" t="str">
            <v>700360  Legal Services</v>
          </cell>
          <cell r="E26762" t="str">
            <v>District 6</v>
          </cell>
          <cell r="F26762" t="str">
            <v>Water</v>
          </cell>
        </row>
        <row r="26763">
          <cell r="B26763">
            <v>18152.259999999998</v>
          </cell>
          <cell r="C26763">
            <v>2014</v>
          </cell>
          <cell r="D26763" t="str">
            <v>700360  Legal Services</v>
          </cell>
          <cell r="E26763" t="str">
            <v>District 6</v>
          </cell>
          <cell r="F26763" t="str">
            <v>Water</v>
          </cell>
        </row>
        <row r="26764">
          <cell r="B26764">
            <v>18152.259999999998</v>
          </cell>
          <cell r="C26764">
            <v>2014</v>
          </cell>
          <cell r="D26764" t="str">
            <v>700360  Legal Services</v>
          </cell>
          <cell r="E26764" t="str">
            <v>District 6</v>
          </cell>
          <cell r="F26764" t="str">
            <v>Water</v>
          </cell>
        </row>
        <row r="26765">
          <cell r="B26765">
            <v>18152.259999999998</v>
          </cell>
          <cell r="C26765">
            <v>2014</v>
          </cell>
          <cell r="D26765" t="str">
            <v>700360  Legal Services</v>
          </cell>
          <cell r="E26765" t="str">
            <v>District 6</v>
          </cell>
          <cell r="F26765" t="str">
            <v>Water</v>
          </cell>
        </row>
        <row r="26766">
          <cell r="B26766">
            <v>18152.259999999998</v>
          </cell>
          <cell r="C26766">
            <v>2014</v>
          </cell>
          <cell r="D26766" t="str">
            <v>700360  Legal Services</v>
          </cell>
          <cell r="E26766" t="str">
            <v>District 8</v>
          </cell>
          <cell r="F26766" t="str">
            <v>Water</v>
          </cell>
        </row>
        <row r="26767">
          <cell r="B26767">
            <v>18152.259999999998</v>
          </cell>
          <cell r="C26767">
            <v>2014</v>
          </cell>
          <cell r="D26767" t="str">
            <v>700360  Legal Services</v>
          </cell>
          <cell r="E26767" t="str">
            <v>District 8</v>
          </cell>
          <cell r="F26767" t="str">
            <v>Water</v>
          </cell>
        </row>
        <row r="26768">
          <cell r="B26768">
            <v>18152.259999999998</v>
          </cell>
          <cell r="C26768">
            <v>2014</v>
          </cell>
          <cell r="D26768" t="str">
            <v>700360  Legal Services</v>
          </cell>
          <cell r="E26768" t="str">
            <v>District 8</v>
          </cell>
          <cell r="F26768" t="str">
            <v>Water</v>
          </cell>
        </row>
        <row r="26769">
          <cell r="B26769">
            <v>18152.259999999998</v>
          </cell>
          <cell r="C26769">
            <v>2014</v>
          </cell>
          <cell r="D26769" t="str">
            <v>700360  Legal Services</v>
          </cell>
          <cell r="E26769" t="str">
            <v>District 8</v>
          </cell>
          <cell r="F26769" t="str">
            <v>Water</v>
          </cell>
        </row>
        <row r="26770">
          <cell r="B26770">
            <v>18152.259999999998</v>
          </cell>
          <cell r="C26770">
            <v>2014</v>
          </cell>
          <cell r="D26770" t="str">
            <v>700360  Legal Services</v>
          </cell>
          <cell r="E26770" t="str">
            <v>District 1</v>
          </cell>
          <cell r="F26770" t="str">
            <v>Water</v>
          </cell>
        </row>
        <row r="26771">
          <cell r="B26771">
            <v>18152.259999999998</v>
          </cell>
          <cell r="C26771">
            <v>2014</v>
          </cell>
          <cell r="D26771" t="str">
            <v>700360  Legal Services</v>
          </cell>
          <cell r="E26771" t="str">
            <v>District 8</v>
          </cell>
          <cell r="F26771" t="str">
            <v>Water</v>
          </cell>
        </row>
        <row r="26772">
          <cell r="B26772">
            <v>18152.259999999998</v>
          </cell>
          <cell r="C26772">
            <v>2014</v>
          </cell>
          <cell r="D26772" t="str">
            <v>700360  Legal Services</v>
          </cell>
          <cell r="E26772" t="str">
            <v>Logistics</v>
          </cell>
          <cell r="F26772" t="str">
            <v>Water</v>
          </cell>
        </row>
        <row r="26773">
          <cell r="B26773">
            <v>18152.259999999998</v>
          </cell>
          <cell r="C26773">
            <v>2014</v>
          </cell>
          <cell r="D26773" t="str">
            <v>700360  Legal Services</v>
          </cell>
          <cell r="E26773" t="str">
            <v>District 4</v>
          </cell>
          <cell r="F26773" t="str">
            <v>Sewer</v>
          </cell>
        </row>
        <row r="26774">
          <cell r="B26774">
            <v>18152.259999999998</v>
          </cell>
          <cell r="C26774">
            <v>2014</v>
          </cell>
          <cell r="D26774" t="str">
            <v>700360  Legal Services</v>
          </cell>
          <cell r="E26774" t="str">
            <v>District 4</v>
          </cell>
          <cell r="F26774" t="str">
            <v>Sewer</v>
          </cell>
        </row>
        <row r="26775">
          <cell r="B26775">
            <v>18152.259999999998</v>
          </cell>
          <cell r="C26775">
            <v>2014</v>
          </cell>
          <cell r="D26775" t="str">
            <v>700360  Legal Services</v>
          </cell>
          <cell r="E26775" t="str">
            <v>District 4</v>
          </cell>
          <cell r="F26775" t="str">
            <v>Sewer</v>
          </cell>
        </row>
        <row r="26776">
          <cell r="B26776">
            <v>18152.259999999998</v>
          </cell>
          <cell r="C26776">
            <v>2014</v>
          </cell>
          <cell r="D26776" t="str">
            <v>700360  Legal Services</v>
          </cell>
          <cell r="E26776" t="str">
            <v>District 3</v>
          </cell>
          <cell r="F26776" t="str">
            <v>Sewer</v>
          </cell>
        </row>
        <row r="26777">
          <cell r="B26777">
            <v>18152.259999999998</v>
          </cell>
          <cell r="C26777">
            <v>2014</v>
          </cell>
          <cell r="D26777" t="str">
            <v>700360  Legal Services</v>
          </cell>
          <cell r="E26777" t="str">
            <v>District 3</v>
          </cell>
          <cell r="F26777" t="str">
            <v>Sewer</v>
          </cell>
        </row>
        <row r="26778">
          <cell r="B26778">
            <v>18152.259999999998</v>
          </cell>
          <cell r="C26778">
            <v>2014</v>
          </cell>
          <cell r="D26778" t="str">
            <v>700360  Legal Services</v>
          </cell>
          <cell r="E26778" t="str">
            <v>District 3</v>
          </cell>
          <cell r="F26778" t="str">
            <v>Sewer</v>
          </cell>
        </row>
        <row r="26779">
          <cell r="B26779">
            <v>18152.259999999998</v>
          </cell>
          <cell r="C26779">
            <v>2014</v>
          </cell>
          <cell r="D26779" t="str">
            <v>700360  Legal Services</v>
          </cell>
          <cell r="E26779" t="str">
            <v>TOC</v>
          </cell>
          <cell r="F26779" t="str">
            <v>Sewer</v>
          </cell>
        </row>
        <row r="26780">
          <cell r="B26780">
            <v>18152.259999999998</v>
          </cell>
          <cell r="C26780">
            <v>2014</v>
          </cell>
          <cell r="D26780" t="str">
            <v>700360  Legal Services</v>
          </cell>
          <cell r="E26780" t="str">
            <v>District 7</v>
          </cell>
          <cell r="F26780" t="str">
            <v>Sewer</v>
          </cell>
        </row>
        <row r="26781">
          <cell r="B26781">
            <v>18152.259999999998</v>
          </cell>
          <cell r="C26781">
            <v>2014</v>
          </cell>
          <cell r="D26781" t="str">
            <v>700360  Legal Services</v>
          </cell>
          <cell r="E26781" t="str">
            <v>District 7</v>
          </cell>
          <cell r="F26781" t="str">
            <v>Sewer</v>
          </cell>
        </row>
        <row r="26782">
          <cell r="B26782">
            <v>18152.259999999998</v>
          </cell>
          <cell r="C26782">
            <v>2014</v>
          </cell>
          <cell r="D26782" t="str">
            <v>700360  Legal Services</v>
          </cell>
          <cell r="E26782" t="str">
            <v>District 6</v>
          </cell>
          <cell r="F26782" t="str">
            <v>Sewer</v>
          </cell>
        </row>
        <row r="26783">
          <cell r="B26783">
            <v>18152.259999999998</v>
          </cell>
          <cell r="C26783">
            <v>2014</v>
          </cell>
          <cell r="D26783" t="str">
            <v>700360  Legal Services</v>
          </cell>
          <cell r="E26783" t="str">
            <v>District 7</v>
          </cell>
          <cell r="F26783" t="str">
            <v>Sewer</v>
          </cell>
        </row>
        <row r="26784">
          <cell r="B26784">
            <v>18152.259999999998</v>
          </cell>
          <cell r="C26784">
            <v>2014</v>
          </cell>
          <cell r="D26784" t="str">
            <v>700360  Legal Services</v>
          </cell>
          <cell r="E26784" t="str">
            <v>District 1</v>
          </cell>
          <cell r="F26784" t="str">
            <v>Sewer</v>
          </cell>
        </row>
        <row r="26785">
          <cell r="B26785">
            <v>18152.259999999998</v>
          </cell>
          <cell r="C26785">
            <v>2014</v>
          </cell>
          <cell r="D26785" t="str">
            <v>700360  Legal Services</v>
          </cell>
          <cell r="E26785" t="str">
            <v>District 1</v>
          </cell>
          <cell r="F26785" t="str">
            <v>Sewer</v>
          </cell>
        </row>
        <row r="26786">
          <cell r="B26786">
            <v>18152.259999999998</v>
          </cell>
          <cell r="C26786">
            <v>2014</v>
          </cell>
          <cell r="D26786" t="str">
            <v>700360  Legal Services</v>
          </cell>
          <cell r="E26786" t="str">
            <v>District 1</v>
          </cell>
          <cell r="F26786" t="str">
            <v>Sewer</v>
          </cell>
        </row>
        <row r="26787">
          <cell r="B26787">
            <v>18152.259999999998</v>
          </cell>
          <cell r="C26787">
            <v>2014</v>
          </cell>
          <cell r="D26787" t="str">
            <v>700360  Legal Services</v>
          </cell>
          <cell r="E26787" t="str">
            <v>Logistics</v>
          </cell>
          <cell r="F26787" t="str">
            <v>Sewer</v>
          </cell>
        </row>
        <row r="26788">
          <cell r="B26788">
            <v>18152.259999999998</v>
          </cell>
          <cell r="C26788">
            <v>2014</v>
          </cell>
          <cell r="D26788" t="str">
            <v>700360  Legal Services</v>
          </cell>
          <cell r="E26788" t="str">
            <v>Logistics</v>
          </cell>
          <cell r="F26788" t="str">
            <v>Sewer</v>
          </cell>
        </row>
        <row r="26789">
          <cell r="B26789">
            <v>18152.259999999998</v>
          </cell>
          <cell r="C26789">
            <v>2014</v>
          </cell>
          <cell r="D26789" t="str">
            <v>700360  Legal Services</v>
          </cell>
          <cell r="E26789" t="str">
            <v>Logistics</v>
          </cell>
          <cell r="F26789" t="str">
            <v>Sewer</v>
          </cell>
        </row>
        <row r="26790">
          <cell r="B26790">
            <v>18152.259999999998</v>
          </cell>
          <cell r="C26790">
            <v>2014</v>
          </cell>
          <cell r="D26790" t="str">
            <v>700360  Legal Services</v>
          </cell>
          <cell r="E26790" t="str">
            <v>Logistics</v>
          </cell>
          <cell r="F26790" t="str">
            <v>Sewer</v>
          </cell>
        </row>
        <row r="26791">
          <cell r="B26791">
            <v>18152.259999999998</v>
          </cell>
          <cell r="C26791">
            <v>2014</v>
          </cell>
          <cell r="D26791" t="str">
            <v>700360  Legal Services</v>
          </cell>
          <cell r="E26791" t="str">
            <v>Logistics</v>
          </cell>
          <cell r="F26791" t="str">
            <v>Sewer</v>
          </cell>
        </row>
        <row r="26792">
          <cell r="B26792">
            <v>18152.259999999998</v>
          </cell>
          <cell r="C26792">
            <v>2014</v>
          </cell>
          <cell r="D26792" t="str">
            <v>700360  Legal Services</v>
          </cell>
          <cell r="E26792" t="str">
            <v>Logistics</v>
          </cell>
          <cell r="F26792" t="str">
            <v>Sewer</v>
          </cell>
        </row>
        <row r="26793">
          <cell r="B26793">
            <v>18152.259999999998</v>
          </cell>
          <cell r="C26793">
            <v>2014</v>
          </cell>
          <cell r="D26793" t="str">
            <v>700360  Legal Services</v>
          </cell>
          <cell r="E26793" t="str">
            <v>Logistics</v>
          </cell>
          <cell r="F26793" t="str">
            <v>Sewer</v>
          </cell>
        </row>
        <row r="26794">
          <cell r="B26794">
            <v>18152.259999999998</v>
          </cell>
          <cell r="C26794">
            <v>2014</v>
          </cell>
          <cell r="D26794" t="str">
            <v>700360  Legal Services</v>
          </cell>
          <cell r="E26794" t="str">
            <v>Informal Settlements</v>
          </cell>
          <cell r="F26794" t="str">
            <v>Sewer</v>
          </cell>
        </row>
        <row r="26795">
          <cell r="B26795">
            <v>18152.259999999998</v>
          </cell>
          <cell r="C26795">
            <v>2014</v>
          </cell>
          <cell r="D26795" t="str">
            <v>700360  Legal Services</v>
          </cell>
          <cell r="E26795" t="str">
            <v>TOC</v>
          </cell>
          <cell r="F26795" t="str">
            <v>Sewer</v>
          </cell>
        </row>
        <row r="26796">
          <cell r="B26796">
            <v>18152.259999999998</v>
          </cell>
          <cell r="C26796">
            <v>2014</v>
          </cell>
          <cell r="D26796" t="str">
            <v>700360  Legal Services</v>
          </cell>
          <cell r="E26796" t="str">
            <v>Planning &amp; Design</v>
          </cell>
          <cell r="F26796" t="str">
            <v>Sewer</v>
          </cell>
        </row>
        <row r="26797">
          <cell r="B26797">
            <v>18152.259999999998</v>
          </cell>
          <cell r="C26797">
            <v>2014</v>
          </cell>
          <cell r="D26797" t="str">
            <v>700360  Legal Services</v>
          </cell>
          <cell r="E26797" t="str">
            <v>Planning &amp; Design</v>
          </cell>
          <cell r="F26797" t="str">
            <v>Sewer</v>
          </cell>
        </row>
        <row r="26798">
          <cell r="B26798">
            <v>18152.259999999998</v>
          </cell>
          <cell r="C26798">
            <v>2014</v>
          </cell>
          <cell r="D26798" t="str">
            <v>700360  Legal Services</v>
          </cell>
          <cell r="E26798" t="str">
            <v>Informal Settlements</v>
          </cell>
          <cell r="F26798" t="str">
            <v>Sewer</v>
          </cell>
        </row>
        <row r="26799">
          <cell r="B26799">
            <v>18152.259999999998</v>
          </cell>
          <cell r="C26799">
            <v>2014</v>
          </cell>
          <cell r="D26799" t="str">
            <v>700360  Legal Services</v>
          </cell>
          <cell r="E26799" t="str">
            <v>District 4</v>
          </cell>
          <cell r="F26799" t="str">
            <v>Sewer</v>
          </cell>
        </row>
        <row r="26800">
          <cell r="B26800">
            <v>18152.259999999998</v>
          </cell>
          <cell r="C26800">
            <v>2014</v>
          </cell>
          <cell r="D26800" t="str">
            <v>700360  Legal Services</v>
          </cell>
          <cell r="E26800" t="str">
            <v>Logistics</v>
          </cell>
          <cell r="F26800" t="str">
            <v>Water</v>
          </cell>
        </row>
        <row r="26801">
          <cell r="B26801">
            <v>18152.259999999998</v>
          </cell>
          <cell r="C26801">
            <v>2014</v>
          </cell>
          <cell r="D26801" t="str">
            <v>700360  Legal Services</v>
          </cell>
          <cell r="E26801" t="str">
            <v>Logistics</v>
          </cell>
          <cell r="F26801" t="str">
            <v>Water</v>
          </cell>
        </row>
        <row r="26802">
          <cell r="B26802">
            <v>18152.259999999998</v>
          </cell>
          <cell r="C26802">
            <v>2014</v>
          </cell>
          <cell r="D26802" t="str">
            <v>700360  Legal Services</v>
          </cell>
          <cell r="E26802" t="str">
            <v>TOC</v>
          </cell>
          <cell r="F26802" t="str">
            <v>Water</v>
          </cell>
        </row>
        <row r="26803">
          <cell r="B26803">
            <v>18152.259999999998</v>
          </cell>
          <cell r="C26803">
            <v>2014</v>
          </cell>
          <cell r="D26803" t="str">
            <v>700360  Legal Services</v>
          </cell>
          <cell r="E26803" t="str">
            <v>Informal Settlements</v>
          </cell>
          <cell r="F26803" t="str">
            <v>Water</v>
          </cell>
        </row>
        <row r="26804">
          <cell r="B26804">
            <v>18152.259999999998</v>
          </cell>
          <cell r="C26804">
            <v>2014</v>
          </cell>
          <cell r="D26804" t="str">
            <v>700360  Legal Services</v>
          </cell>
          <cell r="E26804" t="str">
            <v>TOC</v>
          </cell>
          <cell r="F26804" t="str">
            <v>Water</v>
          </cell>
        </row>
        <row r="26805">
          <cell r="B26805">
            <v>18152.259999999998</v>
          </cell>
          <cell r="C26805">
            <v>2014</v>
          </cell>
          <cell r="D26805" t="str">
            <v>700360  Legal Services</v>
          </cell>
          <cell r="E26805" t="str">
            <v>Planning &amp; Design</v>
          </cell>
          <cell r="F26805" t="str">
            <v>Water</v>
          </cell>
        </row>
        <row r="26806">
          <cell r="B26806">
            <v>18152.259999999998</v>
          </cell>
          <cell r="C26806">
            <v>2014</v>
          </cell>
          <cell r="D26806" t="str">
            <v>700360  Legal Services</v>
          </cell>
          <cell r="E26806" t="str">
            <v>Informal Settlements</v>
          </cell>
          <cell r="F26806" t="str">
            <v>Water</v>
          </cell>
        </row>
        <row r="26807">
          <cell r="B26807">
            <v>18152.259999999998</v>
          </cell>
          <cell r="C26807">
            <v>2014</v>
          </cell>
          <cell r="D26807" t="str">
            <v>700360  Legal Services</v>
          </cell>
          <cell r="E26807" t="str">
            <v>Logistics</v>
          </cell>
          <cell r="F26807" t="str">
            <v>Water</v>
          </cell>
        </row>
        <row r="26808">
          <cell r="B26808">
            <v>18152.259999999998</v>
          </cell>
          <cell r="C26808">
            <v>2014</v>
          </cell>
          <cell r="D26808" t="str">
            <v>700360  Legal Services</v>
          </cell>
          <cell r="E26808" t="str">
            <v>District 7</v>
          </cell>
          <cell r="F26808" t="str">
            <v>Sewer</v>
          </cell>
        </row>
        <row r="26809">
          <cell r="B26809">
            <v>18152.259999999998</v>
          </cell>
          <cell r="C26809">
            <v>2014</v>
          </cell>
          <cell r="D26809" t="str">
            <v>700360  Legal Services</v>
          </cell>
          <cell r="E26809" t="str">
            <v>District 7</v>
          </cell>
          <cell r="F26809" t="str">
            <v>Sewer</v>
          </cell>
        </row>
        <row r="26810">
          <cell r="B26810">
            <v>18152.259999999998</v>
          </cell>
          <cell r="C26810">
            <v>2014</v>
          </cell>
          <cell r="D26810" t="str">
            <v>700360  Legal Services</v>
          </cell>
          <cell r="E26810" t="str">
            <v>District 7</v>
          </cell>
          <cell r="F26810" t="str">
            <v>Sewer</v>
          </cell>
        </row>
        <row r="26811">
          <cell r="B26811">
            <v>18152.259999999998</v>
          </cell>
          <cell r="C26811">
            <v>2014</v>
          </cell>
          <cell r="D26811" t="str">
            <v>700360  Legal Services</v>
          </cell>
          <cell r="E26811" t="str">
            <v>District 7</v>
          </cell>
          <cell r="F26811" t="str">
            <v>Sewer</v>
          </cell>
        </row>
        <row r="26812">
          <cell r="B26812">
            <v>18152.259999999998</v>
          </cell>
          <cell r="C26812">
            <v>2014</v>
          </cell>
          <cell r="D26812" t="str">
            <v>700360  Legal Services</v>
          </cell>
          <cell r="E26812" t="str">
            <v>District 7</v>
          </cell>
          <cell r="F26812" t="str">
            <v>Sewer</v>
          </cell>
        </row>
        <row r="26813">
          <cell r="B26813">
            <v>18152.259999999998</v>
          </cell>
          <cell r="C26813">
            <v>2014</v>
          </cell>
          <cell r="D26813" t="str">
            <v>700360  Legal Services</v>
          </cell>
          <cell r="E26813" t="str">
            <v>District 7</v>
          </cell>
          <cell r="F26813" t="str">
            <v>Sewer</v>
          </cell>
        </row>
        <row r="26814">
          <cell r="B26814">
            <v>18152.259999999998</v>
          </cell>
          <cell r="C26814">
            <v>2014</v>
          </cell>
          <cell r="D26814" t="str">
            <v>700360  Legal Services</v>
          </cell>
          <cell r="E26814" t="str">
            <v>District 6</v>
          </cell>
          <cell r="F26814" t="str">
            <v>Sewer</v>
          </cell>
        </row>
        <row r="26815">
          <cell r="B26815">
            <v>18152.259999999998</v>
          </cell>
          <cell r="C26815">
            <v>2014</v>
          </cell>
          <cell r="D26815" t="str">
            <v>700360  Legal Services</v>
          </cell>
          <cell r="E26815" t="str">
            <v>District 6</v>
          </cell>
          <cell r="F26815" t="str">
            <v>Sewer</v>
          </cell>
        </row>
        <row r="26816">
          <cell r="B26816">
            <v>18152.259999999998</v>
          </cell>
          <cell r="C26816">
            <v>2014</v>
          </cell>
          <cell r="D26816" t="str">
            <v>700360  Legal Services</v>
          </cell>
          <cell r="E26816" t="str">
            <v>District 6</v>
          </cell>
          <cell r="F26816" t="str">
            <v>Sewer</v>
          </cell>
        </row>
        <row r="26817">
          <cell r="B26817">
            <v>18152.259999999998</v>
          </cell>
          <cell r="C26817">
            <v>2014</v>
          </cell>
          <cell r="D26817" t="str">
            <v>700360  Legal Services</v>
          </cell>
          <cell r="E26817" t="str">
            <v>District 6</v>
          </cell>
          <cell r="F26817" t="str">
            <v>Sewer</v>
          </cell>
        </row>
        <row r="26818">
          <cell r="B26818">
            <v>18152.259999999998</v>
          </cell>
          <cell r="C26818">
            <v>2014</v>
          </cell>
          <cell r="D26818" t="str">
            <v>700360  Legal Services</v>
          </cell>
          <cell r="E26818" t="str">
            <v>District 6</v>
          </cell>
          <cell r="F26818" t="str">
            <v>Sewer</v>
          </cell>
        </row>
        <row r="26819">
          <cell r="B26819">
            <v>18152.259999999998</v>
          </cell>
          <cell r="C26819">
            <v>2014</v>
          </cell>
          <cell r="D26819" t="str">
            <v>700360  Legal Services</v>
          </cell>
          <cell r="E26819" t="str">
            <v>District 6</v>
          </cell>
          <cell r="F26819" t="str">
            <v>Sewer</v>
          </cell>
        </row>
        <row r="26820">
          <cell r="B26820">
            <v>18152.259999999998</v>
          </cell>
          <cell r="C26820">
            <v>2014</v>
          </cell>
          <cell r="D26820" t="str">
            <v>700360  Legal Services</v>
          </cell>
          <cell r="E26820" t="str">
            <v>District 7</v>
          </cell>
          <cell r="F26820" t="str">
            <v>Sewer</v>
          </cell>
        </row>
        <row r="26821">
          <cell r="B26821">
            <v>18152.259999999998</v>
          </cell>
          <cell r="C26821">
            <v>2014</v>
          </cell>
          <cell r="D26821" t="str">
            <v>700360  Legal Services</v>
          </cell>
          <cell r="E26821" t="str">
            <v>District 7</v>
          </cell>
          <cell r="F26821" t="str">
            <v>Sewer</v>
          </cell>
        </row>
        <row r="26822">
          <cell r="B26822">
            <v>18152.259999999998</v>
          </cell>
          <cell r="C26822">
            <v>2014</v>
          </cell>
          <cell r="D26822" t="str">
            <v>700360  Legal Services</v>
          </cell>
          <cell r="E26822" t="str">
            <v>District 7</v>
          </cell>
          <cell r="F26822" t="str">
            <v>Sewer</v>
          </cell>
        </row>
        <row r="26823">
          <cell r="B26823">
            <v>18152.259999999998</v>
          </cell>
          <cell r="C26823">
            <v>2014</v>
          </cell>
          <cell r="D26823" t="str">
            <v>700360  Legal Services</v>
          </cell>
          <cell r="E26823" t="str">
            <v>District 7</v>
          </cell>
          <cell r="F26823" t="str">
            <v>Sewer</v>
          </cell>
        </row>
        <row r="26824">
          <cell r="B26824">
            <v>18152.259999999998</v>
          </cell>
          <cell r="C26824">
            <v>2014</v>
          </cell>
          <cell r="D26824" t="str">
            <v>700360  Legal Services</v>
          </cell>
          <cell r="E26824" t="str">
            <v>District 7</v>
          </cell>
          <cell r="F26824" t="str">
            <v>Sewer</v>
          </cell>
        </row>
        <row r="26825">
          <cell r="B26825">
            <v>18152.259999999998</v>
          </cell>
          <cell r="C26825">
            <v>2014</v>
          </cell>
          <cell r="D26825" t="str">
            <v>700360  Legal Services</v>
          </cell>
          <cell r="E26825" t="str">
            <v>District 4</v>
          </cell>
          <cell r="F26825" t="str">
            <v>Sewer</v>
          </cell>
        </row>
        <row r="26826">
          <cell r="B26826">
            <v>40220</v>
          </cell>
          <cell r="C26826">
            <v>2014</v>
          </cell>
          <cell r="D26826" t="str">
            <v>700400  Mayoral Committee</v>
          </cell>
          <cell r="E26826" t="str">
            <v>District 4</v>
          </cell>
          <cell r="F26826" t="str">
            <v>Water</v>
          </cell>
        </row>
        <row r="26827">
          <cell r="B26827">
            <v>40220</v>
          </cell>
          <cell r="C26827">
            <v>2014</v>
          </cell>
          <cell r="D26827" t="str">
            <v>700400  Mayoral Committee</v>
          </cell>
          <cell r="E26827" t="str">
            <v>District 4</v>
          </cell>
          <cell r="F26827" t="str">
            <v>Water</v>
          </cell>
        </row>
        <row r="26828">
          <cell r="B26828">
            <v>40220</v>
          </cell>
          <cell r="C26828">
            <v>2014</v>
          </cell>
          <cell r="D26828" t="str">
            <v>700400  Mayoral Committee</v>
          </cell>
          <cell r="E26828" t="str">
            <v>District 4</v>
          </cell>
          <cell r="F26828" t="str">
            <v>Water</v>
          </cell>
        </row>
        <row r="26829">
          <cell r="B26829">
            <v>40220</v>
          </cell>
          <cell r="C26829">
            <v>2014</v>
          </cell>
          <cell r="D26829" t="str">
            <v>700400  Mayoral Committee</v>
          </cell>
          <cell r="E26829" t="str">
            <v>District 4</v>
          </cell>
          <cell r="F26829" t="str">
            <v>Water</v>
          </cell>
        </row>
        <row r="26830">
          <cell r="B26830">
            <v>40220</v>
          </cell>
          <cell r="C26830">
            <v>2014</v>
          </cell>
          <cell r="D26830" t="str">
            <v>700400  Mayoral Committee</v>
          </cell>
          <cell r="E26830" t="str">
            <v>District 4</v>
          </cell>
          <cell r="F26830" t="str">
            <v>Water</v>
          </cell>
        </row>
        <row r="26831">
          <cell r="B26831">
            <v>40220</v>
          </cell>
          <cell r="C26831">
            <v>2014</v>
          </cell>
          <cell r="D26831" t="str">
            <v>700400  Mayoral Committee</v>
          </cell>
          <cell r="E26831" t="str">
            <v>District 4</v>
          </cell>
          <cell r="F26831" t="str">
            <v>Water</v>
          </cell>
        </row>
        <row r="26832">
          <cell r="B26832">
            <v>40220</v>
          </cell>
          <cell r="C26832">
            <v>2014</v>
          </cell>
          <cell r="D26832" t="str">
            <v>700400  Mayoral Committee</v>
          </cell>
          <cell r="E26832" t="str">
            <v>District 3</v>
          </cell>
          <cell r="F26832" t="str">
            <v>Water</v>
          </cell>
        </row>
        <row r="26833">
          <cell r="B26833">
            <v>40220</v>
          </cell>
          <cell r="C26833">
            <v>2014</v>
          </cell>
          <cell r="D26833" t="str">
            <v>700400  Mayoral Committee</v>
          </cell>
          <cell r="E26833" t="str">
            <v>District 3</v>
          </cell>
          <cell r="F26833" t="str">
            <v>Water</v>
          </cell>
        </row>
        <row r="26834">
          <cell r="B26834">
            <v>40220</v>
          </cell>
          <cell r="C26834">
            <v>2014</v>
          </cell>
          <cell r="D26834" t="str">
            <v>700400  Mayoral Committee</v>
          </cell>
          <cell r="E26834" t="str">
            <v>District 3</v>
          </cell>
          <cell r="F26834" t="str">
            <v>Water</v>
          </cell>
        </row>
        <row r="26835">
          <cell r="B26835">
            <v>40220</v>
          </cell>
          <cell r="C26835">
            <v>2014</v>
          </cell>
          <cell r="D26835" t="str">
            <v>700400  Mayoral Committee</v>
          </cell>
          <cell r="E26835" t="str">
            <v>District 3</v>
          </cell>
          <cell r="F26835" t="str">
            <v>Water</v>
          </cell>
        </row>
        <row r="26836">
          <cell r="B26836">
            <v>40220</v>
          </cell>
          <cell r="C26836">
            <v>2014</v>
          </cell>
          <cell r="D26836" t="str">
            <v>700400  Mayoral Committee</v>
          </cell>
          <cell r="E26836" t="str">
            <v>District 6</v>
          </cell>
          <cell r="F26836" t="str">
            <v>Water</v>
          </cell>
        </row>
        <row r="26837">
          <cell r="B26837">
            <v>40220</v>
          </cell>
          <cell r="C26837">
            <v>2014</v>
          </cell>
          <cell r="D26837" t="str">
            <v>700400  Mayoral Committee</v>
          </cell>
          <cell r="E26837" t="str">
            <v>District 8</v>
          </cell>
          <cell r="F26837" t="str">
            <v>Water</v>
          </cell>
        </row>
        <row r="26838">
          <cell r="B26838">
            <v>40220</v>
          </cell>
          <cell r="C26838">
            <v>2014</v>
          </cell>
          <cell r="D26838" t="str">
            <v>700400  Mayoral Committee</v>
          </cell>
          <cell r="E26838" t="str">
            <v>District 8</v>
          </cell>
          <cell r="F26838" t="str">
            <v>Water</v>
          </cell>
        </row>
        <row r="26839">
          <cell r="B26839">
            <v>40220</v>
          </cell>
          <cell r="C26839">
            <v>2014</v>
          </cell>
          <cell r="D26839" t="str">
            <v>700400  Mayoral Committee</v>
          </cell>
          <cell r="E26839" t="str">
            <v>District 6</v>
          </cell>
          <cell r="F26839" t="str">
            <v>Water</v>
          </cell>
        </row>
        <row r="26840">
          <cell r="B26840">
            <v>40220</v>
          </cell>
          <cell r="C26840">
            <v>2014</v>
          </cell>
          <cell r="D26840" t="str">
            <v>700400  Mayoral Committee</v>
          </cell>
          <cell r="E26840" t="str">
            <v>TOC</v>
          </cell>
          <cell r="F26840" t="str">
            <v>Water</v>
          </cell>
        </row>
        <row r="26841">
          <cell r="B26841">
            <v>40220</v>
          </cell>
          <cell r="C26841">
            <v>2014</v>
          </cell>
          <cell r="D26841" t="str">
            <v>700400  Mayoral Committee</v>
          </cell>
          <cell r="E26841" t="str">
            <v>District 1</v>
          </cell>
          <cell r="F26841" t="str">
            <v>Water</v>
          </cell>
        </row>
        <row r="26842">
          <cell r="B26842">
            <v>40220</v>
          </cell>
          <cell r="C26842">
            <v>2014</v>
          </cell>
          <cell r="D26842" t="str">
            <v>700400  Mayoral Committee</v>
          </cell>
          <cell r="E26842" t="str">
            <v>District 1</v>
          </cell>
          <cell r="F26842" t="str">
            <v>Water</v>
          </cell>
        </row>
        <row r="26843">
          <cell r="B26843">
            <v>40220</v>
          </cell>
          <cell r="C26843">
            <v>2014</v>
          </cell>
          <cell r="D26843" t="str">
            <v>700400  Mayoral Committee</v>
          </cell>
          <cell r="E26843" t="str">
            <v>District 1</v>
          </cell>
          <cell r="F26843" t="str">
            <v>Water</v>
          </cell>
        </row>
        <row r="26844">
          <cell r="B26844">
            <v>40220</v>
          </cell>
          <cell r="C26844">
            <v>2014</v>
          </cell>
          <cell r="D26844" t="str">
            <v>700400  Mayoral Committee</v>
          </cell>
          <cell r="E26844" t="str">
            <v>District 1</v>
          </cell>
          <cell r="F26844" t="str">
            <v>Water</v>
          </cell>
        </row>
        <row r="26845">
          <cell r="B26845">
            <v>40220</v>
          </cell>
          <cell r="C26845">
            <v>2014</v>
          </cell>
          <cell r="D26845" t="str">
            <v>700400  Mayoral Committee</v>
          </cell>
          <cell r="E26845" t="str">
            <v>District 1</v>
          </cell>
          <cell r="F26845" t="str">
            <v>Water</v>
          </cell>
        </row>
        <row r="26846">
          <cell r="B26846">
            <v>40220</v>
          </cell>
          <cell r="C26846">
            <v>2014</v>
          </cell>
          <cell r="D26846" t="str">
            <v>700400  Mayoral Committee</v>
          </cell>
          <cell r="E26846" t="str">
            <v>Logistics</v>
          </cell>
          <cell r="F26846" t="str">
            <v>Water</v>
          </cell>
        </row>
        <row r="26847">
          <cell r="B26847">
            <v>40220</v>
          </cell>
          <cell r="C26847">
            <v>2014</v>
          </cell>
          <cell r="D26847" t="str">
            <v>700400  Mayoral Committee</v>
          </cell>
          <cell r="E26847" t="str">
            <v>Logistics</v>
          </cell>
          <cell r="F26847" t="str">
            <v>Water</v>
          </cell>
        </row>
        <row r="26848">
          <cell r="B26848">
            <v>40220</v>
          </cell>
          <cell r="C26848">
            <v>2014</v>
          </cell>
          <cell r="D26848" t="str">
            <v>700400  Mayoral Committee</v>
          </cell>
          <cell r="E26848" t="str">
            <v>Logistics</v>
          </cell>
          <cell r="F26848" t="str">
            <v>Water</v>
          </cell>
        </row>
        <row r="26849">
          <cell r="B26849">
            <v>40220</v>
          </cell>
          <cell r="C26849">
            <v>2014</v>
          </cell>
          <cell r="D26849" t="str">
            <v>700400  Mayoral Committee</v>
          </cell>
          <cell r="E26849" t="str">
            <v>Logistics</v>
          </cell>
          <cell r="F26849" t="str">
            <v>Water</v>
          </cell>
        </row>
        <row r="26850">
          <cell r="B26850">
            <v>40220</v>
          </cell>
          <cell r="C26850">
            <v>2014</v>
          </cell>
          <cell r="D26850" t="str">
            <v>700400  Mayoral Committee</v>
          </cell>
          <cell r="E26850" t="str">
            <v>Logistics</v>
          </cell>
          <cell r="F26850" t="str">
            <v>Water</v>
          </cell>
        </row>
        <row r="26851">
          <cell r="B26851">
            <v>40220</v>
          </cell>
          <cell r="C26851">
            <v>2014</v>
          </cell>
          <cell r="D26851" t="str">
            <v>700400  Mayoral Committee</v>
          </cell>
          <cell r="E26851" t="str">
            <v>Logistics</v>
          </cell>
          <cell r="F26851" t="str">
            <v>Water</v>
          </cell>
        </row>
        <row r="26852">
          <cell r="B26852">
            <v>40220</v>
          </cell>
          <cell r="C26852">
            <v>2014</v>
          </cell>
          <cell r="D26852" t="str">
            <v>700400  Mayoral Committee</v>
          </cell>
          <cell r="E26852" t="str">
            <v>District 8</v>
          </cell>
          <cell r="F26852" t="str">
            <v>Water</v>
          </cell>
        </row>
        <row r="26853">
          <cell r="B26853">
            <v>40220</v>
          </cell>
          <cell r="C26853">
            <v>2014</v>
          </cell>
          <cell r="D26853" t="str">
            <v>700400  Mayoral Committee</v>
          </cell>
          <cell r="E26853" t="e">
            <v>#N/A</v>
          </cell>
          <cell r="F26853" t="str">
            <v>Sewer</v>
          </cell>
        </row>
        <row r="26854">
          <cell r="B26854">
            <v>40220</v>
          </cell>
          <cell r="C26854">
            <v>2014</v>
          </cell>
          <cell r="D26854" t="str">
            <v>700400  Mayoral Committee</v>
          </cell>
          <cell r="E26854" t="e">
            <v>#N/A</v>
          </cell>
          <cell r="F26854" t="str">
            <v>Sewer</v>
          </cell>
        </row>
        <row r="26855">
          <cell r="B26855">
            <v>40220</v>
          </cell>
          <cell r="C26855">
            <v>2014</v>
          </cell>
          <cell r="D26855" t="str">
            <v>700400  Mayoral Committee</v>
          </cell>
          <cell r="E26855" t="str">
            <v>District 8</v>
          </cell>
          <cell r="F26855" t="str">
            <v>Water</v>
          </cell>
        </row>
        <row r="26856">
          <cell r="B26856">
            <v>40220</v>
          </cell>
          <cell r="C26856">
            <v>2014</v>
          </cell>
          <cell r="D26856" t="str">
            <v>700400  Mayoral Committee</v>
          </cell>
          <cell r="E26856" t="str">
            <v>District 8</v>
          </cell>
          <cell r="F26856" t="str">
            <v>Water</v>
          </cell>
        </row>
        <row r="26857">
          <cell r="B26857">
            <v>40220</v>
          </cell>
          <cell r="C26857">
            <v>2014</v>
          </cell>
          <cell r="D26857" t="str">
            <v>700400  Mayoral Committee</v>
          </cell>
          <cell r="E26857" t="str">
            <v>District 8</v>
          </cell>
          <cell r="F26857" t="str">
            <v>Water</v>
          </cell>
        </row>
        <row r="26858">
          <cell r="B26858">
            <v>40220</v>
          </cell>
          <cell r="C26858">
            <v>2014</v>
          </cell>
          <cell r="D26858" t="str">
            <v>700400  Mayoral Committee</v>
          </cell>
          <cell r="E26858" t="str">
            <v>District 8</v>
          </cell>
          <cell r="F26858" t="str">
            <v>Water</v>
          </cell>
        </row>
        <row r="26859">
          <cell r="B26859">
            <v>40220</v>
          </cell>
          <cell r="C26859">
            <v>2014</v>
          </cell>
          <cell r="D26859" t="str">
            <v>700400  Mayoral Committee</v>
          </cell>
          <cell r="E26859" t="str">
            <v>District 8</v>
          </cell>
          <cell r="F26859" t="str">
            <v>Water</v>
          </cell>
        </row>
        <row r="26860">
          <cell r="B26860">
            <v>40220</v>
          </cell>
          <cell r="C26860">
            <v>2014</v>
          </cell>
          <cell r="D26860" t="str">
            <v>700400  Mayoral Committee</v>
          </cell>
          <cell r="E26860" t="str">
            <v>District 8</v>
          </cell>
          <cell r="F26860" t="str">
            <v>Water</v>
          </cell>
        </row>
        <row r="26861">
          <cell r="B26861">
            <v>40220</v>
          </cell>
          <cell r="C26861">
            <v>2014</v>
          </cell>
          <cell r="D26861" t="str">
            <v>700400  Mayoral Committee</v>
          </cell>
          <cell r="E26861" t="str">
            <v>District 8</v>
          </cell>
          <cell r="F26861" t="str">
            <v>Water</v>
          </cell>
        </row>
        <row r="26862">
          <cell r="B26862">
            <v>40220</v>
          </cell>
          <cell r="C26862">
            <v>2014</v>
          </cell>
          <cell r="D26862" t="str">
            <v>700400  Mayoral Committee</v>
          </cell>
          <cell r="E26862" t="str">
            <v>District 8</v>
          </cell>
          <cell r="F26862" t="str">
            <v>Water</v>
          </cell>
        </row>
        <row r="26863">
          <cell r="B26863">
            <v>40220</v>
          </cell>
          <cell r="C26863">
            <v>2014</v>
          </cell>
          <cell r="D26863" t="str">
            <v>700400  Mayoral Committee</v>
          </cell>
          <cell r="E26863" t="str">
            <v>District 8</v>
          </cell>
          <cell r="F26863" t="str">
            <v>Water</v>
          </cell>
        </row>
        <row r="26864">
          <cell r="B26864">
            <v>40220</v>
          </cell>
          <cell r="C26864">
            <v>2014</v>
          </cell>
          <cell r="D26864" t="str">
            <v>700400  Mayoral Committee</v>
          </cell>
          <cell r="E26864" t="str">
            <v>District 8</v>
          </cell>
          <cell r="F26864" t="str">
            <v>Water</v>
          </cell>
        </row>
        <row r="26865">
          <cell r="B26865">
            <v>40220</v>
          </cell>
          <cell r="C26865">
            <v>2014</v>
          </cell>
          <cell r="D26865" t="str">
            <v>700400  Mayoral Committee</v>
          </cell>
          <cell r="E26865" t="str">
            <v>District 8</v>
          </cell>
          <cell r="F26865" t="str">
            <v>Water</v>
          </cell>
        </row>
        <row r="26866">
          <cell r="B26866">
            <v>40220</v>
          </cell>
          <cell r="C26866">
            <v>2014</v>
          </cell>
          <cell r="D26866" t="str">
            <v>700400  Mayoral Committee</v>
          </cell>
          <cell r="E26866" t="str">
            <v>District 6</v>
          </cell>
          <cell r="F26866" t="str">
            <v>Water</v>
          </cell>
        </row>
        <row r="26867">
          <cell r="B26867">
            <v>40220</v>
          </cell>
          <cell r="C26867">
            <v>2014</v>
          </cell>
          <cell r="D26867" t="str">
            <v>700400  Mayoral Committee</v>
          </cell>
          <cell r="E26867" t="str">
            <v>District 6</v>
          </cell>
          <cell r="F26867" t="str">
            <v>Water</v>
          </cell>
        </row>
        <row r="26868">
          <cell r="B26868">
            <v>40220</v>
          </cell>
          <cell r="C26868">
            <v>2014</v>
          </cell>
          <cell r="D26868" t="str">
            <v>700400  Mayoral Committee</v>
          </cell>
          <cell r="E26868" t="str">
            <v>District 6</v>
          </cell>
          <cell r="F26868" t="str">
            <v>Water</v>
          </cell>
        </row>
        <row r="26869">
          <cell r="B26869">
            <v>40220</v>
          </cell>
          <cell r="C26869">
            <v>2014</v>
          </cell>
          <cell r="D26869" t="str">
            <v>700400  Mayoral Committee</v>
          </cell>
          <cell r="E26869" t="str">
            <v>District 6</v>
          </cell>
          <cell r="F26869" t="str">
            <v>Water</v>
          </cell>
        </row>
        <row r="26870">
          <cell r="B26870">
            <v>40220</v>
          </cell>
          <cell r="C26870">
            <v>2014</v>
          </cell>
          <cell r="D26870" t="str">
            <v>700400  Mayoral Committee</v>
          </cell>
          <cell r="E26870" t="str">
            <v>District 6</v>
          </cell>
          <cell r="F26870" t="str">
            <v>Water</v>
          </cell>
        </row>
        <row r="26871">
          <cell r="B26871">
            <v>40220</v>
          </cell>
          <cell r="C26871">
            <v>2014</v>
          </cell>
          <cell r="D26871" t="str">
            <v>700400  Mayoral Committee</v>
          </cell>
          <cell r="E26871" t="str">
            <v>District 6</v>
          </cell>
          <cell r="F26871" t="str">
            <v>Water</v>
          </cell>
        </row>
        <row r="26872">
          <cell r="B26872">
            <v>40220</v>
          </cell>
          <cell r="C26872">
            <v>2014</v>
          </cell>
          <cell r="D26872" t="str">
            <v>700400  Mayoral Committee</v>
          </cell>
          <cell r="E26872" t="str">
            <v>District 6</v>
          </cell>
          <cell r="F26872" t="str">
            <v>Water</v>
          </cell>
        </row>
        <row r="26873">
          <cell r="B26873">
            <v>40220</v>
          </cell>
          <cell r="C26873">
            <v>2014</v>
          </cell>
          <cell r="D26873" t="str">
            <v>700400  Mayoral Committee</v>
          </cell>
          <cell r="E26873" t="str">
            <v>District 8</v>
          </cell>
          <cell r="F26873" t="str">
            <v>Water</v>
          </cell>
        </row>
        <row r="26874">
          <cell r="B26874">
            <v>40220</v>
          </cell>
          <cell r="C26874">
            <v>2014</v>
          </cell>
          <cell r="D26874" t="str">
            <v>700400  Mayoral Committee</v>
          </cell>
          <cell r="E26874" t="str">
            <v>District 8</v>
          </cell>
          <cell r="F26874" t="str">
            <v>Water</v>
          </cell>
        </row>
        <row r="26875">
          <cell r="B26875">
            <v>40220</v>
          </cell>
          <cell r="C26875">
            <v>2014</v>
          </cell>
          <cell r="D26875" t="str">
            <v>700400  Mayoral Committee</v>
          </cell>
          <cell r="E26875" t="str">
            <v>District 8</v>
          </cell>
          <cell r="F26875" t="str">
            <v>Water</v>
          </cell>
        </row>
        <row r="26876">
          <cell r="B26876">
            <v>40220</v>
          </cell>
          <cell r="C26876">
            <v>2014</v>
          </cell>
          <cell r="D26876" t="str">
            <v>700400  Mayoral Committee</v>
          </cell>
          <cell r="E26876" t="str">
            <v>District 8</v>
          </cell>
          <cell r="F26876" t="str">
            <v>Water</v>
          </cell>
        </row>
        <row r="26877">
          <cell r="B26877">
            <v>40220</v>
          </cell>
          <cell r="C26877">
            <v>2014</v>
          </cell>
          <cell r="D26877" t="str">
            <v>700400  Mayoral Committee</v>
          </cell>
          <cell r="E26877" t="str">
            <v>District 1</v>
          </cell>
          <cell r="F26877" t="str">
            <v>Water</v>
          </cell>
        </row>
        <row r="26878">
          <cell r="B26878">
            <v>40220</v>
          </cell>
          <cell r="C26878">
            <v>2014</v>
          </cell>
          <cell r="D26878" t="str">
            <v>700400  Mayoral Committee</v>
          </cell>
          <cell r="E26878" t="str">
            <v>District 8</v>
          </cell>
          <cell r="F26878" t="str">
            <v>Water</v>
          </cell>
        </row>
        <row r="26879">
          <cell r="B26879">
            <v>40220</v>
          </cell>
          <cell r="C26879">
            <v>2014</v>
          </cell>
          <cell r="D26879" t="str">
            <v>700400  Mayoral Committee</v>
          </cell>
          <cell r="E26879" t="str">
            <v>Logistics</v>
          </cell>
          <cell r="F26879" t="str">
            <v>Water</v>
          </cell>
        </row>
        <row r="26880">
          <cell r="B26880">
            <v>40220</v>
          </cell>
          <cell r="C26880">
            <v>2014</v>
          </cell>
          <cell r="D26880" t="str">
            <v>700400  Mayoral Committee</v>
          </cell>
          <cell r="E26880" t="str">
            <v>District 4</v>
          </cell>
          <cell r="F26880" t="str">
            <v>Sewer</v>
          </cell>
        </row>
        <row r="26881">
          <cell r="B26881">
            <v>40220</v>
          </cell>
          <cell r="C26881">
            <v>2014</v>
          </cell>
          <cell r="D26881" t="str">
            <v>700400  Mayoral Committee</v>
          </cell>
          <cell r="E26881" t="str">
            <v>District 4</v>
          </cell>
          <cell r="F26881" t="str">
            <v>Sewer</v>
          </cell>
        </row>
        <row r="26882">
          <cell r="B26882">
            <v>40220</v>
          </cell>
          <cell r="C26882">
            <v>2014</v>
          </cell>
          <cell r="D26882" t="str">
            <v>700400  Mayoral Committee</v>
          </cell>
          <cell r="E26882" t="str">
            <v>District 4</v>
          </cell>
          <cell r="F26882" t="str">
            <v>Sewer</v>
          </cell>
        </row>
        <row r="26883">
          <cell r="B26883">
            <v>40220</v>
          </cell>
          <cell r="C26883">
            <v>2014</v>
          </cell>
          <cell r="D26883" t="str">
            <v>700400  Mayoral Committee</v>
          </cell>
          <cell r="E26883" t="str">
            <v>District 3</v>
          </cell>
          <cell r="F26883" t="str">
            <v>Sewer</v>
          </cell>
        </row>
        <row r="26884">
          <cell r="B26884">
            <v>40220</v>
          </cell>
          <cell r="C26884">
            <v>2014</v>
          </cell>
          <cell r="D26884" t="str">
            <v>700400  Mayoral Committee</v>
          </cell>
          <cell r="E26884" t="str">
            <v>District 3</v>
          </cell>
          <cell r="F26884" t="str">
            <v>Sewer</v>
          </cell>
        </row>
        <row r="26885">
          <cell r="B26885">
            <v>40220</v>
          </cell>
          <cell r="C26885">
            <v>2014</v>
          </cell>
          <cell r="D26885" t="str">
            <v>700400  Mayoral Committee</v>
          </cell>
          <cell r="E26885" t="str">
            <v>District 3</v>
          </cell>
          <cell r="F26885" t="str">
            <v>Sewer</v>
          </cell>
        </row>
        <row r="26886">
          <cell r="B26886">
            <v>40220</v>
          </cell>
          <cell r="C26886">
            <v>2014</v>
          </cell>
          <cell r="D26886" t="str">
            <v>700400  Mayoral Committee</v>
          </cell>
          <cell r="E26886" t="str">
            <v>TOC</v>
          </cell>
          <cell r="F26886" t="str">
            <v>Sewer</v>
          </cell>
        </row>
        <row r="26887">
          <cell r="B26887">
            <v>40220</v>
          </cell>
          <cell r="C26887">
            <v>2014</v>
          </cell>
          <cell r="D26887" t="str">
            <v>700400  Mayoral Committee</v>
          </cell>
          <cell r="E26887" t="str">
            <v>District 7</v>
          </cell>
          <cell r="F26887" t="str">
            <v>Sewer</v>
          </cell>
        </row>
        <row r="26888">
          <cell r="B26888">
            <v>40220</v>
          </cell>
          <cell r="C26888">
            <v>2014</v>
          </cell>
          <cell r="D26888" t="str">
            <v>700400  Mayoral Committee</v>
          </cell>
          <cell r="E26888" t="str">
            <v>District 7</v>
          </cell>
          <cell r="F26888" t="str">
            <v>Sewer</v>
          </cell>
        </row>
        <row r="26889">
          <cell r="B26889">
            <v>40220</v>
          </cell>
          <cell r="C26889">
            <v>2014</v>
          </cell>
          <cell r="D26889" t="str">
            <v>700400  Mayoral Committee</v>
          </cell>
          <cell r="E26889" t="str">
            <v>District 6</v>
          </cell>
          <cell r="F26889" t="str">
            <v>Sewer</v>
          </cell>
        </row>
        <row r="26890">
          <cell r="B26890">
            <v>40220</v>
          </cell>
          <cell r="C26890">
            <v>2014</v>
          </cell>
          <cell r="D26890" t="str">
            <v>700400  Mayoral Committee</v>
          </cell>
          <cell r="E26890" t="str">
            <v>District 7</v>
          </cell>
          <cell r="F26890" t="str">
            <v>Sewer</v>
          </cell>
        </row>
        <row r="26891">
          <cell r="B26891">
            <v>40220</v>
          </cell>
          <cell r="C26891">
            <v>2014</v>
          </cell>
          <cell r="D26891" t="str">
            <v>700400  Mayoral Committee</v>
          </cell>
          <cell r="E26891" t="str">
            <v>District 1</v>
          </cell>
          <cell r="F26891" t="str">
            <v>Sewer</v>
          </cell>
        </row>
        <row r="26892">
          <cell r="B26892">
            <v>40220</v>
          </cell>
          <cell r="C26892">
            <v>2014</v>
          </cell>
          <cell r="D26892" t="str">
            <v>700400  Mayoral Committee</v>
          </cell>
          <cell r="E26892" t="str">
            <v>District 1</v>
          </cell>
          <cell r="F26892" t="str">
            <v>Sewer</v>
          </cell>
        </row>
        <row r="26893">
          <cell r="B26893">
            <v>40220</v>
          </cell>
          <cell r="C26893">
            <v>2014</v>
          </cell>
          <cell r="D26893" t="str">
            <v>700400  Mayoral Committee</v>
          </cell>
          <cell r="E26893" t="str">
            <v>District 1</v>
          </cell>
          <cell r="F26893" t="str">
            <v>Sewer</v>
          </cell>
        </row>
        <row r="26894">
          <cell r="B26894">
            <v>40220</v>
          </cell>
          <cell r="C26894">
            <v>2014</v>
          </cell>
          <cell r="D26894" t="str">
            <v>700400  Mayoral Committee</v>
          </cell>
          <cell r="E26894" t="str">
            <v>Logistics</v>
          </cell>
          <cell r="F26894" t="str">
            <v>Sewer</v>
          </cell>
        </row>
        <row r="26895">
          <cell r="B26895">
            <v>40220</v>
          </cell>
          <cell r="C26895">
            <v>2014</v>
          </cell>
          <cell r="D26895" t="str">
            <v>700400  Mayoral Committee</v>
          </cell>
          <cell r="E26895" t="str">
            <v>Logistics</v>
          </cell>
          <cell r="F26895" t="str">
            <v>Sewer</v>
          </cell>
        </row>
        <row r="26896">
          <cell r="B26896">
            <v>40220</v>
          </cell>
          <cell r="C26896">
            <v>2014</v>
          </cell>
          <cell r="D26896" t="str">
            <v>700400  Mayoral Committee</v>
          </cell>
          <cell r="E26896" t="str">
            <v>Logistics</v>
          </cell>
          <cell r="F26896" t="str">
            <v>Sewer</v>
          </cell>
        </row>
        <row r="26897">
          <cell r="B26897">
            <v>40220</v>
          </cell>
          <cell r="C26897">
            <v>2014</v>
          </cell>
          <cell r="D26897" t="str">
            <v>700400  Mayoral Committee</v>
          </cell>
          <cell r="E26897" t="str">
            <v>Logistics</v>
          </cell>
          <cell r="F26897" t="str">
            <v>Sewer</v>
          </cell>
        </row>
        <row r="26898">
          <cell r="B26898">
            <v>40220</v>
          </cell>
          <cell r="C26898">
            <v>2014</v>
          </cell>
          <cell r="D26898" t="str">
            <v>700400  Mayoral Committee</v>
          </cell>
          <cell r="E26898" t="str">
            <v>Logistics</v>
          </cell>
          <cell r="F26898" t="str">
            <v>Sewer</v>
          </cell>
        </row>
        <row r="26899">
          <cell r="B26899">
            <v>40220</v>
          </cell>
          <cell r="C26899">
            <v>2014</v>
          </cell>
          <cell r="D26899" t="str">
            <v>700400  Mayoral Committee</v>
          </cell>
          <cell r="E26899" t="str">
            <v>Logistics</v>
          </cell>
          <cell r="F26899" t="str">
            <v>Sewer</v>
          </cell>
        </row>
        <row r="26900">
          <cell r="B26900">
            <v>40220</v>
          </cell>
          <cell r="C26900">
            <v>2014</v>
          </cell>
          <cell r="D26900" t="str">
            <v>700400  Mayoral Committee</v>
          </cell>
          <cell r="E26900" t="str">
            <v>Logistics</v>
          </cell>
          <cell r="F26900" t="str">
            <v>Sewer</v>
          </cell>
        </row>
        <row r="26901">
          <cell r="B26901">
            <v>40220</v>
          </cell>
          <cell r="C26901">
            <v>2014</v>
          </cell>
          <cell r="D26901" t="str">
            <v>700400  Mayoral Committee</v>
          </cell>
          <cell r="E26901" t="str">
            <v>Informal Settlements</v>
          </cell>
          <cell r="F26901" t="str">
            <v>Sewer</v>
          </cell>
        </row>
        <row r="26902">
          <cell r="B26902">
            <v>40220</v>
          </cell>
          <cell r="C26902">
            <v>2014</v>
          </cell>
          <cell r="D26902" t="str">
            <v>700400  Mayoral Committee</v>
          </cell>
          <cell r="E26902" t="str">
            <v>TOC</v>
          </cell>
          <cell r="F26902" t="str">
            <v>Sewer</v>
          </cell>
        </row>
        <row r="26903">
          <cell r="B26903">
            <v>40220</v>
          </cell>
          <cell r="C26903">
            <v>2014</v>
          </cell>
          <cell r="D26903" t="str">
            <v>700400  Mayoral Committee</v>
          </cell>
          <cell r="E26903" t="str">
            <v>Planning &amp; Design</v>
          </cell>
          <cell r="F26903" t="str">
            <v>Sewer</v>
          </cell>
        </row>
        <row r="26904">
          <cell r="B26904">
            <v>40220</v>
          </cell>
          <cell r="C26904">
            <v>2014</v>
          </cell>
          <cell r="D26904" t="str">
            <v>700400  Mayoral Committee</v>
          </cell>
          <cell r="E26904" t="str">
            <v>Planning &amp; Design</v>
          </cell>
          <cell r="F26904" t="str">
            <v>Sewer</v>
          </cell>
        </row>
        <row r="26905">
          <cell r="B26905">
            <v>40220</v>
          </cell>
          <cell r="C26905">
            <v>2014</v>
          </cell>
          <cell r="D26905" t="str">
            <v>700400  Mayoral Committee</v>
          </cell>
          <cell r="E26905" t="str">
            <v>Informal Settlements</v>
          </cell>
          <cell r="F26905" t="str">
            <v>Sewer</v>
          </cell>
        </row>
        <row r="26906">
          <cell r="B26906">
            <v>40220</v>
          </cell>
          <cell r="C26906">
            <v>2014</v>
          </cell>
          <cell r="D26906" t="str">
            <v>700400  Mayoral Committee</v>
          </cell>
          <cell r="E26906" t="str">
            <v>District 4</v>
          </cell>
          <cell r="F26906" t="str">
            <v>Sewer</v>
          </cell>
        </row>
        <row r="26907">
          <cell r="B26907">
            <v>40220</v>
          </cell>
          <cell r="C26907">
            <v>2014</v>
          </cell>
          <cell r="D26907" t="str">
            <v>700400  Mayoral Committee</v>
          </cell>
          <cell r="E26907" t="str">
            <v>Logistics</v>
          </cell>
          <cell r="F26907" t="str">
            <v>Water</v>
          </cell>
        </row>
        <row r="26908">
          <cell r="B26908">
            <v>40220</v>
          </cell>
          <cell r="C26908">
            <v>2014</v>
          </cell>
          <cell r="D26908" t="str">
            <v>700400  Mayoral Committee</v>
          </cell>
          <cell r="E26908" t="str">
            <v>Logistics</v>
          </cell>
          <cell r="F26908" t="str">
            <v>Water</v>
          </cell>
        </row>
        <row r="26909">
          <cell r="B26909">
            <v>40220</v>
          </cell>
          <cell r="C26909">
            <v>2014</v>
          </cell>
          <cell r="D26909" t="str">
            <v>700400  Mayoral Committee</v>
          </cell>
          <cell r="E26909" t="str">
            <v>TOC</v>
          </cell>
          <cell r="F26909" t="str">
            <v>Water</v>
          </cell>
        </row>
        <row r="26910">
          <cell r="B26910">
            <v>40220</v>
          </cell>
          <cell r="C26910">
            <v>2014</v>
          </cell>
          <cell r="D26910" t="str">
            <v>700400  Mayoral Committee</v>
          </cell>
          <cell r="E26910" t="str">
            <v>Informal Settlements</v>
          </cell>
          <cell r="F26910" t="str">
            <v>Water</v>
          </cell>
        </row>
        <row r="26911">
          <cell r="B26911">
            <v>40220</v>
          </cell>
          <cell r="C26911">
            <v>2014</v>
          </cell>
          <cell r="D26911" t="str">
            <v>700400  Mayoral Committee</v>
          </cell>
          <cell r="E26911" t="str">
            <v>TOC</v>
          </cell>
          <cell r="F26911" t="str">
            <v>Water</v>
          </cell>
        </row>
        <row r="26912">
          <cell r="B26912">
            <v>40220</v>
          </cell>
          <cell r="C26912">
            <v>2014</v>
          </cell>
          <cell r="D26912" t="str">
            <v>700400  Mayoral Committee</v>
          </cell>
          <cell r="E26912" t="str">
            <v>Planning &amp; Design</v>
          </cell>
          <cell r="F26912" t="str">
            <v>Water</v>
          </cell>
        </row>
        <row r="26913">
          <cell r="B26913">
            <v>40220</v>
          </cell>
          <cell r="C26913">
            <v>2014</v>
          </cell>
          <cell r="D26913" t="str">
            <v>700400  Mayoral Committee</v>
          </cell>
          <cell r="E26913" t="str">
            <v>Informal Settlements</v>
          </cell>
          <cell r="F26913" t="str">
            <v>Water</v>
          </cell>
        </row>
        <row r="26914">
          <cell r="B26914">
            <v>40220</v>
          </cell>
          <cell r="C26914">
            <v>2014</v>
          </cell>
          <cell r="D26914" t="str">
            <v>700400  Mayoral Committee</v>
          </cell>
          <cell r="E26914" t="str">
            <v>Logistics</v>
          </cell>
          <cell r="F26914" t="str">
            <v>Water</v>
          </cell>
        </row>
        <row r="26915">
          <cell r="B26915">
            <v>40220</v>
          </cell>
          <cell r="C26915">
            <v>2014</v>
          </cell>
          <cell r="D26915" t="str">
            <v>700400  Mayoral Committee</v>
          </cell>
          <cell r="E26915" t="str">
            <v>District 7</v>
          </cell>
          <cell r="F26915" t="str">
            <v>Sewer</v>
          </cell>
        </row>
        <row r="26916">
          <cell r="B26916">
            <v>40220</v>
          </cell>
          <cell r="C26916">
            <v>2014</v>
          </cell>
          <cell r="D26916" t="str">
            <v>700400  Mayoral Committee</v>
          </cell>
          <cell r="E26916" t="str">
            <v>District 7</v>
          </cell>
          <cell r="F26916" t="str">
            <v>Sewer</v>
          </cell>
        </row>
        <row r="26917">
          <cell r="B26917">
            <v>40220</v>
          </cell>
          <cell r="C26917">
            <v>2014</v>
          </cell>
          <cell r="D26917" t="str">
            <v>700400  Mayoral Committee</v>
          </cell>
          <cell r="E26917" t="str">
            <v>District 7</v>
          </cell>
          <cell r="F26917" t="str">
            <v>Sewer</v>
          </cell>
        </row>
        <row r="26918">
          <cell r="B26918">
            <v>40220</v>
          </cell>
          <cell r="C26918">
            <v>2014</v>
          </cell>
          <cell r="D26918" t="str">
            <v>700400  Mayoral Committee</v>
          </cell>
          <cell r="E26918" t="str">
            <v>District 7</v>
          </cell>
          <cell r="F26918" t="str">
            <v>Sewer</v>
          </cell>
        </row>
        <row r="26919">
          <cell r="B26919">
            <v>40220</v>
          </cell>
          <cell r="C26919">
            <v>2014</v>
          </cell>
          <cell r="D26919" t="str">
            <v>700400  Mayoral Committee</v>
          </cell>
          <cell r="E26919" t="str">
            <v>District 7</v>
          </cell>
          <cell r="F26919" t="str">
            <v>Sewer</v>
          </cell>
        </row>
        <row r="26920">
          <cell r="B26920">
            <v>40220</v>
          </cell>
          <cell r="C26920">
            <v>2014</v>
          </cell>
          <cell r="D26920" t="str">
            <v>700400  Mayoral Committee</v>
          </cell>
          <cell r="E26920" t="str">
            <v>District 7</v>
          </cell>
          <cell r="F26920" t="str">
            <v>Sewer</v>
          </cell>
        </row>
        <row r="26921">
          <cell r="B26921">
            <v>40220</v>
          </cell>
          <cell r="C26921">
            <v>2014</v>
          </cell>
          <cell r="D26921" t="str">
            <v>700400  Mayoral Committee</v>
          </cell>
          <cell r="E26921" t="str">
            <v>District 6</v>
          </cell>
          <cell r="F26921" t="str">
            <v>Sewer</v>
          </cell>
        </row>
        <row r="26922">
          <cell r="B26922">
            <v>40220</v>
          </cell>
          <cell r="C26922">
            <v>2014</v>
          </cell>
          <cell r="D26922" t="str">
            <v>700400  Mayoral Committee</v>
          </cell>
          <cell r="E26922" t="str">
            <v>District 6</v>
          </cell>
          <cell r="F26922" t="str">
            <v>Sewer</v>
          </cell>
        </row>
        <row r="26923">
          <cell r="B26923">
            <v>40220</v>
          </cell>
          <cell r="C26923">
            <v>2014</v>
          </cell>
          <cell r="D26923" t="str">
            <v>700400  Mayoral Committee</v>
          </cell>
          <cell r="E26923" t="str">
            <v>District 6</v>
          </cell>
          <cell r="F26923" t="str">
            <v>Sewer</v>
          </cell>
        </row>
        <row r="26924">
          <cell r="B26924">
            <v>40220</v>
          </cell>
          <cell r="C26924">
            <v>2014</v>
          </cell>
          <cell r="D26924" t="str">
            <v>700400  Mayoral Committee</v>
          </cell>
          <cell r="E26924" t="str">
            <v>District 6</v>
          </cell>
          <cell r="F26924" t="str">
            <v>Sewer</v>
          </cell>
        </row>
        <row r="26925">
          <cell r="B26925">
            <v>40220</v>
          </cell>
          <cell r="C26925">
            <v>2014</v>
          </cell>
          <cell r="D26925" t="str">
            <v>700400  Mayoral Committee</v>
          </cell>
          <cell r="E26925" t="str">
            <v>District 6</v>
          </cell>
          <cell r="F26925" t="str">
            <v>Sewer</v>
          </cell>
        </row>
        <row r="26926">
          <cell r="B26926">
            <v>40220</v>
          </cell>
          <cell r="C26926">
            <v>2014</v>
          </cell>
          <cell r="D26926" t="str">
            <v>700400  Mayoral Committee</v>
          </cell>
          <cell r="E26926" t="str">
            <v>District 6</v>
          </cell>
          <cell r="F26926" t="str">
            <v>Sewer</v>
          </cell>
        </row>
        <row r="26927">
          <cell r="B26927">
            <v>40220</v>
          </cell>
          <cell r="C26927">
            <v>2014</v>
          </cell>
          <cell r="D26927" t="str">
            <v>700400  Mayoral Committee</v>
          </cell>
          <cell r="E26927" t="str">
            <v>District 7</v>
          </cell>
          <cell r="F26927" t="str">
            <v>Sewer</v>
          </cell>
        </row>
        <row r="26928">
          <cell r="B26928">
            <v>40220</v>
          </cell>
          <cell r="C26928">
            <v>2014</v>
          </cell>
          <cell r="D26928" t="str">
            <v>700400  Mayoral Committee</v>
          </cell>
          <cell r="E26928" t="str">
            <v>District 7</v>
          </cell>
          <cell r="F26928" t="str">
            <v>Sewer</v>
          </cell>
        </row>
        <row r="26929">
          <cell r="B26929">
            <v>40220</v>
          </cell>
          <cell r="C26929">
            <v>2014</v>
          </cell>
          <cell r="D26929" t="str">
            <v>700400  Mayoral Committee</v>
          </cell>
          <cell r="E26929" t="str">
            <v>District 7</v>
          </cell>
          <cell r="F26929" t="str">
            <v>Sewer</v>
          </cell>
        </row>
        <row r="26930">
          <cell r="B26930">
            <v>40220</v>
          </cell>
          <cell r="C26930">
            <v>2014</v>
          </cell>
          <cell r="D26930" t="str">
            <v>700400  Mayoral Committee</v>
          </cell>
          <cell r="E26930" t="str">
            <v>District 7</v>
          </cell>
          <cell r="F26930" t="str">
            <v>Sewer</v>
          </cell>
        </row>
        <row r="26931">
          <cell r="B26931">
            <v>40220</v>
          </cell>
          <cell r="C26931">
            <v>2014</v>
          </cell>
          <cell r="D26931" t="str">
            <v>700400  Mayoral Committee</v>
          </cell>
          <cell r="E26931" t="str">
            <v>District 7</v>
          </cell>
          <cell r="F26931" t="str">
            <v>Sewer</v>
          </cell>
        </row>
        <row r="26932">
          <cell r="B26932">
            <v>40220</v>
          </cell>
          <cell r="C26932">
            <v>2014</v>
          </cell>
          <cell r="D26932" t="str">
            <v>700400  Mayoral Committee</v>
          </cell>
          <cell r="E26932" t="str">
            <v>District 4</v>
          </cell>
          <cell r="F26932" t="str">
            <v>Sewer</v>
          </cell>
        </row>
        <row r="26933">
          <cell r="B26933">
            <v>35945.29</v>
          </cell>
          <cell r="C26933">
            <v>2014</v>
          </cell>
          <cell r="D26933" t="str">
            <v>700580  Subcouncils and Ward Committees</v>
          </cell>
          <cell r="E26933" t="str">
            <v>District 4</v>
          </cell>
          <cell r="F26933" t="str">
            <v>Water</v>
          </cell>
        </row>
        <row r="26934">
          <cell r="B26934">
            <v>35945.29</v>
          </cell>
          <cell r="C26934">
            <v>2014</v>
          </cell>
          <cell r="D26934" t="str">
            <v>700580  Subcouncils and Ward Committees</v>
          </cell>
          <cell r="E26934" t="str">
            <v>District 4</v>
          </cell>
          <cell r="F26934" t="str">
            <v>Water</v>
          </cell>
        </row>
        <row r="26935">
          <cell r="B26935">
            <v>35945.29</v>
          </cell>
          <cell r="C26935">
            <v>2014</v>
          </cell>
          <cell r="D26935" t="str">
            <v>700580  Subcouncils and Ward Committees</v>
          </cell>
          <cell r="E26935" t="str">
            <v>District 4</v>
          </cell>
          <cell r="F26935" t="str">
            <v>Water</v>
          </cell>
        </row>
        <row r="26936">
          <cell r="B26936">
            <v>35945.29</v>
          </cell>
          <cell r="C26936">
            <v>2014</v>
          </cell>
          <cell r="D26936" t="str">
            <v>700580  Subcouncils and Ward Committees</v>
          </cell>
          <cell r="E26936" t="str">
            <v>District 4</v>
          </cell>
          <cell r="F26936" t="str">
            <v>Water</v>
          </cell>
        </row>
        <row r="26937">
          <cell r="B26937">
            <v>35945.29</v>
          </cell>
          <cell r="C26937">
            <v>2014</v>
          </cell>
          <cell r="D26937" t="str">
            <v>700580  Subcouncils and Ward Committees</v>
          </cell>
          <cell r="E26937" t="str">
            <v>District 4</v>
          </cell>
          <cell r="F26937" t="str">
            <v>Water</v>
          </cell>
        </row>
        <row r="26938">
          <cell r="B26938">
            <v>35945.29</v>
          </cell>
          <cell r="C26938">
            <v>2014</v>
          </cell>
          <cell r="D26938" t="str">
            <v>700580  Subcouncils and Ward Committees</v>
          </cell>
          <cell r="E26938" t="str">
            <v>District 4</v>
          </cell>
          <cell r="F26938" t="str">
            <v>Water</v>
          </cell>
        </row>
        <row r="26939">
          <cell r="B26939">
            <v>35945.29</v>
          </cell>
          <cell r="C26939">
            <v>2014</v>
          </cell>
          <cell r="D26939" t="str">
            <v>700580  Subcouncils and Ward Committees</v>
          </cell>
          <cell r="E26939" t="str">
            <v>District 3</v>
          </cell>
          <cell r="F26939" t="str">
            <v>Water</v>
          </cell>
        </row>
        <row r="26940">
          <cell r="B26940">
            <v>35945.29</v>
          </cell>
          <cell r="C26940">
            <v>2014</v>
          </cell>
          <cell r="D26940" t="str">
            <v>700580  Subcouncils and Ward Committees</v>
          </cell>
          <cell r="E26940" t="str">
            <v>District 3</v>
          </cell>
          <cell r="F26940" t="str">
            <v>Water</v>
          </cell>
        </row>
        <row r="26941">
          <cell r="B26941">
            <v>35945.29</v>
          </cell>
          <cell r="C26941">
            <v>2014</v>
          </cell>
          <cell r="D26941" t="str">
            <v>700580  Subcouncils and Ward Committees</v>
          </cell>
          <cell r="E26941" t="str">
            <v>District 3</v>
          </cell>
          <cell r="F26941" t="str">
            <v>Water</v>
          </cell>
        </row>
        <row r="26942">
          <cell r="B26942">
            <v>35945.29</v>
          </cell>
          <cell r="C26942">
            <v>2014</v>
          </cell>
          <cell r="D26942" t="str">
            <v>700580  Subcouncils and Ward Committees</v>
          </cell>
          <cell r="E26942" t="str">
            <v>District 3</v>
          </cell>
          <cell r="F26942" t="str">
            <v>Water</v>
          </cell>
        </row>
        <row r="26943">
          <cell r="B26943">
            <v>35945.29</v>
          </cell>
          <cell r="C26943">
            <v>2014</v>
          </cell>
          <cell r="D26943" t="str">
            <v>700580  Subcouncils and Ward Committees</v>
          </cell>
          <cell r="E26943" t="str">
            <v>District 6</v>
          </cell>
          <cell r="F26943" t="str">
            <v>Water</v>
          </cell>
        </row>
        <row r="26944">
          <cell r="B26944">
            <v>35945.29</v>
          </cell>
          <cell r="C26944">
            <v>2014</v>
          </cell>
          <cell r="D26944" t="str">
            <v>700580  Subcouncils and Ward Committees</v>
          </cell>
          <cell r="E26944" t="str">
            <v>District 8</v>
          </cell>
          <cell r="F26944" t="str">
            <v>Water</v>
          </cell>
        </row>
        <row r="26945">
          <cell r="B26945">
            <v>35945.29</v>
          </cell>
          <cell r="C26945">
            <v>2014</v>
          </cell>
          <cell r="D26945" t="str">
            <v>700580  Subcouncils and Ward Committees</v>
          </cell>
          <cell r="E26945" t="str">
            <v>District 8</v>
          </cell>
          <cell r="F26945" t="str">
            <v>Water</v>
          </cell>
        </row>
        <row r="26946">
          <cell r="B26946">
            <v>35945.29</v>
          </cell>
          <cell r="C26946">
            <v>2014</v>
          </cell>
          <cell r="D26946" t="str">
            <v>700580  Subcouncils and Ward Committees</v>
          </cell>
          <cell r="E26946" t="str">
            <v>District 6</v>
          </cell>
          <cell r="F26946" t="str">
            <v>Water</v>
          </cell>
        </row>
        <row r="26947">
          <cell r="B26947">
            <v>35945.29</v>
          </cell>
          <cell r="C26947">
            <v>2014</v>
          </cell>
          <cell r="D26947" t="str">
            <v>700580  Subcouncils and Ward Committees</v>
          </cell>
          <cell r="E26947" t="str">
            <v>TOC</v>
          </cell>
          <cell r="F26947" t="str">
            <v>Water</v>
          </cell>
        </row>
        <row r="26948">
          <cell r="B26948">
            <v>35945.29</v>
          </cell>
          <cell r="C26948">
            <v>2014</v>
          </cell>
          <cell r="D26948" t="str">
            <v>700580  Subcouncils and Ward Committees</v>
          </cell>
          <cell r="E26948" t="str">
            <v>District 1</v>
          </cell>
          <cell r="F26948" t="str">
            <v>Water</v>
          </cell>
        </row>
        <row r="26949">
          <cell r="B26949">
            <v>35945.29</v>
          </cell>
          <cell r="C26949">
            <v>2014</v>
          </cell>
          <cell r="D26949" t="str">
            <v>700580  Subcouncils and Ward Committees</v>
          </cell>
          <cell r="E26949" t="str">
            <v>District 1</v>
          </cell>
          <cell r="F26949" t="str">
            <v>Water</v>
          </cell>
        </row>
        <row r="26950">
          <cell r="B26950">
            <v>35945.29</v>
          </cell>
          <cell r="C26950">
            <v>2014</v>
          </cell>
          <cell r="D26950" t="str">
            <v>700580  Subcouncils and Ward Committees</v>
          </cell>
          <cell r="E26950" t="str">
            <v>District 1</v>
          </cell>
          <cell r="F26950" t="str">
            <v>Water</v>
          </cell>
        </row>
        <row r="26951">
          <cell r="B26951">
            <v>35945.29</v>
          </cell>
          <cell r="C26951">
            <v>2014</v>
          </cell>
          <cell r="D26951" t="str">
            <v>700580  Subcouncils and Ward Committees</v>
          </cell>
          <cell r="E26951" t="str">
            <v>District 1</v>
          </cell>
          <cell r="F26951" t="str">
            <v>Water</v>
          </cell>
        </row>
        <row r="26952">
          <cell r="B26952">
            <v>35945.29</v>
          </cell>
          <cell r="C26952">
            <v>2014</v>
          </cell>
          <cell r="D26952" t="str">
            <v>700580  Subcouncils and Ward Committees</v>
          </cell>
          <cell r="E26952" t="str">
            <v>District 1</v>
          </cell>
          <cell r="F26952" t="str">
            <v>Water</v>
          </cell>
        </row>
        <row r="26953">
          <cell r="B26953">
            <v>35945.29</v>
          </cell>
          <cell r="C26953">
            <v>2014</v>
          </cell>
          <cell r="D26953" t="str">
            <v>700580  Subcouncils and Ward Committees</v>
          </cell>
          <cell r="E26953" t="str">
            <v>Logistics</v>
          </cell>
          <cell r="F26953" t="str">
            <v>Water</v>
          </cell>
        </row>
        <row r="26954">
          <cell r="B26954">
            <v>35945.29</v>
          </cell>
          <cell r="C26954">
            <v>2014</v>
          </cell>
          <cell r="D26954" t="str">
            <v>700580  Subcouncils and Ward Committees</v>
          </cell>
          <cell r="E26954" t="str">
            <v>Logistics</v>
          </cell>
          <cell r="F26954" t="str">
            <v>Water</v>
          </cell>
        </row>
        <row r="26955">
          <cell r="B26955">
            <v>35945.29</v>
          </cell>
          <cell r="C26955">
            <v>2014</v>
          </cell>
          <cell r="D26955" t="str">
            <v>700580  Subcouncils and Ward Committees</v>
          </cell>
          <cell r="E26955" t="str">
            <v>Logistics</v>
          </cell>
          <cell r="F26955" t="str">
            <v>Water</v>
          </cell>
        </row>
        <row r="26956">
          <cell r="B26956">
            <v>35945.29</v>
          </cell>
          <cell r="C26956">
            <v>2014</v>
          </cell>
          <cell r="D26956" t="str">
            <v>700580  Subcouncils and Ward Committees</v>
          </cell>
          <cell r="E26956" t="str">
            <v>Logistics</v>
          </cell>
          <cell r="F26956" t="str">
            <v>Water</v>
          </cell>
        </row>
        <row r="26957">
          <cell r="B26957">
            <v>35945.29</v>
          </cell>
          <cell r="C26957">
            <v>2014</v>
          </cell>
          <cell r="D26957" t="str">
            <v>700580  Subcouncils and Ward Committees</v>
          </cell>
          <cell r="E26957" t="str">
            <v>Logistics</v>
          </cell>
          <cell r="F26957" t="str">
            <v>Water</v>
          </cell>
        </row>
        <row r="26958">
          <cell r="B26958">
            <v>35945.29</v>
          </cell>
          <cell r="C26958">
            <v>2014</v>
          </cell>
          <cell r="D26958" t="str">
            <v>700580  Subcouncils and Ward Committees</v>
          </cell>
          <cell r="E26958" t="str">
            <v>Logistics</v>
          </cell>
          <cell r="F26958" t="str">
            <v>Water</v>
          </cell>
        </row>
        <row r="26959">
          <cell r="B26959">
            <v>35945.29</v>
          </cell>
          <cell r="C26959">
            <v>2014</v>
          </cell>
          <cell r="D26959" t="str">
            <v>700580  Subcouncils and Ward Committees</v>
          </cell>
          <cell r="E26959" t="str">
            <v>District 8</v>
          </cell>
          <cell r="F26959" t="str">
            <v>Water</v>
          </cell>
        </row>
        <row r="26960">
          <cell r="B26960">
            <v>35945.29</v>
          </cell>
          <cell r="C26960">
            <v>2014</v>
          </cell>
          <cell r="D26960" t="str">
            <v>700580  Subcouncils and Ward Committees</v>
          </cell>
          <cell r="E26960" t="e">
            <v>#N/A</v>
          </cell>
          <cell r="F26960" t="str">
            <v>Sewer</v>
          </cell>
        </row>
        <row r="26961">
          <cell r="B26961">
            <v>35945.29</v>
          </cell>
          <cell r="C26961">
            <v>2014</v>
          </cell>
          <cell r="D26961" t="str">
            <v>700580  Subcouncils and Ward Committees</v>
          </cell>
          <cell r="E26961" t="e">
            <v>#N/A</v>
          </cell>
          <cell r="F26961" t="str">
            <v>Sewer</v>
          </cell>
        </row>
        <row r="26962">
          <cell r="B26962">
            <v>35945.29</v>
          </cell>
          <cell r="C26962">
            <v>2014</v>
          </cell>
          <cell r="D26962" t="str">
            <v>700580  Subcouncils and Ward Committees</v>
          </cell>
          <cell r="E26962" t="str">
            <v>District 8</v>
          </cell>
          <cell r="F26962" t="str">
            <v>Water</v>
          </cell>
        </row>
        <row r="26963">
          <cell r="B26963">
            <v>35945.29</v>
          </cell>
          <cell r="C26963">
            <v>2014</v>
          </cell>
          <cell r="D26963" t="str">
            <v>700580  Subcouncils and Ward Committees</v>
          </cell>
          <cell r="E26963" t="str">
            <v>District 8</v>
          </cell>
          <cell r="F26963" t="str">
            <v>Water</v>
          </cell>
        </row>
        <row r="26964">
          <cell r="B26964">
            <v>35945.29</v>
          </cell>
          <cell r="C26964">
            <v>2014</v>
          </cell>
          <cell r="D26964" t="str">
            <v>700580  Subcouncils and Ward Committees</v>
          </cell>
          <cell r="E26964" t="str">
            <v>District 8</v>
          </cell>
          <cell r="F26964" t="str">
            <v>Water</v>
          </cell>
        </row>
        <row r="26965">
          <cell r="B26965">
            <v>35945.29</v>
          </cell>
          <cell r="C26965">
            <v>2014</v>
          </cell>
          <cell r="D26965" t="str">
            <v>700580  Subcouncils and Ward Committees</v>
          </cell>
          <cell r="E26965" t="str">
            <v>District 8</v>
          </cell>
          <cell r="F26965" t="str">
            <v>Water</v>
          </cell>
        </row>
        <row r="26966">
          <cell r="B26966">
            <v>35945.29</v>
          </cell>
          <cell r="C26966">
            <v>2014</v>
          </cell>
          <cell r="D26966" t="str">
            <v>700580  Subcouncils and Ward Committees</v>
          </cell>
          <cell r="E26966" t="str">
            <v>District 8</v>
          </cell>
          <cell r="F26966" t="str">
            <v>Water</v>
          </cell>
        </row>
        <row r="26967">
          <cell r="B26967">
            <v>35945.29</v>
          </cell>
          <cell r="C26967">
            <v>2014</v>
          </cell>
          <cell r="D26967" t="str">
            <v>700580  Subcouncils and Ward Committees</v>
          </cell>
          <cell r="E26967" t="str">
            <v>District 8</v>
          </cell>
          <cell r="F26967" t="str">
            <v>Water</v>
          </cell>
        </row>
        <row r="26968">
          <cell r="B26968">
            <v>35945.29</v>
          </cell>
          <cell r="C26968">
            <v>2014</v>
          </cell>
          <cell r="D26968" t="str">
            <v>700580  Subcouncils and Ward Committees</v>
          </cell>
          <cell r="E26968" t="str">
            <v>District 8</v>
          </cell>
          <cell r="F26968" t="str">
            <v>Water</v>
          </cell>
        </row>
        <row r="26969">
          <cell r="B26969">
            <v>35945.29</v>
          </cell>
          <cell r="C26969">
            <v>2014</v>
          </cell>
          <cell r="D26969" t="str">
            <v>700580  Subcouncils and Ward Committees</v>
          </cell>
          <cell r="E26969" t="str">
            <v>District 8</v>
          </cell>
          <cell r="F26969" t="str">
            <v>Water</v>
          </cell>
        </row>
        <row r="26970">
          <cell r="B26970">
            <v>35945.29</v>
          </cell>
          <cell r="C26970">
            <v>2014</v>
          </cell>
          <cell r="D26970" t="str">
            <v>700580  Subcouncils and Ward Committees</v>
          </cell>
          <cell r="E26970" t="str">
            <v>District 8</v>
          </cell>
          <cell r="F26970" t="str">
            <v>Water</v>
          </cell>
        </row>
        <row r="26971">
          <cell r="B26971">
            <v>35945.29</v>
          </cell>
          <cell r="C26971">
            <v>2014</v>
          </cell>
          <cell r="D26971" t="str">
            <v>700580  Subcouncils and Ward Committees</v>
          </cell>
          <cell r="E26971" t="str">
            <v>District 8</v>
          </cell>
          <cell r="F26971" t="str">
            <v>Water</v>
          </cell>
        </row>
        <row r="26972">
          <cell r="B26972">
            <v>35945.29</v>
          </cell>
          <cell r="C26972">
            <v>2014</v>
          </cell>
          <cell r="D26972" t="str">
            <v>700580  Subcouncils and Ward Committees</v>
          </cell>
          <cell r="E26972" t="str">
            <v>District 8</v>
          </cell>
          <cell r="F26972" t="str">
            <v>Water</v>
          </cell>
        </row>
        <row r="26973">
          <cell r="B26973">
            <v>35945.29</v>
          </cell>
          <cell r="C26973">
            <v>2014</v>
          </cell>
          <cell r="D26973" t="str">
            <v>700580  Subcouncils and Ward Committees</v>
          </cell>
          <cell r="E26973" t="str">
            <v>District 6</v>
          </cell>
          <cell r="F26973" t="str">
            <v>Water</v>
          </cell>
        </row>
        <row r="26974">
          <cell r="B26974">
            <v>35945.29</v>
          </cell>
          <cell r="C26974">
            <v>2014</v>
          </cell>
          <cell r="D26974" t="str">
            <v>700580  Subcouncils and Ward Committees</v>
          </cell>
          <cell r="E26974" t="str">
            <v>District 6</v>
          </cell>
          <cell r="F26974" t="str">
            <v>Water</v>
          </cell>
        </row>
        <row r="26975">
          <cell r="B26975">
            <v>35945.29</v>
          </cell>
          <cell r="C26975">
            <v>2014</v>
          </cell>
          <cell r="D26975" t="str">
            <v>700580  Subcouncils and Ward Committees</v>
          </cell>
          <cell r="E26975" t="str">
            <v>District 6</v>
          </cell>
          <cell r="F26975" t="str">
            <v>Water</v>
          </cell>
        </row>
        <row r="26976">
          <cell r="B26976">
            <v>35945.29</v>
          </cell>
          <cell r="C26976">
            <v>2014</v>
          </cell>
          <cell r="D26976" t="str">
            <v>700580  Subcouncils and Ward Committees</v>
          </cell>
          <cell r="E26976" t="str">
            <v>District 6</v>
          </cell>
          <cell r="F26976" t="str">
            <v>Water</v>
          </cell>
        </row>
        <row r="26977">
          <cell r="B26977">
            <v>35945.29</v>
          </cell>
          <cell r="C26977">
            <v>2014</v>
          </cell>
          <cell r="D26977" t="str">
            <v>700580  Subcouncils and Ward Committees</v>
          </cell>
          <cell r="E26977" t="str">
            <v>District 6</v>
          </cell>
          <cell r="F26977" t="str">
            <v>Water</v>
          </cell>
        </row>
        <row r="26978">
          <cell r="B26978">
            <v>35945.29</v>
          </cell>
          <cell r="C26978">
            <v>2014</v>
          </cell>
          <cell r="D26978" t="str">
            <v>700580  Subcouncils and Ward Committees</v>
          </cell>
          <cell r="E26978" t="str">
            <v>District 6</v>
          </cell>
          <cell r="F26978" t="str">
            <v>Water</v>
          </cell>
        </row>
        <row r="26979">
          <cell r="B26979">
            <v>35945.29</v>
          </cell>
          <cell r="C26979">
            <v>2014</v>
          </cell>
          <cell r="D26979" t="str">
            <v>700580  Subcouncils and Ward Committees</v>
          </cell>
          <cell r="E26979" t="str">
            <v>District 6</v>
          </cell>
          <cell r="F26979" t="str">
            <v>Water</v>
          </cell>
        </row>
        <row r="26980">
          <cell r="B26980">
            <v>35945.29</v>
          </cell>
          <cell r="C26980">
            <v>2014</v>
          </cell>
          <cell r="D26980" t="str">
            <v>700580  Subcouncils and Ward Committees</v>
          </cell>
          <cell r="E26980" t="str">
            <v>District 8</v>
          </cell>
          <cell r="F26980" t="str">
            <v>Water</v>
          </cell>
        </row>
        <row r="26981">
          <cell r="B26981">
            <v>35945.29</v>
          </cell>
          <cell r="C26981">
            <v>2014</v>
          </cell>
          <cell r="D26981" t="str">
            <v>700580  Subcouncils and Ward Committees</v>
          </cell>
          <cell r="E26981" t="str">
            <v>District 8</v>
          </cell>
          <cell r="F26981" t="str">
            <v>Water</v>
          </cell>
        </row>
        <row r="26982">
          <cell r="B26982">
            <v>35945.29</v>
          </cell>
          <cell r="C26982">
            <v>2014</v>
          </cell>
          <cell r="D26982" t="str">
            <v>700580  Subcouncils and Ward Committees</v>
          </cell>
          <cell r="E26982" t="str">
            <v>District 8</v>
          </cell>
          <cell r="F26982" t="str">
            <v>Water</v>
          </cell>
        </row>
        <row r="26983">
          <cell r="B26983">
            <v>35945.29</v>
          </cell>
          <cell r="C26983">
            <v>2014</v>
          </cell>
          <cell r="D26983" t="str">
            <v>700580  Subcouncils and Ward Committees</v>
          </cell>
          <cell r="E26983" t="str">
            <v>District 8</v>
          </cell>
          <cell r="F26983" t="str">
            <v>Water</v>
          </cell>
        </row>
        <row r="26984">
          <cell r="B26984">
            <v>35945.29</v>
          </cell>
          <cell r="C26984">
            <v>2014</v>
          </cell>
          <cell r="D26984" t="str">
            <v>700580  Subcouncils and Ward Committees</v>
          </cell>
          <cell r="E26984" t="str">
            <v>District 1</v>
          </cell>
          <cell r="F26984" t="str">
            <v>Water</v>
          </cell>
        </row>
        <row r="26985">
          <cell r="B26985">
            <v>35945.29</v>
          </cell>
          <cell r="C26985">
            <v>2014</v>
          </cell>
          <cell r="D26985" t="str">
            <v>700580  Subcouncils and Ward Committees</v>
          </cell>
          <cell r="E26985" t="str">
            <v>District 8</v>
          </cell>
          <cell r="F26985" t="str">
            <v>Water</v>
          </cell>
        </row>
        <row r="26986">
          <cell r="B26986">
            <v>35945.29</v>
          </cell>
          <cell r="C26986">
            <v>2014</v>
          </cell>
          <cell r="D26986" t="str">
            <v>700580  Subcouncils and Ward Committees</v>
          </cell>
          <cell r="E26986" t="str">
            <v>Logistics</v>
          </cell>
          <cell r="F26986" t="str">
            <v>Water</v>
          </cell>
        </row>
        <row r="26987">
          <cell r="B26987">
            <v>35945.29</v>
          </cell>
          <cell r="C26987">
            <v>2014</v>
          </cell>
          <cell r="D26987" t="str">
            <v>700580  Subcouncils and Ward Committees</v>
          </cell>
          <cell r="E26987" t="str">
            <v>District 4</v>
          </cell>
          <cell r="F26987" t="str">
            <v>Sewer</v>
          </cell>
        </row>
        <row r="26988">
          <cell r="B26988">
            <v>35945.29</v>
          </cell>
          <cell r="C26988">
            <v>2014</v>
          </cell>
          <cell r="D26988" t="str">
            <v>700580  Subcouncils and Ward Committees</v>
          </cell>
          <cell r="E26988" t="str">
            <v>District 4</v>
          </cell>
          <cell r="F26988" t="str">
            <v>Sewer</v>
          </cell>
        </row>
        <row r="26989">
          <cell r="B26989">
            <v>35945.29</v>
          </cell>
          <cell r="C26989">
            <v>2014</v>
          </cell>
          <cell r="D26989" t="str">
            <v>700580  Subcouncils and Ward Committees</v>
          </cell>
          <cell r="E26989" t="str">
            <v>District 4</v>
          </cell>
          <cell r="F26989" t="str">
            <v>Sewer</v>
          </cell>
        </row>
        <row r="26990">
          <cell r="B26990">
            <v>35945.29</v>
          </cell>
          <cell r="C26990">
            <v>2014</v>
          </cell>
          <cell r="D26990" t="str">
            <v>700580  Subcouncils and Ward Committees</v>
          </cell>
          <cell r="E26990" t="str">
            <v>District 3</v>
          </cell>
          <cell r="F26990" t="str">
            <v>Sewer</v>
          </cell>
        </row>
        <row r="26991">
          <cell r="B26991">
            <v>35945.29</v>
          </cell>
          <cell r="C26991">
            <v>2014</v>
          </cell>
          <cell r="D26991" t="str">
            <v>700580  Subcouncils and Ward Committees</v>
          </cell>
          <cell r="E26991" t="str">
            <v>District 3</v>
          </cell>
          <cell r="F26991" t="str">
            <v>Sewer</v>
          </cell>
        </row>
        <row r="26992">
          <cell r="B26992">
            <v>35945.29</v>
          </cell>
          <cell r="C26992">
            <v>2014</v>
          </cell>
          <cell r="D26992" t="str">
            <v>700580  Subcouncils and Ward Committees</v>
          </cell>
          <cell r="E26992" t="str">
            <v>District 3</v>
          </cell>
          <cell r="F26992" t="str">
            <v>Sewer</v>
          </cell>
        </row>
        <row r="26993">
          <cell r="B26993">
            <v>35945.29</v>
          </cell>
          <cell r="C26993">
            <v>2014</v>
          </cell>
          <cell r="D26993" t="str">
            <v>700580  Subcouncils and Ward Committees</v>
          </cell>
          <cell r="E26993" t="str">
            <v>TOC</v>
          </cell>
          <cell r="F26993" t="str">
            <v>Sewer</v>
          </cell>
        </row>
        <row r="26994">
          <cell r="B26994">
            <v>35945.29</v>
          </cell>
          <cell r="C26994">
            <v>2014</v>
          </cell>
          <cell r="D26994" t="str">
            <v>700580  Subcouncils and Ward Committees</v>
          </cell>
          <cell r="E26994" t="str">
            <v>District 7</v>
          </cell>
          <cell r="F26994" t="str">
            <v>Sewer</v>
          </cell>
        </row>
        <row r="26995">
          <cell r="B26995">
            <v>35945.29</v>
          </cell>
          <cell r="C26995">
            <v>2014</v>
          </cell>
          <cell r="D26995" t="str">
            <v>700580  Subcouncils and Ward Committees</v>
          </cell>
          <cell r="E26995" t="str">
            <v>District 7</v>
          </cell>
          <cell r="F26995" t="str">
            <v>Sewer</v>
          </cell>
        </row>
        <row r="26996">
          <cell r="B26996">
            <v>35945.29</v>
          </cell>
          <cell r="C26996">
            <v>2014</v>
          </cell>
          <cell r="D26996" t="str">
            <v>700580  Subcouncils and Ward Committees</v>
          </cell>
          <cell r="E26996" t="str">
            <v>District 6</v>
          </cell>
          <cell r="F26996" t="str">
            <v>Sewer</v>
          </cell>
        </row>
        <row r="26997">
          <cell r="B26997">
            <v>35945.29</v>
          </cell>
          <cell r="C26997">
            <v>2014</v>
          </cell>
          <cell r="D26997" t="str">
            <v>700580  Subcouncils and Ward Committees</v>
          </cell>
          <cell r="E26997" t="str">
            <v>District 7</v>
          </cell>
          <cell r="F26997" t="str">
            <v>Sewer</v>
          </cell>
        </row>
        <row r="26998">
          <cell r="B26998">
            <v>35945.29</v>
          </cell>
          <cell r="C26998">
            <v>2014</v>
          </cell>
          <cell r="D26998" t="str">
            <v>700580  Subcouncils and Ward Committees</v>
          </cell>
          <cell r="E26998" t="str">
            <v>District 1</v>
          </cell>
          <cell r="F26998" t="str">
            <v>Sewer</v>
          </cell>
        </row>
        <row r="26999">
          <cell r="B26999">
            <v>35945.29</v>
          </cell>
          <cell r="C26999">
            <v>2014</v>
          </cell>
          <cell r="D26999" t="str">
            <v>700580  Subcouncils and Ward Committees</v>
          </cell>
          <cell r="E26999" t="str">
            <v>District 1</v>
          </cell>
          <cell r="F26999" t="str">
            <v>Sewer</v>
          </cell>
        </row>
        <row r="27000">
          <cell r="B27000">
            <v>35945.29</v>
          </cell>
          <cell r="C27000">
            <v>2014</v>
          </cell>
          <cell r="D27000" t="str">
            <v>700580  Subcouncils and Ward Committees</v>
          </cell>
          <cell r="E27000" t="str">
            <v>District 1</v>
          </cell>
          <cell r="F27000" t="str">
            <v>Sewer</v>
          </cell>
        </row>
        <row r="27001">
          <cell r="B27001">
            <v>35945.29</v>
          </cell>
          <cell r="C27001">
            <v>2014</v>
          </cell>
          <cell r="D27001" t="str">
            <v>700580  Subcouncils and Ward Committees</v>
          </cell>
          <cell r="E27001" t="str">
            <v>Logistics</v>
          </cell>
          <cell r="F27001" t="str">
            <v>Sewer</v>
          </cell>
        </row>
        <row r="27002">
          <cell r="B27002">
            <v>35945.29</v>
          </cell>
          <cell r="C27002">
            <v>2014</v>
          </cell>
          <cell r="D27002" t="str">
            <v>700580  Subcouncils and Ward Committees</v>
          </cell>
          <cell r="E27002" t="str">
            <v>Logistics</v>
          </cell>
          <cell r="F27002" t="str">
            <v>Sewer</v>
          </cell>
        </row>
        <row r="27003">
          <cell r="B27003">
            <v>35945.29</v>
          </cell>
          <cell r="C27003">
            <v>2014</v>
          </cell>
          <cell r="D27003" t="str">
            <v>700580  Subcouncils and Ward Committees</v>
          </cell>
          <cell r="E27003" t="str">
            <v>Logistics</v>
          </cell>
          <cell r="F27003" t="str">
            <v>Sewer</v>
          </cell>
        </row>
        <row r="27004">
          <cell r="B27004">
            <v>35945.29</v>
          </cell>
          <cell r="C27004">
            <v>2014</v>
          </cell>
          <cell r="D27004" t="str">
            <v>700580  Subcouncils and Ward Committees</v>
          </cell>
          <cell r="E27004" t="str">
            <v>Logistics</v>
          </cell>
          <cell r="F27004" t="str">
            <v>Sewer</v>
          </cell>
        </row>
        <row r="27005">
          <cell r="B27005">
            <v>35945.29</v>
          </cell>
          <cell r="C27005">
            <v>2014</v>
          </cell>
          <cell r="D27005" t="str">
            <v>700580  Subcouncils and Ward Committees</v>
          </cell>
          <cell r="E27005" t="str">
            <v>Logistics</v>
          </cell>
          <cell r="F27005" t="str">
            <v>Sewer</v>
          </cell>
        </row>
        <row r="27006">
          <cell r="B27006">
            <v>35945.29</v>
          </cell>
          <cell r="C27006">
            <v>2014</v>
          </cell>
          <cell r="D27006" t="str">
            <v>700580  Subcouncils and Ward Committees</v>
          </cell>
          <cell r="E27006" t="str">
            <v>Logistics</v>
          </cell>
          <cell r="F27006" t="str">
            <v>Sewer</v>
          </cell>
        </row>
        <row r="27007">
          <cell r="B27007">
            <v>35945.29</v>
          </cell>
          <cell r="C27007">
            <v>2014</v>
          </cell>
          <cell r="D27007" t="str">
            <v>700580  Subcouncils and Ward Committees</v>
          </cell>
          <cell r="E27007" t="str">
            <v>Logistics</v>
          </cell>
          <cell r="F27007" t="str">
            <v>Sewer</v>
          </cell>
        </row>
        <row r="27008">
          <cell r="B27008">
            <v>35945.29</v>
          </cell>
          <cell r="C27008">
            <v>2014</v>
          </cell>
          <cell r="D27008" t="str">
            <v>700580  Subcouncils and Ward Committees</v>
          </cell>
          <cell r="E27008" t="str">
            <v>Informal Settlements</v>
          </cell>
          <cell r="F27008" t="str">
            <v>Sewer</v>
          </cell>
        </row>
        <row r="27009">
          <cell r="B27009">
            <v>35945.29</v>
          </cell>
          <cell r="C27009">
            <v>2014</v>
          </cell>
          <cell r="D27009" t="str">
            <v>700580  Subcouncils and Ward Committees</v>
          </cell>
          <cell r="E27009" t="str">
            <v>TOC</v>
          </cell>
          <cell r="F27009" t="str">
            <v>Sewer</v>
          </cell>
        </row>
        <row r="27010">
          <cell r="B27010">
            <v>35945.29</v>
          </cell>
          <cell r="C27010">
            <v>2014</v>
          </cell>
          <cell r="D27010" t="str">
            <v>700580  Subcouncils and Ward Committees</v>
          </cell>
          <cell r="E27010" t="str">
            <v>Planning &amp; Design</v>
          </cell>
          <cell r="F27010" t="str">
            <v>Sewer</v>
          </cell>
        </row>
        <row r="27011">
          <cell r="B27011">
            <v>35945.29</v>
          </cell>
          <cell r="C27011">
            <v>2014</v>
          </cell>
          <cell r="D27011" t="str">
            <v>700580  Subcouncils and Ward Committees</v>
          </cell>
          <cell r="E27011" t="str">
            <v>Planning &amp; Design</v>
          </cell>
          <cell r="F27011" t="str">
            <v>Sewer</v>
          </cell>
        </row>
        <row r="27012">
          <cell r="B27012">
            <v>35945.29</v>
          </cell>
          <cell r="C27012">
            <v>2014</v>
          </cell>
          <cell r="D27012" t="str">
            <v>700580  Subcouncils and Ward Committees</v>
          </cell>
          <cell r="E27012" t="str">
            <v>Informal Settlements</v>
          </cell>
          <cell r="F27012" t="str">
            <v>Sewer</v>
          </cell>
        </row>
        <row r="27013">
          <cell r="B27013">
            <v>35945.29</v>
          </cell>
          <cell r="C27013">
            <v>2014</v>
          </cell>
          <cell r="D27013" t="str">
            <v>700580  Subcouncils and Ward Committees</v>
          </cell>
          <cell r="E27013" t="str">
            <v>District 4</v>
          </cell>
          <cell r="F27013" t="str">
            <v>Sewer</v>
          </cell>
        </row>
        <row r="27014">
          <cell r="B27014">
            <v>35945.29</v>
          </cell>
          <cell r="C27014">
            <v>2014</v>
          </cell>
          <cell r="D27014" t="str">
            <v>700580  Subcouncils and Ward Committees</v>
          </cell>
          <cell r="E27014" t="str">
            <v>Logistics</v>
          </cell>
          <cell r="F27014" t="str">
            <v>Water</v>
          </cell>
        </row>
        <row r="27015">
          <cell r="B27015">
            <v>35945.29</v>
          </cell>
          <cell r="C27015">
            <v>2014</v>
          </cell>
          <cell r="D27015" t="str">
            <v>700580  Subcouncils and Ward Committees</v>
          </cell>
          <cell r="E27015" t="str">
            <v>Logistics</v>
          </cell>
          <cell r="F27015" t="str">
            <v>Water</v>
          </cell>
        </row>
        <row r="27016">
          <cell r="B27016">
            <v>35945.29</v>
          </cell>
          <cell r="C27016">
            <v>2014</v>
          </cell>
          <cell r="D27016" t="str">
            <v>700580  Subcouncils and Ward Committees</v>
          </cell>
          <cell r="E27016" t="str">
            <v>TOC</v>
          </cell>
          <cell r="F27016" t="str">
            <v>Water</v>
          </cell>
        </row>
        <row r="27017">
          <cell r="B27017">
            <v>35945.29</v>
          </cell>
          <cell r="C27017">
            <v>2014</v>
          </cell>
          <cell r="D27017" t="str">
            <v>700580  Subcouncils and Ward Committees</v>
          </cell>
          <cell r="E27017" t="str">
            <v>Informal Settlements</v>
          </cell>
          <cell r="F27017" t="str">
            <v>Water</v>
          </cell>
        </row>
        <row r="27018">
          <cell r="B27018">
            <v>35945.29</v>
          </cell>
          <cell r="C27018">
            <v>2014</v>
          </cell>
          <cell r="D27018" t="str">
            <v>700580  Subcouncils and Ward Committees</v>
          </cell>
          <cell r="E27018" t="str">
            <v>TOC</v>
          </cell>
          <cell r="F27018" t="str">
            <v>Water</v>
          </cell>
        </row>
        <row r="27019">
          <cell r="B27019">
            <v>35945.29</v>
          </cell>
          <cell r="C27019">
            <v>2014</v>
          </cell>
          <cell r="D27019" t="str">
            <v>700580  Subcouncils and Ward Committees</v>
          </cell>
          <cell r="E27019" t="str">
            <v>Planning &amp; Design</v>
          </cell>
          <cell r="F27019" t="str">
            <v>Water</v>
          </cell>
        </row>
        <row r="27020">
          <cell r="B27020">
            <v>35945.29</v>
          </cell>
          <cell r="C27020">
            <v>2014</v>
          </cell>
          <cell r="D27020" t="str">
            <v>700580  Subcouncils and Ward Committees</v>
          </cell>
          <cell r="E27020" t="str">
            <v>Informal Settlements</v>
          </cell>
          <cell r="F27020" t="str">
            <v>Water</v>
          </cell>
        </row>
        <row r="27021">
          <cell r="B27021">
            <v>35945.29</v>
          </cell>
          <cell r="C27021">
            <v>2014</v>
          </cell>
          <cell r="D27021" t="str">
            <v>700580  Subcouncils and Ward Committees</v>
          </cell>
          <cell r="E27021" t="str">
            <v>Logistics</v>
          </cell>
          <cell r="F27021" t="str">
            <v>Water</v>
          </cell>
        </row>
        <row r="27022">
          <cell r="B27022">
            <v>35945.29</v>
          </cell>
          <cell r="C27022">
            <v>2014</v>
          </cell>
          <cell r="D27022" t="str">
            <v>700580  Subcouncils and Ward Committees</v>
          </cell>
          <cell r="E27022" t="str">
            <v>District 7</v>
          </cell>
          <cell r="F27022" t="str">
            <v>Sewer</v>
          </cell>
        </row>
        <row r="27023">
          <cell r="B27023">
            <v>35945.29</v>
          </cell>
          <cell r="C27023">
            <v>2014</v>
          </cell>
          <cell r="D27023" t="str">
            <v>700580  Subcouncils and Ward Committees</v>
          </cell>
          <cell r="E27023" t="str">
            <v>District 7</v>
          </cell>
          <cell r="F27023" t="str">
            <v>Sewer</v>
          </cell>
        </row>
        <row r="27024">
          <cell r="B27024">
            <v>35945.29</v>
          </cell>
          <cell r="C27024">
            <v>2014</v>
          </cell>
          <cell r="D27024" t="str">
            <v>700580  Subcouncils and Ward Committees</v>
          </cell>
          <cell r="E27024" t="str">
            <v>District 7</v>
          </cell>
          <cell r="F27024" t="str">
            <v>Sewer</v>
          </cell>
        </row>
        <row r="27025">
          <cell r="B27025">
            <v>35945.29</v>
          </cell>
          <cell r="C27025">
            <v>2014</v>
          </cell>
          <cell r="D27025" t="str">
            <v>700580  Subcouncils and Ward Committees</v>
          </cell>
          <cell r="E27025" t="str">
            <v>District 7</v>
          </cell>
          <cell r="F27025" t="str">
            <v>Sewer</v>
          </cell>
        </row>
        <row r="27026">
          <cell r="B27026">
            <v>35945.29</v>
          </cell>
          <cell r="C27026">
            <v>2014</v>
          </cell>
          <cell r="D27026" t="str">
            <v>700580  Subcouncils and Ward Committees</v>
          </cell>
          <cell r="E27026" t="str">
            <v>District 7</v>
          </cell>
          <cell r="F27026" t="str">
            <v>Sewer</v>
          </cell>
        </row>
        <row r="27027">
          <cell r="B27027">
            <v>35945.29</v>
          </cell>
          <cell r="C27027">
            <v>2014</v>
          </cell>
          <cell r="D27027" t="str">
            <v>700580  Subcouncils and Ward Committees</v>
          </cell>
          <cell r="E27027" t="str">
            <v>District 7</v>
          </cell>
          <cell r="F27027" t="str">
            <v>Sewer</v>
          </cell>
        </row>
        <row r="27028">
          <cell r="B27028">
            <v>35945.29</v>
          </cell>
          <cell r="C27028">
            <v>2014</v>
          </cell>
          <cell r="D27028" t="str">
            <v>700580  Subcouncils and Ward Committees</v>
          </cell>
          <cell r="E27028" t="str">
            <v>District 6</v>
          </cell>
          <cell r="F27028" t="str">
            <v>Sewer</v>
          </cell>
        </row>
        <row r="27029">
          <cell r="B27029">
            <v>35945.29</v>
          </cell>
          <cell r="C27029">
            <v>2014</v>
          </cell>
          <cell r="D27029" t="str">
            <v>700580  Subcouncils and Ward Committees</v>
          </cell>
          <cell r="E27029" t="str">
            <v>District 6</v>
          </cell>
          <cell r="F27029" t="str">
            <v>Sewer</v>
          </cell>
        </row>
        <row r="27030">
          <cell r="B27030">
            <v>35945.29</v>
          </cell>
          <cell r="C27030">
            <v>2014</v>
          </cell>
          <cell r="D27030" t="str">
            <v>700580  Subcouncils and Ward Committees</v>
          </cell>
          <cell r="E27030" t="str">
            <v>District 6</v>
          </cell>
          <cell r="F27030" t="str">
            <v>Sewer</v>
          </cell>
        </row>
        <row r="27031">
          <cell r="B27031">
            <v>35945.29</v>
          </cell>
          <cell r="C27031">
            <v>2014</v>
          </cell>
          <cell r="D27031" t="str">
            <v>700580  Subcouncils and Ward Committees</v>
          </cell>
          <cell r="E27031" t="str">
            <v>District 6</v>
          </cell>
          <cell r="F27031" t="str">
            <v>Sewer</v>
          </cell>
        </row>
        <row r="27032">
          <cell r="B27032">
            <v>35945.29</v>
          </cell>
          <cell r="C27032">
            <v>2014</v>
          </cell>
          <cell r="D27032" t="str">
            <v>700580  Subcouncils and Ward Committees</v>
          </cell>
          <cell r="E27032" t="str">
            <v>District 6</v>
          </cell>
          <cell r="F27032" t="str">
            <v>Sewer</v>
          </cell>
        </row>
        <row r="27033">
          <cell r="B27033">
            <v>35945.29</v>
          </cell>
          <cell r="C27033">
            <v>2014</v>
          </cell>
          <cell r="D27033" t="str">
            <v>700580  Subcouncils and Ward Committees</v>
          </cell>
          <cell r="E27033" t="str">
            <v>District 6</v>
          </cell>
          <cell r="F27033" t="str">
            <v>Sewer</v>
          </cell>
        </row>
        <row r="27034">
          <cell r="B27034">
            <v>35945.29</v>
          </cell>
          <cell r="C27034">
            <v>2014</v>
          </cell>
          <cell r="D27034" t="str">
            <v>700580  Subcouncils and Ward Committees</v>
          </cell>
          <cell r="E27034" t="str">
            <v>District 7</v>
          </cell>
          <cell r="F27034" t="str">
            <v>Sewer</v>
          </cell>
        </row>
        <row r="27035">
          <cell r="B27035">
            <v>35945.29</v>
          </cell>
          <cell r="C27035">
            <v>2014</v>
          </cell>
          <cell r="D27035" t="str">
            <v>700580  Subcouncils and Ward Committees</v>
          </cell>
          <cell r="E27035" t="str">
            <v>District 7</v>
          </cell>
          <cell r="F27035" t="str">
            <v>Sewer</v>
          </cell>
        </row>
        <row r="27036">
          <cell r="B27036">
            <v>35945.29</v>
          </cell>
          <cell r="C27036">
            <v>2014</v>
          </cell>
          <cell r="D27036" t="str">
            <v>700580  Subcouncils and Ward Committees</v>
          </cell>
          <cell r="E27036" t="str">
            <v>District 7</v>
          </cell>
          <cell r="F27036" t="str">
            <v>Sewer</v>
          </cell>
        </row>
        <row r="27037">
          <cell r="B27037">
            <v>35945.29</v>
          </cell>
          <cell r="C27037">
            <v>2014</v>
          </cell>
          <cell r="D27037" t="str">
            <v>700580  Subcouncils and Ward Committees</v>
          </cell>
          <cell r="E27037" t="str">
            <v>District 7</v>
          </cell>
          <cell r="F27037" t="str">
            <v>Sewer</v>
          </cell>
        </row>
        <row r="27038">
          <cell r="B27038">
            <v>35945.29</v>
          </cell>
          <cell r="C27038">
            <v>2014</v>
          </cell>
          <cell r="D27038" t="str">
            <v>700580  Subcouncils and Ward Committees</v>
          </cell>
          <cell r="E27038" t="str">
            <v>District 7</v>
          </cell>
          <cell r="F27038" t="str">
            <v>Sewer</v>
          </cell>
        </row>
        <row r="27039">
          <cell r="B27039">
            <v>35945.29</v>
          </cell>
          <cell r="C27039">
            <v>2014</v>
          </cell>
          <cell r="D27039" t="str">
            <v>700580  Subcouncils and Ward Committees</v>
          </cell>
          <cell r="E27039" t="str">
            <v>District 4</v>
          </cell>
          <cell r="F27039" t="str">
            <v>Sewer</v>
          </cell>
        </row>
        <row r="27040">
          <cell r="B27040">
            <v>3616.9</v>
          </cell>
          <cell r="C27040">
            <v>2014</v>
          </cell>
          <cell r="D27040" t="str">
            <v>700080  Customer Relationship Management</v>
          </cell>
          <cell r="E27040" t="str">
            <v>Informal Settlements</v>
          </cell>
          <cell r="F27040" t="str">
            <v>Sewer</v>
          </cell>
        </row>
        <row r="27041">
          <cell r="B27041">
            <v>3246941.77</v>
          </cell>
          <cell r="C27041">
            <v>2014</v>
          </cell>
          <cell r="D27041" t="str">
            <v>700080  Customer Relationship Management</v>
          </cell>
          <cell r="E27041" t="str">
            <v>TOC</v>
          </cell>
          <cell r="F27041" t="str">
            <v>Water</v>
          </cell>
        </row>
        <row r="27042">
          <cell r="B27042">
            <v>10429.17</v>
          </cell>
          <cell r="C27042">
            <v>2014</v>
          </cell>
          <cell r="D27042" t="str">
            <v>700080  Customer Relationship Management</v>
          </cell>
          <cell r="E27042" t="str">
            <v>Informal Settlements</v>
          </cell>
          <cell r="F27042" t="str">
            <v>Water</v>
          </cell>
        </row>
        <row r="27043">
          <cell r="B27043">
            <v>2589.3200000000002</v>
          </cell>
          <cell r="C27043">
            <v>2014</v>
          </cell>
          <cell r="D27043" t="str">
            <v>700150  Employment Equity</v>
          </cell>
          <cell r="E27043" t="str">
            <v>District 8</v>
          </cell>
          <cell r="F27043" t="str">
            <v>Water</v>
          </cell>
        </row>
        <row r="27044">
          <cell r="B27044">
            <v>12687.66</v>
          </cell>
          <cell r="C27044">
            <v>2014</v>
          </cell>
          <cell r="D27044" t="str">
            <v>700150  Employment Equity</v>
          </cell>
          <cell r="E27044" t="str">
            <v>District 8</v>
          </cell>
          <cell r="F27044" t="str">
            <v>Water</v>
          </cell>
        </row>
        <row r="27045">
          <cell r="B27045">
            <v>3625.02</v>
          </cell>
          <cell r="C27045">
            <v>2014</v>
          </cell>
          <cell r="D27045" t="str">
            <v>700150  Employment Equity</v>
          </cell>
          <cell r="E27045" t="str">
            <v>District 6</v>
          </cell>
          <cell r="F27045" t="str">
            <v>Water</v>
          </cell>
        </row>
        <row r="27046">
          <cell r="B27046">
            <v>1553.5</v>
          </cell>
          <cell r="C27046">
            <v>2014</v>
          </cell>
          <cell r="D27046" t="str">
            <v>700150  Employment Equity</v>
          </cell>
          <cell r="E27046" t="str">
            <v>District 3</v>
          </cell>
          <cell r="F27046" t="str">
            <v>Water</v>
          </cell>
        </row>
        <row r="27047">
          <cell r="B27047">
            <v>1294.6199999999999</v>
          </cell>
          <cell r="C27047">
            <v>2014</v>
          </cell>
          <cell r="D27047" t="str">
            <v>700150  Employment Equity</v>
          </cell>
          <cell r="E27047" t="str">
            <v>District 3</v>
          </cell>
          <cell r="F27047" t="str">
            <v>Water</v>
          </cell>
        </row>
        <row r="27048">
          <cell r="B27048">
            <v>258.77999999999997</v>
          </cell>
          <cell r="C27048">
            <v>2014</v>
          </cell>
          <cell r="D27048" t="str">
            <v>700150  Employment Equity</v>
          </cell>
          <cell r="E27048" t="str">
            <v>District 3</v>
          </cell>
          <cell r="F27048" t="str">
            <v>Water</v>
          </cell>
        </row>
        <row r="27049">
          <cell r="B27049">
            <v>8285.7999999999993</v>
          </cell>
          <cell r="C27049">
            <v>2014</v>
          </cell>
          <cell r="D27049" t="str">
            <v>700150  Employment Equity</v>
          </cell>
          <cell r="E27049" t="str">
            <v>District 3</v>
          </cell>
          <cell r="F27049" t="str">
            <v>Water</v>
          </cell>
        </row>
        <row r="27050">
          <cell r="B27050">
            <v>258.77999999999997</v>
          </cell>
          <cell r="C27050">
            <v>2014</v>
          </cell>
          <cell r="D27050" t="str">
            <v>700150  Employment Equity</v>
          </cell>
          <cell r="E27050" t="str">
            <v>District 4</v>
          </cell>
          <cell r="F27050" t="str">
            <v>Water</v>
          </cell>
        </row>
        <row r="27051">
          <cell r="B27051">
            <v>5696.56</v>
          </cell>
          <cell r="C27051">
            <v>2014</v>
          </cell>
          <cell r="D27051" t="str">
            <v>700150  Employment Equity</v>
          </cell>
          <cell r="E27051" t="str">
            <v>District 4</v>
          </cell>
          <cell r="F27051" t="str">
            <v>Water</v>
          </cell>
        </row>
        <row r="27052">
          <cell r="B27052">
            <v>14241.34</v>
          </cell>
          <cell r="C27052">
            <v>2014</v>
          </cell>
          <cell r="D27052" t="str">
            <v>700150  Employment Equity</v>
          </cell>
          <cell r="E27052" t="str">
            <v>District 4</v>
          </cell>
          <cell r="F27052" t="str">
            <v>Water</v>
          </cell>
        </row>
        <row r="27053">
          <cell r="B27053">
            <v>10875.14</v>
          </cell>
          <cell r="C27053">
            <v>2014</v>
          </cell>
          <cell r="D27053" t="str">
            <v>700150  Employment Equity</v>
          </cell>
          <cell r="E27053" t="str">
            <v>District 4</v>
          </cell>
          <cell r="F27053" t="str">
            <v>Water</v>
          </cell>
        </row>
        <row r="27054">
          <cell r="B27054">
            <v>5437.54</v>
          </cell>
          <cell r="C27054">
            <v>2014</v>
          </cell>
          <cell r="D27054" t="str">
            <v>700150  Employment Equity</v>
          </cell>
          <cell r="E27054" t="str">
            <v>District 4</v>
          </cell>
          <cell r="F27054" t="str">
            <v>Water</v>
          </cell>
        </row>
        <row r="27055">
          <cell r="B27055">
            <v>258.77999999999997</v>
          </cell>
          <cell r="C27055">
            <v>2014</v>
          </cell>
          <cell r="D27055" t="str">
            <v>700150  Employment Equity</v>
          </cell>
          <cell r="E27055" t="str">
            <v>District 8</v>
          </cell>
          <cell r="F27055" t="str">
            <v>Water</v>
          </cell>
        </row>
        <row r="27056">
          <cell r="B27056">
            <v>258.77999999999997</v>
          </cell>
          <cell r="C27056">
            <v>2014</v>
          </cell>
          <cell r="D27056" t="str">
            <v>700150  Employment Equity</v>
          </cell>
          <cell r="E27056" t="str">
            <v>District 8</v>
          </cell>
          <cell r="F27056" t="str">
            <v>Water</v>
          </cell>
        </row>
        <row r="27057">
          <cell r="B27057">
            <v>1035.78</v>
          </cell>
          <cell r="C27057">
            <v>2014</v>
          </cell>
          <cell r="D27057" t="str">
            <v>700150  Employment Equity</v>
          </cell>
          <cell r="E27057" t="str">
            <v>District 6</v>
          </cell>
          <cell r="F27057" t="str">
            <v>Water</v>
          </cell>
        </row>
        <row r="27058">
          <cell r="B27058">
            <v>9062.5400000000009</v>
          </cell>
          <cell r="C27058">
            <v>2014</v>
          </cell>
          <cell r="D27058" t="str">
            <v>700150  Employment Equity</v>
          </cell>
          <cell r="E27058" t="str">
            <v>District 6</v>
          </cell>
          <cell r="F27058" t="str">
            <v>Water</v>
          </cell>
        </row>
        <row r="27059">
          <cell r="B27059">
            <v>258.77999999999997</v>
          </cell>
          <cell r="C27059">
            <v>2014</v>
          </cell>
          <cell r="D27059" t="str">
            <v>700150  Employment Equity</v>
          </cell>
          <cell r="E27059" t="str">
            <v>District 6</v>
          </cell>
          <cell r="F27059" t="str">
            <v>Water</v>
          </cell>
        </row>
        <row r="27060">
          <cell r="B27060">
            <v>3366.12</v>
          </cell>
          <cell r="C27060">
            <v>2014</v>
          </cell>
          <cell r="D27060" t="str">
            <v>700150  Employment Equity</v>
          </cell>
          <cell r="E27060" t="str">
            <v>District 6</v>
          </cell>
          <cell r="F27060" t="str">
            <v>Water</v>
          </cell>
        </row>
        <row r="27061">
          <cell r="B27061">
            <v>9321.58</v>
          </cell>
          <cell r="C27061">
            <v>2014</v>
          </cell>
          <cell r="D27061" t="str">
            <v>700150  Employment Equity</v>
          </cell>
          <cell r="E27061" t="str">
            <v>District 6</v>
          </cell>
          <cell r="F27061" t="str">
            <v>Water</v>
          </cell>
        </row>
        <row r="27062">
          <cell r="B27062">
            <v>12687.66</v>
          </cell>
          <cell r="C27062">
            <v>2014</v>
          </cell>
          <cell r="D27062" t="str">
            <v>700150  Employment Equity</v>
          </cell>
          <cell r="E27062" t="str">
            <v>District 6</v>
          </cell>
          <cell r="F27062" t="str">
            <v>Water</v>
          </cell>
        </row>
        <row r="27063">
          <cell r="B27063">
            <v>5437.54</v>
          </cell>
          <cell r="C27063">
            <v>2014</v>
          </cell>
          <cell r="D27063" t="str">
            <v>700150  Employment Equity</v>
          </cell>
          <cell r="E27063" t="str">
            <v>District 8</v>
          </cell>
          <cell r="F27063" t="str">
            <v>Water</v>
          </cell>
        </row>
        <row r="27064">
          <cell r="B27064">
            <v>25634.12</v>
          </cell>
          <cell r="C27064">
            <v>2014</v>
          </cell>
          <cell r="D27064" t="str">
            <v>700150  Employment Equity</v>
          </cell>
          <cell r="E27064" t="str">
            <v>District 8</v>
          </cell>
          <cell r="F27064" t="str">
            <v>Water</v>
          </cell>
        </row>
        <row r="27065">
          <cell r="B27065">
            <v>258.77999999999997</v>
          </cell>
          <cell r="C27065">
            <v>2014</v>
          </cell>
          <cell r="D27065" t="str">
            <v>700150  Employment Equity</v>
          </cell>
          <cell r="E27065" t="str">
            <v>District 8</v>
          </cell>
          <cell r="F27065" t="str">
            <v>Water</v>
          </cell>
        </row>
        <row r="27066">
          <cell r="B27066">
            <v>517.84</v>
          </cell>
          <cell r="C27066">
            <v>2014</v>
          </cell>
          <cell r="D27066" t="str">
            <v>700150  Employment Equity</v>
          </cell>
          <cell r="E27066" t="str">
            <v>District 8</v>
          </cell>
          <cell r="F27066" t="str">
            <v>Water</v>
          </cell>
        </row>
        <row r="27067">
          <cell r="B27067">
            <v>30812.82</v>
          </cell>
          <cell r="C27067">
            <v>2014</v>
          </cell>
          <cell r="D27067" t="str">
            <v>700150  Employment Equity</v>
          </cell>
          <cell r="E27067" t="str">
            <v>District 8</v>
          </cell>
          <cell r="F27067" t="str">
            <v>Water</v>
          </cell>
        </row>
        <row r="27068">
          <cell r="B27068">
            <v>8285.7999999999993</v>
          </cell>
          <cell r="C27068">
            <v>2014</v>
          </cell>
          <cell r="D27068" t="str">
            <v>700150  Employment Equity</v>
          </cell>
          <cell r="E27068" t="str">
            <v>District 8</v>
          </cell>
          <cell r="F27068" t="str">
            <v>Water</v>
          </cell>
        </row>
        <row r="27069">
          <cell r="B27069">
            <v>110304.72</v>
          </cell>
          <cell r="C27069">
            <v>2014</v>
          </cell>
          <cell r="D27069" t="str">
            <v>700150  Employment Equity</v>
          </cell>
          <cell r="E27069" t="str">
            <v>District 8</v>
          </cell>
          <cell r="F27069" t="str">
            <v>Water</v>
          </cell>
        </row>
        <row r="27070">
          <cell r="B27070">
            <v>2330.44</v>
          </cell>
          <cell r="C27070">
            <v>2014</v>
          </cell>
          <cell r="D27070" t="str">
            <v>700150  Employment Equity</v>
          </cell>
          <cell r="E27070" t="str">
            <v>District 6</v>
          </cell>
          <cell r="F27070" t="str">
            <v>Water</v>
          </cell>
        </row>
        <row r="27071">
          <cell r="B27071">
            <v>258.77999999999997</v>
          </cell>
          <cell r="C27071">
            <v>2014</v>
          </cell>
          <cell r="D27071" t="str">
            <v>700150  Employment Equity</v>
          </cell>
          <cell r="E27071" t="str">
            <v>Informal Settlements</v>
          </cell>
          <cell r="F27071" t="str">
            <v>Sewer</v>
          </cell>
        </row>
        <row r="27072">
          <cell r="B27072">
            <v>20455.599999999999</v>
          </cell>
          <cell r="C27072">
            <v>2014</v>
          </cell>
          <cell r="D27072" t="str">
            <v>700150  Employment Equity</v>
          </cell>
          <cell r="E27072" t="str">
            <v>District 1</v>
          </cell>
          <cell r="F27072" t="str">
            <v>Sewer</v>
          </cell>
        </row>
        <row r="27073">
          <cell r="B27073">
            <v>12169.82</v>
          </cell>
          <cell r="C27073">
            <v>2014</v>
          </cell>
          <cell r="D27073" t="str">
            <v>700150  Employment Equity</v>
          </cell>
          <cell r="E27073" t="str">
            <v>District 7</v>
          </cell>
          <cell r="F27073" t="str">
            <v>Sewer</v>
          </cell>
        </row>
        <row r="27074">
          <cell r="B27074">
            <v>3625.02</v>
          </cell>
          <cell r="C27074">
            <v>2014</v>
          </cell>
          <cell r="D27074" t="str">
            <v>700150  Employment Equity</v>
          </cell>
          <cell r="E27074" t="str">
            <v>District 6</v>
          </cell>
          <cell r="F27074" t="str">
            <v>Sewer</v>
          </cell>
        </row>
        <row r="27075">
          <cell r="B27075">
            <v>258.77999999999997</v>
          </cell>
          <cell r="C27075">
            <v>2014</v>
          </cell>
          <cell r="D27075" t="str">
            <v>700150  Employment Equity</v>
          </cell>
          <cell r="E27075" t="str">
            <v>TOC</v>
          </cell>
          <cell r="F27075" t="str">
            <v>Sewer</v>
          </cell>
        </row>
        <row r="27076">
          <cell r="B27076">
            <v>8544.76</v>
          </cell>
          <cell r="C27076">
            <v>2014</v>
          </cell>
          <cell r="D27076" t="str">
            <v>700150  Employment Equity</v>
          </cell>
          <cell r="E27076" t="str">
            <v>District 3</v>
          </cell>
          <cell r="F27076" t="str">
            <v>Sewer</v>
          </cell>
        </row>
        <row r="27077">
          <cell r="B27077">
            <v>13205.54</v>
          </cell>
          <cell r="C27077">
            <v>2014</v>
          </cell>
          <cell r="D27077" t="str">
            <v>700150  Employment Equity</v>
          </cell>
          <cell r="E27077" t="str">
            <v>District 4</v>
          </cell>
          <cell r="F27077" t="str">
            <v>Sewer</v>
          </cell>
        </row>
        <row r="27078">
          <cell r="B27078">
            <v>9839.36</v>
          </cell>
          <cell r="C27078">
            <v>2014</v>
          </cell>
          <cell r="D27078" t="str">
            <v>700150  Employment Equity</v>
          </cell>
          <cell r="E27078" t="str">
            <v>District 4</v>
          </cell>
          <cell r="F27078" t="str">
            <v>Sewer</v>
          </cell>
        </row>
        <row r="27079">
          <cell r="B27079">
            <v>5437.54</v>
          </cell>
          <cell r="C27079">
            <v>2014</v>
          </cell>
          <cell r="D27079" t="str">
            <v>700150  Employment Equity</v>
          </cell>
          <cell r="E27079" t="str">
            <v>District 4</v>
          </cell>
          <cell r="F27079" t="str">
            <v>Sewer</v>
          </cell>
        </row>
        <row r="27080">
          <cell r="B27080">
            <v>5955.46</v>
          </cell>
          <cell r="C27080">
            <v>2014</v>
          </cell>
          <cell r="D27080" t="str">
            <v>700150  Employment Equity</v>
          </cell>
          <cell r="E27080" t="str">
            <v>District 7</v>
          </cell>
          <cell r="F27080" t="str">
            <v>Sewer</v>
          </cell>
        </row>
        <row r="27081">
          <cell r="B27081">
            <v>2589.3200000000002</v>
          </cell>
          <cell r="C27081">
            <v>2014</v>
          </cell>
          <cell r="D27081" t="str">
            <v>700150  Employment Equity</v>
          </cell>
          <cell r="E27081" t="str">
            <v>District 6</v>
          </cell>
          <cell r="F27081" t="str">
            <v>Sewer</v>
          </cell>
        </row>
        <row r="27082">
          <cell r="B27082">
            <v>2589.3200000000002</v>
          </cell>
          <cell r="C27082">
            <v>2014</v>
          </cell>
          <cell r="D27082" t="str">
            <v>700150  Employment Equity</v>
          </cell>
          <cell r="E27082" t="str">
            <v>District 6</v>
          </cell>
          <cell r="F27082" t="str">
            <v>Sewer</v>
          </cell>
        </row>
        <row r="27083">
          <cell r="B27083">
            <v>8026.82</v>
          </cell>
          <cell r="C27083">
            <v>2014</v>
          </cell>
          <cell r="D27083" t="str">
            <v>700150  Employment Equity</v>
          </cell>
          <cell r="E27083" t="str">
            <v>District 6</v>
          </cell>
          <cell r="F27083" t="str">
            <v>Sewer</v>
          </cell>
        </row>
        <row r="27084">
          <cell r="B27084">
            <v>258.77999999999997</v>
          </cell>
          <cell r="C27084">
            <v>2014</v>
          </cell>
          <cell r="D27084" t="str">
            <v>700150  Employment Equity</v>
          </cell>
          <cell r="E27084" t="str">
            <v>District 7</v>
          </cell>
          <cell r="F27084" t="str">
            <v>Sewer</v>
          </cell>
        </row>
        <row r="27085">
          <cell r="B27085">
            <v>2330.44</v>
          </cell>
          <cell r="C27085">
            <v>2014</v>
          </cell>
          <cell r="D27085" t="str">
            <v>700150  Employment Equity</v>
          </cell>
          <cell r="E27085" t="str">
            <v>Logistics</v>
          </cell>
          <cell r="F27085" t="str">
            <v>Water</v>
          </cell>
        </row>
        <row r="27086">
          <cell r="B27086">
            <v>5696.56</v>
          </cell>
          <cell r="C27086">
            <v>2014</v>
          </cell>
          <cell r="D27086" t="str">
            <v>700150  Employment Equity</v>
          </cell>
          <cell r="E27086" t="str">
            <v>Informal Settlements</v>
          </cell>
          <cell r="F27086" t="str">
            <v>Water</v>
          </cell>
        </row>
        <row r="27087">
          <cell r="B27087">
            <v>12169.82</v>
          </cell>
          <cell r="C27087">
            <v>2014</v>
          </cell>
          <cell r="D27087" t="str">
            <v>700150  Employment Equity</v>
          </cell>
          <cell r="E27087" t="str">
            <v>TOC</v>
          </cell>
          <cell r="F27087" t="str">
            <v>Water</v>
          </cell>
        </row>
        <row r="27088">
          <cell r="B27088">
            <v>7250.14</v>
          </cell>
          <cell r="C27088">
            <v>2014</v>
          </cell>
          <cell r="D27088" t="str">
            <v>700150  Employment Equity</v>
          </cell>
          <cell r="E27088" t="str">
            <v>Informal Settlements</v>
          </cell>
          <cell r="F27088" t="str">
            <v>Water</v>
          </cell>
        </row>
        <row r="27089">
          <cell r="B27089">
            <v>6732.28</v>
          </cell>
          <cell r="C27089">
            <v>2014</v>
          </cell>
          <cell r="D27089" t="str">
            <v>700150  Employment Equity</v>
          </cell>
          <cell r="E27089" t="str">
            <v>TOC</v>
          </cell>
          <cell r="F27089" t="str">
            <v>Water</v>
          </cell>
        </row>
        <row r="27090">
          <cell r="B27090">
            <v>2589.3200000000002</v>
          </cell>
          <cell r="C27090">
            <v>2014</v>
          </cell>
          <cell r="D27090" t="str">
            <v>700150  Employment Equity</v>
          </cell>
          <cell r="E27090" t="str">
            <v>Logistics</v>
          </cell>
          <cell r="F27090" t="str">
            <v>Water</v>
          </cell>
        </row>
        <row r="27091">
          <cell r="B27091">
            <v>6991.2</v>
          </cell>
          <cell r="C27091">
            <v>2014</v>
          </cell>
          <cell r="D27091" t="str">
            <v>700150  Employment Equity</v>
          </cell>
          <cell r="E27091" t="str">
            <v>Logistics</v>
          </cell>
          <cell r="F27091" t="str">
            <v>Water</v>
          </cell>
        </row>
        <row r="27092">
          <cell r="B27092">
            <v>12687.66</v>
          </cell>
          <cell r="C27092">
            <v>2014</v>
          </cell>
          <cell r="D27092" t="str">
            <v>700150  Employment Equity</v>
          </cell>
          <cell r="E27092" t="str">
            <v>Logistics</v>
          </cell>
          <cell r="F27092" t="str">
            <v>Water</v>
          </cell>
        </row>
        <row r="27093">
          <cell r="B27093">
            <v>4919.8</v>
          </cell>
          <cell r="C27093">
            <v>2014</v>
          </cell>
          <cell r="D27093" t="str">
            <v>700150  Employment Equity</v>
          </cell>
          <cell r="E27093" t="str">
            <v>Logistics</v>
          </cell>
          <cell r="F27093" t="str">
            <v>Water</v>
          </cell>
        </row>
        <row r="27094">
          <cell r="B27094">
            <v>9839.36</v>
          </cell>
          <cell r="C27094">
            <v>2014</v>
          </cell>
          <cell r="D27094" t="str">
            <v>700150  Employment Equity</v>
          </cell>
          <cell r="E27094" t="str">
            <v>Logistics</v>
          </cell>
          <cell r="F27094" t="str">
            <v>Water</v>
          </cell>
        </row>
        <row r="27095">
          <cell r="B27095">
            <v>1812.5</v>
          </cell>
          <cell r="C27095">
            <v>2014</v>
          </cell>
          <cell r="D27095" t="str">
            <v>700150  Employment Equity</v>
          </cell>
          <cell r="E27095" t="str">
            <v>District 1</v>
          </cell>
          <cell r="F27095" t="str">
            <v>Water</v>
          </cell>
        </row>
        <row r="27096">
          <cell r="B27096">
            <v>4401.9399999999996</v>
          </cell>
          <cell r="C27096">
            <v>2014</v>
          </cell>
          <cell r="D27096" t="str">
            <v>700150  Employment Equity</v>
          </cell>
          <cell r="E27096" t="str">
            <v>District 1</v>
          </cell>
          <cell r="F27096" t="str">
            <v>Water</v>
          </cell>
        </row>
        <row r="27097">
          <cell r="B27097">
            <v>21491.26</v>
          </cell>
          <cell r="C27097">
            <v>2014</v>
          </cell>
          <cell r="D27097" t="str">
            <v>700150  Employment Equity</v>
          </cell>
          <cell r="E27097" t="str">
            <v>District 1</v>
          </cell>
          <cell r="F27097" t="str">
            <v>Water</v>
          </cell>
        </row>
        <row r="27098">
          <cell r="B27098">
            <v>52660.53</v>
          </cell>
          <cell r="C27098">
            <v>2014</v>
          </cell>
          <cell r="D27098" t="str">
            <v>700155  Enterprise Resource Planning</v>
          </cell>
          <cell r="E27098" t="str">
            <v>District 1</v>
          </cell>
          <cell r="F27098" t="str">
            <v>Water</v>
          </cell>
        </row>
        <row r="27099">
          <cell r="B27099">
            <v>82128.12</v>
          </cell>
          <cell r="C27099">
            <v>2014</v>
          </cell>
          <cell r="D27099" t="str">
            <v>700155  Enterprise Resource Planning</v>
          </cell>
          <cell r="E27099" t="str">
            <v>District 6</v>
          </cell>
          <cell r="F27099" t="str">
            <v>Water</v>
          </cell>
        </row>
        <row r="27100">
          <cell r="B27100">
            <v>82946.73</v>
          </cell>
          <cell r="C27100">
            <v>2014</v>
          </cell>
          <cell r="D27100" t="str">
            <v>700155  Enterprise Resource Planning</v>
          </cell>
          <cell r="E27100" t="str">
            <v>District 8</v>
          </cell>
          <cell r="F27100" t="str">
            <v>Water</v>
          </cell>
        </row>
        <row r="27101">
          <cell r="B27101">
            <v>95497.86</v>
          </cell>
          <cell r="C27101">
            <v>2014</v>
          </cell>
          <cell r="D27101" t="str">
            <v>700155  Enterprise Resource Planning</v>
          </cell>
          <cell r="E27101" t="str">
            <v>District 8</v>
          </cell>
          <cell r="F27101" t="str">
            <v>Water</v>
          </cell>
        </row>
        <row r="27102">
          <cell r="B27102">
            <v>11732.56</v>
          </cell>
          <cell r="C27102">
            <v>2014</v>
          </cell>
          <cell r="D27102" t="str">
            <v>700155  Enterprise Resource Planning</v>
          </cell>
          <cell r="E27102" t="str">
            <v>District 6</v>
          </cell>
          <cell r="F27102" t="str">
            <v>Water</v>
          </cell>
        </row>
        <row r="27103">
          <cell r="B27103">
            <v>47339.66</v>
          </cell>
          <cell r="C27103">
            <v>2014</v>
          </cell>
          <cell r="D27103" t="str">
            <v>700155  Enterprise Resource Planning</v>
          </cell>
          <cell r="E27103" t="str">
            <v>District 3</v>
          </cell>
          <cell r="F27103" t="str">
            <v>Water</v>
          </cell>
        </row>
        <row r="27104">
          <cell r="B27104">
            <v>47339.66</v>
          </cell>
          <cell r="C27104">
            <v>2014</v>
          </cell>
          <cell r="D27104" t="str">
            <v>700155  Enterprise Resource Planning</v>
          </cell>
          <cell r="E27104" t="str">
            <v>District 3</v>
          </cell>
          <cell r="F27104" t="str">
            <v>Water</v>
          </cell>
        </row>
        <row r="27105">
          <cell r="B27105">
            <v>26330.28</v>
          </cell>
          <cell r="C27105">
            <v>2014</v>
          </cell>
          <cell r="D27105" t="str">
            <v>700155  Enterprise Resource Planning</v>
          </cell>
          <cell r="E27105" t="str">
            <v>District 3</v>
          </cell>
          <cell r="F27105" t="str">
            <v>Water</v>
          </cell>
        </row>
        <row r="27106">
          <cell r="B27106">
            <v>11732.56</v>
          </cell>
          <cell r="C27106">
            <v>2014</v>
          </cell>
          <cell r="D27106" t="str">
            <v>700155  Enterprise Resource Planning</v>
          </cell>
          <cell r="E27106" t="str">
            <v>District 4</v>
          </cell>
          <cell r="F27106" t="str">
            <v>Water</v>
          </cell>
        </row>
        <row r="27107">
          <cell r="B27107">
            <v>201091.14</v>
          </cell>
          <cell r="C27107">
            <v>2014</v>
          </cell>
          <cell r="D27107" t="str">
            <v>700155  Enterprise Resource Planning</v>
          </cell>
          <cell r="E27107" t="str">
            <v>District 4</v>
          </cell>
          <cell r="F27107" t="str">
            <v>Water</v>
          </cell>
        </row>
        <row r="27108">
          <cell r="B27108">
            <v>143246.81</v>
          </cell>
          <cell r="C27108">
            <v>2014</v>
          </cell>
          <cell r="D27108" t="str">
            <v>700155  Enterprise Resource Planning</v>
          </cell>
          <cell r="E27108" t="str">
            <v>District 4</v>
          </cell>
          <cell r="F27108" t="str">
            <v>Water</v>
          </cell>
        </row>
        <row r="27109">
          <cell r="B27109">
            <v>389221.86</v>
          </cell>
          <cell r="C27109">
            <v>2014</v>
          </cell>
          <cell r="D27109" t="str">
            <v>700155  Enterprise Resource Planning</v>
          </cell>
          <cell r="E27109" t="str">
            <v>District 4</v>
          </cell>
          <cell r="F27109" t="str">
            <v>Water</v>
          </cell>
        </row>
        <row r="27110">
          <cell r="B27110">
            <v>48158.26</v>
          </cell>
          <cell r="C27110">
            <v>2014</v>
          </cell>
          <cell r="D27110" t="str">
            <v>700155  Enterprise Resource Planning</v>
          </cell>
          <cell r="E27110" t="str">
            <v>District 4</v>
          </cell>
          <cell r="F27110" t="str">
            <v>Water</v>
          </cell>
        </row>
        <row r="27111">
          <cell r="B27111">
            <v>11732.56</v>
          </cell>
          <cell r="C27111">
            <v>2014</v>
          </cell>
          <cell r="D27111" t="str">
            <v>700155  Enterprise Resource Planning</v>
          </cell>
          <cell r="E27111" t="str">
            <v>District 8</v>
          </cell>
          <cell r="F27111" t="str">
            <v>Water</v>
          </cell>
        </row>
        <row r="27112">
          <cell r="B27112">
            <v>23874.51</v>
          </cell>
          <cell r="C27112">
            <v>2014</v>
          </cell>
          <cell r="D27112" t="str">
            <v>700155  Enterprise Resource Planning</v>
          </cell>
          <cell r="E27112" t="str">
            <v>District 6</v>
          </cell>
          <cell r="F27112" t="str">
            <v>Water</v>
          </cell>
        </row>
        <row r="27113">
          <cell r="B27113">
            <v>214051.59</v>
          </cell>
          <cell r="C27113">
            <v>2014</v>
          </cell>
          <cell r="D27113" t="str">
            <v>700155  Enterprise Resource Planning</v>
          </cell>
          <cell r="E27113" t="str">
            <v>District 6</v>
          </cell>
          <cell r="F27113" t="str">
            <v>Water</v>
          </cell>
        </row>
        <row r="27114">
          <cell r="B27114">
            <v>47748.959999999999</v>
          </cell>
          <cell r="C27114">
            <v>2014</v>
          </cell>
          <cell r="D27114" t="str">
            <v>700155  Enterprise Resource Planning</v>
          </cell>
          <cell r="E27114" t="str">
            <v>District 6</v>
          </cell>
          <cell r="F27114" t="str">
            <v>Water</v>
          </cell>
        </row>
        <row r="27115">
          <cell r="B27115">
            <v>72442.03</v>
          </cell>
          <cell r="C27115">
            <v>2014</v>
          </cell>
          <cell r="D27115" t="str">
            <v>700155  Enterprise Resource Planning</v>
          </cell>
          <cell r="E27115" t="str">
            <v>District 6</v>
          </cell>
          <cell r="F27115" t="str">
            <v>Water</v>
          </cell>
        </row>
        <row r="27116">
          <cell r="B27116">
            <v>61937.32</v>
          </cell>
          <cell r="C27116">
            <v>2014</v>
          </cell>
          <cell r="D27116" t="str">
            <v>700155  Enterprise Resource Planning</v>
          </cell>
          <cell r="E27116" t="str">
            <v>District 6</v>
          </cell>
          <cell r="F27116" t="str">
            <v>Water</v>
          </cell>
        </row>
        <row r="27117">
          <cell r="B27117">
            <v>212823.69</v>
          </cell>
          <cell r="C27117">
            <v>2014</v>
          </cell>
          <cell r="D27117" t="str">
            <v>700155  Enterprise Resource Planning</v>
          </cell>
          <cell r="E27117" t="str">
            <v>District 8</v>
          </cell>
          <cell r="F27117" t="str">
            <v>Water</v>
          </cell>
        </row>
        <row r="27118">
          <cell r="B27118">
            <v>415961.39</v>
          </cell>
          <cell r="C27118">
            <v>2014</v>
          </cell>
          <cell r="D27118" t="str">
            <v>700155  Enterprise Resource Planning</v>
          </cell>
          <cell r="E27118" t="str">
            <v>District 8</v>
          </cell>
          <cell r="F27118" t="str">
            <v>Water</v>
          </cell>
        </row>
        <row r="27119">
          <cell r="B27119">
            <v>409.3</v>
          </cell>
          <cell r="C27119">
            <v>2014</v>
          </cell>
          <cell r="D27119" t="str">
            <v>700155  Enterprise Resource Planning</v>
          </cell>
          <cell r="E27119" t="str">
            <v>District 8</v>
          </cell>
          <cell r="F27119" t="str">
            <v>Water</v>
          </cell>
        </row>
        <row r="27120">
          <cell r="B27120">
            <v>121418.9</v>
          </cell>
          <cell r="C27120">
            <v>2014</v>
          </cell>
          <cell r="D27120" t="str">
            <v>700155  Enterprise Resource Planning</v>
          </cell>
          <cell r="E27120" t="str">
            <v>District 8</v>
          </cell>
          <cell r="F27120" t="str">
            <v>Water</v>
          </cell>
        </row>
        <row r="27121">
          <cell r="B27121">
            <v>37244.269999999997</v>
          </cell>
          <cell r="C27121">
            <v>2014</v>
          </cell>
          <cell r="D27121" t="str">
            <v>700155  Enterprise Resource Planning</v>
          </cell>
          <cell r="E27121" t="str">
            <v>District 8</v>
          </cell>
          <cell r="F27121" t="str">
            <v>Water</v>
          </cell>
        </row>
        <row r="27122">
          <cell r="B27122">
            <v>985402.04</v>
          </cell>
          <cell r="C27122">
            <v>2014</v>
          </cell>
          <cell r="D27122" t="str">
            <v>700155  Enterprise Resource Planning</v>
          </cell>
          <cell r="E27122" t="str">
            <v>District 8</v>
          </cell>
          <cell r="F27122" t="str">
            <v>Water</v>
          </cell>
        </row>
        <row r="27123">
          <cell r="B27123">
            <v>176807.36</v>
          </cell>
          <cell r="C27123">
            <v>2014</v>
          </cell>
          <cell r="D27123" t="str">
            <v>700155  Enterprise Resource Planning</v>
          </cell>
          <cell r="E27123" t="str">
            <v>District 1</v>
          </cell>
          <cell r="F27123" t="str">
            <v>Water</v>
          </cell>
        </row>
        <row r="27124">
          <cell r="B27124">
            <v>23465.200000000001</v>
          </cell>
          <cell r="C27124">
            <v>2014</v>
          </cell>
          <cell r="D27124" t="str">
            <v>700155  Enterprise Resource Planning</v>
          </cell>
          <cell r="E27124" t="str">
            <v>Informal Settlements</v>
          </cell>
          <cell r="F27124" t="str">
            <v>Sewer</v>
          </cell>
        </row>
        <row r="27125">
          <cell r="B27125">
            <v>155388.71</v>
          </cell>
          <cell r="C27125">
            <v>2014</v>
          </cell>
          <cell r="D27125" t="str">
            <v>700155  Enterprise Resource Planning</v>
          </cell>
          <cell r="E27125" t="str">
            <v>District 1</v>
          </cell>
          <cell r="F27125" t="str">
            <v>Sewer</v>
          </cell>
        </row>
        <row r="27126">
          <cell r="B27126">
            <v>83765.31</v>
          </cell>
          <cell r="C27126">
            <v>2014</v>
          </cell>
          <cell r="D27126" t="str">
            <v>700155  Enterprise Resource Planning</v>
          </cell>
          <cell r="E27126" t="str">
            <v>District 7</v>
          </cell>
          <cell r="F27126" t="str">
            <v>Sewer</v>
          </cell>
        </row>
        <row r="27127">
          <cell r="B27127">
            <v>12551.17</v>
          </cell>
          <cell r="C27127">
            <v>2014</v>
          </cell>
          <cell r="D27127" t="str">
            <v>700155  Enterprise Resource Planning</v>
          </cell>
          <cell r="E27127" t="str">
            <v>District 6</v>
          </cell>
          <cell r="F27127" t="str">
            <v>Sewer</v>
          </cell>
        </row>
        <row r="27128">
          <cell r="B27128">
            <v>409.3</v>
          </cell>
          <cell r="C27128">
            <v>2014</v>
          </cell>
          <cell r="D27128" t="str">
            <v>700155  Enterprise Resource Planning</v>
          </cell>
          <cell r="E27128" t="str">
            <v>TOC</v>
          </cell>
          <cell r="F27128" t="str">
            <v>Sewer</v>
          </cell>
        </row>
        <row r="27129">
          <cell r="B27129">
            <v>12960.44</v>
          </cell>
          <cell r="C27129">
            <v>2014</v>
          </cell>
          <cell r="D27129" t="str">
            <v>700155  Enterprise Resource Planning</v>
          </cell>
          <cell r="E27129" t="str">
            <v>District 3</v>
          </cell>
          <cell r="F27129" t="str">
            <v>Sewer</v>
          </cell>
        </row>
        <row r="27130">
          <cell r="B27130">
            <v>85811.79</v>
          </cell>
          <cell r="C27130">
            <v>2014</v>
          </cell>
          <cell r="D27130" t="str">
            <v>700155  Enterprise Resource Planning</v>
          </cell>
          <cell r="E27130" t="str">
            <v>District 4</v>
          </cell>
          <cell r="F27130" t="str">
            <v>Sewer</v>
          </cell>
        </row>
        <row r="27131">
          <cell r="B27131">
            <v>83765.31</v>
          </cell>
          <cell r="C27131">
            <v>2014</v>
          </cell>
          <cell r="D27131" t="str">
            <v>700155  Enterprise Resource Planning</v>
          </cell>
          <cell r="E27131" t="str">
            <v>District 4</v>
          </cell>
          <cell r="F27131" t="str">
            <v>Sewer</v>
          </cell>
        </row>
        <row r="27132">
          <cell r="B27132">
            <v>36425.67</v>
          </cell>
          <cell r="C27132">
            <v>2014</v>
          </cell>
          <cell r="D27132" t="str">
            <v>700155  Enterprise Resource Planning</v>
          </cell>
          <cell r="E27132" t="str">
            <v>District 4</v>
          </cell>
          <cell r="F27132" t="str">
            <v>Sewer</v>
          </cell>
        </row>
        <row r="27133">
          <cell r="B27133">
            <v>38472.160000000003</v>
          </cell>
          <cell r="C27133">
            <v>2014</v>
          </cell>
          <cell r="D27133" t="str">
            <v>700155  Enterprise Resource Planning</v>
          </cell>
          <cell r="E27133" t="str">
            <v>District 7</v>
          </cell>
          <cell r="F27133" t="str">
            <v>Sewer</v>
          </cell>
        </row>
        <row r="27134">
          <cell r="B27134">
            <v>11732.56</v>
          </cell>
          <cell r="C27134">
            <v>2014</v>
          </cell>
          <cell r="D27134" t="str">
            <v>700155  Enterprise Resource Planning</v>
          </cell>
          <cell r="E27134" t="str">
            <v>District 6</v>
          </cell>
          <cell r="F27134" t="str">
            <v>Sewer</v>
          </cell>
        </row>
        <row r="27135">
          <cell r="B27135">
            <v>11732.56</v>
          </cell>
          <cell r="C27135">
            <v>2014</v>
          </cell>
          <cell r="D27135" t="str">
            <v>700155  Enterprise Resource Planning</v>
          </cell>
          <cell r="E27135" t="str">
            <v>District 6</v>
          </cell>
          <cell r="F27135" t="str">
            <v>Sewer</v>
          </cell>
        </row>
        <row r="27136">
          <cell r="B27136">
            <v>59890.82</v>
          </cell>
          <cell r="C27136">
            <v>2014</v>
          </cell>
          <cell r="D27136" t="str">
            <v>700155  Enterprise Resource Planning</v>
          </cell>
          <cell r="E27136" t="str">
            <v>District 6</v>
          </cell>
          <cell r="F27136" t="str">
            <v>Sewer</v>
          </cell>
        </row>
        <row r="27137">
          <cell r="B27137">
            <v>409.3</v>
          </cell>
          <cell r="C27137">
            <v>2014</v>
          </cell>
          <cell r="D27137" t="str">
            <v>700155  Enterprise Resource Planning</v>
          </cell>
          <cell r="E27137" t="str">
            <v>District 7</v>
          </cell>
          <cell r="F27137" t="str">
            <v>Sewer</v>
          </cell>
        </row>
        <row r="27138">
          <cell r="B27138">
            <v>94269.99</v>
          </cell>
          <cell r="C27138">
            <v>2014</v>
          </cell>
          <cell r="D27138" t="str">
            <v>700155  Enterprise Resource Planning</v>
          </cell>
          <cell r="E27138" t="str">
            <v>Logistics</v>
          </cell>
          <cell r="F27138" t="str">
            <v>Water</v>
          </cell>
        </row>
        <row r="27139">
          <cell r="B27139">
            <v>61528</v>
          </cell>
          <cell r="C27139">
            <v>2014</v>
          </cell>
          <cell r="D27139" t="str">
            <v>700155  Enterprise Resource Planning</v>
          </cell>
          <cell r="E27139" t="str">
            <v>Informal Settlements</v>
          </cell>
          <cell r="F27139" t="str">
            <v>Water</v>
          </cell>
        </row>
        <row r="27140">
          <cell r="B27140">
            <v>506138.36</v>
          </cell>
          <cell r="C27140">
            <v>2014</v>
          </cell>
          <cell r="D27140" t="str">
            <v>700155  Enterprise Resource Planning</v>
          </cell>
          <cell r="E27140" t="str">
            <v>TOC</v>
          </cell>
          <cell r="F27140" t="str">
            <v>Water</v>
          </cell>
        </row>
        <row r="27141">
          <cell r="B27141">
            <v>260163.35</v>
          </cell>
          <cell r="C27141">
            <v>2014</v>
          </cell>
          <cell r="D27141" t="str">
            <v>700155  Enterprise Resource Planning</v>
          </cell>
          <cell r="E27141" t="str">
            <v>Informal Settlements</v>
          </cell>
          <cell r="F27141" t="str">
            <v>Water</v>
          </cell>
        </row>
        <row r="27142">
          <cell r="B27142">
            <v>212414.41</v>
          </cell>
          <cell r="C27142">
            <v>2014</v>
          </cell>
          <cell r="D27142" t="str">
            <v>700155  Enterprise Resource Planning</v>
          </cell>
          <cell r="E27142" t="str">
            <v>TOC</v>
          </cell>
          <cell r="F27142" t="str">
            <v>Water</v>
          </cell>
        </row>
        <row r="27143">
          <cell r="B27143">
            <v>105593.35</v>
          </cell>
          <cell r="C27143">
            <v>2014</v>
          </cell>
          <cell r="D27143" t="str">
            <v>700155  Enterprise Resource Planning</v>
          </cell>
          <cell r="E27143" t="str">
            <v>Logistics</v>
          </cell>
          <cell r="F27143" t="str">
            <v>Water</v>
          </cell>
        </row>
        <row r="27144">
          <cell r="B27144">
            <v>25102.37</v>
          </cell>
          <cell r="C27144">
            <v>2014</v>
          </cell>
          <cell r="D27144" t="str">
            <v>700155  Enterprise Resource Planning</v>
          </cell>
          <cell r="E27144" t="str">
            <v>Logistics</v>
          </cell>
          <cell r="F27144" t="str">
            <v>Water</v>
          </cell>
        </row>
        <row r="27145">
          <cell r="B27145">
            <v>111323.5</v>
          </cell>
          <cell r="C27145">
            <v>2014</v>
          </cell>
          <cell r="D27145" t="str">
            <v>700155  Enterprise Resource Planning</v>
          </cell>
          <cell r="E27145" t="str">
            <v>Logistics</v>
          </cell>
          <cell r="F27145" t="str">
            <v>Water</v>
          </cell>
        </row>
        <row r="27146">
          <cell r="B27146">
            <v>12960.44</v>
          </cell>
          <cell r="C27146">
            <v>2014</v>
          </cell>
          <cell r="D27146" t="str">
            <v>700155  Enterprise Resource Planning</v>
          </cell>
          <cell r="E27146" t="str">
            <v>Logistics</v>
          </cell>
          <cell r="F27146" t="str">
            <v>Water</v>
          </cell>
        </row>
        <row r="27147">
          <cell r="B27147">
            <v>48567.56</v>
          </cell>
          <cell r="C27147">
            <v>2014</v>
          </cell>
          <cell r="D27147" t="str">
            <v>700155  Enterprise Resource Planning</v>
          </cell>
          <cell r="E27147" t="str">
            <v>Logistics</v>
          </cell>
          <cell r="F27147" t="str">
            <v>Water</v>
          </cell>
        </row>
        <row r="27148">
          <cell r="B27148">
            <v>58662.92</v>
          </cell>
          <cell r="C27148">
            <v>2014</v>
          </cell>
          <cell r="D27148" t="str">
            <v>700155  Enterprise Resource Planning</v>
          </cell>
          <cell r="E27148" t="str">
            <v>District 1</v>
          </cell>
          <cell r="F27148" t="str">
            <v>Water</v>
          </cell>
        </row>
        <row r="27149">
          <cell r="B27149">
            <v>6163.82</v>
          </cell>
          <cell r="C27149">
            <v>2014</v>
          </cell>
          <cell r="D27149" t="str">
            <v>700210  General Administration</v>
          </cell>
          <cell r="E27149" t="str">
            <v>District 8</v>
          </cell>
          <cell r="F27149" t="str">
            <v>Water</v>
          </cell>
        </row>
        <row r="27150">
          <cell r="B27150">
            <v>3326.97</v>
          </cell>
          <cell r="C27150">
            <v>2014</v>
          </cell>
          <cell r="D27150" t="str">
            <v>700210  General Administration</v>
          </cell>
          <cell r="E27150" t="str">
            <v>District 8</v>
          </cell>
          <cell r="F27150" t="str">
            <v>Water</v>
          </cell>
        </row>
        <row r="27151">
          <cell r="B27151">
            <v>3326.97</v>
          </cell>
          <cell r="C27151">
            <v>2014</v>
          </cell>
          <cell r="D27151" t="str">
            <v>700210  General Administration</v>
          </cell>
          <cell r="E27151" t="str">
            <v>District 8</v>
          </cell>
          <cell r="F27151" t="str">
            <v>Water</v>
          </cell>
        </row>
        <row r="27152">
          <cell r="B27152">
            <v>245.06</v>
          </cell>
          <cell r="C27152">
            <v>2014</v>
          </cell>
          <cell r="D27152" t="str">
            <v>700210  General Administration</v>
          </cell>
          <cell r="E27152" t="str">
            <v>District 8</v>
          </cell>
          <cell r="F27152" t="str">
            <v>Water</v>
          </cell>
        </row>
        <row r="27153">
          <cell r="B27153">
            <v>490.1</v>
          </cell>
          <cell r="C27153">
            <v>2014</v>
          </cell>
          <cell r="D27153" t="str">
            <v>700210  General Administration</v>
          </cell>
          <cell r="E27153" t="str">
            <v>District 6</v>
          </cell>
          <cell r="F27153" t="str">
            <v>Water</v>
          </cell>
        </row>
        <row r="27154">
          <cell r="B27154">
            <v>490.1</v>
          </cell>
          <cell r="C27154">
            <v>2014</v>
          </cell>
          <cell r="D27154" t="str">
            <v>700210  General Administration</v>
          </cell>
          <cell r="E27154" t="str">
            <v>District 6</v>
          </cell>
          <cell r="F27154" t="str">
            <v>Water</v>
          </cell>
        </row>
        <row r="27155">
          <cell r="B27155">
            <v>9252.94</v>
          </cell>
          <cell r="C27155">
            <v>2014</v>
          </cell>
          <cell r="D27155" t="str">
            <v>700210  General Administration</v>
          </cell>
          <cell r="E27155" t="str">
            <v>District 6</v>
          </cell>
          <cell r="F27155" t="str">
            <v>Water</v>
          </cell>
        </row>
        <row r="27156">
          <cell r="B27156">
            <v>245.06</v>
          </cell>
          <cell r="C27156">
            <v>2014</v>
          </cell>
          <cell r="D27156" t="str">
            <v>700210  General Administration</v>
          </cell>
          <cell r="E27156" t="str">
            <v>District 6</v>
          </cell>
          <cell r="F27156" t="str">
            <v>Water</v>
          </cell>
        </row>
        <row r="27157">
          <cell r="B27157">
            <v>1373.74</v>
          </cell>
          <cell r="C27157">
            <v>2014</v>
          </cell>
          <cell r="D27157" t="str">
            <v>700210  General Administration</v>
          </cell>
          <cell r="E27157" t="str">
            <v>District 8</v>
          </cell>
          <cell r="F27157" t="str">
            <v>Water</v>
          </cell>
        </row>
        <row r="27158">
          <cell r="B27158">
            <v>245.06</v>
          </cell>
          <cell r="C27158">
            <v>2014</v>
          </cell>
          <cell r="D27158" t="str">
            <v>700210  General Administration</v>
          </cell>
          <cell r="E27158" t="str">
            <v>District 4</v>
          </cell>
          <cell r="F27158" t="str">
            <v>Water</v>
          </cell>
        </row>
        <row r="27159">
          <cell r="B27159">
            <v>735.17</v>
          </cell>
          <cell r="C27159">
            <v>2014</v>
          </cell>
          <cell r="D27159" t="str">
            <v>700210  General Administration</v>
          </cell>
          <cell r="E27159" t="str">
            <v>District 4</v>
          </cell>
          <cell r="F27159" t="str">
            <v>Water</v>
          </cell>
        </row>
        <row r="27160">
          <cell r="B27160">
            <v>490.1</v>
          </cell>
          <cell r="C27160">
            <v>2014</v>
          </cell>
          <cell r="D27160" t="str">
            <v>700210  General Administration</v>
          </cell>
          <cell r="E27160" t="str">
            <v>District 4</v>
          </cell>
          <cell r="F27160" t="str">
            <v>Water</v>
          </cell>
        </row>
        <row r="27161">
          <cell r="B27161">
            <v>2205.4699999999998</v>
          </cell>
          <cell r="C27161">
            <v>2014</v>
          </cell>
          <cell r="D27161" t="str">
            <v>700210  General Administration</v>
          </cell>
          <cell r="E27161" t="str">
            <v>District 4</v>
          </cell>
          <cell r="F27161" t="str">
            <v>Water</v>
          </cell>
        </row>
        <row r="27162">
          <cell r="B27162">
            <v>245.06</v>
          </cell>
          <cell r="C27162">
            <v>2014</v>
          </cell>
          <cell r="D27162" t="str">
            <v>700210  General Administration</v>
          </cell>
          <cell r="E27162" t="str">
            <v>District 3</v>
          </cell>
          <cell r="F27162" t="str">
            <v>Water</v>
          </cell>
        </row>
        <row r="27163">
          <cell r="B27163">
            <v>14227.47</v>
          </cell>
          <cell r="C27163">
            <v>2014</v>
          </cell>
          <cell r="D27163" t="str">
            <v>700210  General Administration</v>
          </cell>
          <cell r="E27163" t="str">
            <v>District 3</v>
          </cell>
          <cell r="F27163" t="str">
            <v>Water</v>
          </cell>
        </row>
        <row r="27164">
          <cell r="B27164">
            <v>245.06</v>
          </cell>
          <cell r="C27164">
            <v>2014</v>
          </cell>
          <cell r="D27164" t="str">
            <v>700210  General Administration</v>
          </cell>
          <cell r="E27164" t="str">
            <v>District 8</v>
          </cell>
          <cell r="F27164" t="str">
            <v>Water</v>
          </cell>
        </row>
        <row r="27165">
          <cell r="B27165">
            <v>6163.82</v>
          </cell>
          <cell r="C27165">
            <v>2014</v>
          </cell>
          <cell r="D27165" t="str">
            <v>700210  General Administration</v>
          </cell>
          <cell r="E27165" t="str">
            <v>District 6</v>
          </cell>
          <cell r="F27165" t="str">
            <v>Water</v>
          </cell>
        </row>
        <row r="27166">
          <cell r="B27166">
            <v>490.1</v>
          </cell>
          <cell r="C27166">
            <v>2014</v>
          </cell>
          <cell r="D27166" t="str">
            <v>700210  General Administration</v>
          </cell>
          <cell r="E27166" t="str">
            <v>District 1</v>
          </cell>
          <cell r="F27166" t="str">
            <v>Water</v>
          </cell>
        </row>
        <row r="27167">
          <cell r="B27167">
            <v>8762.82</v>
          </cell>
          <cell r="C27167">
            <v>2014</v>
          </cell>
          <cell r="D27167" t="str">
            <v>700210  General Administration</v>
          </cell>
          <cell r="E27167" t="str">
            <v>District 1</v>
          </cell>
          <cell r="F27167" t="str">
            <v>Water</v>
          </cell>
        </row>
        <row r="27168">
          <cell r="B27168">
            <v>245.06</v>
          </cell>
          <cell r="C27168">
            <v>2014</v>
          </cell>
          <cell r="D27168" t="str">
            <v>700210  General Administration</v>
          </cell>
          <cell r="E27168" t="str">
            <v>District 1</v>
          </cell>
          <cell r="F27168" t="str">
            <v>Water</v>
          </cell>
        </row>
        <row r="27169">
          <cell r="B27169">
            <v>3572.01</v>
          </cell>
          <cell r="C27169">
            <v>2014</v>
          </cell>
          <cell r="D27169" t="str">
            <v>700210  General Administration</v>
          </cell>
          <cell r="E27169" t="str">
            <v>Logistics</v>
          </cell>
          <cell r="F27169" t="str">
            <v>Water</v>
          </cell>
        </row>
        <row r="27170">
          <cell r="B27170">
            <v>1225.26</v>
          </cell>
          <cell r="C27170">
            <v>2014</v>
          </cell>
          <cell r="D27170" t="str">
            <v>700210  General Administration</v>
          </cell>
          <cell r="E27170" t="str">
            <v>Logistics</v>
          </cell>
          <cell r="F27170" t="str">
            <v>Water</v>
          </cell>
        </row>
        <row r="27171">
          <cell r="B27171">
            <v>245.06</v>
          </cell>
          <cell r="C27171">
            <v>2014</v>
          </cell>
          <cell r="D27171" t="str">
            <v>700210  General Administration</v>
          </cell>
          <cell r="E27171" t="str">
            <v>Logistics</v>
          </cell>
          <cell r="F27171" t="str">
            <v>Water</v>
          </cell>
        </row>
        <row r="27172">
          <cell r="B27172">
            <v>980.22</v>
          </cell>
          <cell r="C27172">
            <v>2014</v>
          </cell>
          <cell r="D27172" t="str">
            <v>700210  General Administration</v>
          </cell>
          <cell r="E27172" t="str">
            <v>Logistics</v>
          </cell>
          <cell r="F27172" t="str">
            <v>Water</v>
          </cell>
        </row>
        <row r="27173">
          <cell r="B27173">
            <v>490.1</v>
          </cell>
          <cell r="C27173">
            <v>2014</v>
          </cell>
          <cell r="D27173" t="str">
            <v>700210  General Administration</v>
          </cell>
          <cell r="E27173" t="str">
            <v>TOC</v>
          </cell>
          <cell r="F27173" t="str">
            <v>Water</v>
          </cell>
        </row>
        <row r="27174">
          <cell r="B27174">
            <v>1470.31</v>
          </cell>
          <cell r="C27174">
            <v>2014</v>
          </cell>
          <cell r="D27174" t="str">
            <v>700210  General Administration</v>
          </cell>
          <cell r="E27174" t="str">
            <v>Informal Settlements</v>
          </cell>
          <cell r="F27174" t="str">
            <v>Water</v>
          </cell>
        </row>
        <row r="27175">
          <cell r="B27175">
            <v>3326.97</v>
          </cell>
          <cell r="C27175">
            <v>2014</v>
          </cell>
          <cell r="D27175" t="str">
            <v>700210  General Administration</v>
          </cell>
          <cell r="E27175" t="str">
            <v>TOC</v>
          </cell>
          <cell r="F27175" t="str">
            <v>Water</v>
          </cell>
        </row>
        <row r="27176">
          <cell r="B27176">
            <v>14561.9</v>
          </cell>
          <cell r="C27176">
            <v>2014</v>
          </cell>
          <cell r="D27176" t="str">
            <v>700210  General Administration</v>
          </cell>
          <cell r="E27176" t="str">
            <v>Logistics</v>
          </cell>
          <cell r="F27176" t="str">
            <v>Water</v>
          </cell>
        </row>
        <row r="27177">
          <cell r="B27177">
            <v>3326.97</v>
          </cell>
          <cell r="C27177">
            <v>2014</v>
          </cell>
          <cell r="D27177" t="str">
            <v>700210  General Administration</v>
          </cell>
          <cell r="E27177" t="str">
            <v>District 6</v>
          </cell>
          <cell r="F27177" t="str">
            <v>Sewer</v>
          </cell>
        </row>
        <row r="27178">
          <cell r="B27178">
            <v>3081.91</v>
          </cell>
          <cell r="C27178">
            <v>2014</v>
          </cell>
          <cell r="D27178" t="str">
            <v>700210  General Administration</v>
          </cell>
          <cell r="E27178" t="str">
            <v>District 6</v>
          </cell>
          <cell r="F27178" t="str">
            <v>Sewer</v>
          </cell>
        </row>
        <row r="27179">
          <cell r="B27179">
            <v>245.06</v>
          </cell>
          <cell r="C27179">
            <v>2014</v>
          </cell>
          <cell r="D27179" t="str">
            <v>700210  General Administration</v>
          </cell>
          <cell r="E27179" t="str">
            <v>District 4</v>
          </cell>
          <cell r="F27179" t="str">
            <v>Sewer</v>
          </cell>
        </row>
        <row r="27180">
          <cell r="B27180">
            <v>4062.13</v>
          </cell>
          <cell r="C27180">
            <v>2014</v>
          </cell>
          <cell r="D27180" t="str">
            <v>700210  General Administration</v>
          </cell>
          <cell r="E27180" t="str">
            <v>District 4</v>
          </cell>
          <cell r="F27180" t="str">
            <v>Sewer</v>
          </cell>
        </row>
        <row r="27181">
          <cell r="B27181">
            <v>2205.4699999999998</v>
          </cell>
          <cell r="C27181">
            <v>2014</v>
          </cell>
          <cell r="D27181" t="str">
            <v>700210  General Administration</v>
          </cell>
          <cell r="E27181" t="str">
            <v>District 1</v>
          </cell>
          <cell r="F27181" t="str">
            <v>Sewer</v>
          </cell>
        </row>
        <row r="27182">
          <cell r="B27182">
            <v>6163.82</v>
          </cell>
          <cell r="C27182">
            <v>2014</v>
          </cell>
          <cell r="D27182" t="str">
            <v>700210  General Administration</v>
          </cell>
          <cell r="E27182" t="str">
            <v>Logistics</v>
          </cell>
          <cell r="F27182" t="str">
            <v>Sewer</v>
          </cell>
        </row>
        <row r="27183">
          <cell r="B27183">
            <v>1373.74</v>
          </cell>
          <cell r="C27183">
            <v>2014</v>
          </cell>
          <cell r="D27183" t="str">
            <v>700210  General Administration</v>
          </cell>
          <cell r="E27183" t="str">
            <v>Informal Settlements</v>
          </cell>
          <cell r="F27183" t="str">
            <v>Sewer</v>
          </cell>
        </row>
        <row r="27184">
          <cell r="B27184">
            <v>265477.26</v>
          </cell>
          <cell r="C27184">
            <v>2014</v>
          </cell>
          <cell r="D27184" t="str">
            <v>700280  Information Systems &amp; Technology Man</v>
          </cell>
          <cell r="E27184" t="str">
            <v>District 1</v>
          </cell>
          <cell r="F27184" t="str">
            <v>Water</v>
          </cell>
        </row>
        <row r="27185">
          <cell r="B27185">
            <v>124538.74</v>
          </cell>
          <cell r="C27185">
            <v>2014</v>
          </cell>
          <cell r="D27185" t="str">
            <v>700280  Information Systems &amp; Technology Man</v>
          </cell>
          <cell r="E27185" t="str">
            <v>District 6</v>
          </cell>
          <cell r="F27185" t="str">
            <v>Water</v>
          </cell>
        </row>
        <row r="27186">
          <cell r="B27186">
            <v>220523.48</v>
          </cell>
          <cell r="C27186">
            <v>2014</v>
          </cell>
          <cell r="D27186" t="str">
            <v>700280  Information Systems &amp; Technology Man</v>
          </cell>
          <cell r="E27186" t="str">
            <v>District 8</v>
          </cell>
          <cell r="F27186" t="str">
            <v>Water</v>
          </cell>
        </row>
        <row r="27187">
          <cell r="B27187">
            <v>216877.22</v>
          </cell>
          <cell r="C27187">
            <v>2014</v>
          </cell>
          <cell r="D27187" t="str">
            <v>700280  Information Systems &amp; Technology Man</v>
          </cell>
          <cell r="E27187" t="str">
            <v>District 8</v>
          </cell>
          <cell r="F27187" t="str">
            <v>Water</v>
          </cell>
        </row>
        <row r="27188">
          <cell r="B27188">
            <v>23692.25</v>
          </cell>
          <cell r="C27188">
            <v>2014</v>
          </cell>
          <cell r="D27188" t="str">
            <v>700280  Information Systems &amp; Technology Man</v>
          </cell>
          <cell r="E27188" t="str">
            <v>District 6</v>
          </cell>
          <cell r="F27188" t="str">
            <v>Water</v>
          </cell>
        </row>
        <row r="27189">
          <cell r="B27189">
            <v>122107.91</v>
          </cell>
          <cell r="C27189">
            <v>2014</v>
          </cell>
          <cell r="D27189" t="str">
            <v>700280  Information Systems &amp; Technology Man</v>
          </cell>
          <cell r="E27189" t="str">
            <v>District 3</v>
          </cell>
          <cell r="F27189" t="str">
            <v>Water</v>
          </cell>
        </row>
        <row r="27190">
          <cell r="B27190">
            <v>123323.33</v>
          </cell>
          <cell r="C27190">
            <v>2014</v>
          </cell>
          <cell r="D27190" t="str">
            <v>700280  Information Systems &amp; Technology Man</v>
          </cell>
          <cell r="E27190" t="str">
            <v>District 3</v>
          </cell>
          <cell r="F27190" t="str">
            <v>Water</v>
          </cell>
        </row>
        <row r="27191">
          <cell r="B27191">
            <v>95984.77</v>
          </cell>
          <cell r="C27191">
            <v>2014</v>
          </cell>
          <cell r="D27191" t="str">
            <v>700280  Information Systems &amp; Technology Man</v>
          </cell>
          <cell r="E27191" t="str">
            <v>District 3</v>
          </cell>
          <cell r="F27191" t="str">
            <v>Water</v>
          </cell>
        </row>
        <row r="27192">
          <cell r="B27192">
            <v>23692.25</v>
          </cell>
          <cell r="C27192">
            <v>2014</v>
          </cell>
          <cell r="D27192" t="str">
            <v>700280  Information Systems &amp; Technology Man</v>
          </cell>
          <cell r="E27192" t="str">
            <v>District 4</v>
          </cell>
          <cell r="F27192" t="str">
            <v>Water</v>
          </cell>
        </row>
        <row r="27193">
          <cell r="B27193">
            <v>487216.09</v>
          </cell>
          <cell r="C27193">
            <v>2014</v>
          </cell>
          <cell r="D27193" t="str">
            <v>700280  Information Systems &amp; Technology Man</v>
          </cell>
          <cell r="E27193" t="str">
            <v>District 4</v>
          </cell>
          <cell r="F27193" t="str">
            <v>Water</v>
          </cell>
        </row>
        <row r="27194">
          <cell r="B27194">
            <v>312861.8</v>
          </cell>
          <cell r="C27194">
            <v>2014</v>
          </cell>
          <cell r="D27194" t="str">
            <v>700280  Information Systems &amp; Technology Man</v>
          </cell>
          <cell r="E27194" t="str">
            <v>District 4</v>
          </cell>
          <cell r="F27194" t="str">
            <v>Water</v>
          </cell>
        </row>
        <row r="27195">
          <cell r="B27195">
            <v>261830.99</v>
          </cell>
          <cell r="C27195">
            <v>2014</v>
          </cell>
          <cell r="D27195" t="str">
            <v>700280  Information Systems &amp; Technology Man</v>
          </cell>
          <cell r="E27195" t="str">
            <v>District 4</v>
          </cell>
          <cell r="F27195" t="str">
            <v>Water</v>
          </cell>
        </row>
        <row r="27196">
          <cell r="B27196">
            <v>71076.81</v>
          </cell>
          <cell r="C27196">
            <v>2014</v>
          </cell>
          <cell r="D27196" t="str">
            <v>700280  Information Systems &amp; Technology Man</v>
          </cell>
          <cell r="E27196" t="str">
            <v>District 4</v>
          </cell>
          <cell r="F27196" t="str">
            <v>Water</v>
          </cell>
        </row>
        <row r="27197">
          <cell r="B27197">
            <v>23692.25</v>
          </cell>
          <cell r="C27197">
            <v>2014</v>
          </cell>
          <cell r="D27197" t="str">
            <v>700280  Information Systems &amp; Technology Man</v>
          </cell>
          <cell r="E27197" t="str">
            <v>District 8</v>
          </cell>
          <cell r="F27197" t="str">
            <v>Water</v>
          </cell>
        </row>
        <row r="27198">
          <cell r="B27198">
            <v>72292.240000000005</v>
          </cell>
          <cell r="C27198">
            <v>2014</v>
          </cell>
          <cell r="D27198" t="str">
            <v>700280  Information Systems &amp; Technology Man</v>
          </cell>
          <cell r="E27198" t="str">
            <v>District 6</v>
          </cell>
          <cell r="F27198" t="str">
            <v>Water</v>
          </cell>
        </row>
        <row r="27199">
          <cell r="B27199">
            <v>584416.32999999996</v>
          </cell>
          <cell r="C27199">
            <v>2014</v>
          </cell>
          <cell r="D27199" t="str">
            <v>700280  Information Systems &amp; Technology Man</v>
          </cell>
          <cell r="E27199" t="str">
            <v>District 6</v>
          </cell>
          <cell r="F27199" t="str">
            <v>Water</v>
          </cell>
        </row>
        <row r="27200">
          <cell r="B27200">
            <v>97200.19</v>
          </cell>
          <cell r="C27200">
            <v>2014</v>
          </cell>
          <cell r="D27200" t="str">
            <v>700280  Information Systems &amp; Technology Man</v>
          </cell>
          <cell r="E27200" t="str">
            <v>District 6</v>
          </cell>
          <cell r="F27200" t="str">
            <v>Water</v>
          </cell>
        </row>
        <row r="27201">
          <cell r="B27201">
            <v>191969.39</v>
          </cell>
          <cell r="C27201">
            <v>2014</v>
          </cell>
          <cell r="D27201" t="str">
            <v>700280  Information Systems &amp; Technology Man</v>
          </cell>
          <cell r="E27201" t="str">
            <v>District 6</v>
          </cell>
          <cell r="F27201" t="str">
            <v>Water</v>
          </cell>
        </row>
        <row r="27202">
          <cell r="B27202">
            <v>168277.17</v>
          </cell>
          <cell r="C27202">
            <v>2014</v>
          </cell>
          <cell r="D27202" t="str">
            <v>700280  Information Systems &amp; Technology Man</v>
          </cell>
          <cell r="E27202" t="str">
            <v>District 6</v>
          </cell>
          <cell r="F27202" t="str">
            <v>Water</v>
          </cell>
        </row>
        <row r="27203">
          <cell r="B27203">
            <v>528523.56999999995</v>
          </cell>
          <cell r="C27203">
            <v>2014</v>
          </cell>
          <cell r="D27203" t="str">
            <v>700280  Information Systems &amp; Technology Man</v>
          </cell>
          <cell r="E27203" t="str">
            <v>District 8</v>
          </cell>
          <cell r="F27203" t="str">
            <v>Water</v>
          </cell>
        </row>
        <row r="27204">
          <cell r="B27204">
            <v>478708.11</v>
          </cell>
          <cell r="C27204">
            <v>2014</v>
          </cell>
          <cell r="D27204" t="str">
            <v>700280  Information Systems &amp; Technology Man</v>
          </cell>
          <cell r="E27204" t="str">
            <v>District 8</v>
          </cell>
          <cell r="F27204" t="str">
            <v>Water</v>
          </cell>
        </row>
        <row r="27205">
          <cell r="B27205">
            <v>430108.07</v>
          </cell>
          <cell r="C27205">
            <v>2014</v>
          </cell>
          <cell r="D27205" t="str">
            <v>700280  Information Systems &amp; Technology Man</v>
          </cell>
          <cell r="E27205" t="str">
            <v>District 8</v>
          </cell>
          <cell r="F27205" t="str">
            <v>Water</v>
          </cell>
        </row>
        <row r="27206">
          <cell r="B27206">
            <v>73507.66</v>
          </cell>
          <cell r="C27206">
            <v>2014</v>
          </cell>
          <cell r="D27206" t="str">
            <v>700280  Information Systems &amp; Technology Man</v>
          </cell>
          <cell r="E27206" t="str">
            <v>District 8</v>
          </cell>
          <cell r="F27206" t="str">
            <v>Water</v>
          </cell>
        </row>
        <row r="27207">
          <cell r="B27207">
            <v>2525970.9900000002</v>
          </cell>
          <cell r="C27207">
            <v>2014</v>
          </cell>
          <cell r="D27207" t="str">
            <v>700280  Information Systems &amp; Technology Man</v>
          </cell>
          <cell r="E27207" t="str">
            <v>District 8</v>
          </cell>
          <cell r="F27207" t="str">
            <v>Water</v>
          </cell>
        </row>
        <row r="27208">
          <cell r="B27208">
            <v>390015.92</v>
          </cell>
          <cell r="C27208">
            <v>2014</v>
          </cell>
          <cell r="D27208" t="str">
            <v>700280  Information Systems &amp; Technology Man</v>
          </cell>
          <cell r="E27208" t="str">
            <v>District 1</v>
          </cell>
          <cell r="F27208" t="str">
            <v>Water</v>
          </cell>
        </row>
        <row r="27209">
          <cell r="B27209">
            <v>52246.28</v>
          </cell>
          <cell r="C27209">
            <v>2014</v>
          </cell>
          <cell r="D27209" t="str">
            <v>700280  Information Systems &amp; Technology Man</v>
          </cell>
          <cell r="E27209" t="str">
            <v>Informal Settlements</v>
          </cell>
          <cell r="F27209" t="str">
            <v>Sewer</v>
          </cell>
        </row>
        <row r="27210">
          <cell r="B27210">
            <v>385154.19</v>
          </cell>
          <cell r="C27210">
            <v>2014</v>
          </cell>
          <cell r="D27210" t="str">
            <v>700280  Information Systems &amp; Technology Man</v>
          </cell>
          <cell r="E27210" t="str">
            <v>District 1</v>
          </cell>
          <cell r="F27210" t="str">
            <v>Sewer</v>
          </cell>
        </row>
        <row r="27211">
          <cell r="B27211">
            <v>189538.54</v>
          </cell>
          <cell r="C27211">
            <v>2014</v>
          </cell>
          <cell r="D27211" t="str">
            <v>700280  Information Systems &amp; Technology Man</v>
          </cell>
          <cell r="E27211" t="str">
            <v>District 7</v>
          </cell>
          <cell r="F27211" t="str">
            <v>Sewer</v>
          </cell>
        </row>
        <row r="27212">
          <cell r="B27212">
            <v>48600.01</v>
          </cell>
          <cell r="C27212">
            <v>2014</v>
          </cell>
          <cell r="D27212" t="str">
            <v>700280  Information Systems &amp; Technology Man</v>
          </cell>
          <cell r="E27212" t="str">
            <v>District 6</v>
          </cell>
          <cell r="F27212" t="str">
            <v>Sewer</v>
          </cell>
        </row>
        <row r="27213">
          <cell r="B27213">
            <v>23692.25</v>
          </cell>
          <cell r="C27213">
            <v>2014</v>
          </cell>
          <cell r="D27213" t="str">
            <v>700280  Information Systems &amp; Technology Man</v>
          </cell>
          <cell r="E27213" t="str">
            <v>TOC</v>
          </cell>
          <cell r="F27213" t="str">
            <v>Sewer</v>
          </cell>
        </row>
        <row r="27214">
          <cell r="B27214">
            <v>24907.68</v>
          </cell>
          <cell r="C27214">
            <v>2014</v>
          </cell>
          <cell r="D27214" t="str">
            <v>700280  Information Systems &amp; Technology Man</v>
          </cell>
          <cell r="E27214" t="str">
            <v>District 3</v>
          </cell>
          <cell r="F27214" t="str">
            <v>Sewer</v>
          </cell>
        </row>
        <row r="27215">
          <cell r="B27215">
            <v>261830.99</v>
          </cell>
          <cell r="C27215">
            <v>2014</v>
          </cell>
          <cell r="D27215" t="str">
            <v>700280  Information Systems &amp; Technology Man</v>
          </cell>
          <cell r="E27215" t="str">
            <v>District 4</v>
          </cell>
          <cell r="F27215" t="str">
            <v>Sewer</v>
          </cell>
        </row>
        <row r="27216">
          <cell r="B27216">
            <v>260615.56</v>
          </cell>
          <cell r="C27216">
            <v>2014</v>
          </cell>
          <cell r="D27216" t="str">
            <v>700280  Information Systems &amp; Technology Man</v>
          </cell>
          <cell r="E27216" t="str">
            <v>District 4</v>
          </cell>
          <cell r="F27216" t="str">
            <v>Sewer</v>
          </cell>
        </row>
        <row r="27217">
          <cell r="B27217">
            <v>94769.34</v>
          </cell>
          <cell r="C27217">
            <v>2014</v>
          </cell>
          <cell r="D27217" t="str">
            <v>700280  Information Systems &amp; Technology Man</v>
          </cell>
          <cell r="E27217" t="str">
            <v>District 4</v>
          </cell>
          <cell r="F27217" t="str">
            <v>Sewer</v>
          </cell>
        </row>
        <row r="27218">
          <cell r="B27218">
            <v>94769.34</v>
          </cell>
          <cell r="C27218">
            <v>2014</v>
          </cell>
          <cell r="D27218" t="str">
            <v>700280  Information Systems &amp; Technology Man</v>
          </cell>
          <cell r="E27218" t="str">
            <v>District 7</v>
          </cell>
          <cell r="F27218" t="str">
            <v>Sewer</v>
          </cell>
        </row>
        <row r="27219">
          <cell r="B27219">
            <v>24907.68</v>
          </cell>
          <cell r="C27219">
            <v>2014</v>
          </cell>
          <cell r="D27219" t="str">
            <v>700280  Information Systems &amp; Technology Man</v>
          </cell>
          <cell r="E27219" t="str">
            <v>District 6</v>
          </cell>
          <cell r="F27219" t="str">
            <v>Sewer</v>
          </cell>
        </row>
        <row r="27220">
          <cell r="B27220">
            <v>23692.25</v>
          </cell>
          <cell r="C27220">
            <v>2014</v>
          </cell>
          <cell r="D27220" t="str">
            <v>700280  Information Systems &amp; Technology Man</v>
          </cell>
          <cell r="E27220" t="str">
            <v>District 6</v>
          </cell>
          <cell r="F27220" t="str">
            <v>Sewer</v>
          </cell>
        </row>
        <row r="27221">
          <cell r="B27221">
            <v>72292.240000000005</v>
          </cell>
          <cell r="C27221">
            <v>2014</v>
          </cell>
          <cell r="D27221" t="str">
            <v>700280  Information Systems &amp; Technology Man</v>
          </cell>
          <cell r="E27221" t="str">
            <v>District 6</v>
          </cell>
          <cell r="F27221" t="str">
            <v>Sewer</v>
          </cell>
        </row>
        <row r="27222">
          <cell r="B27222">
            <v>219308.05</v>
          </cell>
          <cell r="C27222">
            <v>2014</v>
          </cell>
          <cell r="D27222" t="str">
            <v>700280  Information Systems &amp; Technology Man</v>
          </cell>
          <cell r="E27222" t="str">
            <v>Logistics</v>
          </cell>
          <cell r="F27222" t="str">
            <v>Water</v>
          </cell>
        </row>
        <row r="27223">
          <cell r="B27223">
            <v>189538.54</v>
          </cell>
          <cell r="C27223">
            <v>2014</v>
          </cell>
          <cell r="D27223" t="str">
            <v>700280  Information Systems &amp; Technology Man</v>
          </cell>
          <cell r="E27223" t="str">
            <v>Informal Settlements</v>
          </cell>
          <cell r="F27223" t="str">
            <v>Water</v>
          </cell>
        </row>
        <row r="27224">
          <cell r="B27224">
            <v>1077093.18</v>
          </cell>
          <cell r="C27224">
            <v>2014</v>
          </cell>
          <cell r="D27224" t="str">
            <v>700280  Information Systems &amp; Technology Man</v>
          </cell>
          <cell r="E27224" t="str">
            <v>TOC</v>
          </cell>
          <cell r="F27224" t="str">
            <v>Water</v>
          </cell>
        </row>
        <row r="27225">
          <cell r="B27225">
            <v>630585.36</v>
          </cell>
          <cell r="C27225">
            <v>2014</v>
          </cell>
          <cell r="D27225" t="str">
            <v>700280  Information Systems &amp; Technology Man</v>
          </cell>
          <cell r="E27225" t="str">
            <v>Informal Settlements</v>
          </cell>
          <cell r="F27225" t="str">
            <v>Water</v>
          </cell>
        </row>
        <row r="27226">
          <cell r="B27226">
            <v>524877.31000000006</v>
          </cell>
          <cell r="C27226">
            <v>2014</v>
          </cell>
          <cell r="D27226" t="str">
            <v>700280  Information Systems &amp; Technology Man</v>
          </cell>
          <cell r="E27226" t="str">
            <v>TOC</v>
          </cell>
          <cell r="F27226" t="str">
            <v>Water</v>
          </cell>
        </row>
        <row r="27227">
          <cell r="B27227">
            <v>249077.49</v>
          </cell>
          <cell r="C27227">
            <v>2014</v>
          </cell>
          <cell r="D27227" t="str">
            <v>700280  Information Systems &amp; Technology Man</v>
          </cell>
          <cell r="E27227" t="str">
            <v>Logistics</v>
          </cell>
          <cell r="F27227" t="str">
            <v>Water</v>
          </cell>
        </row>
        <row r="27228">
          <cell r="B27228">
            <v>97200.19</v>
          </cell>
          <cell r="C27228">
            <v>2014</v>
          </cell>
          <cell r="D27228" t="str">
            <v>700280  Information Systems &amp; Technology Man</v>
          </cell>
          <cell r="E27228" t="str">
            <v>Logistics</v>
          </cell>
          <cell r="F27228" t="str">
            <v>Water</v>
          </cell>
        </row>
        <row r="27229">
          <cell r="B27229">
            <v>410061.93</v>
          </cell>
          <cell r="C27229">
            <v>2014</v>
          </cell>
          <cell r="D27229" t="str">
            <v>700280  Information Systems &amp; Technology Man</v>
          </cell>
          <cell r="E27229" t="str">
            <v>Logistics</v>
          </cell>
          <cell r="F27229" t="str">
            <v>Water</v>
          </cell>
        </row>
        <row r="27230">
          <cell r="B27230">
            <v>72292.240000000005</v>
          </cell>
          <cell r="C27230">
            <v>2014</v>
          </cell>
          <cell r="D27230" t="str">
            <v>700280  Information Systems &amp; Technology Man</v>
          </cell>
          <cell r="E27230" t="str">
            <v>Logistics</v>
          </cell>
          <cell r="F27230" t="str">
            <v>Water</v>
          </cell>
        </row>
        <row r="27231">
          <cell r="B27231">
            <v>95984.77</v>
          </cell>
          <cell r="C27231">
            <v>2014</v>
          </cell>
          <cell r="D27231" t="str">
            <v>700280  Information Systems &amp; Technology Man</v>
          </cell>
          <cell r="E27231" t="str">
            <v>Logistics</v>
          </cell>
          <cell r="F27231" t="str">
            <v>Water</v>
          </cell>
        </row>
        <row r="27232">
          <cell r="B27232">
            <v>119677.06</v>
          </cell>
          <cell r="C27232">
            <v>2014</v>
          </cell>
          <cell r="D27232" t="str">
            <v>700280  Information Systems &amp; Technology Man</v>
          </cell>
          <cell r="E27232" t="str">
            <v>District 1</v>
          </cell>
          <cell r="F27232" t="str">
            <v>Water</v>
          </cell>
        </row>
        <row r="27233">
          <cell r="B27233">
            <v>16597.98</v>
          </cell>
          <cell r="C27233">
            <v>2014</v>
          </cell>
          <cell r="D27233" t="str">
            <v>700480  OccupationalHealthSafety&amp;EmployeeWellnes</v>
          </cell>
          <cell r="E27233" t="str">
            <v>District 8</v>
          </cell>
          <cell r="F27233" t="str">
            <v>Water</v>
          </cell>
        </row>
        <row r="27234">
          <cell r="B27234">
            <v>81329.66</v>
          </cell>
          <cell r="C27234">
            <v>2014</v>
          </cell>
          <cell r="D27234" t="str">
            <v>700480  OccupationalHealthSafety&amp;EmployeeWellnes</v>
          </cell>
          <cell r="E27234" t="str">
            <v>District 8</v>
          </cell>
          <cell r="F27234" t="str">
            <v>Water</v>
          </cell>
        </row>
        <row r="27235">
          <cell r="B27235">
            <v>23236.97</v>
          </cell>
          <cell r="C27235">
            <v>2014</v>
          </cell>
          <cell r="D27235" t="str">
            <v>700480  OccupationalHealthSafety&amp;EmployeeWellnes</v>
          </cell>
          <cell r="E27235" t="str">
            <v>District 6</v>
          </cell>
          <cell r="F27235" t="str">
            <v>Water</v>
          </cell>
        </row>
        <row r="27236">
          <cell r="B27236">
            <v>9958.7999999999993</v>
          </cell>
          <cell r="C27236">
            <v>2014</v>
          </cell>
          <cell r="D27236" t="str">
            <v>700480  OccupationalHealthSafety&amp;EmployeeWellnes</v>
          </cell>
          <cell r="E27236" t="str">
            <v>District 3</v>
          </cell>
          <cell r="F27236" t="str">
            <v>Water</v>
          </cell>
        </row>
        <row r="27237">
          <cell r="B27237">
            <v>8298.99</v>
          </cell>
          <cell r="C27237">
            <v>2014</v>
          </cell>
          <cell r="D27237" t="str">
            <v>700480  OccupationalHealthSafety&amp;EmployeeWellnes</v>
          </cell>
          <cell r="E27237" t="str">
            <v>District 3</v>
          </cell>
          <cell r="F27237" t="str">
            <v>Water</v>
          </cell>
        </row>
        <row r="27238">
          <cell r="B27238">
            <v>1659.72</v>
          </cell>
          <cell r="C27238">
            <v>2014</v>
          </cell>
          <cell r="D27238" t="str">
            <v>700480  OccupationalHealthSafety&amp;EmployeeWellnes</v>
          </cell>
          <cell r="E27238" t="str">
            <v>District 3</v>
          </cell>
          <cell r="F27238" t="str">
            <v>Water</v>
          </cell>
        </row>
        <row r="27239">
          <cell r="B27239">
            <v>53113.13</v>
          </cell>
          <cell r="C27239">
            <v>2014</v>
          </cell>
          <cell r="D27239" t="str">
            <v>700480  OccupationalHealthSafety&amp;EmployeeWellnes</v>
          </cell>
          <cell r="E27239" t="str">
            <v>District 3</v>
          </cell>
          <cell r="F27239" t="str">
            <v>Water</v>
          </cell>
        </row>
        <row r="27240">
          <cell r="B27240">
            <v>1659.72</v>
          </cell>
          <cell r="C27240">
            <v>2014</v>
          </cell>
          <cell r="D27240" t="str">
            <v>700480  OccupationalHealthSafety&amp;EmployeeWellnes</v>
          </cell>
          <cell r="E27240" t="str">
            <v>District 4</v>
          </cell>
          <cell r="F27240" t="str">
            <v>Water</v>
          </cell>
        </row>
        <row r="27241">
          <cell r="B27241">
            <v>36515.339999999997</v>
          </cell>
          <cell r="C27241">
            <v>2014</v>
          </cell>
          <cell r="D27241" t="str">
            <v>700480  OccupationalHealthSafety&amp;EmployeeWellnes</v>
          </cell>
          <cell r="E27241" t="str">
            <v>District 4</v>
          </cell>
          <cell r="F27241" t="str">
            <v>Water</v>
          </cell>
        </row>
        <row r="27242">
          <cell r="B27242">
            <v>91288.11</v>
          </cell>
          <cell r="C27242">
            <v>2014</v>
          </cell>
          <cell r="D27242" t="str">
            <v>700480  OccupationalHealthSafety&amp;EmployeeWellnes</v>
          </cell>
          <cell r="E27242" t="str">
            <v>District 4</v>
          </cell>
          <cell r="F27242" t="str">
            <v>Water</v>
          </cell>
        </row>
        <row r="27243">
          <cell r="B27243">
            <v>69711.179999999993</v>
          </cell>
          <cell r="C27243">
            <v>2014</v>
          </cell>
          <cell r="D27243" t="str">
            <v>700480  OccupationalHealthSafety&amp;EmployeeWellnes</v>
          </cell>
          <cell r="E27243" t="str">
            <v>District 4</v>
          </cell>
          <cell r="F27243" t="str">
            <v>Water</v>
          </cell>
        </row>
        <row r="27244">
          <cell r="B27244">
            <v>34855.54</v>
          </cell>
          <cell r="C27244">
            <v>2014</v>
          </cell>
          <cell r="D27244" t="str">
            <v>700480  OccupationalHealthSafety&amp;EmployeeWellnes</v>
          </cell>
          <cell r="E27244" t="str">
            <v>District 4</v>
          </cell>
          <cell r="F27244" t="str">
            <v>Water</v>
          </cell>
        </row>
        <row r="27245">
          <cell r="B27245">
            <v>1659.72</v>
          </cell>
          <cell r="C27245">
            <v>2014</v>
          </cell>
          <cell r="D27245" t="str">
            <v>700480  OccupationalHealthSafety&amp;EmployeeWellnes</v>
          </cell>
          <cell r="E27245" t="str">
            <v>District 8</v>
          </cell>
          <cell r="F27245" t="str">
            <v>Water</v>
          </cell>
        </row>
        <row r="27246">
          <cell r="B27246">
            <v>1659.72</v>
          </cell>
          <cell r="C27246">
            <v>2014</v>
          </cell>
          <cell r="D27246" t="str">
            <v>700480  OccupationalHealthSafety&amp;EmployeeWellnes</v>
          </cell>
          <cell r="E27246" t="str">
            <v>District 8</v>
          </cell>
          <cell r="F27246" t="str">
            <v>Water</v>
          </cell>
        </row>
        <row r="27247">
          <cell r="B27247">
            <v>6639.1</v>
          </cell>
          <cell r="C27247">
            <v>2014</v>
          </cell>
          <cell r="D27247" t="str">
            <v>700480  OccupationalHealthSafety&amp;EmployeeWellnes</v>
          </cell>
          <cell r="E27247" t="str">
            <v>District 6</v>
          </cell>
          <cell r="F27247" t="str">
            <v>Water</v>
          </cell>
        </row>
        <row r="27248">
          <cell r="B27248">
            <v>58092.57</v>
          </cell>
          <cell r="C27248">
            <v>2014</v>
          </cell>
          <cell r="D27248" t="str">
            <v>700480  OccupationalHealthSafety&amp;EmployeeWellnes</v>
          </cell>
          <cell r="E27248" t="str">
            <v>District 6</v>
          </cell>
          <cell r="F27248" t="str">
            <v>Water</v>
          </cell>
        </row>
        <row r="27249">
          <cell r="B27249">
            <v>1659.72</v>
          </cell>
          <cell r="C27249">
            <v>2014</v>
          </cell>
          <cell r="D27249" t="str">
            <v>700480  OccupationalHealthSafety&amp;EmployeeWellnes</v>
          </cell>
          <cell r="E27249" t="str">
            <v>District 6</v>
          </cell>
          <cell r="F27249" t="str">
            <v>Water</v>
          </cell>
        </row>
        <row r="27250">
          <cell r="B27250">
            <v>21577.23</v>
          </cell>
          <cell r="C27250">
            <v>2014</v>
          </cell>
          <cell r="D27250" t="str">
            <v>700480  OccupationalHealthSafety&amp;EmployeeWellnes</v>
          </cell>
          <cell r="E27250" t="str">
            <v>District 6</v>
          </cell>
          <cell r="F27250" t="str">
            <v>Water</v>
          </cell>
        </row>
        <row r="27251">
          <cell r="B27251">
            <v>59752.35</v>
          </cell>
          <cell r="C27251">
            <v>2014</v>
          </cell>
          <cell r="D27251" t="str">
            <v>700480  OccupationalHealthSafety&amp;EmployeeWellnes</v>
          </cell>
          <cell r="E27251" t="str">
            <v>District 6</v>
          </cell>
          <cell r="F27251" t="str">
            <v>Water</v>
          </cell>
        </row>
        <row r="27252">
          <cell r="B27252">
            <v>81329.66</v>
          </cell>
          <cell r="C27252">
            <v>2014</v>
          </cell>
          <cell r="D27252" t="str">
            <v>700480  OccupationalHealthSafety&amp;EmployeeWellnes</v>
          </cell>
          <cell r="E27252" t="str">
            <v>District 6</v>
          </cell>
          <cell r="F27252" t="str">
            <v>Water</v>
          </cell>
        </row>
        <row r="27253">
          <cell r="B27253">
            <v>34855.54</v>
          </cell>
          <cell r="C27253">
            <v>2014</v>
          </cell>
          <cell r="D27253" t="str">
            <v>700480  OccupationalHealthSafety&amp;EmployeeWellnes</v>
          </cell>
          <cell r="E27253" t="str">
            <v>District 8</v>
          </cell>
          <cell r="F27253" t="str">
            <v>Water</v>
          </cell>
        </row>
        <row r="27254">
          <cell r="B27254">
            <v>164318.82</v>
          </cell>
          <cell r="C27254">
            <v>2014</v>
          </cell>
          <cell r="D27254" t="str">
            <v>700480  OccupationalHealthSafety&amp;EmployeeWellnes</v>
          </cell>
          <cell r="E27254" t="str">
            <v>District 8</v>
          </cell>
          <cell r="F27254" t="str">
            <v>Water</v>
          </cell>
        </row>
        <row r="27255">
          <cell r="B27255">
            <v>1659.72</v>
          </cell>
          <cell r="C27255">
            <v>2014</v>
          </cell>
          <cell r="D27255" t="str">
            <v>700480  OccupationalHealthSafety&amp;EmployeeWellnes</v>
          </cell>
          <cell r="E27255" t="str">
            <v>District 8</v>
          </cell>
          <cell r="F27255" t="str">
            <v>Water</v>
          </cell>
        </row>
        <row r="27256">
          <cell r="B27256">
            <v>3319.64</v>
          </cell>
          <cell r="C27256">
            <v>2014</v>
          </cell>
          <cell r="D27256" t="str">
            <v>700480  OccupationalHealthSafety&amp;EmployeeWellnes</v>
          </cell>
          <cell r="E27256" t="str">
            <v>District 8</v>
          </cell>
          <cell r="F27256" t="str">
            <v>Water</v>
          </cell>
        </row>
        <row r="27257">
          <cell r="B27257">
            <v>197514.76</v>
          </cell>
          <cell r="C27257">
            <v>2014</v>
          </cell>
          <cell r="D27257" t="str">
            <v>700480  OccupationalHealthSafety&amp;EmployeeWellnes</v>
          </cell>
          <cell r="E27257" t="str">
            <v>District 8</v>
          </cell>
          <cell r="F27257" t="str">
            <v>Water</v>
          </cell>
        </row>
        <row r="27258">
          <cell r="B27258">
            <v>53113.13</v>
          </cell>
          <cell r="C27258">
            <v>2014</v>
          </cell>
          <cell r="D27258" t="str">
            <v>700480  OccupationalHealthSafety&amp;EmployeeWellnes</v>
          </cell>
          <cell r="E27258" t="str">
            <v>District 8</v>
          </cell>
          <cell r="F27258" t="str">
            <v>Water</v>
          </cell>
        </row>
        <row r="27259">
          <cell r="B27259">
            <v>707069.35</v>
          </cell>
          <cell r="C27259">
            <v>2014</v>
          </cell>
          <cell r="D27259" t="str">
            <v>700480  OccupationalHealthSafety&amp;EmployeeWellnes</v>
          </cell>
          <cell r="E27259" t="str">
            <v>District 8</v>
          </cell>
          <cell r="F27259" t="str">
            <v>Water</v>
          </cell>
        </row>
        <row r="27260">
          <cell r="B27260">
            <v>14938.03</v>
          </cell>
          <cell r="C27260">
            <v>2014</v>
          </cell>
          <cell r="D27260" t="str">
            <v>700480  OccupationalHealthSafety&amp;EmployeeWellnes</v>
          </cell>
          <cell r="E27260" t="str">
            <v>District 6</v>
          </cell>
          <cell r="F27260" t="str">
            <v>Water</v>
          </cell>
        </row>
        <row r="27261">
          <cell r="B27261">
            <v>1659.72</v>
          </cell>
          <cell r="C27261">
            <v>2014</v>
          </cell>
          <cell r="D27261" t="str">
            <v>700480  OccupationalHealthSafety&amp;EmployeeWellnes</v>
          </cell>
          <cell r="E27261" t="str">
            <v>Informal Settlements</v>
          </cell>
          <cell r="F27261" t="str">
            <v>Sewer</v>
          </cell>
        </row>
        <row r="27262">
          <cell r="B27262">
            <v>131123.09</v>
          </cell>
          <cell r="C27262">
            <v>2014</v>
          </cell>
          <cell r="D27262" t="str">
            <v>700480  OccupationalHealthSafety&amp;EmployeeWellnes</v>
          </cell>
          <cell r="E27262" t="str">
            <v>District 1</v>
          </cell>
          <cell r="F27262" t="str">
            <v>Sewer</v>
          </cell>
        </row>
        <row r="27263">
          <cell r="B27263">
            <v>78009.95</v>
          </cell>
          <cell r="C27263">
            <v>2014</v>
          </cell>
          <cell r="D27263" t="str">
            <v>700480  OccupationalHealthSafety&amp;EmployeeWellnes</v>
          </cell>
          <cell r="E27263" t="str">
            <v>District 7</v>
          </cell>
          <cell r="F27263" t="str">
            <v>Sewer</v>
          </cell>
        </row>
        <row r="27264">
          <cell r="B27264">
            <v>23236.97</v>
          </cell>
          <cell r="C27264">
            <v>2014</v>
          </cell>
          <cell r="D27264" t="str">
            <v>700480  OccupationalHealthSafety&amp;EmployeeWellnes</v>
          </cell>
          <cell r="E27264" t="str">
            <v>District 6</v>
          </cell>
          <cell r="F27264" t="str">
            <v>Sewer</v>
          </cell>
        </row>
        <row r="27265">
          <cell r="B27265">
            <v>1659.72</v>
          </cell>
          <cell r="C27265">
            <v>2014</v>
          </cell>
          <cell r="D27265" t="str">
            <v>700480  OccupationalHealthSafety&amp;EmployeeWellnes</v>
          </cell>
          <cell r="E27265" t="str">
            <v>TOC</v>
          </cell>
          <cell r="F27265" t="str">
            <v>Sewer</v>
          </cell>
        </row>
        <row r="27266">
          <cell r="B27266">
            <v>54772.87</v>
          </cell>
          <cell r="C27266">
            <v>2014</v>
          </cell>
          <cell r="D27266" t="str">
            <v>700480  OccupationalHealthSafety&amp;EmployeeWellnes</v>
          </cell>
          <cell r="E27266" t="str">
            <v>District 3</v>
          </cell>
          <cell r="F27266" t="str">
            <v>Sewer</v>
          </cell>
        </row>
        <row r="27267">
          <cell r="B27267">
            <v>84649.12</v>
          </cell>
          <cell r="C27267">
            <v>2014</v>
          </cell>
          <cell r="D27267" t="str">
            <v>700480  OccupationalHealthSafety&amp;EmployeeWellnes</v>
          </cell>
          <cell r="E27267" t="str">
            <v>District 4</v>
          </cell>
          <cell r="F27267" t="str">
            <v>Sewer</v>
          </cell>
        </row>
        <row r="27268">
          <cell r="B27268">
            <v>63072.03</v>
          </cell>
          <cell r="C27268">
            <v>2014</v>
          </cell>
          <cell r="D27268" t="str">
            <v>700480  OccupationalHealthSafety&amp;EmployeeWellnes</v>
          </cell>
          <cell r="E27268" t="str">
            <v>District 4</v>
          </cell>
          <cell r="F27268" t="str">
            <v>Sewer</v>
          </cell>
        </row>
        <row r="27269">
          <cell r="B27269">
            <v>34855.54</v>
          </cell>
          <cell r="C27269">
            <v>2014</v>
          </cell>
          <cell r="D27269" t="str">
            <v>700480  OccupationalHealthSafety&amp;EmployeeWellnes</v>
          </cell>
          <cell r="E27269" t="str">
            <v>District 4</v>
          </cell>
          <cell r="F27269" t="str">
            <v>Sewer</v>
          </cell>
        </row>
        <row r="27270">
          <cell r="B27270">
            <v>38174.94</v>
          </cell>
          <cell r="C27270">
            <v>2014</v>
          </cell>
          <cell r="D27270" t="str">
            <v>700480  OccupationalHealthSafety&amp;EmployeeWellnes</v>
          </cell>
          <cell r="E27270" t="str">
            <v>District 7</v>
          </cell>
          <cell r="F27270" t="str">
            <v>Sewer</v>
          </cell>
        </row>
        <row r="27271">
          <cell r="B27271">
            <v>16597.98</v>
          </cell>
          <cell r="C27271">
            <v>2014</v>
          </cell>
          <cell r="D27271" t="str">
            <v>700480  OccupationalHealthSafety&amp;EmployeeWellnes</v>
          </cell>
          <cell r="E27271" t="str">
            <v>District 6</v>
          </cell>
          <cell r="F27271" t="str">
            <v>Sewer</v>
          </cell>
        </row>
        <row r="27272">
          <cell r="B27272">
            <v>16597.98</v>
          </cell>
          <cell r="C27272">
            <v>2014</v>
          </cell>
          <cell r="D27272" t="str">
            <v>700480  OccupationalHealthSafety&amp;EmployeeWellnes</v>
          </cell>
          <cell r="E27272" t="str">
            <v>District 6</v>
          </cell>
          <cell r="F27272" t="str">
            <v>Sewer</v>
          </cell>
        </row>
        <row r="27273">
          <cell r="B27273">
            <v>51453.36</v>
          </cell>
          <cell r="C27273">
            <v>2014</v>
          </cell>
          <cell r="D27273" t="str">
            <v>700480  OccupationalHealthSafety&amp;EmployeeWellnes</v>
          </cell>
          <cell r="E27273" t="str">
            <v>District 6</v>
          </cell>
          <cell r="F27273" t="str">
            <v>Sewer</v>
          </cell>
        </row>
        <row r="27274">
          <cell r="B27274">
            <v>1659.72</v>
          </cell>
          <cell r="C27274">
            <v>2014</v>
          </cell>
          <cell r="D27274" t="str">
            <v>700480  OccupationalHealthSafety&amp;EmployeeWellnes</v>
          </cell>
          <cell r="E27274" t="str">
            <v>District 7</v>
          </cell>
          <cell r="F27274" t="str">
            <v>Sewer</v>
          </cell>
        </row>
        <row r="27275">
          <cell r="B27275">
            <v>14938.03</v>
          </cell>
          <cell r="C27275">
            <v>2014</v>
          </cell>
          <cell r="D27275" t="str">
            <v>700480  OccupationalHealthSafety&amp;EmployeeWellnes</v>
          </cell>
          <cell r="E27275" t="str">
            <v>Logistics</v>
          </cell>
          <cell r="F27275" t="str">
            <v>Water</v>
          </cell>
        </row>
        <row r="27276">
          <cell r="B27276">
            <v>36515.339999999997</v>
          </cell>
          <cell r="C27276">
            <v>2014</v>
          </cell>
          <cell r="D27276" t="str">
            <v>700480  OccupationalHealthSafety&amp;EmployeeWellnes</v>
          </cell>
          <cell r="E27276" t="str">
            <v>Informal Settlements</v>
          </cell>
          <cell r="F27276" t="str">
            <v>Water</v>
          </cell>
        </row>
        <row r="27277">
          <cell r="B27277">
            <v>78009.95</v>
          </cell>
          <cell r="C27277">
            <v>2014</v>
          </cell>
          <cell r="D27277" t="str">
            <v>700480  OccupationalHealthSafety&amp;EmployeeWellnes</v>
          </cell>
          <cell r="E27277" t="str">
            <v>TOC</v>
          </cell>
          <cell r="F27277" t="str">
            <v>Water</v>
          </cell>
        </row>
        <row r="27278">
          <cell r="B27278">
            <v>46473.99</v>
          </cell>
          <cell r="C27278">
            <v>2014</v>
          </cell>
          <cell r="D27278" t="str">
            <v>700480  OccupationalHealthSafety&amp;EmployeeWellnes</v>
          </cell>
          <cell r="E27278" t="str">
            <v>Informal Settlements</v>
          </cell>
          <cell r="F27278" t="str">
            <v>Water</v>
          </cell>
        </row>
        <row r="27279">
          <cell r="B27279">
            <v>43154.33</v>
          </cell>
          <cell r="C27279">
            <v>2014</v>
          </cell>
          <cell r="D27279" t="str">
            <v>700480  OccupationalHealthSafety&amp;EmployeeWellnes</v>
          </cell>
          <cell r="E27279" t="str">
            <v>TOC</v>
          </cell>
          <cell r="F27279" t="str">
            <v>Water</v>
          </cell>
        </row>
        <row r="27280">
          <cell r="B27280">
            <v>16597.98</v>
          </cell>
          <cell r="C27280">
            <v>2014</v>
          </cell>
          <cell r="D27280" t="str">
            <v>700480  OccupationalHealthSafety&amp;EmployeeWellnes</v>
          </cell>
          <cell r="E27280" t="str">
            <v>Logistics</v>
          </cell>
          <cell r="F27280" t="str">
            <v>Water</v>
          </cell>
        </row>
        <row r="27281">
          <cell r="B27281">
            <v>44814.2</v>
          </cell>
          <cell r="C27281">
            <v>2014</v>
          </cell>
          <cell r="D27281" t="str">
            <v>700480  OccupationalHealthSafety&amp;EmployeeWellnes</v>
          </cell>
          <cell r="E27281" t="str">
            <v>Logistics</v>
          </cell>
          <cell r="F27281" t="str">
            <v>Water</v>
          </cell>
        </row>
        <row r="27282">
          <cell r="B27282">
            <v>81329.66</v>
          </cell>
          <cell r="C27282">
            <v>2014</v>
          </cell>
          <cell r="D27282" t="str">
            <v>700480  OccupationalHealthSafety&amp;EmployeeWellnes</v>
          </cell>
          <cell r="E27282" t="str">
            <v>Logistics</v>
          </cell>
          <cell r="F27282" t="str">
            <v>Water</v>
          </cell>
        </row>
        <row r="27283">
          <cell r="B27283">
            <v>31535.95</v>
          </cell>
          <cell r="C27283">
            <v>2014</v>
          </cell>
          <cell r="D27283" t="str">
            <v>700480  OccupationalHealthSafety&amp;EmployeeWellnes</v>
          </cell>
          <cell r="E27283" t="str">
            <v>Logistics</v>
          </cell>
          <cell r="F27283" t="str">
            <v>Water</v>
          </cell>
        </row>
        <row r="27284">
          <cell r="B27284">
            <v>63072.03</v>
          </cell>
          <cell r="C27284">
            <v>2014</v>
          </cell>
          <cell r="D27284" t="str">
            <v>700480  OccupationalHealthSafety&amp;EmployeeWellnes</v>
          </cell>
          <cell r="E27284" t="str">
            <v>Logistics</v>
          </cell>
          <cell r="F27284" t="str">
            <v>Water</v>
          </cell>
        </row>
        <row r="27285">
          <cell r="B27285">
            <v>11618.54</v>
          </cell>
          <cell r="C27285">
            <v>2014</v>
          </cell>
          <cell r="D27285" t="str">
            <v>700480  OccupationalHealthSafety&amp;EmployeeWellnes</v>
          </cell>
          <cell r="E27285" t="str">
            <v>District 1</v>
          </cell>
          <cell r="F27285" t="str">
            <v>Water</v>
          </cell>
        </row>
        <row r="27286">
          <cell r="B27286">
            <v>28216.38</v>
          </cell>
          <cell r="C27286">
            <v>2014</v>
          </cell>
          <cell r="D27286" t="str">
            <v>700480  OccupationalHealthSafety&amp;EmployeeWellnes</v>
          </cell>
          <cell r="E27286" t="str">
            <v>District 1</v>
          </cell>
          <cell r="F27286" t="str">
            <v>Water</v>
          </cell>
        </row>
        <row r="27287">
          <cell r="B27287">
            <v>137762.34</v>
          </cell>
          <cell r="C27287">
            <v>2014</v>
          </cell>
          <cell r="D27287" t="str">
            <v>700480  OccupationalHealthSafety&amp;EmployeeWellnes</v>
          </cell>
          <cell r="E27287" t="str">
            <v>District 1</v>
          </cell>
          <cell r="F27287" t="str">
            <v>Water</v>
          </cell>
        </row>
        <row r="27288">
          <cell r="B27288">
            <v>1853.01</v>
          </cell>
          <cell r="C27288">
            <v>2014</v>
          </cell>
          <cell r="D27288" t="str">
            <v>700540  Record Management Administration</v>
          </cell>
          <cell r="E27288" t="str">
            <v>District 4</v>
          </cell>
          <cell r="F27288" t="str">
            <v>Water</v>
          </cell>
        </row>
        <row r="27289">
          <cell r="B27289">
            <v>1853.01</v>
          </cell>
          <cell r="C27289">
            <v>2014</v>
          </cell>
          <cell r="D27289" t="str">
            <v>700540  Record Management Administration</v>
          </cell>
          <cell r="E27289" t="str">
            <v>District 4</v>
          </cell>
          <cell r="F27289" t="str">
            <v>Water</v>
          </cell>
        </row>
        <row r="27290">
          <cell r="B27290">
            <v>1853.01</v>
          </cell>
          <cell r="C27290">
            <v>2014</v>
          </cell>
          <cell r="D27290" t="str">
            <v>700540  Record Management Administration</v>
          </cell>
          <cell r="E27290" t="str">
            <v>District 4</v>
          </cell>
          <cell r="F27290" t="str">
            <v>Water</v>
          </cell>
        </row>
        <row r="27291">
          <cell r="B27291">
            <v>1853.01</v>
          </cell>
          <cell r="C27291">
            <v>2014</v>
          </cell>
          <cell r="D27291" t="str">
            <v>700540  Record Management Administration</v>
          </cell>
          <cell r="E27291" t="str">
            <v>District 4</v>
          </cell>
          <cell r="F27291" t="str">
            <v>Water</v>
          </cell>
        </row>
        <row r="27292">
          <cell r="B27292">
            <v>1853.01</v>
          </cell>
          <cell r="C27292">
            <v>2014</v>
          </cell>
          <cell r="D27292" t="str">
            <v>700540  Record Management Administration</v>
          </cell>
          <cell r="E27292" t="str">
            <v>District 4</v>
          </cell>
          <cell r="F27292" t="str">
            <v>Water</v>
          </cell>
        </row>
        <row r="27293">
          <cell r="B27293">
            <v>1853.01</v>
          </cell>
          <cell r="C27293">
            <v>2014</v>
          </cell>
          <cell r="D27293" t="str">
            <v>700540  Record Management Administration</v>
          </cell>
          <cell r="E27293" t="str">
            <v>District 4</v>
          </cell>
          <cell r="F27293" t="str">
            <v>Water</v>
          </cell>
        </row>
        <row r="27294">
          <cell r="B27294">
            <v>1853.01</v>
          </cell>
          <cell r="C27294">
            <v>2014</v>
          </cell>
          <cell r="D27294" t="str">
            <v>700540  Record Management Administration</v>
          </cell>
          <cell r="E27294" t="str">
            <v>District 3</v>
          </cell>
          <cell r="F27294" t="str">
            <v>Water</v>
          </cell>
        </row>
        <row r="27295">
          <cell r="B27295">
            <v>1853.01</v>
          </cell>
          <cell r="C27295">
            <v>2014</v>
          </cell>
          <cell r="D27295" t="str">
            <v>700540  Record Management Administration</v>
          </cell>
          <cell r="E27295" t="str">
            <v>District 3</v>
          </cell>
          <cell r="F27295" t="str">
            <v>Water</v>
          </cell>
        </row>
        <row r="27296">
          <cell r="B27296">
            <v>1853.01</v>
          </cell>
          <cell r="C27296">
            <v>2014</v>
          </cell>
          <cell r="D27296" t="str">
            <v>700540  Record Management Administration</v>
          </cell>
          <cell r="E27296" t="str">
            <v>District 3</v>
          </cell>
          <cell r="F27296" t="str">
            <v>Water</v>
          </cell>
        </row>
        <row r="27297">
          <cell r="B27297">
            <v>1853.01</v>
          </cell>
          <cell r="C27297">
            <v>2014</v>
          </cell>
          <cell r="D27297" t="str">
            <v>700540  Record Management Administration</v>
          </cell>
          <cell r="E27297" t="str">
            <v>District 3</v>
          </cell>
          <cell r="F27297" t="str">
            <v>Water</v>
          </cell>
        </row>
        <row r="27298">
          <cell r="B27298">
            <v>1853.01</v>
          </cell>
          <cell r="C27298">
            <v>2014</v>
          </cell>
          <cell r="D27298" t="str">
            <v>700540  Record Management Administration</v>
          </cell>
          <cell r="E27298" t="str">
            <v>District 6</v>
          </cell>
          <cell r="F27298" t="str">
            <v>Water</v>
          </cell>
        </row>
        <row r="27299">
          <cell r="B27299">
            <v>1853.01</v>
          </cell>
          <cell r="C27299">
            <v>2014</v>
          </cell>
          <cell r="D27299" t="str">
            <v>700540  Record Management Administration</v>
          </cell>
          <cell r="E27299" t="str">
            <v>District 8</v>
          </cell>
          <cell r="F27299" t="str">
            <v>Water</v>
          </cell>
        </row>
        <row r="27300">
          <cell r="B27300">
            <v>1853.01</v>
          </cell>
          <cell r="C27300">
            <v>2014</v>
          </cell>
          <cell r="D27300" t="str">
            <v>700540  Record Management Administration</v>
          </cell>
          <cell r="E27300" t="str">
            <v>District 8</v>
          </cell>
          <cell r="F27300" t="str">
            <v>Water</v>
          </cell>
        </row>
        <row r="27301">
          <cell r="B27301">
            <v>1853.01</v>
          </cell>
          <cell r="C27301">
            <v>2014</v>
          </cell>
          <cell r="D27301" t="str">
            <v>700540  Record Management Administration</v>
          </cell>
          <cell r="E27301" t="str">
            <v>District 6</v>
          </cell>
          <cell r="F27301" t="str">
            <v>Water</v>
          </cell>
        </row>
        <row r="27302">
          <cell r="B27302">
            <v>1853.01</v>
          </cell>
          <cell r="C27302">
            <v>2014</v>
          </cell>
          <cell r="D27302" t="str">
            <v>700540  Record Management Administration</v>
          </cell>
          <cell r="E27302" t="str">
            <v>TOC</v>
          </cell>
          <cell r="F27302" t="str">
            <v>Water</v>
          </cell>
        </row>
        <row r="27303">
          <cell r="B27303">
            <v>1853.01</v>
          </cell>
          <cell r="C27303">
            <v>2014</v>
          </cell>
          <cell r="D27303" t="str">
            <v>700540  Record Management Administration</v>
          </cell>
          <cell r="E27303" t="str">
            <v>District 1</v>
          </cell>
          <cell r="F27303" t="str">
            <v>Water</v>
          </cell>
        </row>
        <row r="27304">
          <cell r="B27304">
            <v>1853.01</v>
          </cell>
          <cell r="C27304">
            <v>2014</v>
          </cell>
          <cell r="D27304" t="str">
            <v>700540  Record Management Administration</v>
          </cell>
          <cell r="E27304" t="str">
            <v>District 1</v>
          </cell>
          <cell r="F27304" t="str">
            <v>Water</v>
          </cell>
        </row>
        <row r="27305">
          <cell r="B27305">
            <v>1853.01</v>
          </cell>
          <cell r="C27305">
            <v>2014</v>
          </cell>
          <cell r="D27305" t="str">
            <v>700540  Record Management Administration</v>
          </cell>
          <cell r="E27305" t="str">
            <v>District 1</v>
          </cell>
          <cell r="F27305" t="str">
            <v>Water</v>
          </cell>
        </row>
        <row r="27306">
          <cell r="B27306">
            <v>1853.01</v>
          </cell>
          <cell r="C27306">
            <v>2014</v>
          </cell>
          <cell r="D27306" t="str">
            <v>700540  Record Management Administration</v>
          </cell>
          <cell r="E27306" t="str">
            <v>District 1</v>
          </cell>
          <cell r="F27306" t="str">
            <v>Water</v>
          </cell>
        </row>
        <row r="27307">
          <cell r="B27307">
            <v>1853.01</v>
          </cell>
          <cell r="C27307">
            <v>2014</v>
          </cell>
          <cell r="D27307" t="str">
            <v>700540  Record Management Administration</v>
          </cell>
          <cell r="E27307" t="str">
            <v>District 1</v>
          </cell>
          <cell r="F27307" t="str">
            <v>Water</v>
          </cell>
        </row>
        <row r="27308">
          <cell r="B27308">
            <v>1853.01</v>
          </cell>
          <cell r="C27308">
            <v>2014</v>
          </cell>
          <cell r="D27308" t="str">
            <v>700540  Record Management Administration</v>
          </cell>
          <cell r="E27308" t="str">
            <v>Logistics</v>
          </cell>
          <cell r="F27308" t="str">
            <v>Water</v>
          </cell>
        </row>
        <row r="27309">
          <cell r="B27309">
            <v>1853.01</v>
          </cell>
          <cell r="C27309">
            <v>2014</v>
          </cell>
          <cell r="D27309" t="str">
            <v>700540  Record Management Administration</v>
          </cell>
          <cell r="E27309" t="str">
            <v>Logistics</v>
          </cell>
          <cell r="F27309" t="str">
            <v>Water</v>
          </cell>
        </row>
        <row r="27310">
          <cell r="B27310">
            <v>1853.01</v>
          </cell>
          <cell r="C27310">
            <v>2014</v>
          </cell>
          <cell r="D27310" t="str">
            <v>700540  Record Management Administration</v>
          </cell>
          <cell r="E27310" t="str">
            <v>Logistics</v>
          </cell>
          <cell r="F27310" t="str">
            <v>Water</v>
          </cell>
        </row>
        <row r="27311">
          <cell r="B27311">
            <v>1853.01</v>
          </cell>
          <cell r="C27311">
            <v>2014</v>
          </cell>
          <cell r="D27311" t="str">
            <v>700540  Record Management Administration</v>
          </cell>
          <cell r="E27311" t="str">
            <v>Logistics</v>
          </cell>
          <cell r="F27311" t="str">
            <v>Water</v>
          </cell>
        </row>
        <row r="27312">
          <cell r="B27312">
            <v>1853.01</v>
          </cell>
          <cell r="C27312">
            <v>2014</v>
          </cell>
          <cell r="D27312" t="str">
            <v>700540  Record Management Administration</v>
          </cell>
          <cell r="E27312" t="str">
            <v>Logistics</v>
          </cell>
          <cell r="F27312" t="str">
            <v>Water</v>
          </cell>
        </row>
        <row r="27313">
          <cell r="B27313">
            <v>1853.01</v>
          </cell>
          <cell r="C27313">
            <v>2014</v>
          </cell>
          <cell r="D27313" t="str">
            <v>700540  Record Management Administration</v>
          </cell>
          <cell r="E27313" t="str">
            <v>Logistics</v>
          </cell>
          <cell r="F27313" t="str">
            <v>Water</v>
          </cell>
        </row>
        <row r="27314">
          <cell r="B27314">
            <v>1853.01</v>
          </cell>
          <cell r="C27314">
            <v>2014</v>
          </cell>
          <cell r="D27314" t="str">
            <v>700540  Record Management Administration</v>
          </cell>
          <cell r="E27314" t="str">
            <v>District 8</v>
          </cell>
          <cell r="F27314" t="str">
            <v>Water</v>
          </cell>
        </row>
        <row r="27315">
          <cell r="B27315">
            <v>1853.01</v>
          </cell>
          <cell r="C27315">
            <v>2014</v>
          </cell>
          <cell r="D27315" t="str">
            <v>700540  Record Management Administration</v>
          </cell>
          <cell r="E27315" t="e">
            <v>#N/A</v>
          </cell>
          <cell r="F27315" t="str">
            <v>Sewer</v>
          </cell>
        </row>
        <row r="27316">
          <cell r="B27316">
            <v>1853.01</v>
          </cell>
          <cell r="C27316">
            <v>2014</v>
          </cell>
          <cell r="D27316" t="str">
            <v>700540  Record Management Administration</v>
          </cell>
          <cell r="E27316" t="e">
            <v>#N/A</v>
          </cell>
          <cell r="F27316" t="str">
            <v>Sewer</v>
          </cell>
        </row>
        <row r="27317">
          <cell r="B27317">
            <v>1853.01</v>
          </cell>
          <cell r="C27317">
            <v>2014</v>
          </cell>
          <cell r="D27317" t="str">
            <v>700540  Record Management Administration</v>
          </cell>
          <cell r="E27317" t="str">
            <v>District 8</v>
          </cell>
          <cell r="F27317" t="str">
            <v>Water</v>
          </cell>
        </row>
        <row r="27318">
          <cell r="B27318">
            <v>1853.01</v>
          </cell>
          <cell r="C27318">
            <v>2014</v>
          </cell>
          <cell r="D27318" t="str">
            <v>700540  Record Management Administration</v>
          </cell>
          <cell r="E27318" t="str">
            <v>District 8</v>
          </cell>
          <cell r="F27318" t="str">
            <v>Water</v>
          </cell>
        </row>
        <row r="27319">
          <cell r="B27319">
            <v>1853.01</v>
          </cell>
          <cell r="C27319">
            <v>2014</v>
          </cell>
          <cell r="D27319" t="str">
            <v>700540  Record Management Administration</v>
          </cell>
          <cell r="E27319" t="str">
            <v>District 8</v>
          </cell>
          <cell r="F27319" t="str">
            <v>Water</v>
          </cell>
        </row>
        <row r="27320">
          <cell r="B27320">
            <v>1853.01</v>
          </cell>
          <cell r="C27320">
            <v>2014</v>
          </cell>
          <cell r="D27320" t="str">
            <v>700540  Record Management Administration</v>
          </cell>
          <cell r="E27320" t="str">
            <v>District 8</v>
          </cell>
          <cell r="F27320" t="str">
            <v>Water</v>
          </cell>
        </row>
        <row r="27321">
          <cell r="B27321">
            <v>1853.01</v>
          </cell>
          <cell r="C27321">
            <v>2014</v>
          </cell>
          <cell r="D27321" t="str">
            <v>700540  Record Management Administration</v>
          </cell>
          <cell r="E27321" t="str">
            <v>District 8</v>
          </cell>
          <cell r="F27321" t="str">
            <v>Water</v>
          </cell>
        </row>
        <row r="27322">
          <cell r="B27322">
            <v>1853.01</v>
          </cell>
          <cell r="C27322">
            <v>2014</v>
          </cell>
          <cell r="D27322" t="str">
            <v>700540  Record Management Administration</v>
          </cell>
          <cell r="E27322" t="str">
            <v>District 8</v>
          </cell>
          <cell r="F27322" t="str">
            <v>Water</v>
          </cell>
        </row>
        <row r="27323">
          <cell r="B27323">
            <v>1853.01</v>
          </cell>
          <cell r="C27323">
            <v>2014</v>
          </cell>
          <cell r="D27323" t="str">
            <v>700540  Record Management Administration</v>
          </cell>
          <cell r="E27323" t="str">
            <v>District 8</v>
          </cell>
          <cell r="F27323" t="str">
            <v>Water</v>
          </cell>
        </row>
        <row r="27324">
          <cell r="B27324">
            <v>1853.01</v>
          </cell>
          <cell r="C27324">
            <v>2014</v>
          </cell>
          <cell r="D27324" t="str">
            <v>700540  Record Management Administration</v>
          </cell>
          <cell r="E27324" t="str">
            <v>District 8</v>
          </cell>
          <cell r="F27324" t="str">
            <v>Water</v>
          </cell>
        </row>
        <row r="27325">
          <cell r="B27325">
            <v>1853.01</v>
          </cell>
          <cell r="C27325">
            <v>2014</v>
          </cell>
          <cell r="D27325" t="str">
            <v>700540  Record Management Administration</v>
          </cell>
          <cell r="E27325" t="str">
            <v>District 8</v>
          </cell>
          <cell r="F27325" t="str">
            <v>Water</v>
          </cell>
        </row>
        <row r="27326">
          <cell r="B27326">
            <v>1853.01</v>
          </cell>
          <cell r="C27326">
            <v>2014</v>
          </cell>
          <cell r="D27326" t="str">
            <v>700540  Record Management Administration</v>
          </cell>
          <cell r="E27326" t="str">
            <v>District 8</v>
          </cell>
          <cell r="F27326" t="str">
            <v>Water</v>
          </cell>
        </row>
        <row r="27327">
          <cell r="B27327">
            <v>1853.01</v>
          </cell>
          <cell r="C27327">
            <v>2014</v>
          </cell>
          <cell r="D27327" t="str">
            <v>700540  Record Management Administration</v>
          </cell>
          <cell r="E27327" t="str">
            <v>District 8</v>
          </cell>
          <cell r="F27327" t="str">
            <v>Water</v>
          </cell>
        </row>
        <row r="27328">
          <cell r="B27328">
            <v>1853.01</v>
          </cell>
          <cell r="C27328">
            <v>2014</v>
          </cell>
          <cell r="D27328" t="str">
            <v>700540  Record Management Administration</v>
          </cell>
          <cell r="E27328" t="str">
            <v>District 6</v>
          </cell>
          <cell r="F27328" t="str">
            <v>Water</v>
          </cell>
        </row>
        <row r="27329">
          <cell r="B27329">
            <v>1853.01</v>
          </cell>
          <cell r="C27329">
            <v>2014</v>
          </cell>
          <cell r="D27329" t="str">
            <v>700540  Record Management Administration</v>
          </cell>
          <cell r="E27329" t="str">
            <v>District 6</v>
          </cell>
          <cell r="F27329" t="str">
            <v>Water</v>
          </cell>
        </row>
        <row r="27330">
          <cell r="B27330">
            <v>1853.01</v>
          </cell>
          <cell r="C27330">
            <v>2014</v>
          </cell>
          <cell r="D27330" t="str">
            <v>700540  Record Management Administration</v>
          </cell>
          <cell r="E27330" t="str">
            <v>District 6</v>
          </cell>
          <cell r="F27330" t="str">
            <v>Water</v>
          </cell>
        </row>
        <row r="27331">
          <cell r="B27331">
            <v>1853.01</v>
          </cell>
          <cell r="C27331">
            <v>2014</v>
          </cell>
          <cell r="D27331" t="str">
            <v>700540  Record Management Administration</v>
          </cell>
          <cell r="E27331" t="str">
            <v>District 6</v>
          </cell>
          <cell r="F27331" t="str">
            <v>Water</v>
          </cell>
        </row>
        <row r="27332">
          <cell r="B27332">
            <v>1853.01</v>
          </cell>
          <cell r="C27332">
            <v>2014</v>
          </cell>
          <cell r="D27332" t="str">
            <v>700540  Record Management Administration</v>
          </cell>
          <cell r="E27332" t="str">
            <v>District 6</v>
          </cell>
          <cell r="F27332" t="str">
            <v>Water</v>
          </cell>
        </row>
        <row r="27333">
          <cell r="B27333">
            <v>1853.01</v>
          </cell>
          <cell r="C27333">
            <v>2014</v>
          </cell>
          <cell r="D27333" t="str">
            <v>700540  Record Management Administration</v>
          </cell>
          <cell r="E27333" t="str">
            <v>District 6</v>
          </cell>
          <cell r="F27333" t="str">
            <v>Water</v>
          </cell>
        </row>
        <row r="27334">
          <cell r="B27334">
            <v>1853.01</v>
          </cell>
          <cell r="C27334">
            <v>2014</v>
          </cell>
          <cell r="D27334" t="str">
            <v>700540  Record Management Administration</v>
          </cell>
          <cell r="E27334" t="str">
            <v>District 6</v>
          </cell>
          <cell r="F27334" t="str">
            <v>Water</v>
          </cell>
        </row>
        <row r="27335">
          <cell r="B27335">
            <v>1853.01</v>
          </cell>
          <cell r="C27335">
            <v>2014</v>
          </cell>
          <cell r="D27335" t="str">
            <v>700540  Record Management Administration</v>
          </cell>
          <cell r="E27335" t="str">
            <v>District 8</v>
          </cell>
          <cell r="F27335" t="str">
            <v>Water</v>
          </cell>
        </row>
        <row r="27336">
          <cell r="B27336">
            <v>1853.01</v>
          </cell>
          <cell r="C27336">
            <v>2014</v>
          </cell>
          <cell r="D27336" t="str">
            <v>700540  Record Management Administration</v>
          </cell>
          <cell r="E27336" t="str">
            <v>District 8</v>
          </cell>
          <cell r="F27336" t="str">
            <v>Water</v>
          </cell>
        </row>
        <row r="27337">
          <cell r="B27337">
            <v>1853.01</v>
          </cell>
          <cell r="C27337">
            <v>2014</v>
          </cell>
          <cell r="D27337" t="str">
            <v>700540  Record Management Administration</v>
          </cell>
          <cell r="E27337" t="str">
            <v>District 8</v>
          </cell>
          <cell r="F27337" t="str">
            <v>Water</v>
          </cell>
        </row>
        <row r="27338">
          <cell r="B27338">
            <v>1853.01</v>
          </cell>
          <cell r="C27338">
            <v>2014</v>
          </cell>
          <cell r="D27338" t="str">
            <v>700540  Record Management Administration</v>
          </cell>
          <cell r="E27338" t="str">
            <v>District 8</v>
          </cell>
          <cell r="F27338" t="str">
            <v>Water</v>
          </cell>
        </row>
        <row r="27339">
          <cell r="B27339">
            <v>1853.01</v>
          </cell>
          <cell r="C27339">
            <v>2014</v>
          </cell>
          <cell r="D27339" t="str">
            <v>700540  Record Management Administration</v>
          </cell>
          <cell r="E27339" t="str">
            <v>District 1</v>
          </cell>
          <cell r="F27339" t="str">
            <v>Water</v>
          </cell>
        </row>
        <row r="27340">
          <cell r="B27340">
            <v>1853.01</v>
          </cell>
          <cell r="C27340">
            <v>2014</v>
          </cell>
          <cell r="D27340" t="str">
            <v>700540  Record Management Administration</v>
          </cell>
          <cell r="E27340" t="str">
            <v>District 8</v>
          </cell>
          <cell r="F27340" t="str">
            <v>Water</v>
          </cell>
        </row>
        <row r="27341">
          <cell r="B27341">
            <v>1853.01</v>
          </cell>
          <cell r="C27341">
            <v>2014</v>
          </cell>
          <cell r="D27341" t="str">
            <v>700540  Record Management Administration</v>
          </cell>
          <cell r="E27341" t="str">
            <v>Logistics</v>
          </cell>
          <cell r="F27341" t="str">
            <v>Water</v>
          </cell>
        </row>
        <row r="27342">
          <cell r="B27342">
            <v>1853.01</v>
          </cell>
          <cell r="C27342">
            <v>2014</v>
          </cell>
          <cell r="D27342" t="str">
            <v>700540  Record Management Administration</v>
          </cell>
          <cell r="E27342" t="str">
            <v>District 4</v>
          </cell>
          <cell r="F27342" t="str">
            <v>Sewer</v>
          </cell>
        </row>
        <row r="27343">
          <cell r="B27343">
            <v>1853.01</v>
          </cell>
          <cell r="C27343">
            <v>2014</v>
          </cell>
          <cell r="D27343" t="str">
            <v>700540  Record Management Administration</v>
          </cell>
          <cell r="E27343" t="str">
            <v>District 4</v>
          </cell>
          <cell r="F27343" t="str">
            <v>Sewer</v>
          </cell>
        </row>
        <row r="27344">
          <cell r="B27344">
            <v>1853.01</v>
          </cell>
          <cell r="C27344">
            <v>2014</v>
          </cell>
          <cell r="D27344" t="str">
            <v>700540  Record Management Administration</v>
          </cell>
          <cell r="E27344" t="str">
            <v>District 4</v>
          </cell>
          <cell r="F27344" t="str">
            <v>Sewer</v>
          </cell>
        </row>
        <row r="27345">
          <cell r="B27345">
            <v>1853.01</v>
          </cell>
          <cell r="C27345">
            <v>2014</v>
          </cell>
          <cell r="D27345" t="str">
            <v>700540  Record Management Administration</v>
          </cell>
          <cell r="E27345" t="str">
            <v>District 3</v>
          </cell>
          <cell r="F27345" t="str">
            <v>Sewer</v>
          </cell>
        </row>
        <row r="27346">
          <cell r="B27346">
            <v>1853.01</v>
          </cell>
          <cell r="C27346">
            <v>2014</v>
          </cell>
          <cell r="D27346" t="str">
            <v>700540  Record Management Administration</v>
          </cell>
          <cell r="E27346" t="str">
            <v>District 3</v>
          </cell>
          <cell r="F27346" t="str">
            <v>Sewer</v>
          </cell>
        </row>
        <row r="27347">
          <cell r="B27347">
            <v>1853.01</v>
          </cell>
          <cell r="C27347">
            <v>2014</v>
          </cell>
          <cell r="D27347" t="str">
            <v>700540  Record Management Administration</v>
          </cell>
          <cell r="E27347" t="str">
            <v>District 3</v>
          </cell>
          <cell r="F27347" t="str">
            <v>Sewer</v>
          </cell>
        </row>
        <row r="27348">
          <cell r="B27348">
            <v>1853.01</v>
          </cell>
          <cell r="C27348">
            <v>2014</v>
          </cell>
          <cell r="D27348" t="str">
            <v>700540  Record Management Administration</v>
          </cell>
          <cell r="E27348" t="str">
            <v>TOC</v>
          </cell>
          <cell r="F27348" t="str">
            <v>Sewer</v>
          </cell>
        </row>
        <row r="27349">
          <cell r="B27349">
            <v>1853.01</v>
          </cell>
          <cell r="C27349">
            <v>2014</v>
          </cell>
          <cell r="D27349" t="str">
            <v>700540  Record Management Administration</v>
          </cell>
          <cell r="E27349" t="str">
            <v>District 7</v>
          </cell>
          <cell r="F27349" t="str">
            <v>Sewer</v>
          </cell>
        </row>
        <row r="27350">
          <cell r="B27350">
            <v>1853.01</v>
          </cell>
          <cell r="C27350">
            <v>2014</v>
          </cell>
          <cell r="D27350" t="str">
            <v>700540  Record Management Administration</v>
          </cell>
          <cell r="E27350" t="str">
            <v>District 7</v>
          </cell>
          <cell r="F27350" t="str">
            <v>Sewer</v>
          </cell>
        </row>
        <row r="27351">
          <cell r="B27351">
            <v>1853.01</v>
          </cell>
          <cell r="C27351">
            <v>2014</v>
          </cell>
          <cell r="D27351" t="str">
            <v>700540  Record Management Administration</v>
          </cell>
          <cell r="E27351" t="str">
            <v>District 6</v>
          </cell>
          <cell r="F27351" t="str">
            <v>Sewer</v>
          </cell>
        </row>
        <row r="27352">
          <cell r="B27352">
            <v>1853.01</v>
          </cell>
          <cell r="C27352">
            <v>2014</v>
          </cell>
          <cell r="D27352" t="str">
            <v>700540  Record Management Administration</v>
          </cell>
          <cell r="E27352" t="str">
            <v>District 7</v>
          </cell>
          <cell r="F27352" t="str">
            <v>Sewer</v>
          </cell>
        </row>
        <row r="27353">
          <cell r="B27353">
            <v>1853.01</v>
          </cell>
          <cell r="C27353">
            <v>2014</v>
          </cell>
          <cell r="D27353" t="str">
            <v>700540  Record Management Administration</v>
          </cell>
          <cell r="E27353" t="str">
            <v>District 1</v>
          </cell>
          <cell r="F27353" t="str">
            <v>Sewer</v>
          </cell>
        </row>
        <row r="27354">
          <cell r="B27354">
            <v>1853.01</v>
          </cell>
          <cell r="C27354">
            <v>2014</v>
          </cell>
          <cell r="D27354" t="str">
            <v>700540  Record Management Administration</v>
          </cell>
          <cell r="E27354" t="str">
            <v>District 1</v>
          </cell>
          <cell r="F27354" t="str">
            <v>Sewer</v>
          </cell>
        </row>
        <row r="27355">
          <cell r="B27355">
            <v>1853.01</v>
          </cell>
          <cell r="C27355">
            <v>2014</v>
          </cell>
          <cell r="D27355" t="str">
            <v>700540  Record Management Administration</v>
          </cell>
          <cell r="E27355" t="str">
            <v>District 1</v>
          </cell>
          <cell r="F27355" t="str">
            <v>Sewer</v>
          </cell>
        </row>
        <row r="27356">
          <cell r="B27356">
            <v>1853.01</v>
          </cell>
          <cell r="C27356">
            <v>2014</v>
          </cell>
          <cell r="D27356" t="str">
            <v>700540  Record Management Administration</v>
          </cell>
          <cell r="E27356" t="str">
            <v>Logistics</v>
          </cell>
          <cell r="F27356" t="str">
            <v>Sewer</v>
          </cell>
        </row>
        <row r="27357">
          <cell r="B27357">
            <v>1853.01</v>
          </cell>
          <cell r="C27357">
            <v>2014</v>
          </cell>
          <cell r="D27357" t="str">
            <v>700540  Record Management Administration</v>
          </cell>
          <cell r="E27357" t="str">
            <v>Logistics</v>
          </cell>
          <cell r="F27357" t="str">
            <v>Sewer</v>
          </cell>
        </row>
        <row r="27358">
          <cell r="B27358">
            <v>1853.01</v>
          </cell>
          <cell r="C27358">
            <v>2014</v>
          </cell>
          <cell r="D27358" t="str">
            <v>700540  Record Management Administration</v>
          </cell>
          <cell r="E27358" t="str">
            <v>Logistics</v>
          </cell>
          <cell r="F27358" t="str">
            <v>Sewer</v>
          </cell>
        </row>
        <row r="27359">
          <cell r="B27359">
            <v>1853.01</v>
          </cell>
          <cell r="C27359">
            <v>2014</v>
          </cell>
          <cell r="D27359" t="str">
            <v>700540  Record Management Administration</v>
          </cell>
          <cell r="E27359" t="str">
            <v>Logistics</v>
          </cell>
          <cell r="F27359" t="str">
            <v>Sewer</v>
          </cell>
        </row>
        <row r="27360">
          <cell r="B27360">
            <v>1853.01</v>
          </cell>
          <cell r="C27360">
            <v>2014</v>
          </cell>
          <cell r="D27360" t="str">
            <v>700540  Record Management Administration</v>
          </cell>
          <cell r="E27360" t="str">
            <v>Logistics</v>
          </cell>
          <cell r="F27360" t="str">
            <v>Sewer</v>
          </cell>
        </row>
        <row r="27361">
          <cell r="B27361">
            <v>1853.01</v>
          </cell>
          <cell r="C27361">
            <v>2014</v>
          </cell>
          <cell r="D27361" t="str">
            <v>700540  Record Management Administration</v>
          </cell>
          <cell r="E27361" t="str">
            <v>Logistics</v>
          </cell>
          <cell r="F27361" t="str">
            <v>Sewer</v>
          </cell>
        </row>
        <row r="27362">
          <cell r="B27362">
            <v>1853.01</v>
          </cell>
          <cell r="C27362">
            <v>2014</v>
          </cell>
          <cell r="D27362" t="str">
            <v>700540  Record Management Administration</v>
          </cell>
          <cell r="E27362" t="str">
            <v>Logistics</v>
          </cell>
          <cell r="F27362" t="str">
            <v>Sewer</v>
          </cell>
        </row>
        <row r="27363">
          <cell r="B27363">
            <v>1853.01</v>
          </cell>
          <cell r="C27363">
            <v>2014</v>
          </cell>
          <cell r="D27363" t="str">
            <v>700540  Record Management Administration</v>
          </cell>
          <cell r="E27363" t="str">
            <v>Informal Settlements</v>
          </cell>
          <cell r="F27363" t="str">
            <v>Sewer</v>
          </cell>
        </row>
        <row r="27364">
          <cell r="B27364">
            <v>1853.01</v>
          </cell>
          <cell r="C27364">
            <v>2014</v>
          </cell>
          <cell r="D27364" t="str">
            <v>700540  Record Management Administration</v>
          </cell>
          <cell r="E27364" t="str">
            <v>TOC</v>
          </cell>
          <cell r="F27364" t="str">
            <v>Sewer</v>
          </cell>
        </row>
        <row r="27365">
          <cell r="B27365">
            <v>1853.01</v>
          </cell>
          <cell r="C27365">
            <v>2014</v>
          </cell>
          <cell r="D27365" t="str">
            <v>700540  Record Management Administration</v>
          </cell>
          <cell r="E27365" t="str">
            <v>Planning &amp; Design</v>
          </cell>
          <cell r="F27365" t="str">
            <v>Sewer</v>
          </cell>
        </row>
        <row r="27366">
          <cell r="B27366">
            <v>1853.01</v>
          </cell>
          <cell r="C27366">
            <v>2014</v>
          </cell>
          <cell r="D27366" t="str">
            <v>700540  Record Management Administration</v>
          </cell>
          <cell r="E27366" t="str">
            <v>Planning &amp; Design</v>
          </cell>
          <cell r="F27366" t="str">
            <v>Sewer</v>
          </cell>
        </row>
        <row r="27367">
          <cell r="B27367">
            <v>1853.01</v>
          </cell>
          <cell r="C27367">
            <v>2014</v>
          </cell>
          <cell r="D27367" t="str">
            <v>700540  Record Management Administration</v>
          </cell>
          <cell r="E27367" t="str">
            <v>Informal Settlements</v>
          </cell>
          <cell r="F27367" t="str">
            <v>Sewer</v>
          </cell>
        </row>
        <row r="27368">
          <cell r="B27368">
            <v>1853.01</v>
          </cell>
          <cell r="C27368">
            <v>2014</v>
          </cell>
          <cell r="D27368" t="str">
            <v>700540  Record Management Administration</v>
          </cell>
          <cell r="E27368" t="str">
            <v>District 4</v>
          </cell>
          <cell r="F27368" t="str">
            <v>Sewer</v>
          </cell>
        </row>
        <row r="27369">
          <cell r="B27369">
            <v>1853.01</v>
          </cell>
          <cell r="C27369">
            <v>2014</v>
          </cell>
          <cell r="D27369" t="str">
            <v>700540  Record Management Administration</v>
          </cell>
          <cell r="E27369" t="str">
            <v>Logistics</v>
          </cell>
          <cell r="F27369" t="str">
            <v>Water</v>
          </cell>
        </row>
        <row r="27370">
          <cell r="B27370">
            <v>1853.01</v>
          </cell>
          <cell r="C27370">
            <v>2014</v>
          </cell>
          <cell r="D27370" t="str">
            <v>700540  Record Management Administration</v>
          </cell>
          <cell r="E27370" t="str">
            <v>Logistics</v>
          </cell>
          <cell r="F27370" t="str">
            <v>Water</v>
          </cell>
        </row>
        <row r="27371">
          <cell r="B27371">
            <v>1853.01</v>
          </cell>
          <cell r="C27371">
            <v>2014</v>
          </cell>
          <cell r="D27371" t="str">
            <v>700540  Record Management Administration</v>
          </cell>
          <cell r="E27371" t="str">
            <v>TOC</v>
          </cell>
          <cell r="F27371" t="str">
            <v>Water</v>
          </cell>
        </row>
        <row r="27372">
          <cell r="B27372">
            <v>1853.01</v>
          </cell>
          <cell r="C27372">
            <v>2014</v>
          </cell>
          <cell r="D27372" t="str">
            <v>700540  Record Management Administration</v>
          </cell>
          <cell r="E27372" t="str">
            <v>Informal Settlements</v>
          </cell>
          <cell r="F27372" t="str">
            <v>Water</v>
          </cell>
        </row>
        <row r="27373">
          <cell r="B27373">
            <v>1853.01</v>
          </cell>
          <cell r="C27373">
            <v>2014</v>
          </cell>
          <cell r="D27373" t="str">
            <v>700540  Record Management Administration</v>
          </cell>
          <cell r="E27373" t="str">
            <v>TOC</v>
          </cell>
          <cell r="F27373" t="str">
            <v>Water</v>
          </cell>
        </row>
        <row r="27374">
          <cell r="B27374">
            <v>1853.01</v>
          </cell>
          <cell r="C27374">
            <v>2014</v>
          </cell>
          <cell r="D27374" t="str">
            <v>700540  Record Management Administration</v>
          </cell>
          <cell r="E27374" t="str">
            <v>Planning &amp; Design</v>
          </cell>
          <cell r="F27374" t="str">
            <v>Water</v>
          </cell>
        </row>
        <row r="27375">
          <cell r="B27375">
            <v>1853.01</v>
          </cell>
          <cell r="C27375">
            <v>2014</v>
          </cell>
          <cell r="D27375" t="str">
            <v>700540  Record Management Administration</v>
          </cell>
          <cell r="E27375" t="str">
            <v>Informal Settlements</v>
          </cell>
          <cell r="F27375" t="str">
            <v>Water</v>
          </cell>
        </row>
        <row r="27376">
          <cell r="B27376">
            <v>1853.01</v>
          </cell>
          <cell r="C27376">
            <v>2014</v>
          </cell>
          <cell r="D27376" t="str">
            <v>700540  Record Management Administration</v>
          </cell>
          <cell r="E27376" t="str">
            <v>Logistics</v>
          </cell>
          <cell r="F27376" t="str">
            <v>Water</v>
          </cell>
        </row>
        <row r="27377">
          <cell r="B27377">
            <v>1853.01</v>
          </cell>
          <cell r="C27377">
            <v>2014</v>
          </cell>
          <cell r="D27377" t="str">
            <v>700540  Record Management Administration</v>
          </cell>
          <cell r="E27377" t="str">
            <v>District 7</v>
          </cell>
          <cell r="F27377" t="str">
            <v>Sewer</v>
          </cell>
        </row>
        <row r="27378">
          <cell r="B27378">
            <v>1853.01</v>
          </cell>
          <cell r="C27378">
            <v>2014</v>
          </cell>
          <cell r="D27378" t="str">
            <v>700540  Record Management Administration</v>
          </cell>
          <cell r="E27378" t="str">
            <v>District 7</v>
          </cell>
          <cell r="F27378" t="str">
            <v>Sewer</v>
          </cell>
        </row>
        <row r="27379">
          <cell r="B27379">
            <v>1853.01</v>
          </cell>
          <cell r="C27379">
            <v>2014</v>
          </cell>
          <cell r="D27379" t="str">
            <v>700540  Record Management Administration</v>
          </cell>
          <cell r="E27379" t="str">
            <v>District 7</v>
          </cell>
          <cell r="F27379" t="str">
            <v>Sewer</v>
          </cell>
        </row>
        <row r="27380">
          <cell r="B27380">
            <v>1853.01</v>
          </cell>
          <cell r="C27380">
            <v>2014</v>
          </cell>
          <cell r="D27380" t="str">
            <v>700540  Record Management Administration</v>
          </cell>
          <cell r="E27380" t="str">
            <v>District 7</v>
          </cell>
          <cell r="F27380" t="str">
            <v>Sewer</v>
          </cell>
        </row>
        <row r="27381">
          <cell r="B27381">
            <v>1853.01</v>
          </cell>
          <cell r="C27381">
            <v>2014</v>
          </cell>
          <cell r="D27381" t="str">
            <v>700540  Record Management Administration</v>
          </cell>
          <cell r="E27381" t="str">
            <v>District 7</v>
          </cell>
          <cell r="F27381" t="str">
            <v>Sewer</v>
          </cell>
        </row>
        <row r="27382">
          <cell r="B27382">
            <v>1853.01</v>
          </cell>
          <cell r="C27382">
            <v>2014</v>
          </cell>
          <cell r="D27382" t="str">
            <v>700540  Record Management Administration</v>
          </cell>
          <cell r="E27382" t="str">
            <v>District 7</v>
          </cell>
          <cell r="F27382" t="str">
            <v>Sewer</v>
          </cell>
        </row>
        <row r="27383">
          <cell r="B27383">
            <v>1853.01</v>
          </cell>
          <cell r="C27383">
            <v>2014</v>
          </cell>
          <cell r="D27383" t="str">
            <v>700540  Record Management Administration</v>
          </cell>
          <cell r="E27383" t="str">
            <v>District 6</v>
          </cell>
          <cell r="F27383" t="str">
            <v>Sewer</v>
          </cell>
        </row>
        <row r="27384">
          <cell r="B27384">
            <v>1853.01</v>
          </cell>
          <cell r="C27384">
            <v>2014</v>
          </cell>
          <cell r="D27384" t="str">
            <v>700540  Record Management Administration</v>
          </cell>
          <cell r="E27384" t="str">
            <v>District 6</v>
          </cell>
          <cell r="F27384" t="str">
            <v>Sewer</v>
          </cell>
        </row>
        <row r="27385">
          <cell r="B27385">
            <v>1853.01</v>
          </cell>
          <cell r="C27385">
            <v>2014</v>
          </cell>
          <cell r="D27385" t="str">
            <v>700540  Record Management Administration</v>
          </cell>
          <cell r="E27385" t="str">
            <v>District 6</v>
          </cell>
          <cell r="F27385" t="str">
            <v>Sewer</v>
          </cell>
        </row>
        <row r="27386">
          <cell r="B27386">
            <v>1853.01</v>
          </cell>
          <cell r="C27386">
            <v>2014</v>
          </cell>
          <cell r="D27386" t="str">
            <v>700540  Record Management Administration</v>
          </cell>
          <cell r="E27386" t="str">
            <v>District 6</v>
          </cell>
          <cell r="F27386" t="str">
            <v>Sewer</v>
          </cell>
        </row>
        <row r="27387">
          <cell r="B27387">
            <v>1853.01</v>
          </cell>
          <cell r="C27387">
            <v>2014</v>
          </cell>
          <cell r="D27387" t="str">
            <v>700540  Record Management Administration</v>
          </cell>
          <cell r="E27387" t="str">
            <v>District 6</v>
          </cell>
          <cell r="F27387" t="str">
            <v>Sewer</v>
          </cell>
        </row>
        <row r="27388">
          <cell r="B27388">
            <v>1853.01</v>
          </cell>
          <cell r="C27388">
            <v>2014</v>
          </cell>
          <cell r="D27388" t="str">
            <v>700540  Record Management Administration</v>
          </cell>
          <cell r="E27388" t="str">
            <v>District 6</v>
          </cell>
          <cell r="F27388" t="str">
            <v>Sewer</v>
          </cell>
        </row>
        <row r="27389">
          <cell r="B27389">
            <v>1853.01</v>
          </cell>
          <cell r="C27389">
            <v>2014</v>
          </cell>
          <cell r="D27389" t="str">
            <v>700540  Record Management Administration</v>
          </cell>
          <cell r="E27389" t="str">
            <v>District 7</v>
          </cell>
          <cell r="F27389" t="str">
            <v>Sewer</v>
          </cell>
        </row>
        <row r="27390">
          <cell r="B27390">
            <v>1853.01</v>
          </cell>
          <cell r="C27390">
            <v>2014</v>
          </cell>
          <cell r="D27390" t="str">
            <v>700540  Record Management Administration</v>
          </cell>
          <cell r="E27390" t="str">
            <v>District 7</v>
          </cell>
          <cell r="F27390" t="str">
            <v>Sewer</v>
          </cell>
        </row>
        <row r="27391">
          <cell r="B27391">
            <v>1853.01</v>
          </cell>
          <cell r="C27391">
            <v>2014</v>
          </cell>
          <cell r="D27391" t="str">
            <v>700540  Record Management Administration</v>
          </cell>
          <cell r="E27391" t="str">
            <v>District 7</v>
          </cell>
          <cell r="F27391" t="str">
            <v>Sewer</v>
          </cell>
        </row>
        <row r="27392">
          <cell r="B27392">
            <v>1853.01</v>
          </cell>
          <cell r="C27392">
            <v>2014</v>
          </cell>
          <cell r="D27392" t="str">
            <v>700540  Record Management Administration</v>
          </cell>
          <cell r="E27392" t="str">
            <v>District 7</v>
          </cell>
          <cell r="F27392" t="str">
            <v>Sewer</v>
          </cell>
        </row>
        <row r="27393">
          <cell r="B27393">
            <v>1853.01</v>
          </cell>
          <cell r="C27393">
            <v>2014</v>
          </cell>
          <cell r="D27393" t="str">
            <v>700540  Record Management Administration</v>
          </cell>
          <cell r="E27393" t="str">
            <v>District 7</v>
          </cell>
          <cell r="F27393" t="str">
            <v>Sewer</v>
          </cell>
        </row>
        <row r="27394">
          <cell r="B27394">
            <v>1853.01</v>
          </cell>
          <cell r="C27394">
            <v>2014</v>
          </cell>
          <cell r="D27394" t="str">
            <v>700540  Record Management Administration</v>
          </cell>
          <cell r="E27394" t="str">
            <v>District 4</v>
          </cell>
          <cell r="F27394" t="str">
            <v>Sewer</v>
          </cell>
        </row>
        <row r="27395">
          <cell r="B27395">
            <v>8763.98</v>
          </cell>
          <cell r="C27395">
            <v>2014</v>
          </cell>
          <cell r="D27395" t="str">
            <v>700545  Registry</v>
          </cell>
          <cell r="E27395" t="str">
            <v>District 4</v>
          </cell>
          <cell r="F27395" t="str">
            <v>Water</v>
          </cell>
        </row>
        <row r="27396">
          <cell r="B27396">
            <v>8763.98</v>
          </cell>
          <cell r="C27396">
            <v>2014</v>
          </cell>
          <cell r="D27396" t="str">
            <v>700545  Registry</v>
          </cell>
          <cell r="E27396" t="str">
            <v>District 4</v>
          </cell>
          <cell r="F27396" t="str">
            <v>Water</v>
          </cell>
        </row>
        <row r="27397">
          <cell r="B27397">
            <v>8763.98</v>
          </cell>
          <cell r="C27397">
            <v>2014</v>
          </cell>
          <cell r="D27397" t="str">
            <v>700545  Registry</v>
          </cell>
          <cell r="E27397" t="str">
            <v>District 4</v>
          </cell>
          <cell r="F27397" t="str">
            <v>Water</v>
          </cell>
        </row>
        <row r="27398">
          <cell r="B27398">
            <v>8763.98</v>
          </cell>
          <cell r="C27398">
            <v>2014</v>
          </cell>
          <cell r="D27398" t="str">
            <v>700545  Registry</v>
          </cell>
          <cell r="E27398" t="str">
            <v>District 4</v>
          </cell>
          <cell r="F27398" t="str">
            <v>Water</v>
          </cell>
        </row>
        <row r="27399">
          <cell r="B27399">
            <v>8763.98</v>
          </cell>
          <cell r="C27399">
            <v>2014</v>
          </cell>
          <cell r="D27399" t="str">
            <v>700545  Registry</v>
          </cell>
          <cell r="E27399" t="str">
            <v>District 4</v>
          </cell>
          <cell r="F27399" t="str">
            <v>Water</v>
          </cell>
        </row>
        <row r="27400">
          <cell r="B27400">
            <v>8763.98</v>
          </cell>
          <cell r="C27400">
            <v>2014</v>
          </cell>
          <cell r="D27400" t="str">
            <v>700545  Registry</v>
          </cell>
          <cell r="E27400" t="str">
            <v>District 4</v>
          </cell>
          <cell r="F27400" t="str">
            <v>Water</v>
          </cell>
        </row>
        <row r="27401">
          <cell r="B27401">
            <v>8763.98</v>
          </cell>
          <cell r="C27401">
            <v>2014</v>
          </cell>
          <cell r="D27401" t="str">
            <v>700545  Registry</v>
          </cell>
          <cell r="E27401" t="str">
            <v>District 3</v>
          </cell>
          <cell r="F27401" t="str">
            <v>Water</v>
          </cell>
        </row>
        <row r="27402">
          <cell r="B27402">
            <v>8763.98</v>
          </cell>
          <cell r="C27402">
            <v>2014</v>
          </cell>
          <cell r="D27402" t="str">
            <v>700545  Registry</v>
          </cell>
          <cell r="E27402" t="str">
            <v>District 3</v>
          </cell>
          <cell r="F27402" t="str">
            <v>Water</v>
          </cell>
        </row>
        <row r="27403">
          <cell r="B27403">
            <v>8763.98</v>
          </cell>
          <cell r="C27403">
            <v>2014</v>
          </cell>
          <cell r="D27403" t="str">
            <v>700545  Registry</v>
          </cell>
          <cell r="E27403" t="str">
            <v>District 3</v>
          </cell>
          <cell r="F27403" t="str">
            <v>Water</v>
          </cell>
        </row>
        <row r="27404">
          <cell r="B27404">
            <v>8763.98</v>
          </cell>
          <cell r="C27404">
            <v>2014</v>
          </cell>
          <cell r="D27404" t="str">
            <v>700545  Registry</v>
          </cell>
          <cell r="E27404" t="str">
            <v>District 3</v>
          </cell>
          <cell r="F27404" t="str">
            <v>Water</v>
          </cell>
        </row>
        <row r="27405">
          <cell r="B27405">
            <v>8763.98</v>
          </cell>
          <cell r="C27405">
            <v>2014</v>
          </cell>
          <cell r="D27405" t="str">
            <v>700545  Registry</v>
          </cell>
          <cell r="E27405" t="str">
            <v>District 6</v>
          </cell>
          <cell r="F27405" t="str">
            <v>Water</v>
          </cell>
        </row>
        <row r="27406">
          <cell r="B27406">
            <v>8763.98</v>
          </cell>
          <cell r="C27406">
            <v>2014</v>
          </cell>
          <cell r="D27406" t="str">
            <v>700545  Registry</v>
          </cell>
          <cell r="E27406" t="str">
            <v>District 8</v>
          </cell>
          <cell r="F27406" t="str">
            <v>Water</v>
          </cell>
        </row>
        <row r="27407">
          <cell r="B27407">
            <v>8763.98</v>
          </cell>
          <cell r="C27407">
            <v>2014</v>
          </cell>
          <cell r="D27407" t="str">
            <v>700545  Registry</v>
          </cell>
          <cell r="E27407" t="str">
            <v>District 8</v>
          </cell>
          <cell r="F27407" t="str">
            <v>Water</v>
          </cell>
        </row>
        <row r="27408">
          <cell r="B27408">
            <v>8763.98</v>
          </cell>
          <cell r="C27408">
            <v>2014</v>
          </cell>
          <cell r="D27408" t="str">
            <v>700545  Registry</v>
          </cell>
          <cell r="E27408" t="str">
            <v>District 6</v>
          </cell>
          <cell r="F27408" t="str">
            <v>Water</v>
          </cell>
        </row>
        <row r="27409">
          <cell r="B27409">
            <v>8763.98</v>
          </cell>
          <cell r="C27409">
            <v>2014</v>
          </cell>
          <cell r="D27409" t="str">
            <v>700545  Registry</v>
          </cell>
          <cell r="E27409" t="str">
            <v>TOC</v>
          </cell>
          <cell r="F27409" t="str">
            <v>Water</v>
          </cell>
        </row>
        <row r="27410">
          <cell r="B27410">
            <v>8763.98</v>
          </cell>
          <cell r="C27410">
            <v>2014</v>
          </cell>
          <cell r="D27410" t="str">
            <v>700545  Registry</v>
          </cell>
          <cell r="E27410" t="str">
            <v>District 1</v>
          </cell>
          <cell r="F27410" t="str">
            <v>Water</v>
          </cell>
        </row>
        <row r="27411">
          <cell r="B27411">
            <v>8763.98</v>
          </cell>
          <cell r="C27411">
            <v>2014</v>
          </cell>
          <cell r="D27411" t="str">
            <v>700545  Registry</v>
          </cell>
          <cell r="E27411" t="str">
            <v>District 1</v>
          </cell>
          <cell r="F27411" t="str">
            <v>Water</v>
          </cell>
        </row>
        <row r="27412">
          <cell r="B27412">
            <v>8763.98</v>
          </cell>
          <cell r="C27412">
            <v>2014</v>
          </cell>
          <cell r="D27412" t="str">
            <v>700545  Registry</v>
          </cell>
          <cell r="E27412" t="str">
            <v>District 1</v>
          </cell>
          <cell r="F27412" t="str">
            <v>Water</v>
          </cell>
        </row>
        <row r="27413">
          <cell r="B27413">
            <v>8763.98</v>
          </cell>
          <cell r="C27413">
            <v>2014</v>
          </cell>
          <cell r="D27413" t="str">
            <v>700545  Registry</v>
          </cell>
          <cell r="E27413" t="str">
            <v>District 1</v>
          </cell>
          <cell r="F27413" t="str">
            <v>Water</v>
          </cell>
        </row>
        <row r="27414">
          <cell r="B27414">
            <v>8763.98</v>
          </cell>
          <cell r="C27414">
            <v>2014</v>
          </cell>
          <cell r="D27414" t="str">
            <v>700545  Registry</v>
          </cell>
          <cell r="E27414" t="str">
            <v>District 1</v>
          </cell>
          <cell r="F27414" t="str">
            <v>Water</v>
          </cell>
        </row>
        <row r="27415">
          <cell r="B27415">
            <v>8763.98</v>
          </cell>
          <cell r="C27415">
            <v>2014</v>
          </cell>
          <cell r="D27415" t="str">
            <v>700545  Registry</v>
          </cell>
          <cell r="E27415" t="str">
            <v>Logistics</v>
          </cell>
          <cell r="F27415" t="str">
            <v>Water</v>
          </cell>
        </row>
        <row r="27416">
          <cell r="B27416">
            <v>8763.98</v>
          </cell>
          <cell r="C27416">
            <v>2014</v>
          </cell>
          <cell r="D27416" t="str">
            <v>700545  Registry</v>
          </cell>
          <cell r="E27416" t="str">
            <v>Logistics</v>
          </cell>
          <cell r="F27416" t="str">
            <v>Water</v>
          </cell>
        </row>
        <row r="27417">
          <cell r="B27417">
            <v>8763.98</v>
          </cell>
          <cell r="C27417">
            <v>2014</v>
          </cell>
          <cell r="D27417" t="str">
            <v>700545  Registry</v>
          </cell>
          <cell r="E27417" t="str">
            <v>Logistics</v>
          </cell>
          <cell r="F27417" t="str">
            <v>Water</v>
          </cell>
        </row>
        <row r="27418">
          <cell r="B27418">
            <v>8763.98</v>
          </cell>
          <cell r="C27418">
            <v>2014</v>
          </cell>
          <cell r="D27418" t="str">
            <v>700545  Registry</v>
          </cell>
          <cell r="E27418" t="str">
            <v>Logistics</v>
          </cell>
          <cell r="F27418" t="str">
            <v>Water</v>
          </cell>
        </row>
        <row r="27419">
          <cell r="B27419">
            <v>8763.98</v>
          </cell>
          <cell r="C27419">
            <v>2014</v>
          </cell>
          <cell r="D27419" t="str">
            <v>700545  Registry</v>
          </cell>
          <cell r="E27419" t="str">
            <v>Logistics</v>
          </cell>
          <cell r="F27419" t="str">
            <v>Water</v>
          </cell>
        </row>
        <row r="27420">
          <cell r="B27420">
            <v>8763.98</v>
          </cell>
          <cell r="C27420">
            <v>2014</v>
          </cell>
          <cell r="D27420" t="str">
            <v>700545  Registry</v>
          </cell>
          <cell r="E27420" t="str">
            <v>Logistics</v>
          </cell>
          <cell r="F27420" t="str">
            <v>Water</v>
          </cell>
        </row>
        <row r="27421">
          <cell r="B27421">
            <v>8763.98</v>
          </cell>
          <cell r="C27421">
            <v>2014</v>
          </cell>
          <cell r="D27421" t="str">
            <v>700545  Registry</v>
          </cell>
          <cell r="E27421" t="str">
            <v>District 8</v>
          </cell>
          <cell r="F27421" t="str">
            <v>Water</v>
          </cell>
        </row>
        <row r="27422">
          <cell r="B27422">
            <v>8763.98</v>
          </cell>
          <cell r="C27422">
            <v>2014</v>
          </cell>
          <cell r="D27422" t="str">
            <v>700545  Registry</v>
          </cell>
          <cell r="E27422" t="e">
            <v>#N/A</v>
          </cell>
          <cell r="F27422" t="str">
            <v>Sewer</v>
          </cell>
        </row>
        <row r="27423">
          <cell r="B27423">
            <v>8763.98</v>
          </cell>
          <cell r="C27423">
            <v>2014</v>
          </cell>
          <cell r="D27423" t="str">
            <v>700545  Registry</v>
          </cell>
          <cell r="E27423" t="e">
            <v>#N/A</v>
          </cell>
          <cell r="F27423" t="str">
            <v>Sewer</v>
          </cell>
        </row>
        <row r="27424">
          <cell r="B27424">
            <v>8763.98</v>
          </cell>
          <cell r="C27424">
            <v>2014</v>
          </cell>
          <cell r="D27424" t="str">
            <v>700545  Registry</v>
          </cell>
          <cell r="E27424" t="str">
            <v>District 8</v>
          </cell>
          <cell r="F27424" t="str">
            <v>Water</v>
          </cell>
        </row>
        <row r="27425">
          <cell r="B27425">
            <v>8763.98</v>
          </cell>
          <cell r="C27425">
            <v>2014</v>
          </cell>
          <cell r="D27425" t="str">
            <v>700545  Registry</v>
          </cell>
          <cell r="E27425" t="str">
            <v>District 8</v>
          </cell>
          <cell r="F27425" t="str">
            <v>Water</v>
          </cell>
        </row>
        <row r="27426">
          <cell r="B27426">
            <v>8763.98</v>
          </cell>
          <cell r="C27426">
            <v>2014</v>
          </cell>
          <cell r="D27426" t="str">
            <v>700545  Registry</v>
          </cell>
          <cell r="E27426" t="str">
            <v>District 8</v>
          </cell>
          <cell r="F27426" t="str">
            <v>Water</v>
          </cell>
        </row>
        <row r="27427">
          <cell r="B27427">
            <v>8763.98</v>
          </cell>
          <cell r="C27427">
            <v>2014</v>
          </cell>
          <cell r="D27427" t="str">
            <v>700545  Registry</v>
          </cell>
          <cell r="E27427" t="str">
            <v>District 8</v>
          </cell>
          <cell r="F27427" t="str">
            <v>Water</v>
          </cell>
        </row>
        <row r="27428">
          <cell r="B27428">
            <v>8763.98</v>
          </cell>
          <cell r="C27428">
            <v>2014</v>
          </cell>
          <cell r="D27428" t="str">
            <v>700545  Registry</v>
          </cell>
          <cell r="E27428" t="str">
            <v>District 8</v>
          </cell>
          <cell r="F27428" t="str">
            <v>Water</v>
          </cell>
        </row>
        <row r="27429">
          <cell r="B27429">
            <v>8763.98</v>
          </cell>
          <cell r="C27429">
            <v>2014</v>
          </cell>
          <cell r="D27429" t="str">
            <v>700545  Registry</v>
          </cell>
          <cell r="E27429" t="str">
            <v>District 8</v>
          </cell>
          <cell r="F27429" t="str">
            <v>Water</v>
          </cell>
        </row>
        <row r="27430">
          <cell r="B27430">
            <v>8763.98</v>
          </cell>
          <cell r="C27430">
            <v>2014</v>
          </cell>
          <cell r="D27430" t="str">
            <v>700545  Registry</v>
          </cell>
          <cell r="E27430" t="str">
            <v>District 8</v>
          </cell>
          <cell r="F27430" t="str">
            <v>Water</v>
          </cell>
        </row>
        <row r="27431">
          <cell r="B27431">
            <v>8763.98</v>
          </cell>
          <cell r="C27431">
            <v>2014</v>
          </cell>
          <cell r="D27431" t="str">
            <v>700545  Registry</v>
          </cell>
          <cell r="E27431" t="str">
            <v>District 8</v>
          </cell>
          <cell r="F27431" t="str">
            <v>Water</v>
          </cell>
        </row>
        <row r="27432">
          <cell r="B27432">
            <v>8763.98</v>
          </cell>
          <cell r="C27432">
            <v>2014</v>
          </cell>
          <cell r="D27432" t="str">
            <v>700545  Registry</v>
          </cell>
          <cell r="E27432" t="str">
            <v>District 8</v>
          </cell>
          <cell r="F27432" t="str">
            <v>Water</v>
          </cell>
        </row>
        <row r="27433">
          <cell r="B27433">
            <v>8763.98</v>
          </cell>
          <cell r="C27433">
            <v>2014</v>
          </cell>
          <cell r="D27433" t="str">
            <v>700545  Registry</v>
          </cell>
          <cell r="E27433" t="str">
            <v>District 8</v>
          </cell>
          <cell r="F27433" t="str">
            <v>Water</v>
          </cell>
        </row>
        <row r="27434">
          <cell r="B27434">
            <v>8763.98</v>
          </cell>
          <cell r="C27434">
            <v>2014</v>
          </cell>
          <cell r="D27434" t="str">
            <v>700545  Registry</v>
          </cell>
          <cell r="E27434" t="str">
            <v>District 8</v>
          </cell>
          <cell r="F27434" t="str">
            <v>Water</v>
          </cell>
        </row>
        <row r="27435">
          <cell r="B27435">
            <v>8763.98</v>
          </cell>
          <cell r="C27435">
            <v>2014</v>
          </cell>
          <cell r="D27435" t="str">
            <v>700545  Registry</v>
          </cell>
          <cell r="E27435" t="str">
            <v>District 6</v>
          </cell>
          <cell r="F27435" t="str">
            <v>Water</v>
          </cell>
        </row>
        <row r="27436">
          <cell r="B27436">
            <v>8763.98</v>
          </cell>
          <cell r="C27436">
            <v>2014</v>
          </cell>
          <cell r="D27436" t="str">
            <v>700545  Registry</v>
          </cell>
          <cell r="E27436" t="str">
            <v>District 6</v>
          </cell>
          <cell r="F27436" t="str">
            <v>Water</v>
          </cell>
        </row>
        <row r="27437">
          <cell r="B27437">
            <v>8763.98</v>
          </cell>
          <cell r="C27437">
            <v>2014</v>
          </cell>
          <cell r="D27437" t="str">
            <v>700545  Registry</v>
          </cell>
          <cell r="E27437" t="str">
            <v>District 6</v>
          </cell>
          <cell r="F27437" t="str">
            <v>Water</v>
          </cell>
        </row>
        <row r="27438">
          <cell r="B27438">
            <v>8763.98</v>
          </cell>
          <cell r="C27438">
            <v>2014</v>
          </cell>
          <cell r="D27438" t="str">
            <v>700545  Registry</v>
          </cell>
          <cell r="E27438" t="str">
            <v>District 6</v>
          </cell>
          <cell r="F27438" t="str">
            <v>Water</v>
          </cell>
        </row>
        <row r="27439">
          <cell r="B27439">
            <v>8763.98</v>
          </cell>
          <cell r="C27439">
            <v>2014</v>
          </cell>
          <cell r="D27439" t="str">
            <v>700545  Registry</v>
          </cell>
          <cell r="E27439" t="str">
            <v>District 6</v>
          </cell>
          <cell r="F27439" t="str">
            <v>Water</v>
          </cell>
        </row>
        <row r="27440">
          <cell r="B27440">
            <v>8763.98</v>
          </cell>
          <cell r="C27440">
            <v>2014</v>
          </cell>
          <cell r="D27440" t="str">
            <v>700545  Registry</v>
          </cell>
          <cell r="E27440" t="str">
            <v>District 6</v>
          </cell>
          <cell r="F27440" t="str">
            <v>Water</v>
          </cell>
        </row>
        <row r="27441">
          <cell r="B27441">
            <v>8763.98</v>
          </cell>
          <cell r="C27441">
            <v>2014</v>
          </cell>
          <cell r="D27441" t="str">
            <v>700545  Registry</v>
          </cell>
          <cell r="E27441" t="str">
            <v>District 6</v>
          </cell>
          <cell r="F27441" t="str">
            <v>Water</v>
          </cell>
        </row>
        <row r="27442">
          <cell r="B27442">
            <v>8763.98</v>
          </cell>
          <cell r="C27442">
            <v>2014</v>
          </cell>
          <cell r="D27442" t="str">
            <v>700545  Registry</v>
          </cell>
          <cell r="E27442" t="str">
            <v>District 8</v>
          </cell>
          <cell r="F27442" t="str">
            <v>Water</v>
          </cell>
        </row>
        <row r="27443">
          <cell r="B27443">
            <v>8763.98</v>
          </cell>
          <cell r="C27443">
            <v>2014</v>
          </cell>
          <cell r="D27443" t="str">
            <v>700545  Registry</v>
          </cell>
          <cell r="E27443" t="str">
            <v>District 8</v>
          </cell>
          <cell r="F27443" t="str">
            <v>Water</v>
          </cell>
        </row>
        <row r="27444">
          <cell r="B27444">
            <v>8763.98</v>
          </cell>
          <cell r="C27444">
            <v>2014</v>
          </cell>
          <cell r="D27444" t="str">
            <v>700545  Registry</v>
          </cell>
          <cell r="E27444" t="str">
            <v>District 8</v>
          </cell>
          <cell r="F27444" t="str">
            <v>Water</v>
          </cell>
        </row>
        <row r="27445">
          <cell r="B27445">
            <v>8763.98</v>
          </cell>
          <cell r="C27445">
            <v>2014</v>
          </cell>
          <cell r="D27445" t="str">
            <v>700545  Registry</v>
          </cell>
          <cell r="E27445" t="str">
            <v>District 8</v>
          </cell>
          <cell r="F27445" t="str">
            <v>Water</v>
          </cell>
        </row>
        <row r="27446">
          <cell r="B27446">
            <v>8763.98</v>
          </cell>
          <cell r="C27446">
            <v>2014</v>
          </cell>
          <cell r="D27446" t="str">
            <v>700545  Registry</v>
          </cell>
          <cell r="E27446" t="str">
            <v>District 1</v>
          </cell>
          <cell r="F27446" t="str">
            <v>Water</v>
          </cell>
        </row>
        <row r="27447">
          <cell r="B27447">
            <v>8763.98</v>
          </cell>
          <cell r="C27447">
            <v>2014</v>
          </cell>
          <cell r="D27447" t="str">
            <v>700545  Registry</v>
          </cell>
          <cell r="E27447" t="str">
            <v>District 8</v>
          </cell>
          <cell r="F27447" t="str">
            <v>Water</v>
          </cell>
        </row>
        <row r="27448">
          <cell r="B27448">
            <v>8763.98</v>
          </cell>
          <cell r="C27448">
            <v>2014</v>
          </cell>
          <cell r="D27448" t="str">
            <v>700545  Registry</v>
          </cell>
          <cell r="E27448" t="str">
            <v>Logistics</v>
          </cell>
          <cell r="F27448" t="str">
            <v>Water</v>
          </cell>
        </row>
        <row r="27449">
          <cell r="B27449">
            <v>8763.98</v>
          </cell>
          <cell r="C27449">
            <v>2014</v>
          </cell>
          <cell r="D27449" t="str">
            <v>700545  Registry</v>
          </cell>
          <cell r="E27449" t="str">
            <v>District 4</v>
          </cell>
          <cell r="F27449" t="str">
            <v>Sewer</v>
          </cell>
        </row>
        <row r="27450">
          <cell r="B27450">
            <v>8763.98</v>
          </cell>
          <cell r="C27450">
            <v>2014</v>
          </cell>
          <cell r="D27450" t="str">
            <v>700545  Registry</v>
          </cell>
          <cell r="E27450" t="str">
            <v>District 4</v>
          </cell>
          <cell r="F27450" t="str">
            <v>Sewer</v>
          </cell>
        </row>
        <row r="27451">
          <cell r="B27451">
            <v>8763.98</v>
          </cell>
          <cell r="C27451">
            <v>2014</v>
          </cell>
          <cell r="D27451" t="str">
            <v>700545  Registry</v>
          </cell>
          <cell r="E27451" t="str">
            <v>District 4</v>
          </cell>
          <cell r="F27451" t="str">
            <v>Sewer</v>
          </cell>
        </row>
        <row r="27452">
          <cell r="B27452">
            <v>8763.98</v>
          </cell>
          <cell r="C27452">
            <v>2014</v>
          </cell>
          <cell r="D27452" t="str">
            <v>700545  Registry</v>
          </cell>
          <cell r="E27452" t="str">
            <v>District 3</v>
          </cell>
          <cell r="F27452" t="str">
            <v>Sewer</v>
          </cell>
        </row>
        <row r="27453">
          <cell r="B27453">
            <v>8763.98</v>
          </cell>
          <cell r="C27453">
            <v>2014</v>
          </cell>
          <cell r="D27453" t="str">
            <v>700545  Registry</v>
          </cell>
          <cell r="E27453" t="str">
            <v>District 3</v>
          </cell>
          <cell r="F27453" t="str">
            <v>Sewer</v>
          </cell>
        </row>
        <row r="27454">
          <cell r="B27454">
            <v>8763.98</v>
          </cell>
          <cell r="C27454">
            <v>2014</v>
          </cell>
          <cell r="D27454" t="str">
            <v>700545  Registry</v>
          </cell>
          <cell r="E27454" t="str">
            <v>District 3</v>
          </cell>
          <cell r="F27454" t="str">
            <v>Sewer</v>
          </cell>
        </row>
        <row r="27455">
          <cell r="B27455">
            <v>8763.98</v>
          </cell>
          <cell r="C27455">
            <v>2014</v>
          </cell>
          <cell r="D27455" t="str">
            <v>700545  Registry</v>
          </cell>
          <cell r="E27455" t="str">
            <v>TOC</v>
          </cell>
          <cell r="F27455" t="str">
            <v>Sewer</v>
          </cell>
        </row>
        <row r="27456">
          <cell r="B27456">
            <v>8763.98</v>
          </cell>
          <cell r="C27456">
            <v>2014</v>
          </cell>
          <cell r="D27456" t="str">
            <v>700545  Registry</v>
          </cell>
          <cell r="E27456" t="str">
            <v>District 7</v>
          </cell>
          <cell r="F27456" t="str">
            <v>Sewer</v>
          </cell>
        </row>
        <row r="27457">
          <cell r="B27457">
            <v>8763.98</v>
          </cell>
          <cell r="C27457">
            <v>2014</v>
          </cell>
          <cell r="D27457" t="str">
            <v>700545  Registry</v>
          </cell>
          <cell r="E27457" t="str">
            <v>District 7</v>
          </cell>
          <cell r="F27457" t="str">
            <v>Sewer</v>
          </cell>
        </row>
        <row r="27458">
          <cell r="B27458">
            <v>8763.98</v>
          </cell>
          <cell r="C27458">
            <v>2014</v>
          </cell>
          <cell r="D27458" t="str">
            <v>700545  Registry</v>
          </cell>
          <cell r="E27458" t="str">
            <v>District 6</v>
          </cell>
          <cell r="F27458" t="str">
            <v>Sewer</v>
          </cell>
        </row>
        <row r="27459">
          <cell r="B27459">
            <v>8763.98</v>
          </cell>
          <cell r="C27459">
            <v>2014</v>
          </cell>
          <cell r="D27459" t="str">
            <v>700545  Registry</v>
          </cell>
          <cell r="E27459" t="str">
            <v>District 7</v>
          </cell>
          <cell r="F27459" t="str">
            <v>Sewer</v>
          </cell>
        </row>
        <row r="27460">
          <cell r="B27460">
            <v>8763.98</v>
          </cell>
          <cell r="C27460">
            <v>2014</v>
          </cell>
          <cell r="D27460" t="str">
            <v>700545  Registry</v>
          </cell>
          <cell r="E27460" t="str">
            <v>District 1</v>
          </cell>
          <cell r="F27460" t="str">
            <v>Sewer</v>
          </cell>
        </row>
        <row r="27461">
          <cell r="B27461">
            <v>8763.98</v>
          </cell>
          <cell r="C27461">
            <v>2014</v>
          </cell>
          <cell r="D27461" t="str">
            <v>700545  Registry</v>
          </cell>
          <cell r="E27461" t="str">
            <v>District 1</v>
          </cell>
          <cell r="F27461" t="str">
            <v>Sewer</v>
          </cell>
        </row>
        <row r="27462">
          <cell r="B27462">
            <v>8763.98</v>
          </cell>
          <cell r="C27462">
            <v>2014</v>
          </cell>
          <cell r="D27462" t="str">
            <v>700545  Registry</v>
          </cell>
          <cell r="E27462" t="str">
            <v>District 1</v>
          </cell>
          <cell r="F27462" t="str">
            <v>Sewer</v>
          </cell>
        </row>
        <row r="27463">
          <cell r="B27463">
            <v>8763.98</v>
          </cell>
          <cell r="C27463">
            <v>2014</v>
          </cell>
          <cell r="D27463" t="str">
            <v>700545  Registry</v>
          </cell>
          <cell r="E27463" t="str">
            <v>Logistics</v>
          </cell>
          <cell r="F27463" t="str">
            <v>Sewer</v>
          </cell>
        </row>
        <row r="27464">
          <cell r="B27464">
            <v>8763.98</v>
          </cell>
          <cell r="C27464">
            <v>2014</v>
          </cell>
          <cell r="D27464" t="str">
            <v>700545  Registry</v>
          </cell>
          <cell r="E27464" t="str">
            <v>Logistics</v>
          </cell>
          <cell r="F27464" t="str">
            <v>Sewer</v>
          </cell>
        </row>
        <row r="27465">
          <cell r="B27465">
            <v>8763.98</v>
          </cell>
          <cell r="C27465">
            <v>2014</v>
          </cell>
          <cell r="D27465" t="str">
            <v>700545  Registry</v>
          </cell>
          <cell r="E27465" t="str">
            <v>Logistics</v>
          </cell>
          <cell r="F27465" t="str">
            <v>Sewer</v>
          </cell>
        </row>
        <row r="27466">
          <cell r="B27466">
            <v>8763.98</v>
          </cell>
          <cell r="C27466">
            <v>2014</v>
          </cell>
          <cell r="D27466" t="str">
            <v>700545  Registry</v>
          </cell>
          <cell r="E27466" t="str">
            <v>Logistics</v>
          </cell>
          <cell r="F27466" t="str">
            <v>Sewer</v>
          </cell>
        </row>
        <row r="27467">
          <cell r="B27467">
            <v>8763.98</v>
          </cell>
          <cell r="C27467">
            <v>2014</v>
          </cell>
          <cell r="D27467" t="str">
            <v>700545  Registry</v>
          </cell>
          <cell r="E27467" t="str">
            <v>Logistics</v>
          </cell>
          <cell r="F27467" t="str">
            <v>Sewer</v>
          </cell>
        </row>
        <row r="27468">
          <cell r="B27468">
            <v>8763.98</v>
          </cell>
          <cell r="C27468">
            <v>2014</v>
          </cell>
          <cell r="D27468" t="str">
            <v>700545  Registry</v>
          </cell>
          <cell r="E27468" t="str">
            <v>Logistics</v>
          </cell>
          <cell r="F27468" t="str">
            <v>Sewer</v>
          </cell>
        </row>
        <row r="27469">
          <cell r="B27469">
            <v>8763.98</v>
          </cell>
          <cell r="C27469">
            <v>2014</v>
          </cell>
          <cell r="D27469" t="str">
            <v>700545  Registry</v>
          </cell>
          <cell r="E27469" t="str">
            <v>Logistics</v>
          </cell>
          <cell r="F27469" t="str">
            <v>Sewer</v>
          </cell>
        </row>
        <row r="27470">
          <cell r="B27470">
            <v>8763.98</v>
          </cell>
          <cell r="C27470">
            <v>2014</v>
          </cell>
          <cell r="D27470" t="str">
            <v>700545  Registry</v>
          </cell>
          <cell r="E27470" t="str">
            <v>Informal Settlements</v>
          </cell>
          <cell r="F27470" t="str">
            <v>Sewer</v>
          </cell>
        </row>
        <row r="27471">
          <cell r="B27471">
            <v>8763.98</v>
          </cell>
          <cell r="C27471">
            <v>2014</v>
          </cell>
          <cell r="D27471" t="str">
            <v>700545  Registry</v>
          </cell>
          <cell r="E27471" t="str">
            <v>TOC</v>
          </cell>
          <cell r="F27471" t="str">
            <v>Sewer</v>
          </cell>
        </row>
        <row r="27472">
          <cell r="B27472">
            <v>8763.98</v>
          </cell>
          <cell r="C27472">
            <v>2014</v>
          </cell>
          <cell r="D27472" t="str">
            <v>700545  Registry</v>
          </cell>
          <cell r="E27472" t="str">
            <v>Planning &amp; Design</v>
          </cell>
          <cell r="F27472" t="str">
            <v>Sewer</v>
          </cell>
        </row>
        <row r="27473">
          <cell r="B27473">
            <v>8763.98</v>
          </cell>
          <cell r="C27473">
            <v>2014</v>
          </cell>
          <cell r="D27473" t="str">
            <v>700545  Registry</v>
          </cell>
          <cell r="E27473" t="str">
            <v>Planning &amp; Design</v>
          </cell>
          <cell r="F27473" t="str">
            <v>Sewer</v>
          </cell>
        </row>
        <row r="27474">
          <cell r="B27474">
            <v>8763.98</v>
          </cell>
          <cell r="C27474">
            <v>2014</v>
          </cell>
          <cell r="D27474" t="str">
            <v>700545  Registry</v>
          </cell>
          <cell r="E27474" t="str">
            <v>Informal Settlements</v>
          </cell>
          <cell r="F27474" t="str">
            <v>Sewer</v>
          </cell>
        </row>
        <row r="27475">
          <cell r="B27475">
            <v>8763.98</v>
          </cell>
          <cell r="C27475">
            <v>2014</v>
          </cell>
          <cell r="D27475" t="str">
            <v>700545  Registry</v>
          </cell>
          <cell r="E27475" t="str">
            <v>District 4</v>
          </cell>
          <cell r="F27475" t="str">
            <v>Sewer</v>
          </cell>
        </row>
        <row r="27476">
          <cell r="B27476">
            <v>8763.98</v>
          </cell>
          <cell r="C27476">
            <v>2014</v>
          </cell>
          <cell r="D27476" t="str">
            <v>700545  Registry</v>
          </cell>
          <cell r="E27476" t="str">
            <v>Logistics</v>
          </cell>
          <cell r="F27476" t="str">
            <v>Water</v>
          </cell>
        </row>
        <row r="27477">
          <cell r="B27477">
            <v>8763.98</v>
          </cell>
          <cell r="C27477">
            <v>2014</v>
          </cell>
          <cell r="D27477" t="str">
            <v>700545  Registry</v>
          </cell>
          <cell r="E27477" t="str">
            <v>Logistics</v>
          </cell>
          <cell r="F27477" t="str">
            <v>Water</v>
          </cell>
        </row>
        <row r="27478">
          <cell r="B27478">
            <v>8763.98</v>
          </cell>
          <cell r="C27478">
            <v>2014</v>
          </cell>
          <cell r="D27478" t="str">
            <v>700545  Registry</v>
          </cell>
          <cell r="E27478" t="str">
            <v>TOC</v>
          </cell>
          <cell r="F27478" t="str">
            <v>Water</v>
          </cell>
        </row>
        <row r="27479">
          <cell r="B27479">
            <v>8763.98</v>
          </cell>
          <cell r="C27479">
            <v>2014</v>
          </cell>
          <cell r="D27479" t="str">
            <v>700545  Registry</v>
          </cell>
          <cell r="E27479" t="str">
            <v>Informal Settlements</v>
          </cell>
          <cell r="F27479" t="str">
            <v>Water</v>
          </cell>
        </row>
        <row r="27480">
          <cell r="B27480">
            <v>8763.98</v>
          </cell>
          <cell r="C27480">
            <v>2014</v>
          </cell>
          <cell r="D27480" t="str">
            <v>700545  Registry</v>
          </cell>
          <cell r="E27480" t="str">
            <v>TOC</v>
          </cell>
          <cell r="F27480" t="str">
            <v>Water</v>
          </cell>
        </row>
        <row r="27481">
          <cell r="B27481">
            <v>8763.98</v>
          </cell>
          <cell r="C27481">
            <v>2014</v>
          </cell>
          <cell r="D27481" t="str">
            <v>700545  Registry</v>
          </cell>
          <cell r="E27481" t="str">
            <v>Planning &amp; Design</v>
          </cell>
          <cell r="F27481" t="str">
            <v>Water</v>
          </cell>
        </row>
        <row r="27482">
          <cell r="B27482">
            <v>8763.98</v>
          </cell>
          <cell r="C27482">
            <v>2014</v>
          </cell>
          <cell r="D27482" t="str">
            <v>700545  Registry</v>
          </cell>
          <cell r="E27482" t="str">
            <v>Informal Settlements</v>
          </cell>
          <cell r="F27482" t="str">
            <v>Water</v>
          </cell>
        </row>
        <row r="27483">
          <cell r="B27483">
            <v>8763.98</v>
          </cell>
          <cell r="C27483">
            <v>2014</v>
          </cell>
          <cell r="D27483" t="str">
            <v>700545  Registry</v>
          </cell>
          <cell r="E27483" t="str">
            <v>Logistics</v>
          </cell>
          <cell r="F27483" t="str">
            <v>Water</v>
          </cell>
        </row>
        <row r="27484">
          <cell r="B27484">
            <v>8763.98</v>
          </cell>
          <cell r="C27484">
            <v>2014</v>
          </cell>
          <cell r="D27484" t="str">
            <v>700545  Registry</v>
          </cell>
          <cell r="E27484" t="str">
            <v>District 7</v>
          </cell>
          <cell r="F27484" t="str">
            <v>Sewer</v>
          </cell>
        </row>
        <row r="27485">
          <cell r="B27485">
            <v>8763.98</v>
          </cell>
          <cell r="C27485">
            <v>2014</v>
          </cell>
          <cell r="D27485" t="str">
            <v>700545  Registry</v>
          </cell>
          <cell r="E27485" t="str">
            <v>District 7</v>
          </cell>
          <cell r="F27485" t="str">
            <v>Sewer</v>
          </cell>
        </row>
        <row r="27486">
          <cell r="B27486">
            <v>8763.98</v>
          </cell>
          <cell r="C27486">
            <v>2014</v>
          </cell>
          <cell r="D27486" t="str">
            <v>700545  Registry</v>
          </cell>
          <cell r="E27486" t="str">
            <v>District 7</v>
          </cell>
          <cell r="F27486" t="str">
            <v>Sewer</v>
          </cell>
        </row>
        <row r="27487">
          <cell r="B27487">
            <v>8763.98</v>
          </cell>
          <cell r="C27487">
            <v>2014</v>
          </cell>
          <cell r="D27487" t="str">
            <v>700545  Registry</v>
          </cell>
          <cell r="E27487" t="str">
            <v>District 7</v>
          </cell>
          <cell r="F27487" t="str">
            <v>Sewer</v>
          </cell>
        </row>
        <row r="27488">
          <cell r="B27488">
            <v>8763.98</v>
          </cell>
          <cell r="C27488">
            <v>2014</v>
          </cell>
          <cell r="D27488" t="str">
            <v>700545  Registry</v>
          </cell>
          <cell r="E27488" t="str">
            <v>District 7</v>
          </cell>
          <cell r="F27488" t="str">
            <v>Sewer</v>
          </cell>
        </row>
        <row r="27489">
          <cell r="B27489">
            <v>8763.98</v>
          </cell>
          <cell r="C27489">
            <v>2014</v>
          </cell>
          <cell r="D27489" t="str">
            <v>700545  Registry</v>
          </cell>
          <cell r="E27489" t="str">
            <v>District 7</v>
          </cell>
          <cell r="F27489" t="str">
            <v>Sewer</v>
          </cell>
        </row>
        <row r="27490">
          <cell r="B27490">
            <v>8763.98</v>
          </cell>
          <cell r="C27490">
            <v>2014</v>
          </cell>
          <cell r="D27490" t="str">
            <v>700545  Registry</v>
          </cell>
          <cell r="E27490" t="str">
            <v>District 6</v>
          </cell>
          <cell r="F27490" t="str">
            <v>Sewer</v>
          </cell>
        </row>
        <row r="27491">
          <cell r="B27491">
            <v>8763.98</v>
          </cell>
          <cell r="C27491">
            <v>2014</v>
          </cell>
          <cell r="D27491" t="str">
            <v>700545  Registry</v>
          </cell>
          <cell r="E27491" t="str">
            <v>District 6</v>
          </cell>
          <cell r="F27491" t="str">
            <v>Sewer</v>
          </cell>
        </row>
        <row r="27492">
          <cell r="B27492">
            <v>8763.98</v>
          </cell>
          <cell r="C27492">
            <v>2014</v>
          </cell>
          <cell r="D27492" t="str">
            <v>700545  Registry</v>
          </cell>
          <cell r="E27492" t="str">
            <v>District 6</v>
          </cell>
          <cell r="F27492" t="str">
            <v>Sewer</v>
          </cell>
        </row>
        <row r="27493">
          <cell r="B27493">
            <v>8763.98</v>
          </cell>
          <cell r="C27493">
            <v>2014</v>
          </cell>
          <cell r="D27493" t="str">
            <v>700545  Registry</v>
          </cell>
          <cell r="E27493" t="str">
            <v>District 6</v>
          </cell>
          <cell r="F27493" t="str">
            <v>Sewer</v>
          </cell>
        </row>
        <row r="27494">
          <cell r="B27494">
            <v>8763.98</v>
          </cell>
          <cell r="C27494">
            <v>2014</v>
          </cell>
          <cell r="D27494" t="str">
            <v>700545  Registry</v>
          </cell>
          <cell r="E27494" t="str">
            <v>District 6</v>
          </cell>
          <cell r="F27494" t="str">
            <v>Sewer</v>
          </cell>
        </row>
        <row r="27495">
          <cell r="B27495">
            <v>8763.98</v>
          </cell>
          <cell r="C27495">
            <v>2014</v>
          </cell>
          <cell r="D27495" t="str">
            <v>700545  Registry</v>
          </cell>
          <cell r="E27495" t="str">
            <v>District 6</v>
          </cell>
          <cell r="F27495" t="str">
            <v>Sewer</v>
          </cell>
        </row>
        <row r="27496">
          <cell r="B27496">
            <v>8763.98</v>
          </cell>
          <cell r="C27496">
            <v>2014</v>
          </cell>
          <cell r="D27496" t="str">
            <v>700545  Registry</v>
          </cell>
          <cell r="E27496" t="str">
            <v>District 7</v>
          </cell>
          <cell r="F27496" t="str">
            <v>Sewer</v>
          </cell>
        </row>
        <row r="27497">
          <cell r="B27497">
            <v>8763.98</v>
          </cell>
          <cell r="C27497">
            <v>2014</v>
          </cell>
          <cell r="D27497" t="str">
            <v>700545  Registry</v>
          </cell>
          <cell r="E27497" t="str">
            <v>District 7</v>
          </cell>
          <cell r="F27497" t="str">
            <v>Sewer</v>
          </cell>
        </row>
        <row r="27498">
          <cell r="B27498">
            <v>8763.98</v>
          </cell>
          <cell r="C27498">
            <v>2014</v>
          </cell>
          <cell r="D27498" t="str">
            <v>700545  Registry</v>
          </cell>
          <cell r="E27498" t="str">
            <v>District 7</v>
          </cell>
          <cell r="F27498" t="str">
            <v>Sewer</v>
          </cell>
        </row>
        <row r="27499">
          <cell r="B27499">
            <v>8763.98</v>
          </cell>
          <cell r="C27499">
            <v>2014</v>
          </cell>
          <cell r="D27499" t="str">
            <v>700545  Registry</v>
          </cell>
          <cell r="E27499" t="str">
            <v>District 7</v>
          </cell>
          <cell r="F27499" t="str">
            <v>Sewer</v>
          </cell>
        </row>
        <row r="27500">
          <cell r="B27500">
            <v>8763.98</v>
          </cell>
          <cell r="C27500">
            <v>2014</v>
          </cell>
          <cell r="D27500" t="str">
            <v>700545  Registry</v>
          </cell>
          <cell r="E27500" t="str">
            <v>District 7</v>
          </cell>
          <cell r="F27500" t="str">
            <v>Sewer</v>
          </cell>
        </row>
        <row r="27501">
          <cell r="B27501">
            <v>8763.98</v>
          </cell>
          <cell r="C27501">
            <v>2014</v>
          </cell>
          <cell r="D27501" t="str">
            <v>700545  Registry</v>
          </cell>
          <cell r="E27501" t="str">
            <v>District 4</v>
          </cell>
          <cell r="F27501" t="str">
            <v>Sewer</v>
          </cell>
        </row>
        <row r="27502">
          <cell r="B27502">
            <v>55886.14</v>
          </cell>
          <cell r="C27502">
            <v>2014</v>
          </cell>
          <cell r="D27502" t="str">
            <v>700575  Human Resources</v>
          </cell>
          <cell r="E27502" t="str">
            <v>District 8</v>
          </cell>
          <cell r="F27502" t="str">
            <v>Water</v>
          </cell>
        </row>
        <row r="27503">
          <cell r="B27503">
            <v>273842.09999999998</v>
          </cell>
          <cell r="C27503">
            <v>2014</v>
          </cell>
          <cell r="D27503" t="str">
            <v>700575  Human Resources</v>
          </cell>
          <cell r="E27503" t="str">
            <v>District 8</v>
          </cell>
          <cell r="F27503" t="str">
            <v>Water</v>
          </cell>
        </row>
        <row r="27504">
          <cell r="B27504">
            <v>78240.59</v>
          </cell>
          <cell r="C27504">
            <v>2014</v>
          </cell>
          <cell r="D27504" t="str">
            <v>700575  Human Resources</v>
          </cell>
          <cell r="E27504" t="str">
            <v>District 6</v>
          </cell>
          <cell r="F27504" t="str">
            <v>Water</v>
          </cell>
        </row>
        <row r="27505">
          <cell r="B27505">
            <v>33531.71</v>
          </cell>
          <cell r="C27505">
            <v>2014</v>
          </cell>
          <cell r="D27505" t="str">
            <v>700575  Human Resources</v>
          </cell>
          <cell r="E27505" t="str">
            <v>District 3</v>
          </cell>
          <cell r="F27505" t="str">
            <v>Water</v>
          </cell>
        </row>
        <row r="27506">
          <cell r="B27506">
            <v>27943.21</v>
          </cell>
          <cell r="C27506">
            <v>2014</v>
          </cell>
          <cell r="D27506" t="str">
            <v>700575  Human Resources</v>
          </cell>
          <cell r="E27506" t="str">
            <v>District 3</v>
          </cell>
          <cell r="F27506" t="str">
            <v>Water</v>
          </cell>
        </row>
        <row r="27507">
          <cell r="B27507">
            <v>5588.72</v>
          </cell>
          <cell r="C27507">
            <v>2014</v>
          </cell>
          <cell r="D27507" t="str">
            <v>700575  Human Resources</v>
          </cell>
          <cell r="E27507" t="str">
            <v>District 3</v>
          </cell>
          <cell r="F27507" t="str">
            <v>Water</v>
          </cell>
        </row>
        <row r="27508">
          <cell r="B27508">
            <v>178835.46</v>
          </cell>
          <cell r="C27508">
            <v>2014</v>
          </cell>
          <cell r="D27508" t="str">
            <v>700575  Human Resources</v>
          </cell>
          <cell r="E27508" t="str">
            <v>District 3</v>
          </cell>
          <cell r="F27508" t="str">
            <v>Water</v>
          </cell>
        </row>
        <row r="27509">
          <cell r="B27509">
            <v>5588.72</v>
          </cell>
          <cell r="C27509">
            <v>2014</v>
          </cell>
          <cell r="D27509" t="str">
            <v>700575  Human Resources</v>
          </cell>
          <cell r="E27509" t="str">
            <v>District 4</v>
          </cell>
          <cell r="F27509" t="str">
            <v>Water</v>
          </cell>
        </row>
        <row r="27510">
          <cell r="B27510">
            <v>122949.45</v>
          </cell>
          <cell r="C27510">
            <v>2014</v>
          </cell>
          <cell r="D27510" t="str">
            <v>700575  Human Resources</v>
          </cell>
          <cell r="E27510" t="str">
            <v>District 4</v>
          </cell>
          <cell r="F27510" t="str">
            <v>Water</v>
          </cell>
        </row>
        <row r="27511">
          <cell r="B27511">
            <v>307373.58</v>
          </cell>
          <cell r="C27511">
            <v>2014</v>
          </cell>
          <cell r="D27511" t="str">
            <v>700575  Human Resources</v>
          </cell>
          <cell r="E27511" t="str">
            <v>District 4</v>
          </cell>
          <cell r="F27511" t="str">
            <v>Water</v>
          </cell>
        </row>
        <row r="27512">
          <cell r="B27512">
            <v>234722.05</v>
          </cell>
          <cell r="C27512">
            <v>2014</v>
          </cell>
          <cell r="D27512" t="str">
            <v>700575  Human Resources</v>
          </cell>
          <cell r="E27512" t="str">
            <v>District 4</v>
          </cell>
          <cell r="F27512" t="str">
            <v>Water</v>
          </cell>
        </row>
        <row r="27513">
          <cell r="B27513">
            <v>117360.85</v>
          </cell>
          <cell r="C27513">
            <v>2014</v>
          </cell>
          <cell r="D27513" t="str">
            <v>700575  Human Resources</v>
          </cell>
          <cell r="E27513" t="str">
            <v>District 4</v>
          </cell>
          <cell r="F27513" t="str">
            <v>Water</v>
          </cell>
        </row>
        <row r="27514">
          <cell r="B27514">
            <v>5588.72</v>
          </cell>
          <cell r="C27514">
            <v>2014</v>
          </cell>
          <cell r="D27514" t="str">
            <v>700575  Human Resources</v>
          </cell>
          <cell r="E27514" t="str">
            <v>District 8</v>
          </cell>
          <cell r="F27514" t="str">
            <v>Water</v>
          </cell>
        </row>
        <row r="27515">
          <cell r="B27515">
            <v>5588.72</v>
          </cell>
          <cell r="C27515">
            <v>2014</v>
          </cell>
          <cell r="D27515" t="str">
            <v>700575  Human Resources</v>
          </cell>
          <cell r="E27515" t="str">
            <v>District 8</v>
          </cell>
          <cell r="F27515" t="str">
            <v>Water</v>
          </cell>
        </row>
        <row r="27516">
          <cell r="B27516">
            <v>22354.52</v>
          </cell>
          <cell r="C27516">
            <v>2014</v>
          </cell>
          <cell r="D27516" t="str">
            <v>700575  Human Resources</v>
          </cell>
          <cell r="E27516" t="str">
            <v>District 6</v>
          </cell>
          <cell r="F27516" t="str">
            <v>Water</v>
          </cell>
        </row>
        <row r="27517">
          <cell r="B27517">
            <v>195601.33</v>
          </cell>
          <cell r="C27517">
            <v>2014</v>
          </cell>
          <cell r="D27517" t="str">
            <v>700575  Human Resources</v>
          </cell>
          <cell r="E27517" t="str">
            <v>District 6</v>
          </cell>
          <cell r="F27517" t="str">
            <v>Water</v>
          </cell>
        </row>
        <row r="27518">
          <cell r="B27518">
            <v>5588.72</v>
          </cell>
          <cell r="C27518">
            <v>2014</v>
          </cell>
          <cell r="D27518" t="str">
            <v>700575  Human Resources</v>
          </cell>
          <cell r="E27518" t="str">
            <v>District 6</v>
          </cell>
          <cell r="F27518" t="str">
            <v>Water</v>
          </cell>
        </row>
        <row r="27519">
          <cell r="B27519">
            <v>72651.89</v>
          </cell>
          <cell r="C27519">
            <v>2014</v>
          </cell>
          <cell r="D27519" t="str">
            <v>700575  Human Resources</v>
          </cell>
          <cell r="E27519" t="str">
            <v>District 6</v>
          </cell>
          <cell r="F27519" t="str">
            <v>Water</v>
          </cell>
        </row>
        <row r="27520">
          <cell r="B27520">
            <v>201190.09</v>
          </cell>
          <cell r="C27520">
            <v>2014</v>
          </cell>
          <cell r="D27520" t="str">
            <v>700575  Human Resources</v>
          </cell>
          <cell r="E27520" t="str">
            <v>District 6</v>
          </cell>
          <cell r="F27520" t="str">
            <v>Water</v>
          </cell>
        </row>
        <row r="27521">
          <cell r="B27521">
            <v>273842.09999999998</v>
          </cell>
          <cell r="C27521">
            <v>2014</v>
          </cell>
          <cell r="D27521" t="str">
            <v>700575  Human Resources</v>
          </cell>
          <cell r="E27521" t="str">
            <v>District 6</v>
          </cell>
          <cell r="F27521" t="str">
            <v>Water</v>
          </cell>
        </row>
        <row r="27522">
          <cell r="B27522">
            <v>117360.85</v>
          </cell>
          <cell r="C27522">
            <v>2014</v>
          </cell>
          <cell r="D27522" t="str">
            <v>700575  Human Resources</v>
          </cell>
          <cell r="E27522" t="str">
            <v>District 8</v>
          </cell>
          <cell r="F27522" t="str">
            <v>Water</v>
          </cell>
        </row>
        <row r="27523">
          <cell r="B27523">
            <v>553272.62</v>
          </cell>
          <cell r="C27523">
            <v>2014</v>
          </cell>
          <cell r="D27523" t="str">
            <v>700575  Human Resources</v>
          </cell>
          <cell r="E27523" t="str">
            <v>District 8</v>
          </cell>
          <cell r="F27523" t="str">
            <v>Water</v>
          </cell>
        </row>
        <row r="27524">
          <cell r="B27524">
            <v>5588.72</v>
          </cell>
          <cell r="C27524">
            <v>2014</v>
          </cell>
          <cell r="D27524" t="str">
            <v>700575  Human Resources</v>
          </cell>
          <cell r="E27524" t="str">
            <v>District 8</v>
          </cell>
          <cell r="F27524" t="str">
            <v>Water</v>
          </cell>
        </row>
        <row r="27525">
          <cell r="B27525">
            <v>11177.44</v>
          </cell>
          <cell r="C27525">
            <v>2014</v>
          </cell>
          <cell r="D27525" t="str">
            <v>700575  Human Resources</v>
          </cell>
          <cell r="E27525" t="str">
            <v>District 8</v>
          </cell>
          <cell r="F27525" t="str">
            <v>Water</v>
          </cell>
        </row>
        <row r="27526">
          <cell r="B27526">
            <v>665045.04</v>
          </cell>
          <cell r="C27526">
            <v>2014</v>
          </cell>
          <cell r="D27526" t="str">
            <v>700575  Human Resources</v>
          </cell>
          <cell r="E27526" t="str">
            <v>District 8</v>
          </cell>
          <cell r="F27526" t="str">
            <v>Water</v>
          </cell>
        </row>
        <row r="27527">
          <cell r="B27527">
            <v>178835.46</v>
          </cell>
          <cell r="C27527">
            <v>2014</v>
          </cell>
          <cell r="D27527" t="str">
            <v>700575  Human Resources</v>
          </cell>
          <cell r="E27527" t="str">
            <v>District 8</v>
          </cell>
          <cell r="F27527" t="str">
            <v>Water</v>
          </cell>
        </row>
        <row r="27528">
          <cell r="B27528">
            <v>2380749.35</v>
          </cell>
          <cell r="C27528">
            <v>2014</v>
          </cell>
          <cell r="D27528" t="str">
            <v>700575  Human Resources</v>
          </cell>
          <cell r="E27528" t="str">
            <v>District 8</v>
          </cell>
          <cell r="F27528" t="str">
            <v>Water</v>
          </cell>
        </row>
        <row r="27529">
          <cell r="B27529">
            <v>50297.39</v>
          </cell>
          <cell r="C27529">
            <v>2014</v>
          </cell>
          <cell r="D27529" t="str">
            <v>700575  Human Resources</v>
          </cell>
          <cell r="E27529" t="str">
            <v>District 6</v>
          </cell>
          <cell r="F27529" t="str">
            <v>Water</v>
          </cell>
        </row>
        <row r="27530">
          <cell r="B27530">
            <v>5588.72</v>
          </cell>
          <cell r="C27530">
            <v>2014</v>
          </cell>
          <cell r="D27530" t="str">
            <v>700575  Human Resources</v>
          </cell>
          <cell r="E27530" t="str">
            <v>Informal Settlements</v>
          </cell>
          <cell r="F27530" t="str">
            <v>Sewer</v>
          </cell>
        </row>
        <row r="27531">
          <cell r="B27531">
            <v>441500.23</v>
          </cell>
          <cell r="C27531">
            <v>2014</v>
          </cell>
          <cell r="D27531" t="str">
            <v>700575  Human Resources</v>
          </cell>
          <cell r="E27531" t="str">
            <v>District 1</v>
          </cell>
          <cell r="F27531" t="str">
            <v>Sewer</v>
          </cell>
        </row>
        <row r="27532">
          <cell r="B27532">
            <v>262664.87</v>
          </cell>
          <cell r="C27532">
            <v>2014</v>
          </cell>
          <cell r="D27532" t="str">
            <v>700575  Human Resources</v>
          </cell>
          <cell r="E27532" t="str">
            <v>District 7</v>
          </cell>
          <cell r="F27532" t="str">
            <v>Sewer</v>
          </cell>
        </row>
        <row r="27533">
          <cell r="B27533">
            <v>78240.59</v>
          </cell>
          <cell r="C27533">
            <v>2014</v>
          </cell>
          <cell r="D27533" t="str">
            <v>700575  Human Resources</v>
          </cell>
          <cell r="E27533" t="str">
            <v>District 6</v>
          </cell>
          <cell r="F27533" t="str">
            <v>Sewer</v>
          </cell>
        </row>
        <row r="27534">
          <cell r="B27534">
            <v>5588.72</v>
          </cell>
          <cell r="C27534">
            <v>2014</v>
          </cell>
          <cell r="D27534" t="str">
            <v>700575  Human Resources</v>
          </cell>
          <cell r="E27534" t="str">
            <v>TOC</v>
          </cell>
          <cell r="F27534" t="str">
            <v>Sewer</v>
          </cell>
        </row>
        <row r="27535">
          <cell r="B27535">
            <v>184424.22</v>
          </cell>
          <cell r="C27535">
            <v>2014</v>
          </cell>
          <cell r="D27535" t="str">
            <v>700575  Human Resources</v>
          </cell>
          <cell r="E27535" t="str">
            <v>District 3</v>
          </cell>
          <cell r="F27535" t="str">
            <v>Sewer</v>
          </cell>
        </row>
        <row r="27536">
          <cell r="B27536">
            <v>285019.34000000003</v>
          </cell>
          <cell r="C27536">
            <v>2014</v>
          </cell>
          <cell r="D27536" t="str">
            <v>700575  Human Resources</v>
          </cell>
          <cell r="E27536" t="str">
            <v>District 4</v>
          </cell>
          <cell r="F27536" t="str">
            <v>Sewer</v>
          </cell>
        </row>
        <row r="27537">
          <cell r="B27537">
            <v>212367.49</v>
          </cell>
          <cell r="C27537">
            <v>2014</v>
          </cell>
          <cell r="D27537" t="str">
            <v>700575  Human Resources</v>
          </cell>
          <cell r="E27537" t="str">
            <v>District 4</v>
          </cell>
          <cell r="F27537" t="str">
            <v>Sewer</v>
          </cell>
        </row>
        <row r="27538">
          <cell r="B27538">
            <v>117360.85</v>
          </cell>
          <cell r="C27538">
            <v>2014</v>
          </cell>
          <cell r="D27538" t="str">
            <v>700575  Human Resources</v>
          </cell>
          <cell r="E27538" t="str">
            <v>District 4</v>
          </cell>
          <cell r="F27538" t="str">
            <v>Sewer</v>
          </cell>
        </row>
        <row r="27539">
          <cell r="B27539">
            <v>128538.1</v>
          </cell>
          <cell r="C27539">
            <v>2014</v>
          </cell>
          <cell r="D27539" t="str">
            <v>700575  Human Resources</v>
          </cell>
          <cell r="E27539" t="str">
            <v>District 7</v>
          </cell>
          <cell r="F27539" t="str">
            <v>Sewer</v>
          </cell>
        </row>
        <row r="27540">
          <cell r="B27540">
            <v>55886.14</v>
          </cell>
          <cell r="C27540">
            <v>2014</v>
          </cell>
          <cell r="D27540" t="str">
            <v>700575  Human Resources</v>
          </cell>
          <cell r="E27540" t="str">
            <v>District 6</v>
          </cell>
          <cell r="F27540" t="str">
            <v>Sewer</v>
          </cell>
        </row>
        <row r="27541">
          <cell r="B27541">
            <v>55886.14</v>
          </cell>
          <cell r="C27541">
            <v>2014</v>
          </cell>
          <cell r="D27541" t="str">
            <v>700575  Human Resources</v>
          </cell>
          <cell r="E27541" t="str">
            <v>District 6</v>
          </cell>
          <cell r="F27541" t="str">
            <v>Sewer</v>
          </cell>
        </row>
        <row r="27542">
          <cell r="B27542">
            <v>173246.96</v>
          </cell>
          <cell r="C27542">
            <v>2014</v>
          </cell>
          <cell r="D27542" t="str">
            <v>700575  Human Resources</v>
          </cell>
          <cell r="E27542" t="str">
            <v>District 6</v>
          </cell>
          <cell r="F27542" t="str">
            <v>Sewer</v>
          </cell>
        </row>
        <row r="27543">
          <cell r="B27543">
            <v>5588.72</v>
          </cell>
          <cell r="C27543">
            <v>2014</v>
          </cell>
          <cell r="D27543" t="str">
            <v>700575  Human Resources</v>
          </cell>
          <cell r="E27543" t="str">
            <v>District 7</v>
          </cell>
          <cell r="F27543" t="str">
            <v>Sewer</v>
          </cell>
        </row>
        <row r="27544">
          <cell r="B27544">
            <v>50297.39</v>
          </cell>
          <cell r="C27544">
            <v>2014</v>
          </cell>
          <cell r="D27544" t="str">
            <v>700575  Human Resources</v>
          </cell>
          <cell r="E27544" t="str">
            <v>Logistics</v>
          </cell>
          <cell r="F27544" t="str">
            <v>Water</v>
          </cell>
        </row>
        <row r="27545">
          <cell r="B27545">
            <v>122949.45</v>
          </cell>
          <cell r="C27545">
            <v>2014</v>
          </cell>
          <cell r="D27545" t="str">
            <v>700575  Human Resources</v>
          </cell>
          <cell r="E27545" t="str">
            <v>Informal Settlements</v>
          </cell>
          <cell r="F27545" t="str">
            <v>Water</v>
          </cell>
        </row>
        <row r="27546">
          <cell r="B27546">
            <v>262664.87</v>
          </cell>
          <cell r="C27546">
            <v>2014</v>
          </cell>
          <cell r="D27546" t="str">
            <v>700575  Human Resources</v>
          </cell>
          <cell r="E27546" t="str">
            <v>TOC</v>
          </cell>
          <cell r="F27546" t="str">
            <v>Water</v>
          </cell>
        </row>
        <row r="27547">
          <cell r="B27547">
            <v>156481.26999999999</v>
          </cell>
          <cell r="C27547">
            <v>2014</v>
          </cell>
          <cell r="D27547" t="str">
            <v>700575  Human Resources</v>
          </cell>
          <cell r="E27547" t="str">
            <v>Informal Settlements</v>
          </cell>
          <cell r="F27547" t="str">
            <v>Water</v>
          </cell>
        </row>
        <row r="27548">
          <cell r="B27548">
            <v>145303.93</v>
          </cell>
          <cell r="C27548">
            <v>2014</v>
          </cell>
          <cell r="D27548" t="str">
            <v>700575  Human Resources</v>
          </cell>
          <cell r="E27548" t="str">
            <v>TOC</v>
          </cell>
          <cell r="F27548" t="str">
            <v>Water</v>
          </cell>
        </row>
        <row r="27549">
          <cell r="B27549">
            <v>55886.14</v>
          </cell>
          <cell r="C27549">
            <v>2014</v>
          </cell>
          <cell r="D27549" t="str">
            <v>700575  Human Resources</v>
          </cell>
          <cell r="E27549" t="str">
            <v>Logistics</v>
          </cell>
          <cell r="F27549" t="str">
            <v>Water</v>
          </cell>
        </row>
        <row r="27550">
          <cell r="B27550">
            <v>150892.49</v>
          </cell>
          <cell r="C27550">
            <v>2014</v>
          </cell>
          <cell r="D27550" t="str">
            <v>700575  Human Resources</v>
          </cell>
          <cell r="E27550" t="str">
            <v>Logistics</v>
          </cell>
          <cell r="F27550" t="str">
            <v>Water</v>
          </cell>
        </row>
        <row r="27551">
          <cell r="B27551">
            <v>273842.09999999998</v>
          </cell>
          <cell r="C27551">
            <v>2014</v>
          </cell>
          <cell r="D27551" t="str">
            <v>700575  Human Resources</v>
          </cell>
          <cell r="E27551" t="str">
            <v>Logistics</v>
          </cell>
          <cell r="F27551" t="str">
            <v>Water</v>
          </cell>
        </row>
        <row r="27552">
          <cell r="B27552">
            <v>106183.73</v>
          </cell>
          <cell r="C27552">
            <v>2014</v>
          </cell>
          <cell r="D27552" t="str">
            <v>700575  Human Resources</v>
          </cell>
          <cell r="E27552" t="str">
            <v>Logistics</v>
          </cell>
          <cell r="F27552" t="str">
            <v>Water</v>
          </cell>
        </row>
        <row r="27553">
          <cell r="B27553">
            <v>212367.49</v>
          </cell>
          <cell r="C27553">
            <v>2014</v>
          </cell>
          <cell r="D27553" t="str">
            <v>700575  Human Resources</v>
          </cell>
          <cell r="E27553" t="str">
            <v>Logistics</v>
          </cell>
          <cell r="F27553" t="str">
            <v>Water</v>
          </cell>
        </row>
        <row r="27554">
          <cell r="B27554">
            <v>39119.980000000003</v>
          </cell>
          <cell r="C27554">
            <v>2014</v>
          </cell>
          <cell r="D27554" t="str">
            <v>700575  Human Resources</v>
          </cell>
          <cell r="E27554" t="str">
            <v>District 1</v>
          </cell>
          <cell r="F27554" t="str">
            <v>Water</v>
          </cell>
        </row>
        <row r="27555">
          <cell r="B27555">
            <v>95006.29</v>
          </cell>
          <cell r="C27555">
            <v>2014</v>
          </cell>
          <cell r="D27555" t="str">
            <v>700575  Human Resources</v>
          </cell>
          <cell r="E27555" t="str">
            <v>District 1</v>
          </cell>
          <cell r="F27555" t="str">
            <v>Water</v>
          </cell>
        </row>
        <row r="27556">
          <cell r="B27556">
            <v>463854.92</v>
          </cell>
          <cell r="C27556">
            <v>2014</v>
          </cell>
          <cell r="D27556" t="str">
            <v>700575  Human Resources</v>
          </cell>
          <cell r="E27556" t="str">
            <v>District 1</v>
          </cell>
          <cell r="F27556" t="str">
            <v>Water</v>
          </cell>
        </row>
        <row r="27557">
          <cell r="B27557">
            <v>8099.77</v>
          </cell>
          <cell r="C27557">
            <v>2014</v>
          </cell>
          <cell r="D27557" t="str">
            <v>700030  Budgets</v>
          </cell>
          <cell r="E27557" t="str">
            <v>District 4</v>
          </cell>
          <cell r="F27557" t="str">
            <v>Water</v>
          </cell>
        </row>
        <row r="27558">
          <cell r="B27558">
            <v>9965.41</v>
          </cell>
          <cell r="C27558">
            <v>2014</v>
          </cell>
          <cell r="D27558" t="str">
            <v>700030  Budgets</v>
          </cell>
          <cell r="E27558" t="str">
            <v>District 4</v>
          </cell>
          <cell r="F27558" t="str">
            <v>Water</v>
          </cell>
        </row>
        <row r="27559">
          <cell r="B27559">
            <v>12682.27</v>
          </cell>
          <cell r="C27559">
            <v>2014</v>
          </cell>
          <cell r="D27559" t="str">
            <v>700030  Budgets</v>
          </cell>
          <cell r="E27559" t="str">
            <v>District 4</v>
          </cell>
          <cell r="F27559" t="str">
            <v>Water</v>
          </cell>
        </row>
        <row r="27560">
          <cell r="B27560">
            <v>4941.66</v>
          </cell>
          <cell r="C27560">
            <v>2014</v>
          </cell>
          <cell r="D27560" t="str">
            <v>700030  Budgets</v>
          </cell>
          <cell r="E27560" t="str">
            <v>District 4</v>
          </cell>
          <cell r="F27560" t="str">
            <v>Water</v>
          </cell>
        </row>
        <row r="27561">
          <cell r="B27561">
            <v>6552.38</v>
          </cell>
          <cell r="C27561">
            <v>2014</v>
          </cell>
          <cell r="D27561" t="str">
            <v>700030  Budgets</v>
          </cell>
          <cell r="E27561" t="str">
            <v>District 4</v>
          </cell>
          <cell r="F27561" t="str">
            <v>Water</v>
          </cell>
        </row>
        <row r="27562">
          <cell r="B27562">
            <v>5027.68</v>
          </cell>
          <cell r="C27562">
            <v>2014</v>
          </cell>
          <cell r="D27562" t="str">
            <v>700030  Budgets</v>
          </cell>
          <cell r="E27562" t="str">
            <v>District 4</v>
          </cell>
          <cell r="F27562" t="str">
            <v>Water</v>
          </cell>
        </row>
        <row r="27563">
          <cell r="B27563">
            <v>14913.06</v>
          </cell>
          <cell r="C27563">
            <v>2014</v>
          </cell>
          <cell r="D27563" t="str">
            <v>700030  Budgets</v>
          </cell>
          <cell r="E27563" t="str">
            <v>District 3</v>
          </cell>
          <cell r="F27563" t="str">
            <v>Water</v>
          </cell>
        </row>
        <row r="27564">
          <cell r="B27564">
            <v>5015.42</v>
          </cell>
          <cell r="C27564">
            <v>2014</v>
          </cell>
          <cell r="D27564" t="str">
            <v>700030  Budgets</v>
          </cell>
          <cell r="E27564" t="str">
            <v>District 3</v>
          </cell>
          <cell r="F27564" t="str">
            <v>Water</v>
          </cell>
        </row>
        <row r="27565">
          <cell r="B27565">
            <v>10237.94</v>
          </cell>
          <cell r="C27565">
            <v>2014</v>
          </cell>
          <cell r="D27565" t="str">
            <v>700030  Budgets</v>
          </cell>
          <cell r="E27565" t="str">
            <v>District 3</v>
          </cell>
          <cell r="F27565" t="str">
            <v>Water</v>
          </cell>
        </row>
        <row r="27566">
          <cell r="B27566">
            <v>5378.15</v>
          </cell>
          <cell r="C27566">
            <v>2014</v>
          </cell>
          <cell r="D27566" t="str">
            <v>700030  Budgets</v>
          </cell>
          <cell r="E27566" t="str">
            <v>District 3</v>
          </cell>
          <cell r="F27566" t="str">
            <v>Water</v>
          </cell>
        </row>
        <row r="27567">
          <cell r="B27567">
            <v>8901.6</v>
          </cell>
          <cell r="C27567">
            <v>2014</v>
          </cell>
          <cell r="D27567" t="str">
            <v>700030  Budgets</v>
          </cell>
          <cell r="E27567" t="str">
            <v>District 6</v>
          </cell>
          <cell r="F27567" t="str">
            <v>Water</v>
          </cell>
        </row>
        <row r="27568">
          <cell r="B27568">
            <v>12154.67</v>
          </cell>
          <cell r="C27568">
            <v>2014</v>
          </cell>
          <cell r="D27568" t="str">
            <v>700030  Budgets</v>
          </cell>
          <cell r="E27568" t="str">
            <v>District 8</v>
          </cell>
          <cell r="F27568" t="str">
            <v>Water</v>
          </cell>
        </row>
        <row r="27569">
          <cell r="B27569">
            <v>5675.28</v>
          </cell>
          <cell r="C27569">
            <v>2014</v>
          </cell>
          <cell r="D27569" t="str">
            <v>700030  Budgets</v>
          </cell>
          <cell r="E27569" t="str">
            <v>District 8</v>
          </cell>
          <cell r="F27569" t="str">
            <v>Water</v>
          </cell>
        </row>
        <row r="27570">
          <cell r="B27570">
            <v>7397.54</v>
          </cell>
          <cell r="C27570">
            <v>2014</v>
          </cell>
          <cell r="D27570" t="str">
            <v>700030  Budgets</v>
          </cell>
          <cell r="E27570" t="str">
            <v>District 6</v>
          </cell>
          <cell r="F27570" t="str">
            <v>Water</v>
          </cell>
        </row>
        <row r="27571">
          <cell r="B27571">
            <v>4939.6099999999997</v>
          </cell>
          <cell r="C27571">
            <v>2014</v>
          </cell>
          <cell r="D27571" t="str">
            <v>700030  Budgets</v>
          </cell>
          <cell r="E27571" t="str">
            <v>TOC</v>
          </cell>
          <cell r="F27571" t="str">
            <v>Water</v>
          </cell>
        </row>
        <row r="27572">
          <cell r="B27572">
            <v>4939.6099999999997</v>
          </cell>
          <cell r="C27572">
            <v>2014</v>
          </cell>
          <cell r="D27572" t="str">
            <v>700030  Budgets</v>
          </cell>
          <cell r="E27572" t="str">
            <v>District 1</v>
          </cell>
          <cell r="F27572" t="str">
            <v>Water</v>
          </cell>
        </row>
        <row r="27573">
          <cell r="B27573">
            <v>10970.74</v>
          </cell>
          <cell r="C27573">
            <v>2014</v>
          </cell>
          <cell r="D27573" t="str">
            <v>700030  Budgets</v>
          </cell>
          <cell r="E27573" t="str">
            <v>District 1</v>
          </cell>
          <cell r="F27573" t="str">
            <v>Water</v>
          </cell>
        </row>
        <row r="27574">
          <cell r="B27574">
            <v>4951.8900000000003</v>
          </cell>
          <cell r="C27574">
            <v>2014</v>
          </cell>
          <cell r="D27574" t="str">
            <v>700030  Budgets</v>
          </cell>
          <cell r="E27574" t="str">
            <v>District 1</v>
          </cell>
          <cell r="F27574" t="str">
            <v>Water</v>
          </cell>
        </row>
        <row r="27575">
          <cell r="B27575">
            <v>11094.65</v>
          </cell>
          <cell r="C27575">
            <v>2014</v>
          </cell>
          <cell r="D27575" t="str">
            <v>700030  Budgets</v>
          </cell>
          <cell r="E27575" t="str">
            <v>District 1</v>
          </cell>
          <cell r="F27575" t="str">
            <v>Water</v>
          </cell>
        </row>
        <row r="27576">
          <cell r="B27576">
            <v>6514.21</v>
          </cell>
          <cell r="C27576">
            <v>2014</v>
          </cell>
          <cell r="D27576" t="str">
            <v>700030  Budgets</v>
          </cell>
          <cell r="E27576" t="str">
            <v>District 1</v>
          </cell>
          <cell r="F27576" t="str">
            <v>Water</v>
          </cell>
        </row>
        <row r="27577">
          <cell r="B27577">
            <v>9098.17</v>
          </cell>
          <cell r="C27577">
            <v>2014</v>
          </cell>
          <cell r="D27577" t="str">
            <v>700030  Budgets</v>
          </cell>
          <cell r="E27577" t="str">
            <v>Logistics</v>
          </cell>
          <cell r="F27577" t="str">
            <v>Water</v>
          </cell>
        </row>
        <row r="27578">
          <cell r="B27578">
            <v>6354.05</v>
          </cell>
          <cell r="C27578">
            <v>2014</v>
          </cell>
          <cell r="D27578" t="str">
            <v>700030  Budgets</v>
          </cell>
          <cell r="E27578" t="str">
            <v>Logistics</v>
          </cell>
          <cell r="F27578" t="str">
            <v>Water</v>
          </cell>
        </row>
        <row r="27579">
          <cell r="B27579">
            <v>7696.43</v>
          </cell>
          <cell r="C27579">
            <v>2014</v>
          </cell>
          <cell r="D27579" t="str">
            <v>700030  Budgets</v>
          </cell>
          <cell r="E27579" t="str">
            <v>Logistics</v>
          </cell>
          <cell r="F27579" t="str">
            <v>Water</v>
          </cell>
        </row>
        <row r="27580">
          <cell r="B27580">
            <v>6313.17</v>
          </cell>
          <cell r="C27580">
            <v>2014</v>
          </cell>
          <cell r="D27580" t="str">
            <v>700030  Budgets</v>
          </cell>
          <cell r="E27580" t="str">
            <v>Logistics</v>
          </cell>
          <cell r="F27580" t="str">
            <v>Water</v>
          </cell>
        </row>
        <row r="27581">
          <cell r="B27581">
            <v>9940.2800000000007</v>
          </cell>
          <cell r="C27581">
            <v>2014</v>
          </cell>
          <cell r="D27581" t="str">
            <v>700030  Budgets</v>
          </cell>
          <cell r="E27581" t="str">
            <v>Logistics</v>
          </cell>
          <cell r="F27581" t="str">
            <v>Water</v>
          </cell>
        </row>
        <row r="27582">
          <cell r="B27582">
            <v>6313.17</v>
          </cell>
          <cell r="C27582">
            <v>2014</v>
          </cell>
          <cell r="D27582" t="str">
            <v>700030  Budgets</v>
          </cell>
          <cell r="E27582" t="str">
            <v>Logistics</v>
          </cell>
          <cell r="F27582" t="str">
            <v>Water</v>
          </cell>
        </row>
        <row r="27583">
          <cell r="B27583">
            <v>5088.3</v>
          </cell>
          <cell r="C27583">
            <v>2014</v>
          </cell>
          <cell r="D27583" t="str">
            <v>700030  Budgets</v>
          </cell>
          <cell r="E27583" t="str">
            <v>District 8</v>
          </cell>
          <cell r="F27583" t="str">
            <v>Water</v>
          </cell>
        </row>
        <row r="27584">
          <cell r="B27584">
            <v>4939.6099999999997</v>
          </cell>
          <cell r="C27584">
            <v>2014</v>
          </cell>
          <cell r="D27584" t="str">
            <v>700030  Budgets</v>
          </cell>
          <cell r="E27584" t="e">
            <v>#N/A</v>
          </cell>
          <cell r="F27584" t="str">
            <v>Sewer</v>
          </cell>
        </row>
        <row r="27585">
          <cell r="B27585">
            <v>4939.6099999999997</v>
          </cell>
          <cell r="C27585">
            <v>2014</v>
          </cell>
          <cell r="D27585" t="str">
            <v>700030  Budgets</v>
          </cell>
          <cell r="E27585" t="e">
            <v>#N/A</v>
          </cell>
          <cell r="F27585" t="str">
            <v>Sewer</v>
          </cell>
        </row>
        <row r="27586">
          <cell r="B27586">
            <v>4943.7</v>
          </cell>
          <cell r="C27586">
            <v>2014</v>
          </cell>
          <cell r="D27586" t="str">
            <v>700030  Budgets</v>
          </cell>
          <cell r="E27586" t="str">
            <v>District 8</v>
          </cell>
          <cell r="F27586" t="str">
            <v>Water</v>
          </cell>
        </row>
        <row r="27587">
          <cell r="B27587">
            <v>4939.6099999999997</v>
          </cell>
          <cell r="C27587">
            <v>2014</v>
          </cell>
          <cell r="D27587" t="str">
            <v>700030  Budgets</v>
          </cell>
          <cell r="E27587" t="str">
            <v>District 8</v>
          </cell>
          <cell r="F27587" t="str">
            <v>Water</v>
          </cell>
        </row>
        <row r="27588">
          <cell r="B27588">
            <v>35504.35</v>
          </cell>
          <cell r="C27588">
            <v>2014</v>
          </cell>
          <cell r="D27588" t="str">
            <v>700030  Budgets</v>
          </cell>
          <cell r="E27588" t="str">
            <v>District 8</v>
          </cell>
          <cell r="F27588" t="str">
            <v>Water</v>
          </cell>
        </row>
        <row r="27589">
          <cell r="B27589">
            <v>7576.22</v>
          </cell>
          <cell r="C27589">
            <v>2014</v>
          </cell>
          <cell r="D27589" t="str">
            <v>700030  Budgets</v>
          </cell>
          <cell r="E27589" t="str">
            <v>District 8</v>
          </cell>
          <cell r="F27589" t="str">
            <v>Water</v>
          </cell>
        </row>
        <row r="27590">
          <cell r="B27590">
            <v>4939.6099999999997</v>
          </cell>
          <cell r="C27590">
            <v>2014</v>
          </cell>
          <cell r="D27590" t="str">
            <v>700030  Budgets</v>
          </cell>
          <cell r="E27590" t="str">
            <v>District 8</v>
          </cell>
          <cell r="F27590" t="str">
            <v>Water</v>
          </cell>
        </row>
        <row r="27591">
          <cell r="B27591">
            <v>7367.1</v>
          </cell>
          <cell r="C27591">
            <v>2014</v>
          </cell>
          <cell r="D27591" t="str">
            <v>700030  Budgets</v>
          </cell>
          <cell r="E27591" t="str">
            <v>District 8</v>
          </cell>
          <cell r="F27591" t="str">
            <v>Water</v>
          </cell>
        </row>
        <row r="27592">
          <cell r="B27592">
            <v>13617.71</v>
          </cell>
          <cell r="C27592">
            <v>2014</v>
          </cell>
          <cell r="D27592" t="str">
            <v>700030  Budgets</v>
          </cell>
          <cell r="E27592" t="str">
            <v>District 8</v>
          </cell>
          <cell r="F27592" t="str">
            <v>Water</v>
          </cell>
        </row>
        <row r="27593">
          <cell r="B27593">
            <v>6770.04</v>
          </cell>
          <cell r="C27593">
            <v>2014</v>
          </cell>
          <cell r="D27593" t="str">
            <v>700030  Budgets</v>
          </cell>
          <cell r="E27593" t="str">
            <v>District 8</v>
          </cell>
          <cell r="F27593" t="str">
            <v>Water</v>
          </cell>
        </row>
        <row r="27594">
          <cell r="B27594">
            <v>5011.33</v>
          </cell>
          <cell r="C27594">
            <v>2014</v>
          </cell>
          <cell r="D27594" t="str">
            <v>700030  Budgets</v>
          </cell>
          <cell r="E27594" t="str">
            <v>District 8</v>
          </cell>
          <cell r="F27594" t="str">
            <v>Water</v>
          </cell>
        </row>
        <row r="27595">
          <cell r="B27595">
            <v>12136.13</v>
          </cell>
          <cell r="C27595">
            <v>2014</v>
          </cell>
          <cell r="D27595" t="str">
            <v>700030  Budgets</v>
          </cell>
          <cell r="E27595" t="str">
            <v>District 8</v>
          </cell>
          <cell r="F27595" t="str">
            <v>Water</v>
          </cell>
        </row>
        <row r="27596">
          <cell r="B27596">
            <v>6520.87</v>
          </cell>
          <cell r="C27596">
            <v>2014</v>
          </cell>
          <cell r="D27596" t="str">
            <v>700030  Budgets</v>
          </cell>
          <cell r="E27596" t="str">
            <v>District 8</v>
          </cell>
          <cell r="F27596" t="str">
            <v>Water</v>
          </cell>
        </row>
        <row r="27597">
          <cell r="B27597">
            <v>10138.5</v>
          </cell>
          <cell r="C27597">
            <v>2014</v>
          </cell>
          <cell r="D27597" t="str">
            <v>700030  Budgets</v>
          </cell>
          <cell r="E27597" t="str">
            <v>District 6</v>
          </cell>
          <cell r="F27597" t="str">
            <v>Water</v>
          </cell>
        </row>
        <row r="27598">
          <cell r="B27598">
            <v>10636.38</v>
          </cell>
          <cell r="C27598">
            <v>2014</v>
          </cell>
          <cell r="D27598" t="str">
            <v>700030  Budgets</v>
          </cell>
          <cell r="E27598" t="str">
            <v>District 6</v>
          </cell>
          <cell r="F27598" t="str">
            <v>Water</v>
          </cell>
        </row>
        <row r="27599">
          <cell r="B27599">
            <v>12022.35</v>
          </cell>
          <cell r="C27599">
            <v>2014</v>
          </cell>
          <cell r="D27599" t="str">
            <v>700030  Budgets</v>
          </cell>
          <cell r="E27599" t="str">
            <v>District 6</v>
          </cell>
          <cell r="F27599" t="str">
            <v>Water</v>
          </cell>
        </row>
        <row r="27600">
          <cell r="B27600">
            <v>6594.23</v>
          </cell>
          <cell r="C27600">
            <v>2014</v>
          </cell>
          <cell r="D27600" t="str">
            <v>700030  Budgets</v>
          </cell>
          <cell r="E27600" t="str">
            <v>District 6</v>
          </cell>
          <cell r="F27600" t="str">
            <v>Water</v>
          </cell>
        </row>
        <row r="27601">
          <cell r="B27601">
            <v>5021.54</v>
          </cell>
          <cell r="C27601">
            <v>2014</v>
          </cell>
          <cell r="D27601" t="str">
            <v>700030  Budgets</v>
          </cell>
          <cell r="E27601" t="str">
            <v>District 6</v>
          </cell>
          <cell r="F27601" t="str">
            <v>Water</v>
          </cell>
        </row>
        <row r="27602">
          <cell r="B27602">
            <v>41950.65</v>
          </cell>
          <cell r="C27602">
            <v>2014</v>
          </cell>
          <cell r="D27602" t="str">
            <v>700030  Budgets</v>
          </cell>
          <cell r="E27602" t="str">
            <v>District 6</v>
          </cell>
          <cell r="F27602" t="str">
            <v>Water</v>
          </cell>
        </row>
        <row r="27603">
          <cell r="B27603">
            <v>5240.8100000000004</v>
          </cell>
          <cell r="C27603">
            <v>2014</v>
          </cell>
          <cell r="D27603" t="str">
            <v>700030  Budgets</v>
          </cell>
          <cell r="E27603" t="str">
            <v>District 6</v>
          </cell>
          <cell r="F27603" t="str">
            <v>Water</v>
          </cell>
        </row>
        <row r="27604">
          <cell r="B27604">
            <v>4941.66</v>
          </cell>
          <cell r="C27604">
            <v>2014</v>
          </cell>
          <cell r="D27604" t="str">
            <v>700030  Budgets</v>
          </cell>
          <cell r="E27604" t="str">
            <v>District 8</v>
          </cell>
          <cell r="F27604" t="str">
            <v>Water</v>
          </cell>
        </row>
        <row r="27605">
          <cell r="B27605">
            <v>4943.7</v>
          </cell>
          <cell r="C27605">
            <v>2014</v>
          </cell>
          <cell r="D27605" t="str">
            <v>700030  Budgets</v>
          </cell>
          <cell r="E27605" t="str">
            <v>District 8</v>
          </cell>
          <cell r="F27605" t="str">
            <v>Water</v>
          </cell>
        </row>
        <row r="27606">
          <cell r="B27606">
            <v>4943.7</v>
          </cell>
          <cell r="C27606">
            <v>2014</v>
          </cell>
          <cell r="D27606" t="str">
            <v>700030  Budgets</v>
          </cell>
          <cell r="E27606" t="str">
            <v>District 8</v>
          </cell>
          <cell r="F27606" t="str">
            <v>Water</v>
          </cell>
        </row>
        <row r="27607">
          <cell r="B27607">
            <v>6806.25</v>
          </cell>
          <cell r="C27607">
            <v>2014</v>
          </cell>
          <cell r="D27607" t="str">
            <v>700030  Budgets</v>
          </cell>
          <cell r="E27607" t="str">
            <v>District 8</v>
          </cell>
          <cell r="F27607" t="str">
            <v>Water</v>
          </cell>
        </row>
        <row r="27608">
          <cell r="B27608">
            <v>4939.6099999999997</v>
          </cell>
          <cell r="C27608">
            <v>2014</v>
          </cell>
          <cell r="D27608" t="str">
            <v>700030  Budgets</v>
          </cell>
          <cell r="E27608" t="str">
            <v>District 1</v>
          </cell>
          <cell r="F27608" t="str">
            <v>Water</v>
          </cell>
        </row>
        <row r="27609">
          <cell r="B27609">
            <v>5088.3</v>
          </cell>
          <cell r="C27609">
            <v>2014</v>
          </cell>
          <cell r="D27609" t="str">
            <v>700030  Budgets</v>
          </cell>
          <cell r="E27609" t="str">
            <v>District 8</v>
          </cell>
          <cell r="F27609" t="str">
            <v>Water</v>
          </cell>
        </row>
        <row r="27610">
          <cell r="B27610">
            <v>8249.85</v>
          </cell>
          <cell r="C27610">
            <v>2014</v>
          </cell>
          <cell r="D27610" t="str">
            <v>700030  Budgets</v>
          </cell>
          <cell r="E27610" t="str">
            <v>Logistics</v>
          </cell>
          <cell r="F27610" t="str">
            <v>Water</v>
          </cell>
        </row>
        <row r="27611">
          <cell r="B27611">
            <v>4939.6099999999997</v>
          </cell>
          <cell r="C27611">
            <v>2014</v>
          </cell>
          <cell r="D27611" t="str">
            <v>700030  Budgets</v>
          </cell>
          <cell r="E27611" t="str">
            <v>District 4</v>
          </cell>
          <cell r="F27611" t="str">
            <v>Sewer</v>
          </cell>
        </row>
        <row r="27612">
          <cell r="B27612">
            <v>9448.4599999999991</v>
          </cell>
          <cell r="C27612">
            <v>2014</v>
          </cell>
          <cell r="D27612" t="str">
            <v>700030  Budgets</v>
          </cell>
          <cell r="E27612" t="str">
            <v>District 4</v>
          </cell>
          <cell r="F27612" t="str">
            <v>Sewer</v>
          </cell>
        </row>
        <row r="27613">
          <cell r="B27613">
            <v>10344.1</v>
          </cell>
          <cell r="C27613">
            <v>2014</v>
          </cell>
          <cell r="D27613" t="str">
            <v>700030  Budgets</v>
          </cell>
          <cell r="E27613" t="str">
            <v>District 4</v>
          </cell>
          <cell r="F27613" t="str">
            <v>Sewer</v>
          </cell>
        </row>
        <row r="27614">
          <cell r="B27614">
            <v>9862.99</v>
          </cell>
          <cell r="C27614">
            <v>2014</v>
          </cell>
          <cell r="D27614" t="str">
            <v>700030  Budgets</v>
          </cell>
          <cell r="E27614" t="str">
            <v>District 3</v>
          </cell>
          <cell r="F27614" t="str">
            <v>Sewer</v>
          </cell>
        </row>
        <row r="27615">
          <cell r="B27615">
            <v>4939.6099999999997</v>
          </cell>
          <cell r="C27615">
            <v>2014</v>
          </cell>
          <cell r="D27615" t="str">
            <v>700030  Budgets</v>
          </cell>
          <cell r="E27615" t="str">
            <v>District 3</v>
          </cell>
          <cell r="F27615" t="str">
            <v>Sewer</v>
          </cell>
        </row>
        <row r="27616">
          <cell r="B27616">
            <v>14496.82</v>
          </cell>
          <cell r="C27616">
            <v>2014</v>
          </cell>
          <cell r="D27616" t="str">
            <v>700030  Budgets</v>
          </cell>
          <cell r="E27616" t="str">
            <v>District 3</v>
          </cell>
          <cell r="F27616" t="str">
            <v>Sewer</v>
          </cell>
        </row>
        <row r="27617">
          <cell r="B27617">
            <v>5716.74</v>
          </cell>
          <cell r="C27617">
            <v>2014</v>
          </cell>
          <cell r="D27617" t="str">
            <v>700030  Budgets</v>
          </cell>
          <cell r="E27617" t="str">
            <v>TOC</v>
          </cell>
          <cell r="F27617" t="str">
            <v>Sewer</v>
          </cell>
        </row>
        <row r="27618">
          <cell r="B27618">
            <v>4939.6099999999997</v>
          </cell>
          <cell r="C27618">
            <v>2014</v>
          </cell>
          <cell r="D27618" t="str">
            <v>700030  Budgets</v>
          </cell>
          <cell r="E27618" t="str">
            <v>District 7</v>
          </cell>
          <cell r="F27618" t="str">
            <v>Sewer</v>
          </cell>
        </row>
        <row r="27619">
          <cell r="B27619">
            <v>4943.7</v>
          </cell>
          <cell r="C27619">
            <v>2014</v>
          </cell>
          <cell r="D27619" t="str">
            <v>700030  Budgets</v>
          </cell>
          <cell r="E27619" t="str">
            <v>District 7</v>
          </cell>
          <cell r="F27619" t="str">
            <v>Sewer</v>
          </cell>
        </row>
        <row r="27620">
          <cell r="B27620">
            <v>8531.1200000000008</v>
          </cell>
          <cell r="C27620">
            <v>2014</v>
          </cell>
          <cell r="D27620" t="str">
            <v>700030  Budgets</v>
          </cell>
          <cell r="E27620" t="str">
            <v>District 6</v>
          </cell>
          <cell r="F27620" t="str">
            <v>Sewer</v>
          </cell>
        </row>
        <row r="27621">
          <cell r="B27621">
            <v>11444.72</v>
          </cell>
          <cell r="C27621">
            <v>2014</v>
          </cell>
          <cell r="D27621" t="str">
            <v>700030  Budgets</v>
          </cell>
          <cell r="E27621" t="str">
            <v>District 7</v>
          </cell>
          <cell r="F27621" t="str">
            <v>Sewer</v>
          </cell>
        </row>
        <row r="27622">
          <cell r="B27622">
            <v>4939.6099999999997</v>
          </cell>
          <cell r="C27622">
            <v>2014</v>
          </cell>
          <cell r="D27622" t="str">
            <v>700030  Budgets</v>
          </cell>
          <cell r="E27622" t="str">
            <v>District 1</v>
          </cell>
          <cell r="F27622" t="str">
            <v>Sewer</v>
          </cell>
        </row>
        <row r="27623">
          <cell r="B27623">
            <v>15385.78</v>
          </cell>
          <cell r="C27623">
            <v>2014</v>
          </cell>
          <cell r="D27623" t="str">
            <v>700030  Budgets</v>
          </cell>
          <cell r="E27623" t="str">
            <v>District 1</v>
          </cell>
          <cell r="F27623" t="str">
            <v>Sewer</v>
          </cell>
        </row>
        <row r="27624">
          <cell r="B27624">
            <v>12568.01</v>
          </cell>
          <cell r="C27624">
            <v>2014</v>
          </cell>
          <cell r="D27624" t="str">
            <v>700030  Budgets</v>
          </cell>
          <cell r="E27624" t="str">
            <v>District 1</v>
          </cell>
          <cell r="F27624" t="str">
            <v>Sewer</v>
          </cell>
        </row>
        <row r="27625">
          <cell r="B27625">
            <v>4939.6099999999997</v>
          </cell>
          <cell r="C27625">
            <v>2014</v>
          </cell>
          <cell r="D27625" t="str">
            <v>700030  Budgets</v>
          </cell>
          <cell r="E27625" t="str">
            <v>Logistics</v>
          </cell>
          <cell r="F27625" t="str">
            <v>Sewer</v>
          </cell>
        </row>
        <row r="27626">
          <cell r="B27626">
            <v>5773.98</v>
          </cell>
          <cell r="C27626">
            <v>2014</v>
          </cell>
          <cell r="D27626" t="str">
            <v>700030  Budgets</v>
          </cell>
          <cell r="E27626" t="str">
            <v>Logistics</v>
          </cell>
          <cell r="F27626" t="str">
            <v>Sewer</v>
          </cell>
        </row>
        <row r="27627">
          <cell r="B27627">
            <v>4949.82</v>
          </cell>
          <cell r="C27627">
            <v>2014</v>
          </cell>
          <cell r="D27627" t="str">
            <v>700030  Budgets</v>
          </cell>
          <cell r="E27627" t="str">
            <v>Logistics</v>
          </cell>
          <cell r="F27627" t="str">
            <v>Sewer</v>
          </cell>
        </row>
        <row r="27628">
          <cell r="B27628">
            <v>4939.6099999999997</v>
          </cell>
          <cell r="C27628">
            <v>2014</v>
          </cell>
          <cell r="D27628" t="str">
            <v>700030  Budgets</v>
          </cell>
          <cell r="E27628" t="str">
            <v>Logistics</v>
          </cell>
          <cell r="F27628" t="str">
            <v>Sewer</v>
          </cell>
        </row>
        <row r="27629">
          <cell r="B27629">
            <v>7397.07</v>
          </cell>
          <cell r="C27629">
            <v>2014</v>
          </cell>
          <cell r="D27629" t="str">
            <v>700030  Budgets</v>
          </cell>
          <cell r="E27629" t="str">
            <v>Logistics</v>
          </cell>
          <cell r="F27629" t="str">
            <v>Sewer</v>
          </cell>
        </row>
        <row r="27630">
          <cell r="B27630">
            <v>4939.6099999999997</v>
          </cell>
          <cell r="C27630">
            <v>2014</v>
          </cell>
          <cell r="D27630" t="str">
            <v>700030  Budgets</v>
          </cell>
          <cell r="E27630" t="str">
            <v>Logistics</v>
          </cell>
          <cell r="F27630" t="str">
            <v>Sewer</v>
          </cell>
        </row>
        <row r="27631">
          <cell r="B27631">
            <v>21193.66</v>
          </cell>
          <cell r="C27631">
            <v>2014</v>
          </cell>
          <cell r="D27631" t="str">
            <v>700030  Budgets</v>
          </cell>
          <cell r="E27631" t="str">
            <v>Logistics</v>
          </cell>
          <cell r="F27631" t="str">
            <v>Sewer</v>
          </cell>
        </row>
        <row r="27632">
          <cell r="B27632">
            <v>12296.74</v>
          </cell>
          <cell r="C27632">
            <v>2014</v>
          </cell>
          <cell r="D27632" t="str">
            <v>700030  Budgets</v>
          </cell>
          <cell r="E27632" t="str">
            <v>Informal Settlements</v>
          </cell>
          <cell r="F27632" t="str">
            <v>Sewer</v>
          </cell>
        </row>
        <row r="27633">
          <cell r="B27633">
            <v>4939.6099999999997</v>
          </cell>
          <cell r="C27633">
            <v>2014</v>
          </cell>
          <cell r="D27633" t="str">
            <v>700030  Budgets</v>
          </cell>
          <cell r="E27633" t="str">
            <v>TOC</v>
          </cell>
          <cell r="F27633" t="str">
            <v>Sewer</v>
          </cell>
        </row>
        <row r="27634">
          <cell r="B27634">
            <v>39403.33</v>
          </cell>
          <cell r="C27634">
            <v>2014</v>
          </cell>
          <cell r="D27634" t="str">
            <v>700030  Budgets</v>
          </cell>
          <cell r="E27634" t="str">
            <v>Planning &amp; Design</v>
          </cell>
          <cell r="F27634" t="str">
            <v>Sewer</v>
          </cell>
        </row>
        <row r="27635">
          <cell r="B27635">
            <v>10489.34</v>
          </cell>
          <cell r="C27635">
            <v>2014</v>
          </cell>
          <cell r="D27635" t="str">
            <v>700030  Budgets</v>
          </cell>
          <cell r="E27635" t="str">
            <v>Planning &amp; Design</v>
          </cell>
          <cell r="F27635" t="str">
            <v>Sewer</v>
          </cell>
        </row>
        <row r="27636">
          <cell r="B27636">
            <v>5985.57</v>
          </cell>
          <cell r="C27636">
            <v>2014</v>
          </cell>
          <cell r="D27636" t="str">
            <v>700030  Budgets</v>
          </cell>
          <cell r="E27636" t="str">
            <v>Informal Settlements</v>
          </cell>
          <cell r="F27636" t="str">
            <v>Sewer</v>
          </cell>
        </row>
        <row r="27637">
          <cell r="B27637">
            <v>14786.39</v>
          </cell>
          <cell r="C27637">
            <v>2014</v>
          </cell>
          <cell r="D27637" t="str">
            <v>700030  Budgets</v>
          </cell>
          <cell r="E27637" t="str">
            <v>District 4</v>
          </cell>
          <cell r="F27637" t="str">
            <v>Sewer</v>
          </cell>
        </row>
        <row r="27638">
          <cell r="B27638">
            <v>5763.77</v>
          </cell>
          <cell r="C27638">
            <v>2014</v>
          </cell>
          <cell r="D27638" t="str">
            <v>700030  Budgets</v>
          </cell>
          <cell r="E27638" t="str">
            <v>Logistics</v>
          </cell>
          <cell r="F27638" t="str">
            <v>Water</v>
          </cell>
        </row>
        <row r="27639">
          <cell r="B27639">
            <v>5707.97</v>
          </cell>
          <cell r="C27639">
            <v>2014</v>
          </cell>
          <cell r="D27639" t="str">
            <v>700030  Budgets</v>
          </cell>
          <cell r="E27639" t="str">
            <v>Logistics</v>
          </cell>
          <cell r="F27639" t="str">
            <v>Water</v>
          </cell>
        </row>
        <row r="27640">
          <cell r="B27640">
            <v>6810.72</v>
          </cell>
          <cell r="C27640">
            <v>2014</v>
          </cell>
          <cell r="D27640" t="str">
            <v>700030  Budgets</v>
          </cell>
          <cell r="E27640" t="str">
            <v>TOC</v>
          </cell>
          <cell r="F27640" t="str">
            <v>Water</v>
          </cell>
        </row>
        <row r="27641">
          <cell r="B27641">
            <v>12796.14</v>
          </cell>
          <cell r="C27641">
            <v>2014</v>
          </cell>
          <cell r="D27641" t="str">
            <v>700030  Budgets</v>
          </cell>
          <cell r="E27641" t="str">
            <v>Informal Settlements</v>
          </cell>
          <cell r="F27641" t="str">
            <v>Water</v>
          </cell>
        </row>
        <row r="27642">
          <cell r="B27642">
            <v>13250.62</v>
          </cell>
          <cell r="C27642">
            <v>2014</v>
          </cell>
          <cell r="D27642" t="str">
            <v>700030  Budgets</v>
          </cell>
          <cell r="E27642" t="str">
            <v>TOC</v>
          </cell>
          <cell r="F27642" t="str">
            <v>Water</v>
          </cell>
        </row>
        <row r="27643">
          <cell r="B27643">
            <v>44741.25</v>
          </cell>
          <cell r="C27643">
            <v>2014</v>
          </cell>
          <cell r="D27643" t="str">
            <v>700030  Budgets</v>
          </cell>
          <cell r="E27643" t="str">
            <v>Planning &amp; Design</v>
          </cell>
          <cell r="F27643" t="str">
            <v>Water</v>
          </cell>
        </row>
        <row r="27644">
          <cell r="B27644">
            <v>7486.65</v>
          </cell>
          <cell r="C27644">
            <v>2014</v>
          </cell>
          <cell r="D27644" t="str">
            <v>700030  Budgets</v>
          </cell>
          <cell r="E27644" t="str">
            <v>Informal Settlements</v>
          </cell>
          <cell r="F27644" t="str">
            <v>Water</v>
          </cell>
        </row>
        <row r="27645">
          <cell r="B27645">
            <v>17072.41</v>
          </cell>
          <cell r="C27645">
            <v>2014</v>
          </cell>
          <cell r="D27645" t="str">
            <v>700030  Budgets</v>
          </cell>
          <cell r="E27645" t="str">
            <v>Logistics</v>
          </cell>
          <cell r="F27645" t="str">
            <v>Water</v>
          </cell>
        </row>
        <row r="27646">
          <cell r="B27646">
            <v>4939.6099999999997</v>
          </cell>
          <cell r="C27646">
            <v>2014</v>
          </cell>
          <cell r="D27646" t="str">
            <v>700030  Budgets</v>
          </cell>
          <cell r="E27646" t="str">
            <v>District 7</v>
          </cell>
          <cell r="F27646" t="str">
            <v>Sewer</v>
          </cell>
        </row>
        <row r="27647">
          <cell r="B27647">
            <v>4943.7</v>
          </cell>
          <cell r="C27647">
            <v>2014</v>
          </cell>
          <cell r="D27647" t="str">
            <v>700030  Budgets</v>
          </cell>
          <cell r="E27647" t="str">
            <v>District 7</v>
          </cell>
          <cell r="F27647" t="str">
            <v>Sewer</v>
          </cell>
        </row>
        <row r="27648">
          <cell r="B27648">
            <v>12790.63</v>
          </cell>
          <cell r="C27648">
            <v>2014</v>
          </cell>
          <cell r="D27648" t="str">
            <v>700030  Budgets</v>
          </cell>
          <cell r="E27648" t="str">
            <v>District 7</v>
          </cell>
          <cell r="F27648" t="str">
            <v>Sewer</v>
          </cell>
        </row>
        <row r="27649">
          <cell r="B27649">
            <v>5537.34</v>
          </cell>
          <cell r="C27649">
            <v>2014</v>
          </cell>
          <cell r="D27649" t="str">
            <v>700030  Budgets</v>
          </cell>
          <cell r="E27649" t="str">
            <v>District 7</v>
          </cell>
          <cell r="F27649" t="str">
            <v>Sewer</v>
          </cell>
        </row>
        <row r="27650">
          <cell r="B27650">
            <v>4939.6099999999997</v>
          </cell>
          <cell r="C27650">
            <v>2014</v>
          </cell>
          <cell r="D27650" t="str">
            <v>700030  Budgets</v>
          </cell>
          <cell r="E27650" t="str">
            <v>District 7</v>
          </cell>
          <cell r="F27650" t="str">
            <v>Sewer</v>
          </cell>
        </row>
        <row r="27651">
          <cell r="B27651">
            <v>11929.89</v>
          </cell>
          <cell r="C27651">
            <v>2014</v>
          </cell>
          <cell r="D27651" t="str">
            <v>700030  Budgets</v>
          </cell>
          <cell r="E27651" t="str">
            <v>District 7</v>
          </cell>
          <cell r="F27651" t="str">
            <v>Sewer</v>
          </cell>
        </row>
        <row r="27652">
          <cell r="B27652">
            <v>8837.18</v>
          </cell>
          <cell r="C27652">
            <v>2014</v>
          </cell>
          <cell r="D27652" t="str">
            <v>700030  Budgets</v>
          </cell>
          <cell r="E27652" t="str">
            <v>District 6</v>
          </cell>
          <cell r="F27652" t="str">
            <v>Sewer</v>
          </cell>
        </row>
        <row r="27653">
          <cell r="B27653">
            <v>24637.24</v>
          </cell>
          <cell r="C27653">
            <v>2014</v>
          </cell>
          <cell r="D27653" t="str">
            <v>700030  Budgets</v>
          </cell>
          <cell r="E27653" t="str">
            <v>District 6</v>
          </cell>
          <cell r="F27653" t="str">
            <v>Sewer</v>
          </cell>
        </row>
        <row r="27654">
          <cell r="B27654">
            <v>4939.6099999999997</v>
          </cell>
          <cell r="C27654">
            <v>2014</v>
          </cell>
          <cell r="D27654" t="str">
            <v>700030  Budgets</v>
          </cell>
          <cell r="E27654" t="str">
            <v>District 6</v>
          </cell>
          <cell r="F27654" t="str">
            <v>Sewer</v>
          </cell>
        </row>
        <row r="27655">
          <cell r="B27655">
            <v>13003.01</v>
          </cell>
          <cell r="C27655">
            <v>2014</v>
          </cell>
          <cell r="D27655" t="str">
            <v>700030  Budgets</v>
          </cell>
          <cell r="E27655" t="str">
            <v>District 6</v>
          </cell>
          <cell r="F27655" t="str">
            <v>Sewer</v>
          </cell>
        </row>
        <row r="27656">
          <cell r="B27656">
            <v>8846.43</v>
          </cell>
          <cell r="C27656">
            <v>2014</v>
          </cell>
          <cell r="D27656" t="str">
            <v>700030  Budgets</v>
          </cell>
          <cell r="E27656" t="str">
            <v>District 6</v>
          </cell>
          <cell r="F27656" t="str">
            <v>Sewer</v>
          </cell>
        </row>
        <row r="27657">
          <cell r="B27657">
            <v>6554.98</v>
          </cell>
          <cell r="C27657">
            <v>2014</v>
          </cell>
          <cell r="D27657" t="str">
            <v>700030  Budgets</v>
          </cell>
          <cell r="E27657" t="str">
            <v>District 6</v>
          </cell>
          <cell r="F27657" t="str">
            <v>Sewer</v>
          </cell>
        </row>
        <row r="27658">
          <cell r="B27658">
            <v>4943.7</v>
          </cell>
          <cell r="C27658">
            <v>2014</v>
          </cell>
          <cell r="D27658" t="str">
            <v>700030  Budgets</v>
          </cell>
          <cell r="E27658" t="str">
            <v>District 7</v>
          </cell>
          <cell r="F27658" t="str">
            <v>Sewer</v>
          </cell>
        </row>
        <row r="27659">
          <cell r="B27659">
            <v>5011.13</v>
          </cell>
          <cell r="C27659">
            <v>2014</v>
          </cell>
          <cell r="D27659" t="str">
            <v>700030  Budgets</v>
          </cell>
          <cell r="E27659" t="str">
            <v>District 7</v>
          </cell>
          <cell r="F27659" t="str">
            <v>Sewer</v>
          </cell>
        </row>
        <row r="27660">
          <cell r="B27660">
            <v>14786.39</v>
          </cell>
          <cell r="C27660">
            <v>2014</v>
          </cell>
          <cell r="D27660" t="str">
            <v>700030  Budgets</v>
          </cell>
          <cell r="E27660" t="str">
            <v>District 7</v>
          </cell>
          <cell r="F27660" t="str">
            <v>Sewer</v>
          </cell>
        </row>
        <row r="27661">
          <cell r="B27661">
            <v>4939.6099999999997</v>
          </cell>
          <cell r="C27661">
            <v>2014</v>
          </cell>
          <cell r="D27661" t="str">
            <v>700030  Budgets</v>
          </cell>
          <cell r="E27661" t="str">
            <v>District 7</v>
          </cell>
          <cell r="F27661" t="str">
            <v>Sewer</v>
          </cell>
        </row>
        <row r="27662">
          <cell r="B27662">
            <v>7987.89</v>
          </cell>
          <cell r="C27662">
            <v>2014</v>
          </cell>
          <cell r="D27662" t="str">
            <v>700030  Budgets</v>
          </cell>
          <cell r="E27662" t="str">
            <v>District 7</v>
          </cell>
          <cell r="F27662" t="str">
            <v>Sewer</v>
          </cell>
        </row>
        <row r="27663">
          <cell r="B27663">
            <v>8341.34</v>
          </cell>
          <cell r="C27663">
            <v>2014</v>
          </cell>
          <cell r="D27663" t="str">
            <v>700030  Budgets</v>
          </cell>
          <cell r="E27663" t="str">
            <v>District 4</v>
          </cell>
          <cell r="F27663" t="str">
            <v>Sewer</v>
          </cell>
        </row>
        <row r="27664">
          <cell r="B27664">
            <v>4011.94</v>
          </cell>
          <cell r="C27664">
            <v>2014</v>
          </cell>
          <cell r="D27664" t="str">
            <v>700165  Expenditure</v>
          </cell>
          <cell r="E27664" t="str">
            <v>Logistics</v>
          </cell>
          <cell r="F27664" t="str">
            <v>Water</v>
          </cell>
        </row>
        <row r="27665">
          <cell r="B27665">
            <v>35260.06</v>
          </cell>
          <cell r="C27665">
            <v>2014</v>
          </cell>
          <cell r="D27665" t="str">
            <v>700165  Expenditure</v>
          </cell>
          <cell r="E27665" t="str">
            <v>Logistics</v>
          </cell>
          <cell r="F27665" t="str">
            <v>Water</v>
          </cell>
        </row>
        <row r="27666">
          <cell r="B27666">
            <v>2643.15</v>
          </cell>
          <cell r="C27666">
            <v>2014</v>
          </cell>
          <cell r="D27666" t="str">
            <v>700165  Expenditure</v>
          </cell>
          <cell r="E27666" t="str">
            <v>Logistics</v>
          </cell>
          <cell r="F27666" t="str">
            <v>Water</v>
          </cell>
        </row>
        <row r="27667">
          <cell r="B27667">
            <v>39061.75</v>
          </cell>
          <cell r="C27667">
            <v>2014</v>
          </cell>
          <cell r="D27667" t="str">
            <v>700165  Expenditure</v>
          </cell>
          <cell r="E27667" t="str">
            <v>Logistics</v>
          </cell>
          <cell r="F27667" t="str">
            <v>Water</v>
          </cell>
        </row>
        <row r="27668">
          <cell r="B27668">
            <v>22894.98</v>
          </cell>
          <cell r="C27668">
            <v>2014</v>
          </cell>
          <cell r="D27668" t="str">
            <v>700165  Expenditure</v>
          </cell>
          <cell r="E27668" t="str">
            <v>District 1</v>
          </cell>
          <cell r="F27668" t="str">
            <v>Water</v>
          </cell>
        </row>
        <row r="27669">
          <cell r="B27669">
            <v>11039.1</v>
          </cell>
          <cell r="C27669">
            <v>2014</v>
          </cell>
          <cell r="D27669" t="str">
            <v>700165  Expenditure</v>
          </cell>
          <cell r="E27669" t="str">
            <v>District 1</v>
          </cell>
          <cell r="F27669" t="str">
            <v>Water</v>
          </cell>
        </row>
        <row r="27670">
          <cell r="B27670">
            <v>54149.48</v>
          </cell>
          <cell r="C27670">
            <v>2014</v>
          </cell>
          <cell r="D27670" t="str">
            <v>700165  Expenditure</v>
          </cell>
          <cell r="E27670" t="str">
            <v>District 1</v>
          </cell>
          <cell r="F27670" t="str">
            <v>Water</v>
          </cell>
        </row>
        <row r="27671">
          <cell r="B27671">
            <v>141.6</v>
          </cell>
          <cell r="C27671">
            <v>2014</v>
          </cell>
          <cell r="D27671" t="str">
            <v>700165  Expenditure</v>
          </cell>
          <cell r="E27671" t="str">
            <v>District 1</v>
          </cell>
          <cell r="F27671" t="str">
            <v>Water</v>
          </cell>
        </row>
        <row r="27672">
          <cell r="B27672">
            <v>118.03</v>
          </cell>
          <cell r="C27672">
            <v>2014</v>
          </cell>
          <cell r="D27672" t="str">
            <v>700165  Expenditure</v>
          </cell>
          <cell r="E27672" t="str">
            <v>TOC</v>
          </cell>
          <cell r="F27672" t="str">
            <v>Water</v>
          </cell>
        </row>
        <row r="27673">
          <cell r="B27673">
            <v>9710.34</v>
          </cell>
          <cell r="C27673">
            <v>2014</v>
          </cell>
          <cell r="D27673" t="str">
            <v>700165  Expenditure</v>
          </cell>
          <cell r="E27673" t="str">
            <v>District 6</v>
          </cell>
          <cell r="F27673" t="str">
            <v>Water</v>
          </cell>
        </row>
        <row r="27674">
          <cell r="B27674">
            <v>7637.43</v>
          </cell>
          <cell r="C27674">
            <v>2014</v>
          </cell>
          <cell r="D27674" t="str">
            <v>700165  Expenditure</v>
          </cell>
          <cell r="E27674" t="str">
            <v>District 8</v>
          </cell>
          <cell r="F27674" t="str">
            <v>Water</v>
          </cell>
        </row>
        <row r="27675">
          <cell r="B27675">
            <v>56308.19</v>
          </cell>
          <cell r="C27675">
            <v>2014</v>
          </cell>
          <cell r="D27675" t="str">
            <v>700165  Expenditure</v>
          </cell>
          <cell r="E27675" t="str">
            <v>District 8</v>
          </cell>
          <cell r="F27675" t="str">
            <v>Water</v>
          </cell>
        </row>
        <row r="27676">
          <cell r="B27676">
            <v>19027.84</v>
          </cell>
          <cell r="C27676">
            <v>2014</v>
          </cell>
          <cell r="D27676" t="str">
            <v>700165  Expenditure</v>
          </cell>
          <cell r="E27676" t="str">
            <v>District 6</v>
          </cell>
          <cell r="F27676" t="str">
            <v>Water</v>
          </cell>
        </row>
        <row r="27677">
          <cell r="B27677">
            <v>5049.78</v>
          </cell>
          <cell r="C27677">
            <v>2014</v>
          </cell>
          <cell r="D27677" t="str">
            <v>700165  Expenditure</v>
          </cell>
          <cell r="E27677" t="str">
            <v>District 3</v>
          </cell>
          <cell r="F27677" t="str">
            <v>Water</v>
          </cell>
        </row>
        <row r="27678">
          <cell r="B27678">
            <v>33389.1</v>
          </cell>
          <cell r="C27678">
            <v>2014</v>
          </cell>
          <cell r="D27678" t="str">
            <v>700165  Expenditure</v>
          </cell>
          <cell r="E27678" t="str">
            <v>District 3</v>
          </cell>
          <cell r="F27678" t="str">
            <v>Water</v>
          </cell>
        </row>
        <row r="27679">
          <cell r="B27679">
            <v>546.62</v>
          </cell>
          <cell r="C27679">
            <v>2014</v>
          </cell>
          <cell r="D27679" t="str">
            <v>700165  Expenditure</v>
          </cell>
          <cell r="E27679" t="str">
            <v>District 3</v>
          </cell>
          <cell r="F27679" t="str">
            <v>Water</v>
          </cell>
        </row>
        <row r="27680">
          <cell r="B27680">
            <v>23038.22</v>
          </cell>
          <cell r="C27680">
            <v>2014</v>
          </cell>
          <cell r="D27680" t="str">
            <v>700165  Expenditure</v>
          </cell>
          <cell r="E27680" t="str">
            <v>District 3</v>
          </cell>
          <cell r="F27680" t="str">
            <v>Water</v>
          </cell>
        </row>
        <row r="27681">
          <cell r="B27681">
            <v>711.81</v>
          </cell>
          <cell r="C27681">
            <v>2014</v>
          </cell>
          <cell r="D27681" t="str">
            <v>700165  Expenditure</v>
          </cell>
          <cell r="E27681" t="str">
            <v>District 4</v>
          </cell>
          <cell r="F27681" t="str">
            <v>Water</v>
          </cell>
        </row>
        <row r="27682">
          <cell r="B27682">
            <v>16840.2</v>
          </cell>
          <cell r="C27682">
            <v>2014</v>
          </cell>
          <cell r="D27682" t="str">
            <v>700165  Expenditure</v>
          </cell>
          <cell r="E27682" t="str">
            <v>District 4</v>
          </cell>
          <cell r="F27682" t="str">
            <v>Water</v>
          </cell>
        </row>
        <row r="27683">
          <cell r="B27683">
            <v>306.77</v>
          </cell>
          <cell r="C27683">
            <v>2014</v>
          </cell>
          <cell r="D27683" t="str">
            <v>700165  Expenditure</v>
          </cell>
          <cell r="E27683" t="str">
            <v>District 4</v>
          </cell>
          <cell r="F27683" t="str">
            <v>Water</v>
          </cell>
        </row>
        <row r="27684">
          <cell r="B27684">
            <v>50785.32</v>
          </cell>
          <cell r="C27684">
            <v>2014</v>
          </cell>
          <cell r="D27684" t="str">
            <v>700165  Expenditure</v>
          </cell>
          <cell r="E27684" t="str">
            <v>District 4</v>
          </cell>
          <cell r="F27684" t="str">
            <v>Water</v>
          </cell>
        </row>
        <row r="27685">
          <cell r="B27685">
            <v>39006.31</v>
          </cell>
          <cell r="C27685">
            <v>2014</v>
          </cell>
          <cell r="D27685" t="str">
            <v>700165  Expenditure</v>
          </cell>
          <cell r="E27685" t="str">
            <v>District 4</v>
          </cell>
          <cell r="F27685" t="str">
            <v>Water</v>
          </cell>
        </row>
        <row r="27686">
          <cell r="B27686">
            <v>16553.169999999998</v>
          </cell>
          <cell r="C27686">
            <v>2014</v>
          </cell>
          <cell r="D27686" t="str">
            <v>700165  Expenditure</v>
          </cell>
          <cell r="E27686" t="str">
            <v>District 4</v>
          </cell>
          <cell r="F27686" t="str">
            <v>Water</v>
          </cell>
        </row>
        <row r="27687">
          <cell r="B27687">
            <v>876.99</v>
          </cell>
          <cell r="C27687">
            <v>2014</v>
          </cell>
          <cell r="D27687" t="str">
            <v>700165  Expenditure</v>
          </cell>
          <cell r="E27687" t="str">
            <v>District 8</v>
          </cell>
          <cell r="F27687" t="str">
            <v>Water</v>
          </cell>
        </row>
        <row r="27688">
          <cell r="B27688">
            <v>688.22</v>
          </cell>
          <cell r="C27688">
            <v>2014</v>
          </cell>
          <cell r="D27688" t="str">
            <v>700165  Expenditure</v>
          </cell>
          <cell r="E27688" t="str">
            <v>District 8</v>
          </cell>
          <cell r="F27688" t="str">
            <v>Water</v>
          </cell>
        </row>
        <row r="27689">
          <cell r="B27689">
            <v>188.79</v>
          </cell>
          <cell r="C27689">
            <v>2014</v>
          </cell>
          <cell r="D27689" t="str">
            <v>700165  Expenditure</v>
          </cell>
          <cell r="E27689" t="str">
            <v>District 8</v>
          </cell>
          <cell r="F27689" t="str">
            <v>Water</v>
          </cell>
        </row>
        <row r="27690">
          <cell r="B27690">
            <v>2053.1799999999998</v>
          </cell>
          <cell r="C27690">
            <v>2014</v>
          </cell>
          <cell r="D27690" t="str">
            <v>700165  Expenditure</v>
          </cell>
          <cell r="E27690" t="str">
            <v>District 8</v>
          </cell>
          <cell r="F27690" t="str">
            <v>Water</v>
          </cell>
        </row>
        <row r="27691">
          <cell r="B27691">
            <v>2894.47</v>
          </cell>
          <cell r="C27691">
            <v>2014</v>
          </cell>
          <cell r="D27691" t="str">
            <v>700165  Expenditure</v>
          </cell>
          <cell r="E27691" t="str">
            <v>District 6</v>
          </cell>
          <cell r="F27691" t="str">
            <v>Water</v>
          </cell>
        </row>
        <row r="27692">
          <cell r="B27692">
            <v>24276.84</v>
          </cell>
          <cell r="C27692">
            <v>2014</v>
          </cell>
          <cell r="D27692" t="str">
            <v>700165  Expenditure</v>
          </cell>
          <cell r="E27692" t="str">
            <v>District 6</v>
          </cell>
          <cell r="F27692" t="str">
            <v>Water</v>
          </cell>
        </row>
        <row r="27693">
          <cell r="B27693">
            <v>829.81</v>
          </cell>
          <cell r="C27693">
            <v>2014</v>
          </cell>
          <cell r="D27693" t="str">
            <v>700165  Expenditure</v>
          </cell>
          <cell r="E27693" t="str">
            <v>District 6</v>
          </cell>
          <cell r="F27693" t="str">
            <v>Water</v>
          </cell>
        </row>
        <row r="27694">
          <cell r="B27694">
            <v>14466.61</v>
          </cell>
          <cell r="C27694">
            <v>2014</v>
          </cell>
          <cell r="D27694" t="str">
            <v>700165  Expenditure</v>
          </cell>
          <cell r="E27694" t="str">
            <v>District 6</v>
          </cell>
          <cell r="F27694" t="str">
            <v>Water</v>
          </cell>
        </row>
        <row r="27695">
          <cell r="B27695">
            <v>9277.2999999999993</v>
          </cell>
          <cell r="C27695">
            <v>2014</v>
          </cell>
          <cell r="D27695" t="str">
            <v>700165  Expenditure</v>
          </cell>
          <cell r="E27695" t="str">
            <v>District 6</v>
          </cell>
          <cell r="F27695" t="str">
            <v>Water</v>
          </cell>
        </row>
        <row r="27696">
          <cell r="B27696">
            <v>26050.67</v>
          </cell>
          <cell r="C27696">
            <v>2014</v>
          </cell>
          <cell r="D27696" t="str">
            <v>700165  Expenditure</v>
          </cell>
          <cell r="E27696" t="str">
            <v>District 6</v>
          </cell>
          <cell r="F27696" t="str">
            <v>Water</v>
          </cell>
        </row>
        <row r="27697">
          <cell r="B27697">
            <v>33062.47</v>
          </cell>
          <cell r="C27697">
            <v>2014</v>
          </cell>
          <cell r="D27697" t="str">
            <v>700165  Expenditure</v>
          </cell>
          <cell r="E27697" t="str">
            <v>District 6</v>
          </cell>
          <cell r="F27697" t="str">
            <v>Water</v>
          </cell>
        </row>
        <row r="27698">
          <cell r="B27698">
            <v>11479.22</v>
          </cell>
          <cell r="C27698">
            <v>2014</v>
          </cell>
          <cell r="D27698" t="str">
            <v>700165  Expenditure</v>
          </cell>
          <cell r="E27698" t="str">
            <v>District 8</v>
          </cell>
          <cell r="F27698" t="str">
            <v>Water</v>
          </cell>
        </row>
        <row r="27699">
          <cell r="B27699">
            <v>56665.31</v>
          </cell>
          <cell r="C27699">
            <v>2014</v>
          </cell>
          <cell r="D27699" t="str">
            <v>700165  Expenditure</v>
          </cell>
          <cell r="E27699" t="str">
            <v>District 8</v>
          </cell>
          <cell r="F27699" t="str">
            <v>Water</v>
          </cell>
        </row>
        <row r="27700">
          <cell r="B27700">
            <v>593.77</v>
          </cell>
          <cell r="C27700">
            <v>2014</v>
          </cell>
          <cell r="D27700" t="str">
            <v>700165  Expenditure</v>
          </cell>
          <cell r="E27700" t="str">
            <v>District 8</v>
          </cell>
          <cell r="F27700" t="str">
            <v>Water</v>
          </cell>
        </row>
        <row r="27701">
          <cell r="B27701">
            <v>1683.25</v>
          </cell>
          <cell r="C27701">
            <v>2014</v>
          </cell>
          <cell r="D27701" t="str">
            <v>700165  Expenditure</v>
          </cell>
          <cell r="E27701" t="str">
            <v>District 8</v>
          </cell>
          <cell r="F27701" t="str">
            <v>Water</v>
          </cell>
        </row>
        <row r="27702">
          <cell r="B27702">
            <v>67243.91</v>
          </cell>
          <cell r="C27702">
            <v>2014</v>
          </cell>
          <cell r="D27702" t="str">
            <v>700165  Expenditure</v>
          </cell>
          <cell r="E27702" t="str">
            <v>District 8</v>
          </cell>
          <cell r="F27702" t="str">
            <v>Water</v>
          </cell>
        </row>
        <row r="27703">
          <cell r="B27703">
            <v>33516.42</v>
          </cell>
          <cell r="C27703">
            <v>2014</v>
          </cell>
          <cell r="D27703" t="str">
            <v>700165  Expenditure</v>
          </cell>
          <cell r="E27703" t="str">
            <v>District 8</v>
          </cell>
          <cell r="F27703" t="str">
            <v>Water</v>
          </cell>
        </row>
        <row r="27704">
          <cell r="B27704">
            <v>91543.15</v>
          </cell>
          <cell r="C27704">
            <v>2014</v>
          </cell>
          <cell r="D27704" t="str">
            <v>700165  Expenditure</v>
          </cell>
          <cell r="E27704" t="str">
            <v>District 8</v>
          </cell>
          <cell r="F27704" t="str">
            <v>Water</v>
          </cell>
        </row>
        <row r="27705">
          <cell r="B27705">
            <v>233643.9</v>
          </cell>
          <cell r="C27705">
            <v>2014</v>
          </cell>
          <cell r="D27705" t="str">
            <v>700165  Expenditure</v>
          </cell>
          <cell r="E27705" t="str">
            <v>District 8</v>
          </cell>
          <cell r="F27705" t="str">
            <v>Water</v>
          </cell>
        </row>
        <row r="27706">
          <cell r="B27706">
            <v>165.19</v>
          </cell>
          <cell r="C27706">
            <v>2014</v>
          </cell>
          <cell r="D27706" t="str">
            <v>700165  Expenditure</v>
          </cell>
          <cell r="E27706" t="str">
            <v>District 8</v>
          </cell>
          <cell r="F27706" t="str">
            <v>Water</v>
          </cell>
        </row>
        <row r="27707">
          <cell r="B27707">
            <v>67163.990000000005</v>
          </cell>
          <cell r="C27707">
            <v>2014</v>
          </cell>
          <cell r="D27707" t="str">
            <v>700165  Expenditure</v>
          </cell>
          <cell r="E27707" t="str">
            <v>Logistics</v>
          </cell>
          <cell r="F27707" t="str">
            <v>Water</v>
          </cell>
        </row>
        <row r="27708">
          <cell r="B27708">
            <v>8991.49</v>
          </cell>
          <cell r="C27708">
            <v>2014</v>
          </cell>
          <cell r="D27708" t="str">
            <v>700165  Expenditure</v>
          </cell>
          <cell r="E27708" t="str">
            <v>Informal Settlements</v>
          </cell>
          <cell r="F27708" t="str">
            <v>Sewer</v>
          </cell>
        </row>
        <row r="27709">
          <cell r="B27709">
            <v>849.6</v>
          </cell>
          <cell r="C27709">
            <v>2014</v>
          </cell>
          <cell r="D27709" t="str">
            <v>700165  Expenditure</v>
          </cell>
          <cell r="E27709" t="str">
            <v>Planning &amp; Design</v>
          </cell>
          <cell r="F27709" t="str">
            <v>Sewer</v>
          </cell>
        </row>
        <row r="27710">
          <cell r="B27710">
            <v>7858.68</v>
          </cell>
          <cell r="C27710">
            <v>2014</v>
          </cell>
          <cell r="D27710" t="str">
            <v>700165  Expenditure</v>
          </cell>
          <cell r="E27710" t="str">
            <v>Planning &amp; Design</v>
          </cell>
          <cell r="F27710" t="str">
            <v>Sewer</v>
          </cell>
        </row>
        <row r="27711">
          <cell r="B27711">
            <v>896.77</v>
          </cell>
          <cell r="C27711">
            <v>2014</v>
          </cell>
          <cell r="D27711" t="str">
            <v>700165  Expenditure</v>
          </cell>
          <cell r="E27711" t="str">
            <v>TOC</v>
          </cell>
          <cell r="F27711" t="str">
            <v>Sewer</v>
          </cell>
        </row>
        <row r="27712">
          <cell r="B27712">
            <v>103252.41</v>
          </cell>
          <cell r="C27712">
            <v>2014</v>
          </cell>
          <cell r="D27712" t="str">
            <v>700165  Expenditure</v>
          </cell>
          <cell r="E27712" t="str">
            <v>Informal Settlements</v>
          </cell>
          <cell r="F27712" t="str">
            <v>Sewer</v>
          </cell>
        </row>
        <row r="27713">
          <cell r="B27713">
            <v>100676.21</v>
          </cell>
          <cell r="C27713">
            <v>2014</v>
          </cell>
          <cell r="D27713" t="str">
            <v>700165  Expenditure</v>
          </cell>
          <cell r="E27713" t="str">
            <v>Logistics</v>
          </cell>
          <cell r="F27713" t="str">
            <v>Sewer</v>
          </cell>
        </row>
        <row r="27714">
          <cell r="B27714">
            <v>23.6</v>
          </cell>
          <cell r="C27714">
            <v>2014</v>
          </cell>
          <cell r="D27714" t="str">
            <v>700165  Expenditure</v>
          </cell>
          <cell r="E27714" t="str">
            <v>Logistics</v>
          </cell>
          <cell r="F27714" t="str">
            <v>Sewer</v>
          </cell>
        </row>
        <row r="27715">
          <cell r="B27715">
            <v>873.19</v>
          </cell>
          <cell r="C27715">
            <v>2014</v>
          </cell>
          <cell r="D27715" t="str">
            <v>700165  Expenditure</v>
          </cell>
          <cell r="E27715" t="str">
            <v>Logistics</v>
          </cell>
          <cell r="F27715" t="str">
            <v>Sewer</v>
          </cell>
        </row>
        <row r="27716">
          <cell r="B27716">
            <v>188.79</v>
          </cell>
          <cell r="C27716">
            <v>2014</v>
          </cell>
          <cell r="D27716" t="str">
            <v>700165  Expenditure</v>
          </cell>
          <cell r="E27716" t="str">
            <v>Logistics</v>
          </cell>
          <cell r="F27716" t="str">
            <v>Sewer</v>
          </cell>
        </row>
        <row r="27717">
          <cell r="B27717">
            <v>23.6</v>
          </cell>
          <cell r="C27717">
            <v>2014</v>
          </cell>
          <cell r="D27717" t="str">
            <v>700165  Expenditure</v>
          </cell>
          <cell r="E27717" t="str">
            <v>Logistics</v>
          </cell>
          <cell r="F27717" t="str">
            <v>Sewer</v>
          </cell>
        </row>
        <row r="27718">
          <cell r="B27718">
            <v>55502.96</v>
          </cell>
          <cell r="C27718">
            <v>2014</v>
          </cell>
          <cell r="D27718" t="str">
            <v>700165  Expenditure</v>
          </cell>
          <cell r="E27718" t="str">
            <v>District 1</v>
          </cell>
          <cell r="F27718" t="str">
            <v>Sewer</v>
          </cell>
        </row>
        <row r="27719">
          <cell r="B27719">
            <v>165.19</v>
          </cell>
          <cell r="C27719">
            <v>2014</v>
          </cell>
          <cell r="D27719" t="str">
            <v>700165  Expenditure</v>
          </cell>
          <cell r="E27719" t="str">
            <v>District 1</v>
          </cell>
          <cell r="F27719" t="str">
            <v>Sewer</v>
          </cell>
        </row>
        <row r="27720">
          <cell r="B27720">
            <v>40583.07</v>
          </cell>
          <cell r="C27720">
            <v>2014</v>
          </cell>
          <cell r="D27720" t="str">
            <v>700165  Expenditure</v>
          </cell>
          <cell r="E27720" t="str">
            <v>District 7</v>
          </cell>
          <cell r="F27720" t="str">
            <v>Sewer</v>
          </cell>
        </row>
        <row r="27721">
          <cell r="B27721">
            <v>10885.99</v>
          </cell>
          <cell r="C27721">
            <v>2014</v>
          </cell>
          <cell r="D27721" t="str">
            <v>700165  Expenditure</v>
          </cell>
          <cell r="E27721" t="str">
            <v>District 6</v>
          </cell>
          <cell r="F27721" t="str">
            <v>Sewer</v>
          </cell>
        </row>
        <row r="27722">
          <cell r="B27722">
            <v>47.15</v>
          </cell>
          <cell r="C27722">
            <v>2014</v>
          </cell>
          <cell r="D27722" t="str">
            <v>700165  Expenditure</v>
          </cell>
          <cell r="E27722" t="str">
            <v>District 7</v>
          </cell>
          <cell r="F27722" t="str">
            <v>Sewer</v>
          </cell>
        </row>
        <row r="27723">
          <cell r="B27723">
            <v>283.19</v>
          </cell>
          <cell r="C27723">
            <v>2014</v>
          </cell>
          <cell r="D27723" t="str">
            <v>700165  Expenditure</v>
          </cell>
          <cell r="E27723" t="str">
            <v>District 7</v>
          </cell>
          <cell r="F27723" t="str">
            <v>Sewer</v>
          </cell>
        </row>
        <row r="27724">
          <cell r="B27724">
            <v>758.97</v>
          </cell>
          <cell r="C27724">
            <v>2014</v>
          </cell>
          <cell r="D27724" t="str">
            <v>700165  Expenditure</v>
          </cell>
          <cell r="E27724" t="str">
            <v>TOC</v>
          </cell>
          <cell r="F27724" t="str">
            <v>Sewer</v>
          </cell>
        </row>
        <row r="27725">
          <cell r="B27725">
            <v>28540.67</v>
          </cell>
          <cell r="C27725">
            <v>2014</v>
          </cell>
          <cell r="D27725" t="str">
            <v>700165  Expenditure</v>
          </cell>
          <cell r="E27725" t="str">
            <v>District 3</v>
          </cell>
          <cell r="F27725" t="str">
            <v>Sewer</v>
          </cell>
        </row>
        <row r="27726">
          <cell r="B27726">
            <v>70.8</v>
          </cell>
          <cell r="C27726">
            <v>2014</v>
          </cell>
          <cell r="D27726" t="str">
            <v>700165  Expenditure</v>
          </cell>
          <cell r="E27726" t="str">
            <v>District 3</v>
          </cell>
          <cell r="F27726" t="str">
            <v>Sewer</v>
          </cell>
        </row>
        <row r="27727">
          <cell r="B27727">
            <v>55796.61</v>
          </cell>
          <cell r="C27727">
            <v>2014</v>
          </cell>
          <cell r="D27727" t="str">
            <v>700165  Expenditure</v>
          </cell>
          <cell r="E27727" t="str">
            <v>District 4</v>
          </cell>
          <cell r="F27727" t="str">
            <v>Sewer</v>
          </cell>
        </row>
        <row r="27728">
          <cell r="B27728">
            <v>109789.97</v>
          </cell>
          <cell r="C27728">
            <v>2014</v>
          </cell>
          <cell r="D27728" t="str">
            <v>700165  Expenditure</v>
          </cell>
          <cell r="E27728" t="str">
            <v>District 4</v>
          </cell>
          <cell r="F27728" t="str">
            <v>Sewer</v>
          </cell>
        </row>
        <row r="27729">
          <cell r="B27729">
            <v>118.03</v>
          </cell>
          <cell r="C27729">
            <v>2014</v>
          </cell>
          <cell r="D27729" t="str">
            <v>700165  Expenditure</v>
          </cell>
          <cell r="E27729" t="str">
            <v>District 4</v>
          </cell>
          <cell r="F27729" t="str">
            <v>Sewer</v>
          </cell>
        </row>
        <row r="27730">
          <cell r="B27730">
            <v>19314.3</v>
          </cell>
          <cell r="C27730">
            <v>2014</v>
          </cell>
          <cell r="D27730" t="str">
            <v>700165  Expenditure</v>
          </cell>
          <cell r="E27730" t="str">
            <v>District 4</v>
          </cell>
          <cell r="F27730" t="str">
            <v>Sewer</v>
          </cell>
        </row>
        <row r="27731">
          <cell r="B27731">
            <v>12643.3</v>
          </cell>
          <cell r="C27731">
            <v>2014</v>
          </cell>
          <cell r="D27731" t="str">
            <v>700165  Expenditure</v>
          </cell>
          <cell r="E27731" t="str">
            <v>District 7</v>
          </cell>
          <cell r="F27731" t="str">
            <v>Sewer</v>
          </cell>
        </row>
        <row r="27732">
          <cell r="B27732">
            <v>141.6</v>
          </cell>
          <cell r="C27732">
            <v>2014</v>
          </cell>
          <cell r="D27732" t="str">
            <v>700165  Expenditure</v>
          </cell>
          <cell r="E27732" t="str">
            <v>District 7</v>
          </cell>
          <cell r="F27732" t="str">
            <v>Sewer</v>
          </cell>
        </row>
        <row r="27733">
          <cell r="B27733">
            <v>3469.15</v>
          </cell>
          <cell r="C27733">
            <v>2014</v>
          </cell>
          <cell r="D27733" t="str">
            <v>700165  Expenditure</v>
          </cell>
          <cell r="E27733" t="str">
            <v>District 6</v>
          </cell>
          <cell r="F27733" t="str">
            <v>Sewer</v>
          </cell>
        </row>
        <row r="27734">
          <cell r="B27734">
            <v>9926.61</v>
          </cell>
          <cell r="C27734">
            <v>2014</v>
          </cell>
          <cell r="D27734" t="str">
            <v>700165  Expenditure</v>
          </cell>
          <cell r="E27734" t="str">
            <v>District 6</v>
          </cell>
          <cell r="F27734" t="str">
            <v>Sewer</v>
          </cell>
        </row>
        <row r="27735">
          <cell r="B27735">
            <v>16251.34</v>
          </cell>
          <cell r="C27735">
            <v>2014</v>
          </cell>
          <cell r="D27735" t="str">
            <v>700165  Expenditure</v>
          </cell>
          <cell r="E27735" t="str">
            <v>District 6</v>
          </cell>
          <cell r="F27735" t="str">
            <v>Sewer</v>
          </cell>
        </row>
        <row r="27736">
          <cell r="B27736">
            <v>1581.18</v>
          </cell>
          <cell r="C27736">
            <v>2014</v>
          </cell>
          <cell r="D27736" t="str">
            <v>700165  Expenditure</v>
          </cell>
          <cell r="E27736" t="str">
            <v>District 6</v>
          </cell>
          <cell r="F27736" t="str">
            <v>Sewer</v>
          </cell>
        </row>
        <row r="27737">
          <cell r="B27737">
            <v>21807.1</v>
          </cell>
          <cell r="C27737">
            <v>2014</v>
          </cell>
          <cell r="D27737" t="str">
            <v>700165  Expenditure</v>
          </cell>
          <cell r="E27737" t="str">
            <v>District 6</v>
          </cell>
          <cell r="F27737" t="str">
            <v>Sewer</v>
          </cell>
        </row>
        <row r="27738">
          <cell r="B27738">
            <v>424.81</v>
          </cell>
          <cell r="C27738">
            <v>2014</v>
          </cell>
          <cell r="D27738" t="str">
            <v>700165  Expenditure</v>
          </cell>
          <cell r="E27738" t="str">
            <v>District 7</v>
          </cell>
          <cell r="F27738" t="str">
            <v>Sewer</v>
          </cell>
        </row>
        <row r="27739">
          <cell r="B27739">
            <v>47179.58</v>
          </cell>
          <cell r="C27739">
            <v>2014</v>
          </cell>
          <cell r="D27739" t="str">
            <v>700165  Expenditure</v>
          </cell>
          <cell r="E27739" t="str">
            <v>District 7</v>
          </cell>
          <cell r="F27739" t="str">
            <v>Sewer</v>
          </cell>
        </row>
        <row r="27740">
          <cell r="B27740">
            <v>637.20000000000005</v>
          </cell>
          <cell r="C27740">
            <v>2014</v>
          </cell>
          <cell r="D27740" t="str">
            <v>700165  Expenditure</v>
          </cell>
          <cell r="E27740" t="str">
            <v>District 7</v>
          </cell>
          <cell r="F27740" t="str">
            <v>Sewer</v>
          </cell>
        </row>
        <row r="27741">
          <cell r="B27741">
            <v>11975.98</v>
          </cell>
          <cell r="C27741">
            <v>2014</v>
          </cell>
          <cell r="D27741" t="str">
            <v>700165  Expenditure</v>
          </cell>
          <cell r="E27741" t="str">
            <v>Logistics</v>
          </cell>
          <cell r="F27741" t="str">
            <v>Water</v>
          </cell>
        </row>
        <row r="27742">
          <cell r="B27742">
            <v>15542.28</v>
          </cell>
          <cell r="C27742">
            <v>2014</v>
          </cell>
          <cell r="D27742" t="str">
            <v>700165  Expenditure</v>
          </cell>
          <cell r="E27742" t="str">
            <v>Informal Settlements</v>
          </cell>
          <cell r="F27742" t="str">
            <v>Water</v>
          </cell>
        </row>
        <row r="27743">
          <cell r="B27743">
            <v>14301.41</v>
          </cell>
          <cell r="C27743">
            <v>2014</v>
          </cell>
          <cell r="D27743" t="str">
            <v>700165  Expenditure</v>
          </cell>
          <cell r="E27743" t="str">
            <v>Planning &amp; Design</v>
          </cell>
          <cell r="F27743" t="str">
            <v>Water</v>
          </cell>
        </row>
        <row r="27744">
          <cell r="B27744">
            <v>35225.980000000003</v>
          </cell>
          <cell r="C27744">
            <v>2014</v>
          </cell>
          <cell r="D27744" t="str">
            <v>700165  Expenditure</v>
          </cell>
          <cell r="E27744" t="str">
            <v>TOC</v>
          </cell>
          <cell r="F27744" t="str">
            <v>Water</v>
          </cell>
        </row>
        <row r="27745">
          <cell r="B27745">
            <v>30716.22</v>
          </cell>
          <cell r="C27745">
            <v>2014</v>
          </cell>
          <cell r="D27745" t="str">
            <v>700165  Expenditure</v>
          </cell>
          <cell r="E27745" t="str">
            <v>Informal Settlements</v>
          </cell>
          <cell r="F27745" t="str">
            <v>Water</v>
          </cell>
        </row>
        <row r="27746">
          <cell r="B27746">
            <v>14259.57</v>
          </cell>
          <cell r="C27746">
            <v>2014</v>
          </cell>
          <cell r="D27746" t="str">
            <v>700165  Expenditure</v>
          </cell>
          <cell r="E27746" t="str">
            <v>TOC</v>
          </cell>
          <cell r="F27746" t="str">
            <v>Water</v>
          </cell>
        </row>
        <row r="27747">
          <cell r="B27747">
            <v>6551.85</v>
          </cell>
          <cell r="C27747">
            <v>2014</v>
          </cell>
          <cell r="D27747" t="str">
            <v>700165  Expenditure</v>
          </cell>
          <cell r="E27747" t="str">
            <v>Logistics</v>
          </cell>
          <cell r="F27747" t="str">
            <v>Water</v>
          </cell>
        </row>
        <row r="27748">
          <cell r="B27748">
            <v>1250.82</v>
          </cell>
          <cell r="C27748">
            <v>2014</v>
          </cell>
          <cell r="D27748" t="str">
            <v>700165  Expenditure</v>
          </cell>
          <cell r="E27748" t="str">
            <v>Logistics</v>
          </cell>
          <cell r="F27748" t="str">
            <v>Water</v>
          </cell>
        </row>
        <row r="27749">
          <cell r="B27749">
            <v>14782.65</v>
          </cell>
          <cell r="C27749">
            <v>2014</v>
          </cell>
          <cell r="D27749" t="str">
            <v>700165  Expenditure</v>
          </cell>
          <cell r="E27749" t="str">
            <v>Logistics</v>
          </cell>
          <cell r="F27749" t="str">
            <v>Water</v>
          </cell>
        </row>
        <row r="27750">
          <cell r="B27750">
            <v>613.6</v>
          </cell>
          <cell r="C27750">
            <v>2014</v>
          </cell>
          <cell r="D27750" t="str">
            <v>700165  Expenditure</v>
          </cell>
          <cell r="E27750" t="str">
            <v>Logistics</v>
          </cell>
          <cell r="F27750" t="str">
            <v>Water</v>
          </cell>
        </row>
        <row r="27751">
          <cell r="B27751">
            <v>2481.86</v>
          </cell>
          <cell r="C27751">
            <v>2014</v>
          </cell>
          <cell r="D27751" t="str">
            <v>700290  Special Financial Management</v>
          </cell>
          <cell r="E27751" t="str">
            <v>District 4</v>
          </cell>
          <cell r="F27751" t="str">
            <v>Water</v>
          </cell>
        </row>
        <row r="27752">
          <cell r="B27752">
            <v>2481.86</v>
          </cell>
          <cell r="C27752">
            <v>2014</v>
          </cell>
          <cell r="D27752" t="str">
            <v>700290  Special Financial Management</v>
          </cell>
          <cell r="E27752" t="str">
            <v>District 4</v>
          </cell>
          <cell r="F27752" t="str">
            <v>Water</v>
          </cell>
        </row>
        <row r="27753">
          <cell r="B27753">
            <v>2481.86</v>
          </cell>
          <cell r="C27753">
            <v>2014</v>
          </cell>
          <cell r="D27753" t="str">
            <v>700290  Special Financial Management</v>
          </cell>
          <cell r="E27753" t="str">
            <v>District 4</v>
          </cell>
          <cell r="F27753" t="str">
            <v>Water</v>
          </cell>
        </row>
        <row r="27754">
          <cell r="B27754">
            <v>2481.86</v>
          </cell>
          <cell r="C27754">
            <v>2014</v>
          </cell>
          <cell r="D27754" t="str">
            <v>700290  Special Financial Management</v>
          </cell>
          <cell r="E27754" t="str">
            <v>District 4</v>
          </cell>
          <cell r="F27754" t="str">
            <v>Water</v>
          </cell>
        </row>
        <row r="27755">
          <cell r="B27755">
            <v>2481.86</v>
          </cell>
          <cell r="C27755">
            <v>2014</v>
          </cell>
          <cell r="D27755" t="str">
            <v>700290  Special Financial Management</v>
          </cell>
          <cell r="E27755" t="str">
            <v>District 4</v>
          </cell>
          <cell r="F27755" t="str">
            <v>Water</v>
          </cell>
        </row>
        <row r="27756">
          <cell r="B27756">
            <v>2481.86</v>
          </cell>
          <cell r="C27756">
            <v>2014</v>
          </cell>
          <cell r="D27756" t="str">
            <v>700290  Special Financial Management</v>
          </cell>
          <cell r="E27756" t="str">
            <v>District 4</v>
          </cell>
          <cell r="F27756" t="str">
            <v>Water</v>
          </cell>
        </row>
        <row r="27757">
          <cell r="B27757">
            <v>2481.86</v>
          </cell>
          <cell r="C27757">
            <v>2014</v>
          </cell>
          <cell r="D27757" t="str">
            <v>700290  Special Financial Management</v>
          </cell>
          <cell r="E27757" t="str">
            <v>District 3</v>
          </cell>
          <cell r="F27757" t="str">
            <v>Water</v>
          </cell>
        </row>
        <row r="27758">
          <cell r="B27758">
            <v>2481.86</v>
          </cell>
          <cell r="C27758">
            <v>2014</v>
          </cell>
          <cell r="D27758" t="str">
            <v>700290  Special Financial Management</v>
          </cell>
          <cell r="E27758" t="str">
            <v>District 3</v>
          </cell>
          <cell r="F27758" t="str">
            <v>Water</v>
          </cell>
        </row>
        <row r="27759">
          <cell r="B27759">
            <v>2481.86</v>
          </cell>
          <cell r="C27759">
            <v>2014</v>
          </cell>
          <cell r="D27759" t="str">
            <v>700290  Special Financial Management</v>
          </cell>
          <cell r="E27759" t="str">
            <v>District 3</v>
          </cell>
          <cell r="F27759" t="str">
            <v>Water</v>
          </cell>
        </row>
        <row r="27760">
          <cell r="B27760">
            <v>2481.86</v>
          </cell>
          <cell r="C27760">
            <v>2014</v>
          </cell>
          <cell r="D27760" t="str">
            <v>700290  Special Financial Management</v>
          </cell>
          <cell r="E27760" t="str">
            <v>District 3</v>
          </cell>
          <cell r="F27760" t="str">
            <v>Water</v>
          </cell>
        </row>
        <row r="27761">
          <cell r="B27761">
            <v>2481.86</v>
          </cell>
          <cell r="C27761">
            <v>2014</v>
          </cell>
          <cell r="D27761" t="str">
            <v>700290  Special Financial Management</v>
          </cell>
          <cell r="E27761" t="str">
            <v>District 6</v>
          </cell>
          <cell r="F27761" t="str">
            <v>Water</v>
          </cell>
        </row>
        <row r="27762">
          <cell r="B27762">
            <v>2481.86</v>
          </cell>
          <cell r="C27762">
            <v>2014</v>
          </cell>
          <cell r="D27762" t="str">
            <v>700290  Special Financial Management</v>
          </cell>
          <cell r="E27762" t="str">
            <v>District 8</v>
          </cell>
          <cell r="F27762" t="str">
            <v>Water</v>
          </cell>
        </row>
        <row r="27763">
          <cell r="B27763">
            <v>2481.86</v>
          </cell>
          <cell r="C27763">
            <v>2014</v>
          </cell>
          <cell r="D27763" t="str">
            <v>700290  Special Financial Management</v>
          </cell>
          <cell r="E27763" t="str">
            <v>District 8</v>
          </cell>
          <cell r="F27763" t="str">
            <v>Water</v>
          </cell>
        </row>
        <row r="27764">
          <cell r="B27764">
            <v>2481.86</v>
          </cell>
          <cell r="C27764">
            <v>2014</v>
          </cell>
          <cell r="D27764" t="str">
            <v>700290  Special Financial Management</v>
          </cell>
          <cell r="E27764" t="str">
            <v>District 6</v>
          </cell>
          <cell r="F27764" t="str">
            <v>Water</v>
          </cell>
        </row>
        <row r="27765">
          <cell r="B27765">
            <v>2481.86</v>
          </cell>
          <cell r="C27765">
            <v>2014</v>
          </cell>
          <cell r="D27765" t="str">
            <v>700290  Special Financial Management</v>
          </cell>
          <cell r="E27765" t="str">
            <v>TOC</v>
          </cell>
          <cell r="F27765" t="str">
            <v>Water</v>
          </cell>
        </row>
        <row r="27766">
          <cell r="B27766">
            <v>2481.86</v>
          </cell>
          <cell r="C27766">
            <v>2014</v>
          </cell>
          <cell r="D27766" t="str">
            <v>700290  Special Financial Management</v>
          </cell>
          <cell r="E27766" t="str">
            <v>District 1</v>
          </cell>
          <cell r="F27766" t="str">
            <v>Water</v>
          </cell>
        </row>
        <row r="27767">
          <cell r="B27767">
            <v>2481.86</v>
          </cell>
          <cell r="C27767">
            <v>2014</v>
          </cell>
          <cell r="D27767" t="str">
            <v>700290  Special Financial Management</v>
          </cell>
          <cell r="E27767" t="str">
            <v>District 1</v>
          </cell>
          <cell r="F27767" t="str">
            <v>Water</v>
          </cell>
        </row>
        <row r="27768">
          <cell r="B27768">
            <v>2481.86</v>
          </cell>
          <cell r="C27768">
            <v>2014</v>
          </cell>
          <cell r="D27768" t="str">
            <v>700290  Special Financial Management</v>
          </cell>
          <cell r="E27768" t="str">
            <v>District 1</v>
          </cell>
          <cell r="F27768" t="str">
            <v>Water</v>
          </cell>
        </row>
        <row r="27769">
          <cell r="B27769">
            <v>2481.86</v>
          </cell>
          <cell r="C27769">
            <v>2014</v>
          </cell>
          <cell r="D27769" t="str">
            <v>700290  Special Financial Management</v>
          </cell>
          <cell r="E27769" t="str">
            <v>District 1</v>
          </cell>
          <cell r="F27769" t="str">
            <v>Water</v>
          </cell>
        </row>
        <row r="27770">
          <cell r="B27770">
            <v>2481.86</v>
          </cell>
          <cell r="C27770">
            <v>2014</v>
          </cell>
          <cell r="D27770" t="str">
            <v>700290  Special Financial Management</v>
          </cell>
          <cell r="E27770" t="str">
            <v>District 1</v>
          </cell>
          <cell r="F27770" t="str">
            <v>Water</v>
          </cell>
        </row>
        <row r="27771">
          <cell r="B27771">
            <v>2481.86</v>
          </cell>
          <cell r="C27771">
            <v>2014</v>
          </cell>
          <cell r="D27771" t="str">
            <v>700290  Special Financial Management</v>
          </cell>
          <cell r="E27771" t="str">
            <v>Logistics</v>
          </cell>
          <cell r="F27771" t="str">
            <v>Water</v>
          </cell>
        </row>
        <row r="27772">
          <cell r="B27772">
            <v>2481.86</v>
          </cell>
          <cell r="C27772">
            <v>2014</v>
          </cell>
          <cell r="D27772" t="str">
            <v>700290  Special Financial Management</v>
          </cell>
          <cell r="E27772" t="str">
            <v>Logistics</v>
          </cell>
          <cell r="F27772" t="str">
            <v>Water</v>
          </cell>
        </row>
        <row r="27773">
          <cell r="B27773">
            <v>2481.86</v>
          </cell>
          <cell r="C27773">
            <v>2014</v>
          </cell>
          <cell r="D27773" t="str">
            <v>700290  Special Financial Management</v>
          </cell>
          <cell r="E27773" t="str">
            <v>Logistics</v>
          </cell>
          <cell r="F27773" t="str">
            <v>Water</v>
          </cell>
        </row>
        <row r="27774">
          <cell r="B27774">
            <v>2481.86</v>
          </cell>
          <cell r="C27774">
            <v>2014</v>
          </cell>
          <cell r="D27774" t="str">
            <v>700290  Special Financial Management</v>
          </cell>
          <cell r="E27774" t="str">
            <v>Logistics</v>
          </cell>
          <cell r="F27774" t="str">
            <v>Water</v>
          </cell>
        </row>
        <row r="27775">
          <cell r="B27775">
            <v>2481.86</v>
          </cell>
          <cell r="C27775">
            <v>2014</v>
          </cell>
          <cell r="D27775" t="str">
            <v>700290  Special Financial Management</v>
          </cell>
          <cell r="E27775" t="str">
            <v>Logistics</v>
          </cell>
          <cell r="F27775" t="str">
            <v>Water</v>
          </cell>
        </row>
        <row r="27776">
          <cell r="B27776">
            <v>2481.86</v>
          </cell>
          <cell r="C27776">
            <v>2014</v>
          </cell>
          <cell r="D27776" t="str">
            <v>700290  Special Financial Management</v>
          </cell>
          <cell r="E27776" t="str">
            <v>Logistics</v>
          </cell>
          <cell r="F27776" t="str">
            <v>Water</v>
          </cell>
        </row>
        <row r="27777">
          <cell r="B27777">
            <v>2481.86</v>
          </cell>
          <cell r="C27777">
            <v>2014</v>
          </cell>
          <cell r="D27777" t="str">
            <v>700290  Special Financial Management</v>
          </cell>
          <cell r="E27777" t="str">
            <v>District 8</v>
          </cell>
          <cell r="F27777" t="str">
            <v>Water</v>
          </cell>
        </row>
        <row r="27778">
          <cell r="B27778">
            <v>2481.86</v>
          </cell>
          <cell r="C27778">
            <v>2014</v>
          </cell>
          <cell r="D27778" t="str">
            <v>700290  Special Financial Management</v>
          </cell>
          <cell r="E27778" t="e">
            <v>#N/A</v>
          </cell>
          <cell r="F27778" t="str">
            <v>Sewer</v>
          </cell>
        </row>
        <row r="27779">
          <cell r="B27779">
            <v>2481.86</v>
          </cell>
          <cell r="C27779">
            <v>2014</v>
          </cell>
          <cell r="D27779" t="str">
            <v>700290  Special Financial Management</v>
          </cell>
          <cell r="E27779" t="e">
            <v>#N/A</v>
          </cell>
          <cell r="F27779" t="str">
            <v>Sewer</v>
          </cell>
        </row>
        <row r="27780">
          <cell r="B27780">
            <v>2481.86</v>
          </cell>
          <cell r="C27780">
            <v>2014</v>
          </cell>
          <cell r="D27780" t="str">
            <v>700290  Special Financial Management</v>
          </cell>
          <cell r="E27780" t="str">
            <v>District 8</v>
          </cell>
          <cell r="F27780" t="str">
            <v>Water</v>
          </cell>
        </row>
        <row r="27781">
          <cell r="B27781">
            <v>2481.86</v>
          </cell>
          <cell r="C27781">
            <v>2014</v>
          </cell>
          <cell r="D27781" t="str">
            <v>700290  Special Financial Management</v>
          </cell>
          <cell r="E27781" t="str">
            <v>District 8</v>
          </cell>
          <cell r="F27781" t="str">
            <v>Water</v>
          </cell>
        </row>
        <row r="27782">
          <cell r="B27782">
            <v>2481.86</v>
          </cell>
          <cell r="C27782">
            <v>2014</v>
          </cell>
          <cell r="D27782" t="str">
            <v>700290  Special Financial Management</v>
          </cell>
          <cell r="E27782" t="str">
            <v>District 8</v>
          </cell>
          <cell r="F27782" t="str">
            <v>Water</v>
          </cell>
        </row>
        <row r="27783">
          <cell r="B27783">
            <v>2481.86</v>
          </cell>
          <cell r="C27783">
            <v>2014</v>
          </cell>
          <cell r="D27783" t="str">
            <v>700290  Special Financial Management</v>
          </cell>
          <cell r="E27783" t="str">
            <v>District 8</v>
          </cell>
          <cell r="F27783" t="str">
            <v>Water</v>
          </cell>
        </row>
        <row r="27784">
          <cell r="B27784">
            <v>2481.86</v>
          </cell>
          <cell r="C27784">
            <v>2014</v>
          </cell>
          <cell r="D27784" t="str">
            <v>700290  Special Financial Management</v>
          </cell>
          <cell r="E27784" t="str">
            <v>District 8</v>
          </cell>
          <cell r="F27784" t="str">
            <v>Water</v>
          </cell>
        </row>
        <row r="27785">
          <cell r="B27785">
            <v>2481.86</v>
          </cell>
          <cell r="C27785">
            <v>2014</v>
          </cell>
          <cell r="D27785" t="str">
            <v>700290  Special Financial Management</v>
          </cell>
          <cell r="E27785" t="str">
            <v>District 8</v>
          </cell>
          <cell r="F27785" t="str">
            <v>Water</v>
          </cell>
        </row>
        <row r="27786">
          <cell r="B27786">
            <v>2481.86</v>
          </cell>
          <cell r="C27786">
            <v>2014</v>
          </cell>
          <cell r="D27786" t="str">
            <v>700290  Special Financial Management</v>
          </cell>
          <cell r="E27786" t="str">
            <v>District 8</v>
          </cell>
          <cell r="F27786" t="str">
            <v>Water</v>
          </cell>
        </row>
        <row r="27787">
          <cell r="B27787">
            <v>2481.86</v>
          </cell>
          <cell r="C27787">
            <v>2014</v>
          </cell>
          <cell r="D27787" t="str">
            <v>700290  Special Financial Management</v>
          </cell>
          <cell r="E27787" t="str">
            <v>District 8</v>
          </cell>
          <cell r="F27787" t="str">
            <v>Water</v>
          </cell>
        </row>
        <row r="27788">
          <cell r="B27788">
            <v>2481.86</v>
          </cell>
          <cell r="C27788">
            <v>2014</v>
          </cell>
          <cell r="D27788" t="str">
            <v>700290  Special Financial Management</v>
          </cell>
          <cell r="E27788" t="str">
            <v>District 8</v>
          </cell>
          <cell r="F27788" t="str">
            <v>Water</v>
          </cell>
        </row>
        <row r="27789">
          <cell r="B27789">
            <v>2481.86</v>
          </cell>
          <cell r="C27789">
            <v>2014</v>
          </cell>
          <cell r="D27789" t="str">
            <v>700290  Special Financial Management</v>
          </cell>
          <cell r="E27789" t="str">
            <v>District 8</v>
          </cell>
          <cell r="F27789" t="str">
            <v>Water</v>
          </cell>
        </row>
        <row r="27790">
          <cell r="B27790">
            <v>2481.86</v>
          </cell>
          <cell r="C27790">
            <v>2014</v>
          </cell>
          <cell r="D27790" t="str">
            <v>700290  Special Financial Management</v>
          </cell>
          <cell r="E27790" t="str">
            <v>District 8</v>
          </cell>
          <cell r="F27790" t="str">
            <v>Water</v>
          </cell>
        </row>
        <row r="27791">
          <cell r="B27791">
            <v>2481.86</v>
          </cell>
          <cell r="C27791">
            <v>2014</v>
          </cell>
          <cell r="D27791" t="str">
            <v>700290  Special Financial Management</v>
          </cell>
          <cell r="E27791" t="str">
            <v>District 6</v>
          </cell>
          <cell r="F27791" t="str">
            <v>Water</v>
          </cell>
        </row>
        <row r="27792">
          <cell r="B27792">
            <v>2481.86</v>
          </cell>
          <cell r="C27792">
            <v>2014</v>
          </cell>
          <cell r="D27792" t="str">
            <v>700290  Special Financial Management</v>
          </cell>
          <cell r="E27792" t="str">
            <v>District 6</v>
          </cell>
          <cell r="F27792" t="str">
            <v>Water</v>
          </cell>
        </row>
        <row r="27793">
          <cell r="B27793">
            <v>2481.86</v>
          </cell>
          <cell r="C27793">
            <v>2014</v>
          </cell>
          <cell r="D27793" t="str">
            <v>700290  Special Financial Management</v>
          </cell>
          <cell r="E27793" t="str">
            <v>District 6</v>
          </cell>
          <cell r="F27793" t="str">
            <v>Water</v>
          </cell>
        </row>
        <row r="27794">
          <cell r="B27794">
            <v>2481.86</v>
          </cell>
          <cell r="C27794">
            <v>2014</v>
          </cell>
          <cell r="D27794" t="str">
            <v>700290  Special Financial Management</v>
          </cell>
          <cell r="E27794" t="str">
            <v>District 6</v>
          </cell>
          <cell r="F27794" t="str">
            <v>Water</v>
          </cell>
        </row>
        <row r="27795">
          <cell r="B27795">
            <v>2481.86</v>
          </cell>
          <cell r="C27795">
            <v>2014</v>
          </cell>
          <cell r="D27795" t="str">
            <v>700290  Special Financial Management</v>
          </cell>
          <cell r="E27795" t="str">
            <v>District 6</v>
          </cell>
          <cell r="F27795" t="str">
            <v>Water</v>
          </cell>
        </row>
        <row r="27796">
          <cell r="B27796">
            <v>2481.86</v>
          </cell>
          <cell r="C27796">
            <v>2014</v>
          </cell>
          <cell r="D27796" t="str">
            <v>700290  Special Financial Management</v>
          </cell>
          <cell r="E27796" t="str">
            <v>District 6</v>
          </cell>
          <cell r="F27796" t="str">
            <v>Water</v>
          </cell>
        </row>
        <row r="27797">
          <cell r="B27797">
            <v>2481.86</v>
          </cell>
          <cell r="C27797">
            <v>2014</v>
          </cell>
          <cell r="D27797" t="str">
            <v>700290  Special Financial Management</v>
          </cell>
          <cell r="E27797" t="str">
            <v>District 6</v>
          </cell>
          <cell r="F27797" t="str">
            <v>Water</v>
          </cell>
        </row>
        <row r="27798">
          <cell r="B27798">
            <v>2481.86</v>
          </cell>
          <cell r="C27798">
            <v>2014</v>
          </cell>
          <cell r="D27798" t="str">
            <v>700290  Special Financial Management</v>
          </cell>
          <cell r="E27798" t="str">
            <v>District 8</v>
          </cell>
          <cell r="F27798" t="str">
            <v>Water</v>
          </cell>
        </row>
        <row r="27799">
          <cell r="B27799">
            <v>2481.86</v>
          </cell>
          <cell r="C27799">
            <v>2014</v>
          </cell>
          <cell r="D27799" t="str">
            <v>700290  Special Financial Management</v>
          </cell>
          <cell r="E27799" t="str">
            <v>District 8</v>
          </cell>
          <cell r="F27799" t="str">
            <v>Water</v>
          </cell>
        </row>
        <row r="27800">
          <cell r="B27800">
            <v>2481.86</v>
          </cell>
          <cell r="C27800">
            <v>2014</v>
          </cell>
          <cell r="D27800" t="str">
            <v>700290  Special Financial Management</v>
          </cell>
          <cell r="E27800" t="str">
            <v>District 8</v>
          </cell>
          <cell r="F27800" t="str">
            <v>Water</v>
          </cell>
        </row>
        <row r="27801">
          <cell r="B27801">
            <v>2481.86</v>
          </cell>
          <cell r="C27801">
            <v>2014</v>
          </cell>
          <cell r="D27801" t="str">
            <v>700290  Special Financial Management</v>
          </cell>
          <cell r="E27801" t="str">
            <v>District 8</v>
          </cell>
          <cell r="F27801" t="str">
            <v>Water</v>
          </cell>
        </row>
        <row r="27802">
          <cell r="B27802">
            <v>2481.86</v>
          </cell>
          <cell r="C27802">
            <v>2014</v>
          </cell>
          <cell r="D27802" t="str">
            <v>700290  Special Financial Management</v>
          </cell>
          <cell r="E27802" t="str">
            <v>District 1</v>
          </cell>
          <cell r="F27802" t="str">
            <v>Water</v>
          </cell>
        </row>
        <row r="27803">
          <cell r="B27803">
            <v>2481.86</v>
          </cell>
          <cell r="C27803">
            <v>2014</v>
          </cell>
          <cell r="D27803" t="str">
            <v>700290  Special Financial Management</v>
          </cell>
          <cell r="E27803" t="str">
            <v>District 8</v>
          </cell>
          <cell r="F27803" t="str">
            <v>Water</v>
          </cell>
        </row>
        <row r="27804">
          <cell r="B27804">
            <v>2481.86</v>
          </cell>
          <cell r="C27804">
            <v>2014</v>
          </cell>
          <cell r="D27804" t="str">
            <v>700290  Special Financial Management</v>
          </cell>
          <cell r="E27804" t="str">
            <v>Logistics</v>
          </cell>
          <cell r="F27804" t="str">
            <v>Water</v>
          </cell>
        </row>
        <row r="27805">
          <cell r="B27805">
            <v>2481.86</v>
          </cell>
          <cell r="C27805">
            <v>2014</v>
          </cell>
          <cell r="D27805" t="str">
            <v>700290  Special Financial Management</v>
          </cell>
          <cell r="E27805" t="str">
            <v>District 4</v>
          </cell>
          <cell r="F27805" t="str">
            <v>Sewer</v>
          </cell>
        </row>
        <row r="27806">
          <cell r="B27806">
            <v>2481.86</v>
          </cell>
          <cell r="C27806">
            <v>2014</v>
          </cell>
          <cell r="D27806" t="str">
            <v>700290  Special Financial Management</v>
          </cell>
          <cell r="E27806" t="str">
            <v>District 4</v>
          </cell>
          <cell r="F27806" t="str">
            <v>Sewer</v>
          </cell>
        </row>
        <row r="27807">
          <cell r="B27807">
            <v>2481.86</v>
          </cell>
          <cell r="C27807">
            <v>2014</v>
          </cell>
          <cell r="D27807" t="str">
            <v>700290  Special Financial Management</v>
          </cell>
          <cell r="E27807" t="str">
            <v>District 4</v>
          </cell>
          <cell r="F27807" t="str">
            <v>Sewer</v>
          </cell>
        </row>
        <row r="27808">
          <cell r="B27808">
            <v>2481.86</v>
          </cell>
          <cell r="C27808">
            <v>2014</v>
          </cell>
          <cell r="D27808" t="str">
            <v>700290  Special Financial Management</v>
          </cell>
          <cell r="E27808" t="str">
            <v>District 3</v>
          </cell>
          <cell r="F27808" t="str">
            <v>Sewer</v>
          </cell>
        </row>
        <row r="27809">
          <cell r="B27809">
            <v>2481.86</v>
          </cell>
          <cell r="C27809">
            <v>2014</v>
          </cell>
          <cell r="D27809" t="str">
            <v>700290  Special Financial Management</v>
          </cell>
          <cell r="E27809" t="str">
            <v>District 3</v>
          </cell>
          <cell r="F27809" t="str">
            <v>Sewer</v>
          </cell>
        </row>
        <row r="27810">
          <cell r="B27810">
            <v>2481.86</v>
          </cell>
          <cell r="C27810">
            <v>2014</v>
          </cell>
          <cell r="D27810" t="str">
            <v>700290  Special Financial Management</v>
          </cell>
          <cell r="E27810" t="str">
            <v>District 3</v>
          </cell>
          <cell r="F27810" t="str">
            <v>Sewer</v>
          </cell>
        </row>
        <row r="27811">
          <cell r="B27811">
            <v>2481.86</v>
          </cell>
          <cell r="C27811">
            <v>2014</v>
          </cell>
          <cell r="D27811" t="str">
            <v>700290  Special Financial Management</v>
          </cell>
          <cell r="E27811" t="str">
            <v>TOC</v>
          </cell>
          <cell r="F27811" t="str">
            <v>Sewer</v>
          </cell>
        </row>
        <row r="27812">
          <cell r="B27812">
            <v>2481.86</v>
          </cell>
          <cell r="C27812">
            <v>2014</v>
          </cell>
          <cell r="D27812" t="str">
            <v>700290  Special Financial Management</v>
          </cell>
          <cell r="E27812" t="str">
            <v>District 7</v>
          </cell>
          <cell r="F27812" t="str">
            <v>Sewer</v>
          </cell>
        </row>
        <row r="27813">
          <cell r="B27813">
            <v>2481.86</v>
          </cell>
          <cell r="C27813">
            <v>2014</v>
          </cell>
          <cell r="D27813" t="str">
            <v>700290  Special Financial Management</v>
          </cell>
          <cell r="E27813" t="str">
            <v>District 7</v>
          </cell>
          <cell r="F27813" t="str">
            <v>Sewer</v>
          </cell>
        </row>
        <row r="27814">
          <cell r="B27814">
            <v>2481.86</v>
          </cell>
          <cell r="C27814">
            <v>2014</v>
          </cell>
          <cell r="D27814" t="str">
            <v>700290  Special Financial Management</v>
          </cell>
          <cell r="E27814" t="str">
            <v>District 6</v>
          </cell>
          <cell r="F27814" t="str">
            <v>Sewer</v>
          </cell>
        </row>
        <row r="27815">
          <cell r="B27815">
            <v>2481.86</v>
          </cell>
          <cell r="C27815">
            <v>2014</v>
          </cell>
          <cell r="D27815" t="str">
            <v>700290  Special Financial Management</v>
          </cell>
          <cell r="E27815" t="str">
            <v>District 7</v>
          </cell>
          <cell r="F27815" t="str">
            <v>Sewer</v>
          </cell>
        </row>
        <row r="27816">
          <cell r="B27816">
            <v>2481.86</v>
          </cell>
          <cell r="C27816">
            <v>2014</v>
          </cell>
          <cell r="D27816" t="str">
            <v>700290  Special Financial Management</v>
          </cell>
          <cell r="E27816" t="str">
            <v>District 1</v>
          </cell>
          <cell r="F27816" t="str">
            <v>Sewer</v>
          </cell>
        </row>
        <row r="27817">
          <cell r="B27817">
            <v>2481.86</v>
          </cell>
          <cell r="C27817">
            <v>2014</v>
          </cell>
          <cell r="D27817" t="str">
            <v>700290  Special Financial Management</v>
          </cell>
          <cell r="E27817" t="str">
            <v>District 1</v>
          </cell>
          <cell r="F27817" t="str">
            <v>Sewer</v>
          </cell>
        </row>
        <row r="27818">
          <cell r="B27818">
            <v>2481.86</v>
          </cell>
          <cell r="C27818">
            <v>2014</v>
          </cell>
          <cell r="D27818" t="str">
            <v>700290  Special Financial Management</v>
          </cell>
          <cell r="E27818" t="str">
            <v>District 1</v>
          </cell>
          <cell r="F27818" t="str">
            <v>Sewer</v>
          </cell>
        </row>
        <row r="27819">
          <cell r="B27819">
            <v>2481.86</v>
          </cell>
          <cell r="C27819">
            <v>2014</v>
          </cell>
          <cell r="D27819" t="str">
            <v>700290  Special Financial Management</v>
          </cell>
          <cell r="E27819" t="str">
            <v>Logistics</v>
          </cell>
          <cell r="F27819" t="str">
            <v>Sewer</v>
          </cell>
        </row>
        <row r="27820">
          <cell r="B27820">
            <v>2481.86</v>
          </cell>
          <cell r="C27820">
            <v>2014</v>
          </cell>
          <cell r="D27820" t="str">
            <v>700290  Special Financial Management</v>
          </cell>
          <cell r="E27820" t="str">
            <v>Logistics</v>
          </cell>
          <cell r="F27820" t="str">
            <v>Sewer</v>
          </cell>
        </row>
        <row r="27821">
          <cell r="B27821">
            <v>2481.86</v>
          </cell>
          <cell r="C27821">
            <v>2014</v>
          </cell>
          <cell r="D27821" t="str">
            <v>700290  Special Financial Management</v>
          </cell>
          <cell r="E27821" t="str">
            <v>Logistics</v>
          </cell>
          <cell r="F27821" t="str">
            <v>Sewer</v>
          </cell>
        </row>
        <row r="27822">
          <cell r="B27822">
            <v>2481.86</v>
          </cell>
          <cell r="C27822">
            <v>2014</v>
          </cell>
          <cell r="D27822" t="str">
            <v>700290  Special Financial Management</v>
          </cell>
          <cell r="E27822" t="str">
            <v>Logistics</v>
          </cell>
          <cell r="F27822" t="str">
            <v>Sewer</v>
          </cell>
        </row>
        <row r="27823">
          <cell r="B27823">
            <v>2481.86</v>
          </cell>
          <cell r="C27823">
            <v>2014</v>
          </cell>
          <cell r="D27823" t="str">
            <v>700290  Special Financial Management</v>
          </cell>
          <cell r="E27823" t="str">
            <v>Logistics</v>
          </cell>
          <cell r="F27823" t="str">
            <v>Sewer</v>
          </cell>
        </row>
        <row r="27824">
          <cell r="B27824">
            <v>2481.86</v>
          </cell>
          <cell r="C27824">
            <v>2014</v>
          </cell>
          <cell r="D27824" t="str">
            <v>700290  Special Financial Management</v>
          </cell>
          <cell r="E27824" t="str">
            <v>Logistics</v>
          </cell>
          <cell r="F27824" t="str">
            <v>Sewer</v>
          </cell>
        </row>
        <row r="27825">
          <cell r="B27825">
            <v>2481.86</v>
          </cell>
          <cell r="C27825">
            <v>2014</v>
          </cell>
          <cell r="D27825" t="str">
            <v>700290  Special Financial Management</v>
          </cell>
          <cell r="E27825" t="str">
            <v>Logistics</v>
          </cell>
          <cell r="F27825" t="str">
            <v>Sewer</v>
          </cell>
        </row>
        <row r="27826">
          <cell r="B27826">
            <v>2481.86</v>
          </cell>
          <cell r="C27826">
            <v>2014</v>
          </cell>
          <cell r="D27826" t="str">
            <v>700290  Special Financial Management</v>
          </cell>
          <cell r="E27826" t="str">
            <v>Informal Settlements</v>
          </cell>
          <cell r="F27826" t="str">
            <v>Sewer</v>
          </cell>
        </row>
        <row r="27827">
          <cell r="B27827">
            <v>2481.86</v>
          </cell>
          <cell r="C27827">
            <v>2014</v>
          </cell>
          <cell r="D27827" t="str">
            <v>700290  Special Financial Management</v>
          </cell>
          <cell r="E27827" t="str">
            <v>TOC</v>
          </cell>
          <cell r="F27827" t="str">
            <v>Sewer</v>
          </cell>
        </row>
        <row r="27828">
          <cell r="B27828">
            <v>2481.86</v>
          </cell>
          <cell r="C27828">
            <v>2014</v>
          </cell>
          <cell r="D27828" t="str">
            <v>700290  Special Financial Management</v>
          </cell>
          <cell r="E27828" t="str">
            <v>Planning &amp; Design</v>
          </cell>
          <cell r="F27828" t="str">
            <v>Sewer</v>
          </cell>
        </row>
        <row r="27829">
          <cell r="B27829">
            <v>2481.86</v>
          </cell>
          <cell r="C27829">
            <v>2014</v>
          </cell>
          <cell r="D27829" t="str">
            <v>700290  Special Financial Management</v>
          </cell>
          <cell r="E27829" t="str">
            <v>Planning &amp; Design</v>
          </cell>
          <cell r="F27829" t="str">
            <v>Sewer</v>
          </cell>
        </row>
        <row r="27830">
          <cell r="B27830">
            <v>2481.86</v>
          </cell>
          <cell r="C27830">
            <v>2014</v>
          </cell>
          <cell r="D27830" t="str">
            <v>700290  Special Financial Management</v>
          </cell>
          <cell r="E27830" t="str">
            <v>Informal Settlements</v>
          </cell>
          <cell r="F27830" t="str">
            <v>Sewer</v>
          </cell>
        </row>
        <row r="27831">
          <cell r="B27831">
            <v>2481.86</v>
          </cell>
          <cell r="C27831">
            <v>2014</v>
          </cell>
          <cell r="D27831" t="str">
            <v>700290  Special Financial Management</v>
          </cell>
          <cell r="E27831" t="str">
            <v>District 4</v>
          </cell>
          <cell r="F27831" t="str">
            <v>Sewer</v>
          </cell>
        </row>
        <row r="27832">
          <cell r="B27832">
            <v>2481.86</v>
          </cell>
          <cell r="C27832">
            <v>2014</v>
          </cell>
          <cell r="D27832" t="str">
            <v>700290  Special Financial Management</v>
          </cell>
          <cell r="E27832" t="str">
            <v>Logistics</v>
          </cell>
          <cell r="F27832" t="str">
            <v>Water</v>
          </cell>
        </row>
        <row r="27833">
          <cell r="B27833">
            <v>2481.86</v>
          </cell>
          <cell r="C27833">
            <v>2014</v>
          </cell>
          <cell r="D27833" t="str">
            <v>700290  Special Financial Management</v>
          </cell>
          <cell r="E27833" t="str">
            <v>Logistics</v>
          </cell>
          <cell r="F27833" t="str">
            <v>Water</v>
          </cell>
        </row>
        <row r="27834">
          <cell r="B27834">
            <v>2481.86</v>
          </cell>
          <cell r="C27834">
            <v>2014</v>
          </cell>
          <cell r="D27834" t="str">
            <v>700290  Special Financial Management</v>
          </cell>
          <cell r="E27834" t="str">
            <v>TOC</v>
          </cell>
          <cell r="F27834" t="str">
            <v>Water</v>
          </cell>
        </row>
        <row r="27835">
          <cell r="B27835">
            <v>2481.86</v>
          </cell>
          <cell r="C27835">
            <v>2014</v>
          </cell>
          <cell r="D27835" t="str">
            <v>700290  Special Financial Management</v>
          </cell>
          <cell r="E27835" t="str">
            <v>Informal Settlements</v>
          </cell>
          <cell r="F27835" t="str">
            <v>Water</v>
          </cell>
        </row>
        <row r="27836">
          <cell r="B27836">
            <v>2481.86</v>
          </cell>
          <cell r="C27836">
            <v>2014</v>
          </cell>
          <cell r="D27836" t="str">
            <v>700290  Special Financial Management</v>
          </cell>
          <cell r="E27836" t="str">
            <v>TOC</v>
          </cell>
          <cell r="F27836" t="str">
            <v>Water</v>
          </cell>
        </row>
        <row r="27837">
          <cell r="B27837">
            <v>2481.86</v>
          </cell>
          <cell r="C27837">
            <v>2014</v>
          </cell>
          <cell r="D27837" t="str">
            <v>700290  Special Financial Management</v>
          </cell>
          <cell r="E27837" t="str">
            <v>Planning &amp; Design</v>
          </cell>
          <cell r="F27837" t="str">
            <v>Water</v>
          </cell>
        </row>
        <row r="27838">
          <cell r="B27838">
            <v>2481.86</v>
          </cell>
          <cell r="C27838">
            <v>2014</v>
          </cell>
          <cell r="D27838" t="str">
            <v>700290  Special Financial Management</v>
          </cell>
          <cell r="E27838" t="str">
            <v>Informal Settlements</v>
          </cell>
          <cell r="F27838" t="str">
            <v>Water</v>
          </cell>
        </row>
        <row r="27839">
          <cell r="B27839">
            <v>2481.86</v>
          </cell>
          <cell r="C27839">
            <v>2014</v>
          </cell>
          <cell r="D27839" t="str">
            <v>700290  Special Financial Management</v>
          </cell>
          <cell r="E27839" t="str">
            <v>Logistics</v>
          </cell>
          <cell r="F27839" t="str">
            <v>Water</v>
          </cell>
        </row>
        <row r="27840">
          <cell r="B27840">
            <v>2481.86</v>
          </cell>
          <cell r="C27840">
            <v>2014</v>
          </cell>
          <cell r="D27840" t="str">
            <v>700290  Special Financial Management</v>
          </cell>
          <cell r="E27840" t="str">
            <v>District 7</v>
          </cell>
          <cell r="F27840" t="str">
            <v>Sewer</v>
          </cell>
        </row>
        <row r="27841">
          <cell r="B27841">
            <v>2481.86</v>
          </cell>
          <cell r="C27841">
            <v>2014</v>
          </cell>
          <cell r="D27841" t="str">
            <v>700290  Special Financial Management</v>
          </cell>
          <cell r="E27841" t="str">
            <v>District 7</v>
          </cell>
          <cell r="F27841" t="str">
            <v>Sewer</v>
          </cell>
        </row>
        <row r="27842">
          <cell r="B27842">
            <v>2481.86</v>
          </cell>
          <cell r="C27842">
            <v>2014</v>
          </cell>
          <cell r="D27842" t="str">
            <v>700290  Special Financial Management</v>
          </cell>
          <cell r="E27842" t="str">
            <v>District 7</v>
          </cell>
          <cell r="F27842" t="str">
            <v>Sewer</v>
          </cell>
        </row>
        <row r="27843">
          <cell r="B27843">
            <v>2481.86</v>
          </cell>
          <cell r="C27843">
            <v>2014</v>
          </cell>
          <cell r="D27843" t="str">
            <v>700290  Special Financial Management</v>
          </cell>
          <cell r="E27843" t="str">
            <v>District 7</v>
          </cell>
          <cell r="F27843" t="str">
            <v>Sewer</v>
          </cell>
        </row>
        <row r="27844">
          <cell r="B27844">
            <v>2481.86</v>
          </cell>
          <cell r="C27844">
            <v>2014</v>
          </cell>
          <cell r="D27844" t="str">
            <v>700290  Special Financial Management</v>
          </cell>
          <cell r="E27844" t="str">
            <v>District 7</v>
          </cell>
          <cell r="F27844" t="str">
            <v>Sewer</v>
          </cell>
        </row>
        <row r="27845">
          <cell r="B27845">
            <v>2481.86</v>
          </cell>
          <cell r="C27845">
            <v>2014</v>
          </cell>
          <cell r="D27845" t="str">
            <v>700290  Special Financial Management</v>
          </cell>
          <cell r="E27845" t="str">
            <v>District 7</v>
          </cell>
          <cell r="F27845" t="str">
            <v>Sewer</v>
          </cell>
        </row>
        <row r="27846">
          <cell r="B27846">
            <v>2481.86</v>
          </cell>
          <cell r="C27846">
            <v>2014</v>
          </cell>
          <cell r="D27846" t="str">
            <v>700290  Special Financial Management</v>
          </cell>
          <cell r="E27846" t="str">
            <v>District 6</v>
          </cell>
          <cell r="F27846" t="str">
            <v>Sewer</v>
          </cell>
        </row>
        <row r="27847">
          <cell r="B27847">
            <v>2481.86</v>
          </cell>
          <cell r="C27847">
            <v>2014</v>
          </cell>
          <cell r="D27847" t="str">
            <v>700290  Special Financial Management</v>
          </cell>
          <cell r="E27847" t="str">
            <v>District 6</v>
          </cell>
          <cell r="F27847" t="str">
            <v>Sewer</v>
          </cell>
        </row>
        <row r="27848">
          <cell r="B27848">
            <v>2481.86</v>
          </cell>
          <cell r="C27848">
            <v>2014</v>
          </cell>
          <cell r="D27848" t="str">
            <v>700290  Special Financial Management</v>
          </cell>
          <cell r="E27848" t="str">
            <v>District 6</v>
          </cell>
          <cell r="F27848" t="str">
            <v>Sewer</v>
          </cell>
        </row>
        <row r="27849">
          <cell r="B27849">
            <v>2481.86</v>
          </cell>
          <cell r="C27849">
            <v>2014</v>
          </cell>
          <cell r="D27849" t="str">
            <v>700290  Special Financial Management</v>
          </cell>
          <cell r="E27849" t="str">
            <v>District 6</v>
          </cell>
          <cell r="F27849" t="str">
            <v>Sewer</v>
          </cell>
        </row>
        <row r="27850">
          <cell r="B27850">
            <v>2481.86</v>
          </cell>
          <cell r="C27850">
            <v>2014</v>
          </cell>
          <cell r="D27850" t="str">
            <v>700290  Special Financial Management</v>
          </cell>
          <cell r="E27850" t="str">
            <v>District 6</v>
          </cell>
          <cell r="F27850" t="str">
            <v>Sewer</v>
          </cell>
        </row>
        <row r="27851">
          <cell r="B27851">
            <v>2481.86</v>
          </cell>
          <cell r="C27851">
            <v>2014</v>
          </cell>
          <cell r="D27851" t="str">
            <v>700290  Special Financial Management</v>
          </cell>
          <cell r="E27851" t="str">
            <v>District 6</v>
          </cell>
          <cell r="F27851" t="str">
            <v>Sewer</v>
          </cell>
        </row>
        <row r="27852">
          <cell r="B27852">
            <v>2481.86</v>
          </cell>
          <cell r="C27852">
            <v>2014</v>
          </cell>
          <cell r="D27852" t="str">
            <v>700290  Special Financial Management</v>
          </cell>
          <cell r="E27852" t="str">
            <v>District 7</v>
          </cell>
          <cell r="F27852" t="str">
            <v>Sewer</v>
          </cell>
        </row>
        <row r="27853">
          <cell r="B27853">
            <v>2481.86</v>
          </cell>
          <cell r="C27853">
            <v>2014</v>
          </cell>
          <cell r="D27853" t="str">
            <v>700290  Special Financial Management</v>
          </cell>
          <cell r="E27853" t="str">
            <v>District 7</v>
          </cell>
          <cell r="F27853" t="str">
            <v>Sewer</v>
          </cell>
        </row>
        <row r="27854">
          <cell r="B27854">
            <v>2481.86</v>
          </cell>
          <cell r="C27854">
            <v>2014</v>
          </cell>
          <cell r="D27854" t="str">
            <v>700290  Special Financial Management</v>
          </cell>
          <cell r="E27854" t="str">
            <v>District 7</v>
          </cell>
          <cell r="F27854" t="str">
            <v>Sewer</v>
          </cell>
        </row>
        <row r="27855">
          <cell r="B27855">
            <v>2481.86</v>
          </cell>
          <cell r="C27855">
            <v>2014</v>
          </cell>
          <cell r="D27855" t="str">
            <v>700290  Special Financial Management</v>
          </cell>
          <cell r="E27855" t="str">
            <v>District 7</v>
          </cell>
          <cell r="F27855" t="str">
            <v>Sewer</v>
          </cell>
        </row>
        <row r="27856">
          <cell r="B27856">
            <v>2481.86</v>
          </cell>
          <cell r="C27856">
            <v>2014</v>
          </cell>
          <cell r="D27856" t="str">
            <v>700290  Special Financial Management</v>
          </cell>
          <cell r="E27856" t="str">
            <v>District 7</v>
          </cell>
          <cell r="F27856" t="str">
            <v>Sewer</v>
          </cell>
        </row>
        <row r="27857">
          <cell r="B27857">
            <v>2481.86</v>
          </cell>
          <cell r="C27857">
            <v>2014</v>
          </cell>
          <cell r="D27857" t="str">
            <v>700290  Special Financial Management</v>
          </cell>
          <cell r="E27857" t="str">
            <v>District 4</v>
          </cell>
          <cell r="F27857" t="str">
            <v>Sewer</v>
          </cell>
        </row>
        <row r="27858">
          <cell r="B27858">
            <v>546.19000000000005</v>
          </cell>
          <cell r="C27858">
            <v>2014</v>
          </cell>
          <cell r="D27858" t="str">
            <v>700585  Procurement</v>
          </cell>
          <cell r="E27858" t="str">
            <v>Logistics</v>
          </cell>
          <cell r="F27858" t="str">
            <v>Water</v>
          </cell>
        </row>
        <row r="27859">
          <cell r="B27859">
            <v>8716.0300000000007</v>
          </cell>
          <cell r="C27859">
            <v>2014</v>
          </cell>
          <cell r="D27859" t="str">
            <v>700585  Procurement</v>
          </cell>
          <cell r="E27859" t="str">
            <v>Logistics</v>
          </cell>
          <cell r="F27859" t="str">
            <v>Water</v>
          </cell>
        </row>
        <row r="27860">
          <cell r="B27860">
            <v>91.04</v>
          </cell>
          <cell r="C27860">
            <v>2014</v>
          </cell>
          <cell r="D27860" t="str">
            <v>700585  Procurement</v>
          </cell>
          <cell r="E27860" t="str">
            <v>Logistics</v>
          </cell>
          <cell r="F27860" t="str">
            <v>Water</v>
          </cell>
        </row>
        <row r="27861">
          <cell r="B27861">
            <v>28306.43</v>
          </cell>
          <cell r="C27861">
            <v>2014</v>
          </cell>
          <cell r="D27861" t="str">
            <v>700585  Procurement</v>
          </cell>
          <cell r="E27861" t="str">
            <v>Logistics</v>
          </cell>
          <cell r="F27861" t="str">
            <v>Water</v>
          </cell>
        </row>
        <row r="27862">
          <cell r="B27862">
            <v>41352.94</v>
          </cell>
          <cell r="C27862">
            <v>2014</v>
          </cell>
          <cell r="D27862" t="str">
            <v>700585  Procurement</v>
          </cell>
          <cell r="E27862" t="str">
            <v>Logistics</v>
          </cell>
          <cell r="F27862" t="str">
            <v>Water</v>
          </cell>
        </row>
        <row r="27863">
          <cell r="B27863">
            <v>58508.1</v>
          </cell>
          <cell r="C27863">
            <v>2014</v>
          </cell>
          <cell r="D27863" t="str">
            <v>700585  Procurement</v>
          </cell>
          <cell r="E27863" t="str">
            <v>Logistics</v>
          </cell>
          <cell r="F27863" t="str">
            <v>Water</v>
          </cell>
        </row>
        <row r="27864">
          <cell r="B27864">
            <v>1103022.8400000001</v>
          </cell>
          <cell r="C27864">
            <v>2014</v>
          </cell>
          <cell r="D27864" t="str">
            <v>700585  Procurement</v>
          </cell>
          <cell r="E27864" t="str">
            <v>District 1</v>
          </cell>
          <cell r="F27864" t="str">
            <v>Water</v>
          </cell>
        </row>
        <row r="27865">
          <cell r="B27865">
            <v>347889.54</v>
          </cell>
          <cell r="C27865">
            <v>2014</v>
          </cell>
          <cell r="D27865" t="str">
            <v>700585  Procurement</v>
          </cell>
          <cell r="E27865" t="str">
            <v>District 1</v>
          </cell>
          <cell r="F27865" t="str">
            <v>Water</v>
          </cell>
        </row>
        <row r="27866">
          <cell r="B27866">
            <v>87164.91</v>
          </cell>
          <cell r="C27866">
            <v>2014</v>
          </cell>
          <cell r="D27866" t="str">
            <v>700585  Procurement</v>
          </cell>
          <cell r="E27866" t="str">
            <v>District 1</v>
          </cell>
          <cell r="F27866" t="str">
            <v>Water</v>
          </cell>
        </row>
        <row r="27867">
          <cell r="B27867">
            <v>3407.84</v>
          </cell>
          <cell r="C27867">
            <v>2014</v>
          </cell>
          <cell r="D27867" t="str">
            <v>700585  Procurement</v>
          </cell>
          <cell r="E27867" t="str">
            <v>District 6</v>
          </cell>
          <cell r="F27867" t="str">
            <v>Water</v>
          </cell>
        </row>
        <row r="27868">
          <cell r="B27868">
            <v>6614.12</v>
          </cell>
          <cell r="C27868">
            <v>2014</v>
          </cell>
          <cell r="D27868" t="str">
            <v>700585  Procurement</v>
          </cell>
          <cell r="E27868" t="str">
            <v>District 8</v>
          </cell>
          <cell r="F27868" t="str">
            <v>Water</v>
          </cell>
        </row>
        <row r="27869">
          <cell r="B27869">
            <v>1233674.0900000001</v>
          </cell>
          <cell r="C27869">
            <v>2014</v>
          </cell>
          <cell r="D27869" t="str">
            <v>700585  Procurement</v>
          </cell>
          <cell r="E27869" t="str">
            <v>District 8</v>
          </cell>
          <cell r="F27869" t="str">
            <v>Water</v>
          </cell>
        </row>
        <row r="27870">
          <cell r="B27870">
            <v>303185.71000000002</v>
          </cell>
          <cell r="C27870">
            <v>2014</v>
          </cell>
          <cell r="D27870" t="str">
            <v>700585  Procurement</v>
          </cell>
          <cell r="E27870" t="str">
            <v>District 6</v>
          </cell>
          <cell r="F27870" t="str">
            <v>Water</v>
          </cell>
        </row>
        <row r="27871">
          <cell r="B27871">
            <v>1407.9</v>
          </cell>
          <cell r="C27871">
            <v>2014</v>
          </cell>
          <cell r="D27871" t="str">
            <v>700585  Procurement</v>
          </cell>
          <cell r="E27871" t="str">
            <v>District 3</v>
          </cell>
          <cell r="F27871" t="str">
            <v>Water</v>
          </cell>
        </row>
        <row r="27872">
          <cell r="B27872">
            <v>610769.35</v>
          </cell>
          <cell r="C27872">
            <v>2014</v>
          </cell>
          <cell r="D27872" t="str">
            <v>700585  Procurement</v>
          </cell>
          <cell r="E27872" t="str">
            <v>District 3</v>
          </cell>
          <cell r="F27872" t="str">
            <v>Water</v>
          </cell>
        </row>
        <row r="27873">
          <cell r="B27873">
            <v>447593.81</v>
          </cell>
          <cell r="C27873">
            <v>2014</v>
          </cell>
          <cell r="D27873" t="str">
            <v>700585  Procurement</v>
          </cell>
          <cell r="E27873" t="str">
            <v>District 3</v>
          </cell>
          <cell r="F27873" t="str">
            <v>Water</v>
          </cell>
        </row>
        <row r="27874">
          <cell r="B27874">
            <v>88129.05</v>
          </cell>
          <cell r="C27874">
            <v>2014</v>
          </cell>
          <cell r="D27874" t="str">
            <v>700585  Procurement</v>
          </cell>
          <cell r="E27874" t="str">
            <v>District 4</v>
          </cell>
          <cell r="F27874" t="str">
            <v>Water</v>
          </cell>
        </row>
        <row r="27875">
          <cell r="B27875">
            <v>867115.99</v>
          </cell>
          <cell r="C27875">
            <v>2014</v>
          </cell>
          <cell r="D27875" t="str">
            <v>700585  Procurement</v>
          </cell>
          <cell r="E27875" t="str">
            <v>District 4</v>
          </cell>
          <cell r="F27875" t="str">
            <v>Water</v>
          </cell>
        </row>
        <row r="27876">
          <cell r="B27876">
            <v>937066.51</v>
          </cell>
          <cell r="C27876">
            <v>2014</v>
          </cell>
          <cell r="D27876" t="str">
            <v>700585  Procurement</v>
          </cell>
          <cell r="E27876" t="str">
            <v>District 4</v>
          </cell>
          <cell r="F27876" t="str">
            <v>Water</v>
          </cell>
        </row>
        <row r="27877">
          <cell r="B27877">
            <v>764232.54</v>
          </cell>
          <cell r="C27877">
            <v>2014</v>
          </cell>
          <cell r="D27877" t="str">
            <v>700585  Procurement</v>
          </cell>
          <cell r="E27877" t="str">
            <v>District 4</v>
          </cell>
          <cell r="F27877" t="str">
            <v>Water</v>
          </cell>
        </row>
        <row r="27878">
          <cell r="B27878">
            <v>91.04</v>
          </cell>
          <cell r="C27878">
            <v>2014</v>
          </cell>
          <cell r="D27878" t="str">
            <v>700585  Procurement</v>
          </cell>
          <cell r="E27878" t="str">
            <v>District 8</v>
          </cell>
          <cell r="F27878" t="str">
            <v>Water</v>
          </cell>
        </row>
        <row r="27879">
          <cell r="B27879">
            <v>1329439.23</v>
          </cell>
          <cell r="C27879">
            <v>2014</v>
          </cell>
          <cell r="D27879" t="str">
            <v>700585  Procurement</v>
          </cell>
          <cell r="E27879" t="str">
            <v>District 8</v>
          </cell>
          <cell r="F27879" t="str">
            <v>Water</v>
          </cell>
        </row>
        <row r="27880">
          <cell r="B27880">
            <v>91.04</v>
          </cell>
          <cell r="C27880">
            <v>2014</v>
          </cell>
          <cell r="D27880" t="str">
            <v>700585  Procurement</v>
          </cell>
          <cell r="E27880" t="str">
            <v>District 6</v>
          </cell>
          <cell r="F27880" t="str">
            <v>Water</v>
          </cell>
        </row>
        <row r="27881">
          <cell r="B27881">
            <v>281896.05</v>
          </cell>
          <cell r="C27881">
            <v>2014</v>
          </cell>
          <cell r="D27881" t="str">
            <v>700585  Procurement</v>
          </cell>
          <cell r="E27881" t="str">
            <v>District 6</v>
          </cell>
          <cell r="F27881" t="str">
            <v>Water</v>
          </cell>
        </row>
        <row r="27882">
          <cell r="B27882">
            <v>417539.72</v>
          </cell>
          <cell r="C27882">
            <v>2014</v>
          </cell>
          <cell r="D27882" t="str">
            <v>700585  Procurement</v>
          </cell>
          <cell r="E27882" t="str">
            <v>District 6</v>
          </cell>
          <cell r="F27882" t="str">
            <v>Water</v>
          </cell>
        </row>
        <row r="27883">
          <cell r="B27883">
            <v>402698.61</v>
          </cell>
          <cell r="C27883">
            <v>2014</v>
          </cell>
          <cell r="D27883" t="str">
            <v>700585  Procurement</v>
          </cell>
          <cell r="E27883" t="str">
            <v>District 6</v>
          </cell>
          <cell r="F27883" t="str">
            <v>Water</v>
          </cell>
        </row>
        <row r="27884">
          <cell r="B27884">
            <v>620468.81000000006</v>
          </cell>
          <cell r="C27884">
            <v>2014</v>
          </cell>
          <cell r="D27884" t="str">
            <v>700585  Procurement</v>
          </cell>
          <cell r="E27884" t="str">
            <v>District 6</v>
          </cell>
          <cell r="F27884" t="str">
            <v>Water</v>
          </cell>
        </row>
        <row r="27885">
          <cell r="B27885">
            <v>118565.02</v>
          </cell>
          <cell r="C27885">
            <v>2014</v>
          </cell>
          <cell r="D27885" t="str">
            <v>700585  Procurement</v>
          </cell>
          <cell r="E27885" t="str">
            <v>District 6</v>
          </cell>
          <cell r="F27885" t="str">
            <v>Water</v>
          </cell>
        </row>
        <row r="27886">
          <cell r="B27886">
            <v>10512.65</v>
          </cell>
          <cell r="C27886">
            <v>2014</v>
          </cell>
          <cell r="D27886" t="str">
            <v>700585  Procurement</v>
          </cell>
          <cell r="E27886" t="str">
            <v>District 8</v>
          </cell>
          <cell r="F27886" t="str">
            <v>Water</v>
          </cell>
        </row>
        <row r="27887">
          <cell r="B27887">
            <v>182.08</v>
          </cell>
          <cell r="C27887">
            <v>2014</v>
          </cell>
          <cell r="D27887" t="str">
            <v>700585  Procurement</v>
          </cell>
          <cell r="E27887" t="str">
            <v>District 8</v>
          </cell>
          <cell r="F27887" t="str">
            <v>Water</v>
          </cell>
        </row>
        <row r="27888">
          <cell r="B27888">
            <v>870229.09</v>
          </cell>
          <cell r="C27888">
            <v>2014</v>
          </cell>
          <cell r="D27888" t="str">
            <v>700585  Procurement</v>
          </cell>
          <cell r="E27888" t="str">
            <v>District 8</v>
          </cell>
          <cell r="F27888" t="str">
            <v>Water</v>
          </cell>
        </row>
        <row r="27889">
          <cell r="B27889">
            <v>20635.57</v>
          </cell>
          <cell r="C27889">
            <v>2014</v>
          </cell>
          <cell r="D27889" t="str">
            <v>700585  Procurement</v>
          </cell>
          <cell r="E27889" t="str">
            <v>District 8</v>
          </cell>
          <cell r="F27889" t="str">
            <v>Water</v>
          </cell>
        </row>
        <row r="27890">
          <cell r="B27890">
            <v>2323424.21</v>
          </cell>
          <cell r="C27890">
            <v>2014</v>
          </cell>
          <cell r="D27890" t="str">
            <v>700585  Procurement</v>
          </cell>
          <cell r="E27890" t="str">
            <v>District 8</v>
          </cell>
          <cell r="F27890" t="str">
            <v>Water</v>
          </cell>
        </row>
        <row r="27891">
          <cell r="B27891">
            <v>546.19000000000005</v>
          </cell>
          <cell r="C27891">
            <v>2014</v>
          </cell>
          <cell r="D27891" t="str">
            <v>700585  Procurement</v>
          </cell>
          <cell r="E27891" t="str">
            <v>District 8</v>
          </cell>
          <cell r="F27891" t="str">
            <v>Water</v>
          </cell>
        </row>
        <row r="27892">
          <cell r="B27892">
            <v>1249.43</v>
          </cell>
          <cell r="C27892">
            <v>2014</v>
          </cell>
          <cell r="D27892" t="str">
            <v>700585  Procurement</v>
          </cell>
          <cell r="E27892" t="str">
            <v>TOC</v>
          </cell>
          <cell r="F27892" t="str">
            <v>Water</v>
          </cell>
        </row>
        <row r="27893">
          <cell r="B27893">
            <v>155098.75</v>
          </cell>
          <cell r="C27893">
            <v>2014</v>
          </cell>
          <cell r="D27893" t="str">
            <v>700585  Procurement</v>
          </cell>
          <cell r="E27893" t="str">
            <v>Informal Settlements</v>
          </cell>
          <cell r="F27893" t="str">
            <v>Sewer</v>
          </cell>
        </row>
        <row r="27894">
          <cell r="B27894">
            <v>1546.83</v>
          </cell>
          <cell r="C27894">
            <v>2014</v>
          </cell>
          <cell r="D27894" t="str">
            <v>700585  Procurement</v>
          </cell>
          <cell r="E27894" t="str">
            <v>Planning &amp; Design</v>
          </cell>
          <cell r="F27894" t="str">
            <v>Sewer</v>
          </cell>
        </row>
        <row r="27895">
          <cell r="B27895">
            <v>10650.59</v>
          </cell>
          <cell r="C27895">
            <v>2014</v>
          </cell>
          <cell r="D27895" t="str">
            <v>700585  Procurement</v>
          </cell>
          <cell r="E27895" t="str">
            <v>Planning &amp; Design</v>
          </cell>
          <cell r="F27895" t="str">
            <v>Sewer</v>
          </cell>
        </row>
        <row r="27896">
          <cell r="B27896">
            <v>528329.54</v>
          </cell>
          <cell r="C27896">
            <v>2014</v>
          </cell>
          <cell r="D27896" t="str">
            <v>700585  Procurement</v>
          </cell>
          <cell r="E27896" t="str">
            <v>Informal Settlements</v>
          </cell>
          <cell r="F27896" t="str">
            <v>Sewer</v>
          </cell>
        </row>
        <row r="27897">
          <cell r="B27897">
            <v>89904.44</v>
          </cell>
          <cell r="C27897">
            <v>2014</v>
          </cell>
          <cell r="D27897" t="str">
            <v>700585  Procurement</v>
          </cell>
          <cell r="E27897" t="str">
            <v>Logistics</v>
          </cell>
          <cell r="F27897" t="str">
            <v>Sewer</v>
          </cell>
        </row>
        <row r="27898">
          <cell r="B27898">
            <v>14068.34</v>
          </cell>
          <cell r="C27898">
            <v>2014</v>
          </cell>
          <cell r="D27898" t="str">
            <v>700585  Procurement</v>
          </cell>
          <cell r="E27898" t="str">
            <v>Logistics</v>
          </cell>
          <cell r="F27898" t="str">
            <v>Sewer</v>
          </cell>
        </row>
        <row r="27899">
          <cell r="B27899">
            <v>66798.13</v>
          </cell>
          <cell r="C27899">
            <v>2014</v>
          </cell>
          <cell r="D27899" t="str">
            <v>700585  Procurement</v>
          </cell>
          <cell r="E27899" t="str">
            <v>Logistics</v>
          </cell>
          <cell r="F27899" t="str">
            <v>Sewer</v>
          </cell>
        </row>
        <row r="27900">
          <cell r="B27900">
            <v>4323.6099999999997</v>
          </cell>
          <cell r="C27900">
            <v>2014</v>
          </cell>
          <cell r="D27900" t="str">
            <v>700585  Procurement</v>
          </cell>
          <cell r="E27900" t="str">
            <v>Logistics</v>
          </cell>
          <cell r="F27900" t="str">
            <v>Sewer</v>
          </cell>
        </row>
        <row r="27901">
          <cell r="B27901">
            <v>91.04</v>
          </cell>
          <cell r="C27901">
            <v>2014</v>
          </cell>
          <cell r="D27901" t="str">
            <v>700585  Procurement</v>
          </cell>
          <cell r="E27901" t="str">
            <v>Logistics</v>
          </cell>
          <cell r="F27901" t="str">
            <v>Sewer</v>
          </cell>
        </row>
        <row r="27902">
          <cell r="B27902">
            <v>135547.70000000001</v>
          </cell>
          <cell r="C27902">
            <v>2014</v>
          </cell>
          <cell r="D27902" t="str">
            <v>700585  Procurement</v>
          </cell>
          <cell r="E27902" t="str">
            <v>District 1</v>
          </cell>
          <cell r="F27902" t="str">
            <v>Sewer</v>
          </cell>
        </row>
        <row r="27903">
          <cell r="B27903">
            <v>15029.61</v>
          </cell>
          <cell r="C27903">
            <v>2014</v>
          </cell>
          <cell r="D27903" t="str">
            <v>700585  Procurement</v>
          </cell>
          <cell r="E27903" t="str">
            <v>District 1</v>
          </cell>
          <cell r="F27903" t="str">
            <v>Sewer</v>
          </cell>
        </row>
        <row r="27904">
          <cell r="B27904">
            <v>98181.35</v>
          </cell>
          <cell r="C27904">
            <v>2014</v>
          </cell>
          <cell r="D27904" t="str">
            <v>700585  Procurement</v>
          </cell>
          <cell r="E27904" t="str">
            <v>District 7</v>
          </cell>
          <cell r="F27904" t="str">
            <v>Sewer</v>
          </cell>
        </row>
        <row r="27905">
          <cell r="B27905">
            <v>21600.63</v>
          </cell>
          <cell r="C27905">
            <v>2014</v>
          </cell>
          <cell r="D27905" t="str">
            <v>700585  Procurement</v>
          </cell>
          <cell r="E27905" t="str">
            <v>District 6</v>
          </cell>
          <cell r="F27905" t="str">
            <v>Sewer</v>
          </cell>
        </row>
        <row r="27906">
          <cell r="B27906">
            <v>1092.3800000000001</v>
          </cell>
          <cell r="C27906">
            <v>2014</v>
          </cell>
          <cell r="D27906" t="str">
            <v>700585  Procurement</v>
          </cell>
          <cell r="E27906" t="str">
            <v>District 7</v>
          </cell>
          <cell r="F27906" t="str">
            <v>Sewer</v>
          </cell>
        </row>
        <row r="27907">
          <cell r="B27907">
            <v>30236.9</v>
          </cell>
          <cell r="C27907">
            <v>2014</v>
          </cell>
          <cell r="D27907" t="str">
            <v>700585  Procurement</v>
          </cell>
          <cell r="E27907" t="str">
            <v>District 3</v>
          </cell>
          <cell r="F27907" t="str">
            <v>Sewer</v>
          </cell>
        </row>
        <row r="27908">
          <cell r="B27908">
            <v>364.1</v>
          </cell>
          <cell r="C27908">
            <v>2014</v>
          </cell>
          <cell r="D27908" t="str">
            <v>700585  Procurement</v>
          </cell>
          <cell r="E27908" t="str">
            <v>District 3</v>
          </cell>
          <cell r="F27908" t="str">
            <v>Sewer</v>
          </cell>
        </row>
        <row r="27909">
          <cell r="B27909">
            <v>102304.07</v>
          </cell>
          <cell r="C27909">
            <v>2014</v>
          </cell>
          <cell r="D27909" t="str">
            <v>700585  Procurement</v>
          </cell>
          <cell r="E27909" t="str">
            <v>District 4</v>
          </cell>
          <cell r="F27909" t="str">
            <v>Sewer</v>
          </cell>
        </row>
        <row r="27910">
          <cell r="B27910">
            <v>80609.070000000007</v>
          </cell>
          <cell r="C27910">
            <v>2014</v>
          </cell>
          <cell r="D27910" t="str">
            <v>700585  Procurement</v>
          </cell>
          <cell r="E27910" t="str">
            <v>District 4</v>
          </cell>
          <cell r="F27910" t="str">
            <v>Sewer</v>
          </cell>
        </row>
        <row r="27911">
          <cell r="B27911">
            <v>182.08</v>
          </cell>
          <cell r="C27911">
            <v>2014</v>
          </cell>
          <cell r="D27911" t="str">
            <v>700585  Procurement</v>
          </cell>
          <cell r="E27911" t="str">
            <v>District 4</v>
          </cell>
          <cell r="F27911" t="str">
            <v>Sewer</v>
          </cell>
        </row>
        <row r="27912">
          <cell r="B27912">
            <v>76057.13</v>
          </cell>
          <cell r="C27912">
            <v>2014</v>
          </cell>
          <cell r="D27912" t="str">
            <v>700585  Procurement</v>
          </cell>
          <cell r="E27912" t="str">
            <v>District 4</v>
          </cell>
          <cell r="F27912" t="str">
            <v>Sewer</v>
          </cell>
        </row>
        <row r="27913">
          <cell r="B27913">
            <v>26559.74</v>
          </cell>
          <cell r="C27913">
            <v>2014</v>
          </cell>
          <cell r="D27913" t="str">
            <v>700585  Procurement</v>
          </cell>
          <cell r="E27913" t="str">
            <v>District 7</v>
          </cell>
          <cell r="F27913" t="str">
            <v>Sewer</v>
          </cell>
        </row>
        <row r="27914">
          <cell r="B27914">
            <v>455.16</v>
          </cell>
          <cell r="C27914">
            <v>2014</v>
          </cell>
          <cell r="D27914" t="str">
            <v>700585  Procurement</v>
          </cell>
          <cell r="E27914" t="str">
            <v>District 7</v>
          </cell>
          <cell r="F27914" t="str">
            <v>Sewer</v>
          </cell>
        </row>
        <row r="27915">
          <cell r="B27915">
            <v>36701.78</v>
          </cell>
          <cell r="C27915">
            <v>2014</v>
          </cell>
          <cell r="D27915" t="str">
            <v>700585  Procurement</v>
          </cell>
          <cell r="E27915" t="str">
            <v>District 6</v>
          </cell>
          <cell r="F27915" t="str">
            <v>Sewer</v>
          </cell>
        </row>
        <row r="27916">
          <cell r="B27916">
            <v>56329.14</v>
          </cell>
          <cell r="C27916">
            <v>2014</v>
          </cell>
          <cell r="D27916" t="str">
            <v>700585  Procurement</v>
          </cell>
          <cell r="E27916" t="str">
            <v>District 6</v>
          </cell>
          <cell r="F27916" t="str">
            <v>Sewer</v>
          </cell>
        </row>
        <row r="27917">
          <cell r="B27917">
            <v>106008.29</v>
          </cell>
          <cell r="C27917">
            <v>2014</v>
          </cell>
          <cell r="D27917" t="str">
            <v>700585  Procurement</v>
          </cell>
          <cell r="E27917" t="str">
            <v>District 6</v>
          </cell>
          <cell r="F27917" t="str">
            <v>Sewer</v>
          </cell>
        </row>
        <row r="27918">
          <cell r="B27918">
            <v>2662.13</v>
          </cell>
          <cell r="C27918">
            <v>2014</v>
          </cell>
          <cell r="D27918" t="str">
            <v>700585  Procurement</v>
          </cell>
          <cell r="E27918" t="str">
            <v>District 6</v>
          </cell>
          <cell r="F27918" t="str">
            <v>Sewer</v>
          </cell>
        </row>
        <row r="27919">
          <cell r="B27919">
            <v>48551.5</v>
          </cell>
          <cell r="C27919">
            <v>2014</v>
          </cell>
          <cell r="D27919" t="str">
            <v>700585  Procurement</v>
          </cell>
          <cell r="E27919" t="str">
            <v>District 6</v>
          </cell>
          <cell r="F27919" t="str">
            <v>Sewer</v>
          </cell>
        </row>
        <row r="27920">
          <cell r="B27920">
            <v>75661.149999999994</v>
          </cell>
          <cell r="C27920">
            <v>2014</v>
          </cell>
          <cell r="D27920" t="str">
            <v>700585  Procurement</v>
          </cell>
          <cell r="E27920" t="str">
            <v>District 7</v>
          </cell>
          <cell r="F27920" t="str">
            <v>Sewer</v>
          </cell>
        </row>
        <row r="27921">
          <cell r="B27921">
            <v>348810.65</v>
          </cell>
          <cell r="C27921">
            <v>2014</v>
          </cell>
          <cell r="D27921" t="str">
            <v>700585  Procurement</v>
          </cell>
          <cell r="E27921" t="str">
            <v>District 7</v>
          </cell>
          <cell r="F27921" t="str">
            <v>Sewer</v>
          </cell>
        </row>
        <row r="27922">
          <cell r="B27922">
            <v>1398663.27</v>
          </cell>
          <cell r="C27922">
            <v>2014</v>
          </cell>
          <cell r="D27922" t="str">
            <v>700585  Procurement</v>
          </cell>
          <cell r="E27922" t="str">
            <v>Logistics</v>
          </cell>
          <cell r="F27922" t="str">
            <v>Water</v>
          </cell>
        </row>
        <row r="27923">
          <cell r="B27923">
            <v>194367.49</v>
          </cell>
          <cell r="C27923">
            <v>2014</v>
          </cell>
          <cell r="D27923" t="str">
            <v>700585  Procurement</v>
          </cell>
          <cell r="E27923" t="str">
            <v>Informal Settlements</v>
          </cell>
          <cell r="F27923" t="str">
            <v>Water</v>
          </cell>
        </row>
        <row r="27924">
          <cell r="B27924">
            <v>97264.35</v>
          </cell>
          <cell r="C27924">
            <v>2014</v>
          </cell>
          <cell r="D27924" t="str">
            <v>700585  Procurement</v>
          </cell>
          <cell r="E27924" t="str">
            <v>Planning &amp; Design</v>
          </cell>
          <cell r="F27924" t="str">
            <v>Water</v>
          </cell>
        </row>
        <row r="27925">
          <cell r="B27925">
            <v>27553.54</v>
          </cell>
          <cell r="C27925">
            <v>2014</v>
          </cell>
          <cell r="D27925" t="str">
            <v>700585  Procurement</v>
          </cell>
          <cell r="E27925" t="str">
            <v>TOC</v>
          </cell>
          <cell r="F27925" t="str">
            <v>Water</v>
          </cell>
        </row>
        <row r="27926">
          <cell r="B27926">
            <v>104123.3</v>
          </cell>
          <cell r="C27926">
            <v>2014</v>
          </cell>
          <cell r="D27926" t="str">
            <v>700585  Procurement</v>
          </cell>
          <cell r="E27926" t="str">
            <v>Informal Settlements</v>
          </cell>
          <cell r="F27926" t="str">
            <v>Water</v>
          </cell>
        </row>
        <row r="27927">
          <cell r="B27927">
            <v>13989.84</v>
          </cell>
          <cell r="C27927">
            <v>2014</v>
          </cell>
          <cell r="D27927" t="str">
            <v>700600  Treasury</v>
          </cell>
          <cell r="E27927" t="str">
            <v>District 4</v>
          </cell>
          <cell r="F27927" t="str">
            <v>Water</v>
          </cell>
        </row>
        <row r="27928">
          <cell r="B27928">
            <v>18278.080000000002</v>
          </cell>
          <cell r="C27928">
            <v>2014</v>
          </cell>
          <cell r="D27928" t="str">
            <v>700600  Treasury</v>
          </cell>
          <cell r="E27928" t="str">
            <v>District 4</v>
          </cell>
          <cell r="F27928" t="str">
            <v>Water</v>
          </cell>
        </row>
        <row r="27929">
          <cell r="B27929">
            <v>23385.47</v>
          </cell>
          <cell r="C27929">
            <v>2014</v>
          </cell>
          <cell r="D27929" t="str">
            <v>700600  Treasury</v>
          </cell>
          <cell r="E27929" t="str">
            <v>District 4</v>
          </cell>
          <cell r="F27929" t="str">
            <v>Water</v>
          </cell>
        </row>
        <row r="27930">
          <cell r="B27930">
            <v>10286.85</v>
          </cell>
          <cell r="C27930">
            <v>2014</v>
          </cell>
          <cell r="D27930" t="str">
            <v>700600  Treasury</v>
          </cell>
          <cell r="E27930" t="str">
            <v>District 4</v>
          </cell>
          <cell r="F27930" t="str">
            <v>Water</v>
          </cell>
        </row>
        <row r="27931">
          <cell r="B27931">
            <v>35778.089999999997</v>
          </cell>
          <cell r="C27931">
            <v>2014</v>
          </cell>
          <cell r="D27931" t="str">
            <v>700600  Treasury</v>
          </cell>
          <cell r="E27931" t="str">
            <v>District 4</v>
          </cell>
          <cell r="F27931" t="str">
            <v>Water</v>
          </cell>
        </row>
        <row r="27932">
          <cell r="B27932">
            <v>12407.71</v>
          </cell>
          <cell r="C27932">
            <v>2014</v>
          </cell>
          <cell r="D27932" t="str">
            <v>700600  Treasury</v>
          </cell>
          <cell r="E27932" t="str">
            <v>District 4</v>
          </cell>
          <cell r="F27932" t="str">
            <v>Water</v>
          </cell>
        </row>
        <row r="27933">
          <cell r="B27933">
            <v>26790.55</v>
          </cell>
          <cell r="C27933">
            <v>2014</v>
          </cell>
          <cell r="D27933" t="str">
            <v>700600  Treasury</v>
          </cell>
          <cell r="E27933" t="str">
            <v>District 3</v>
          </cell>
          <cell r="F27933" t="str">
            <v>Water</v>
          </cell>
        </row>
        <row r="27934">
          <cell r="B27934">
            <v>10194.58</v>
          </cell>
          <cell r="C27934">
            <v>2014</v>
          </cell>
          <cell r="D27934" t="str">
            <v>700600  Treasury</v>
          </cell>
          <cell r="E27934" t="str">
            <v>District 3</v>
          </cell>
          <cell r="F27934" t="str">
            <v>Water</v>
          </cell>
        </row>
        <row r="27935">
          <cell r="B27935">
            <v>20278.86</v>
          </cell>
          <cell r="C27935">
            <v>2014</v>
          </cell>
          <cell r="D27935" t="str">
            <v>700600  Treasury</v>
          </cell>
          <cell r="E27935" t="str">
            <v>District 3</v>
          </cell>
          <cell r="F27935" t="str">
            <v>Water</v>
          </cell>
        </row>
        <row r="27936">
          <cell r="B27936">
            <v>12746.12</v>
          </cell>
          <cell r="C27936">
            <v>2014</v>
          </cell>
          <cell r="D27936" t="str">
            <v>700600  Treasury</v>
          </cell>
          <cell r="E27936" t="str">
            <v>District 3</v>
          </cell>
          <cell r="F27936" t="str">
            <v>Water</v>
          </cell>
        </row>
        <row r="27937">
          <cell r="B27937">
            <v>17243.3</v>
          </cell>
          <cell r="C27937">
            <v>2014</v>
          </cell>
          <cell r="D27937" t="str">
            <v>700600  Treasury</v>
          </cell>
          <cell r="E27937" t="str">
            <v>District 6</v>
          </cell>
          <cell r="F27937" t="str">
            <v>Water</v>
          </cell>
        </row>
        <row r="27938">
          <cell r="B27938">
            <v>22432.01</v>
          </cell>
          <cell r="C27938">
            <v>2014</v>
          </cell>
          <cell r="D27938" t="str">
            <v>700600  Treasury</v>
          </cell>
          <cell r="E27938" t="str">
            <v>District 8</v>
          </cell>
          <cell r="F27938" t="str">
            <v>Water</v>
          </cell>
        </row>
        <row r="27939">
          <cell r="B27939">
            <v>17500.3</v>
          </cell>
          <cell r="C27939">
            <v>2014</v>
          </cell>
          <cell r="D27939" t="str">
            <v>700600  Treasury</v>
          </cell>
          <cell r="E27939" t="str">
            <v>District 8</v>
          </cell>
          <cell r="F27939" t="str">
            <v>Water</v>
          </cell>
        </row>
        <row r="27940">
          <cell r="B27940">
            <v>14094.78</v>
          </cell>
          <cell r="C27940">
            <v>2014</v>
          </cell>
          <cell r="D27940" t="str">
            <v>700600  Treasury</v>
          </cell>
          <cell r="E27940" t="str">
            <v>District 6</v>
          </cell>
          <cell r="F27940" t="str">
            <v>Water</v>
          </cell>
        </row>
        <row r="27941">
          <cell r="B27941">
            <v>10041.27</v>
          </cell>
          <cell r="C27941">
            <v>2014</v>
          </cell>
          <cell r="D27941" t="str">
            <v>700600  Treasury</v>
          </cell>
          <cell r="E27941" t="str">
            <v>TOC</v>
          </cell>
          <cell r="F27941" t="str">
            <v>Water</v>
          </cell>
        </row>
        <row r="27942">
          <cell r="B27942">
            <v>10721.35</v>
          </cell>
          <cell r="C27942">
            <v>2014</v>
          </cell>
          <cell r="D27942" t="str">
            <v>700600  Treasury</v>
          </cell>
          <cell r="E27942" t="str">
            <v>District 1</v>
          </cell>
          <cell r="F27942" t="str">
            <v>Water</v>
          </cell>
        </row>
        <row r="27943">
          <cell r="B27943">
            <v>24606.79</v>
          </cell>
          <cell r="C27943">
            <v>2014</v>
          </cell>
          <cell r="D27943" t="str">
            <v>700600  Treasury</v>
          </cell>
          <cell r="E27943" t="str">
            <v>District 1</v>
          </cell>
          <cell r="F27943" t="str">
            <v>Water</v>
          </cell>
        </row>
        <row r="27944">
          <cell r="B27944">
            <v>10091.14</v>
          </cell>
          <cell r="C27944">
            <v>2014</v>
          </cell>
          <cell r="D27944" t="str">
            <v>700600  Treasury</v>
          </cell>
          <cell r="E27944" t="str">
            <v>District 1</v>
          </cell>
          <cell r="F27944" t="str">
            <v>Water</v>
          </cell>
        </row>
        <row r="27945">
          <cell r="B27945">
            <v>46932.54</v>
          </cell>
          <cell r="C27945">
            <v>2014</v>
          </cell>
          <cell r="D27945" t="str">
            <v>700600  Treasury</v>
          </cell>
          <cell r="E27945" t="str">
            <v>District 1</v>
          </cell>
          <cell r="F27945" t="str">
            <v>Water</v>
          </cell>
        </row>
        <row r="27946">
          <cell r="B27946">
            <v>15108.88</v>
          </cell>
          <cell r="C27946">
            <v>2014</v>
          </cell>
          <cell r="D27946" t="str">
            <v>700600  Treasury</v>
          </cell>
          <cell r="E27946" t="str">
            <v>District 1</v>
          </cell>
          <cell r="F27946" t="str">
            <v>Water</v>
          </cell>
        </row>
        <row r="27947">
          <cell r="B27947">
            <v>21914.29</v>
          </cell>
          <cell r="C27947">
            <v>2014</v>
          </cell>
          <cell r="D27947" t="str">
            <v>700600  Treasury</v>
          </cell>
          <cell r="E27947" t="str">
            <v>Logistics</v>
          </cell>
          <cell r="F27947" t="str">
            <v>Water</v>
          </cell>
        </row>
        <row r="27948">
          <cell r="B27948">
            <v>10101.200000000001</v>
          </cell>
          <cell r="C27948">
            <v>2014</v>
          </cell>
          <cell r="D27948" t="str">
            <v>700600  Treasury</v>
          </cell>
          <cell r="E27948" t="str">
            <v>Logistics</v>
          </cell>
          <cell r="F27948" t="str">
            <v>Water</v>
          </cell>
        </row>
        <row r="27949">
          <cell r="B27949">
            <v>14890.37</v>
          </cell>
          <cell r="C27949">
            <v>2014</v>
          </cell>
          <cell r="D27949" t="str">
            <v>700600  Treasury</v>
          </cell>
          <cell r="E27949" t="str">
            <v>Logistics</v>
          </cell>
          <cell r="F27949" t="str">
            <v>Water</v>
          </cell>
        </row>
        <row r="27950">
          <cell r="B27950">
            <v>9761.6299999999992</v>
          </cell>
          <cell r="C27950">
            <v>2014</v>
          </cell>
          <cell r="D27950" t="str">
            <v>700600  Treasury</v>
          </cell>
          <cell r="E27950" t="str">
            <v>Logistics</v>
          </cell>
          <cell r="F27950" t="str">
            <v>Water</v>
          </cell>
        </row>
        <row r="27951">
          <cell r="B27951">
            <v>20660.62</v>
          </cell>
          <cell r="C27951">
            <v>2014</v>
          </cell>
          <cell r="D27951" t="str">
            <v>700600  Treasury</v>
          </cell>
          <cell r="E27951" t="str">
            <v>Logistics</v>
          </cell>
          <cell r="F27951" t="str">
            <v>Water</v>
          </cell>
        </row>
        <row r="27952">
          <cell r="B27952">
            <v>9761.6299999999992</v>
          </cell>
          <cell r="C27952">
            <v>2014</v>
          </cell>
          <cell r="D27952" t="str">
            <v>700600  Treasury</v>
          </cell>
          <cell r="E27952" t="str">
            <v>Logistics</v>
          </cell>
          <cell r="F27952" t="str">
            <v>Water</v>
          </cell>
        </row>
        <row r="27953">
          <cell r="B27953">
            <v>10317.129999999999</v>
          </cell>
          <cell r="C27953">
            <v>2014</v>
          </cell>
          <cell r="D27953" t="str">
            <v>700600  Treasury</v>
          </cell>
          <cell r="E27953" t="str">
            <v>District 8</v>
          </cell>
          <cell r="F27953" t="str">
            <v>Water</v>
          </cell>
        </row>
        <row r="27954">
          <cell r="B27954">
            <v>9785.49</v>
          </cell>
          <cell r="C27954">
            <v>2014</v>
          </cell>
          <cell r="D27954" t="str">
            <v>700600  Treasury</v>
          </cell>
          <cell r="E27954" t="e">
            <v>#N/A</v>
          </cell>
          <cell r="F27954" t="str">
            <v>Sewer</v>
          </cell>
        </row>
        <row r="27955">
          <cell r="B27955">
            <v>9765.2900000000009</v>
          </cell>
          <cell r="C27955">
            <v>2014</v>
          </cell>
          <cell r="D27955" t="str">
            <v>700600  Treasury</v>
          </cell>
          <cell r="E27955" t="e">
            <v>#N/A</v>
          </cell>
          <cell r="F27955" t="str">
            <v>Sewer</v>
          </cell>
        </row>
        <row r="27956">
          <cell r="B27956">
            <v>10001.94</v>
          </cell>
          <cell r="C27956">
            <v>2014</v>
          </cell>
          <cell r="D27956" t="str">
            <v>700600  Treasury</v>
          </cell>
          <cell r="E27956" t="str">
            <v>District 8</v>
          </cell>
          <cell r="F27956" t="str">
            <v>Water</v>
          </cell>
        </row>
        <row r="27957">
          <cell r="B27957">
            <v>9865.16</v>
          </cell>
          <cell r="C27957">
            <v>2014</v>
          </cell>
          <cell r="D27957" t="str">
            <v>700600  Treasury</v>
          </cell>
          <cell r="E27957" t="str">
            <v>District 8</v>
          </cell>
          <cell r="F27957" t="str">
            <v>Water</v>
          </cell>
        </row>
        <row r="27958">
          <cell r="B27958">
            <v>39187.379999999997</v>
          </cell>
          <cell r="C27958">
            <v>2014</v>
          </cell>
          <cell r="D27958" t="str">
            <v>700600  Treasury</v>
          </cell>
          <cell r="E27958" t="str">
            <v>District 8</v>
          </cell>
          <cell r="F27958" t="str">
            <v>Water</v>
          </cell>
        </row>
        <row r="27959">
          <cell r="B27959">
            <v>24283.599999999999</v>
          </cell>
          <cell r="C27959">
            <v>2014</v>
          </cell>
          <cell r="D27959" t="str">
            <v>700600  Treasury</v>
          </cell>
          <cell r="E27959" t="str">
            <v>District 8</v>
          </cell>
          <cell r="F27959" t="str">
            <v>Water</v>
          </cell>
        </row>
        <row r="27960">
          <cell r="B27960">
            <v>9942.36</v>
          </cell>
          <cell r="C27960">
            <v>2014</v>
          </cell>
          <cell r="D27960" t="str">
            <v>700600  Treasury</v>
          </cell>
          <cell r="E27960" t="str">
            <v>District 8</v>
          </cell>
          <cell r="F27960" t="str">
            <v>Water</v>
          </cell>
        </row>
        <row r="27961">
          <cell r="B27961">
            <v>19500.73</v>
          </cell>
          <cell r="C27961">
            <v>2014</v>
          </cell>
          <cell r="D27961" t="str">
            <v>700600  Treasury</v>
          </cell>
          <cell r="E27961" t="str">
            <v>District 8</v>
          </cell>
          <cell r="F27961" t="str">
            <v>Water</v>
          </cell>
        </row>
        <row r="27962">
          <cell r="B27962">
            <v>18012.919999999998</v>
          </cell>
          <cell r="C27962">
            <v>2014</v>
          </cell>
          <cell r="D27962" t="str">
            <v>700600  Treasury</v>
          </cell>
          <cell r="E27962" t="str">
            <v>District 8</v>
          </cell>
          <cell r="F27962" t="str">
            <v>Water</v>
          </cell>
        </row>
        <row r="27963">
          <cell r="B27963">
            <v>10759.76</v>
          </cell>
          <cell r="C27963">
            <v>2014</v>
          </cell>
          <cell r="D27963" t="str">
            <v>700600  Treasury</v>
          </cell>
          <cell r="E27963" t="str">
            <v>District 8</v>
          </cell>
          <cell r="F27963" t="str">
            <v>Water</v>
          </cell>
        </row>
        <row r="27964">
          <cell r="B27964">
            <v>10133.66</v>
          </cell>
          <cell r="C27964">
            <v>2014</v>
          </cell>
          <cell r="D27964" t="str">
            <v>700600  Treasury</v>
          </cell>
          <cell r="E27964" t="str">
            <v>District 8</v>
          </cell>
          <cell r="F27964" t="str">
            <v>Water</v>
          </cell>
        </row>
        <row r="27965">
          <cell r="B27965">
            <v>40167.22</v>
          </cell>
          <cell r="C27965">
            <v>2014</v>
          </cell>
          <cell r="D27965" t="str">
            <v>700600  Treasury</v>
          </cell>
          <cell r="E27965" t="str">
            <v>District 8</v>
          </cell>
          <cell r="F27965" t="str">
            <v>Water</v>
          </cell>
        </row>
        <row r="27966">
          <cell r="B27966">
            <v>13061.96</v>
          </cell>
          <cell r="C27966">
            <v>2014</v>
          </cell>
          <cell r="D27966" t="str">
            <v>700600  Treasury</v>
          </cell>
          <cell r="E27966" t="str">
            <v>District 8</v>
          </cell>
          <cell r="F27966" t="str">
            <v>Water</v>
          </cell>
        </row>
        <row r="27967">
          <cell r="B27967">
            <v>18656.349999999999</v>
          </cell>
          <cell r="C27967">
            <v>2014</v>
          </cell>
          <cell r="D27967" t="str">
            <v>700600  Treasury</v>
          </cell>
          <cell r="E27967" t="str">
            <v>District 6</v>
          </cell>
          <cell r="F27967" t="str">
            <v>Water</v>
          </cell>
        </row>
        <row r="27968">
          <cell r="B27968">
            <v>16319.64</v>
          </cell>
          <cell r="C27968">
            <v>2014</v>
          </cell>
          <cell r="D27968" t="str">
            <v>700600  Treasury</v>
          </cell>
          <cell r="E27968" t="str">
            <v>District 6</v>
          </cell>
          <cell r="F27968" t="str">
            <v>Water</v>
          </cell>
        </row>
        <row r="27969">
          <cell r="B27969">
            <v>13526.91</v>
          </cell>
          <cell r="C27969">
            <v>2014</v>
          </cell>
          <cell r="D27969" t="str">
            <v>700600  Treasury</v>
          </cell>
          <cell r="E27969" t="str">
            <v>District 6</v>
          </cell>
          <cell r="F27969" t="str">
            <v>Water</v>
          </cell>
        </row>
        <row r="27970">
          <cell r="B27970">
            <v>12511.35</v>
          </cell>
          <cell r="C27970">
            <v>2014</v>
          </cell>
          <cell r="D27970" t="str">
            <v>700600  Treasury</v>
          </cell>
          <cell r="E27970" t="str">
            <v>District 6</v>
          </cell>
          <cell r="F27970" t="str">
            <v>Water</v>
          </cell>
        </row>
        <row r="27971">
          <cell r="B27971">
            <v>10453.74</v>
          </cell>
          <cell r="C27971">
            <v>2014</v>
          </cell>
          <cell r="D27971" t="str">
            <v>700600  Treasury</v>
          </cell>
          <cell r="E27971" t="str">
            <v>District 6</v>
          </cell>
          <cell r="F27971" t="str">
            <v>Water</v>
          </cell>
        </row>
        <row r="27972">
          <cell r="B27972">
            <v>132920.75</v>
          </cell>
          <cell r="C27972">
            <v>2014</v>
          </cell>
          <cell r="D27972" t="str">
            <v>700600  Treasury</v>
          </cell>
          <cell r="E27972" t="str">
            <v>District 6</v>
          </cell>
          <cell r="F27972" t="str">
            <v>Water</v>
          </cell>
        </row>
        <row r="27973">
          <cell r="B27973">
            <v>11614.84</v>
          </cell>
          <cell r="C27973">
            <v>2014</v>
          </cell>
          <cell r="D27973" t="str">
            <v>700600  Treasury</v>
          </cell>
          <cell r="E27973" t="str">
            <v>District 6</v>
          </cell>
          <cell r="F27973" t="str">
            <v>Water</v>
          </cell>
        </row>
        <row r="27974">
          <cell r="B27974">
            <v>10939.67</v>
          </cell>
          <cell r="C27974">
            <v>2014</v>
          </cell>
          <cell r="D27974" t="str">
            <v>700600  Treasury</v>
          </cell>
          <cell r="E27974" t="str">
            <v>District 8</v>
          </cell>
          <cell r="F27974" t="str">
            <v>Water</v>
          </cell>
        </row>
        <row r="27975">
          <cell r="B27975">
            <v>10161.1</v>
          </cell>
          <cell r="C27975">
            <v>2014</v>
          </cell>
          <cell r="D27975" t="str">
            <v>700600  Treasury</v>
          </cell>
          <cell r="E27975" t="str">
            <v>District 8</v>
          </cell>
          <cell r="F27975" t="str">
            <v>Water</v>
          </cell>
        </row>
        <row r="27976">
          <cell r="B27976">
            <v>9762.99</v>
          </cell>
          <cell r="C27976">
            <v>2014</v>
          </cell>
          <cell r="D27976" t="str">
            <v>700600  Treasury</v>
          </cell>
          <cell r="E27976" t="str">
            <v>District 8</v>
          </cell>
          <cell r="F27976" t="str">
            <v>Water</v>
          </cell>
        </row>
        <row r="27977">
          <cell r="B27977">
            <v>12847.36</v>
          </cell>
          <cell r="C27977">
            <v>2014</v>
          </cell>
          <cell r="D27977" t="str">
            <v>700600  Treasury</v>
          </cell>
          <cell r="E27977" t="str">
            <v>District 8</v>
          </cell>
          <cell r="F27977" t="str">
            <v>Water</v>
          </cell>
        </row>
        <row r="27978">
          <cell r="B27978">
            <v>10195.85</v>
          </cell>
          <cell r="C27978">
            <v>2014</v>
          </cell>
          <cell r="D27978" t="str">
            <v>700600  Treasury</v>
          </cell>
          <cell r="E27978" t="str">
            <v>District 1</v>
          </cell>
          <cell r="F27978" t="str">
            <v>Water</v>
          </cell>
        </row>
        <row r="27979">
          <cell r="B27979">
            <v>10462.77</v>
          </cell>
          <cell r="C27979">
            <v>2014</v>
          </cell>
          <cell r="D27979" t="str">
            <v>700600  Treasury</v>
          </cell>
          <cell r="E27979" t="str">
            <v>District 8</v>
          </cell>
          <cell r="F27979" t="str">
            <v>Water</v>
          </cell>
        </row>
        <row r="27980">
          <cell r="B27980">
            <v>12648.62</v>
          </cell>
          <cell r="C27980">
            <v>2014</v>
          </cell>
          <cell r="D27980" t="str">
            <v>700600  Treasury</v>
          </cell>
          <cell r="E27980" t="str">
            <v>Logistics</v>
          </cell>
          <cell r="F27980" t="str">
            <v>Water</v>
          </cell>
        </row>
        <row r="27981">
          <cell r="B27981">
            <v>9894.85</v>
          </cell>
          <cell r="C27981">
            <v>2014</v>
          </cell>
          <cell r="D27981" t="str">
            <v>700600  Treasury</v>
          </cell>
          <cell r="E27981" t="str">
            <v>District 4</v>
          </cell>
          <cell r="F27981" t="str">
            <v>Sewer</v>
          </cell>
        </row>
        <row r="27982">
          <cell r="B27982">
            <v>17439.63</v>
          </cell>
          <cell r="C27982">
            <v>2014</v>
          </cell>
          <cell r="D27982" t="str">
            <v>700600  Treasury</v>
          </cell>
          <cell r="E27982" t="str">
            <v>District 4</v>
          </cell>
          <cell r="F27982" t="str">
            <v>Sewer</v>
          </cell>
        </row>
        <row r="27983">
          <cell r="B27983">
            <v>60159.87</v>
          </cell>
          <cell r="C27983">
            <v>2014</v>
          </cell>
          <cell r="D27983" t="str">
            <v>700600  Treasury</v>
          </cell>
          <cell r="E27983" t="str">
            <v>District 4</v>
          </cell>
          <cell r="F27983" t="str">
            <v>Sewer</v>
          </cell>
        </row>
        <row r="27984">
          <cell r="B27984">
            <v>17110.240000000002</v>
          </cell>
          <cell r="C27984">
            <v>2014</v>
          </cell>
          <cell r="D27984" t="str">
            <v>700600  Treasury</v>
          </cell>
          <cell r="E27984" t="str">
            <v>District 3</v>
          </cell>
          <cell r="F27984" t="str">
            <v>Sewer</v>
          </cell>
        </row>
        <row r="27985">
          <cell r="B27985">
            <v>9990.99</v>
          </cell>
          <cell r="C27985">
            <v>2014</v>
          </cell>
          <cell r="D27985" t="str">
            <v>700600  Treasury</v>
          </cell>
          <cell r="E27985" t="str">
            <v>District 3</v>
          </cell>
          <cell r="F27985" t="str">
            <v>Sewer</v>
          </cell>
        </row>
        <row r="27986">
          <cell r="B27986">
            <v>28544.95</v>
          </cell>
          <cell r="C27986">
            <v>2014</v>
          </cell>
          <cell r="D27986" t="str">
            <v>700600  Treasury</v>
          </cell>
          <cell r="E27986" t="str">
            <v>District 3</v>
          </cell>
          <cell r="F27986" t="str">
            <v>Sewer</v>
          </cell>
        </row>
        <row r="27987">
          <cell r="B27987">
            <v>10255.129999999999</v>
          </cell>
          <cell r="C27987">
            <v>2014</v>
          </cell>
          <cell r="D27987" t="str">
            <v>700600  Treasury</v>
          </cell>
          <cell r="E27987" t="str">
            <v>TOC</v>
          </cell>
          <cell r="F27987" t="str">
            <v>Sewer</v>
          </cell>
        </row>
        <row r="27988">
          <cell r="B27988">
            <v>10511.26</v>
          </cell>
          <cell r="C27988">
            <v>2014</v>
          </cell>
          <cell r="D27988" t="str">
            <v>700600  Treasury</v>
          </cell>
          <cell r="E27988" t="str">
            <v>District 7</v>
          </cell>
          <cell r="F27988" t="str">
            <v>Sewer</v>
          </cell>
        </row>
        <row r="27989">
          <cell r="B27989">
            <v>9766.5400000000009</v>
          </cell>
          <cell r="C27989">
            <v>2014</v>
          </cell>
          <cell r="D27989" t="str">
            <v>700600  Treasury</v>
          </cell>
          <cell r="E27989" t="str">
            <v>District 7</v>
          </cell>
          <cell r="F27989" t="str">
            <v>Sewer</v>
          </cell>
        </row>
        <row r="27990">
          <cell r="B27990">
            <v>12362.89</v>
          </cell>
          <cell r="C27990">
            <v>2014</v>
          </cell>
          <cell r="D27990" t="str">
            <v>700600  Treasury</v>
          </cell>
          <cell r="E27990" t="str">
            <v>District 6</v>
          </cell>
          <cell r="F27990" t="str">
            <v>Sewer</v>
          </cell>
        </row>
        <row r="27991">
          <cell r="B27991">
            <v>18902.77</v>
          </cell>
          <cell r="C27991">
            <v>2014</v>
          </cell>
          <cell r="D27991" t="str">
            <v>700600  Treasury</v>
          </cell>
          <cell r="E27991" t="str">
            <v>District 7</v>
          </cell>
          <cell r="F27991" t="str">
            <v>Sewer</v>
          </cell>
        </row>
        <row r="27992">
          <cell r="B27992">
            <v>10146.94</v>
          </cell>
          <cell r="C27992">
            <v>2014</v>
          </cell>
          <cell r="D27992" t="str">
            <v>700600  Treasury</v>
          </cell>
          <cell r="E27992" t="str">
            <v>District 1</v>
          </cell>
          <cell r="F27992" t="str">
            <v>Sewer</v>
          </cell>
        </row>
        <row r="27993">
          <cell r="B27993">
            <v>42947.4</v>
          </cell>
          <cell r="C27993">
            <v>2014</v>
          </cell>
          <cell r="D27993" t="str">
            <v>700600  Treasury</v>
          </cell>
          <cell r="E27993" t="str">
            <v>District 1</v>
          </cell>
          <cell r="F27993" t="str">
            <v>Sewer</v>
          </cell>
        </row>
        <row r="27994">
          <cell r="B27994">
            <v>23895.22</v>
          </cell>
          <cell r="C27994">
            <v>2014</v>
          </cell>
          <cell r="D27994" t="str">
            <v>700600  Treasury</v>
          </cell>
          <cell r="E27994" t="str">
            <v>District 1</v>
          </cell>
          <cell r="F27994" t="str">
            <v>Sewer</v>
          </cell>
        </row>
        <row r="27995">
          <cell r="B27995">
            <v>10063.700000000001</v>
          </cell>
          <cell r="C27995">
            <v>2014</v>
          </cell>
          <cell r="D27995" t="str">
            <v>700600  Treasury</v>
          </cell>
          <cell r="E27995" t="str">
            <v>Logistics</v>
          </cell>
          <cell r="F27995" t="str">
            <v>Sewer</v>
          </cell>
        </row>
        <row r="27996">
          <cell r="B27996">
            <v>9775.42</v>
          </cell>
          <cell r="C27996">
            <v>2014</v>
          </cell>
          <cell r="D27996" t="str">
            <v>700600  Treasury</v>
          </cell>
          <cell r="E27996" t="str">
            <v>Logistics</v>
          </cell>
          <cell r="F27996" t="str">
            <v>Sewer</v>
          </cell>
        </row>
        <row r="27997">
          <cell r="B27997">
            <v>10051.049999999999</v>
          </cell>
          <cell r="C27997">
            <v>2014</v>
          </cell>
          <cell r="D27997" t="str">
            <v>700600  Treasury</v>
          </cell>
          <cell r="E27997" t="str">
            <v>Logistics</v>
          </cell>
          <cell r="F27997" t="str">
            <v>Sewer</v>
          </cell>
        </row>
        <row r="27998">
          <cell r="B27998">
            <v>12471.46</v>
          </cell>
          <cell r="C27998">
            <v>2014</v>
          </cell>
          <cell r="D27998" t="str">
            <v>700600  Treasury</v>
          </cell>
          <cell r="E27998" t="str">
            <v>Logistics</v>
          </cell>
          <cell r="F27998" t="str">
            <v>Sewer</v>
          </cell>
        </row>
        <row r="27999">
          <cell r="B27999">
            <v>10327.299999999999</v>
          </cell>
          <cell r="C27999">
            <v>2014</v>
          </cell>
          <cell r="D27999" t="str">
            <v>700600  Treasury</v>
          </cell>
          <cell r="E27999" t="str">
            <v>Logistics</v>
          </cell>
          <cell r="F27999" t="str">
            <v>Sewer</v>
          </cell>
        </row>
        <row r="28000">
          <cell r="B28000">
            <v>10043.08</v>
          </cell>
          <cell r="C28000">
            <v>2014</v>
          </cell>
          <cell r="D28000" t="str">
            <v>700600  Treasury</v>
          </cell>
          <cell r="E28000" t="str">
            <v>Logistics</v>
          </cell>
          <cell r="F28000" t="str">
            <v>Sewer</v>
          </cell>
        </row>
        <row r="28001">
          <cell r="B28001">
            <v>103181.64</v>
          </cell>
          <cell r="C28001">
            <v>2014</v>
          </cell>
          <cell r="D28001" t="str">
            <v>700600  Treasury</v>
          </cell>
          <cell r="E28001" t="str">
            <v>Logistics</v>
          </cell>
          <cell r="F28001" t="str">
            <v>Sewer</v>
          </cell>
        </row>
        <row r="28002">
          <cell r="B28002">
            <v>157431.79999999999</v>
          </cell>
          <cell r="C28002">
            <v>2014</v>
          </cell>
          <cell r="D28002" t="str">
            <v>700600  Treasury</v>
          </cell>
          <cell r="E28002" t="str">
            <v>Informal Settlements</v>
          </cell>
          <cell r="F28002" t="str">
            <v>Sewer</v>
          </cell>
        </row>
        <row r="28003">
          <cell r="B28003">
            <v>10027.58</v>
          </cell>
          <cell r="C28003">
            <v>2014</v>
          </cell>
          <cell r="D28003" t="str">
            <v>700600  Treasury</v>
          </cell>
          <cell r="E28003" t="str">
            <v>TOC</v>
          </cell>
          <cell r="F28003" t="str">
            <v>Sewer</v>
          </cell>
        </row>
        <row r="28004">
          <cell r="B28004">
            <v>267410.98</v>
          </cell>
          <cell r="C28004">
            <v>2014</v>
          </cell>
          <cell r="D28004" t="str">
            <v>700600  Treasury</v>
          </cell>
          <cell r="E28004" t="str">
            <v>Planning &amp; Design</v>
          </cell>
          <cell r="F28004" t="str">
            <v>Sewer</v>
          </cell>
        </row>
        <row r="28005">
          <cell r="B28005">
            <v>106080.84</v>
          </cell>
          <cell r="C28005">
            <v>2014</v>
          </cell>
          <cell r="D28005" t="str">
            <v>700600  Treasury</v>
          </cell>
          <cell r="E28005" t="str">
            <v>Planning &amp; Design</v>
          </cell>
          <cell r="F28005" t="str">
            <v>Sewer</v>
          </cell>
        </row>
        <row r="28006">
          <cell r="B28006">
            <v>11942.91</v>
          </cell>
          <cell r="C28006">
            <v>2014</v>
          </cell>
          <cell r="D28006" t="str">
            <v>700600  Treasury</v>
          </cell>
          <cell r="E28006" t="str">
            <v>Informal Settlements</v>
          </cell>
          <cell r="F28006" t="str">
            <v>Sewer</v>
          </cell>
        </row>
        <row r="28007">
          <cell r="B28007">
            <v>66776.14</v>
          </cell>
          <cell r="C28007">
            <v>2014</v>
          </cell>
          <cell r="D28007" t="str">
            <v>700600  Treasury</v>
          </cell>
          <cell r="E28007" t="str">
            <v>District 4</v>
          </cell>
          <cell r="F28007" t="str">
            <v>Sewer</v>
          </cell>
        </row>
        <row r="28008">
          <cell r="B28008">
            <v>10254.790000000001</v>
          </cell>
          <cell r="C28008">
            <v>2014</v>
          </cell>
          <cell r="D28008" t="str">
            <v>700600  Treasury</v>
          </cell>
          <cell r="E28008" t="str">
            <v>Logistics</v>
          </cell>
          <cell r="F28008" t="str">
            <v>Water</v>
          </cell>
        </row>
        <row r="28009">
          <cell r="B28009">
            <v>15177.86</v>
          </cell>
          <cell r="C28009">
            <v>2014</v>
          </cell>
          <cell r="D28009" t="str">
            <v>700600  Treasury</v>
          </cell>
          <cell r="E28009" t="str">
            <v>Logistics</v>
          </cell>
          <cell r="F28009" t="str">
            <v>Water</v>
          </cell>
        </row>
        <row r="28010">
          <cell r="B28010">
            <v>13958.81</v>
          </cell>
          <cell r="C28010">
            <v>2014</v>
          </cell>
          <cell r="D28010" t="str">
            <v>700600  Treasury</v>
          </cell>
          <cell r="E28010" t="str">
            <v>TOC</v>
          </cell>
          <cell r="F28010" t="str">
            <v>Water</v>
          </cell>
        </row>
        <row r="28011">
          <cell r="B28011">
            <v>62336.75</v>
          </cell>
          <cell r="C28011">
            <v>2014</v>
          </cell>
          <cell r="D28011" t="str">
            <v>700600  Treasury</v>
          </cell>
          <cell r="E28011" t="str">
            <v>Informal Settlements</v>
          </cell>
          <cell r="F28011" t="str">
            <v>Water</v>
          </cell>
        </row>
        <row r="28012">
          <cell r="B28012">
            <v>41019.47</v>
          </cell>
          <cell r="C28012">
            <v>2014</v>
          </cell>
          <cell r="D28012" t="str">
            <v>700600  Treasury</v>
          </cell>
          <cell r="E28012" t="str">
            <v>TOC</v>
          </cell>
          <cell r="F28012" t="str">
            <v>Water</v>
          </cell>
        </row>
        <row r="28013">
          <cell r="B28013">
            <v>245886.57</v>
          </cell>
          <cell r="C28013">
            <v>2014</v>
          </cell>
          <cell r="D28013" t="str">
            <v>700600  Treasury</v>
          </cell>
          <cell r="E28013" t="str">
            <v>Planning &amp; Design</v>
          </cell>
          <cell r="F28013" t="str">
            <v>Water</v>
          </cell>
        </row>
        <row r="28014">
          <cell r="B28014">
            <v>13971.86</v>
          </cell>
          <cell r="C28014">
            <v>2014</v>
          </cell>
          <cell r="D28014" t="str">
            <v>700600  Treasury</v>
          </cell>
          <cell r="E28014" t="str">
            <v>Informal Settlements</v>
          </cell>
          <cell r="F28014" t="str">
            <v>Water</v>
          </cell>
        </row>
        <row r="28015">
          <cell r="B28015">
            <v>181052.82</v>
          </cell>
          <cell r="C28015">
            <v>2014</v>
          </cell>
          <cell r="D28015" t="str">
            <v>700600  Treasury</v>
          </cell>
          <cell r="E28015" t="str">
            <v>Logistics</v>
          </cell>
          <cell r="F28015" t="str">
            <v>Water</v>
          </cell>
        </row>
        <row r="28016">
          <cell r="B28016">
            <v>9917.5</v>
          </cell>
          <cell r="C28016">
            <v>2014</v>
          </cell>
          <cell r="D28016" t="str">
            <v>700600  Treasury</v>
          </cell>
          <cell r="E28016" t="str">
            <v>District 7</v>
          </cell>
          <cell r="F28016" t="str">
            <v>Sewer</v>
          </cell>
        </row>
        <row r="28017">
          <cell r="B28017">
            <v>10222.69</v>
          </cell>
          <cell r="C28017">
            <v>2014</v>
          </cell>
          <cell r="D28017" t="str">
            <v>700600  Treasury</v>
          </cell>
          <cell r="E28017" t="str">
            <v>District 7</v>
          </cell>
          <cell r="F28017" t="str">
            <v>Sewer</v>
          </cell>
        </row>
        <row r="28018">
          <cell r="B28018">
            <v>78425.009999999995</v>
          </cell>
          <cell r="C28018">
            <v>2014</v>
          </cell>
          <cell r="D28018" t="str">
            <v>700600  Treasury</v>
          </cell>
          <cell r="E28018" t="str">
            <v>District 7</v>
          </cell>
          <cell r="F28018" t="str">
            <v>Sewer</v>
          </cell>
        </row>
        <row r="28019">
          <cell r="B28019">
            <v>17884.330000000002</v>
          </cell>
          <cell r="C28019">
            <v>2014</v>
          </cell>
          <cell r="D28019" t="str">
            <v>700600  Treasury</v>
          </cell>
          <cell r="E28019" t="str">
            <v>District 7</v>
          </cell>
          <cell r="F28019" t="str">
            <v>Sewer</v>
          </cell>
        </row>
        <row r="28020">
          <cell r="B28020">
            <v>9908.3799999999992</v>
          </cell>
          <cell r="C28020">
            <v>2014</v>
          </cell>
          <cell r="D28020" t="str">
            <v>700600  Treasury</v>
          </cell>
          <cell r="E28020" t="str">
            <v>District 7</v>
          </cell>
          <cell r="F28020" t="str">
            <v>Sewer</v>
          </cell>
        </row>
        <row r="28021">
          <cell r="B28021">
            <v>12574.82</v>
          </cell>
          <cell r="C28021">
            <v>2014</v>
          </cell>
          <cell r="D28021" t="str">
            <v>700600  Treasury</v>
          </cell>
          <cell r="E28021" t="str">
            <v>District 7</v>
          </cell>
          <cell r="F28021" t="str">
            <v>Sewer</v>
          </cell>
        </row>
        <row r="28022">
          <cell r="B28022">
            <v>14960.85</v>
          </cell>
          <cell r="C28022">
            <v>2014</v>
          </cell>
          <cell r="D28022" t="str">
            <v>700600  Treasury</v>
          </cell>
          <cell r="E28022" t="str">
            <v>District 6</v>
          </cell>
          <cell r="F28022" t="str">
            <v>Sewer</v>
          </cell>
        </row>
        <row r="28023">
          <cell r="B28023">
            <v>113317.23</v>
          </cell>
          <cell r="C28023">
            <v>2014</v>
          </cell>
          <cell r="D28023" t="str">
            <v>700600  Treasury</v>
          </cell>
          <cell r="E28023" t="str">
            <v>District 6</v>
          </cell>
          <cell r="F28023" t="str">
            <v>Sewer</v>
          </cell>
        </row>
        <row r="28024">
          <cell r="B28024">
            <v>9820.7800000000007</v>
          </cell>
          <cell r="C28024">
            <v>2014</v>
          </cell>
          <cell r="D28024" t="str">
            <v>700600  Treasury</v>
          </cell>
          <cell r="E28024" t="str">
            <v>District 6</v>
          </cell>
          <cell r="F28024" t="str">
            <v>Sewer</v>
          </cell>
        </row>
        <row r="28025">
          <cell r="B28025">
            <v>16945.28</v>
          </cell>
          <cell r="C28025">
            <v>2014</v>
          </cell>
          <cell r="D28025" t="str">
            <v>700600  Treasury</v>
          </cell>
          <cell r="E28025" t="str">
            <v>District 6</v>
          </cell>
          <cell r="F28025" t="str">
            <v>Sewer</v>
          </cell>
        </row>
        <row r="28026">
          <cell r="B28026">
            <v>11996.94</v>
          </cell>
          <cell r="C28026">
            <v>2014</v>
          </cell>
          <cell r="D28026" t="str">
            <v>700600  Treasury</v>
          </cell>
          <cell r="E28026" t="str">
            <v>District 6</v>
          </cell>
          <cell r="F28026" t="str">
            <v>Sewer</v>
          </cell>
        </row>
        <row r="28027">
          <cell r="B28027">
            <v>11501.63</v>
          </cell>
          <cell r="C28027">
            <v>2014</v>
          </cell>
          <cell r="D28027" t="str">
            <v>700600  Treasury</v>
          </cell>
          <cell r="E28027" t="str">
            <v>District 6</v>
          </cell>
          <cell r="F28027" t="str">
            <v>Sewer</v>
          </cell>
        </row>
        <row r="28028">
          <cell r="B28028">
            <v>10145.620000000001</v>
          </cell>
          <cell r="C28028">
            <v>2014</v>
          </cell>
          <cell r="D28028" t="str">
            <v>700600  Treasury</v>
          </cell>
          <cell r="E28028" t="str">
            <v>District 7</v>
          </cell>
          <cell r="F28028" t="str">
            <v>Sewer</v>
          </cell>
        </row>
        <row r="28029">
          <cell r="B28029">
            <v>9822.0499999999993</v>
          </cell>
          <cell r="C28029">
            <v>2014</v>
          </cell>
          <cell r="D28029" t="str">
            <v>700600  Treasury</v>
          </cell>
          <cell r="E28029" t="str">
            <v>District 7</v>
          </cell>
          <cell r="F28029" t="str">
            <v>Sewer</v>
          </cell>
        </row>
        <row r="28030">
          <cell r="B28030">
            <v>62018.95</v>
          </cell>
          <cell r="C28030">
            <v>2014</v>
          </cell>
          <cell r="D28030" t="str">
            <v>700600  Treasury</v>
          </cell>
          <cell r="E28030" t="str">
            <v>District 7</v>
          </cell>
          <cell r="F28030" t="str">
            <v>Sewer</v>
          </cell>
        </row>
        <row r="28031">
          <cell r="B28031">
            <v>9893.6200000000008</v>
          </cell>
          <cell r="C28031">
            <v>2014</v>
          </cell>
          <cell r="D28031" t="str">
            <v>700600  Treasury</v>
          </cell>
          <cell r="E28031" t="str">
            <v>District 7</v>
          </cell>
          <cell r="F28031" t="str">
            <v>Sewer</v>
          </cell>
        </row>
        <row r="28032">
          <cell r="B28032">
            <v>11830.55</v>
          </cell>
          <cell r="C28032">
            <v>2014</v>
          </cell>
          <cell r="D28032" t="str">
            <v>700600  Treasury</v>
          </cell>
          <cell r="E28032" t="str">
            <v>District 7</v>
          </cell>
          <cell r="F28032" t="str">
            <v>Sewer</v>
          </cell>
        </row>
        <row r="28033">
          <cell r="B28033">
            <v>15795.58</v>
          </cell>
          <cell r="C28033">
            <v>2014</v>
          </cell>
          <cell r="D28033" t="str">
            <v>700600  Treasury</v>
          </cell>
          <cell r="E28033" t="str">
            <v>District 4</v>
          </cell>
          <cell r="F28033" t="str">
            <v>Sewer</v>
          </cell>
        </row>
        <row r="28034">
          <cell r="B28034">
            <v>46158.79</v>
          </cell>
          <cell r="C28034">
            <v>2014</v>
          </cell>
          <cell r="D28034" t="str">
            <v>700630  Utilities Service Management</v>
          </cell>
          <cell r="E28034" t="str">
            <v>District 4</v>
          </cell>
          <cell r="F28034" t="str">
            <v>Water</v>
          </cell>
        </row>
        <row r="28035">
          <cell r="B28035">
            <v>46158.79</v>
          </cell>
          <cell r="C28035">
            <v>2014</v>
          </cell>
          <cell r="D28035" t="str">
            <v>700630  Utilities Service Management</v>
          </cell>
          <cell r="E28035" t="str">
            <v>District 4</v>
          </cell>
          <cell r="F28035" t="str">
            <v>Water</v>
          </cell>
        </row>
        <row r="28036">
          <cell r="B28036">
            <v>46158.79</v>
          </cell>
          <cell r="C28036">
            <v>2014</v>
          </cell>
          <cell r="D28036" t="str">
            <v>700630  Utilities Service Management</v>
          </cell>
          <cell r="E28036" t="str">
            <v>District 4</v>
          </cell>
          <cell r="F28036" t="str">
            <v>Water</v>
          </cell>
        </row>
        <row r="28037">
          <cell r="B28037">
            <v>46158.79</v>
          </cell>
          <cell r="C28037">
            <v>2014</v>
          </cell>
          <cell r="D28037" t="str">
            <v>700630  Utilities Service Management</v>
          </cell>
          <cell r="E28037" t="str">
            <v>District 4</v>
          </cell>
          <cell r="F28037" t="str">
            <v>Water</v>
          </cell>
        </row>
        <row r="28038">
          <cell r="B28038">
            <v>46158.79</v>
          </cell>
          <cell r="C28038">
            <v>2014</v>
          </cell>
          <cell r="D28038" t="str">
            <v>700630  Utilities Service Management</v>
          </cell>
          <cell r="E28038" t="str">
            <v>District 4</v>
          </cell>
          <cell r="F28038" t="str">
            <v>Water</v>
          </cell>
        </row>
        <row r="28039">
          <cell r="B28039">
            <v>46158.79</v>
          </cell>
          <cell r="C28039">
            <v>2014</v>
          </cell>
          <cell r="D28039" t="str">
            <v>700630  Utilities Service Management</v>
          </cell>
          <cell r="E28039" t="str">
            <v>District 4</v>
          </cell>
          <cell r="F28039" t="str">
            <v>Water</v>
          </cell>
        </row>
        <row r="28040">
          <cell r="B28040">
            <v>46158.79</v>
          </cell>
          <cell r="C28040">
            <v>2014</v>
          </cell>
          <cell r="D28040" t="str">
            <v>700630  Utilities Service Management</v>
          </cell>
          <cell r="E28040" t="str">
            <v>District 3</v>
          </cell>
          <cell r="F28040" t="str">
            <v>Water</v>
          </cell>
        </row>
        <row r="28041">
          <cell r="B28041">
            <v>46158.79</v>
          </cell>
          <cell r="C28041">
            <v>2014</v>
          </cell>
          <cell r="D28041" t="str">
            <v>700630  Utilities Service Management</v>
          </cell>
          <cell r="E28041" t="str">
            <v>District 3</v>
          </cell>
          <cell r="F28041" t="str">
            <v>Water</v>
          </cell>
        </row>
        <row r="28042">
          <cell r="B28042">
            <v>46158.79</v>
          </cell>
          <cell r="C28042">
            <v>2014</v>
          </cell>
          <cell r="D28042" t="str">
            <v>700630  Utilities Service Management</v>
          </cell>
          <cell r="E28042" t="str">
            <v>District 3</v>
          </cell>
          <cell r="F28042" t="str">
            <v>Water</v>
          </cell>
        </row>
        <row r="28043">
          <cell r="B28043">
            <v>46158.79</v>
          </cell>
          <cell r="C28043">
            <v>2014</v>
          </cell>
          <cell r="D28043" t="str">
            <v>700630  Utilities Service Management</v>
          </cell>
          <cell r="E28043" t="str">
            <v>District 3</v>
          </cell>
          <cell r="F28043" t="str">
            <v>Water</v>
          </cell>
        </row>
        <row r="28044">
          <cell r="B28044">
            <v>46158.79</v>
          </cell>
          <cell r="C28044">
            <v>2014</v>
          </cell>
          <cell r="D28044" t="str">
            <v>700630  Utilities Service Management</v>
          </cell>
          <cell r="E28044" t="str">
            <v>District 6</v>
          </cell>
          <cell r="F28044" t="str">
            <v>Water</v>
          </cell>
        </row>
        <row r="28045">
          <cell r="B28045">
            <v>46158.79</v>
          </cell>
          <cell r="C28045">
            <v>2014</v>
          </cell>
          <cell r="D28045" t="str">
            <v>700630  Utilities Service Management</v>
          </cell>
          <cell r="E28045" t="str">
            <v>District 8</v>
          </cell>
          <cell r="F28045" t="str">
            <v>Water</v>
          </cell>
        </row>
        <row r="28046">
          <cell r="B28046">
            <v>46158.79</v>
          </cell>
          <cell r="C28046">
            <v>2014</v>
          </cell>
          <cell r="D28046" t="str">
            <v>700630  Utilities Service Management</v>
          </cell>
          <cell r="E28046" t="str">
            <v>District 8</v>
          </cell>
          <cell r="F28046" t="str">
            <v>Water</v>
          </cell>
        </row>
        <row r="28047">
          <cell r="B28047">
            <v>46158.79</v>
          </cell>
          <cell r="C28047">
            <v>2014</v>
          </cell>
          <cell r="D28047" t="str">
            <v>700630  Utilities Service Management</v>
          </cell>
          <cell r="E28047" t="str">
            <v>District 6</v>
          </cell>
          <cell r="F28047" t="str">
            <v>Water</v>
          </cell>
        </row>
        <row r="28048">
          <cell r="B28048">
            <v>46158.79</v>
          </cell>
          <cell r="C28048">
            <v>2014</v>
          </cell>
          <cell r="D28048" t="str">
            <v>700630  Utilities Service Management</v>
          </cell>
          <cell r="E28048" t="str">
            <v>TOC</v>
          </cell>
          <cell r="F28048" t="str">
            <v>Water</v>
          </cell>
        </row>
        <row r="28049">
          <cell r="B28049">
            <v>46158.79</v>
          </cell>
          <cell r="C28049">
            <v>2014</v>
          </cell>
          <cell r="D28049" t="str">
            <v>700630  Utilities Service Management</v>
          </cell>
          <cell r="E28049" t="str">
            <v>District 1</v>
          </cell>
          <cell r="F28049" t="str">
            <v>Water</v>
          </cell>
        </row>
        <row r="28050">
          <cell r="B28050">
            <v>46158.79</v>
          </cell>
          <cell r="C28050">
            <v>2014</v>
          </cell>
          <cell r="D28050" t="str">
            <v>700630  Utilities Service Management</v>
          </cell>
          <cell r="E28050" t="str">
            <v>District 1</v>
          </cell>
          <cell r="F28050" t="str">
            <v>Water</v>
          </cell>
        </row>
        <row r="28051">
          <cell r="B28051">
            <v>46158.79</v>
          </cell>
          <cell r="C28051">
            <v>2014</v>
          </cell>
          <cell r="D28051" t="str">
            <v>700630  Utilities Service Management</v>
          </cell>
          <cell r="E28051" t="str">
            <v>District 1</v>
          </cell>
          <cell r="F28051" t="str">
            <v>Water</v>
          </cell>
        </row>
        <row r="28052">
          <cell r="B28052">
            <v>46158.79</v>
          </cell>
          <cell r="C28052">
            <v>2014</v>
          </cell>
          <cell r="D28052" t="str">
            <v>700630  Utilities Service Management</v>
          </cell>
          <cell r="E28052" t="str">
            <v>District 1</v>
          </cell>
          <cell r="F28052" t="str">
            <v>Water</v>
          </cell>
        </row>
        <row r="28053">
          <cell r="B28053">
            <v>46158.79</v>
          </cell>
          <cell r="C28053">
            <v>2014</v>
          </cell>
          <cell r="D28053" t="str">
            <v>700630  Utilities Service Management</v>
          </cell>
          <cell r="E28053" t="str">
            <v>District 1</v>
          </cell>
          <cell r="F28053" t="str">
            <v>Water</v>
          </cell>
        </row>
        <row r="28054">
          <cell r="B28054">
            <v>46158.79</v>
          </cell>
          <cell r="C28054">
            <v>2014</v>
          </cell>
          <cell r="D28054" t="str">
            <v>700630  Utilities Service Management</v>
          </cell>
          <cell r="E28054" t="str">
            <v>Logistics</v>
          </cell>
          <cell r="F28054" t="str">
            <v>Water</v>
          </cell>
        </row>
        <row r="28055">
          <cell r="B28055">
            <v>46158.79</v>
          </cell>
          <cell r="C28055">
            <v>2014</v>
          </cell>
          <cell r="D28055" t="str">
            <v>700630  Utilities Service Management</v>
          </cell>
          <cell r="E28055" t="str">
            <v>Logistics</v>
          </cell>
          <cell r="F28055" t="str">
            <v>Water</v>
          </cell>
        </row>
        <row r="28056">
          <cell r="B28056">
            <v>46158.79</v>
          </cell>
          <cell r="C28056">
            <v>2014</v>
          </cell>
          <cell r="D28056" t="str">
            <v>700630  Utilities Service Management</v>
          </cell>
          <cell r="E28056" t="str">
            <v>Logistics</v>
          </cell>
          <cell r="F28056" t="str">
            <v>Water</v>
          </cell>
        </row>
        <row r="28057">
          <cell r="B28057">
            <v>46158.79</v>
          </cell>
          <cell r="C28057">
            <v>2014</v>
          </cell>
          <cell r="D28057" t="str">
            <v>700630  Utilities Service Management</v>
          </cell>
          <cell r="E28057" t="str">
            <v>Logistics</v>
          </cell>
          <cell r="F28057" t="str">
            <v>Water</v>
          </cell>
        </row>
        <row r="28058">
          <cell r="B28058">
            <v>46158.79</v>
          </cell>
          <cell r="C28058">
            <v>2014</v>
          </cell>
          <cell r="D28058" t="str">
            <v>700630  Utilities Service Management</v>
          </cell>
          <cell r="E28058" t="str">
            <v>Logistics</v>
          </cell>
          <cell r="F28058" t="str">
            <v>Water</v>
          </cell>
        </row>
        <row r="28059">
          <cell r="B28059">
            <v>46158.79</v>
          </cell>
          <cell r="C28059">
            <v>2014</v>
          </cell>
          <cell r="D28059" t="str">
            <v>700630  Utilities Service Management</v>
          </cell>
          <cell r="E28059" t="str">
            <v>Logistics</v>
          </cell>
          <cell r="F28059" t="str">
            <v>Water</v>
          </cell>
        </row>
        <row r="28060">
          <cell r="B28060">
            <v>46158.79</v>
          </cell>
          <cell r="C28060">
            <v>2014</v>
          </cell>
          <cell r="D28060" t="str">
            <v>700630  Utilities Service Management</v>
          </cell>
          <cell r="E28060" t="str">
            <v>District 8</v>
          </cell>
          <cell r="F28060" t="str">
            <v>Water</v>
          </cell>
        </row>
        <row r="28061">
          <cell r="B28061">
            <v>46158.79</v>
          </cell>
          <cell r="C28061">
            <v>2014</v>
          </cell>
          <cell r="D28061" t="str">
            <v>700630  Utilities Service Management</v>
          </cell>
          <cell r="E28061" t="e">
            <v>#N/A</v>
          </cell>
          <cell r="F28061" t="str">
            <v>Sewer</v>
          </cell>
        </row>
        <row r="28062">
          <cell r="B28062">
            <v>46158.79</v>
          </cell>
          <cell r="C28062">
            <v>2014</v>
          </cell>
          <cell r="D28062" t="str">
            <v>700630  Utilities Service Management</v>
          </cell>
          <cell r="E28062" t="e">
            <v>#N/A</v>
          </cell>
          <cell r="F28062" t="str">
            <v>Sewer</v>
          </cell>
        </row>
        <row r="28063">
          <cell r="B28063">
            <v>46158.79</v>
          </cell>
          <cell r="C28063">
            <v>2014</v>
          </cell>
          <cell r="D28063" t="str">
            <v>700630  Utilities Service Management</v>
          </cell>
          <cell r="E28063" t="str">
            <v>District 8</v>
          </cell>
          <cell r="F28063" t="str">
            <v>Water</v>
          </cell>
        </row>
        <row r="28064">
          <cell r="B28064">
            <v>46158.79</v>
          </cell>
          <cell r="C28064">
            <v>2014</v>
          </cell>
          <cell r="D28064" t="str">
            <v>700630  Utilities Service Management</v>
          </cell>
          <cell r="E28064" t="str">
            <v>District 8</v>
          </cell>
          <cell r="F28064" t="str">
            <v>Water</v>
          </cell>
        </row>
        <row r="28065">
          <cell r="B28065">
            <v>46158.79</v>
          </cell>
          <cell r="C28065">
            <v>2014</v>
          </cell>
          <cell r="D28065" t="str">
            <v>700630  Utilities Service Management</v>
          </cell>
          <cell r="E28065" t="str">
            <v>District 8</v>
          </cell>
          <cell r="F28065" t="str">
            <v>Water</v>
          </cell>
        </row>
        <row r="28066">
          <cell r="B28066">
            <v>46158.79</v>
          </cell>
          <cell r="C28066">
            <v>2014</v>
          </cell>
          <cell r="D28066" t="str">
            <v>700630  Utilities Service Management</v>
          </cell>
          <cell r="E28066" t="str">
            <v>District 8</v>
          </cell>
          <cell r="F28066" t="str">
            <v>Water</v>
          </cell>
        </row>
        <row r="28067">
          <cell r="B28067">
            <v>46158.79</v>
          </cell>
          <cell r="C28067">
            <v>2014</v>
          </cell>
          <cell r="D28067" t="str">
            <v>700630  Utilities Service Management</v>
          </cell>
          <cell r="E28067" t="str">
            <v>District 8</v>
          </cell>
          <cell r="F28067" t="str">
            <v>Water</v>
          </cell>
        </row>
        <row r="28068">
          <cell r="B28068">
            <v>46158.79</v>
          </cell>
          <cell r="C28068">
            <v>2014</v>
          </cell>
          <cell r="D28068" t="str">
            <v>700630  Utilities Service Management</v>
          </cell>
          <cell r="E28068" t="str">
            <v>District 8</v>
          </cell>
          <cell r="F28068" t="str">
            <v>Water</v>
          </cell>
        </row>
        <row r="28069">
          <cell r="B28069">
            <v>46158.79</v>
          </cell>
          <cell r="C28069">
            <v>2014</v>
          </cell>
          <cell r="D28069" t="str">
            <v>700630  Utilities Service Management</v>
          </cell>
          <cell r="E28069" t="str">
            <v>District 8</v>
          </cell>
          <cell r="F28069" t="str">
            <v>Water</v>
          </cell>
        </row>
        <row r="28070">
          <cell r="B28070">
            <v>46158.79</v>
          </cell>
          <cell r="C28070">
            <v>2014</v>
          </cell>
          <cell r="D28070" t="str">
            <v>700630  Utilities Service Management</v>
          </cell>
          <cell r="E28070" t="str">
            <v>District 8</v>
          </cell>
          <cell r="F28070" t="str">
            <v>Water</v>
          </cell>
        </row>
        <row r="28071">
          <cell r="B28071">
            <v>46158.79</v>
          </cell>
          <cell r="C28071">
            <v>2014</v>
          </cell>
          <cell r="D28071" t="str">
            <v>700630  Utilities Service Management</v>
          </cell>
          <cell r="E28071" t="str">
            <v>District 8</v>
          </cell>
          <cell r="F28071" t="str">
            <v>Water</v>
          </cell>
        </row>
        <row r="28072">
          <cell r="B28072">
            <v>46158.79</v>
          </cell>
          <cell r="C28072">
            <v>2014</v>
          </cell>
          <cell r="D28072" t="str">
            <v>700630  Utilities Service Management</v>
          </cell>
          <cell r="E28072" t="str">
            <v>District 8</v>
          </cell>
          <cell r="F28072" t="str">
            <v>Water</v>
          </cell>
        </row>
        <row r="28073">
          <cell r="B28073">
            <v>46158.79</v>
          </cell>
          <cell r="C28073">
            <v>2014</v>
          </cell>
          <cell r="D28073" t="str">
            <v>700630  Utilities Service Management</v>
          </cell>
          <cell r="E28073" t="str">
            <v>District 8</v>
          </cell>
          <cell r="F28073" t="str">
            <v>Water</v>
          </cell>
        </row>
        <row r="28074">
          <cell r="B28074">
            <v>46158.79</v>
          </cell>
          <cell r="C28074">
            <v>2014</v>
          </cell>
          <cell r="D28074" t="str">
            <v>700630  Utilities Service Management</v>
          </cell>
          <cell r="E28074" t="str">
            <v>District 6</v>
          </cell>
          <cell r="F28074" t="str">
            <v>Water</v>
          </cell>
        </row>
        <row r="28075">
          <cell r="B28075">
            <v>46158.79</v>
          </cell>
          <cell r="C28075">
            <v>2014</v>
          </cell>
          <cell r="D28075" t="str">
            <v>700630  Utilities Service Management</v>
          </cell>
          <cell r="E28075" t="str">
            <v>District 6</v>
          </cell>
          <cell r="F28075" t="str">
            <v>Water</v>
          </cell>
        </row>
        <row r="28076">
          <cell r="B28076">
            <v>46158.79</v>
          </cell>
          <cell r="C28076">
            <v>2014</v>
          </cell>
          <cell r="D28076" t="str">
            <v>700630  Utilities Service Management</v>
          </cell>
          <cell r="E28076" t="str">
            <v>District 6</v>
          </cell>
          <cell r="F28076" t="str">
            <v>Water</v>
          </cell>
        </row>
        <row r="28077">
          <cell r="B28077">
            <v>46158.79</v>
          </cell>
          <cell r="C28077">
            <v>2014</v>
          </cell>
          <cell r="D28077" t="str">
            <v>700630  Utilities Service Management</v>
          </cell>
          <cell r="E28077" t="str">
            <v>District 6</v>
          </cell>
          <cell r="F28077" t="str">
            <v>Water</v>
          </cell>
        </row>
        <row r="28078">
          <cell r="B28078">
            <v>46158.79</v>
          </cell>
          <cell r="C28078">
            <v>2014</v>
          </cell>
          <cell r="D28078" t="str">
            <v>700630  Utilities Service Management</v>
          </cell>
          <cell r="E28078" t="str">
            <v>District 6</v>
          </cell>
          <cell r="F28078" t="str">
            <v>Water</v>
          </cell>
        </row>
        <row r="28079">
          <cell r="B28079">
            <v>46158.79</v>
          </cell>
          <cell r="C28079">
            <v>2014</v>
          </cell>
          <cell r="D28079" t="str">
            <v>700630  Utilities Service Management</v>
          </cell>
          <cell r="E28079" t="str">
            <v>District 6</v>
          </cell>
          <cell r="F28079" t="str">
            <v>Water</v>
          </cell>
        </row>
        <row r="28080">
          <cell r="B28080">
            <v>46158.79</v>
          </cell>
          <cell r="C28080">
            <v>2014</v>
          </cell>
          <cell r="D28080" t="str">
            <v>700630  Utilities Service Management</v>
          </cell>
          <cell r="E28080" t="str">
            <v>District 6</v>
          </cell>
          <cell r="F28080" t="str">
            <v>Water</v>
          </cell>
        </row>
        <row r="28081">
          <cell r="B28081">
            <v>46158.79</v>
          </cell>
          <cell r="C28081">
            <v>2014</v>
          </cell>
          <cell r="D28081" t="str">
            <v>700630  Utilities Service Management</v>
          </cell>
          <cell r="E28081" t="str">
            <v>District 8</v>
          </cell>
          <cell r="F28081" t="str">
            <v>Water</v>
          </cell>
        </row>
        <row r="28082">
          <cell r="B28082">
            <v>46158.79</v>
          </cell>
          <cell r="C28082">
            <v>2014</v>
          </cell>
          <cell r="D28082" t="str">
            <v>700630  Utilities Service Management</v>
          </cell>
          <cell r="E28082" t="str">
            <v>District 8</v>
          </cell>
          <cell r="F28082" t="str">
            <v>Water</v>
          </cell>
        </row>
        <row r="28083">
          <cell r="B28083">
            <v>46158.79</v>
          </cell>
          <cell r="C28083">
            <v>2014</v>
          </cell>
          <cell r="D28083" t="str">
            <v>700630  Utilities Service Management</v>
          </cell>
          <cell r="E28083" t="str">
            <v>District 8</v>
          </cell>
          <cell r="F28083" t="str">
            <v>Water</v>
          </cell>
        </row>
        <row r="28084">
          <cell r="B28084">
            <v>46158.79</v>
          </cell>
          <cell r="C28084">
            <v>2014</v>
          </cell>
          <cell r="D28084" t="str">
            <v>700630  Utilities Service Management</v>
          </cell>
          <cell r="E28084" t="str">
            <v>District 8</v>
          </cell>
          <cell r="F28084" t="str">
            <v>Water</v>
          </cell>
        </row>
        <row r="28085">
          <cell r="B28085">
            <v>46158.79</v>
          </cell>
          <cell r="C28085">
            <v>2014</v>
          </cell>
          <cell r="D28085" t="str">
            <v>700630  Utilities Service Management</v>
          </cell>
          <cell r="E28085" t="str">
            <v>District 1</v>
          </cell>
          <cell r="F28085" t="str">
            <v>Water</v>
          </cell>
        </row>
        <row r="28086">
          <cell r="B28086">
            <v>46158.79</v>
          </cell>
          <cell r="C28086">
            <v>2014</v>
          </cell>
          <cell r="D28086" t="str">
            <v>700630  Utilities Service Management</v>
          </cell>
          <cell r="E28086" t="str">
            <v>District 8</v>
          </cell>
          <cell r="F28086" t="str">
            <v>Water</v>
          </cell>
        </row>
        <row r="28087">
          <cell r="B28087">
            <v>46158.79</v>
          </cell>
          <cell r="C28087">
            <v>2014</v>
          </cell>
          <cell r="D28087" t="str">
            <v>700630  Utilities Service Management</v>
          </cell>
          <cell r="E28087" t="str">
            <v>Logistics</v>
          </cell>
          <cell r="F28087" t="str">
            <v>Water</v>
          </cell>
        </row>
        <row r="28088">
          <cell r="B28088">
            <v>46158.79</v>
          </cell>
          <cell r="C28088">
            <v>2014</v>
          </cell>
          <cell r="D28088" t="str">
            <v>700630  Utilities Service Management</v>
          </cell>
          <cell r="E28088" t="str">
            <v>District 4</v>
          </cell>
          <cell r="F28088" t="str">
            <v>Sewer</v>
          </cell>
        </row>
        <row r="28089">
          <cell r="B28089">
            <v>46158.79</v>
          </cell>
          <cell r="C28089">
            <v>2014</v>
          </cell>
          <cell r="D28089" t="str">
            <v>700630  Utilities Service Management</v>
          </cell>
          <cell r="E28089" t="str">
            <v>District 4</v>
          </cell>
          <cell r="F28089" t="str">
            <v>Sewer</v>
          </cell>
        </row>
        <row r="28090">
          <cell r="B28090">
            <v>46158.79</v>
          </cell>
          <cell r="C28090">
            <v>2014</v>
          </cell>
          <cell r="D28090" t="str">
            <v>700630  Utilities Service Management</v>
          </cell>
          <cell r="E28090" t="str">
            <v>District 4</v>
          </cell>
          <cell r="F28090" t="str">
            <v>Sewer</v>
          </cell>
        </row>
        <row r="28091">
          <cell r="B28091">
            <v>46158.79</v>
          </cell>
          <cell r="C28091">
            <v>2014</v>
          </cell>
          <cell r="D28091" t="str">
            <v>700630  Utilities Service Management</v>
          </cell>
          <cell r="E28091" t="str">
            <v>District 3</v>
          </cell>
          <cell r="F28091" t="str">
            <v>Sewer</v>
          </cell>
        </row>
        <row r="28092">
          <cell r="B28092">
            <v>46158.79</v>
          </cell>
          <cell r="C28092">
            <v>2014</v>
          </cell>
          <cell r="D28092" t="str">
            <v>700630  Utilities Service Management</v>
          </cell>
          <cell r="E28092" t="str">
            <v>District 3</v>
          </cell>
          <cell r="F28092" t="str">
            <v>Sewer</v>
          </cell>
        </row>
        <row r="28093">
          <cell r="B28093">
            <v>46158.79</v>
          </cell>
          <cell r="C28093">
            <v>2014</v>
          </cell>
          <cell r="D28093" t="str">
            <v>700630  Utilities Service Management</v>
          </cell>
          <cell r="E28093" t="str">
            <v>District 3</v>
          </cell>
          <cell r="F28093" t="str">
            <v>Sewer</v>
          </cell>
        </row>
        <row r="28094">
          <cell r="B28094">
            <v>46158.79</v>
          </cell>
          <cell r="C28094">
            <v>2014</v>
          </cell>
          <cell r="D28094" t="str">
            <v>700630  Utilities Service Management</v>
          </cell>
          <cell r="E28094" t="str">
            <v>TOC</v>
          </cell>
          <cell r="F28094" t="str">
            <v>Sewer</v>
          </cell>
        </row>
        <row r="28095">
          <cell r="B28095">
            <v>46158.79</v>
          </cell>
          <cell r="C28095">
            <v>2014</v>
          </cell>
          <cell r="D28095" t="str">
            <v>700630  Utilities Service Management</v>
          </cell>
          <cell r="E28095" t="str">
            <v>District 7</v>
          </cell>
          <cell r="F28095" t="str">
            <v>Sewer</v>
          </cell>
        </row>
        <row r="28096">
          <cell r="B28096">
            <v>46158.79</v>
          </cell>
          <cell r="C28096">
            <v>2014</v>
          </cell>
          <cell r="D28096" t="str">
            <v>700630  Utilities Service Management</v>
          </cell>
          <cell r="E28096" t="str">
            <v>District 7</v>
          </cell>
          <cell r="F28096" t="str">
            <v>Sewer</v>
          </cell>
        </row>
        <row r="28097">
          <cell r="B28097">
            <v>46158.79</v>
          </cell>
          <cell r="C28097">
            <v>2014</v>
          </cell>
          <cell r="D28097" t="str">
            <v>700630  Utilities Service Management</v>
          </cell>
          <cell r="E28097" t="str">
            <v>District 6</v>
          </cell>
          <cell r="F28097" t="str">
            <v>Sewer</v>
          </cell>
        </row>
        <row r="28098">
          <cell r="B28098">
            <v>46158.79</v>
          </cell>
          <cell r="C28098">
            <v>2014</v>
          </cell>
          <cell r="D28098" t="str">
            <v>700630  Utilities Service Management</v>
          </cell>
          <cell r="E28098" t="str">
            <v>District 7</v>
          </cell>
          <cell r="F28098" t="str">
            <v>Sewer</v>
          </cell>
        </row>
        <row r="28099">
          <cell r="B28099">
            <v>46158.79</v>
          </cell>
          <cell r="C28099">
            <v>2014</v>
          </cell>
          <cell r="D28099" t="str">
            <v>700630  Utilities Service Management</v>
          </cell>
          <cell r="E28099" t="str">
            <v>District 1</v>
          </cell>
          <cell r="F28099" t="str">
            <v>Sewer</v>
          </cell>
        </row>
        <row r="28100">
          <cell r="B28100">
            <v>46158.79</v>
          </cell>
          <cell r="C28100">
            <v>2014</v>
          </cell>
          <cell r="D28100" t="str">
            <v>700630  Utilities Service Management</v>
          </cell>
          <cell r="E28100" t="str">
            <v>District 1</v>
          </cell>
          <cell r="F28100" t="str">
            <v>Sewer</v>
          </cell>
        </row>
        <row r="28101">
          <cell r="B28101">
            <v>46158.79</v>
          </cell>
          <cell r="C28101">
            <v>2014</v>
          </cell>
          <cell r="D28101" t="str">
            <v>700630  Utilities Service Management</v>
          </cell>
          <cell r="E28101" t="str">
            <v>District 1</v>
          </cell>
          <cell r="F28101" t="str">
            <v>Sewer</v>
          </cell>
        </row>
        <row r="28102">
          <cell r="B28102">
            <v>46158.79</v>
          </cell>
          <cell r="C28102">
            <v>2014</v>
          </cell>
          <cell r="D28102" t="str">
            <v>700630  Utilities Service Management</v>
          </cell>
          <cell r="E28102" t="str">
            <v>Logistics</v>
          </cell>
          <cell r="F28102" t="str">
            <v>Sewer</v>
          </cell>
        </row>
        <row r="28103">
          <cell r="B28103">
            <v>46158.79</v>
          </cell>
          <cell r="C28103">
            <v>2014</v>
          </cell>
          <cell r="D28103" t="str">
            <v>700630  Utilities Service Management</v>
          </cell>
          <cell r="E28103" t="str">
            <v>Logistics</v>
          </cell>
          <cell r="F28103" t="str">
            <v>Sewer</v>
          </cell>
        </row>
        <row r="28104">
          <cell r="B28104">
            <v>46158.79</v>
          </cell>
          <cell r="C28104">
            <v>2014</v>
          </cell>
          <cell r="D28104" t="str">
            <v>700630  Utilities Service Management</v>
          </cell>
          <cell r="E28104" t="str">
            <v>Logistics</v>
          </cell>
          <cell r="F28104" t="str">
            <v>Sewer</v>
          </cell>
        </row>
        <row r="28105">
          <cell r="B28105">
            <v>46158.79</v>
          </cell>
          <cell r="C28105">
            <v>2014</v>
          </cell>
          <cell r="D28105" t="str">
            <v>700630  Utilities Service Management</v>
          </cell>
          <cell r="E28105" t="str">
            <v>Logistics</v>
          </cell>
          <cell r="F28105" t="str">
            <v>Sewer</v>
          </cell>
        </row>
        <row r="28106">
          <cell r="B28106">
            <v>46158.79</v>
          </cell>
          <cell r="C28106">
            <v>2014</v>
          </cell>
          <cell r="D28106" t="str">
            <v>700630  Utilities Service Management</v>
          </cell>
          <cell r="E28106" t="str">
            <v>Logistics</v>
          </cell>
          <cell r="F28106" t="str">
            <v>Sewer</v>
          </cell>
        </row>
        <row r="28107">
          <cell r="B28107">
            <v>46158.79</v>
          </cell>
          <cell r="C28107">
            <v>2014</v>
          </cell>
          <cell r="D28107" t="str">
            <v>700630  Utilities Service Management</v>
          </cell>
          <cell r="E28107" t="str">
            <v>Logistics</v>
          </cell>
          <cell r="F28107" t="str">
            <v>Sewer</v>
          </cell>
        </row>
        <row r="28108">
          <cell r="B28108">
            <v>46158.79</v>
          </cell>
          <cell r="C28108">
            <v>2014</v>
          </cell>
          <cell r="D28108" t="str">
            <v>700630  Utilities Service Management</v>
          </cell>
          <cell r="E28108" t="str">
            <v>Logistics</v>
          </cell>
          <cell r="F28108" t="str">
            <v>Sewer</v>
          </cell>
        </row>
        <row r="28109">
          <cell r="B28109">
            <v>46158.79</v>
          </cell>
          <cell r="C28109">
            <v>2014</v>
          </cell>
          <cell r="D28109" t="str">
            <v>700630  Utilities Service Management</v>
          </cell>
          <cell r="E28109" t="str">
            <v>Informal Settlements</v>
          </cell>
          <cell r="F28109" t="str">
            <v>Sewer</v>
          </cell>
        </row>
        <row r="28110">
          <cell r="B28110">
            <v>46158.79</v>
          </cell>
          <cell r="C28110">
            <v>2014</v>
          </cell>
          <cell r="D28110" t="str">
            <v>700630  Utilities Service Management</v>
          </cell>
          <cell r="E28110" t="str">
            <v>TOC</v>
          </cell>
          <cell r="F28110" t="str">
            <v>Sewer</v>
          </cell>
        </row>
        <row r="28111">
          <cell r="B28111">
            <v>46158.79</v>
          </cell>
          <cell r="C28111">
            <v>2014</v>
          </cell>
          <cell r="D28111" t="str">
            <v>700630  Utilities Service Management</v>
          </cell>
          <cell r="E28111" t="str">
            <v>Planning &amp; Design</v>
          </cell>
          <cell r="F28111" t="str">
            <v>Sewer</v>
          </cell>
        </row>
        <row r="28112">
          <cell r="B28112">
            <v>46158.79</v>
          </cell>
          <cell r="C28112">
            <v>2014</v>
          </cell>
          <cell r="D28112" t="str">
            <v>700630  Utilities Service Management</v>
          </cell>
          <cell r="E28112" t="str">
            <v>Planning &amp; Design</v>
          </cell>
          <cell r="F28112" t="str">
            <v>Sewer</v>
          </cell>
        </row>
        <row r="28113">
          <cell r="B28113">
            <v>46158.79</v>
          </cell>
          <cell r="C28113">
            <v>2014</v>
          </cell>
          <cell r="D28113" t="str">
            <v>700630  Utilities Service Management</v>
          </cell>
          <cell r="E28113" t="str">
            <v>Informal Settlements</v>
          </cell>
          <cell r="F28113" t="str">
            <v>Sewer</v>
          </cell>
        </row>
        <row r="28114">
          <cell r="B28114">
            <v>46158.79</v>
          </cell>
          <cell r="C28114">
            <v>2014</v>
          </cell>
          <cell r="D28114" t="str">
            <v>700630  Utilities Service Management</v>
          </cell>
          <cell r="E28114" t="str">
            <v>District 4</v>
          </cell>
          <cell r="F28114" t="str">
            <v>Sewer</v>
          </cell>
        </row>
        <row r="28115">
          <cell r="B28115">
            <v>46158.79</v>
          </cell>
          <cell r="C28115">
            <v>2014</v>
          </cell>
          <cell r="D28115" t="str">
            <v>700630  Utilities Service Management</v>
          </cell>
          <cell r="E28115" t="str">
            <v>Logistics</v>
          </cell>
          <cell r="F28115" t="str">
            <v>Water</v>
          </cell>
        </row>
        <row r="28116">
          <cell r="B28116">
            <v>46158.79</v>
          </cell>
          <cell r="C28116">
            <v>2014</v>
          </cell>
          <cell r="D28116" t="str">
            <v>700630  Utilities Service Management</v>
          </cell>
          <cell r="E28116" t="str">
            <v>Logistics</v>
          </cell>
          <cell r="F28116" t="str">
            <v>Water</v>
          </cell>
        </row>
        <row r="28117">
          <cell r="B28117">
            <v>46158.79</v>
          </cell>
          <cell r="C28117">
            <v>2014</v>
          </cell>
          <cell r="D28117" t="str">
            <v>700630  Utilities Service Management</v>
          </cell>
          <cell r="E28117" t="str">
            <v>TOC</v>
          </cell>
          <cell r="F28117" t="str">
            <v>Water</v>
          </cell>
        </row>
        <row r="28118">
          <cell r="B28118">
            <v>46158.79</v>
          </cell>
          <cell r="C28118">
            <v>2014</v>
          </cell>
          <cell r="D28118" t="str">
            <v>700630  Utilities Service Management</v>
          </cell>
          <cell r="E28118" t="str">
            <v>Informal Settlements</v>
          </cell>
          <cell r="F28118" t="str">
            <v>Water</v>
          </cell>
        </row>
        <row r="28119">
          <cell r="B28119">
            <v>46158.79</v>
          </cell>
          <cell r="C28119">
            <v>2014</v>
          </cell>
          <cell r="D28119" t="str">
            <v>700630  Utilities Service Management</v>
          </cell>
          <cell r="E28119" t="str">
            <v>TOC</v>
          </cell>
          <cell r="F28119" t="str">
            <v>Water</v>
          </cell>
        </row>
        <row r="28120">
          <cell r="B28120">
            <v>46158.79</v>
          </cell>
          <cell r="C28120">
            <v>2014</v>
          </cell>
          <cell r="D28120" t="str">
            <v>700630  Utilities Service Management</v>
          </cell>
          <cell r="E28120" t="str">
            <v>Planning &amp; Design</v>
          </cell>
          <cell r="F28120" t="str">
            <v>Water</v>
          </cell>
        </row>
        <row r="28121">
          <cell r="B28121">
            <v>46158.79</v>
          </cell>
          <cell r="C28121">
            <v>2014</v>
          </cell>
          <cell r="D28121" t="str">
            <v>700630  Utilities Service Management</v>
          </cell>
          <cell r="E28121" t="str">
            <v>Informal Settlements</v>
          </cell>
          <cell r="F28121" t="str">
            <v>Water</v>
          </cell>
        </row>
        <row r="28122">
          <cell r="B28122">
            <v>46158.79</v>
          </cell>
          <cell r="C28122">
            <v>2014</v>
          </cell>
          <cell r="D28122" t="str">
            <v>700630  Utilities Service Management</v>
          </cell>
          <cell r="E28122" t="str">
            <v>Logistics</v>
          </cell>
          <cell r="F28122" t="str">
            <v>Water</v>
          </cell>
        </row>
        <row r="28123">
          <cell r="B28123">
            <v>46158.79</v>
          </cell>
          <cell r="C28123">
            <v>2014</v>
          </cell>
          <cell r="D28123" t="str">
            <v>700630  Utilities Service Management</v>
          </cell>
          <cell r="E28123" t="str">
            <v>District 7</v>
          </cell>
          <cell r="F28123" t="str">
            <v>Sewer</v>
          </cell>
        </row>
        <row r="28124">
          <cell r="B28124">
            <v>46158.79</v>
          </cell>
          <cell r="C28124">
            <v>2014</v>
          </cell>
          <cell r="D28124" t="str">
            <v>700630  Utilities Service Management</v>
          </cell>
          <cell r="E28124" t="str">
            <v>District 7</v>
          </cell>
          <cell r="F28124" t="str">
            <v>Sewer</v>
          </cell>
        </row>
        <row r="28125">
          <cell r="B28125">
            <v>46158.79</v>
          </cell>
          <cell r="C28125">
            <v>2014</v>
          </cell>
          <cell r="D28125" t="str">
            <v>700630  Utilities Service Management</v>
          </cell>
          <cell r="E28125" t="str">
            <v>District 7</v>
          </cell>
          <cell r="F28125" t="str">
            <v>Sewer</v>
          </cell>
        </row>
        <row r="28126">
          <cell r="B28126">
            <v>46158.79</v>
          </cell>
          <cell r="C28126">
            <v>2014</v>
          </cell>
          <cell r="D28126" t="str">
            <v>700630  Utilities Service Management</v>
          </cell>
          <cell r="E28126" t="str">
            <v>District 7</v>
          </cell>
          <cell r="F28126" t="str">
            <v>Sewer</v>
          </cell>
        </row>
        <row r="28127">
          <cell r="B28127">
            <v>46158.79</v>
          </cell>
          <cell r="C28127">
            <v>2014</v>
          </cell>
          <cell r="D28127" t="str">
            <v>700630  Utilities Service Management</v>
          </cell>
          <cell r="E28127" t="str">
            <v>District 7</v>
          </cell>
          <cell r="F28127" t="str">
            <v>Sewer</v>
          </cell>
        </row>
        <row r="28128">
          <cell r="B28128">
            <v>46158.79</v>
          </cell>
          <cell r="C28128">
            <v>2014</v>
          </cell>
          <cell r="D28128" t="str">
            <v>700630  Utilities Service Management</v>
          </cell>
          <cell r="E28128" t="str">
            <v>District 7</v>
          </cell>
          <cell r="F28128" t="str">
            <v>Sewer</v>
          </cell>
        </row>
        <row r="28129">
          <cell r="B28129">
            <v>46158.79</v>
          </cell>
          <cell r="C28129">
            <v>2014</v>
          </cell>
          <cell r="D28129" t="str">
            <v>700630  Utilities Service Management</v>
          </cell>
          <cell r="E28129" t="str">
            <v>District 6</v>
          </cell>
          <cell r="F28129" t="str">
            <v>Sewer</v>
          </cell>
        </row>
        <row r="28130">
          <cell r="B28130">
            <v>46158.79</v>
          </cell>
          <cell r="C28130">
            <v>2014</v>
          </cell>
          <cell r="D28130" t="str">
            <v>700630  Utilities Service Management</v>
          </cell>
          <cell r="E28130" t="str">
            <v>District 6</v>
          </cell>
          <cell r="F28130" t="str">
            <v>Sewer</v>
          </cell>
        </row>
        <row r="28131">
          <cell r="B28131">
            <v>46158.79</v>
          </cell>
          <cell r="C28131">
            <v>2014</v>
          </cell>
          <cell r="D28131" t="str">
            <v>700630  Utilities Service Management</v>
          </cell>
          <cell r="E28131" t="str">
            <v>District 6</v>
          </cell>
          <cell r="F28131" t="str">
            <v>Sewer</v>
          </cell>
        </row>
        <row r="28132">
          <cell r="B28132">
            <v>46158.79</v>
          </cell>
          <cell r="C28132">
            <v>2014</v>
          </cell>
          <cell r="D28132" t="str">
            <v>700630  Utilities Service Management</v>
          </cell>
          <cell r="E28132" t="str">
            <v>District 6</v>
          </cell>
          <cell r="F28132" t="str">
            <v>Sewer</v>
          </cell>
        </row>
        <row r="28133">
          <cell r="B28133">
            <v>46158.79</v>
          </cell>
          <cell r="C28133">
            <v>2014</v>
          </cell>
          <cell r="D28133" t="str">
            <v>700630  Utilities Service Management</v>
          </cell>
          <cell r="E28133" t="str">
            <v>District 6</v>
          </cell>
          <cell r="F28133" t="str">
            <v>Sewer</v>
          </cell>
        </row>
        <row r="28134">
          <cell r="B28134">
            <v>46158.79</v>
          </cell>
          <cell r="C28134">
            <v>2014</v>
          </cell>
          <cell r="D28134" t="str">
            <v>700630  Utilities Service Management</v>
          </cell>
          <cell r="E28134" t="str">
            <v>District 6</v>
          </cell>
          <cell r="F28134" t="str">
            <v>Sewer</v>
          </cell>
        </row>
        <row r="28135">
          <cell r="B28135">
            <v>46158.79</v>
          </cell>
          <cell r="C28135">
            <v>2014</v>
          </cell>
          <cell r="D28135" t="str">
            <v>700630  Utilities Service Management</v>
          </cell>
          <cell r="E28135" t="str">
            <v>District 7</v>
          </cell>
          <cell r="F28135" t="str">
            <v>Sewer</v>
          </cell>
        </row>
        <row r="28136">
          <cell r="B28136">
            <v>46158.79</v>
          </cell>
          <cell r="C28136">
            <v>2014</v>
          </cell>
          <cell r="D28136" t="str">
            <v>700630  Utilities Service Management</v>
          </cell>
          <cell r="E28136" t="str">
            <v>District 7</v>
          </cell>
          <cell r="F28136" t="str">
            <v>Sewer</v>
          </cell>
        </row>
        <row r="28137">
          <cell r="B28137">
            <v>46158.79</v>
          </cell>
          <cell r="C28137">
            <v>2014</v>
          </cell>
          <cell r="D28137" t="str">
            <v>700630  Utilities Service Management</v>
          </cell>
          <cell r="E28137" t="str">
            <v>District 7</v>
          </cell>
          <cell r="F28137" t="str">
            <v>Sewer</v>
          </cell>
        </row>
        <row r="28138">
          <cell r="B28138">
            <v>46158.79</v>
          </cell>
          <cell r="C28138">
            <v>2014</v>
          </cell>
          <cell r="D28138" t="str">
            <v>700630  Utilities Service Management</v>
          </cell>
          <cell r="E28138" t="str">
            <v>District 7</v>
          </cell>
          <cell r="F28138" t="str">
            <v>Sewer</v>
          </cell>
        </row>
        <row r="28139">
          <cell r="B28139">
            <v>46158.79</v>
          </cell>
          <cell r="C28139">
            <v>2014</v>
          </cell>
          <cell r="D28139" t="str">
            <v>700630  Utilities Service Management</v>
          </cell>
          <cell r="E28139" t="str">
            <v>District 7</v>
          </cell>
          <cell r="F28139" t="str">
            <v>Sewer</v>
          </cell>
        </row>
        <row r="28140">
          <cell r="B28140">
            <v>46158.79</v>
          </cell>
          <cell r="C28140">
            <v>2014</v>
          </cell>
          <cell r="D28140" t="str">
            <v>700630  Utilities Service Management</v>
          </cell>
          <cell r="E28140" t="str">
            <v>District 4</v>
          </cell>
          <cell r="F28140" t="str">
            <v>Sewer</v>
          </cell>
        </row>
        <row r="28141">
          <cell r="B28141">
            <v>33680</v>
          </cell>
          <cell r="C28141">
            <v>2014</v>
          </cell>
          <cell r="D28141" t="str">
            <v>700586  Support Charges within Departments</v>
          </cell>
          <cell r="E28141" t="str">
            <v>Informal Settlements</v>
          </cell>
          <cell r="F28141" t="str">
            <v>Sewer</v>
          </cell>
        </row>
        <row r="28142">
          <cell r="B28142">
            <v>1538826.95</v>
          </cell>
          <cell r="C28142">
            <v>2014</v>
          </cell>
          <cell r="D28142" t="str">
            <v>700586  Support Charges within Departments</v>
          </cell>
          <cell r="E28142" t="str">
            <v>Planning &amp; Design</v>
          </cell>
          <cell r="F28142" t="str">
            <v>Sewer</v>
          </cell>
        </row>
        <row r="28143">
          <cell r="B28143">
            <v>3414277.45</v>
          </cell>
          <cell r="C28143">
            <v>2014</v>
          </cell>
          <cell r="D28143" t="str">
            <v>700586  Support Charges within Departments</v>
          </cell>
          <cell r="E28143" t="str">
            <v>Planning &amp; Design</v>
          </cell>
          <cell r="F28143" t="str">
            <v>Sewer</v>
          </cell>
        </row>
        <row r="28144">
          <cell r="B28144">
            <v>21496.48</v>
          </cell>
          <cell r="C28144">
            <v>2014</v>
          </cell>
          <cell r="D28144" t="str">
            <v>700586  Support Charges within Departments</v>
          </cell>
          <cell r="E28144" t="str">
            <v>TOC</v>
          </cell>
          <cell r="F28144" t="str">
            <v>Sewer</v>
          </cell>
        </row>
        <row r="28145">
          <cell r="B28145">
            <v>1235651.03</v>
          </cell>
          <cell r="C28145">
            <v>2014</v>
          </cell>
          <cell r="D28145" t="str">
            <v>700586  Support Charges within Departments</v>
          </cell>
          <cell r="E28145" t="str">
            <v>Informal Settlements</v>
          </cell>
          <cell r="F28145" t="str">
            <v>Sewer</v>
          </cell>
        </row>
        <row r="28146">
          <cell r="B28146">
            <v>897230.05</v>
          </cell>
          <cell r="C28146">
            <v>2014</v>
          </cell>
          <cell r="D28146" t="str">
            <v>700586  Support Charges within Departments</v>
          </cell>
          <cell r="E28146" t="str">
            <v>Logistics</v>
          </cell>
          <cell r="F28146" t="str">
            <v>Sewer</v>
          </cell>
        </row>
        <row r="28147">
          <cell r="B28147">
            <v>21607.69</v>
          </cell>
          <cell r="C28147">
            <v>2014</v>
          </cell>
          <cell r="D28147" t="str">
            <v>700586  Support Charges within Departments</v>
          </cell>
          <cell r="E28147" t="str">
            <v>Logistics</v>
          </cell>
          <cell r="F28147" t="str">
            <v>Sewer</v>
          </cell>
        </row>
        <row r="28148">
          <cell r="B28148">
            <v>-16563.36</v>
          </cell>
          <cell r="C28148">
            <v>2014</v>
          </cell>
          <cell r="D28148" t="str">
            <v>700586  Support Charges within Departments</v>
          </cell>
          <cell r="E28148" t="str">
            <v>Logistics</v>
          </cell>
          <cell r="F28148" t="str">
            <v>Sewer</v>
          </cell>
        </row>
        <row r="28149">
          <cell r="B28149">
            <v>31774.23</v>
          </cell>
          <cell r="C28149">
            <v>2014</v>
          </cell>
          <cell r="D28149" t="str">
            <v>700586  Support Charges within Departments</v>
          </cell>
          <cell r="E28149" t="str">
            <v>Logistics</v>
          </cell>
          <cell r="F28149" t="str">
            <v>Sewer</v>
          </cell>
        </row>
        <row r="28150">
          <cell r="B28150">
            <v>21591.25</v>
          </cell>
          <cell r="C28150">
            <v>2014</v>
          </cell>
          <cell r="D28150" t="str">
            <v>700586  Support Charges within Departments</v>
          </cell>
          <cell r="E28150" t="str">
            <v>Logistics</v>
          </cell>
          <cell r="F28150" t="str">
            <v>Sewer</v>
          </cell>
        </row>
        <row r="28151">
          <cell r="B28151">
            <v>-24332.09</v>
          </cell>
          <cell r="C28151">
            <v>2014</v>
          </cell>
          <cell r="D28151" t="str">
            <v>700586  Support Charges within Departments</v>
          </cell>
          <cell r="E28151" t="str">
            <v>Logistics</v>
          </cell>
          <cell r="F28151" t="str">
            <v>Sewer</v>
          </cell>
        </row>
        <row r="28152">
          <cell r="B28152">
            <v>21345.63</v>
          </cell>
          <cell r="C28152">
            <v>2014</v>
          </cell>
          <cell r="D28152" t="str">
            <v>700586  Support Charges within Departments</v>
          </cell>
          <cell r="E28152" t="str">
            <v>Logistics</v>
          </cell>
          <cell r="F28152" t="str">
            <v>Sewer</v>
          </cell>
        </row>
        <row r="28153">
          <cell r="B28153">
            <v>17306990.890000001</v>
          </cell>
          <cell r="C28153">
            <v>2014</v>
          </cell>
          <cell r="D28153" t="str">
            <v>700586  Support Charges within Departments</v>
          </cell>
          <cell r="E28153" t="str">
            <v>District 1</v>
          </cell>
          <cell r="F28153" t="str">
            <v>Sewer</v>
          </cell>
        </row>
        <row r="28154">
          <cell r="B28154">
            <v>253649.88</v>
          </cell>
          <cell r="C28154">
            <v>2014</v>
          </cell>
          <cell r="D28154" t="str">
            <v>700586  Support Charges within Departments</v>
          </cell>
          <cell r="E28154" t="str">
            <v>District 1</v>
          </cell>
          <cell r="F28154" t="str">
            <v>Sewer</v>
          </cell>
        </row>
        <row r="28155">
          <cell r="B28155">
            <v>20881.8</v>
          </cell>
          <cell r="C28155">
            <v>2014</v>
          </cell>
          <cell r="D28155" t="str">
            <v>700586  Support Charges within Departments</v>
          </cell>
          <cell r="E28155" t="str">
            <v>District 1</v>
          </cell>
          <cell r="F28155" t="str">
            <v>Sewer</v>
          </cell>
        </row>
        <row r="28156">
          <cell r="B28156">
            <v>40639074.710000001</v>
          </cell>
          <cell r="C28156">
            <v>2014</v>
          </cell>
          <cell r="D28156" t="str">
            <v>700586  Support Charges within Departments</v>
          </cell>
          <cell r="E28156" t="str">
            <v>District 7</v>
          </cell>
          <cell r="F28156" t="str">
            <v>Sewer</v>
          </cell>
        </row>
        <row r="28157">
          <cell r="B28157">
            <v>126570.78</v>
          </cell>
          <cell r="C28157">
            <v>2014</v>
          </cell>
          <cell r="D28157" t="str">
            <v>700586  Support Charges within Departments</v>
          </cell>
          <cell r="E28157" t="str">
            <v>District 6</v>
          </cell>
          <cell r="F28157" t="str">
            <v>Sewer</v>
          </cell>
        </row>
        <row r="28158">
          <cell r="B28158">
            <v>19509.57</v>
          </cell>
          <cell r="C28158">
            <v>2014</v>
          </cell>
          <cell r="D28158" t="str">
            <v>700586  Support Charges within Departments</v>
          </cell>
          <cell r="E28158" t="str">
            <v>District 7</v>
          </cell>
          <cell r="F28158" t="str">
            <v>Sewer</v>
          </cell>
        </row>
        <row r="28159">
          <cell r="B28159">
            <v>21622.63</v>
          </cell>
          <cell r="C28159">
            <v>2014</v>
          </cell>
          <cell r="D28159" t="str">
            <v>700586  Support Charges within Departments</v>
          </cell>
          <cell r="E28159" t="str">
            <v>District 7</v>
          </cell>
          <cell r="F28159" t="str">
            <v>Sewer</v>
          </cell>
        </row>
        <row r="28160">
          <cell r="B28160">
            <v>42705.53</v>
          </cell>
          <cell r="C28160">
            <v>2014</v>
          </cell>
          <cell r="D28160" t="str">
            <v>700586  Support Charges within Departments</v>
          </cell>
          <cell r="E28160" t="str">
            <v>TOC</v>
          </cell>
          <cell r="F28160" t="str">
            <v>Sewer</v>
          </cell>
        </row>
        <row r="28161">
          <cell r="B28161">
            <v>18913236.579999998</v>
          </cell>
          <cell r="C28161">
            <v>2014</v>
          </cell>
          <cell r="D28161" t="str">
            <v>700586  Support Charges within Departments</v>
          </cell>
          <cell r="E28161" t="str">
            <v>District 3</v>
          </cell>
          <cell r="F28161" t="str">
            <v>Sewer</v>
          </cell>
        </row>
        <row r="28162">
          <cell r="B28162">
            <v>20755.560000000001</v>
          </cell>
          <cell r="C28162">
            <v>2014</v>
          </cell>
          <cell r="D28162" t="str">
            <v>700586  Support Charges within Departments</v>
          </cell>
          <cell r="E28162" t="str">
            <v>District 3</v>
          </cell>
          <cell r="F28162" t="str">
            <v>Sewer</v>
          </cell>
        </row>
        <row r="28163">
          <cell r="B28163">
            <v>131226.17000000001</v>
          </cell>
          <cell r="C28163">
            <v>2014</v>
          </cell>
          <cell r="D28163" t="str">
            <v>700586  Support Charges within Departments</v>
          </cell>
          <cell r="E28163" t="str">
            <v>District 3</v>
          </cell>
          <cell r="F28163" t="str">
            <v>Sewer</v>
          </cell>
        </row>
        <row r="28164">
          <cell r="B28164">
            <v>552123.9</v>
          </cell>
          <cell r="C28164">
            <v>2014</v>
          </cell>
          <cell r="D28164" t="str">
            <v>700586  Support Charges within Departments</v>
          </cell>
          <cell r="E28164" t="str">
            <v>District 4</v>
          </cell>
          <cell r="F28164" t="str">
            <v>Sewer</v>
          </cell>
        </row>
        <row r="28165">
          <cell r="B28165">
            <v>431232.1</v>
          </cell>
          <cell r="C28165">
            <v>2014</v>
          </cell>
          <cell r="D28165" t="str">
            <v>700586  Support Charges within Departments</v>
          </cell>
          <cell r="E28165" t="str">
            <v>District 4</v>
          </cell>
          <cell r="F28165" t="str">
            <v>Sewer</v>
          </cell>
        </row>
        <row r="28166">
          <cell r="B28166">
            <v>19983.830000000002</v>
          </cell>
          <cell r="C28166">
            <v>2014</v>
          </cell>
          <cell r="D28166" t="str">
            <v>700586  Support Charges within Departments</v>
          </cell>
          <cell r="E28166" t="str">
            <v>District 4</v>
          </cell>
          <cell r="F28166" t="str">
            <v>Sewer</v>
          </cell>
        </row>
        <row r="28167">
          <cell r="B28167">
            <v>534785.15</v>
          </cell>
          <cell r="C28167">
            <v>2014</v>
          </cell>
          <cell r="D28167" t="str">
            <v>700586  Support Charges within Departments</v>
          </cell>
          <cell r="E28167" t="str">
            <v>District 4</v>
          </cell>
          <cell r="F28167" t="str">
            <v>Sewer</v>
          </cell>
        </row>
        <row r="28168">
          <cell r="B28168">
            <v>212376.59</v>
          </cell>
          <cell r="C28168">
            <v>2014</v>
          </cell>
          <cell r="D28168" t="str">
            <v>700586  Support Charges within Departments</v>
          </cell>
          <cell r="E28168" t="str">
            <v>District 4</v>
          </cell>
          <cell r="F28168" t="str">
            <v>Sewer</v>
          </cell>
        </row>
        <row r="28169">
          <cell r="B28169">
            <v>208462.75</v>
          </cell>
          <cell r="C28169">
            <v>2014</v>
          </cell>
          <cell r="D28169" t="str">
            <v>700586  Support Charges within Departments</v>
          </cell>
          <cell r="E28169" t="str">
            <v>District 7</v>
          </cell>
          <cell r="F28169" t="str">
            <v>Sewer</v>
          </cell>
        </row>
        <row r="28170">
          <cell r="B28170">
            <v>20605.919999999998</v>
          </cell>
          <cell r="C28170">
            <v>2014</v>
          </cell>
          <cell r="D28170" t="str">
            <v>700586  Support Charges within Departments</v>
          </cell>
          <cell r="E28170" t="str">
            <v>District 7</v>
          </cell>
          <cell r="F28170" t="str">
            <v>Sewer</v>
          </cell>
        </row>
        <row r="28171">
          <cell r="B28171">
            <v>289940.95</v>
          </cell>
          <cell r="C28171">
            <v>2014</v>
          </cell>
          <cell r="D28171" t="str">
            <v>700586  Support Charges within Departments</v>
          </cell>
          <cell r="E28171" t="str">
            <v>District 7</v>
          </cell>
          <cell r="F28171" t="str">
            <v>Sewer</v>
          </cell>
        </row>
        <row r="28172">
          <cell r="B28172">
            <v>19966.169999999998</v>
          </cell>
          <cell r="C28172">
            <v>2014</v>
          </cell>
          <cell r="D28172" t="str">
            <v>700586  Support Charges within Departments</v>
          </cell>
          <cell r="E28172" t="str">
            <v>District 7</v>
          </cell>
          <cell r="F28172" t="str">
            <v>Sewer</v>
          </cell>
        </row>
        <row r="28173">
          <cell r="B28173">
            <v>20762.740000000002</v>
          </cell>
          <cell r="C28173">
            <v>2014</v>
          </cell>
          <cell r="D28173" t="str">
            <v>700586  Support Charges within Departments</v>
          </cell>
          <cell r="E28173" t="str">
            <v>District 7</v>
          </cell>
          <cell r="F28173" t="str">
            <v>Sewer</v>
          </cell>
        </row>
        <row r="28174">
          <cell r="B28174">
            <v>34944.29</v>
          </cell>
          <cell r="C28174">
            <v>2014</v>
          </cell>
          <cell r="D28174" t="str">
            <v>700586  Support Charges within Departments</v>
          </cell>
          <cell r="E28174" t="str">
            <v>District 6</v>
          </cell>
          <cell r="F28174" t="str">
            <v>Sewer</v>
          </cell>
        </row>
        <row r="28175">
          <cell r="B28175">
            <v>97785.26</v>
          </cell>
          <cell r="C28175">
            <v>2014</v>
          </cell>
          <cell r="D28175" t="str">
            <v>700586  Support Charges within Departments</v>
          </cell>
          <cell r="E28175" t="str">
            <v>District 6</v>
          </cell>
          <cell r="F28175" t="str">
            <v>Sewer</v>
          </cell>
        </row>
        <row r="28176">
          <cell r="B28176">
            <v>11326435.58</v>
          </cell>
          <cell r="C28176">
            <v>2014</v>
          </cell>
          <cell r="D28176" t="str">
            <v>700586  Support Charges within Departments</v>
          </cell>
          <cell r="E28176" t="str">
            <v>District 6</v>
          </cell>
          <cell r="F28176" t="str">
            <v>Sewer</v>
          </cell>
        </row>
        <row r="28177">
          <cell r="B28177">
            <v>19955.75</v>
          </cell>
          <cell r="C28177">
            <v>2014</v>
          </cell>
          <cell r="D28177" t="str">
            <v>700586  Support Charges within Departments</v>
          </cell>
          <cell r="E28177" t="str">
            <v>District 6</v>
          </cell>
          <cell r="F28177" t="str">
            <v>Sewer</v>
          </cell>
        </row>
        <row r="28178">
          <cell r="B28178">
            <v>1083026.49</v>
          </cell>
          <cell r="C28178">
            <v>2014</v>
          </cell>
          <cell r="D28178" t="str">
            <v>700586  Support Charges within Departments</v>
          </cell>
          <cell r="E28178" t="str">
            <v>District 6</v>
          </cell>
          <cell r="F28178" t="str">
            <v>Sewer</v>
          </cell>
        </row>
        <row r="28179">
          <cell r="B28179">
            <v>253119.43</v>
          </cell>
          <cell r="C28179">
            <v>2014</v>
          </cell>
          <cell r="D28179" t="str">
            <v>700586  Support Charges within Departments</v>
          </cell>
          <cell r="E28179" t="str">
            <v>District 6</v>
          </cell>
          <cell r="F28179" t="str">
            <v>Sewer</v>
          </cell>
        </row>
        <row r="28180">
          <cell r="B28180">
            <v>-52181.09</v>
          </cell>
          <cell r="C28180">
            <v>2014</v>
          </cell>
          <cell r="D28180" t="str">
            <v>700586  Support Charges within Departments</v>
          </cell>
          <cell r="E28180" t="str">
            <v>District 7</v>
          </cell>
          <cell r="F28180" t="str">
            <v>Sewer</v>
          </cell>
        </row>
        <row r="28181">
          <cell r="B28181">
            <v>20720.79</v>
          </cell>
          <cell r="C28181">
            <v>2014</v>
          </cell>
          <cell r="D28181" t="str">
            <v>700586  Support Charges within Departments</v>
          </cell>
          <cell r="E28181" t="str">
            <v>District 7</v>
          </cell>
          <cell r="F28181" t="str">
            <v>Sewer</v>
          </cell>
        </row>
        <row r="28182">
          <cell r="B28182">
            <v>28974.639999999999</v>
          </cell>
          <cell r="C28182">
            <v>2014</v>
          </cell>
          <cell r="D28182" t="str">
            <v>700586  Support Charges within Departments</v>
          </cell>
          <cell r="E28182" t="str">
            <v>District 7</v>
          </cell>
          <cell r="F28182" t="str">
            <v>Sewer</v>
          </cell>
        </row>
        <row r="28183">
          <cell r="B28183">
            <v>2105035.2200000002</v>
          </cell>
          <cell r="C28183">
            <v>2014</v>
          </cell>
          <cell r="D28183" t="str">
            <v>700586  Support Charges within Departments</v>
          </cell>
          <cell r="E28183" t="str">
            <v>District 7</v>
          </cell>
          <cell r="F28183" t="str">
            <v>Sewer</v>
          </cell>
        </row>
        <row r="28184">
          <cell r="B28184">
            <v>20537.919999999998</v>
          </cell>
          <cell r="C28184">
            <v>2014</v>
          </cell>
          <cell r="D28184" t="str">
            <v>700586  Support Charges within Departments</v>
          </cell>
          <cell r="E28184" t="str">
            <v>District 7</v>
          </cell>
          <cell r="F28184" t="str">
            <v>Sewer</v>
          </cell>
        </row>
        <row r="28185">
          <cell r="B28185">
            <v>41089768.039999999</v>
          </cell>
          <cell r="C28185">
            <v>2014</v>
          </cell>
          <cell r="D28185" t="str">
            <v>700586  Support Charges within Departments</v>
          </cell>
          <cell r="E28185" t="str">
            <v>District 7</v>
          </cell>
          <cell r="F28185" t="str">
            <v>Sewer</v>
          </cell>
        </row>
        <row r="28186">
          <cell r="B28186">
            <v>3093536.59</v>
          </cell>
          <cell r="C28186">
            <v>2014</v>
          </cell>
          <cell r="D28186" t="str">
            <v>700586  Support Charges within Departments</v>
          </cell>
          <cell r="E28186" t="str">
            <v>Logistics</v>
          </cell>
          <cell r="F28186" t="str">
            <v>Water</v>
          </cell>
        </row>
        <row r="28187">
          <cell r="B28187">
            <v>283098.56</v>
          </cell>
          <cell r="C28187">
            <v>2014</v>
          </cell>
          <cell r="D28187" t="str">
            <v>700586  Support Charges within Departments</v>
          </cell>
          <cell r="E28187" t="str">
            <v>Informal Settlements</v>
          </cell>
          <cell r="F28187" t="str">
            <v>Water</v>
          </cell>
        </row>
        <row r="28188">
          <cell r="B28188">
            <v>3182095.69</v>
          </cell>
          <cell r="C28188">
            <v>2014</v>
          </cell>
          <cell r="D28188" t="str">
            <v>700586  Support Charges within Departments</v>
          </cell>
          <cell r="E28188" t="str">
            <v>Planning &amp; Design</v>
          </cell>
          <cell r="F28188" t="str">
            <v>Water</v>
          </cell>
        </row>
        <row r="28189">
          <cell r="B28189">
            <v>1177805.45</v>
          </cell>
          <cell r="C28189">
            <v>2014</v>
          </cell>
          <cell r="D28189" t="str">
            <v>700586  Support Charges within Departments</v>
          </cell>
          <cell r="E28189" t="str">
            <v>TOC</v>
          </cell>
          <cell r="F28189" t="str">
            <v>Water</v>
          </cell>
        </row>
        <row r="28190">
          <cell r="B28190">
            <v>814276.16</v>
          </cell>
          <cell r="C28190">
            <v>2014</v>
          </cell>
          <cell r="D28190" t="str">
            <v>700586  Support Charges within Departments</v>
          </cell>
          <cell r="E28190" t="str">
            <v>Informal Settlements</v>
          </cell>
          <cell r="F28190" t="str">
            <v>Water</v>
          </cell>
        </row>
        <row r="28191">
          <cell r="B28191">
            <v>537213.41</v>
          </cell>
          <cell r="C28191">
            <v>2014</v>
          </cell>
          <cell r="D28191" t="str">
            <v>700586  Support Charges within Departments</v>
          </cell>
          <cell r="E28191" t="str">
            <v>TOC</v>
          </cell>
          <cell r="F28191" t="str">
            <v>Water</v>
          </cell>
        </row>
        <row r="28192">
          <cell r="B28192">
            <v>271202.11</v>
          </cell>
          <cell r="C28192">
            <v>2014</v>
          </cell>
          <cell r="D28192" t="str">
            <v>700586  Support Charges within Departments</v>
          </cell>
          <cell r="E28192" t="str">
            <v>Logistics</v>
          </cell>
          <cell r="F28192" t="str">
            <v>Water</v>
          </cell>
        </row>
        <row r="28193">
          <cell r="B28193">
            <v>23292.82</v>
          </cell>
          <cell r="C28193">
            <v>2014</v>
          </cell>
          <cell r="D28193" t="str">
            <v>700586  Support Charges within Departments</v>
          </cell>
          <cell r="E28193" t="str">
            <v>Logistics</v>
          </cell>
          <cell r="F28193" t="str">
            <v>Water</v>
          </cell>
        </row>
        <row r="28194">
          <cell r="B28194">
            <v>232127.87</v>
          </cell>
          <cell r="C28194">
            <v>2014</v>
          </cell>
          <cell r="D28194" t="str">
            <v>700586  Support Charges within Departments</v>
          </cell>
          <cell r="E28194" t="str">
            <v>Logistics</v>
          </cell>
          <cell r="F28194" t="str">
            <v>Water</v>
          </cell>
        </row>
        <row r="28195">
          <cell r="B28195">
            <v>19598.189999999999</v>
          </cell>
          <cell r="C28195">
            <v>2014</v>
          </cell>
          <cell r="D28195" t="str">
            <v>700586  Support Charges within Departments</v>
          </cell>
          <cell r="E28195" t="str">
            <v>Logistics</v>
          </cell>
          <cell r="F28195" t="str">
            <v>Water</v>
          </cell>
        </row>
        <row r="28196">
          <cell r="B28196">
            <v>627124.74</v>
          </cell>
          <cell r="C28196">
            <v>2014</v>
          </cell>
          <cell r="D28196" t="str">
            <v>700586  Support Charges within Departments</v>
          </cell>
          <cell r="E28196" t="str">
            <v>Logistics</v>
          </cell>
          <cell r="F28196" t="str">
            <v>Water</v>
          </cell>
        </row>
        <row r="28197">
          <cell r="B28197">
            <v>21099.67</v>
          </cell>
          <cell r="C28197">
            <v>2014</v>
          </cell>
          <cell r="D28197" t="str">
            <v>700586  Support Charges within Departments</v>
          </cell>
          <cell r="E28197" t="str">
            <v>Logistics</v>
          </cell>
          <cell r="F28197" t="str">
            <v>Water</v>
          </cell>
        </row>
        <row r="28198">
          <cell r="B28198">
            <v>168096.42</v>
          </cell>
          <cell r="C28198">
            <v>2014</v>
          </cell>
          <cell r="D28198" t="str">
            <v>700586  Support Charges within Departments</v>
          </cell>
          <cell r="E28198" t="str">
            <v>Logistics</v>
          </cell>
          <cell r="F28198" t="str">
            <v>Water</v>
          </cell>
        </row>
        <row r="28199">
          <cell r="B28199">
            <v>21452.13</v>
          </cell>
          <cell r="C28199">
            <v>2014</v>
          </cell>
          <cell r="D28199" t="str">
            <v>700586  Support Charges within Departments</v>
          </cell>
          <cell r="E28199" t="str">
            <v>Logistics</v>
          </cell>
          <cell r="F28199" t="str">
            <v>Water</v>
          </cell>
        </row>
        <row r="28200">
          <cell r="B28200">
            <v>317011.15000000002</v>
          </cell>
          <cell r="C28200">
            <v>2014</v>
          </cell>
          <cell r="D28200" t="str">
            <v>700586  Support Charges within Departments</v>
          </cell>
          <cell r="E28200" t="str">
            <v>Logistics</v>
          </cell>
          <cell r="F28200" t="str">
            <v>Water</v>
          </cell>
        </row>
        <row r="28201">
          <cell r="B28201">
            <v>179220.28</v>
          </cell>
          <cell r="C28201">
            <v>2014</v>
          </cell>
          <cell r="D28201" t="str">
            <v>700586  Support Charges within Departments</v>
          </cell>
          <cell r="E28201" t="str">
            <v>District 1</v>
          </cell>
          <cell r="F28201" t="str">
            <v>Water</v>
          </cell>
        </row>
        <row r="28202">
          <cell r="B28202">
            <v>737702.69</v>
          </cell>
          <cell r="C28202">
            <v>2014</v>
          </cell>
          <cell r="D28202" t="str">
            <v>700586  Support Charges within Departments</v>
          </cell>
          <cell r="E28202" t="str">
            <v>District 1</v>
          </cell>
          <cell r="F28202" t="str">
            <v>Water</v>
          </cell>
        </row>
        <row r="28203">
          <cell r="B28203">
            <v>20188.47</v>
          </cell>
          <cell r="C28203">
            <v>2014</v>
          </cell>
          <cell r="D28203" t="str">
            <v>700586  Support Charges within Departments</v>
          </cell>
          <cell r="E28203" t="str">
            <v>District 1</v>
          </cell>
          <cell r="F28203" t="str">
            <v>Water</v>
          </cell>
        </row>
        <row r="28204">
          <cell r="B28204">
            <v>18601653.559999999</v>
          </cell>
          <cell r="C28204">
            <v>2014</v>
          </cell>
          <cell r="D28204" t="str">
            <v>700586  Support Charges within Departments</v>
          </cell>
          <cell r="E28204" t="str">
            <v>District 1</v>
          </cell>
          <cell r="F28204" t="str">
            <v>Water</v>
          </cell>
        </row>
        <row r="28205">
          <cell r="B28205">
            <v>19469.16</v>
          </cell>
          <cell r="C28205">
            <v>2014</v>
          </cell>
          <cell r="D28205" t="str">
            <v>700586  Support Charges within Departments</v>
          </cell>
          <cell r="E28205" t="str">
            <v>District 1</v>
          </cell>
          <cell r="F28205" t="str">
            <v>Water</v>
          </cell>
        </row>
        <row r="28206">
          <cell r="B28206">
            <v>19644.8</v>
          </cell>
          <cell r="C28206">
            <v>2014</v>
          </cell>
          <cell r="D28206" t="str">
            <v>700586  Support Charges within Departments</v>
          </cell>
          <cell r="E28206" t="str">
            <v>TOC</v>
          </cell>
          <cell r="F28206" t="str">
            <v>Water</v>
          </cell>
        </row>
        <row r="28207">
          <cell r="B28207">
            <v>172970.13</v>
          </cell>
          <cell r="C28207">
            <v>2014</v>
          </cell>
          <cell r="D28207" t="str">
            <v>700586  Support Charges within Departments</v>
          </cell>
          <cell r="E28207" t="str">
            <v>District 6</v>
          </cell>
          <cell r="F28207" t="str">
            <v>Water</v>
          </cell>
        </row>
        <row r="28208">
          <cell r="B28208">
            <v>242319.49</v>
          </cell>
          <cell r="C28208">
            <v>2014</v>
          </cell>
          <cell r="D28208" t="str">
            <v>700586  Support Charges within Departments</v>
          </cell>
          <cell r="E28208" t="str">
            <v>District 8</v>
          </cell>
          <cell r="F28208" t="str">
            <v>Water</v>
          </cell>
        </row>
        <row r="28209">
          <cell r="B28209">
            <v>40889885.490000002</v>
          </cell>
          <cell r="C28209">
            <v>2014</v>
          </cell>
          <cell r="D28209" t="str">
            <v>700586  Support Charges within Departments</v>
          </cell>
          <cell r="E28209" t="str">
            <v>District 8</v>
          </cell>
          <cell r="F28209" t="str">
            <v>Water</v>
          </cell>
        </row>
        <row r="28210">
          <cell r="B28210">
            <v>115735.46</v>
          </cell>
          <cell r="C28210">
            <v>2014</v>
          </cell>
          <cell r="D28210" t="str">
            <v>700586  Support Charges within Departments</v>
          </cell>
          <cell r="E28210" t="str">
            <v>District 6</v>
          </cell>
          <cell r="F28210" t="str">
            <v>Water</v>
          </cell>
        </row>
        <row r="28211">
          <cell r="B28211">
            <v>139924.31</v>
          </cell>
          <cell r="C28211">
            <v>2014</v>
          </cell>
          <cell r="D28211" t="str">
            <v>700586  Support Charges within Departments</v>
          </cell>
          <cell r="E28211" t="str">
            <v>District 3</v>
          </cell>
          <cell r="F28211" t="str">
            <v>Water</v>
          </cell>
        </row>
        <row r="28212">
          <cell r="B28212">
            <v>248703.03</v>
          </cell>
          <cell r="C28212">
            <v>2014</v>
          </cell>
          <cell r="D28212" t="str">
            <v>700586  Support Charges within Departments</v>
          </cell>
          <cell r="E28212" t="str">
            <v>District 3</v>
          </cell>
          <cell r="F28212" t="str">
            <v>Water</v>
          </cell>
        </row>
        <row r="28213">
          <cell r="B28213">
            <v>25475.13</v>
          </cell>
          <cell r="C28213">
            <v>2014</v>
          </cell>
          <cell r="D28213" t="str">
            <v>700586  Support Charges within Departments</v>
          </cell>
          <cell r="E28213" t="str">
            <v>District 3</v>
          </cell>
          <cell r="F28213" t="str">
            <v>Water</v>
          </cell>
        </row>
        <row r="28214">
          <cell r="B28214">
            <v>19014351.969999999</v>
          </cell>
          <cell r="C28214">
            <v>2014</v>
          </cell>
          <cell r="D28214" t="str">
            <v>700586  Support Charges within Departments</v>
          </cell>
          <cell r="E28214" t="str">
            <v>District 3</v>
          </cell>
          <cell r="F28214" t="str">
            <v>Water</v>
          </cell>
        </row>
        <row r="28215">
          <cell r="B28215">
            <v>45963.86</v>
          </cell>
          <cell r="C28215">
            <v>2014</v>
          </cell>
          <cell r="D28215" t="str">
            <v>700586  Support Charges within Departments</v>
          </cell>
          <cell r="E28215" t="str">
            <v>District 4</v>
          </cell>
          <cell r="F28215" t="str">
            <v>Water</v>
          </cell>
        </row>
        <row r="28216">
          <cell r="B28216">
            <v>529721.73</v>
          </cell>
          <cell r="C28216">
            <v>2014</v>
          </cell>
          <cell r="D28216" t="str">
            <v>700586  Support Charges within Departments</v>
          </cell>
          <cell r="E28216" t="str">
            <v>District 4</v>
          </cell>
          <cell r="F28216" t="str">
            <v>Water</v>
          </cell>
        </row>
        <row r="28217">
          <cell r="B28217">
            <v>23275.63</v>
          </cell>
          <cell r="C28217">
            <v>2014</v>
          </cell>
          <cell r="D28217" t="str">
            <v>700586  Support Charges within Departments</v>
          </cell>
          <cell r="E28217" t="str">
            <v>District 4</v>
          </cell>
          <cell r="F28217" t="str">
            <v>Water</v>
          </cell>
        </row>
        <row r="28218">
          <cell r="B28218">
            <v>10979790.560000001</v>
          </cell>
          <cell r="C28218">
            <v>2014</v>
          </cell>
          <cell r="D28218" t="str">
            <v>700586  Support Charges within Departments</v>
          </cell>
          <cell r="E28218" t="str">
            <v>District 4</v>
          </cell>
          <cell r="F28218" t="str">
            <v>Water</v>
          </cell>
        </row>
        <row r="28219">
          <cell r="B28219">
            <v>442139.55</v>
          </cell>
          <cell r="C28219">
            <v>2014</v>
          </cell>
          <cell r="D28219" t="str">
            <v>700586  Support Charges within Departments</v>
          </cell>
          <cell r="E28219" t="str">
            <v>District 4</v>
          </cell>
          <cell r="F28219" t="str">
            <v>Water</v>
          </cell>
        </row>
        <row r="28220">
          <cell r="B28220">
            <v>191325.58</v>
          </cell>
          <cell r="C28220">
            <v>2014</v>
          </cell>
          <cell r="D28220" t="str">
            <v>700586  Support Charges within Departments</v>
          </cell>
          <cell r="E28220" t="str">
            <v>District 4</v>
          </cell>
          <cell r="F28220" t="str">
            <v>Water</v>
          </cell>
        </row>
        <row r="28221">
          <cell r="B28221">
            <v>25531.18</v>
          </cell>
          <cell r="C28221">
            <v>2014</v>
          </cell>
          <cell r="D28221" t="str">
            <v>700586  Support Charges within Departments</v>
          </cell>
          <cell r="E28221" t="str">
            <v>District 8</v>
          </cell>
          <cell r="F28221" t="str">
            <v>Water</v>
          </cell>
        </row>
        <row r="28222">
          <cell r="B28222">
            <v>42948.639999999999</v>
          </cell>
          <cell r="C28222">
            <v>2014</v>
          </cell>
          <cell r="D28222" t="str">
            <v>700586  Support Charges within Departments</v>
          </cell>
          <cell r="E28222" t="str">
            <v>District 8</v>
          </cell>
          <cell r="F28222" t="str">
            <v>Water</v>
          </cell>
        </row>
        <row r="28223">
          <cell r="B28223">
            <v>19523.099999999999</v>
          </cell>
          <cell r="C28223">
            <v>2014</v>
          </cell>
          <cell r="D28223" t="str">
            <v>700586  Support Charges within Departments</v>
          </cell>
          <cell r="E28223" t="str">
            <v>District 1</v>
          </cell>
          <cell r="F28223" t="str">
            <v>Water</v>
          </cell>
        </row>
        <row r="28224">
          <cell r="B28224">
            <v>31622.41</v>
          </cell>
          <cell r="C28224">
            <v>2014</v>
          </cell>
          <cell r="D28224" t="str">
            <v>700586  Support Charges within Departments</v>
          </cell>
          <cell r="E28224" t="str">
            <v>District 8</v>
          </cell>
          <cell r="F28224" t="str">
            <v>Water</v>
          </cell>
        </row>
        <row r="28225">
          <cell r="B28225">
            <v>19480.349999999999</v>
          </cell>
          <cell r="C28225">
            <v>2014</v>
          </cell>
          <cell r="D28225" t="str">
            <v>700586  Support Charges within Departments</v>
          </cell>
          <cell r="E28225" t="str">
            <v>District 8</v>
          </cell>
          <cell r="F28225" t="str">
            <v>Water</v>
          </cell>
        </row>
        <row r="28226">
          <cell r="B28226">
            <v>19930.150000000001</v>
          </cell>
          <cell r="C28226">
            <v>2014</v>
          </cell>
          <cell r="D28226" t="str">
            <v>700586  Support Charges within Departments</v>
          </cell>
          <cell r="E28226" t="str">
            <v>District 8</v>
          </cell>
          <cell r="F28226" t="str">
            <v>Water</v>
          </cell>
        </row>
        <row r="28227">
          <cell r="B28227">
            <v>28696.44</v>
          </cell>
          <cell r="C28227">
            <v>2014</v>
          </cell>
          <cell r="D28227" t="str">
            <v>700586  Support Charges within Departments</v>
          </cell>
          <cell r="E28227" t="str">
            <v>District 8</v>
          </cell>
          <cell r="F28227" t="str">
            <v>Water</v>
          </cell>
        </row>
        <row r="28228">
          <cell r="B28228">
            <v>96046.22</v>
          </cell>
          <cell r="C28228">
            <v>2014</v>
          </cell>
          <cell r="D28228" t="str">
            <v>700586  Support Charges within Departments</v>
          </cell>
          <cell r="E28228" t="str">
            <v>District 6</v>
          </cell>
          <cell r="F28228" t="str">
            <v>Water</v>
          </cell>
        </row>
        <row r="28229">
          <cell r="B28229">
            <v>1797721.71</v>
          </cell>
          <cell r="C28229">
            <v>2014</v>
          </cell>
          <cell r="D28229" t="str">
            <v>700586  Support Charges within Departments</v>
          </cell>
          <cell r="E28229" t="str">
            <v>District 6</v>
          </cell>
          <cell r="F28229" t="str">
            <v>Water</v>
          </cell>
        </row>
        <row r="28230">
          <cell r="B28230">
            <v>26098.55</v>
          </cell>
          <cell r="C28230">
            <v>2014</v>
          </cell>
          <cell r="D28230" t="str">
            <v>700586  Support Charges within Departments</v>
          </cell>
          <cell r="E28230" t="str">
            <v>District 6</v>
          </cell>
          <cell r="F28230" t="str">
            <v>Water</v>
          </cell>
        </row>
        <row r="28231">
          <cell r="B28231">
            <v>35444.01</v>
          </cell>
          <cell r="C28231">
            <v>2014</v>
          </cell>
          <cell r="D28231" t="str">
            <v>700586  Support Charges within Departments</v>
          </cell>
          <cell r="E28231" t="str">
            <v>District 6</v>
          </cell>
          <cell r="F28231" t="str">
            <v>Water</v>
          </cell>
        </row>
        <row r="28232">
          <cell r="B28232">
            <v>173139.73</v>
          </cell>
          <cell r="C28232">
            <v>2014</v>
          </cell>
          <cell r="D28232" t="str">
            <v>700586  Support Charges within Departments</v>
          </cell>
          <cell r="E28232" t="str">
            <v>District 6</v>
          </cell>
          <cell r="F28232" t="str">
            <v>Water</v>
          </cell>
        </row>
        <row r="28233">
          <cell r="B28233">
            <v>11384926.18</v>
          </cell>
          <cell r="C28233">
            <v>2014</v>
          </cell>
          <cell r="D28233" t="str">
            <v>700586  Support Charges within Departments</v>
          </cell>
          <cell r="E28233" t="str">
            <v>District 6</v>
          </cell>
          <cell r="F28233" t="str">
            <v>Water</v>
          </cell>
        </row>
        <row r="28234">
          <cell r="B28234">
            <v>422192.06</v>
          </cell>
          <cell r="C28234">
            <v>2014</v>
          </cell>
          <cell r="D28234" t="str">
            <v>700586  Support Charges within Departments</v>
          </cell>
          <cell r="E28234" t="str">
            <v>District 6</v>
          </cell>
          <cell r="F28234" t="str">
            <v>Water</v>
          </cell>
        </row>
        <row r="28235">
          <cell r="B28235">
            <v>508523.14</v>
          </cell>
          <cell r="C28235">
            <v>2014</v>
          </cell>
          <cell r="D28235" t="str">
            <v>700586  Support Charges within Departments</v>
          </cell>
          <cell r="E28235" t="str">
            <v>District 8</v>
          </cell>
          <cell r="F28235" t="str">
            <v>Water</v>
          </cell>
        </row>
        <row r="28236">
          <cell r="B28236">
            <v>892822.21</v>
          </cell>
          <cell r="C28236">
            <v>2014</v>
          </cell>
          <cell r="D28236" t="str">
            <v>700586  Support Charges within Departments</v>
          </cell>
          <cell r="E28236" t="str">
            <v>District 8</v>
          </cell>
          <cell r="F28236" t="str">
            <v>Water</v>
          </cell>
        </row>
        <row r="28237">
          <cell r="B28237">
            <v>24636.71</v>
          </cell>
          <cell r="C28237">
            <v>2014</v>
          </cell>
          <cell r="D28237" t="str">
            <v>700586  Support Charges within Departments</v>
          </cell>
          <cell r="E28237" t="str">
            <v>District 8</v>
          </cell>
          <cell r="F28237" t="str">
            <v>Water</v>
          </cell>
        </row>
        <row r="28238">
          <cell r="B28238">
            <v>56140.79</v>
          </cell>
          <cell r="C28238">
            <v>2014</v>
          </cell>
          <cell r="D28238" t="str">
            <v>700586  Support Charges within Departments</v>
          </cell>
          <cell r="E28238" t="str">
            <v>District 8</v>
          </cell>
          <cell r="F28238" t="str">
            <v>Water</v>
          </cell>
        </row>
        <row r="28239">
          <cell r="B28239">
            <v>993084.45</v>
          </cell>
          <cell r="C28239">
            <v>2014</v>
          </cell>
          <cell r="D28239" t="str">
            <v>700586  Support Charges within Departments</v>
          </cell>
          <cell r="E28239" t="str">
            <v>District 8</v>
          </cell>
          <cell r="F28239" t="str">
            <v>Water</v>
          </cell>
        </row>
        <row r="28240">
          <cell r="B28240">
            <v>265034.13</v>
          </cell>
          <cell r="C28240">
            <v>2014</v>
          </cell>
          <cell r="D28240" t="str">
            <v>700586  Support Charges within Departments</v>
          </cell>
          <cell r="E28240" t="str">
            <v>District 8</v>
          </cell>
          <cell r="F28240" t="str">
            <v>Water</v>
          </cell>
        </row>
        <row r="28241">
          <cell r="B28241">
            <v>19469.400000000001</v>
          </cell>
          <cell r="C28241">
            <v>2014</v>
          </cell>
          <cell r="D28241" t="str">
            <v>700586  Support Charges within Departments</v>
          </cell>
          <cell r="E28241" t="str">
            <v>District 8</v>
          </cell>
          <cell r="F28241" t="str">
            <v>Water</v>
          </cell>
        </row>
        <row r="28242">
          <cell r="B28242">
            <v>99341.25</v>
          </cell>
          <cell r="C28242">
            <v>2014</v>
          </cell>
          <cell r="D28242" t="str">
            <v>700586  Support Charges within Departments</v>
          </cell>
          <cell r="E28242" t="str">
            <v>District 8</v>
          </cell>
          <cell r="F28242" t="str">
            <v>Water</v>
          </cell>
        </row>
        <row r="28243">
          <cell r="B28243">
            <v>46212706.32</v>
          </cell>
          <cell r="C28243">
            <v>2014</v>
          </cell>
          <cell r="D28243" t="str">
            <v>700586  Support Charges within Departments</v>
          </cell>
          <cell r="E28243" t="str">
            <v>District 8</v>
          </cell>
          <cell r="F28243" t="str">
            <v>Water</v>
          </cell>
        </row>
        <row r="28244">
          <cell r="B28244">
            <v>19495.509999999998</v>
          </cell>
          <cell r="C28244">
            <v>2014</v>
          </cell>
          <cell r="D28244" t="str">
            <v>700586  Support Charges within Departments</v>
          </cell>
          <cell r="E28244" t="str">
            <v>District 8</v>
          </cell>
          <cell r="F28244" t="str">
            <v>Water</v>
          </cell>
        </row>
        <row r="28245">
          <cell r="B28245">
            <v>19475.349999999999</v>
          </cell>
          <cell r="C28245">
            <v>2014</v>
          </cell>
          <cell r="D28245" t="str">
            <v>700586  Support Charges within Departments</v>
          </cell>
          <cell r="E28245" t="str">
            <v>District 8</v>
          </cell>
          <cell r="F28245" t="str">
            <v>Water</v>
          </cell>
        </row>
        <row r="28246">
          <cell r="B28246">
            <v>19499.080000000002</v>
          </cell>
          <cell r="C28246">
            <v>2014</v>
          </cell>
          <cell r="D28246" t="str">
            <v>700586  Support Charges within Departments</v>
          </cell>
          <cell r="E28246" t="e">
            <v>#N/A</v>
          </cell>
          <cell r="F28246" t="str">
            <v>Sewer</v>
          </cell>
        </row>
        <row r="28247">
          <cell r="B28247">
            <v>19665.46</v>
          </cell>
          <cell r="C28247">
            <v>2014</v>
          </cell>
          <cell r="D28247" t="str">
            <v>700586  Support Charges within Departments</v>
          </cell>
          <cell r="E28247" t="e">
            <v>#N/A</v>
          </cell>
          <cell r="F28247" t="str">
            <v>Sewer</v>
          </cell>
        </row>
        <row r="28248">
          <cell r="B28248">
            <v>69947884.129999995</v>
          </cell>
          <cell r="C28248">
            <v>2014</v>
          </cell>
          <cell r="D28248" t="str">
            <v>458100  Bad Debts Written Off</v>
          </cell>
          <cell r="E28248" t="str">
            <v>Planning &amp; Design</v>
          </cell>
          <cell r="F28248" t="str">
            <v>Sewer</v>
          </cell>
        </row>
        <row r="28249">
          <cell r="B28249">
            <v>206871404.06</v>
          </cell>
          <cell r="C28249">
            <v>2014</v>
          </cell>
          <cell r="D28249" t="str">
            <v>458100  Bad Debts Written Off</v>
          </cell>
          <cell r="E28249" t="str">
            <v>Logistics</v>
          </cell>
          <cell r="F28249" t="str">
            <v>Water</v>
          </cell>
        </row>
        <row r="28250">
          <cell r="B28250">
            <v>105923440</v>
          </cell>
          <cell r="C28250">
            <v>2014</v>
          </cell>
          <cell r="D28250" t="str">
            <v>458200  Contribution to Provision: Debtors Worki</v>
          </cell>
          <cell r="E28250" t="str">
            <v>Planning &amp; Design</v>
          </cell>
          <cell r="F28250" t="str">
            <v>Sewer</v>
          </cell>
        </row>
        <row r="28251">
          <cell r="B28251">
            <v>184006250</v>
          </cell>
          <cell r="C28251">
            <v>2014</v>
          </cell>
          <cell r="D28251" t="str">
            <v>458200  Contribution to Provision: Debtors Worki</v>
          </cell>
          <cell r="E28251" t="str">
            <v>Logistics</v>
          </cell>
          <cell r="F28251" t="str">
            <v>Water</v>
          </cell>
        </row>
        <row r="28252">
          <cell r="B28252">
            <v>-69947884.129999995</v>
          </cell>
          <cell r="C28252">
            <v>2014</v>
          </cell>
          <cell r="D28252" t="str">
            <v>458300  Bad Debts W/O Transferred to Provision</v>
          </cell>
          <cell r="E28252" t="str">
            <v>Planning &amp; Design</v>
          </cell>
          <cell r="F28252" t="str">
            <v>Sewer</v>
          </cell>
        </row>
        <row r="28253">
          <cell r="B28253">
            <v>-206871404.06</v>
          </cell>
          <cell r="C28253">
            <v>2014</v>
          </cell>
          <cell r="D28253" t="str">
            <v>458300  Bad Debts W/O Transferred to Provision</v>
          </cell>
          <cell r="E28253" t="str">
            <v>Logistics</v>
          </cell>
          <cell r="F28253" t="str">
            <v>Water</v>
          </cell>
        </row>
        <row r="28254">
          <cell r="B28254">
            <v>-4440907.8600000003</v>
          </cell>
          <cell r="C28254">
            <v>2015</v>
          </cell>
          <cell r="D28254" t="str">
            <v>600100  Labour to Capital</v>
          </cell>
          <cell r="E28254" t="str">
            <v>District 8</v>
          </cell>
          <cell r="F28254" t="str">
            <v>Water</v>
          </cell>
        </row>
        <row r="28255">
          <cell r="B28255">
            <v>-1337607.1000000001</v>
          </cell>
          <cell r="C28255">
            <v>2015</v>
          </cell>
          <cell r="D28255" t="str">
            <v>600100  Labour to Capital</v>
          </cell>
          <cell r="E28255" t="str">
            <v>District 8</v>
          </cell>
          <cell r="F28255" t="str">
            <v>Water</v>
          </cell>
        </row>
        <row r="28256">
          <cell r="B28256">
            <v>-132397.89000000001</v>
          </cell>
          <cell r="C28256">
            <v>2015</v>
          </cell>
          <cell r="D28256" t="str">
            <v>600100  Labour to Capital</v>
          </cell>
          <cell r="E28256" t="str">
            <v>District 6</v>
          </cell>
          <cell r="F28256" t="str">
            <v>Water</v>
          </cell>
        </row>
        <row r="28257">
          <cell r="B28257">
            <v>-31379.81</v>
          </cell>
          <cell r="C28257">
            <v>2015</v>
          </cell>
          <cell r="D28257" t="str">
            <v>600100  Labour to Capital</v>
          </cell>
          <cell r="E28257" t="str">
            <v>District 6</v>
          </cell>
          <cell r="F28257" t="str">
            <v>Water</v>
          </cell>
        </row>
        <row r="28258">
          <cell r="B28258">
            <v>-1366.5</v>
          </cell>
          <cell r="C28258">
            <v>2015</v>
          </cell>
          <cell r="D28258" t="str">
            <v>600100  Labour to Capital</v>
          </cell>
          <cell r="E28258" t="str">
            <v>District 6</v>
          </cell>
          <cell r="F28258" t="str">
            <v>Water</v>
          </cell>
        </row>
        <row r="28259">
          <cell r="B28259">
            <v>-28224.81</v>
          </cell>
          <cell r="C28259">
            <v>2015</v>
          </cell>
          <cell r="D28259" t="str">
            <v>600100  Labour to Capital</v>
          </cell>
          <cell r="E28259" t="str">
            <v>District 8</v>
          </cell>
          <cell r="F28259" t="str">
            <v>Water</v>
          </cell>
        </row>
        <row r="28260">
          <cell r="B28260">
            <v>-9100.76</v>
          </cell>
          <cell r="C28260">
            <v>2015</v>
          </cell>
          <cell r="D28260" t="str">
            <v>600100  Labour to Capital</v>
          </cell>
          <cell r="E28260" t="str">
            <v>District 4</v>
          </cell>
          <cell r="F28260" t="str">
            <v>Water</v>
          </cell>
        </row>
        <row r="28261">
          <cell r="B28261">
            <v>-692.36</v>
          </cell>
          <cell r="C28261">
            <v>2015</v>
          </cell>
          <cell r="D28261" t="str">
            <v>600100  Labour to Capital</v>
          </cell>
          <cell r="E28261" t="str">
            <v>District 4</v>
          </cell>
          <cell r="F28261" t="str">
            <v>Water</v>
          </cell>
        </row>
        <row r="28262">
          <cell r="B28262">
            <v>-47814.92</v>
          </cell>
          <cell r="C28262">
            <v>2015</v>
          </cell>
          <cell r="D28262" t="str">
            <v>600100  Labour to Capital</v>
          </cell>
          <cell r="E28262" t="str">
            <v>District 6</v>
          </cell>
          <cell r="F28262" t="str">
            <v>Water</v>
          </cell>
        </row>
        <row r="28263">
          <cell r="B28263">
            <v>-122389.88</v>
          </cell>
          <cell r="C28263">
            <v>2015</v>
          </cell>
          <cell r="D28263" t="str">
            <v>600100  Labour to Capital</v>
          </cell>
          <cell r="E28263" t="str">
            <v>District 8</v>
          </cell>
          <cell r="F28263" t="str">
            <v>Water</v>
          </cell>
        </row>
        <row r="28264">
          <cell r="B28264">
            <v>-360163.41</v>
          </cell>
          <cell r="C28264">
            <v>2015</v>
          </cell>
          <cell r="D28264" t="str">
            <v>600100  Labour to Capital</v>
          </cell>
          <cell r="E28264" t="str">
            <v>District 1</v>
          </cell>
          <cell r="F28264" t="str">
            <v>Water</v>
          </cell>
        </row>
        <row r="28265">
          <cell r="B28265">
            <v>-67186.27</v>
          </cell>
          <cell r="C28265">
            <v>2015</v>
          </cell>
          <cell r="D28265" t="str">
            <v>600100  Labour to Capital</v>
          </cell>
          <cell r="E28265" t="str">
            <v>Informal Settlements</v>
          </cell>
          <cell r="F28265" t="str">
            <v>Water</v>
          </cell>
        </row>
        <row r="28266">
          <cell r="B28266">
            <v>-592.12</v>
          </cell>
          <cell r="C28266">
            <v>2015</v>
          </cell>
          <cell r="D28266" t="str">
            <v>600130  Plant and Equipment to Capital</v>
          </cell>
          <cell r="E28266" t="str">
            <v>District 6</v>
          </cell>
          <cell r="F28266" t="str">
            <v>Water</v>
          </cell>
        </row>
        <row r="28267">
          <cell r="B28267">
            <v>-484877.61</v>
          </cell>
          <cell r="C28267">
            <v>2015</v>
          </cell>
          <cell r="D28267" t="str">
            <v>600230  Vehicle to Capital</v>
          </cell>
          <cell r="E28267" t="str">
            <v>District 8</v>
          </cell>
          <cell r="F28267" t="str">
            <v>Water</v>
          </cell>
        </row>
        <row r="28268">
          <cell r="B28268">
            <v>-167279.64000000001</v>
          </cell>
          <cell r="C28268">
            <v>2015</v>
          </cell>
          <cell r="D28268" t="str">
            <v>600230  Vehicle to Capital</v>
          </cell>
          <cell r="E28268" t="str">
            <v>District 8</v>
          </cell>
          <cell r="F28268" t="str">
            <v>Water</v>
          </cell>
        </row>
        <row r="28269">
          <cell r="B28269">
            <v>-7120.11</v>
          </cell>
          <cell r="C28269">
            <v>2015</v>
          </cell>
          <cell r="D28269" t="str">
            <v>600230  Vehicle to Capital</v>
          </cell>
          <cell r="E28269" t="str">
            <v>District 6</v>
          </cell>
          <cell r="F28269" t="str">
            <v>Water</v>
          </cell>
        </row>
        <row r="28270">
          <cell r="B28270">
            <v>-4662.92</v>
          </cell>
          <cell r="C28270">
            <v>2015</v>
          </cell>
          <cell r="D28270" t="str">
            <v>600230  Vehicle to Capital</v>
          </cell>
          <cell r="E28270" t="str">
            <v>District 6</v>
          </cell>
          <cell r="F28270" t="str">
            <v>Water</v>
          </cell>
        </row>
        <row r="28271">
          <cell r="B28271">
            <v>-175.78</v>
          </cell>
          <cell r="C28271">
            <v>2015</v>
          </cell>
          <cell r="D28271" t="str">
            <v>600230  Vehicle to Capital</v>
          </cell>
          <cell r="E28271" t="str">
            <v>District 6</v>
          </cell>
          <cell r="F28271" t="str">
            <v>Water</v>
          </cell>
        </row>
        <row r="28272">
          <cell r="B28272">
            <v>-7007.68</v>
          </cell>
          <cell r="C28272">
            <v>2015</v>
          </cell>
          <cell r="D28272" t="str">
            <v>600230  Vehicle to Capital</v>
          </cell>
          <cell r="E28272" t="str">
            <v>District 8</v>
          </cell>
          <cell r="F28272" t="str">
            <v>Water</v>
          </cell>
        </row>
        <row r="28273">
          <cell r="B28273">
            <v>-295.33</v>
          </cell>
          <cell r="C28273">
            <v>2015</v>
          </cell>
          <cell r="D28273" t="str">
            <v>600230  Vehicle to Capital</v>
          </cell>
          <cell r="E28273" t="str">
            <v>District 4</v>
          </cell>
          <cell r="F28273" t="str">
            <v>Water</v>
          </cell>
        </row>
        <row r="28274">
          <cell r="B28274">
            <v>-22.7</v>
          </cell>
          <cell r="C28274">
            <v>2015</v>
          </cell>
          <cell r="D28274" t="str">
            <v>600230  Vehicle to Capital</v>
          </cell>
          <cell r="E28274" t="str">
            <v>District 4</v>
          </cell>
          <cell r="F28274" t="str">
            <v>Water</v>
          </cell>
        </row>
        <row r="28275">
          <cell r="B28275">
            <v>-4381.03</v>
          </cell>
          <cell r="C28275">
            <v>2015</v>
          </cell>
          <cell r="D28275" t="str">
            <v>600230  Vehicle to Capital</v>
          </cell>
          <cell r="E28275" t="str">
            <v>District 6</v>
          </cell>
          <cell r="F28275" t="str">
            <v>Water</v>
          </cell>
        </row>
        <row r="28276">
          <cell r="B28276">
            <v>-7247.53</v>
          </cell>
          <cell r="C28276">
            <v>2015</v>
          </cell>
          <cell r="D28276" t="str">
            <v>600230  Vehicle to Capital</v>
          </cell>
          <cell r="E28276" t="str">
            <v>District 8</v>
          </cell>
          <cell r="F28276" t="str">
            <v>Water</v>
          </cell>
        </row>
        <row r="28277">
          <cell r="B28277">
            <v>-11569.23</v>
          </cell>
          <cell r="C28277">
            <v>2015</v>
          </cell>
          <cell r="D28277" t="str">
            <v>600230  Vehicle to Capital</v>
          </cell>
          <cell r="E28277" t="str">
            <v>District 1</v>
          </cell>
          <cell r="F28277" t="str">
            <v>Water</v>
          </cell>
        </row>
        <row r="28278">
          <cell r="B28278">
            <v>-103.62</v>
          </cell>
          <cell r="C28278">
            <v>2015</v>
          </cell>
          <cell r="D28278" t="str">
            <v>600230  Vehicle to Capital</v>
          </cell>
          <cell r="E28278" t="str">
            <v>Informal Settlements</v>
          </cell>
          <cell r="F28278" t="str">
            <v>Water</v>
          </cell>
        </row>
        <row r="28279">
          <cell r="B28279">
            <v>2601078</v>
          </cell>
          <cell r="C28279">
            <v>2015</v>
          </cell>
          <cell r="D28279" t="str">
            <v>600070  Rental of Vehicles, Plant and Equipment</v>
          </cell>
          <cell r="E28279" t="str">
            <v>District 8</v>
          </cell>
          <cell r="F28279" t="str">
            <v>Water</v>
          </cell>
        </row>
        <row r="28280">
          <cell r="B28280">
            <v>734211.24</v>
          </cell>
          <cell r="C28280">
            <v>2015</v>
          </cell>
          <cell r="D28280" t="str">
            <v>600070  Rental of Vehicles, Plant and Equipment</v>
          </cell>
          <cell r="E28280" t="str">
            <v>District 8</v>
          </cell>
          <cell r="F28280" t="str">
            <v>Water</v>
          </cell>
        </row>
        <row r="28281">
          <cell r="B28281">
            <v>14879275.789999999</v>
          </cell>
          <cell r="C28281">
            <v>2015</v>
          </cell>
          <cell r="D28281" t="str">
            <v>600070  Rental of Vehicles, Plant and Equipment</v>
          </cell>
          <cell r="E28281" t="str">
            <v>District 8</v>
          </cell>
          <cell r="F28281" t="str">
            <v>Water</v>
          </cell>
        </row>
        <row r="28282">
          <cell r="B28282">
            <v>2093227.28</v>
          </cell>
          <cell r="C28282">
            <v>2015</v>
          </cell>
          <cell r="D28282" t="str">
            <v>600070  Rental of Vehicles, Plant and Equipment</v>
          </cell>
          <cell r="E28282" t="str">
            <v>District 6</v>
          </cell>
          <cell r="F28282" t="str">
            <v>Water</v>
          </cell>
        </row>
        <row r="28283">
          <cell r="B28283">
            <v>2998940.79</v>
          </cell>
          <cell r="C28283">
            <v>2015</v>
          </cell>
          <cell r="D28283" t="str">
            <v>600070  Rental of Vehicles, Plant and Equipment</v>
          </cell>
          <cell r="E28283" t="str">
            <v>District 6</v>
          </cell>
          <cell r="F28283" t="str">
            <v>Water</v>
          </cell>
        </row>
        <row r="28284">
          <cell r="B28284">
            <v>2370969.34</v>
          </cell>
          <cell r="C28284">
            <v>2015</v>
          </cell>
          <cell r="D28284" t="str">
            <v>600070  Rental of Vehicles, Plant and Equipment</v>
          </cell>
          <cell r="E28284" t="str">
            <v>District 6</v>
          </cell>
          <cell r="F28284" t="str">
            <v>Water</v>
          </cell>
        </row>
        <row r="28285">
          <cell r="B28285">
            <v>1680476.49</v>
          </cell>
          <cell r="C28285">
            <v>2015</v>
          </cell>
          <cell r="D28285" t="str">
            <v>600070  Rental of Vehicles, Plant and Equipment</v>
          </cell>
          <cell r="E28285" t="str">
            <v>District 6</v>
          </cell>
          <cell r="F28285" t="str">
            <v>Water</v>
          </cell>
        </row>
        <row r="28286">
          <cell r="B28286">
            <v>30313.94</v>
          </cell>
          <cell r="C28286">
            <v>2015</v>
          </cell>
          <cell r="D28286" t="str">
            <v>600070  Rental of Vehicles, Plant and Equipment</v>
          </cell>
          <cell r="E28286" t="str">
            <v>District 6</v>
          </cell>
          <cell r="F28286" t="str">
            <v>Water</v>
          </cell>
        </row>
        <row r="28287">
          <cell r="B28287">
            <v>11167.2</v>
          </cell>
          <cell r="C28287">
            <v>2015</v>
          </cell>
          <cell r="D28287" t="str">
            <v>600070  Rental of Vehicles, Plant and Equipment</v>
          </cell>
          <cell r="E28287" t="str">
            <v>District 6</v>
          </cell>
          <cell r="F28287" t="str">
            <v>Water</v>
          </cell>
        </row>
        <row r="28288">
          <cell r="B28288">
            <v>625440.39</v>
          </cell>
          <cell r="C28288">
            <v>2015</v>
          </cell>
          <cell r="D28288" t="str">
            <v>600070  Rental of Vehicles, Plant and Equipment</v>
          </cell>
          <cell r="E28288" t="str">
            <v>District 4</v>
          </cell>
          <cell r="F28288" t="str">
            <v>Water</v>
          </cell>
        </row>
        <row r="28289">
          <cell r="B28289">
            <v>1209753.51</v>
          </cell>
          <cell r="C28289">
            <v>2015</v>
          </cell>
          <cell r="D28289" t="str">
            <v>600070  Rental of Vehicles, Plant and Equipment</v>
          </cell>
          <cell r="E28289" t="str">
            <v>District 4</v>
          </cell>
          <cell r="F28289" t="str">
            <v>Water</v>
          </cell>
        </row>
        <row r="28290">
          <cell r="B28290">
            <v>2436613.2200000002</v>
          </cell>
          <cell r="C28290">
            <v>2015</v>
          </cell>
          <cell r="D28290" t="str">
            <v>600070  Rental of Vehicles, Plant and Equipment</v>
          </cell>
          <cell r="E28290" t="str">
            <v>District 4</v>
          </cell>
          <cell r="F28290" t="str">
            <v>Water</v>
          </cell>
        </row>
        <row r="28291">
          <cell r="B28291">
            <v>69196.22</v>
          </cell>
          <cell r="C28291">
            <v>2015</v>
          </cell>
          <cell r="D28291" t="str">
            <v>600070  Rental of Vehicles, Plant and Equipment</v>
          </cell>
          <cell r="E28291" t="str">
            <v>District 4</v>
          </cell>
          <cell r="F28291" t="str">
            <v>Water</v>
          </cell>
        </row>
        <row r="28292">
          <cell r="B28292">
            <v>1202368.67</v>
          </cell>
          <cell r="C28292">
            <v>2015</v>
          </cell>
          <cell r="D28292" t="str">
            <v>600070  Rental of Vehicles, Plant and Equipment</v>
          </cell>
          <cell r="E28292" t="str">
            <v>District 3</v>
          </cell>
          <cell r="F28292" t="str">
            <v>Water</v>
          </cell>
        </row>
        <row r="28293">
          <cell r="B28293">
            <v>1144120.54</v>
          </cell>
          <cell r="C28293">
            <v>2015</v>
          </cell>
          <cell r="D28293" t="str">
            <v>600070  Rental of Vehicles, Plant and Equipment</v>
          </cell>
          <cell r="E28293" t="str">
            <v>District 6</v>
          </cell>
          <cell r="F28293" t="str">
            <v>Water</v>
          </cell>
        </row>
        <row r="28294">
          <cell r="B28294">
            <v>2268017.64</v>
          </cell>
          <cell r="C28294">
            <v>2015</v>
          </cell>
          <cell r="D28294" t="str">
            <v>600070  Rental of Vehicles, Plant and Equipment</v>
          </cell>
          <cell r="E28294" t="str">
            <v>District 8</v>
          </cell>
          <cell r="F28294" t="str">
            <v>Water</v>
          </cell>
        </row>
        <row r="28295">
          <cell r="B28295">
            <v>5902520.8300000001</v>
          </cell>
          <cell r="C28295">
            <v>2015</v>
          </cell>
          <cell r="D28295" t="str">
            <v>600070  Rental of Vehicles, Plant and Equipment</v>
          </cell>
          <cell r="E28295" t="str">
            <v>District 1</v>
          </cell>
          <cell r="F28295" t="str">
            <v>Water</v>
          </cell>
        </row>
        <row r="28296">
          <cell r="B28296">
            <v>920.6</v>
          </cell>
          <cell r="C28296">
            <v>2015</v>
          </cell>
          <cell r="D28296" t="str">
            <v>600070  Rental of Vehicles, Plant and Equipment</v>
          </cell>
          <cell r="E28296" t="str">
            <v>District 1</v>
          </cell>
          <cell r="F28296" t="str">
            <v>Water</v>
          </cell>
        </row>
        <row r="28297">
          <cell r="B28297">
            <v>2534044.48</v>
          </cell>
          <cell r="C28297">
            <v>2015</v>
          </cell>
          <cell r="D28297" t="str">
            <v>600070  Rental of Vehicles, Plant and Equipment</v>
          </cell>
          <cell r="E28297" t="str">
            <v>Logistics</v>
          </cell>
          <cell r="F28297" t="str">
            <v>Water</v>
          </cell>
        </row>
        <row r="28298">
          <cell r="B28298">
            <v>659404.64</v>
          </cell>
          <cell r="C28298">
            <v>2015</v>
          </cell>
          <cell r="D28298" t="str">
            <v>600070  Rental of Vehicles, Plant and Equipment</v>
          </cell>
          <cell r="E28298" t="str">
            <v>Logistics</v>
          </cell>
          <cell r="F28298" t="str">
            <v>Water</v>
          </cell>
        </row>
        <row r="28299">
          <cell r="B28299">
            <v>920859.92</v>
          </cell>
          <cell r="C28299">
            <v>2015</v>
          </cell>
          <cell r="D28299" t="str">
            <v>600070  Rental of Vehicles, Plant and Equipment</v>
          </cell>
          <cell r="E28299" t="str">
            <v>Logistics</v>
          </cell>
          <cell r="F28299" t="str">
            <v>Water</v>
          </cell>
        </row>
        <row r="28300">
          <cell r="B28300">
            <v>2097.21</v>
          </cell>
          <cell r="C28300">
            <v>2015</v>
          </cell>
          <cell r="D28300" t="str">
            <v>600070  Rental of Vehicles, Plant and Equipment</v>
          </cell>
          <cell r="E28300" t="str">
            <v>Logistics</v>
          </cell>
          <cell r="F28300" t="str">
            <v>Water</v>
          </cell>
        </row>
        <row r="28301">
          <cell r="B28301">
            <v>0</v>
          </cell>
          <cell r="C28301">
            <v>2015</v>
          </cell>
          <cell r="D28301" t="str">
            <v>600070  Rental of Vehicles, Plant and Equipment</v>
          </cell>
          <cell r="E28301" t="str">
            <v>TOC</v>
          </cell>
          <cell r="F28301" t="str">
            <v>Water</v>
          </cell>
        </row>
        <row r="28302">
          <cell r="B28302">
            <v>270264.05</v>
          </cell>
          <cell r="C28302">
            <v>2015</v>
          </cell>
          <cell r="D28302" t="str">
            <v>600070  Rental of Vehicles, Plant and Equipment</v>
          </cell>
          <cell r="E28302" t="str">
            <v>Informal Settlements</v>
          </cell>
          <cell r="F28302" t="str">
            <v>Water</v>
          </cell>
        </row>
        <row r="28303">
          <cell r="B28303">
            <v>727379.26</v>
          </cell>
          <cell r="C28303">
            <v>2015</v>
          </cell>
          <cell r="D28303" t="str">
            <v>600070  Rental of Vehicles, Plant and Equipment</v>
          </cell>
          <cell r="E28303" t="str">
            <v>TOC</v>
          </cell>
          <cell r="F28303" t="str">
            <v>Water</v>
          </cell>
        </row>
        <row r="28304">
          <cell r="B28304">
            <v>483135.3</v>
          </cell>
          <cell r="C28304">
            <v>2015</v>
          </cell>
          <cell r="D28304" t="str">
            <v>600070  Rental of Vehicles, Plant and Equipment</v>
          </cell>
          <cell r="E28304" t="str">
            <v>Informal Settlements</v>
          </cell>
          <cell r="F28304" t="str">
            <v>Water</v>
          </cell>
        </row>
        <row r="28305">
          <cell r="B28305">
            <v>8394531.8499999996</v>
          </cell>
          <cell r="C28305">
            <v>2015</v>
          </cell>
          <cell r="D28305" t="str">
            <v>600070  Rental of Vehicles, Plant and Equipment</v>
          </cell>
          <cell r="E28305" t="str">
            <v>District 7</v>
          </cell>
          <cell r="F28305" t="str">
            <v>Sewer</v>
          </cell>
        </row>
        <row r="28306">
          <cell r="B28306">
            <v>2507774.5499999998</v>
          </cell>
          <cell r="C28306">
            <v>2015</v>
          </cell>
          <cell r="D28306" t="str">
            <v>600070  Rental of Vehicles, Plant and Equipment</v>
          </cell>
          <cell r="E28306" t="str">
            <v>District 6</v>
          </cell>
          <cell r="F28306" t="str">
            <v>Sewer</v>
          </cell>
        </row>
        <row r="28307">
          <cell r="B28307">
            <v>30020.44</v>
          </cell>
          <cell r="C28307">
            <v>2015</v>
          </cell>
          <cell r="D28307" t="str">
            <v>600070  Rental of Vehicles, Plant and Equipment</v>
          </cell>
          <cell r="E28307" t="str">
            <v>District 6</v>
          </cell>
          <cell r="F28307" t="str">
            <v>Sewer</v>
          </cell>
        </row>
        <row r="28308">
          <cell r="B28308">
            <v>1554584.38</v>
          </cell>
          <cell r="C28308">
            <v>2015</v>
          </cell>
          <cell r="D28308" t="str">
            <v>600070  Rental of Vehicles, Plant and Equipment</v>
          </cell>
          <cell r="E28308" t="str">
            <v>District 6</v>
          </cell>
          <cell r="F28308" t="str">
            <v>Sewer</v>
          </cell>
        </row>
        <row r="28309">
          <cell r="B28309">
            <v>1696688</v>
          </cell>
          <cell r="C28309">
            <v>2015</v>
          </cell>
          <cell r="D28309" t="str">
            <v>600070  Rental of Vehicles, Plant and Equipment</v>
          </cell>
          <cell r="E28309" t="str">
            <v>District 6</v>
          </cell>
          <cell r="F28309" t="str">
            <v>Sewer</v>
          </cell>
        </row>
        <row r="28310">
          <cell r="B28310">
            <v>886280.93</v>
          </cell>
          <cell r="C28310">
            <v>2015</v>
          </cell>
          <cell r="D28310" t="str">
            <v>600070  Rental of Vehicles, Plant and Equipment</v>
          </cell>
          <cell r="E28310" t="str">
            <v>District 6</v>
          </cell>
          <cell r="F28310" t="str">
            <v>Sewer</v>
          </cell>
        </row>
        <row r="28311">
          <cell r="B28311">
            <v>1273312.29</v>
          </cell>
          <cell r="C28311">
            <v>2015</v>
          </cell>
          <cell r="D28311" t="str">
            <v>600070  Rental of Vehicles, Plant and Equipment</v>
          </cell>
          <cell r="E28311" t="str">
            <v>District 4</v>
          </cell>
          <cell r="F28311" t="str">
            <v>Sewer</v>
          </cell>
        </row>
        <row r="28312">
          <cell r="B28312">
            <v>2063289.66</v>
          </cell>
          <cell r="C28312">
            <v>2015</v>
          </cell>
          <cell r="D28312" t="str">
            <v>600070  Rental of Vehicles, Plant and Equipment</v>
          </cell>
          <cell r="E28312" t="str">
            <v>District 4</v>
          </cell>
          <cell r="F28312" t="str">
            <v>Sewer</v>
          </cell>
        </row>
        <row r="28313">
          <cell r="B28313">
            <v>3642078.27</v>
          </cell>
          <cell r="C28313">
            <v>2015</v>
          </cell>
          <cell r="D28313" t="str">
            <v>600070  Rental of Vehicles, Plant and Equipment</v>
          </cell>
          <cell r="E28313" t="str">
            <v>District 4</v>
          </cell>
          <cell r="F28313" t="str">
            <v>Sewer</v>
          </cell>
        </row>
        <row r="28314">
          <cell r="B28314">
            <v>1889694.66</v>
          </cell>
          <cell r="C28314">
            <v>2015</v>
          </cell>
          <cell r="D28314" t="str">
            <v>600070  Rental of Vehicles, Plant and Equipment</v>
          </cell>
          <cell r="E28314" t="str">
            <v>District 3</v>
          </cell>
          <cell r="F28314" t="str">
            <v>Sewer</v>
          </cell>
        </row>
        <row r="28315">
          <cell r="B28315">
            <v>7406.64</v>
          </cell>
          <cell r="C28315">
            <v>2015</v>
          </cell>
          <cell r="D28315" t="str">
            <v>600070  Rental of Vehicles, Plant and Equipment</v>
          </cell>
          <cell r="E28315" t="str">
            <v>TOC</v>
          </cell>
          <cell r="F28315" t="str">
            <v>Sewer</v>
          </cell>
        </row>
        <row r="28316">
          <cell r="B28316">
            <v>877285.45</v>
          </cell>
          <cell r="C28316">
            <v>2015</v>
          </cell>
          <cell r="D28316" t="str">
            <v>600070  Rental of Vehicles, Plant and Equipment</v>
          </cell>
          <cell r="E28316" t="str">
            <v>District 6</v>
          </cell>
          <cell r="F28316" t="str">
            <v>Sewer</v>
          </cell>
        </row>
        <row r="28317">
          <cell r="B28317">
            <v>2570631.41</v>
          </cell>
          <cell r="C28317">
            <v>2015</v>
          </cell>
          <cell r="D28317" t="str">
            <v>600070  Rental of Vehicles, Plant and Equipment</v>
          </cell>
          <cell r="E28317" t="str">
            <v>District 7</v>
          </cell>
          <cell r="F28317" t="str">
            <v>Sewer</v>
          </cell>
        </row>
        <row r="28318">
          <cell r="B28318">
            <v>3739113.26</v>
          </cell>
          <cell r="C28318">
            <v>2015</v>
          </cell>
          <cell r="D28318" t="str">
            <v>600070  Rental of Vehicles, Plant and Equipment</v>
          </cell>
          <cell r="E28318" t="str">
            <v>District 1</v>
          </cell>
          <cell r="F28318" t="str">
            <v>Sewer</v>
          </cell>
        </row>
        <row r="28319">
          <cell r="B28319">
            <v>2585457.54</v>
          </cell>
          <cell r="C28319">
            <v>2015</v>
          </cell>
          <cell r="D28319" t="str">
            <v>600070  Rental of Vehicles, Plant and Equipment</v>
          </cell>
          <cell r="E28319" t="str">
            <v>Logistics</v>
          </cell>
          <cell r="F28319" t="str">
            <v>Sewer</v>
          </cell>
        </row>
        <row r="28320">
          <cell r="B28320">
            <v>6614.97</v>
          </cell>
          <cell r="C28320">
            <v>2015</v>
          </cell>
          <cell r="D28320" t="str">
            <v>600070  Rental of Vehicles, Plant and Equipment</v>
          </cell>
          <cell r="E28320" t="str">
            <v>Informal Settlements</v>
          </cell>
          <cell r="F28320" t="str">
            <v>Sewer</v>
          </cell>
        </row>
        <row r="28321">
          <cell r="B28321">
            <v>368655.86</v>
          </cell>
          <cell r="C28321">
            <v>2015</v>
          </cell>
          <cell r="D28321" t="str">
            <v>600070  Rental of Vehicles, Plant and Equipment</v>
          </cell>
          <cell r="E28321" t="str">
            <v>Informal Settlements</v>
          </cell>
          <cell r="F28321" t="str">
            <v>Sewer</v>
          </cell>
        </row>
        <row r="28322">
          <cell r="B28322">
            <v>792.47</v>
          </cell>
          <cell r="C28322">
            <v>2015</v>
          </cell>
          <cell r="D28322" t="str">
            <v>600090  Hire of Hall/Civic/Recreation Centre</v>
          </cell>
          <cell r="E28322" t="str">
            <v>Logistics</v>
          </cell>
          <cell r="F28322" t="str">
            <v>Water</v>
          </cell>
        </row>
        <row r="28323">
          <cell r="B28323">
            <v>-13362951.15</v>
          </cell>
          <cell r="C28323">
            <v>2015</v>
          </cell>
          <cell r="D28323" t="str">
            <v>600110  Labour to Operating</v>
          </cell>
          <cell r="E28323" t="str">
            <v>Informal Settlements</v>
          </cell>
          <cell r="F28323" t="str">
            <v>Water</v>
          </cell>
        </row>
        <row r="28324">
          <cell r="B28324">
            <v>-13489145.26</v>
          </cell>
          <cell r="C28324">
            <v>2015</v>
          </cell>
          <cell r="D28324" t="str">
            <v>600110  Labour to Operating</v>
          </cell>
          <cell r="E28324" t="str">
            <v>Logistics</v>
          </cell>
          <cell r="F28324" t="str">
            <v>Water</v>
          </cell>
        </row>
        <row r="28325">
          <cell r="B28325">
            <v>-30569454.100000001</v>
          </cell>
          <cell r="C28325">
            <v>2015</v>
          </cell>
          <cell r="D28325" t="str">
            <v>600110  Labour to Operating</v>
          </cell>
          <cell r="E28325" t="str">
            <v>District 1</v>
          </cell>
          <cell r="F28325" t="str">
            <v>Water</v>
          </cell>
        </row>
        <row r="28326">
          <cell r="B28326">
            <v>-18470448.280000001</v>
          </cell>
          <cell r="C28326">
            <v>2015</v>
          </cell>
          <cell r="D28326" t="str">
            <v>600110  Labour to Operating</v>
          </cell>
          <cell r="E28326" t="str">
            <v>District 8</v>
          </cell>
          <cell r="F28326" t="str">
            <v>Water</v>
          </cell>
        </row>
        <row r="28327">
          <cell r="B28327">
            <v>-12036825.33</v>
          </cell>
          <cell r="C28327">
            <v>2015</v>
          </cell>
          <cell r="D28327" t="str">
            <v>600110  Labour to Operating</v>
          </cell>
          <cell r="E28327" t="str">
            <v>District 6</v>
          </cell>
          <cell r="F28327" t="str">
            <v>Water</v>
          </cell>
        </row>
        <row r="28328">
          <cell r="B28328">
            <v>-7281757.3499999996</v>
          </cell>
          <cell r="C28328">
            <v>2015</v>
          </cell>
          <cell r="D28328" t="str">
            <v>600110  Labour to Operating</v>
          </cell>
          <cell r="E28328" t="str">
            <v>District 3</v>
          </cell>
          <cell r="F28328" t="str">
            <v>Water</v>
          </cell>
        </row>
        <row r="28329">
          <cell r="B28329">
            <v>414.52</v>
          </cell>
          <cell r="C28329">
            <v>2015</v>
          </cell>
          <cell r="D28329" t="str">
            <v>600110  Labour to Operating</v>
          </cell>
          <cell r="E28329" t="str">
            <v>District 4</v>
          </cell>
          <cell r="F28329" t="str">
            <v>Water</v>
          </cell>
        </row>
        <row r="28330">
          <cell r="B28330">
            <v>-11608280.74</v>
          </cell>
          <cell r="C28330">
            <v>2015</v>
          </cell>
          <cell r="D28330" t="str">
            <v>600110  Labour to Operating</v>
          </cell>
          <cell r="E28330" t="str">
            <v>District 4</v>
          </cell>
          <cell r="F28330" t="str">
            <v>Water</v>
          </cell>
        </row>
        <row r="28331">
          <cell r="B28331">
            <v>-12418220.539999999</v>
          </cell>
          <cell r="C28331">
            <v>2015</v>
          </cell>
          <cell r="D28331" t="str">
            <v>600110  Labour to Operating</v>
          </cell>
          <cell r="E28331" t="str">
            <v>District 4</v>
          </cell>
          <cell r="F28331" t="str">
            <v>Water</v>
          </cell>
        </row>
        <row r="28332">
          <cell r="B28332">
            <v>-6227202.0700000003</v>
          </cell>
          <cell r="C28332">
            <v>2015</v>
          </cell>
          <cell r="D28332" t="str">
            <v>600110  Labour to Operating</v>
          </cell>
          <cell r="E28332" t="str">
            <v>District 4</v>
          </cell>
          <cell r="F28332" t="str">
            <v>Water</v>
          </cell>
        </row>
        <row r="28333">
          <cell r="B28333">
            <v>-21241111.77</v>
          </cell>
          <cell r="C28333">
            <v>2015</v>
          </cell>
          <cell r="D28333" t="str">
            <v>600110  Labour to Operating</v>
          </cell>
          <cell r="E28333" t="str">
            <v>District 8</v>
          </cell>
          <cell r="F28333" t="str">
            <v>Water</v>
          </cell>
        </row>
        <row r="28334">
          <cell r="B28334">
            <v>-12956203.66</v>
          </cell>
          <cell r="C28334">
            <v>2015</v>
          </cell>
          <cell r="D28334" t="str">
            <v>600110  Labour to Operating</v>
          </cell>
          <cell r="E28334" t="str">
            <v>District 6</v>
          </cell>
          <cell r="F28334" t="str">
            <v>Water</v>
          </cell>
        </row>
        <row r="28335">
          <cell r="B28335">
            <v>-4699213.74</v>
          </cell>
          <cell r="C28335">
            <v>2015</v>
          </cell>
          <cell r="D28335" t="str">
            <v>600110  Labour to Operating</v>
          </cell>
          <cell r="E28335" t="str">
            <v>District 6</v>
          </cell>
          <cell r="F28335" t="str">
            <v>Water</v>
          </cell>
        </row>
        <row r="28336">
          <cell r="B28336">
            <v>-17756528.789999999</v>
          </cell>
          <cell r="C28336">
            <v>2015</v>
          </cell>
          <cell r="D28336" t="str">
            <v>600110  Labour to Operating</v>
          </cell>
          <cell r="E28336" t="str">
            <v>District 6</v>
          </cell>
          <cell r="F28336" t="str">
            <v>Water</v>
          </cell>
        </row>
        <row r="28337">
          <cell r="B28337">
            <v>-9062588.0999999996</v>
          </cell>
          <cell r="C28337">
            <v>2015</v>
          </cell>
          <cell r="D28337" t="str">
            <v>600110  Labour to Operating</v>
          </cell>
          <cell r="E28337" t="str">
            <v>District 6</v>
          </cell>
          <cell r="F28337" t="str">
            <v>Water</v>
          </cell>
        </row>
        <row r="28338">
          <cell r="B28338">
            <v>-1389828.13</v>
          </cell>
          <cell r="C28338">
            <v>2015</v>
          </cell>
          <cell r="D28338" t="str">
            <v>600110  Labour to Operating</v>
          </cell>
          <cell r="E28338" t="str">
            <v>District 8</v>
          </cell>
          <cell r="F28338" t="str">
            <v>Water</v>
          </cell>
        </row>
        <row r="28339">
          <cell r="B28339">
            <v>-45949852.090000004</v>
          </cell>
          <cell r="C28339">
            <v>2015</v>
          </cell>
          <cell r="D28339" t="str">
            <v>600110  Labour to Operating</v>
          </cell>
          <cell r="E28339" t="str">
            <v>District 8</v>
          </cell>
          <cell r="F28339" t="str">
            <v>Water</v>
          </cell>
        </row>
        <row r="28340">
          <cell r="B28340">
            <v>-175381.05</v>
          </cell>
          <cell r="C28340">
            <v>2015</v>
          </cell>
          <cell r="D28340" t="str">
            <v>600110  Labour to Operating</v>
          </cell>
          <cell r="E28340" t="str">
            <v>Informal Settlements</v>
          </cell>
          <cell r="F28340" t="str">
            <v>Sewer</v>
          </cell>
        </row>
        <row r="28341">
          <cell r="B28341">
            <v>-25537124.129999999</v>
          </cell>
          <cell r="C28341">
            <v>2015</v>
          </cell>
          <cell r="D28341" t="str">
            <v>600110  Labour to Operating</v>
          </cell>
          <cell r="E28341" t="str">
            <v>Informal Settlements</v>
          </cell>
          <cell r="F28341" t="str">
            <v>Sewer</v>
          </cell>
        </row>
        <row r="28342">
          <cell r="B28342">
            <v>248.71</v>
          </cell>
          <cell r="C28342">
            <v>2015</v>
          </cell>
          <cell r="D28342" t="str">
            <v>600110  Labour to Operating</v>
          </cell>
          <cell r="E28342" t="str">
            <v>Logistics</v>
          </cell>
          <cell r="F28342" t="str">
            <v>Sewer</v>
          </cell>
        </row>
        <row r="28343">
          <cell r="B28343">
            <v>-5411835.1299999999</v>
          </cell>
          <cell r="C28343">
            <v>2015</v>
          </cell>
          <cell r="D28343" t="str">
            <v>600110  Labour to Operating</v>
          </cell>
          <cell r="E28343" t="str">
            <v>Logistics</v>
          </cell>
          <cell r="F28343" t="str">
            <v>Sewer</v>
          </cell>
        </row>
        <row r="28344">
          <cell r="B28344">
            <v>-15079719.43</v>
          </cell>
          <cell r="C28344">
            <v>2015</v>
          </cell>
          <cell r="D28344" t="str">
            <v>600110  Labour to Operating</v>
          </cell>
          <cell r="E28344" t="str">
            <v>Logistics</v>
          </cell>
          <cell r="F28344" t="str">
            <v>Sewer</v>
          </cell>
        </row>
        <row r="28345">
          <cell r="B28345">
            <v>-9465125.3699999992</v>
          </cell>
          <cell r="C28345">
            <v>2015</v>
          </cell>
          <cell r="D28345" t="str">
            <v>600110  Labour to Operating</v>
          </cell>
          <cell r="E28345" t="str">
            <v>District 1</v>
          </cell>
          <cell r="F28345" t="str">
            <v>Sewer</v>
          </cell>
        </row>
        <row r="28346">
          <cell r="B28346">
            <v>-3836014.93</v>
          </cell>
          <cell r="C28346">
            <v>2015</v>
          </cell>
          <cell r="D28346" t="str">
            <v>600110  Labour to Operating</v>
          </cell>
          <cell r="E28346" t="str">
            <v>District 1</v>
          </cell>
          <cell r="F28346" t="str">
            <v>Sewer</v>
          </cell>
        </row>
        <row r="28347">
          <cell r="B28347">
            <v>-23274738.170000002</v>
          </cell>
          <cell r="C28347">
            <v>2015</v>
          </cell>
          <cell r="D28347" t="str">
            <v>600110  Labour to Operating</v>
          </cell>
          <cell r="E28347" t="str">
            <v>District 7</v>
          </cell>
          <cell r="F28347" t="str">
            <v>Sewer</v>
          </cell>
        </row>
        <row r="28348">
          <cell r="B28348">
            <v>-7335675.7199999997</v>
          </cell>
          <cell r="C28348">
            <v>2015</v>
          </cell>
          <cell r="D28348" t="str">
            <v>600110  Labour to Operating</v>
          </cell>
          <cell r="E28348" t="str">
            <v>District 6</v>
          </cell>
          <cell r="F28348" t="str">
            <v>Sewer</v>
          </cell>
        </row>
        <row r="28349">
          <cell r="B28349">
            <v>-8811922.0800000001</v>
          </cell>
          <cell r="C28349">
            <v>2015</v>
          </cell>
          <cell r="D28349" t="str">
            <v>600110  Labour to Operating</v>
          </cell>
          <cell r="E28349" t="str">
            <v>District 3</v>
          </cell>
          <cell r="F28349" t="str">
            <v>Sewer</v>
          </cell>
        </row>
        <row r="28350">
          <cell r="B28350">
            <v>-10701599.91</v>
          </cell>
          <cell r="C28350">
            <v>2015</v>
          </cell>
          <cell r="D28350" t="str">
            <v>600110  Labour to Operating</v>
          </cell>
          <cell r="E28350" t="str">
            <v>District 4</v>
          </cell>
          <cell r="F28350" t="str">
            <v>Sewer</v>
          </cell>
        </row>
        <row r="28351">
          <cell r="B28351">
            <v>-13264010.369999999</v>
          </cell>
          <cell r="C28351">
            <v>2015</v>
          </cell>
          <cell r="D28351" t="str">
            <v>600110  Labour to Operating</v>
          </cell>
          <cell r="E28351" t="str">
            <v>District 4</v>
          </cell>
          <cell r="F28351" t="str">
            <v>Sewer</v>
          </cell>
        </row>
        <row r="28352">
          <cell r="B28352">
            <v>-9518046</v>
          </cell>
          <cell r="C28352">
            <v>2015</v>
          </cell>
          <cell r="D28352" t="str">
            <v>600110  Labour to Operating</v>
          </cell>
          <cell r="E28352" t="str">
            <v>District 4</v>
          </cell>
          <cell r="F28352" t="str">
            <v>Sewer</v>
          </cell>
        </row>
        <row r="28353">
          <cell r="B28353">
            <v>-8320827.9400000004</v>
          </cell>
          <cell r="C28353">
            <v>2015</v>
          </cell>
          <cell r="D28353" t="str">
            <v>600110  Labour to Operating</v>
          </cell>
          <cell r="E28353" t="str">
            <v>District 7</v>
          </cell>
          <cell r="F28353" t="str">
            <v>Sewer</v>
          </cell>
        </row>
        <row r="28354">
          <cell r="B28354">
            <v>-5964897.2599999998</v>
          </cell>
          <cell r="C28354">
            <v>2015</v>
          </cell>
          <cell r="D28354" t="str">
            <v>600110  Labour to Operating</v>
          </cell>
          <cell r="E28354" t="str">
            <v>District 6</v>
          </cell>
          <cell r="F28354" t="str">
            <v>Sewer</v>
          </cell>
        </row>
        <row r="28355">
          <cell r="B28355">
            <v>-6643212.1299999999</v>
          </cell>
          <cell r="C28355">
            <v>2015</v>
          </cell>
          <cell r="D28355" t="str">
            <v>600110  Labour to Operating</v>
          </cell>
          <cell r="E28355" t="str">
            <v>District 6</v>
          </cell>
          <cell r="F28355" t="str">
            <v>Sewer</v>
          </cell>
        </row>
        <row r="28356">
          <cell r="B28356">
            <v>-5785131.4500000002</v>
          </cell>
          <cell r="C28356">
            <v>2015</v>
          </cell>
          <cell r="D28356" t="str">
            <v>600110  Labour to Operating</v>
          </cell>
          <cell r="E28356" t="str">
            <v>District 6</v>
          </cell>
          <cell r="F28356" t="str">
            <v>Sewer</v>
          </cell>
        </row>
        <row r="28357">
          <cell r="B28357">
            <v>-5825920.9100000001</v>
          </cell>
          <cell r="C28357">
            <v>2015</v>
          </cell>
          <cell r="D28357" t="str">
            <v>600110  Labour to Operating</v>
          </cell>
          <cell r="E28357" t="str">
            <v>District 6</v>
          </cell>
          <cell r="F28357" t="str">
            <v>Sewer</v>
          </cell>
        </row>
        <row r="28358">
          <cell r="B28358">
            <v>-26182262.390000001</v>
          </cell>
          <cell r="C28358">
            <v>2015</v>
          </cell>
          <cell r="D28358" t="str">
            <v>600110  Labour to Operating</v>
          </cell>
          <cell r="E28358" t="str">
            <v>District 7</v>
          </cell>
          <cell r="F28358" t="str">
            <v>Sewer</v>
          </cell>
        </row>
        <row r="28359">
          <cell r="B28359">
            <v>-12176674.380000001</v>
          </cell>
          <cell r="C28359">
            <v>2015</v>
          </cell>
          <cell r="D28359" t="str">
            <v>600110  Labour to Operating</v>
          </cell>
          <cell r="E28359" t="str">
            <v>District 7</v>
          </cell>
          <cell r="F28359" t="str">
            <v>Sewer</v>
          </cell>
        </row>
        <row r="28360">
          <cell r="B28360">
            <v>1450.82</v>
          </cell>
          <cell r="C28360">
            <v>2015</v>
          </cell>
          <cell r="D28360" t="str">
            <v>600110  Labour to Operating</v>
          </cell>
          <cell r="E28360" t="str">
            <v>Logistics</v>
          </cell>
          <cell r="F28360" t="str">
            <v>Water</v>
          </cell>
        </row>
        <row r="28361">
          <cell r="B28361">
            <v>-73982.69</v>
          </cell>
          <cell r="C28361">
            <v>2015</v>
          </cell>
          <cell r="D28361" t="str">
            <v>600110  Labour to Operating</v>
          </cell>
          <cell r="E28361" t="str">
            <v>Informal Settlements</v>
          </cell>
          <cell r="F28361" t="str">
            <v>Water</v>
          </cell>
        </row>
        <row r="28362">
          <cell r="B28362">
            <v>352364.25</v>
          </cell>
          <cell r="C28362">
            <v>2015</v>
          </cell>
          <cell r="D28362" t="str">
            <v>600120  Office Rental</v>
          </cell>
          <cell r="E28362" t="str">
            <v>Logistics</v>
          </cell>
          <cell r="F28362" t="str">
            <v>Sewer</v>
          </cell>
        </row>
        <row r="28363">
          <cell r="B28363">
            <v>96670</v>
          </cell>
          <cell r="C28363">
            <v>2015</v>
          </cell>
          <cell r="D28363" t="str">
            <v>600120  Office Rental</v>
          </cell>
          <cell r="E28363" t="str">
            <v>District 1</v>
          </cell>
          <cell r="F28363" t="str">
            <v>Sewer</v>
          </cell>
        </row>
        <row r="28364">
          <cell r="B28364">
            <v>15354.08</v>
          </cell>
          <cell r="C28364">
            <v>2015</v>
          </cell>
          <cell r="D28364" t="str">
            <v>600120  Office Rental</v>
          </cell>
          <cell r="E28364" t="str">
            <v>Logistics</v>
          </cell>
          <cell r="F28364" t="str">
            <v>Water</v>
          </cell>
        </row>
        <row r="28365">
          <cell r="B28365">
            <v>644606.67000000004</v>
          </cell>
          <cell r="C28365">
            <v>2015</v>
          </cell>
          <cell r="D28365" t="str">
            <v>600120  Office Rental</v>
          </cell>
          <cell r="E28365" t="str">
            <v>TOC</v>
          </cell>
          <cell r="F28365" t="str">
            <v>Water</v>
          </cell>
        </row>
        <row r="28366">
          <cell r="B28366">
            <v>122634.96</v>
          </cell>
          <cell r="C28366">
            <v>2015</v>
          </cell>
          <cell r="D28366" t="str">
            <v>600120  Office Rental</v>
          </cell>
          <cell r="E28366" t="str">
            <v>Informal Settlements</v>
          </cell>
          <cell r="F28366" t="str">
            <v>Water</v>
          </cell>
        </row>
        <row r="28367">
          <cell r="B28367">
            <v>33534</v>
          </cell>
          <cell r="C28367">
            <v>2015</v>
          </cell>
          <cell r="D28367" t="str">
            <v>600120  Office Rental</v>
          </cell>
          <cell r="E28367" t="str">
            <v>TOC</v>
          </cell>
          <cell r="F28367" t="str">
            <v>Water</v>
          </cell>
        </row>
        <row r="28368">
          <cell r="B28368">
            <v>53894.400000000001</v>
          </cell>
          <cell r="C28368">
            <v>2015</v>
          </cell>
          <cell r="D28368" t="str">
            <v>600120  Office Rental</v>
          </cell>
          <cell r="E28368" t="str">
            <v>Logistics</v>
          </cell>
          <cell r="F28368" t="str">
            <v>Water</v>
          </cell>
        </row>
        <row r="28369">
          <cell r="B28369">
            <v>1486.94</v>
          </cell>
          <cell r="C28369">
            <v>2015</v>
          </cell>
          <cell r="D28369" t="str">
            <v>600120  Office Rental</v>
          </cell>
          <cell r="E28369" t="str">
            <v>District 1</v>
          </cell>
          <cell r="F28369" t="str">
            <v>Water</v>
          </cell>
        </row>
        <row r="28370">
          <cell r="B28370">
            <v>385528.64</v>
          </cell>
          <cell r="C28370">
            <v>2015</v>
          </cell>
          <cell r="D28370" t="str">
            <v>600120  Office Rental</v>
          </cell>
          <cell r="E28370" t="str">
            <v>District 1</v>
          </cell>
          <cell r="F28370" t="str">
            <v>Water</v>
          </cell>
        </row>
        <row r="28371">
          <cell r="B28371">
            <v>281584.32</v>
          </cell>
          <cell r="C28371">
            <v>2015</v>
          </cell>
          <cell r="D28371" t="str">
            <v>600120  Office Rental</v>
          </cell>
          <cell r="E28371" t="str">
            <v>District 8</v>
          </cell>
          <cell r="F28371" t="str">
            <v>Water</v>
          </cell>
        </row>
        <row r="28372">
          <cell r="B28372">
            <v>441915.36</v>
          </cell>
          <cell r="C28372">
            <v>2015</v>
          </cell>
          <cell r="D28372" t="str">
            <v>600120  Office Rental</v>
          </cell>
          <cell r="E28372" t="str">
            <v>District 3</v>
          </cell>
          <cell r="F28372" t="str">
            <v>Water</v>
          </cell>
        </row>
        <row r="28373">
          <cell r="B28373">
            <v>326262.71999999997</v>
          </cell>
          <cell r="C28373">
            <v>2015</v>
          </cell>
          <cell r="D28373" t="str">
            <v>600120  Office Rental</v>
          </cell>
          <cell r="E28373" t="str">
            <v>District 4</v>
          </cell>
          <cell r="F28373" t="str">
            <v>Water</v>
          </cell>
        </row>
        <row r="28374">
          <cell r="B28374">
            <v>332824.90999999997</v>
          </cell>
          <cell r="C28374">
            <v>2015</v>
          </cell>
          <cell r="D28374" t="str">
            <v>600120  Office Rental</v>
          </cell>
          <cell r="E28374" t="str">
            <v>District 8</v>
          </cell>
          <cell r="F28374" t="str">
            <v>Water</v>
          </cell>
        </row>
        <row r="28375">
          <cell r="B28375">
            <v>17157</v>
          </cell>
          <cell r="C28375">
            <v>2015</v>
          </cell>
          <cell r="D28375" t="str">
            <v>600120  Office Rental</v>
          </cell>
          <cell r="E28375" t="str">
            <v>District 6</v>
          </cell>
          <cell r="F28375" t="str">
            <v>Water</v>
          </cell>
        </row>
        <row r="28376">
          <cell r="B28376">
            <v>20464.150000000001</v>
          </cell>
          <cell r="C28376">
            <v>2015</v>
          </cell>
          <cell r="D28376" t="str">
            <v>600120  Office Rental</v>
          </cell>
          <cell r="E28376" t="str">
            <v>District 6</v>
          </cell>
          <cell r="F28376" t="str">
            <v>Water</v>
          </cell>
        </row>
        <row r="28377">
          <cell r="B28377">
            <v>33684</v>
          </cell>
          <cell r="C28377">
            <v>2015</v>
          </cell>
          <cell r="D28377" t="str">
            <v>600120  Office Rental</v>
          </cell>
          <cell r="E28377" t="str">
            <v>District 6</v>
          </cell>
          <cell r="F28377" t="str">
            <v>Water</v>
          </cell>
        </row>
        <row r="28378">
          <cell r="B28378">
            <v>4117.68</v>
          </cell>
          <cell r="C28378">
            <v>2015</v>
          </cell>
          <cell r="D28378" t="str">
            <v>600120  Office Rental</v>
          </cell>
          <cell r="E28378" t="str">
            <v>District 8</v>
          </cell>
          <cell r="F28378" t="str">
            <v>Water</v>
          </cell>
        </row>
        <row r="28379">
          <cell r="B28379">
            <v>1591695.28</v>
          </cell>
          <cell r="C28379">
            <v>2015</v>
          </cell>
          <cell r="D28379" t="str">
            <v>600120  Office Rental</v>
          </cell>
          <cell r="E28379" t="str">
            <v>District 8</v>
          </cell>
          <cell r="F28379" t="str">
            <v>Water</v>
          </cell>
        </row>
        <row r="28380">
          <cell r="B28380">
            <v>908493.6</v>
          </cell>
          <cell r="C28380">
            <v>2015</v>
          </cell>
          <cell r="D28380" t="str">
            <v>600120  Office Rental</v>
          </cell>
          <cell r="E28380" t="str">
            <v>District 8</v>
          </cell>
          <cell r="F28380" t="str">
            <v>Water</v>
          </cell>
        </row>
        <row r="28381">
          <cell r="B28381">
            <v>457.52</v>
          </cell>
          <cell r="C28381">
            <v>2015</v>
          </cell>
          <cell r="D28381" t="str">
            <v>600120  Office Rental</v>
          </cell>
          <cell r="E28381" t="str">
            <v>District 8</v>
          </cell>
          <cell r="F28381" t="str">
            <v>Water</v>
          </cell>
        </row>
        <row r="28382">
          <cell r="B28382">
            <v>-555709.05000000005</v>
          </cell>
          <cell r="C28382">
            <v>2015</v>
          </cell>
          <cell r="D28382" t="str">
            <v>600140  Plant &amp; Equipment to Operating</v>
          </cell>
          <cell r="E28382" t="str">
            <v>District 8</v>
          </cell>
          <cell r="F28382" t="str">
            <v>Water</v>
          </cell>
        </row>
        <row r="28383">
          <cell r="B28383">
            <v>-2295.37</v>
          </cell>
          <cell r="C28383">
            <v>2015</v>
          </cell>
          <cell r="D28383" t="str">
            <v>600140  Plant &amp; Equipment to Operating</v>
          </cell>
          <cell r="E28383" t="str">
            <v>District 8</v>
          </cell>
          <cell r="F28383" t="str">
            <v>Water</v>
          </cell>
        </row>
        <row r="28384">
          <cell r="B28384">
            <v>-39202.019999999997</v>
          </cell>
          <cell r="C28384">
            <v>2015</v>
          </cell>
          <cell r="D28384" t="str">
            <v>600140  Plant &amp; Equipment to Operating</v>
          </cell>
          <cell r="E28384" t="str">
            <v>District 6</v>
          </cell>
          <cell r="F28384" t="str">
            <v>Water</v>
          </cell>
        </row>
        <row r="28385">
          <cell r="B28385">
            <v>-56932.31</v>
          </cell>
          <cell r="C28385">
            <v>2015</v>
          </cell>
          <cell r="D28385" t="str">
            <v>600140  Plant &amp; Equipment to Operating</v>
          </cell>
          <cell r="E28385" t="str">
            <v>District 6</v>
          </cell>
          <cell r="F28385" t="str">
            <v>Water</v>
          </cell>
        </row>
        <row r="28386">
          <cell r="B28386">
            <v>-715.03</v>
          </cell>
          <cell r="C28386">
            <v>2015</v>
          </cell>
          <cell r="D28386" t="str">
            <v>600140  Plant &amp; Equipment to Operating</v>
          </cell>
          <cell r="E28386" t="str">
            <v>District 6</v>
          </cell>
          <cell r="F28386" t="str">
            <v>Water</v>
          </cell>
        </row>
        <row r="28387">
          <cell r="B28387">
            <v>-9381.68</v>
          </cell>
          <cell r="C28387">
            <v>2015</v>
          </cell>
          <cell r="D28387" t="str">
            <v>600140  Plant &amp; Equipment to Operating</v>
          </cell>
          <cell r="E28387" t="str">
            <v>District 6</v>
          </cell>
          <cell r="F28387" t="str">
            <v>Water</v>
          </cell>
        </row>
        <row r="28388">
          <cell r="B28388">
            <v>-187544.29</v>
          </cell>
          <cell r="C28388">
            <v>2015</v>
          </cell>
          <cell r="D28388" t="str">
            <v>600140  Plant &amp; Equipment to Operating</v>
          </cell>
          <cell r="E28388" t="str">
            <v>District 8</v>
          </cell>
          <cell r="F28388" t="str">
            <v>Water</v>
          </cell>
        </row>
        <row r="28389">
          <cell r="B28389">
            <v>0</v>
          </cell>
          <cell r="C28389">
            <v>2015</v>
          </cell>
          <cell r="D28389" t="str">
            <v>600140  Plant &amp; Equipment to Operating</v>
          </cell>
          <cell r="E28389" t="str">
            <v>District 4</v>
          </cell>
          <cell r="F28389" t="str">
            <v>Water</v>
          </cell>
        </row>
        <row r="28390">
          <cell r="B28390">
            <v>-181597.62</v>
          </cell>
          <cell r="C28390">
            <v>2015</v>
          </cell>
          <cell r="D28390" t="str">
            <v>600140  Plant &amp; Equipment to Operating</v>
          </cell>
          <cell r="E28390" t="str">
            <v>District 4</v>
          </cell>
          <cell r="F28390" t="str">
            <v>Water</v>
          </cell>
        </row>
        <row r="28391">
          <cell r="B28391">
            <v>-2037.6</v>
          </cell>
          <cell r="C28391">
            <v>2015</v>
          </cell>
          <cell r="D28391" t="str">
            <v>600140  Plant &amp; Equipment to Operating</v>
          </cell>
          <cell r="E28391" t="str">
            <v>District 3</v>
          </cell>
          <cell r="F28391" t="str">
            <v>Water</v>
          </cell>
        </row>
        <row r="28392">
          <cell r="B28392">
            <v>-33141.949999999997</v>
          </cell>
          <cell r="C28392">
            <v>2015</v>
          </cell>
          <cell r="D28392" t="str">
            <v>600140  Plant &amp; Equipment to Operating</v>
          </cell>
          <cell r="E28392" t="str">
            <v>District 6</v>
          </cell>
          <cell r="F28392" t="str">
            <v>Water</v>
          </cell>
        </row>
        <row r="28393">
          <cell r="B28393">
            <v>-2368.5500000000002</v>
          </cell>
          <cell r="C28393">
            <v>2015</v>
          </cell>
          <cell r="D28393" t="str">
            <v>600140  Plant &amp; Equipment to Operating</v>
          </cell>
          <cell r="E28393" t="str">
            <v>District 8</v>
          </cell>
          <cell r="F28393" t="str">
            <v>Water</v>
          </cell>
        </row>
        <row r="28394">
          <cell r="B28394">
            <v>-4634.6400000000003</v>
          </cell>
          <cell r="C28394">
            <v>2015</v>
          </cell>
          <cell r="D28394" t="str">
            <v>600140  Plant &amp; Equipment to Operating</v>
          </cell>
          <cell r="E28394" t="str">
            <v>District 1</v>
          </cell>
          <cell r="F28394" t="str">
            <v>Water</v>
          </cell>
        </row>
        <row r="28395">
          <cell r="B28395">
            <v>1826.82</v>
          </cell>
          <cell r="C28395">
            <v>2015</v>
          </cell>
          <cell r="D28395" t="str">
            <v>600140  Plant &amp; Equipment to Operating</v>
          </cell>
          <cell r="E28395" t="str">
            <v>District 7</v>
          </cell>
          <cell r="F28395" t="str">
            <v>Sewer</v>
          </cell>
        </row>
        <row r="28396">
          <cell r="B28396">
            <v>-2386345.92</v>
          </cell>
          <cell r="C28396">
            <v>2015</v>
          </cell>
          <cell r="D28396" t="str">
            <v>600140  Plant &amp; Equipment to Operating</v>
          </cell>
          <cell r="E28396" t="str">
            <v>District 7</v>
          </cell>
          <cell r="F28396" t="str">
            <v>Sewer</v>
          </cell>
        </row>
        <row r="28397">
          <cell r="B28397">
            <v>-25321.08</v>
          </cell>
          <cell r="C28397">
            <v>2015</v>
          </cell>
          <cell r="D28397" t="str">
            <v>600140  Plant &amp; Equipment to Operating</v>
          </cell>
          <cell r="E28397" t="str">
            <v>District 6</v>
          </cell>
          <cell r="F28397" t="str">
            <v>Sewer</v>
          </cell>
        </row>
        <row r="28398">
          <cell r="B28398">
            <v>-14716</v>
          </cell>
          <cell r="C28398">
            <v>2015</v>
          </cell>
          <cell r="D28398" t="str">
            <v>600140  Plant &amp; Equipment to Operating</v>
          </cell>
          <cell r="E28398" t="str">
            <v>District 6</v>
          </cell>
          <cell r="F28398" t="str">
            <v>Sewer</v>
          </cell>
        </row>
        <row r="28399">
          <cell r="B28399">
            <v>-729800.4</v>
          </cell>
          <cell r="C28399">
            <v>2015</v>
          </cell>
          <cell r="D28399" t="str">
            <v>600140  Plant &amp; Equipment to Operating</v>
          </cell>
          <cell r="E28399" t="str">
            <v>District 6</v>
          </cell>
          <cell r="F28399" t="str">
            <v>Sewer</v>
          </cell>
        </row>
        <row r="28400">
          <cell r="B28400">
            <v>-249275.89</v>
          </cell>
          <cell r="C28400">
            <v>2015</v>
          </cell>
          <cell r="D28400" t="str">
            <v>600140  Plant &amp; Equipment to Operating</v>
          </cell>
          <cell r="E28400" t="str">
            <v>District 6</v>
          </cell>
          <cell r="F28400" t="str">
            <v>Sewer</v>
          </cell>
        </row>
        <row r="28401">
          <cell r="B28401">
            <v>-329925.25</v>
          </cell>
          <cell r="C28401">
            <v>2015</v>
          </cell>
          <cell r="D28401" t="str">
            <v>600140  Plant &amp; Equipment to Operating</v>
          </cell>
          <cell r="E28401" t="str">
            <v>District 7</v>
          </cell>
          <cell r="F28401" t="str">
            <v>Sewer</v>
          </cell>
        </row>
        <row r="28402">
          <cell r="B28402">
            <v>-826426.15</v>
          </cell>
          <cell r="C28402">
            <v>2015</v>
          </cell>
          <cell r="D28402" t="str">
            <v>600140  Plant &amp; Equipment to Operating</v>
          </cell>
          <cell r="E28402" t="str">
            <v>District 4</v>
          </cell>
          <cell r="F28402" t="str">
            <v>Sewer</v>
          </cell>
        </row>
        <row r="28403">
          <cell r="B28403">
            <v>-188975.81</v>
          </cell>
          <cell r="C28403">
            <v>2015</v>
          </cell>
          <cell r="D28403" t="str">
            <v>600140  Plant &amp; Equipment to Operating</v>
          </cell>
          <cell r="E28403" t="str">
            <v>District 4</v>
          </cell>
          <cell r="F28403" t="str">
            <v>Sewer</v>
          </cell>
        </row>
        <row r="28404">
          <cell r="B28404">
            <v>-13305.88</v>
          </cell>
          <cell r="C28404">
            <v>2015</v>
          </cell>
          <cell r="D28404" t="str">
            <v>600140  Plant &amp; Equipment to Operating</v>
          </cell>
          <cell r="E28404" t="str">
            <v>District 4</v>
          </cell>
          <cell r="F28404" t="str">
            <v>Sewer</v>
          </cell>
        </row>
        <row r="28405">
          <cell r="B28405">
            <v>-1101232.24</v>
          </cell>
          <cell r="C28405">
            <v>2015</v>
          </cell>
          <cell r="D28405" t="str">
            <v>600140  Plant &amp; Equipment to Operating</v>
          </cell>
          <cell r="E28405" t="str">
            <v>District 3</v>
          </cell>
          <cell r="F28405" t="str">
            <v>Sewer</v>
          </cell>
        </row>
        <row r="28406">
          <cell r="B28406">
            <v>-234980.56</v>
          </cell>
          <cell r="C28406">
            <v>2015</v>
          </cell>
          <cell r="D28406" t="str">
            <v>600140  Plant &amp; Equipment to Operating</v>
          </cell>
          <cell r="E28406" t="str">
            <v>District 6</v>
          </cell>
          <cell r="F28406" t="str">
            <v>Sewer</v>
          </cell>
        </row>
        <row r="28407">
          <cell r="B28407">
            <v>-179101.3</v>
          </cell>
          <cell r="C28407">
            <v>2015</v>
          </cell>
          <cell r="D28407" t="str">
            <v>600140  Plant &amp; Equipment to Operating</v>
          </cell>
          <cell r="E28407" t="str">
            <v>District 7</v>
          </cell>
          <cell r="F28407" t="str">
            <v>Sewer</v>
          </cell>
        </row>
        <row r="28408">
          <cell r="B28408">
            <v>78733</v>
          </cell>
          <cell r="C28408">
            <v>2015</v>
          </cell>
          <cell r="D28408" t="str">
            <v>600150  Printing/Reproduction</v>
          </cell>
          <cell r="E28408" t="str">
            <v>District 8</v>
          </cell>
          <cell r="F28408" t="str">
            <v>Water</v>
          </cell>
        </row>
        <row r="28409">
          <cell r="B28409">
            <v>0</v>
          </cell>
          <cell r="C28409">
            <v>2015</v>
          </cell>
          <cell r="D28409" t="str">
            <v>600150  Printing/Reproduction</v>
          </cell>
          <cell r="E28409" t="str">
            <v>District 8</v>
          </cell>
          <cell r="F28409" t="str">
            <v>Water</v>
          </cell>
        </row>
        <row r="28410">
          <cell r="B28410">
            <v>7953.48</v>
          </cell>
          <cell r="C28410">
            <v>2015</v>
          </cell>
          <cell r="D28410" t="str">
            <v>600150  Printing/Reproduction</v>
          </cell>
          <cell r="E28410" t="str">
            <v>District 8</v>
          </cell>
          <cell r="F28410" t="str">
            <v>Water</v>
          </cell>
        </row>
        <row r="28411">
          <cell r="B28411">
            <v>220</v>
          </cell>
          <cell r="C28411">
            <v>2015</v>
          </cell>
          <cell r="D28411" t="str">
            <v>600150  Printing/Reproduction</v>
          </cell>
          <cell r="E28411" t="str">
            <v>District 6</v>
          </cell>
          <cell r="F28411" t="str">
            <v>Water</v>
          </cell>
        </row>
        <row r="28412">
          <cell r="B28412">
            <v>0</v>
          </cell>
          <cell r="C28412">
            <v>2015</v>
          </cell>
          <cell r="D28412" t="str">
            <v>600150  Printing/Reproduction</v>
          </cell>
          <cell r="E28412" t="str">
            <v>District 6</v>
          </cell>
          <cell r="F28412" t="str">
            <v>Water</v>
          </cell>
        </row>
        <row r="28413">
          <cell r="B28413">
            <v>0</v>
          </cell>
          <cell r="C28413">
            <v>2015</v>
          </cell>
          <cell r="D28413" t="str">
            <v>600150  Printing/Reproduction</v>
          </cell>
          <cell r="E28413" t="str">
            <v>District 6</v>
          </cell>
          <cell r="F28413" t="str">
            <v>Water</v>
          </cell>
        </row>
        <row r="28414">
          <cell r="B28414">
            <v>6234.48</v>
          </cell>
          <cell r="C28414">
            <v>2015</v>
          </cell>
          <cell r="D28414" t="str">
            <v>600150  Printing/Reproduction</v>
          </cell>
          <cell r="E28414" t="str">
            <v>District 6</v>
          </cell>
          <cell r="F28414" t="str">
            <v>Water</v>
          </cell>
        </row>
        <row r="28415">
          <cell r="B28415">
            <v>0</v>
          </cell>
          <cell r="C28415">
            <v>2015</v>
          </cell>
          <cell r="D28415" t="str">
            <v>600150  Printing/Reproduction</v>
          </cell>
          <cell r="E28415" t="str">
            <v>District 8</v>
          </cell>
          <cell r="F28415" t="str">
            <v>Water</v>
          </cell>
        </row>
        <row r="28416">
          <cell r="B28416">
            <v>0</v>
          </cell>
          <cell r="C28416">
            <v>2015</v>
          </cell>
          <cell r="D28416" t="str">
            <v>600150  Printing/Reproduction</v>
          </cell>
          <cell r="E28416" t="str">
            <v>District 4</v>
          </cell>
          <cell r="F28416" t="str">
            <v>Water</v>
          </cell>
        </row>
        <row r="28417">
          <cell r="B28417">
            <v>0</v>
          </cell>
          <cell r="C28417">
            <v>2015</v>
          </cell>
          <cell r="D28417" t="str">
            <v>600150  Printing/Reproduction</v>
          </cell>
          <cell r="E28417" t="str">
            <v>District 4</v>
          </cell>
          <cell r="F28417" t="str">
            <v>Water</v>
          </cell>
        </row>
        <row r="28418">
          <cell r="B28418">
            <v>0</v>
          </cell>
          <cell r="C28418">
            <v>2015</v>
          </cell>
          <cell r="D28418" t="str">
            <v>600150  Printing/Reproduction</v>
          </cell>
          <cell r="E28418" t="str">
            <v>District 4</v>
          </cell>
          <cell r="F28418" t="str">
            <v>Water</v>
          </cell>
        </row>
        <row r="28419">
          <cell r="B28419">
            <v>26734.04</v>
          </cell>
          <cell r="C28419">
            <v>2015</v>
          </cell>
          <cell r="D28419" t="str">
            <v>600150  Printing/Reproduction</v>
          </cell>
          <cell r="E28419" t="str">
            <v>District 4</v>
          </cell>
          <cell r="F28419" t="str">
            <v>Water</v>
          </cell>
        </row>
        <row r="28420">
          <cell r="B28420">
            <v>0</v>
          </cell>
          <cell r="C28420">
            <v>2015</v>
          </cell>
          <cell r="D28420" t="str">
            <v>600150  Printing/Reproduction</v>
          </cell>
          <cell r="E28420" t="str">
            <v>District 4</v>
          </cell>
          <cell r="F28420" t="str">
            <v>Water</v>
          </cell>
        </row>
        <row r="28421">
          <cell r="B28421">
            <v>7355.04</v>
          </cell>
          <cell r="C28421">
            <v>2015</v>
          </cell>
          <cell r="D28421" t="str">
            <v>600150  Printing/Reproduction</v>
          </cell>
          <cell r="E28421" t="str">
            <v>District 3</v>
          </cell>
          <cell r="F28421" t="str">
            <v>Water</v>
          </cell>
        </row>
        <row r="28422">
          <cell r="B28422">
            <v>0</v>
          </cell>
          <cell r="C28422">
            <v>2015</v>
          </cell>
          <cell r="D28422" t="str">
            <v>600150  Printing/Reproduction</v>
          </cell>
          <cell r="E28422" t="str">
            <v>District 1</v>
          </cell>
          <cell r="F28422" t="str">
            <v>Water</v>
          </cell>
        </row>
        <row r="28423">
          <cell r="B28423">
            <v>5272</v>
          </cell>
          <cell r="C28423">
            <v>2015</v>
          </cell>
          <cell r="D28423" t="str">
            <v>600150  Printing/Reproduction</v>
          </cell>
          <cell r="E28423" t="str">
            <v>District 1</v>
          </cell>
          <cell r="F28423" t="str">
            <v>Water</v>
          </cell>
        </row>
        <row r="28424">
          <cell r="B28424">
            <v>0</v>
          </cell>
          <cell r="C28424">
            <v>2015</v>
          </cell>
          <cell r="D28424" t="str">
            <v>600150  Printing/Reproduction</v>
          </cell>
          <cell r="E28424" t="str">
            <v>District 1</v>
          </cell>
          <cell r="F28424" t="str">
            <v>Water</v>
          </cell>
        </row>
        <row r="28425">
          <cell r="B28425">
            <v>0</v>
          </cell>
          <cell r="C28425">
            <v>2015</v>
          </cell>
          <cell r="D28425" t="str">
            <v>600150  Printing/Reproduction</v>
          </cell>
          <cell r="E28425" t="str">
            <v>Logistics</v>
          </cell>
          <cell r="F28425" t="str">
            <v>Water</v>
          </cell>
        </row>
        <row r="28426">
          <cell r="B28426">
            <v>36</v>
          </cell>
          <cell r="C28426">
            <v>2015</v>
          </cell>
          <cell r="D28426" t="str">
            <v>600150  Printing/Reproduction</v>
          </cell>
          <cell r="E28426" t="str">
            <v>Logistics</v>
          </cell>
          <cell r="F28426" t="str">
            <v>Water</v>
          </cell>
        </row>
        <row r="28427">
          <cell r="B28427">
            <v>10744.26</v>
          </cell>
          <cell r="C28427">
            <v>2015</v>
          </cell>
          <cell r="D28427" t="str">
            <v>600150  Printing/Reproduction</v>
          </cell>
          <cell r="E28427" t="str">
            <v>Informal Settlements</v>
          </cell>
          <cell r="F28427" t="str">
            <v>Water</v>
          </cell>
        </row>
        <row r="28428">
          <cell r="B28428">
            <v>0</v>
          </cell>
          <cell r="C28428">
            <v>2015</v>
          </cell>
          <cell r="D28428" t="str">
            <v>600150  Printing/Reproduction</v>
          </cell>
          <cell r="E28428" t="str">
            <v>Planning &amp; Design</v>
          </cell>
          <cell r="F28428" t="str">
            <v>Water</v>
          </cell>
        </row>
        <row r="28429">
          <cell r="B28429">
            <v>35976.68</v>
          </cell>
          <cell r="C28429">
            <v>2015</v>
          </cell>
          <cell r="D28429" t="str">
            <v>600150  Printing/Reproduction</v>
          </cell>
          <cell r="E28429" t="str">
            <v>Logistics</v>
          </cell>
          <cell r="F28429" t="str">
            <v>Water</v>
          </cell>
        </row>
        <row r="28430">
          <cell r="B28430">
            <v>26024.1</v>
          </cell>
          <cell r="C28430">
            <v>2015</v>
          </cell>
          <cell r="D28430" t="str">
            <v>600150  Printing/Reproduction</v>
          </cell>
          <cell r="E28430" t="str">
            <v>District 7</v>
          </cell>
          <cell r="F28430" t="str">
            <v>Sewer</v>
          </cell>
        </row>
        <row r="28431">
          <cell r="B28431">
            <v>350</v>
          </cell>
          <cell r="C28431">
            <v>2015</v>
          </cell>
          <cell r="D28431" t="str">
            <v>600150  Printing/Reproduction</v>
          </cell>
          <cell r="E28431" t="str">
            <v>District 6</v>
          </cell>
          <cell r="F28431" t="str">
            <v>Sewer</v>
          </cell>
        </row>
        <row r="28432">
          <cell r="B28432">
            <v>0</v>
          </cell>
          <cell r="C28432">
            <v>2015</v>
          </cell>
          <cell r="D28432" t="str">
            <v>600150  Printing/Reproduction</v>
          </cell>
          <cell r="E28432" t="str">
            <v>District 6</v>
          </cell>
          <cell r="F28432" t="str">
            <v>Sewer</v>
          </cell>
        </row>
        <row r="28433">
          <cell r="B28433">
            <v>0</v>
          </cell>
          <cell r="C28433">
            <v>2015</v>
          </cell>
          <cell r="D28433" t="str">
            <v>600150  Printing/Reproduction</v>
          </cell>
          <cell r="E28433" t="str">
            <v>District 6</v>
          </cell>
          <cell r="F28433" t="str">
            <v>Sewer</v>
          </cell>
        </row>
        <row r="28434">
          <cell r="B28434">
            <v>7355.04</v>
          </cell>
          <cell r="C28434">
            <v>2015</v>
          </cell>
          <cell r="D28434" t="str">
            <v>600150  Printing/Reproduction</v>
          </cell>
          <cell r="E28434" t="str">
            <v>District 4</v>
          </cell>
          <cell r="F28434" t="str">
            <v>Sewer</v>
          </cell>
        </row>
        <row r="28435">
          <cell r="B28435">
            <v>21218.04</v>
          </cell>
          <cell r="C28435">
            <v>2015</v>
          </cell>
          <cell r="D28435" t="str">
            <v>600150  Printing/Reproduction</v>
          </cell>
          <cell r="E28435" t="str">
            <v>District 4</v>
          </cell>
          <cell r="F28435" t="str">
            <v>Sewer</v>
          </cell>
        </row>
        <row r="28436">
          <cell r="B28436">
            <v>456</v>
          </cell>
          <cell r="C28436">
            <v>2015</v>
          </cell>
          <cell r="D28436" t="str">
            <v>600150  Printing/Reproduction</v>
          </cell>
          <cell r="E28436" t="str">
            <v>District 1</v>
          </cell>
          <cell r="F28436" t="str">
            <v>Sewer</v>
          </cell>
        </row>
        <row r="28437">
          <cell r="B28437">
            <v>0</v>
          </cell>
          <cell r="C28437">
            <v>2015</v>
          </cell>
          <cell r="D28437" t="str">
            <v>600150  Printing/Reproduction</v>
          </cell>
          <cell r="E28437" t="str">
            <v>Logistics</v>
          </cell>
          <cell r="F28437" t="str">
            <v>Sewer</v>
          </cell>
        </row>
        <row r="28438">
          <cell r="B28438">
            <v>0</v>
          </cell>
          <cell r="C28438">
            <v>2015</v>
          </cell>
          <cell r="D28438" t="str">
            <v>600150  Printing/Reproduction</v>
          </cell>
          <cell r="E28438" t="str">
            <v>Informal Settlements</v>
          </cell>
          <cell r="F28438" t="str">
            <v>Sewer</v>
          </cell>
        </row>
        <row r="28439">
          <cell r="B28439">
            <v>0</v>
          </cell>
          <cell r="C28439">
            <v>2015</v>
          </cell>
          <cell r="D28439" t="str">
            <v>600150  Printing/Reproduction</v>
          </cell>
          <cell r="E28439" t="str">
            <v>Planning &amp; Design</v>
          </cell>
          <cell r="F28439" t="str">
            <v>Sewer</v>
          </cell>
        </row>
        <row r="28440">
          <cell r="B28440">
            <v>27525.34</v>
          </cell>
          <cell r="C28440">
            <v>2015</v>
          </cell>
          <cell r="D28440" t="str">
            <v>600170  Radio Trunking</v>
          </cell>
          <cell r="E28440" t="str">
            <v>District 1</v>
          </cell>
          <cell r="F28440" t="str">
            <v>Water</v>
          </cell>
        </row>
        <row r="28441">
          <cell r="B28441">
            <v>104326.36</v>
          </cell>
          <cell r="C28441">
            <v>2015</v>
          </cell>
          <cell r="D28441" t="str">
            <v>600170  Radio Trunking</v>
          </cell>
          <cell r="E28441" t="str">
            <v>District 1</v>
          </cell>
          <cell r="F28441" t="str">
            <v>Water</v>
          </cell>
        </row>
        <row r="28442">
          <cell r="B28442">
            <v>5551.15</v>
          </cell>
          <cell r="C28442">
            <v>2015</v>
          </cell>
          <cell r="D28442" t="str">
            <v>600170  Radio Trunking</v>
          </cell>
          <cell r="E28442" t="str">
            <v>District 6</v>
          </cell>
          <cell r="F28442" t="str">
            <v>Water</v>
          </cell>
        </row>
        <row r="28443">
          <cell r="B28443">
            <v>11901.3</v>
          </cell>
          <cell r="C28443">
            <v>2015</v>
          </cell>
          <cell r="D28443" t="str">
            <v>600170  Radio Trunking</v>
          </cell>
          <cell r="E28443" t="str">
            <v>District 8</v>
          </cell>
          <cell r="F28443" t="str">
            <v>Water</v>
          </cell>
        </row>
        <row r="28444">
          <cell r="B28444">
            <v>12284.25</v>
          </cell>
          <cell r="C28444">
            <v>2015</v>
          </cell>
          <cell r="D28444" t="str">
            <v>600170  Radio Trunking</v>
          </cell>
          <cell r="E28444" t="str">
            <v>District 8</v>
          </cell>
          <cell r="F28444" t="str">
            <v>Water</v>
          </cell>
        </row>
        <row r="28445">
          <cell r="B28445">
            <v>51603.72</v>
          </cell>
          <cell r="C28445">
            <v>2015</v>
          </cell>
          <cell r="D28445" t="str">
            <v>600170  Radio Trunking</v>
          </cell>
          <cell r="E28445" t="str">
            <v>District 8</v>
          </cell>
          <cell r="F28445" t="str">
            <v>Water</v>
          </cell>
        </row>
        <row r="28446">
          <cell r="B28446">
            <v>31261.88</v>
          </cell>
          <cell r="C28446">
            <v>2015</v>
          </cell>
          <cell r="D28446" t="str">
            <v>600170  Radio Trunking</v>
          </cell>
          <cell r="E28446" t="str">
            <v>District 6</v>
          </cell>
          <cell r="F28446" t="str">
            <v>Water</v>
          </cell>
        </row>
        <row r="28447">
          <cell r="B28447">
            <v>52425.62</v>
          </cell>
          <cell r="C28447">
            <v>2015</v>
          </cell>
          <cell r="D28447" t="str">
            <v>600170  Radio Trunking</v>
          </cell>
          <cell r="E28447" t="str">
            <v>District 3</v>
          </cell>
          <cell r="F28447" t="str">
            <v>Water</v>
          </cell>
        </row>
        <row r="28448">
          <cell r="B28448">
            <v>14738.1</v>
          </cell>
          <cell r="C28448">
            <v>2015</v>
          </cell>
          <cell r="D28448" t="str">
            <v>600170  Radio Trunking</v>
          </cell>
          <cell r="E28448" t="str">
            <v>District 3</v>
          </cell>
          <cell r="F28448" t="str">
            <v>Water</v>
          </cell>
        </row>
        <row r="28449">
          <cell r="B28449">
            <v>43773.48</v>
          </cell>
          <cell r="C28449">
            <v>2015</v>
          </cell>
          <cell r="D28449" t="str">
            <v>600170  Radio Trunking</v>
          </cell>
          <cell r="E28449" t="str">
            <v>District 3</v>
          </cell>
          <cell r="F28449" t="str">
            <v>Water</v>
          </cell>
        </row>
        <row r="28450">
          <cell r="B28450">
            <v>1999.69</v>
          </cell>
          <cell r="C28450">
            <v>2015</v>
          </cell>
          <cell r="D28450" t="str">
            <v>600170  Radio Trunking</v>
          </cell>
          <cell r="E28450" t="str">
            <v>District 4</v>
          </cell>
          <cell r="F28450" t="str">
            <v>Water</v>
          </cell>
        </row>
        <row r="28451">
          <cell r="B28451">
            <v>19548.98</v>
          </cell>
          <cell r="C28451">
            <v>2015</v>
          </cell>
          <cell r="D28451" t="str">
            <v>600170  Radio Trunking</v>
          </cell>
          <cell r="E28451" t="str">
            <v>District 4</v>
          </cell>
          <cell r="F28451" t="str">
            <v>Water</v>
          </cell>
        </row>
        <row r="28452">
          <cell r="B28452">
            <v>13757.92</v>
          </cell>
          <cell r="C28452">
            <v>2015</v>
          </cell>
          <cell r="D28452" t="str">
            <v>600170  Radio Trunking</v>
          </cell>
          <cell r="E28452" t="str">
            <v>District 4</v>
          </cell>
          <cell r="F28452" t="str">
            <v>Water</v>
          </cell>
        </row>
        <row r="28453">
          <cell r="B28453">
            <v>49374.14</v>
          </cell>
          <cell r="C28453">
            <v>2015</v>
          </cell>
          <cell r="D28453" t="str">
            <v>600170  Radio Trunking</v>
          </cell>
          <cell r="E28453" t="str">
            <v>District 4</v>
          </cell>
          <cell r="F28453" t="str">
            <v>Water</v>
          </cell>
        </row>
        <row r="28454">
          <cell r="B28454">
            <v>50399.67</v>
          </cell>
          <cell r="C28454">
            <v>2015</v>
          </cell>
          <cell r="D28454" t="str">
            <v>600170  Radio Trunking</v>
          </cell>
          <cell r="E28454" t="str">
            <v>District 4</v>
          </cell>
          <cell r="F28454" t="str">
            <v>Water</v>
          </cell>
        </row>
        <row r="28455">
          <cell r="B28455">
            <v>19524.2</v>
          </cell>
          <cell r="C28455">
            <v>2015</v>
          </cell>
          <cell r="D28455" t="str">
            <v>600170  Radio Trunking</v>
          </cell>
          <cell r="E28455" t="str">
            <v>District 4</v>
          </cell>
          <cell r="F28455" t="str">
            <v>Water</v>
          </cell>
        </row>
        <row r="28456">
          <cell r="B28456">
            <v>3285.26</v>
          </cell>
          <cell r="C28456">
            <v>2015</v>
          </cell>
          <cell r="D28456" t="str">
            <v>600170  Radio Trunking</v>
          </cell>
          <cell r="E28456" t="str">
            <v>District 8</v>
          </cell>
          <cell r="F28456" t="str">
            <v>Water</v>
          </cell>
        </row>
        <row r="28457">
          <cell r="B28457">
            <v>9998.4500000000007</v>
          </cell>
          <cell r="C28457">
            <v>2015</v>
          </cell>
          <cell r="D28457" t="str">
            <v>600170  Radio Trunking</v>
          </cell>
          <cell r="E28457" t="str">
            <v>District 6</v>
          </cell>
          <cell r="F28457" t="str">
            <v>Water</v>
          </cell>
        </row>
        <row r="28458">
          <cell r="B28458">
            <v>8278</v>
          </cell>
          <cell r="C28458">
            <v>2015</v>
          </cell>
          <cell r="D28458" t="str">
            <v>600170  Radio Trunking</v>
          </cell>
          <cell r="E28458" t="str">
            <v>District 6</v>
          </cell>
          <cell r="F28458" t="str">
            <v>Water</v>
          </cell>
        </row>
        <row r="28459">
          <cell r="B28459">
            <v>9206.34</v>
          </cell>
          <cell r="C28459">
            <v>2015</v>
          </cell>
          <cell r="D28459" t="str">
            <v>600170  Radio Trunking</v>
          </cell>
          <cell r="E28459" t="str">
            <v>District 6</v>
          </cell>
          <cell r="F28459" t="str">
            <v>Water</v>
          </cell>
        </row>
        <row r="28460">
          <cell r="B28460">
            <v>10202.049999999999</v>
          </cell>
          <cell r="C28460">
            <v>2015</v>
          </cell>
          <cell r="D28460" t="str">
            <v>600170  Radio Trunking</v>
          </cell>
          <cell r="E28460" t="str">
            <v>District 6</v>
          </cell>
          <cell r="F28460" t="str">
            <v>Water</v>
          </cell>
        </row>
        <row r="28461">
          <cell r="B28461">
            <v>35339.35</v>
          </cell>
          <cell r="C28461">
            <v>2015</v>
          </cell>
          <cell r="D28461" t="str">
            <v>600170  Radio Trunking</v>
          </cell>
          <cell r="E28461" t="str">
            <v>District 6</v>
          </cell>
          <cell r="F28461" t="str">
            <v>Water</v>
          </cell>
        </row>
        <row r="28462">
          <cell r="B28462">
            <v>44175.62</v>
          </cell>
          <cell r="C28462">
            <v>2015</v>
          </cell>
          <cell r="D28462" t="str">
            <v>600170  Radio Trunking</v>
          </cell>
          <cell r="E28462" t="str">
            <v>District 6</v>
          </cell>
          <cell r="F28462" t="str">
            <v>Water</v>
          </cell>
        </row>
        <row r="28463">
          <cell r="B28463">
            <v>1999.69</v>
          </cell>
          <cell r="C28463">
            <v>2015</v>
          </cell>
          <cell r="D28463" t="str">
            <v>600170  Radio Trunking</v>
          </cell>
          <cell r="E28463" t="str">
            <v>District 8</v>
          </cell>
          <cell r="F28463" t="str">
            <v>Water</v>
          </cell>
        </row>
        <row r="28464">
          <cell r="B28464">
            <v>38455.14</v>
          </cell>
          <cell r="C28464">
            <v>2015</v>
          </cell>
          <cell r="D28464" t="str">
            <v>600170  Radio Trunking</v>
          </cell>
          <cell r="E28464" t="str">
            <v>District 8</v>
          </cell>
          <cell r="F28464" t="str">
            <v>Water</v>
          </cell>
        </row>
        <row r="28465">
          <cell r="B28465">
            <v>320673.77</v>
          </cell>
          <cell r="C28465">
            <v>2015</v>
          </cell>
          <cell r="D28465" t="str">
            <v>600170  Radio Trunking</v>
          </cell>
          <cell r="E28465" t="str">
            <v>District 8</v>
          </cell>
          <cell r="F28465" t="str">
            <v>Water</v>
          </cell>
        </row>
        <row r="28466">
          <cell r="B28466">
            <v>26592.97</v>
          </cell>
          <cell r="C28466">
            <v>2015</v>
          </cell>
          <cell r="D28466" t="str">
            <v>600170  Radio Trunking</v>
          </cell>
          <cell r="E28466" t="str">
            <v>District 8</v>
          </cell>
          <cell r="F28466" t="str">
            <v>Water</v>
          </cell>
        </row>
        <row r="28467">
          <cell r="B28467">
            <v>3551.46</v>
          </cell>
          <cell r="C28467">
            <v>2015</v>
          </cell>
          <cell r="D28467" t="str">
            <v>600170  Radio Trunking</v>
          </cell>
          <cell r="E28467" t="str">
            <v>District 1</v>
          </cell>
          <cell r="F28467" t="str">
            <v>Water</v>
          </cell>
        </row>
        <row r="28468">
          <cell r="B28468">
            <v>1999.69</v>
          </cell>
          <cell r="C28468">
            <v>2015</v>
          </cell>
          <cell r="D28468" t="str">
            <v>600170  Radio Trunking</v>
          </cell>
          <cell r="E28468" t="str">
            <v>Informal Settlements</v>
          </cell>
          <cell r="F28468" t="str">
            <v>Sewer</v>
          </cell>
        </row>
        <row r="28469">
          <cell r="B28469">
            <v>6413.58</v>
          </cell>
          <cell r="C28469">
            <v>2015</v>
          </cell>
          <cell r="D28469" t="str">
            <v>600170  Radio Trunking</v>
          </cell>
          <cell r="E28469" t="str">
            <v>Planning &amp; Design</v>
          </cell>
          <cell r="F28469" t="str">
            <v>Sewer</v>
          </cell>
        </row>
        <row r="28470">
          <cell r="B28470">
            <v>166602.46</v>
          </cell>
          <cell r="C28470">
            <v>2015</v>
          </cell>
          <cell r="D28470" t="str">
            <v>600170  Radio Trunking</v>
          </cell>
          <cell r="E28470" t="str">
            <v>Informal Settlements</v>
          </cell>
          <cell r="F28470" t="str">
            <v>Sewer</v>
          </cell>
        </row>
        <row r="28471">
          <cell r="B28471">
            <v>366938.66</v>
          </cell>
          <cell r="C28471">
            <v>2015</v>
          </cell>
          <cell r="D28471" t="str">
            <v>600170  Radio Trunking</v>
          </cell>
          <cell r="E28471" t="str">
            <v>Logistics</v>
          </cell>
          <cell r="F28471" t="str">
            <v>Sewer</v>
          </cell>
        </row>
        <row r="28472">
          <cell r="B28472">
            <v>5999.07</v>
          </cell>
          <cell r="C28472">
            <v>2015</v>
          </cell>
          <cell r="D28472" t="str">
            <v>600170  Radio Trunking</v>
          </cell>
          <cell r="E28472" t="str">
            <v>Logistics</v>
          </cell>
          <cell r="F28472" t="str">
            <v>Sewer</v>
          </cell>
        </row>
        <row r="28473">
          <cell r="B28473">
            <v>43203.61</v>
          </cell>
          <cell r="C28473">
            <v>2015</v>
          </cell>
          <cell r="D28473" t="str">
            <v>600170  Radio Trunking</v>
          </cell>
          <cell r="E28473" t="str">
            <v>District 1</v>
          </cell>
          <cell r="F28473" t="str">
            <v>Sewer</v>
          </cell>
        </row>
        <row r="28474">
          <cell r="B28474">
            <v>30022.49</v>
          </cell>
          <cell r="C28474">
            <v>2015</v>
          </cell>
          <cell r="D28474" t="str">
            <v>600170  Radio Trunking</v>
          </cell>
          <cell r="E28474" t="str">
            <v>District 7</v>
          </cell>
          <cell r="F28474" t="str">
            <v>Sewer</v>
          </cell>
        </row>
        <row r="28475">
          <cell r="B28475">
            <v>12459.44</v>
          </cell>
          <cell r="C28475">
            <v>2015</v>
          </cell>
          <cell r="D28475" t="str">
            <v>600170  Radio Trunking</v>
          </cell>
          <cell r="E28475" t="str">
            <v>District 6</v>
          </cell>
          <cell r="F28475" t="str">
            <v>Sewer</v>
          </cell>
        </row>
        <row r="28476">
          <cell r="B28476">
            <v>32099.57</v>
          </cell>
          <cell r="C28476">
            <v>2015</v>
          </cell>
          <cell r="D28476" t="str">
            <v>600170  Radio Trunking</v>
          </cell>
          <cell r="E28476" t="str">
            <v>District 3</v>
          </cell>
          <cell r="F28476" t="str">
            <v>Sewer</v>
          </cell>
        </row>
        <row r="28477">
          <cell r="B28477">
            <v>78131.839999999997</v>
          </cell>
          <cell r="C28477">
            <v>2015</v>
          </cell>
          <cell r="D28477" t="str">
            <v>600170  Radio Trunking</v>
          </cell>
          <cell r="E28477" t="str">
            <v>District 4</v>
          </cell>
          <cell r="F28477" t="str">
            <v>Sewer</v>
          </cell>
        </row>
        <row r="28478">
          <cell r="B28478">
            <v>29628.87</v>
          </cell>
          <cell r="C28478">
            <v>2015</v>
          </cell>
          <cell r="D28478" t="str">
            <v>600170  Radio Trunking</v>
          </cell>
          <cell r="E28478" t="str">
            <v>District 4</v>
          </cell>
          <cell r="F28478" t="str">
            <v>Sewer</v>
          </cell>
        </row>
        <row r="28479">
          <cell r="B28479">
            <v>15596.12</v>
          </cell>
          <cell r="C28479">
            <v>2015</v>
          </cell>
          <cell r="D28479" t="str">
            <v>600170  Radio Trunking</v>
          </cell>
          <cell r="E28479" t="str">
            <v>District 4</v>
          </cell>
          <cell r="F28479" t="str">
            <v>Sewer</v>
          </cell>
        </row>
        <row r="28480">
          <cell r="B28480">
            <v>2040.41</v>
          </cell>
          <cell r="C28480">
            <v>2015</v>
          </cell>
          <cell r="D28480" t="str">
            <v>600170  Radio Trunking</v>
          </cell>
          <cell r="E28480" t="str">
            <v>District 7</v>
          </cell>
          <cell r="F28480" t="str">
            <v>Sewer</v>
          </cell>
        </row>
        <row r="28481">
          <cell r="B28481">
            <v>3068.78</v>
          </cell>
          <cell r="C28481">
            <v>2015</v>
          </cell>
          <cell r="D28481" t="str">
            <v>600170  Radio Trunking</v>
          </cell>
          <cell r="E28481" t="str">
            <v>District 6</v>
          </cell>
          <cell r="F28481" t="str">
            <v>Sewer</v>
          </cell>
        </row>
        <row r="28482">
          <cell r="B28482">
            <v>15010.03</v>
          </cell>
          <cell r="C28482">
            <v>2015</v>
          </cell>
          <cell r="D28482" t="str">
            <v>600170  Radio Trunking</v>
          </cell>
          <cell r="E28482" t="str">
            <v>District 6</v>
          </cell>
          <cell r="F28482" t="str">
            <v>Sewer</v>
          </cell>
        </row>
        <row r="28483">
          <cell r="B28483">
            <v>27827.16</v>
          </cell>
          <cell r="C28483">
            <v>2015</v>
          </cell>
          <cell r="D28483" t="str">
            <v>600170  Radio Trunking</v>
          </cell>
          <cell r="E28483" t="str">
            <v>District 6</v>
          </cell>
          <cell r="F28483" t="str">
            <v>Sewer</v>
          </cell>
        </row>
        <row r="28484">
          <cell r="B28484">
            <v>28309.79</v>
          </cell>
          <cell r="C28484">
            <v>2015</v>
          </cell>
          <cell r="D28484" t="str">
            <v>600170  Radio Trunking</v>
          </cell>
          <cell r="E28484" t="str">
            <v>District 6</v>
          </cell>
          <cell r="F28484" t="str">
            <v>Sewer</v>
          </cell>
        </row>
        <row r="28485">
          <cell r="B28485">
            <v>101394.29</v>
          </cell>
          <cell r="C28485">
            <v>2015</v>
          </cell>
          <cell r="D28485" t="str">
            <v>600170  Radio Trunking</v>
          </cell>
          <cell r="E28485" t="str">
            <v>District 7</v>
          </cell>
          <cell r="F28485" t="str">
            <v>Sewer</v>
          </cell>
        </row>
        <row r="28486">
          <cell r="B28486">
            <v>15633.94</v>
          </cell>
          <cell r="C28486">
            <v>2015</v>
          </cell>
          <cell r="D28486" t="str">
            <v>600170  Radio Trunking</v>
          </cell>
          <cell r="E28486" t="str">
            <v>Logistics</v>
          </cell>
          <cell r="F28486" t="str">
            <v>Water</v>
          </cell>
        </row>
        <row r="28487">
          <cell r="B28487">
            <v>9550.5300000000007</v>
          </cell>
          <cell r="C28487">
            <v>2015</v>
          </cell>
          <cell r="D28487" t="str">
            <v>600170  Radio Trunking</v>
          </cell>
          <cell r="E28487" t="str">
            <v>Informal Settlements</v>
          </cell>
          <cell r="F28487" t="str">
            <v>Water</v>
          </cell>
        </row>
        <row r="28488">
          <cell r="B28488">
            <v>160797.68</v>
          </cell>
          <cell r="C28488">
            <v>2015</v>
          </cell>
          <cell r="D28488" t="str">
            <v>600170  Radio Trunking</v>
          </cell>
          <cell r="E28488" t="str">
            <v>TOC</v>
          </cell>
          <cell r="F28488" t="str">
            <v>Water</v>
          </cell>
        </row>
        <row r="28489">
          <cell r="B28489">
            <v>153796.79999999999</v>
          </cell>
          <cell r="C28489">
            <v>2015</v>
          </cell>
          <cell r="D28489" t="str">
            <v>600170  Radio Trunking</v>
          </cell>
          <cell r="E28489" t="str">
            <v>Informal Settlements</v>
          </cell>
          <cell r="F28489" t="str">
            <v>Water</v>
          </cell>
        </row>
        <row r="28490">
          <cell r="B28490">
            <v>25793.81</v>
          </cell>
          <cell r="C28490">
            <v>2015</v>
          </cell>
          <cell r="D28490" t="str">
            <v>600170  Radio Trunking</v>
          </cell>
          <cell r="E28490" t="str">
            <v>TOC</v>
          </cell>
          <cell r="F28490" t="str">
            <v>Water</v>
          </cell>
        </row>
        <row r="28491">
          <cell r="B28491">
            <v>2064.61</v>
          </cell>
          <cell r="C28491">
            <v>2015</v>
          </cell>
          <cell r="D28491" t="str">
            <v>600170  Radio Trunking</v>
          </cell>
          <cell r="E28491" t="str">
            <v>Logistics</v>
          </cell>
          <cell r="F28491" t="str">
            <v>Water</v>
          </cell>
        </row>
        <row r="28492">
          <cell r="B28492">
            <v>60646.63</v>
          </cell>
          <cell r="C28492">
            <v>2015</v>
          </cell>
          <cell r="D28492" t="str">
            <v>600170  Radio Trunking</v>
          </cell>
          <cell r="E28492" t="str">
            <v>Logistics</v>
          </cell>
          <cell r="F28492" t="str">
            <v>Water</v>
          </cell>
        </row>
        <row r="28493">
          <cell r="B28493">
            <v>15208.48</v>
          </cell>
          <cell r="C28493">
            <v>2015</v>
          </cell>
          <cell r="D28493" t="str">
            <v>600170  Radio Trunking</v>
          </cell>
          <cell r="E28493" t="str">
            <v>Logistics</v>
          </cell>
          <cell r="F28493" t="str">
            <v>Water</v>
          </cell>
        </row>
        <row r="28494">
          <cell r="B28494">
            <v>26620</v>
          </cell>
          <cell r="C28494">
            <v>2015</v>
          </cell>
          <cell r="D28494" t="str">
            <v>600170  Radio Trunking</v>
          </cell>
          <cell r="E28494" t="str">
            <v>Logistics</v>
          </cell>
          <cell r="F28494" t="str">
            <v>Water</v>
          </cell>
        </row>
        <row r="28495">
          <cell r="B28495">
            <v>130.88999999999999</v>
          </cell>
          <cell r="C28495">
            <v>2015</v>
          </cell>
          <cell r="D28495" t="str">
            <v>600190  Security Services</v>
          </cell>
          <cell r="E28495" t="str">
            <v>District 8</v>
          </cell>
          <cell r="F28495" t="str">
            <v>Water</v>
          </cell>
        </row>
        <row r="28496">
          <cell r="B28496">
            <v>785.34</v>
          </cell>
          <cell r="C28496">
            <v>2015</v>
          </cell>
          <cell r="D28496" t="str">
            <v>600190  Security Services</v>
          </cell>
          <cell r="E28496" t="str">
            <v>District 8</v>
          </cell>
          <cell r="F28496" t="str">
            <v>Water</v>
          </cell>
        </row>
        <row r="28497">
          <cell r="B28497">
            <v>785.34</v>
          </cell>
          <cell r="C28497">
            <v>2015</v>
          </cell>
          <cell r="D28497" t="str">
            <v>600190  Security Services</v>
          </cell>
          <cell r="E28497" t="str">
            <v>District 8</v>
          </cell>
          <cell r="F28497" t="str">
            <v>Water</v>
          </cell>
        </row>
        <row r="28498">
          <cell r="B28498">
            <v>523.55999999999995</v>
          </cell>
          <cell r="C28498">
            <v>2015</v>
          </cell>
          <cell r="D28498" t="str">
            <v>600190  Security Services</v>
          </cell>
          <cell r="E28498" t="str">
            <v>District 8</v>
          </cell>
          <cell r="F28498" t="str">
            <v>Water</v>
          </cell>
        </row>
        <row r="28499">
          <cell r="B28499">
            <v>523.55999999999995</v>
          </cell>
          <cell r="C28499">
            <v>2015</v>
          </cell>
          <cell r="D28499" t="str">
            <v>600190  Security Services</v>
          </cell>
          <cell r="E28499" t="str">
            <v>District 6</v>
          </cell>
          <cell r="F28499" t="str">
            <v>Water</v>
          </cell>
        </row>
        <row r="28500">
          <cell r="B28500">
            <v>654.45000000000005</v>
          </cell>
          <cell r="C28500">
            <v>2015</v>
          </cell>
          <cell r="D28500" t="str">
            <v>600190  Security Services</v>
          </cell>
          <cell r="E28500" t="str">
            <v>District 6</v>
          </cell>
          <cell r="F28500" t="str">
            <v>Water</v>
          </cell>
        </row>
        <row r="28501">
          <cell r="B28501">
            <v>130.88999999999999</v>
          </cell>
          <cell r="C28501">
            <v>2015</v>
          </cell>
          <cell r="D28501" t="str">
            <v>600190  Security Services</v>
          </cell>
          <cell r="E28501" t="str">
            <v>District 6</v>
          </cell>
          <cell r="F28501" t="str">
            <v>Water</v>
          </cell>
        </row>
        <row r="28502">
          <cell r="B28502">
            <v>9964.5</v>
          </cell>
          <cell r="C28502">
            <v>2015</v>
          </cell>
          <cell r="D28502" t="str">
            <v>600190  Security Services</v>
          </cell>
          <cell r="E28502" t="str">
            <v>District 6</v>
          </cell>
          <cell r="F28502" t="str">
            <v>Water</v>
          </cell>
        </row>
        <row r="28503">
          <cell r="B28503">
            <v>1439.79</v>
          </cell>
          <cell r="C28503">
            <v>2015</v>
          </cell>
          <cell r="D28503" t="str">
            <v>600190  Security Services</v>
          </cell>
          <cell r="E28503" t="str">
            <v>District 6</v>
          </cell>
          <cell r="F28503" t="str">
            <v>Water</v>
          </cell>
        </row>
        <row r="28504">
          <cell r="B28504">
            <v>392.67</v>
          </cell>
          <cell r="C28504">
            <v>2015</v>
          </cell>
          <cell r="D28504" t="str">
            <v>600190  Security Services</v>
          </cell>
          <cell r="E28504" t="str">
            <v>District 6</v>
          </cell>
          <cell r="F28504" t="str">
            <v>Water</v>
          </cell>
        </row>
        <row r="28505">
          <cell r="B28505">
            <v>392.67</v>
          </cell>
          <cell r="C28505">
            <v>2015</v>
          </cell>
          <cell r="D28505" t="str">
            <v>600190  Security Services</v>
          </cell>
          <cell r="E28505" t="str">
            <v>District 4</v>
          </cell>
          <cell r="F28505" t="str">
            <v>Water</v>
          </cell>
        </row>
        <row r="28506">
          <cell r="B28506">
            <v>1047.1199999999999</v>
          </cell>
          <cell r="C28506">
            <v>2015</v>
          </cell>
          <cell r="D28506" t="str">
            <v>600190  Security Services</v>
          </cell>
          <cell r="E28506" t="str">
            <v>District 4</v>
          </cell>
          <cell r="F28506" t="str">
            <v>Water</v>
          </cell>
        </row>
        <row r="28507">
          <cell r="B28507">
            <v>4851.3599999999997</v>
          </cell>
          <cell r="C28507">
            <v>2015</v>
          </cell>
          <cell r="D28507" t="str">
            <v>600190  Security Services</v>
          </cell>
          <cell r="E28507" t="str">
            <v>District 4</v>
          </cell>
          <cell r="F28507" t="str">
            <v>Water</v>
          </cell>
        </row>
        <row r="28508">
          <cell r="B28508">
            <v>785.34</v>
          </cell>
          <cell r="C28508">
            <v>2015</v>
          </cell>
          <cell r="D28508" t="str">
            <v>600190  Security Services</v>
          </cell>
          <cell r="E28508" t="str">
            <v>District 4</v>
          </cell>
          <cell r="F28508" t="str">
            <v>Water</v>
          </cell>
        </row>
        <row r="28509">
          <cell r="B28509">
            <v>523.55999999999995</v>
          </cell>
          <cell r="C28509">
            <v>2015</v>
          </cell>
          <cell r="D28509" t="str">
            <v>600190  Security Services</v>
          </cell>
          <cell r="E28509" t="str">
            <v>District 3</v>
          </cell>
          <cell r="F28509" t="str">
            <v>Water</v>
          </cell>
        </row>
        <row r="28510">
          <cell r="B28510">
            <v>4851.3599999999997</v>
          </cell>
          <cell r="C28510">
            <v>2015</v>
          </cell>
          <cell r="D28510" t="str">
            <v>600190  Security Services</v>
          </cell>
          <cell r="E28510" t="str">
            <v>District 6</v>
          </cell>
          <cell r="F28510" t="str">
            <v>Water</v>
          </cell>
        </row>
        <row r="28511">
          <cell r="B28511">
            <v>130.88999999999999</v>
          </cell>
          <cell r="C28511">
            <v>2015</v>
          </cell>
          <cell r="D28511" t="str">
            <v>600190  Security Services</v>
          </cell>
          <cell r="E28511" t="str">
            <v>District 1</v>
          </cell>
          <cell r="F28511" t="str">
            <v>Water</v>
          </cell>
        </row>
        <row r="28512">
          <cell r="B28512">
            <v>21153.45</v>
          </cell>
          <cell r="C28512">
            <v>2015</v>
          </cell>
          <cell r="D28512" t="str">
            <v>600190  Security Services</v>
          </cell>
          <cell r="E28512" t="str">
            <v>District 1</v>
          </cell>
          <cell r="F28512" t="str">
            <v>Water</v>
          </cell>
        </row>
        <row r="28513">
          <cell r="B28513">
            <v>130.88999999999999</v>
          </cell>
          <cell r="C28513">
            <v>2015</v>
          </cell>
          <cell r="D28513" t="str">
            <v>600190  Security Services</v>
          </cell>
          <cell r="E28513" t="str">
            <v>Logistics</v>
          </cell>
          <cell r="F28513" t="str">
            <v>Water</v>
          </cell>
        </row>
        <row r="28514">
          <cell r="B28514">
            <v>4851.3599999999997</v>
          </cell>
          <cell r="C28514">
            <v>2015</v>
          </cell>
          <cell r="D28514" t="str">
            <v>600190  Security Services</v>
          </cell>
          <cell r="E28514" t="str">
            <v>Logistics</v>
          </cell>
          <cell r="F28514" t="str">
            <v>Water</v>
          </cell>
        </row>
        <row r="28515">
          <cell r="B28515">
            <v>4851.3599999999997</v>
          </cell>
          <cell r="C28515">
            <v>2015</v>
          </cell>
          <cell r="D28515" t="str">
            <v>600190  Security Services</v>
          </cell>
          <cell r="E28515" t="str">
            <v>Logistics</v>
          </cell>
          <cell r="F28515" t="str">
            <v>Water</v>
          </cell>
        </row>
        <row r="28516">
          <cell r="B28516">
            <v>523.55999999999995</v>
          </cell>
          <cell r="C28516">
            <v>2015</v>
          </cell>
          <cell r="D28516" t="str">
            <v>600190  Security Services</v>
          </cell>
          <cell r="E28516" t="str">
            <v>TOC</v>
          </cell>
          <cell r="F28516" t="str">
            <v>Water</v>
          </cell>
        </row>
        <row r="28517">
          <cell r="B28517">
            <v>523.55999999999995</v>
          </cell>
          <cell r="C28517">
            <v>2015</v>
          </cell>
          <cell r="D28517" t="str">
            <v>600190  Security Services</v>
          </cell>
          <cell r="E28517" t="str">
            <v>Informal Settlements</v>
          </cell>
          <cell r="F28517" t="str">
            <v>Water</v>
          </cell>
        </row>
        <row r="28518">
          <cell r="B28518">
            <v>261.77999999999997</v>
          </cell>
          <cell r="C28518">
            <v>2015</v>
          </cell>
          <cell r="D28518" t="str">
            <v>600190  Security Services</v>
          </cell>
          <cell r="E28518" t="str">
            <v>TOC</v>
          </cell>
          <cell r="F28518" t="str">
            <v>Water</v>
          </cell>
        </row>
        <row r="28519">
          <cell r="B28519">
            <v>261.77999999999997</v>
          </cell>
          <cell r="C28519">
            <v>2015</v>
          </cell>
          <cell r="D28519" t="str">
            <v>600190  Security Services</v>
          </cell>
          <cell r="E28519" t="str">
            <v>Planning &amp; Design</v>
          </cell>
          <cell r="F28519" t="str">
            <v>Water</v>
          </cell>
        </row>
        <row r="28520">
          <cell r="B28520">
            <v>130.88999999999999</v>
          </cell>
          <cell r="C28520">
            <v>2015</v>
          </cell>
          <cell r="D28520" t="str">
            <v>600190  Security Services</v>
          </cell>
          <cell r="E28520" t="str">
            <v>Informal Settlements</v>
          </cell>
          <cell r="F28520" t="str">
            <v>Water</v>
          </cell>
        </row>
        <row r="28521">
          <cell r="B28521">
            <v>130.88999999999999</v>
          </cell>
          <cell r="C28521">
            <v>2015</v>
          </cell>
          <cell r="D28521" t="str">
            <v>600190  Security Services</v>
          </cell>
          <cell r="E28521" t="str">
            <v>Logistics</v>
          </cell>
          <cell r="F28521" t="str">
            <v>Water</v>
          </cell>
        </row>
        <row r="28522">
          <cell r="B28522">
            <v>261.77999999999997</v>
          </cell>
          <cell r="C28522">
            <v>2015</v>
          </cell>
          <cell r="D28522" t="str">
            <v>600190  Security Services</v>
          </cell>
          <cell r="E28522" t="str">
            <v>District 6</v>
          </cell>
          <cell r="F28522" t="str">
            <v>Sewer</v>
          </cell>
        </row>
        <row r="28523">
          <cell r="B28523">
            <v>1079.6400000000001</v>
          </cell>
          <cell r="C28523">
            <v>2015</v>
          </cell>
          <cell r="D28523" t="str">
            <v>600190  Security Services</v>
          </cell>
          <cell r="E28523" t="str">
            <v>District 4</v>
          </cell>
          <cell r="F28523" t="str">
            <v>Sewer</v>
          </cell>
        </row>
        <row r="28524">
          <cell r="B28524">
            <v>785.34</v>
          </cell>
          <cell r="C28524">
            <v>2015</v>
          </cell>
          <cell r="D28524" t="str">
            <v>600190  Security Services</v>
          </cell>
          <cell r="E28524" t="str">
            <v>District 4</v>
          </cell>
          <cell r="F28524" t="str">
            <v>Sewer</v>
          </cell>
        </row>
        <row r="28525">
          <cell r="B28525">
            <v>392.67</v>
          </cell>
          <cell r="C28525">
            <v>2015</v>
          </cell>
          <cell r="D28525" t="str">
            <v>600190  Security Services</v>
          </cell>
          <cell r="E28525" t="str">
            <v>District 1</v>
          </cell>
          <cell r="F28525" t="str">
            <v>Sewer</v>
          </cell>
        </row>
        <row r="28526">
          <cell r="B28526">
            <v>4851.3599999999997</v>
          </cell>
          <cell r="C28526">
            <v>2015</v>
          </cell>
          <cell r="D28526" t="str">
            <v>600190  Security Services</v>
          </cell>
          <cell r="E28526" t="str">
            <v>Logistics</v>
          </cell>
          <cell r="F28526" t="str">
            <v>Sewer</v>
          </cell>
        </row>
        <row r="28527">
          <cell r="B28527">
            <v>4851.3599999999997</v>
          </cell>
          <cell r="C28527">
            <v>2015</v>
          </cell>
          <cell r="D28527" t="str">
            <v>600190  Security Services</v>
          </cell>
          <cell r="E28527" t="str">
            <v>Logistics</v>
          </cell>
          <cell r="F28527" t="str">
            <v>Sewer</v>
          </cell>
        </row>
        <row r="28528">
          <cell r="B28528">
            <v>9833.61</v>
          </cell>
          <cell r="C28528">
            <v>2015</v>
          </cell>
          <cell r="D28528" t="str">
            <v>600190  Security Services</v>
          </cell>
          <cell r="E28528" t="str">
            <v>Logistics</v>
          </cell>
          <cell r="F28528" t="str">
            <v>Sewer</v>
          </cell>
        </row>
        <row r="28529">
          <cell r="B28529">
            <v>2453.58</v>
          </cell>
          <cell r="C28529">
            <v>2015</v>
          </cell>
          <cell r="D28529" t="str">
            <v>600190  Security Services</v>
          </cell>
          <cell r="E28529" t="str">
            <v>Logistics</v>
          </cell>
          <cell r="F28529" t="str">
            <v>Sewer</v>
          </cell>
        </row>
        <row r="28530">
          <cell r="B28530">
            <v>2617.8000000000002</v>
          </cell>
          <cell r="C28530">
            <v>2015</v>
          </cell>
          <cell r="D28530" t="str">
            <v>600190  Security Services</v>
          </cell>
          <cell r="E28530" t="str">
            <v>Informal Settlements</v>
          </cell>
          <cell r="F28530" t="str">
            <v>Sewer</v>
          </cell>
        </row>
        <row r="28531">
          <cell r="B28531">
            <v>261.77999999999997</v>
          </cell>
          <cell r="C28531">
            <v>2015</v>
          </cell>
          <cell r="D28531" t="str">
            <v>600190  Security Services</v>
          </cell>
          <cell r="E28531" t="str">
            <v>Planning &amp; Design</v>
          </cell>
          <cell r="F28531" t="str">
            <v>Sewer</v>
          </cell>
        </row>
        <row r="28532">
          <cell r="B28532">
            <v>43601.32</v>
          </cell>
          <cell r="C28532">
            <v>2015</v>
          </cell>
          <cell r="D28532" t="str">
            <v>600200  Telephone and Internet</v>
          </cell>
          <cell r="E28532" t="str">
            <v>District 1</v>
          </cell>
          <cell r="F28532" t="str">
            <v>Water</v>
          </cell>
        </row>
        <row r="28533">
          <cell r="B28533">
            <v>33167.22</v>
          </cell>
          <cell r="C28533">
            <v>2015</v>
          </cell>
          <cell r="D28533" t="str">
            <v>600200  Telephone and Internet</v>
          </cell>
          <cell r="E28533" t="str">
            <v>District 6</v>
          </cell>
          <cell r="F28533" t="str">
            <v>Water</v>
          </cell>
        </row>
        <row r="28534">
          <cell r="B28534">
            <v>58937.72</v>
          </cell>
          <cell r="C28534">
            <v>2015</v>
          </cell>
          <cell r="D28534" t="str">
            <v>600200  Telephone and Internet</v>
          </cell>
          <cell r="E28534" t="str">
            <v>District 8</v>
          </cell>
          <cell r="F28534" t="str">
            <v>Water</v>
          </cell>
        </row>
        <row r="28535">
          <cell r="B28535">
            <v>29810.94</v>
          </cell>
          <cell r="C28535">
            <v>2015</v>
          </cell>
          <cell r="D28535" t="str">
            <v>600200  Telephone and Internet</v>
          </cell>
          <cell r="E28535" t="str">
            <v>District 8</v>
          </cell>
          <cell r="F28535" t="str">
            <v>Water</v>
          </cell>
        </row>
        <row r="28536">
          <cell r="B28536">
            <v>3648.02</v>
          </cell>
          <cell r="C28536">
            <v>2015</v>
          </cell>
          <cell r="D28536" t="str">
            <v>600200  Telephone and Internet</v>
          </cell>
          <cell r="E28536" t="str">
            <v>District 6</v>
          </cell>
          <cell r="F28536" t="str">
            <v>Water</v>
          </cell>
        </row>
        <row r="28537">
          <cell r="B28537">
            <v>9069.33</v>
          </cell>
          <cell r="C28537">
            <v>2015</v>
          </cell>
          <cell r="D28537" t="str">
            <v>600200  Telephone and Internet</v>
          </cell>
          <cell r="E28537" t="str">
            <v>District 3</v>
          </cell>
          <cell r="F28537" t="str">
            <v>Water</v>
          </cell>
        </row>
        <row r="28538">
          <cell r="B28538">
            <v>27001.1</v>
          </cell>
          <cell r="C28538">
            <v>2015</v>
          </cell>
          <cell r="D28538" t="str">
            <v>600200  Telephone and Internet</v>
          </cell>
          <cell r="E28538" t="str">
            <v>District 3</v>
          </cell>
          <cell r="F28538" t="str">
            <v>Water</v>
          </cell>
        </row>
        <row r="28539">
          <cell r="B28539">
            <v>18736.32</v>
          </cell>
          <cell r="C28539">
            <v>2015</v>
          </cell>
          <cell r="D28539" t="str">
            <v>600200  Telephone and Internet</v>
          </cell>
          <cell r="E28539" t="str">
            <v>District 3</v>
          </cell>
          <cell r="F28539" t="str">
            <v>Water</v>
          </cell>
        </row>
        <row r="28540">
          <cell r="B28540">
            <v>8435.8799999999992</v>
          </cell>
          <cell r="C28540">
            <v>2015</v>
          </cell>
          <cell r="D28540" t="str">
            <v>600200  Telephone and Internet</v>
          </cell>
          <cell r="E28540" t="str">
            <v>District 4</v>
          </cell>
          <cell r="F28540" t="str">
            <v>Water</v>
          </cell>
        </row>
        <row r="28541">
          <cell r="B28541">
            <v>63496.41</v>
          </cell>
          <cell r="C28541">
            <v>2015</v>
          </cell>
          <cell r="D28541" t="str">
            <v>600200  Telephone and Internet</v>
          </cell>
          <cell r="E28541" t="str">
            <v>District 4</v>
          </cell>
          <cell r="F28541" t="str">
            <v>Water</v>
          </cell>
        </row>
        <row r="28542">
          <cell r="B28542">
            <v>73849.3</v>
          </cell>
          <cell r="C28542">
            <v>2015</v>
          </cell>
          <cell r="D28542" t="str">
            <v>600200  Telephone and Internet</v>
          </cell>
          <cell r="E28542" t="str">
            <v>District 4</v>
          </cell>
          <cell r="F28542" t="str">
            <v>Water</v>
          </cell>
        </row>
        <row r="28543">
          <cell r="B28543">
            <v>59282.6</v>
          </cell>
          <cell r="C28543">
            <v>2015</v>
          </cell>
          <cell r="D28543" t="str">
            <v>600200  Telephone and Internet</v>
          </cell>
          <cell r="E28543" t="str">
            <v>District 4</v>
          </cell>
          <cell r="F28543" t="str">
            <v>Water</v>
          </cell>
        </row>
        <row r="28544">
          <cell r="B28544">
            <v>15337.19</v>
          </cell>
          <cell r="C28544">
            <v>2015</v>
          </cell>
          <cell r="D28544" t="str">
            <v>600200  Telephone and Internet</v>
          </cell>
          <cell r="E28544" t="str">
            <v>District 4</v>
          </cell>
          <cell r="F28544" t="str">
            <v>Water</v>
          </cell>
        </row>
        <row r="28545">
          <cell r="B28545">
            <v>1652.4</v>
          </cell>
          <cell r="C28545">
            <v>2015</v>
          </cell>
          <cell r="D28545" t="str">
            <v>600200  Telephone and Internet</v>
          </cell>
          <cell r="E28545" t="str">
            <v>District 8</v>
          </cell>
          <cell r="F28545" t="str">
            <v>Water</v>
          </cell>
        </row>
        <row r="28546">
          <cell r="B28546">
            <v>12569.03</v>
          </cell>
          <cell r="C28546">
            <v>2015</v>
          </cell>
          <cell r="D28546" t="str">
            <v>600200  Telephone and Internet</v>
          </cell>
          <cell r="E28546" t="str">
            <v>District 6</v>
          </cell>
          <cell r="F28546" t="str">
            <v>Water</v>
          </cell>
        </row>
        <row r="28547">
          <cell r="B28547">
            <v>67957.009999999995</v>
          </cell>
          <cell r="C28547">
            <v>2015</v>
          </cell>
          <cell r="D28547" t="str">
            <v>600200  Telephone and Internet</v>
          </cell>
          <cell r="E28547" t="str">
            <v>District 6</v>
          </cell>
          <cell r="F28547" t="str">
            <v>Water</v>
          </cell>
        </row>
        <row r="28548">
          <cell r="B28548">
            <v>21143.14</v>
          </cell>
          <cell r="C28548">
            <v>2015</v>
          </cell>
          <cell r="D28548" t="str">
            <v>600200  Telephone and Internet</v>
          </cell>
          <cell r="E28548" t="str">
            <v>District 6</v>
          </cell>
          <cell r="F28548" t="str">
            <v>Water</v>
          </cell>
        </row>
        <row r="28549">
          <cell r="B28549">
            <v>14296.38</v>
          </cell>
          <cell r="C28549">
            <v>2015</v>
          </cell>
          <cell r="D28549" t="str">
            <v>600200  Telephone and Internet</v>
          </cell>
          <cell r="E28549" t="str">
            <v>District 6</v>
          </cell>
          <cell r="F28549" t="str">
            <v>Water</v>
          </cell>
        </row>
        <row r="28550">
          <cell r="B28550">
            <v>22876.03</v>
          </cell>
          <cell r="C28550">
            <v>2015</v>
          </cell>
          <cell r="D28550" t="str">
            <v>600200  Telephone and Internet</v>
          </cell>
          <cell r="E28550" t="str">
            <v>District 6</v>
          </cell>
          <cell r="F28550" t="str">
            <v>Water</v>
          </cell>
        </row>
        <row r="28551">
          <cell r="B28551">
            <v>65206.85</v>
          </cell>
          <cell r="C28551">
            <v>2015</v>
          </cell>
          <cell r="D28551" t="str">
            <v>600200  Telephone and Internet</v>
          </cell>
          <cell r="E28551" t="str">
            <v>District 8</v>
          </cell>
          <cell r="F28551" t="str">
            <v>Water</v>
          </cell>
        </row>
        <row r="28552">
          <cell r="B28552">
            <v>55112.32</v>
          </cell>
          <cell r="C28552">
            <v>2015</v>
          </cell>
          <cell r="D28552" t="str">
            <v>600200  Telephone and Internet</v>
          </cell>
          <cell r="E28552" t="str">
            <v>District 8</v>
          </cell>
          <cell r="F28552" t="str">
            <v>Water</v>
          </cell>
        </row>
        <row r="28553">
          <cell r="B28553">
            <v>341.25</v>
          </cell>
          <cell r="C28553">
            <v>2015</v>
          </cell>
          <cell r="D28553" t="str">
            <v>600200  Telephone and Internet</v>
          </cell>
          <cell r="E28553" t="str">
            <v>District 8</v>
          </cell>
          <cell r="F28553" t="str">
            <v>Water</v>
          </cell>
        </row>
        <row r="28554">
          <cell r="B28554">
            <v>1652.4</v>
          </cell>
          <cell r="C28554">
            <v>2015</v>
          </cell>
          <cell r="D28554" t="str">
            <v>600200  Telephone and Internet</v>
          </cell>
          <cell r="E28554" t="str">
            <v>District 8</v>
          </cell>
          <cell r="F28554" t="str">
            <v>Water</v>
          </cell>
        </row>
        <row r="28555">
          <cell r="B28555">
            <v>78866.789999999994</v>
          </cell>
          <cell r="C28555">
            <v>2015</v>
          </cell>
          <cell r="D28555" t="str">
            <v>600200  Telephone and Internet</v>
          </cell>
          <cell r="E28555" t="str">
            <v>District 8</v>
          </cell>
          <cell r="F28555" t="str">
            <v>Water</v>
          </cell>
        </row>
        <row r="28556">
          <cell r="B28556">
            <v>6099.8</v>
          </cell>
          <cell r="C28556">
            <v>2015</v>
          </cell>
          <cell r="D28556" t="str">
            <v>600200  Telephone and Internet</v>
          </cell>
          <cell r="E28556" t="str">
            <v>District 8</v>
          </cell>
          <cell r="F28556" t="str">
            <v>Water</v>
          </cell>
        </row>
        <row r="28557">
          <cell r="B28557">
            <v>214664.87</v>
          </cell>
          <cell r="C28557">
            <v>2015</v>
          </cell>
          <cell r="D28557" t="str">
            <v>600200  Telephone and Internet</v>
          </cell>
          <cell r="E28557" t="str">
            <v>District 8</v>
          </cell>
          <cell r="F28557" t="str">
            <v>Water</v>
          </cell>
        </row>
        <row r="28558">
          <cell r="B28558">
            <v>54451.69</v>
          </cell>
          <cell r="C28558">
            <v>2015</v>
          </cell>
          <cell r="D28558" t="str">
            <v>600200  Telephone and Internet</v>
          </cell>
          <cell r="E28558" t="str">
            <v>District 1</v>
          </cell>
          <cell r="F28558" t="str">
            <v>Water</v>
          </cell>
        </row>
        <row r="28559">
          <cell r="B28559">
            <v>23522.19</v>
          </cell>
          <cell r="C28559">
            <v>2015</v>
          </cell>
          <cell r="D28559" t="str">
            <v>600200  Telephone and Internet</v>
          </cell>
          <cell r="E28559" t="str">
            <v>Informal Settlements</v>
          </cell>
          <cell r="F28559" t="str">
            <v>Sewer</v>
          </cell>
        </row>
        <row r="28560">
          <cell r="B28560">
            <v>28350.46</v>
          </cell>
          <cell r="C28560">
            <v>2015</v>
          </cell>
          <cell r="D28560" t="str">
            <v>600200  Telephone and Internet</v>
          </cell>
          <cell r="E28560" t="str">
            <v>District 1</v>
          </cell>
          <cell r="F28560" t="str">
            <v>Sewer</v>
          </cell>
        </row>
        <row r="28561">
          <cell r="B28561">
            <v>31956.25</v>
          </cell>
          <cell r="C28561">
            <v>2015</v>
          </cell>
          <cell r="D28561" t="str">
            <v>600200  Telephone and Internet</v>
          </cell>
          <cell r="E28561" t="str">
            <v>District 7</v>
          </cell>
          <cell r="F28561" t="str">
            <v>Sewer</v>
          </cell>
        </row>
        <row r="28562">
          <cell r="B28562">
            <v>10853.89</v>
          </cell>
          <cell r="C28562">
            <v>2015</v>
          </cell>
          <cell r="D28562" t="str">
            <v>600200  Telephone and Internet</v>
          </cell>
          <cell r="E28562" t="str">
            <v>District 6</v>
          </cell>
          <cell r="F28562" t="str">
            <v>Sewer</v>
          </cell>
        </row>
        <row r="28563">
          <cell r="B28563">
            <v>3735.6</v>
          </cell>
          <cell r="C28563">
            <v>2015</v>
          </cell>
          <cell r="D28563" t="str">
            <v>600200  Telephone and Internet</v>
          </cell>
          <cell r="E28563" t="str">
            <v>District 3</v>
          </cell>
          <cell r="F28563" t="str">
            <v>Sewer</v>
          </cell>
        </row>
        <row r="28564">
          <cell r="B28564">
            <v>64847.58</v>
          </cell>
          <cell r="C28564">
            <v>2015</v>
          </cell>
          <cell r="D28564" t="str">
            <v>600200  Telephone and Internet</v>
          </cell>
          <cell r="E28564" t="str">
            <v>District 4</v>
          </cell>
          <cell r="F28564" t="str">
            <v>Sewer</v>
          </cell>
        </row>
        <row r="28565">
          <cell r="B28565">
            <v>48730.43</v>
          </cell>
          <cell r="C28565">
            <v>2015</v>
          </cell>
          <cell r="D28565" t="str">
            <v>600200  Telephone and Internet</v>
          </cell>
          <cell r="E28565" t="str">
            <v>District 4</v>
          </cell>
          <cell r="F28565" t="str">
            <v>Sewer</v>
          </cell>
        </row>
        <row r="28566">
          <cell r="B28566">
            <v>16647.43</v>
          </cell>
          <cell r="C28566">
            <v>2015</v>
          </cell>
          <cell r="D28566" t="str">
            <v>600200  Telephone and Internet</v>
          </cell>
          <cell r="E28566" t="str">
            <v>District 4</v>
          </cell>
          <cell r="F28566" t="str">
            <v>Sewer</v>
          </cell>
        </row>
        <row r="28567">
          <cell r="B28567">
            <v>10404.299999999999</v>
          </cell>
          <cell r="C28567">
            <v>2015</v>
          </cell>
          <cell r="D28567" t="str">
            <v>600200  Telephone and Internet</v>
          </cell>
          <cell r="E28567" t="str">
            <v>District 7</v>
          </cell>
          <cell r="F28567" t="str">
            <v>Sewer</v>
          </cell>
        </row>
        <row r="28568">
          <cell r="B28568">
            <v>3431.41</v>
          </cell>
          <cell r="C28568">
            <v>2015</v>
          </cell>
          <cell r="D28568" t="str">
            <v>600200  Telephone and Internet</v>
          </cell>
          <cell r="E28568" t="str">
            <v>District 6</v>
          </cell>
          <cell r="F28568" t="str">
            <v>Sewer</v>
          </cell>
        </row>
        <row r="28569">
          <cell r="B28569">
            <v>7781.98</v>
          </cell>
          <cell r="C28569">
            <v>2015</v>
          </cell>
          <cell r="D28569" t="str">
            <v>600200  Telephone and Internet</v>
          </cell>
          <cell r="E28569" t="str">
            <v>District 6</v>
          </cell>
          <cell r="F28569" t="str">
            <v>Sewer</v>
          </cell>
        </row>
        <row r="28570">
          <cell r="B28570">
            <v>18230.61</v>
          </cell>
          <cell r="C28570">
            <v>2015</v>
          </cell>
          <cell r="D28570" t="str">
            <v>600200  Telephone and Internet</v>
          </cell>
          <cell r="E28570" t="str">
            <v>District 6</v>
          </cell>
          <cell r="F28570" t="str">
            <v>Sewer</v>
          </cell>
        </row>
        <row r="28571">
          <cell r="B28571">
            <v>13382.76</v>
          </cell>
          <cell r="C28571">
            <v>2015</v>
          </cell>
          <cell r="D28571" t="str">
            <v>600200  Telephone and Internet</v>
          </cell>
          <cell r="E28571" t="str">
            <v>District 7</v>
          </cell>
          <cell r="F28571" t="str">
            <v>Sewer</v>
          </cell>
        </row>
        <row r="28572">
          <cell r="B28572">
            <v>122861.96</v>
          </cell>
          <cell r="C28572">
            <v>2015</v>
          </cell>
          <cell r="D28572" t="str">
            <v>600200  Telephone and Internet</v>
          </cell>
          <cell r="E28572" t="str">
            <v>District 7</v>
          </cell>
          <cell r="F28572" t="str">
            <v>Sewer</v>
          </cell>
        </row>
        <row r="28573">
          <cell r="B28573">
            <v>91.31</v>
          </cell>
          <cell r="C28573">
            <v>2015</v>
          </cell>
          <cell r="D28573" t="str">
            <v>600200  Telephone and Internet</v>
          </cell>
          <cell r="E28573" t="str">
            <v>District 7</v>
          </cell>
          <cell r="F28573" t="str">
            <v>Sewer</v>
          </cell>
        </row>
        <row r="28574">
          <cell r="B28574">
            <v>33525.06</v>
          </cell>
          <cell r="C28574">
            <v>2015</v>
          </cell>
          <cell r="D28574" t="str">
            <v>600200  Telephone and Internet</v>
          </cell>
          <cell r="E28574" t="str">
            <v>Logistics</v>
          </cell>
          <cell r="F28574" t="str">
            <v>Water</v>
          </cell>
        </row>
        <row r="28575">
          <cell r="B28575">
            <v>10647.55</v>
          </cell>
          <cell r="C28575">
            <v>2015</v>
          </cell>
          <cell r="D28575" t="str">
            <v>600200  Telephone and Internet</v>
          </cell>
          <cell r="E28575" t="str">
            <v>Informal Settlements</v>
          </cell>
          <cell r="F28575" t="str">
            <v>Water</v>
          </cell>
        </row>
        <row r="28576">
          <cell r="B28576">
            <v>8915.2900000000009</v>
          </cell>
          <cell r="C28576">
            <v>2015</v>
          </cell>
          <cell r="D28576" t="str">
            <v>600200  Telephone and Internet</v>
          </cell>
          <cell r="E28576" t="str">
            <v>Planning &amp; Design</v>
          </cell>
          <cell r="F28576" t="str">
            <v>Water</v>
          </cell>
        </row>
        <row r="28577">
          <cell r="B28577">
            <v>680664.91</v>
          </cell>
          <cell r="C28577">
            <v>2015</v>
          </cell>
          <cell r="D28577" t="str">
            <v>600200  Telephone and Internet</v>
          </cell>
          <cell r="E28577" t="str">
            <v>TOC</v>
          </cell>
          <cell r="F28577" t="str">
            <v>Water</v>
          </cell>
        </row>
        <row r="28578">
          <cell r="B28578">
            <v>138025.4</v>
          </cell>
          <cell r="C28578">
            <v>2015</v>
          </cell>
          <cell r="D28578" t="str">
            <v>600200  Telephone and Internet</v>
          </cell>
          <cell r="E28578" t="str">
            <v>Informal Settlements</v>
          </cell>
          <cell r="F28578" t="str">
            <v>Water</v>
          </cell>
        </row>
        <row r="28579">
          <cell r="B28579">
            <v>83796.02</v>
          </cell>
          <cell r="C28579">
            <v>2015</v>
          </cell>
          <cell r="D28579" t="str">
            <v>600200  Telephone and Internet</v>
          </cell>
          <cell r="E28579" t="str">
            <v>TOC</v>
          </cell>
          <cell r="F28579" t="str">
            <v>Water</v>
          </cell>
        </row>
        <row r="28580">
          <cell r="B28580">
            <v>27566.61</v>
          </cell>
          <cell r="C28580">
            <v>2015</v>
          </cell>
          <cell r="D28580" t="str">
            <v>600200  Telephone and Internet</v>
          </cell>
          <cell r="E28580" t="str">
            <v>Logistics</v>
          </cell>
          <cell r="F28580" t="str">
            <v>Water</v>
          </cell>
        </row>
        <row r="28581">
          <cell r="B28581">
            <v>15115.72</v>
          </cell>
          <cell r="C28581">
            <v>2015</v>
          </cell>
          <cell r="D28581" t="str">
            <v>600200  Telephone and Internet</v>
          </cell>
          <cell r="E28581" t="str">
            <v>Logistics</v>
          </cell>
          <cell r="F28581" t="str">
            <v>Water</v>
          </cell>
        </row>
        <row r="28582">
          <cell r="B28582">
            <v>58932.6</v>
          </cell>
          <cell r="C28582">
            <v>2015</v>
          </cell>
          <cell r="D28582" t="str">
            <v>600200  Telephone and Internet</v>
          </cell>
          <cell r="E28582" t="str">
            <v>Logistics</v>
          </cell>
          <cell r="F28582" t="str">
            <v>Water</v>
          </cell>
        </row>
        <row r="28583">
          <cell r="B28583">
            <v>2063.89</v>
          </cell>
          <cell r="C28583">
            <v>2015</v>
          </cell>
          <cell r="D28583" t="str">
            <v>600200  Telephone and Internet</v>
          </cell>
          <cell r="E28583" t="str">
            <v>Logistics</v>
          </cell>
          <cell r="F28583" t="str">
            <v>Water</v>
          </cell>
        </row>
        <row r="28584">
          <cell r="B28584">
            <v>50914.57</v>
          </cell>
          <cell r="C28584">
            <v>2015</v>
          </cell>
          <cell r="D28584" t="str">
            <v>600200  Telephone and Internet</v>
          </cell>
          <cell r="E28584" t="str">
            <v>Logistics</v>
          </cell>
          <cell r="F28584" t="str">
            <v>Water</v>
          </cell>
        </row>
        <row r="28585">
          <cell r="B28585">
            <v>56565.02</v>
          </cell>
          <cell r="C28585">
            <v>2015</v>
          </cell>
          <cell r="D28585" t="str">
            <v>600200  Telephone and Internet</v>
          </cell>
          <cell r="E28585" t="str">
            <v>District 1</v>
          </cell>
          <cell r="F28585" t="str">
            <v>Water</v>
          </cell>
        </row>
        <row r="28586">
          <cell r="B28586">
            <v>-437057.08</v>
          </cell>
          <cell r="C28586">
            <v>2015</v>
          </cell>
          <cell r="D28586" t="str">
            <v>600240  Vehicles to Operating</v>
          </cell>
          <cell r="E28586" t="str">
            <v>Logistics</v>
          </cell>
          <cell r="F28586" t="str">
            <v>Water</v>
          </cell>
        </row>
        <row r="28587">
          <cell r="B28587">
            <v>-648346.74</v>
          </cell>
          <cell r="C28587">
            <v>2015</v>
          </cell>
          <cell r="D28587" t="str">
            <v>600240  Vehicles to Operating</v>
          </cell>
          <cell r="E28587" t="str">
            <v>District 1</v>
          </cell>
          <cell r="F28587" t="str">
            <v>Water</v>
          </cell>
        </row>
        <row r="28588">
          <cell r="B28588">
            <v>-455942.2</v>
          </cell>
          <cell r="C28588">
            <v>2015</v>
          </cell>
          <cell r="D28588" t="str">
            <v>600240  Vehicles to Operating</v>
          </cell>
          <cell r="E28588" t="str">
            <v>District 8</v>
          </cell>
          <cell r="F28588" t="str">
            <v>Water</v>
          </cell>
        </row>
        <row r="28589">
          <cell r="B28589">
            <v>-536095.35</v>
          </cell>
          <cell r="C28589">
            <v>2015</v>
          </cell>
          <cell r="D28589" t="str">
            <v>600240  Vehicles to Operating</v>
          </cell>
          <cell r="E28589" t="str">
            <v>District 6</v>
          </cell>
          <cell r="F28589" t="str">
            <v>Water</v>
          </cell>
        </row>
        <row r="28590">
          <cell r="B28590">
            <v>-149763.38</v>
          </cell>
          <cell r="C28590">
            <v>2015</v>
          </cell>
          <cell r="D28590" t="str">
            <v>600240  Vehicles to Operating</v>
          </cell>
          <cell r="E28590" t="str">
            <v>District 3</v>
          </cell>
          <cell r="F28590" t="str">
            <v>Water</v>
          </cell>
        </row>
        <row r="28591">
          <cell r="B28591">
            <v>-291470.33</v>
          </cell>
          <cell r="C28591">
            <v>2015</v>
          </cell>
          <cell r="D28591" t="str">
            <v>600240  Vehicles to Operating</v>
          </cell>
          <cell r="E28591" t="str">
            <v>District 4</v>
          </cell>
          <cell r="F28591" t="str">
            <v>Water</v>
          </cell>
        </row>
        <row r="28592">
          <cell r="B28592">
            <v>-338086.36</v>
          </cell>
          <cell r="C28592">
            <v>2015</v>
          </cell>
          <cell r="D28592" t="str">
            <v>600240  Vehicles to Operating</v>
          </cell>
          <cell r="E28592" t="str">
            <v>District 4</v>
          </cell>
          <cell r="F28592" t="str">
            <v>Water</v>
          </cell>
        </row>
        <row r="28593">
          <cell r="B28593">
            <v>-78505.98</v>
          </cell>
          <cell r="C28593">
            <v>2015</v>
          </cell>
          <cell r="D28593" t="str">
            <v>600240  Vehicles to Operating</v>
          </cell>
          <cell r="E28593" t="str">
            <v>District 4</v>
          </cell>
          <cell r="F28593" t="str">
            <v>Water</v>
          </cell>
        </row>
        <row r="28594">
          <cell r="B28594">
            <v>-954862.84</v>
          </cell>
          <cell r="C28594">
            <v>2015</v>
          </cell>
          <cell r="D28594" t="str">
            <v>600240  Vehicles to Operating</v>
          </cell>
          <cell r="E28594" t="str">
            <v>District 8</v>
          </cell>
          <cell r="F28594" t="str">
            <v>Water</v>
          </cell>
        </row>
        <row r="28595">
          <cell r="B28595">
            <v>-335680.23</v>
          </cell>
          <cell r="C28595">
            <v>2015</v>
          </cell>
          <cell r="D28595" t="str">
            <v>600240  Vehicles to Operating</v>
          </cell>
          <cell r="E28595" t="str">
            <v>District 6</v>
          </cell>
          <cell r="F28595" t="str">
            <v>Water</v>
          </cell>
        </row>
        <row r="28596">
          <cell r="B28596">
            <v>-204754.38</v>
          </cell>
          <cell r="C28596">
            <v>2015</v>
          </cell>
          <cell r="D28596" t="str">
            <v>600240  Vehicles to Operating</v>
          </cell>
          <cell r="E28596" t="str">
            <v>District 6</v>
          </cell>
          <cell r="F28596" t="str">
            <v>Water</v>
          </cell>
        </row>
        <row r="28597">
          <cell r="B28597">
            <v>-382148.99</v>
          </cell>
          <cell r="C28597">
            <v>2015</v>
          </cell>
          <cell r="D28597" t="str">
            <v>600240  Vehicles to Operating</v>
          </cell>
          <cell r="E28597" t="str">
            <v>District 6</v>
          </cell>
          <cell r="F28597" t="str">
            <v>Water</v>
          </cell>
        </row>
        <row r="28598">
          <cell r="B28598">
            <v>-169198.28</v>
          </cell>
          <cell r="C28598">
            <v>2015</v>
          </cell>
          <cell r="D28598" t="str">
            <v>600240  Vehicles to Operating</v>
          </cell>
          <cell r="E28598" t="str">
            <v>District 6</v>
          </cell>
          <cell r="F28598" t="str">
            <v>Water</v>
          </cell>
        </row>
        <row r="28599">
          <cell r="B28599">
            <v>-50702.74</v>
          </cell>
          <cell r="C28599">
            <v>2015</v>
          </cell>
          <cell r="D28599" t="str">
            <v>600240  Vehicles to Operating</v>
          </cell>
          <cell r="E28599" t="str">
            <v>District 8</v>
          </cell>
          <cell r="F28599" t="str">
            <v>Water</v>
          </cell>
        </row>
        <row r="28600">
          <cell r="B28600">
            <v>-2414211.29</v>
          </cell>
          <cell r="C28600">
            <v>2015</v>
          </cell>
          <cell r="D28600" t="str">
            <v>600240  Vehicles to Operating</v>
          </cell>
          <cell r="E28600" t="str">
            <v>District 8</v>
          </cell>
          <cell r="F28600" t="str">
            <v>Water</v>
          </cell>
        </row>
        <row r="28601">
          <cell r="B28601">
            <v>-190040.42</v>
          </cell>
          <cell r="C28601">
            <v>2015</v>
          </cell>
          <cell r="D28601" t="str">
            <v>600240  Vehicles to Operating</v>
          </cell>
          <cell r="E28601" t="str">
            <v>Informal Settlements</v>
          </cell>
          <cell r="F28601" t="str">
            <v>Water</v>
          </cell>
        </row>
        <row r="28602">
          <cell r="B28602">
            <v>-2422.5300000000002</v>
          </cell>
          <cell r="C28602">
            <v>2015</v>
          </cell>
          <cell r="D28602" t="str">
            <v>600240  Vehicles to Operating</v>
          </cell>
          <cell r="E28602" t="str">
            <v>Informal Settlements</v>
          </cell>
          <cell r="F28602" t="str">
            <v>Sewer</v>
          </cell>
        </row>
        <row r="28603">
          <cell r="B28603">
            <v>-401574.46</v>
          </cell>
          <cell r="C28603">
            <v>2015</v>
          </cell>
          <cell r="D28603" t="str">
            <v>600240  Vehicles to Operating</v>
          </cell>
          <cell r="E28603" t="str">
            <v>Informal Settlements</v>
          </cell>
          <cell r="F28603" t="str">
            <v>Sewer</v>
          </cell>
        </row>
        <row r="28604">
          <cell r="B28604">
            <v>-144648.42000000001</v>
          </cell>
          <cell r="C28604">
            <v>2015</v>
          </cell>
          <cell r="D28604" t="str">
            <v>600240  Vehicles to Operating</v>
          </cell>
          <cell r="E28604" t="str">
            <v>Logistics</v>
          </cell>
          <cell r="F28604" t="str">
            <v>Sewer</v>
          </cell>
        </row>
        <row r="28605">
          <cell r="B28605">
            <v>-433295.9</v>
          </cell>
          <cell r="C28605">
            <v>2015</v>
          </cell>
          <cell r="D28605" t="str">
            <v>600240  Vehicles to Operating</v>
          </cell>
          <cell r="E28605" t="str">
            <v>Logistics</v>
          </cell>
          <cell r="F28605" t="str">
            <v>Sewer</v>
          </cell>
        </row>
        <row r="28606">
          <cell r="B28606">
            <v>-550518.18999999994</v>
          </cell>
          <cell r="C28606">
            <v>2015</v>
          </cell>
          <cell r="D28606" t="str">
            <v>600240  Vehicles to Operating</v>
          </cell>
          <cell r="E28606" t="str">
            <v>District 1</v>
          </cell>
          <cell r="F28606" t="str">
            <v>Sewer</v>
          </cell>
        </row>
        <row r="28607">
          <cell r="B28607">
            <v>-354637.4</v>
          </cell>
          <cell r="C28607">
            <v>2015</v>
          </cell>
          <cell r="D28607" t="str">
            <v>600240  Vehicles to Operating</v>
          </cell>
          <cell r="E28607" t="str">
            <v>District 1</v>
          </cell>
          <cell r="F28607" t="str">
            <v>Sewer</v>
          </cell>
        </row>
        <row r="28608">
          <cell r="B28608">
            <v>-1086733.47</v>
          </cell>
          <cell r="C28608">
            <v>2015</v>
          </cell>
          <cell r="D28608" t="str">
            <v>600240  Vehicles to Operating</v>
          </cell>
          <cell r="E28608" t="str">
            <v>District 7</v>
          </cell>
          <cell r="F28608" t="str">
            <v>Sewer</v>
          </cell>
        </row>
        <row r="28609">
          <cell r="B28609">
            <v>-292810.14</v>
          </cell>
          <cell r="C28609">
            <v>2015</v>
          </cell>
          <cell r="D28609" t="str">
            <v>600240  Vehicles to Operating</v>
          </cell>
          <cell r="E28609" t="str">
            <v>District 6</v>
          </cell>
          <cell r="F28609" t="str">
            <v>Sewer</v>
          </cell>
        </row>
        <row r="28610">
          <cell r="B28610">
            <v>-152428.23000000001</v>
          </cell>
          <cell r="C28610">
            <v>2015</v>
          </cell>
          <cell r="D28610" t="str">
            <v>600240  Vehicles to Operating</v>
          </cell>
          <cell r="E28610" t="str">
            <v>District 3</v>
          </cell>
          <cell r="F28610" t="str">
            <v>Sewer</v>
          </cell>
        </row>
        <row r="28611">
          <cell r="B28611">
            <v>-174315.81</v>
          </cell>
          <cell r="C28611">
            <v>2015</v>
          </cell>
          <cell r="D28611" t="str">
            <v>600240  Vehicles to Operating</v>
          </cell>
          <cell r="E28611" t="str">
            <v>District 4</v>
          </cell>
          <cell r="F28611" t="str">
            <v>Sewer</v>
          </cell>
        </row>
        <row r="28612">
          <cell r="B28612">
            <v>-274582.81</v>
          </cell>
          <cell r="C28612">
            <v>2015</v>
          </cell>
          <cell r="D28612" t="str">
            <v>600240  Vehicles to Operating</v>
          </cell>
          <cell r="E28612" t="str">
            <v>District 4</v>
          </cell>
          <cell r="F28612" t="str">
            <v>Sewer</v>
          </cell>
        </row>
        <row r="28613">
          <cell r="B28613">
            <v>-57461.919999999998</v>
          </cell>
          <cell r="C28613">
            <v>2015</v>
          </cell>
          <cell r="D28613" t="str">
            <v>600240  Vehicles to Operating</v>
          </cell>
          <cell r="E28613" t="str">
            <v>District 4</v>
          </cell>
          <cell r="F28613" t="str">
            <v>Sewer</v>
          </cell>
        </row>
        <row r="28614">
          <cell r="B28614">
            <v>-348011.76</v>
          </cell>
          <cell r="C28614">
            <v>2015</v>
          </cell>
          <cell r="D28614" t="str">
            <v>600240  Vehicles to Operating</v>
          </cell>
          <cell r="E28614" t="str">
            <v>District 7</v>
          </cell>
          <cell r="F28614" t="str">
            <v>Sewer</v>
          </cell>
        </row>
        <row r="28615">
          <cell r="B28615">
            <v>-128801.66</v>
          </cell>
          <cell r="C28615">
            <v>2015</v>
          </cell>
          <cell r="D28615" t="str">
            <v>600240  Vehicles to Operating</v>
          </cell>
          <cell r="E28615" t="str">
            <v>District 6</v>
          </cell>
          <cell r="F28615" t="str">
            <v>Sewer</v>
          </cell>
        </row>
        <row r="28616">
          <cell r="B28616">
            <v>-303816.37</v>
          </cell>
          <cell r="C28616">
            <v>2015</v>
          </cell>
          <cell r="D28616" t="str">
            <v>600240  Vehicles to Operating</v>
          </cell>
          <cell r="E28616" t="str">
            <v>District 6</v>
          </cell>
          <cell r="F28616" t="str">
            <v>Sewer</v>
          </cell>
        </row>
        <row r="28617">
          <cell r="B28617">
            <v>-93256.89</v>
          </cell>
          <cell r="C28617">
            <v>2015</v>
          </cell>
          <cell r="D28617" t="str">
            <v>600240  Vehicles to Operating</v>
          </cell>
          <cell r="E28617" t="str">
            <v>District 6</v>
          </cell>
          <cell r="F28617" t="str">
            <v>Sewer</v>
          </cell>
        </row>
        <row r="28618">
          <cell r="B28618">
            <v>-211273.97</v>
          </cell>
          <cell r="C28618">
            <v>2015</v>
          </cell>
          <cell r="D28618" t="str">
            <v>600240  Vehicles to Operating</v>
          </cell>
          <cell r="E28618" t="str">
            <v>District 6</v>
          </cell>
          <cell r="F28618" t="str">
            <v>Sewer</v>
          </cell>
        </row>
        <row r="28619">
          <cell r="B28619">
            <v>-1631570.26</v>
          </cell>
          <cell r="C28619">
            <v>2015</v>
          </cell>
          <cell r="D28619" t="str">
            <v>600240  Vehicles to Operating</v>
          </cell>
          <cell r="E28619" t="str">
            <v>District 7</v>
          </cell>
          <cell r="F28619" t="str">
            <v>Sewer</v>
          </cell>
        </row>
        <row r="28620">
          <cell r="B28620">
            <v>-613669.93000000005</v>
          </cell>
          <cell r="C28620">
            <v>2015</v>
          </cell>
          <cell r="D28620" t="str">
            <v>600240  Vehicles to Operating</v>
          </cell>
          <cell r="E28620" t="str">
            <v>District 7</v>
          </cell>
          <cell r="F28620" t="str">
            <v>Sewer</v>
          </cell>
        </row>
        <row r="28621">
          <cell r="B28621">
            <v>-1283.1300000000001</v>
          </cell>
          <cell r="C28621">
            <v>2015</v>
          </cell>
          <cell r="D28621" t="str">
            <v>600240  Vehicles to Operating</v>
          </cell>
          <cell r="E28621" t="str">
            <v>Informal Settlements</v>
          </cell>
          <cell r="F28621" t="str">
            <v>Water</v>
          </cell>
        </row>
        <row r="28622">
          <cell r="B28622">
            <v>22.25</v>
          </cell>
          <cell r="C28622">
            <v>2015</v>
          </cell>
          <cell r="D28622" t="str">
            <v>600250  Postage</v>
          </cell>
          <cell r="E28622" t="str">
            <v>District 8</v>
          </cell>
          <cell r="F28622" t="str">
            <v>Water</v>
          </cell>
        </row>
        <row r="28623">
          <cell r="B28623">
            <v>262.14999999999998</v>
          </cell>
          <cell r="C28623">
            <v>2015</v>
          </cell>
          <cell r="D28623" t="str">
            <v>600250  Postage</v>
          </cell>
          <cell r="E28623" t="str">
            <v>District 4</v>
          </cell>
          <cell r="F28623" t="str">
            <v>Water</v>
          </cell>
        </row>
        <row r="28624">
          <cell r="B28624">
            <v>0</v>
          </cell>
          <cell r="C28624">
            <v>2015</v>
          </cell>
          <cell r="D28624" t="str">
            <v>600250  Postage</v>
          </cell>
          <cell r="E28624" t="str">
            <v>District 8</v>
          </cell>
          <cell r="F28624" t="str">
            <v>Water</v>
          </cell>
        </row>
        <row r="28625">
          <cell r="B28625">
            <v>315.26</v>
          </cell>
          <cell r="C28625">
            <v>2015</v>
          </cell>
          <cell r="D28625" t="str">
            <v>600250  Postage</v>
          </cell>
          <cell r="E28625" t="str">
            <v>District 8</v>
          </cell>
          <cell r="F28625" t="str">
            <v>Water</v>
          </cell>
        </row>
        <row r="28626">
          <cell r="B28626">
            <v>2420.7399999999998</v>
          </cell>
          <cell r="C28626">
            <v>2015</v>
          </cell>
          <cell r="D28626" t="str">
            <v>600250  Postage</v>
          </cell>
          <cell r="E28626" t="str">
            <v>District 8</v>
          </cell>
          <cell r="F28626" t="str">
            <v>Water</v>
          </cell>
        </row>
        <row r="28627">
          <cell r="B28627">
            <v>4219.32</v>
          </cell>
          <cell r="C28627">
            <v>2015</v>
          </cell>
          <cell r="D28627" t="str">
            <v>600290  CCTV  Maintenance</v>
          </cell>
          <cell r="E28627" t="str">
            <v>District 3</v>
          </cell>
          <cell r="F28627" t="str">
            <v>Sewer</v>
          </cell>
        </row>
        <row r="28628">
          <cell r="B28628">
            <v>48723.1</v>
          </cell>
          <cell r="C28628">
            <v>2015</v>
          </cell>
          <cell r="D28628" t="str">
            <v>600290  CCTV  Maintenance</v>
          </cell>
          <cell r="E28628" t="str">
            <v>TOC</v>
          </cell>
          <cell r="F28628" t="str">
            <v>Water</v>
          </cell>
        </row>
        <row r="28629">
          <cell r="B28629">
            <v>25516.84</v>
          </cell>
          <cell r="C28629">
            <v>2015</v>
          </cell>
          <cell r="D28629" t="str">
            <v>600290  CCTV  Maintenance</v>
          </cell>
          <cell r="E28629" t="str">
            <v>District 6</v>
          </cell>
          <cell r="F28629" t="str">
            <v>Water</v>
          </cell>
        </row>
        <row r="28630">
          <cell r="B28630">
            <v>12256.12</v>
          </cell>
          <cell r="C28630">
            <v>2015</v>
          </cell>
          <cell r="D28630" t="str">
            <v>600290  CCTV  Maintenance</v>
          </cell>
          <cell r="E28630" t="str">
            <v>District 8</v>
          </cell>
          <cell r="F28630" t="str">
            <v>Water</v>
          </cell>
        </row>
        <row r="28631">
          <cell r="B28631">
            <v>19564.599999999999</v>
          </cell>
          <cell r="C28631">
            <v>2015</v>
          </cell>
          <cell r="D28631" t="str">
            <v>600300  Electronic Maintenance</v>
          </cell>
          <cell r="E28631" t="str">
            <v>Logistics</v>
          </cell>
          <cell r="F28631" t="str">
            <v>Sewer</v>
          </cell>
        </row>
        <row r="28632">
          <cell r="B28632">
            <v>2134.3200000000002</v>
          </cell>
          <cell r="C28632">
            <v>2015</v>
          </cell>
          <cell r="D28632" t="str">
            <v>600300  Electronic Maintenance</v>
          </cell>
          <cell r="E28632" t="str">
            <v>District 4</v>
          </cell>
          <cell r="F28632" t="str">
            <v>Sewer</v>
          </cell>
        </row>
        <row r="28633">
          <cell r="B28633">
            <v>5691.52</v>
          </cell>
          <cell r="C28633">
            <v>2015</v>
          </cell>
          <cell r="D28633" t="str">
            <v>600300  Electronic Maintenance</v>
          </cell>
          <cell r="E28633" t="str">
            <v>District 6</v>
          </cell>
          <cell r="F28633" t="str">
            <v>Sewer</v>
          </cell>
        </row>
        <row r="28634">
          <cell r="B28634">
            <v>3201.48</v>
          </cell>
          <cell r="C28634">
            <v>2015</v>
          </cell>
          <cell r="D28634" t="str">
            <v>600300  Electronic Maintenance</v>
          </cell>
          <cell r="E28634" t="str">
            <v>Logistics</v>
          </cell>
          <cell r="F28634" t="str">
            <v>Water</v>
          </cell>
        </row>
        <row r="28635">
          <cell r="B28635">
            <v>2134.3200000000002</v>
          </cell>
          <cell r="C28635">
            <v>2015</v>
          </cell>
          <cell r="D28635" t="str">
            <v>600300  Electronic Maintenance</v>
          </cell>
          <cell r="E28635" t="str">
            <v>District 1</v>
          </cell>
          <cell r="F28635" t="str">
            <v>Water</v>
          </cell>
        </row>
        <row r="28636">
          <cell r="B28636">
            <v>2134.3200000000002</v>
          </cell>
          <cell r="C28636">
            <v>2015</v>
          </cell>
          <cell r="D28636" t="str">
            <v>600300  Electronic Maintenance</v>
          </cell>
          <cell r="E28636" t="str">
            <v>District 4</v>
          </cell>
          <cell r="F28636" t="str">
            <v>Water</v>
          </cell>
        </row>
        <row r="28637">
          <cell r="B28637">
            <v>3686460</v>
          </cell>
          <cell r="C28637">
            <v>2015</v>
          </cell>
          <cell r="D28637" t="str">
            <v>600340  Scientific Services</v>
          </cell>
          <cell r="E28637" t="str">
            <v>Planning &amp; Design</v>
          </cell>
          <cell r="F28637" t="str">
            <v>Sewer</v>
          </cell>
        </row>
        <row r="28638">
          <cell r="B28638">
            <v>7648140</v>
          </cell>
          <cell r="C28638">
            <v>2015</v>
          </cell>
          <cell r="D28638" t="str">
            <v>600340  Scientific Services</v>
          </cell>
          <cell r="E28638" t="str">
            <v>Logistics</v>
          </cell>
          <cell r="F28638" t="str">
            <v>Water</v>
          </cell>
        </row>
        <row r="28639">
          <cell r="B28639">
            <v>4350</v>
          </cell>
          <cell r="C28639">
            <v>2015</v>
          </cell>
          <cell r="D28639" t="str">
            <v>480300  Transfer to / from Housing Statutory Fun</v>
          </cell>
          <cell r="E28639" t="str">
            <v>District 1</v>
          </cell>
          <cell r="F28639" t="str">
            <v>Sewer</v>
          </cell>
        </row>
        <row r="28640">
          <cell r="B28640">
            <v>94494.96</v>
          </cell>
          <cell r="C28640">
            <v>2015</v>
          </cell>
          <cell r="D28640" t="str">
            <v>480300  Transfer to / from Housing Statutory Fun</v>
          </cell>
          <cell r="E28640" t="str">
            <v>District 7</v>
          </cell>
          <cell r="F28640" t="str">
            <v>Sewer</v>
          </cell>
        </row>
        <row r="28641">
          <cell r="B28641">
            <v>264038.52</v>
          </cell>
          <cell r="C28641">
            <v>2015</v>
          </cell>
          <cell r="D28641" t="str">
            <v>480300  Transfer to / from Housing Statutory Fun</v>
          </cell>
          <cell r="E28641" t="str">
            <v>District 7</v>
          </cell>
          <cell r="F28641" t="str">
            <v>Sewer</v>
          </cell>
        </row>
        <row r="28642">
          <cell r="B28642">
            <v>203148</v>
          </cell>
          <cell r="C28642">
            <v>2015</v>
          </cell>
          <cell r="D28642" t="str">
            <v>480300  Transfer to / from Housing Statutory Fun</v>
          </cell>
          <cell r="E28642" t="str">
            <v>District 1</v>
          </cell>
          <cell r="F28642" t="str">
            <v>Water</v>
          </cell>
        </row>
        <row r="28643">
          <cell r="B28643">
            <v>264038.52</v>
          </cell>
          <cell r="C28643">
            <v>2015</v>
          </cell>
          <cell r="D28643" t="str">
            <v>480300  Transfer to / from Housing Statutory Fun</v>
          </cell>
          <cell r="E28643" t="str">
            <v>District 8</v>
          </cell>
          <cell r="F28643" t="str">
            <v>Water</v>
          </cell>
        </row>
        <row r="28644">
          <cell r="B28644">
            <v>-53150.53</v>
          </cell>
          <cell r="C28644">
            <v>2015</v>
          </cell>
          <cell r="D28644" t="str">
            <v>480500  Transfer to / from Future Depreciation F</v>
          </cell>
          <cell r="E28644" t="str">
            <v>Planning &amp; Design</v>
          </cell>
          <cell r="F28644" t="str">
            <v>Sewer</v>
          </cell>
        </row>
        <row r="28645">
          <cell r="B28645">
            <v>-10673276.039999999</v>
          </cell>
          <cell r="C28645">
            <v>2015</v>
          </cell>
          <cell r="D28645" t="str">
            <v>480500  Transfer to / from Future Depreciation F</v>
          </cell>
          <cell r="E28645" t="str">
            <v>Planning &amp; Design</v>
          </cell>
          <cell r="F28645" t="str">
            <v>Sewer</v>
          </cell>
        </row>
        <row r="28646">
          <cell r="B28646">
            <v>-7520093.6699999999</v>
          </cell>
          <cell r="C28646">
            <v>2015</v>
          </cell>
          <cell r="D28646" t="str">
            <v>480500  Transfer to / from Future Depreciation F</v>
          </cell>
          <cell r="E28646" t="str">
            <v>Logistics</v>
          </cell>
          <cell r="F28646" t="str">
            <v>Water</v>
          </cell>
        </row>
        <row r="28647">
          <cell r="B28647">
            <v>-2879167.66</v>
          </cell>
          <cell r="C28647">
            <v>2015</v>
          </cell>
          <cell r="D28647" t="str">
            <v>480520  Transfer to / from Future Depreciation F</v>
          </cell>
          <cell r="E28647" t="str">
            <v>Planning &amp; Design</v>
          </cell>
          <cell r="F28647" t="str">
            <v>Sewer</v>
          </cell>
        </row>
        <row r="28648">
          <cell r="B28648">
            <v>-3662814.55</v>
          </cell>
          <cell r="C28648">
            <v>2015</v>
          </cell>
          <cell r="D28648" t="str">
            <v>480520  Transfer to / from Future Depreciation F</v>
          </cell>
          <cell r="E28648" t="str">
            <v>Planning &amp; Design</v>
          </cell>
          <cell r="F28648" t="str">
            <v>Sewer</v>
          </cell>
        </row>
        <row r="28649">
          <cell r="B28649">
            <v>-1244009.8400000001</v>
          </cell>
          <cell r="C28649">
            <v>2015</v>
          </cell>
          <cell r="D28649" t="str">
            <v>480520  Transfer to / from Future Depreciation F</v>
          </cell>
          <cell r="E28649" t="str">
            <v>Informal Settlements</v>
          </cell>
          <cell r="F28649" t="str">
            <v>Sewer</v>
          </cell>
        </row>
        <row r="28650">
          <cell r="B28650">
            <v>-947519.5</v>
          </cell>
          <cell r="C28650">
            <v>2015</v>
          </cell>
          <cell r="D28650" t="str">
            <v>480520  Transfer to / from Future Depreciation F</v>
          </cell>
          <cell r="E28650" t="str">
            <v>Logistics</v>
          </cell>
          <cell r="F28650" t="str">
            <v>Sewer</v>
          </cell>
        </row>
        <row r="28651">
          <cell r="B28651">
            <v>-20561.04</v>
          </cell>
          <cell r="C28651">
            <v>2015</v>
          </cell>
          <cell r="D28651" t="str">
            <v>480520  Transfer to / from Future Depreciation F</v>
          </cell>
          <cell r="E28651" t="str">
            <v>Logistics</v>
          </cell>
          <cell r="F28651" t="str">
            <v>Sewer</v>
          </cell>
        </row>
        <row r="28652">
          <cell r="B28652">
            <v>-148.1</v>
          </cell>
          <cell r="C28652">
            <v>2015</v>
          </cell>
          <cell r="D28652" t="str">
            <v>480520  Transfer to / from Future Depreciation F</v>
          </cell>
          <cell r="E28652" t="str">
            <v>District 1</v>
          </cell>
          <cell r="F28652" t="str">
            <v>Sewer</v>
          </cell>
        </row>
        <row r="28653">
          <cell r="B28653">
            <v>-365984.41</v>
          </cell>
          <cell r="C28653">
            <v>2015</v>
          </cell>
          <cell r="D28653" t="str">
            <v>480520  Transfer to / from Future Depreciation F</v>
          </cell>
          <cell r="E28653" t="str">
            <v>District 1</v>
          </cell>
          <cell r="F28653" t="str">
            <v>Sewer</v>
          </cell>
        </row>
        <row r="28654">
          <cell r="B28654">
            <v>-3859713.02</v>
          </cell>
          <cell r="C28654">
            <v>2015</v>
          </cell>
          <cell r="D28654" t="str">
            <v>480520  Transfer to / from Future Depreciation F</v>
          </cell>
          <cell r="E28654" t="str">
            <v>District 3</v>
          </cell>
          <cell r="F28654" t="str">
            <v>Sewer</v>
          </cell>
        </row>
        <row r="28655">
          <cell r="B28655">
            <v>-734701.82</v>
          </cell>
          <cell r="C28655">
            <v>2015</v>
          </cell>
          <cell r="D28655" t="str">
            <v>480520  Transfer to / from Future Depreciation F</v>
          </cell>
          <cell r="E28655" t="str">
            <v>District 3</v>
          </cell>
          <cell r="F28655" t="str">
            <v>Sewer</v>
          </cell>
        </row>
        <row r="28656">
          <cell r="B28656">
            <v>-44070.98</v>
          </cell>
          <cell r="C28656">
            <v>2015</v>
          </cell>
          <cell r="D28656" t="str">
            <v>480520  Transfer to / from Future Depreciation F</v>
          </cell>
          <cell r="E28656" t="str">
            <v>District 7</v>
          </cell>
          <cell r="F28656" t="str">
            <v>Sewer</v>
          </cell>
        </row>
        <row r="28657">
          <cell r="B28657">
            <v>-832812.39</v>
          </cell>
          <cell r="C28657">
            <v>2015</v>
          </cell>
          <cell r="D28657" t="str">
            <v>480520  Transfer to / from Future Depreciation F</v>
          </cell>
          <cell r="E28657" t="str">
            <v>District 6</v>
          </cell>
          <cell r="F28657" t="str">
            <v>Sewer</v>
          </cell>
        </row>
        <row r="28658">
          <cell r="B28658">
            <v>-6488.88</v>
          </cell>
          <cell r="C28658">
            <v>2015</v>
          </cell>
          <cell r="D28658" t="str">
            <v>480520  Transfer to / from Future Depreciation F</v>
          </cell>
          <cell r="E28658" t="str">
            <v>District 6</v>
          </cell>
          <cell r="F28658" t="str">
            <v>Sewer</v>
          </cell>
        </row>
        <row r="28659">
          <cell r="B28659">
            <v>-601973.46</v>
          </cell>
          <cell r="C28659">
            <v>2015</v>
          </cell>
          <cell r="D28659" t="str">
            <v>480520  Transfer to / from Future Depreciation F</v>
          </cell>
          <cell r="E28659" t="str">
            <v>District 7</v>
          </cell>
          <cell r="F28659" t="str">
            <v>Sewer</v>
          </cell>
        </row>
        <row r="28660">
          <cell r="B28660">
            <v>-387850.86</v>
          </cell>
          <cell r="C28660">
            <v>2015</v>
          </cell>
          <cell r="D28660" t="str">
            <v>480520  Transfer to / from Future Depreciation F</v>
          </cell>
          <cell r="E28660" t="str">
            <v>District 7</v>
          </cell>
          <cell r="F28660" t="str">
            <v>Sewer</v>
          </cell>
        </row>
        <row r="28661">
          <cell r="B28661">
            <v>-5467.25</v>
          </cell>
          <cell r="C28661">
            <v>2015</v>
          </cell>
          <cell r="D28661" t="str">
            <v>480520  Transfer to / from Future Depreciation F</v>
          </cell>
          <cell r="E28661" t="str">
            <v>District 7</v>
          </cell>
          <cell r="F28661" t="str">
            <v>Sewer</v>
          </cell>
        </row>
        <row r="28662">
          <cell r="B28662">
            <v>-2554206.31</v>
          </cell>
          <cell r="C28662">
            <v>2015</v>
          </cell>
          <cell r="D28662" t="str">
            <v>480520  Transfer to / from Future Depreciation F</v>
          </cell>
          <cell r="E28662" t="str">
            <v>Logistics</v>
          </cell>
          <cell r="F28662" t="str">
            <v>Water</v>
          </cell>
        </row>
        <row r="28663">
          <cell r="B28663">
            <v>-2467328.0299999998</v>
          </cell>
          <cell r="C28663">
            <v>2015</v>
          </cell>
          <cell r="D28663" t="str">
            <v>480520  Transfer to / from Future Depreciation F</v>
          </cell>
          <cell r="E28663" t="str">
            <v>Planning &amp; Design</v>
          </cell>
          <cell r="F28663" t="str">
            <v>Water</v>
          </cell>
        </row>
        <row r="28664">
          <cell r="B28664">
            <v>-112157.26</v>
          </cell>
          <cell r="C28664">
            <v>2015</v>
          </cell>
          <cell r="D28664" t="str">
            <v>480520  Transfer to / from Future Depreciation F</v>
          </cell>
          <cell r="E28664" t="str">
            <v>Informal Settlements</v>
          </cell>
          <cell r="F28664" t="str">
            <v>Water</v>
          </cell>
        </row>
        <row r="28665">
          <cell r="B28665">
            <v>-279910.74</v>
          </cell>
          <cell r="C28665">
            <v>2015</v>
          </cell>
          <cell r="D28665" t="str">
            <v>480520  Transfer to / from Future Depreciation F</v>
          </cell>
          <cell r="E28665" t="str">
            <v>District 3</v>
          </cell>
          <cell r="F28665" t="str">
            <v>Water</v>
          </cell>
        </row>
        <row r="28666">
          <cell r="B28666">
            <v>-560125.39</v>
          </cell>
          <cell r="C28666">
            <v>2015</v>
          </cell>
          <cell r="D28666" t="str">
            <v>480520  Transfer to / from Future Depreciation F</v>
          </cell>
          <cell r="E28666" t="str">
            <v>District 3</v>
          </cell>
          <cell r="F28666" t="str">
            <v>Water</v>
          </cell>
        </row>
        <row r="28667">
          <cell r="B28667">
            <v>-156940.82</v>
          </cell>
          <cell r="C28667">
            <v>2015</v>
          </cell>
          <cell r="D28667" t="str">
            <v>480520  Transfer to / from Future Depreciation F</v>
          </cell>
          <cell r="E28667" t="str">
            <v>District 8</v>
          </cell>
          <cell r="F28667" t="str">
            <v>Water</v>
          </cell>
        </row>
        <row r="28668">
          <cell r="B28668">
            <v>-9458.8700000000008</v>
          </cell>
          <cell r="C28668">
            <v>2015</v>
          </cell>
          <cell r="D28668" t="str">
            <v>480520  Transfer to / from Future Depreciation F</v>
          </cell>
          <cell r="E28668" t="str">
            <v>District 8</v>
          </cell>
          <cell r="F28668" t="str">
            <v>Water</v>
          </cell>
        </row>
        <row r="28669">
          <cell r="B28669">
            <v>-3328895.02</v>
          </cell>
          <cell r="C28669">
            <v>2015</v>
          </cell>
          <cell r="D28669" t="str">
            <v>480530  Transfer to / from Future Depreciation F</v>
          </cell>
          <cell r="E28669" t="str">
            <v>Planning &amp; Design</v>
          </cell>
          <cell r="F28669" t="str">
            <v>Sewer</v>
          </cell>
        </row>
        <row r="28670">
          <cell r="B28670">
            <v>-1289788.22</v>
          </cell>
          <cell r="C28670">
            <v>2015</v>
          </cell>
          <cell r="D28670" t="str">
            <v>480530  Transfer to / from Future Depreciation F</v>
          </cell>
          <cell r="E28670" t="str">
            <v>Planning &amp; Design</v>
          </cell>
          <cell r="F28670" t="str">
            <v>Sewer</v>
          </cell>
        </row>
        <row r="28671">
          <cell r="B28671">
            <v>-58528.87</v>
          </cell>
          <cell r="C28671">
            <v>2015</v>
          </cell>
          <cell r="D28671" t="str">
            <v>480530  Transfer to / from Future Depreciation F</v>
          </cell>
          <cell r="E28671" t="str">
            <v>District 1</v>
          </cell>
          <cell r="F28671" t="str">
            <v>Sewer</v>
          </cell>
        </row>
        <row r="28672">
          <cell r="B28672">
            <v>-197147.8</v>
          </cell>
          <cell r="C28672">
            <v>2015</v>
          </cell>
          <cell r="D28672" t="str">
            <v>480530  Transfer to / from Future Depreciation F</v>
          </cell>
          <cell r="E28672" t="str">
            <v>District 3</v>
          </cell>
          <cell r="F28672" t="str">
            <v>Sewer</v>
          </cell>
        </row>
        <row r="28673">
          <cell r="B28673">
            <v>-103700</v>
          </cell>
          <cell r="C28673">
            <v>2015</v>
          </cell>
          <cell r="D28673" t="str">
            <v>480530  Transfer to / from Future Depreciation F</v>
          </cell>
          <cell r="E28673" t="str">
            <v>District 4</v>
          </cell>
          <cell r="F28673" t="str">
            <v>Sewer</v>
          </cell>
        </row>
        <row r="28674">
          <cell r="B28674">
            <v>-24929.65</v>
          </cell>
          <cell r="C28674">
            <v>2015</v>
          </cell>
          <cell r="D28674" t="str">
            <v>480530  Transfer to / from Future Depreciation F</v>
          </cell>
          <cell r="E28674" t="str">
            <v>District 7</v>
          </cell>
          <cell r="F28674" t="str">
            <v>Sewer</v>
          </cell>
        </row>
        <row r="28675">
          <cell r="B28675">
            <v>-9602</v>
          </cell>
          <cell r="C28675">
            <v>2015</v>
          </cell>
          <cell r="D28675" t="str">
            <v>480530  Transfer to / from Future Depreciation F</v>
          </cell>
          <cell r="E28675" t="str">
            <v>District 7</v>
          </cell>
          <cell r="F28675" t="str">
            <v>Sewer</v>
          </cell>
        </row>
        <row r="28676">
          <cell r="B28676">
            <v>-17861.169999999998</v>
          </cell>
          <cell r="C28676">
            <v>2015</v>
          </cell>
          <cell r="D28676" t="str">
            <v>480530  Transfer to / from Future Depreciation F</v>
          </cell>
          <cell r="E28676" t="str">
            <v>District 7</v>
          </cell>
          <cell r="F28676" t="str">
            <v>Sewer</v>
          </cell>
        </row>
        <row r="28677">
          <cell r="B28677">
            <v>-4162234.15</v>
          </cell>
          <cell r="C28677">
            <v>2015</v>
          </cell>
          <cell r="D28677" t="str">
            <v>480530  Transfer to / from Future Depreciation F</v>
          </cell>
          <cell r="E28677" t="str">
            <v>Logistics</v>
          </cell>
          <cell r="F28677" t="str">
            <v>Water</v>
          </cell>
        </row>
        <row r="28678">
          <cell r="B28678">
            <v>-193353.36</v>
          </cell>
          <cell r="C28678">
            <v>2015</v>
          </cell>
          <cell r="D28678" t="str">
            <v>480530  Transfer to / from Future Depreciation F</v>
          </cell>
          <cell r="E28678" t="str">
            <v>Planning &amp; Design</v>
          </cell>
          <cell r="F28678" t="str">
            <v>Water</v>
          </cell>
        </row>
        <row r="28679">
          <cell r="B28679">
            <v>-94088.03</v>
          </cell>
          <cell r="C28679">
            <v>2015</v>
          </cell>
          <cell r="D28679" t="str">
            <v>480530  Transfer to / from Future Depreciation F</v>
          </cell>
          <cell r="E28679" t="str">
            <v>District 3</v>
          </cell>
          <cell r="F28679" t="str">
            <v>Water</v>
          </cell>
        </row>
        <row r="28680">
          <cell r="B28680">
            <v>-65804.33</v>
          </cell>
          <cell r="C28680">
            <v>2015</v>
          </cell>
          <cell r="D28680" t="str">
            <v>480530  Transfer to / from Future Depreciation F</v>
          </cell>
          <cell r="E28680" t="str">
            <v>District 4</v>
          </cell>
          <cell r="F28680" t="str">
            <v>Water</v>
          </cell>
        </row>
        <row r="28681">
          <cell r="B28681">
            <v>-300067.96999999997</v>
          </cell>
          <cell r="C28681">
            <v>2015</v>
          </cell>
          <cell r="D28681" t="str">
            <v>480530  Transfer to / from Future Depreciation F</v>
          </cell>
          <cell r="E28681" t="str">
            <v>District 8</v>
          </cell>
          <cell r="F28681" t="str">
            <v>Water</v>
          </cell>
        </row>
        <row r="28682">
          <cell r="B28682">
            <v>-25000</v>
          </cell>
          <cell r="C28682">
            <v>2015</v>
          </cell>
          <cell r="D28682" t="str">
            <v>480530  Transfer to / from Future Depreciation F</v>
          </cell>
          <cell r="E28682" t="str">
            <v>District 6</v>
          </cell>
          <cell r="F28682" t="str">
            <v>Water</v>
          </cell>
        </row>
        <row r="28683">
          <cell r="B28683">
            <v>-568258.93000000005</v>
          </cell>
          <cell r="C28683">
            <v>2015</v>
          </cell>
          <cell r="D28683" t="str">
            <v>480550  Transfer to / from Future Depreciation F</v>
          </cell>
          <cell r="E28683" t="str">
            <v>Logistics</v>
          </cell>
          <cell r="F28683" t="str">
            <v>Water</v>
          </cell>
        </row>
        <row r="28684">
          <cell r="B28684">
            <v>-2335216.12</v>
          </cell>
          <cell r="C28684">
            <v>2015</v>
          </cell>
          <cell r="D28684" t="str">
            <v>480550  Transfer to / from Future Depreciation F</v>
          </cell>
          <cell r="E28684" t="str">
            <v>Planning &amp; Design</v>
          </cell>
          <cell r="F28684" t="str">
            <v>Water</v>
          </cell>
        </row>
        <row r="28685">
          <cell r="B28685">
            <v>287954</v>
          </cell>
          <cell r="C28685">
            <v>2015</v>
          </cell>
          <cell r="D28685" t="str">
            <v>480600  Transfer to / from FDR : Capital Receipt</v>
          </cell>
          <cell r="E28685" t="str">
            <v>Planning &amp; Design</v>
          </cell>
          <cell r="F28685" t="str">
            <v>Sewer</v>
          </cell>
        </row>
        <row r="28686">
          <cell r="B28686">
            <v>8653955.4299999997</v>
          </cell>
          <cell r="C28686">
            <v>2015</v>
          </cell>
          <cell r="D28686" t="str">
            <v>480600  Transfer to / from FDR : Capital Receipt</v>
          </cell>
          <cell r="E28686" t="str">
            <v>Planning &amp; Design</v>
          </cell>
          <cell r="F28686" t="str">
            <v>Sewer</v>
          </cell>
        </row>
        <row r="28687">
          <cell r="B28687">
            <v>10423715</v>
          </cell>
          <cell r="C28687">
            <v>2015</v>
          </cell>
          <cell r="D28687" t="str">
            <v>480600  Transfer to / from FDR : Capital Receipt</v>
          </cell>
          <cell r="E28687" t="str">
            <v>Logistics</v>
          </cell>
          <cell r="F28687" t="str">
            <v>Sewer</v>
          </cell>
        </row>
        <row r="28688">
          <cell r="B28688">
            <v>2158377.39</v>
          </cell>
          <cell r="C28688">
            <v>2015</v>
          </cell>
          <cell r="D28688" t="str">
            <v>480600  Transfer to / from FDR : Capital Receipt</v>
          </cell>
          <cell r="E28688" t="str">
            <v>District 6</v>
          </cell>
          <cell r="F28688" t="str">
            <v>Sewer</v>
          </cell>
        </row>
        <row r="28689">
          <cell r="B28689">
            <v>1362346.73</v>
          </cell>
          <cell r="C28689">
            <v>2015</v>
          </cell>
          <cell r="D28689" t="str">
            <v>480600  Transfer to / from FDR : Capital Receipt</v>
          </cell>
          <cell r="E28689" t="str">
            <v>Planning &amp; Design</v>
          </cell>
          <cell r="F28689" t="str">
            <v>Water</v>
          </cell>
        </row>
        <row r="28690">
          <cell r="B28690">
            <v>8455544.6300000008</v>
          </cell>
          <cell r="C28690">
            <v>2015</v>
          </cell>
          <cell r="D28690" t="str">
            <v>480600  Transfer to / from FDR : Capital Receipt</v>
          </cell>
          <cell r="E28690" t="str">
            <v>District 6</v>
          </cell>
          <cell r="F28690" t="str">
            <v>Water</v>
          </cell>
        </row>
        <row r="28691">
          <cell r="B28691">
            <v>0</v>
          </cell>
          <cell r="C28691">
            <v>2015</v>
          </cell>
          <cell r="D28691" t="str">
            <v>480000  Capital Replacement Reserve</v>
          </cell>
          <cell r="E28691" t="str">
            <v>Planning &amp; Design</v>
          </cell>
          <cell r="F28691" t="str">
            <v>Sewer</v>
          </cell>
        </row>
        <row r="28692">
          <cell r="B28692">
            <v>505.72</v>
          </cell>
          <cell r="C28692">
            <v>2015</v>
          </cell>
          <cell r="D28692" t="str">
            <v>480000  Capital Replacement Reserve</v>
          </cell>
          <cell r="E28692" t="str">
            <v>Logistics</v>
          </cell>
          <cell r="F28692" t="str">
            <v>Water</v>
          </cell>
        </row>
        <row r="28693">
          <cell r="B28693">
            <v>605.72</v>
          </cell>
          <cell r="C28693">
            <v>2015</v>
          </cell>
          <cell r="D28693" t="str">
            <v>480000  Capital Replacement Reserve</v>
          </cell>
          <cell r="E28693" t="str">
            <v>Planning &amp; Design</v>
          </cell>
          <cell r="F28693" t="str">
            <v>Water</v>
          </cell>
        </row>
        <row r="28694">
          <cell r="B28694">
            <v>293.43</v>
          </cell>
          <cell r="C28694">
            <v>2015</v>
          </cell>
          <cell r="D28694" t="str">
            <v>480000  Capital Replacement Reserve</v>
          </cell>
          <cell r="E28694" t="str">
            <v>TOC</v>
          </cell>
          <cell r="F28694" t="str">
            <v>Water</v>
          </cell>
        </row>
        <row r="28695">
          <cell r="B28695">
            <v>486.86</v>
          </cell>
          <cell r="C28695">
            <v>2015</v>
          </cell>
          <cell r="D28695" t="str">
            <v>480000  Capital Replacement Reserve</v>
          </cell>
          <cell r="E28695" t="str">
            <v>Informal Settlements</v>
          </cell>
          <cell r="F28695" t="str">
            <v>Water</v>
          </cell>
        </row>
        <row r="28696">
          <cell r="B28696">
            <v>293.43</v>
          </cell>
          <cell r="C28696">
            <v>2015</v>
          </cell>
          <cell r="D28696" t="str">
            <v>480000  Capital Replacement Reserve</v>
          </cell>
          <cell r="E28696" t="str">
            <v>Logistics</v>
          </cell>
          <cell r="F28696" t="str">
            <v>Water</v>
          </cell>
        </row>
        <row r="28697">
          <cell r="B28697">
            <v>1467.15</v>
          </cell>
          <cell r="C28697">
            <v>2015</v>
          </cell>
          <cell r="D28697" t="str">
            <v>480000  Capital Replacement Reserve</v>
          </cell>
          <cell r="E28697" t="str">
            <v>District 1</v>
          </cell>
          <cell r="F28697" t="str">
            <v>Water</v>
          </cell>
        </row>
        <row r="28698">
          <cell r="B28698">
            <v>1367.15</v>
          </cell>
          <cell r="C28698">
            <v>2015</v>
          </cell>
          <cell r="D28698" t="str">
            <v>480000  Capital Replacement Reserve</v>
          </cell>
          <cell r="E28698" t="str">
            <v>District 1</v>
          </cell>
          <cell r="F28698" t="str">
            <v>Water</v>
          </cell>
        </row>
        <row r="28699">
          <cell r="B28699">
            <v>293.43</v>
          </cell>
          <cell r="C28699">
            <v>2015</v>
          </cell>
          <cell r="D28699" t="str">
            <v>480000  Capital Replacement Reserve</v>
          </cell>
          <cell r="E28699" t="str">
            <v>District 3</v>
          </cell>
          <cell r="F28699" t="str">
            <v>Water</v>
          </cell>
        </row>
        <row r="28700">
          <cell r="B28700">
            <v>780.29</v>
          </cell>
          <cell r="C28700">
            <v>2015</v>
          </cell>
          <cell r="D28700" t="str">
            <v>480000  Capital Replacement Reserve</v>
          </cell>
          <cell r="E28700" t="str">
            <v>District 4</v>
          </cell>
          <cell r="F28700" t="str">
            <v>Water</v>
          </cell>
        </row>
        <row r="28701">
          <cell r="B28701">
            <v>586.86</v>
          </cell>
          <cell r="C28701">
            <v>2015</v>
          </cell>
          <cell r="D28701" t="str">
            <v>480000  Capital Replacement Reserve</v>
          </cell>
          <cell r="E28701" t="str">
            <v>District 6</v>
          </cell>
          <cell r="F28701" t="str">
            <v>Water</v>
          </cell>
        </row>
        <row r="28702">
          <cell r="B28702">
            <v>586.86</v>
          </cell>
          <cell r="C28702">
            <v>2015</v>
          </cell>
          <cell r="D28702" t="str">
            <v>480000  Capital Replacement Reserve</v>
          </cell>
          <cell r="E28702" t="str">
            <v>District 8</v>
          </cell>
          <cell r="F28702" t="str">
            <v>Water</v>
          </cell>
        </row>
        <row r="28703">
          <cell r="B28703">
            <v>293.43</v>
          </cell>
          <cell r="C28703">
            <v>2015</v>
          </cell>
          <cell r="D28703" t="str">
            <v>480000  Capital Replacement Reserve</v>
          </cell>
          <cell r="E28703" t="str">
            <v>District 8</v>
          </cell>
          <cell r="F28703" t="str">
            <v>Water</v>
          </cell>
        </row>
        <row r="28704">
          <cell r="B28704">
            <v>605.72</v>
          </cell>
          <cell r="C28704">
            <v>2015</v>
          </cell>
          <cell r="D28704" t="str">
            <v>480000  Capital Replacement Reserve</v>
          </cell>
          <cell r="E28704" t="str">
            <v>District 8</v>
          </cell>
          <cell r="F28704" t="str">
            <v>Water</v>
          </cell>
        </row>
        <row r="28705">
          <cell r="B28705">
            <v>698420400.65999997</v>
          </cell>
          <cell r="C28705">
            <v>2015</v>
          </cell>
          <cell r="D28705" t="str">
            <v>459200  Commission</v>
          </cell>
          <cell r="E28705" t="str">
            <v>Planning &amp; Design</v>
          </cell>
          <cell r="F28705" t="str">
            <v>Sewer</v>
          </cell>
        </row>
        <row r="28706">
          <cell r="B28706">
            <v>698420400.65999997</v>
          </cell>
          <cell r="C28706">
            <v>2015</v>
          </cell>
          <cell r="D28706" t="str">
            <v>459200  Commission</v>
          </cell>
          <cell r="E28706" t="e">
            <v>#N/A</v>
          </cell>
          <cell r="F28706" t="e">
            <v>#VALUE!</v>
          </cell>
        </row>
        <row r="28707">
          <cell r="B28707">
            <v>912424679.71000004</v>
          </cell>
          <cell r="C28707">
            <v>2015</v>
          </cell>
          <cell r="D28707" t="str">
            <v>459200  Commission</v>
          </cell>
          <cell r="E28707" t="str">
            <v>Logistics</v>
          </cell>
          <cell r="F28707" t="str">
            <v>Water</v>
          </cell>
        </row>
        <row r="28708">
          <cell r="B28708">
            <v>912424679.71000004</v>
          </cell>
          <cell r="C28708">
            <v>2015</v>
          </cell>
          <cell r="D28708" t="str">
            <v>459200  Commission</v>
          </cell>
          <cell r="E28708" t="e">
            <v>#N/A</v>
          </cell>
          <cell r="F28708" t="e">
            <v>#VALUE!</v>
          </cell>
        </row>
        <row r="28709">
          <cell r="B28709">
            <v>26770633.460000001</v>
          </cell>
          <cell r="C28709">
            <v>2015</v>
          </cell>
          <cell r="D28709" t="str">
            <v>459200  Commission</v>
          </cell>
          <cell r="E28709" t="str">
            <v>Logistics</v>
          </cell>
          <cell r="F28709" t="str">
            <v>Water</v>
          </cell>
        </row>
        <row r="28710">
          <cell r="B28710">
            <v>26770633.460000001</v>
          </cell>
          <cell r="C28710">
            <v>2015</v>
          </cell>
          <cell r="D28710" t="str">
            <v>459200  Commission</v>
          </cell>
          <cell r="E28710" t="e">
            <v>#N/A</v>
          </cell>
          <cell r="F28710" t="e">
            <v>#VALUE!</v>
          </cell>
        </row>
        <row r="28711">
          <cell r="B28711">
            <v>30353.200000000001</v>
          </cell>
          <cell r="C28711">
            <v>2015</v>
          </cell>
          <cell r="D28711" t="str">
            <v>459200  Commission</v>
          </cell>
          <cell r="E28711" t="str">
            <v>Logistics</v>
          </cell>
          <cell r="F28711" t="str">
            <v>Sewer</v>
          </cell>
        </row>
        <row r="28712">
          <cell r="B28712">
            <v>1642095.49</v>
          </cell>
          <cell r="C28712">
            <v>2015</v>
          </cell>
          <cell r="D28712" t="str">
            <v>411810  DO NOT USE - Contract Service Providers</v>
          </cell>
          <cell r="E28712" t="str">
            <v>Informal Settlements</v>
          </cell>
          <cell r="F28712" t="str">
            <v>Sewer</v>
          </cell>
        </row>
        <row r="28713">
          <cell r="B28713">
            <v>13335.97</v>
          </cell>
          <cell r="C28713">
            <v>2015</v>
          </cell>
          <cell r="D28713" t="str">
            <v>411810  DO NOT USE - Contract Service Providers</v>
          </cell>
          <cell r="E28713" t="str">
            <v>Logistics</v>
          </cell>
          <cell r="F28713" t="str">
            <v>Sewer</v>
          </cell>
        </row>
        <row r="28714">
          <cell r="B28714">
            <v>10699.19</v>
          </cell>
          <cell r="C28714">
            <v>2015</v>
          </cell>
          <cell r="D28714" t="str">
            <v>411810  DO NOT USE - Contract Service Providers</v>
          </cell>
          <cell r="E28714" t="str">
            <v>District 1</v>
          </cell>
          <cell r="F28714" t="str">
            <v>Sewer</v>
          </cell>
        </row>
        <row r="28715">
          <cell r="B28715">
            <v>2788.87</v>
          </cell>
          <cell r="C28715">
            <v>2015</v>
          </cell>
          <cell r="D28715" t="str">
            <v>411810  DO NOT USE - Contract Service Providers</v>
          </cell>
          <cell r="E28715" t="str">
            <v>District 6</v>
          </cell>
          <cell r="F28715" t="str">
            <v>Sewer</v>
          </cell>
        </row>
        <row r="28716">
          <cell r="B28716">
            <v>19319.400000000001</v>
          </cell>
          <cell r="C28716">
            <v>2015</v>
          </cell>
          <cell r="D28716" t="str">
            <v>411810  DO NOT USE - Contract Service Providers</v>
          </cell>
          <cell r="E28716" t="str">
            <v>District 1</v>
          </cell>
          <cell r="F28716" t="str">
            <v>Water</v>
          </cell>
        </row>
        <row r="28717">
          <cell r="B28717">
            <v>2383.23</v>
          </cell>
          <cell r="C28717">
            <v>2015</v>
          </cell>
          <cell r="D28717" t="str">
            <v>411810  DO NOT USE - Contract Service Providers</v>
          </cell>
          <cell r="E28717" t="str">
            <v>District 1</v>
          </cell>
          <cell r="F28717" t="str">
            <v>Water</v>
          </cell>
        </row>
        <row r="28718">
          <cell r="B28718">
            <v>19268.63</v>
          </cell>
          <cell r="C28718">
            <v>2015</v>
          </cell>
          <cell r="D28718" t="str">
            <v>411810  DO NOT USE - Contract Service Providers</v>
          </cell>
          <cell r="E28718" t="str">
            <v>District 8</v>
          </cell>
          <cell r="F28718" t="str">
            <v>Water</v>
          </cell>
        </row>
        <row r="28719">
          <cell r="B28719">
            <v>10040.01</v>
          </cell>
          <cell r="C28719">
            <v>2015</v>
          </cell>
          <cell r="D28719" t="str">
            <v>411810  DO NOT USE - Contract Service Providers</v>
          </cell>
          <cell r="E28719" t="str">
            <v>District 6</v>
          </cell>
          <cell r="F28719" t="str">
            <v>Water</v>
          </cell>
        </row>
        <row r="28720">
          <cell r="B28720">
            <v>31539.72</v>
          </cell>
          <cell r="C28720">
            <v>2015</v>
          </cell>
          <cell r="D28720" t="str">
            <v>411810  DO NOT USE - Contract Service Providers</v>
          </cell>
          <cell r="E28720" t="str">
            <v>District 4</v>
          </cell>
          <cell r="F28720" t="str">
            <v>Water</v>
          </cell>
        </row>
        <row r="28721">
          <cell r="B28721">
            <v>16530.5</v>
          </cell>
          <cell r="C28721">
            <v>2015</v>
          </cell>
          <cell r="D28721" t="str">
            <v>411810  DO NOT USE - Contract Service Providers</v>
          </cell>
          <cell r="E28721" t="str">
            <v>District 6</v>
          </cell>
          <cell r="F28721" t="str">
            <v>Water</v>
          </cell>
        </row>
        <row r="28722">
          <cell r="B28722">
            <v>0</v>
          </cell>
          <cell r="C28722">
            <v>2015</v>
          </cell>
          <cell r="D28722" t="str">
            <v>455100  DO NOT USE - Contracted Services</v>
          </cell>
          <cell r="E28722" t="e">
            <v>#N/A</v>
          </cell>
          <cell r="F28722" t="str">
            <v>Sewer</v>
          </cell>
        </row>
        <row r="28723">
          <cell r="B28723">
            <v>1673141.3</v>
          </cell>
          <cell r="C28723">
            <v>2015</v>
          </cell>
          <cell r="D28723" t="str">
            <v>455100  DO NOT USE - Contracted Services</v>
          </cell>
          <cell r="E28723" t="str">
            <v>District 8</v>
          </cell>
          <cell r="F28723" t="str">
            <v>Water</v>
          </cell>
        </row>
        <row r="28724">
          <cell r="B28724">
            <v>0</v>
          </cell>
          <cell r="C28724">
            <v>2015</v>
          </cell>
          <cell r="D28724" t="str">
            <v>455100  DO NOT USE - Contracted Services</v>
          </cell>
          <cell r="E28724" t="str">
            <v>District 6</v>
          </cell>
          <cell r="F28724" t="str">
            <v>Water</v>
          </cell>
        </row>
        <row r="28725">
          <cell r="B28725">
            <v>0</v>
          </cell>
          <cell r="C28725">
            <v>2015</v>
          </cell>
          <cell r="D28725" t="str">
            <v>455100  DO NOT USE - Contracted Services</v>
          </cell>
          <cell r="E28725" t="str">
            <v>District 6</v>
          </cell>
          <cell r="F28725" t="str">
            <v>Water</v>
          </cell>
        </row>
        <row r="28726">
          <cell r="B28726">
            <v>43034.46</v>
          </cell>
          <cell r="C28726">
            <v>2015</v>
          </cell>
          <cell r="D28726" t="str">
            <v>455100  DO NOT USE - Contracted Services</v>
          </cell>
          <cell r="E28726" t="str">
            <v>District 4</v>
          </cell>
          <cell r="F28726" t="str">
            <v>Water</v>
          </cell>
        </row>
        <row r="28727">
          <cell r="B28727">
            <v>0</v>
          </cell>
          <cell r="C28727">
            <v>2015</v>
          </cell>
          <cell r="D28727" t="str">
            <v>455100  DO NOT USE - Contracted Services</v>
          </cell>
          <cell r="E28727" t="str">
            <v>District 3</v>
          </cell>
          <cell r="F28727" t="str">
            <v>Water</v>
          </cell>
        </row>
        <row r="28728">
          <cell r="B28728">
            <v>41364.339999999997</v>
          </cell>
          <cell r="C28728">
            <v>2015</v>
          </cell>
          <cell r="D28728" t="str">
            <v>455100  DO NOT USE - Contracted Services</v>
          </cell>
          <cell r="E28728" t="str">
            <v>District 1</v>
          </cell>
          <cell r="F28728" t="str">
            <v>Water</v>
          </cell>
        </row>
        <row r="28729">
          <cell r="B28729">
            <v>752.5</v>
          </cell>
          <cell r="C28729">
            <v>2015</v>
          </cell>
          <cell r="D28729" t="str">
            <v>455100  DO NOT USE - Contracted Services</v>
          </cell>
          <cell r="E28729" t="str">
            <v>Logistics</v>
          </cell>
          <cell r="F28729" t="str">
            <v>Water</v>
          </cell>
        </row>
        <row r="28730">
          <cell r="B28730">
            <v>1132</v>
          </cell>
          <cell r="C28730">
            <v>2015</v>
          </cell>
          <cell r="D28730" t="str">
            <v>455100  DO NOT USE - Contracted Services</v>
          </cell>
          <cell r="E28730" t="str">
            <v>Logistics</v>
          </cell>
          <cell r="F28730" t="str">
            <v>Water</v>
          </cell>
        </row>
        <row r="28731">
          <cell r="B28731">
            <v>0</v>
          </cell>
          <cell r="C28731">
            <v>2015</v>
          </cell>
          <cell r="D28731" t="str">
            <v>455100  DO NOT USE - Contracted Services</v>
          </cell>
          <cell r="E28731" t="str">
            <v>Logistics</v>
          </cell>
          <cell r="F28731" t="str">
            <v>Water</v>
          </cell>
        </row>
        <row r="28732">
          <cell r="B28732">
            <v>4492.92</v>
          </cell>
          <cell r="C28732">
            <v>2015</v>
          </cell>
          <cell r="D28732" t="str">
            <v>455100  DO NOT USE - Contracted Services</v>
          </cell>
          <cell r="E28732" t="str">
            <v>Logistics</v>
          </cell>
          <cell r="F28732" t="str">
            <v>Water</v>
          </cell>
        </row>
        <row r="28733">
          <cell r="B28733">
            <v>8935</v>
          </cell>
          <cell r="C28733">
            <v>2015</v>
          </cell>
          <cell r="D28733" t="str">
            <v>455100  DO NOT USE - Contracted Services</v>
          </cell>
          <cell r="E28733" t="str">
            <v>Informal Settlements</v>
          </cell>
          <cell r="F28733" t="str">
            <v>Water</v>
          </cell>
        </row>
        <row r="28734">
          <cell r="B28734">
            <v>1296396.02</v>
          </cell>
          <cell r="C28734">
            <v>2015</v>
          </cell>
          <cell r="D28734" t="str">
            <v>455100  DO NOT USE - Contracted Services</v>
          </cell>
          <cell r="E28734" t="str">
            <v>Planning &amp; Design</v>
          </cell>
          <cell r="F28734" t="str">
            <v>Water</v>
          </cell>
        </row>
        <row r="28735">
          <cell r="B28735">
            <v>0</v>
          </cell>
          <cell r="C28735">
            <v>2015</v>
          </cell>
          <cell r="D28735" t="str">
            <v>455100  DO NOT USE - Contracted Services</v>
          </cell>
          <cell r="E28735" t="str">
            <v>Informal Settlements</v>
          </cell>
          <cell r="F28735" t="str">
            <v>Water</v>
          </cell>
        </row>
        <row r="28736">
          <cell r="B28736">
            <v>-561.39</v>
          </cell>
          <cell r="C28736">
            <v>2015</v>
          </cell>
          <cell r="D28736" t="str">
            <v>455100  DO NOT USE - Contracted Services</v>
          </cell>
          <cell r="E28736" t="str">
            <v>Logistics</v>
          </cell>
          <cell r="F28736" t="str">
            <v>Water</v>
          </cell>
        </row>
        <row r="28737">
          <cell r="B28737">
            <v>178445.83</v>
          </cell>
          <cell r="C28737">
            <v>2015</v>
          </cell>
          <cell r="D28737" t="str">
            <v>455100  DO NOT USE - Contracted Services</v>
          </cell>
          <cell r="E28737" t="str">
            <v>District 7</v>
          </cell>
          <cell r="F28737" t="str">
            <v>Sewer</v>
          </cell>
        </row>
        <row r="28738">
          <cell r="B28738">
            <v>0</v>
          </cell>
          <cell r="C28738">
            <v>2015</v>
          </cell>
          <cell r="D28738" t="str">
            <v>455100  DO NOT USE - Contracted Services</v>
          </cell>
          <cell r="E28738" t="str">
            <v>District 7</v>
          </cell>
          <cell r="F28738" t="str">
            <v>Sewer</v>
          </cell>
        </row>
        <row r="28739">
          <cell r="B28739">
            <v>0</v>
          </cell>
          <cell r="C28739">
            <v>2015</v>
          </cell>
          <cell r="D28739" t="str">
            <v>455100  DO NOT USE - Contracted Services</v>
          </cell>
          <cell r="E28739" t="str">
            <v>District 7</v>
          </cell>
          <cell r="F28739" t="str">
            <v>Sewer</v>
          </cell>
        </row>
        <row r="28740">
          <cell r="B28740">
            <v>-540</v>
          </cell>
          <cell r="C28740">
            <v>2015</v>
          </cell>
          <cell r="D28740" t="str">
            <v>455100  DO NOT USE - Contracted Services</v>
          </cell>
          <cell r="E28740" t="str">
            <v>District 6</v>
          </cell>
          <cell r="F28740" t="str">
            <v>Sewer</v>
          </cell>
        </row>
        <row r="28741">
          <cell r="B28741">
            <v>0</v>
          </cell>
          <cell r="C28741">
            <v>2015</v>
          </cell>
          <cell r="D28741" t="str">
            <v>455100  DO NOT USE - Contracted Services</v>
          </cell>
          <cell r="E28741" t="str">
            <v>District 6</v>
          </cell>
          <cell r="F28741" t="str">
            <v>Sewer</v>
          </cell>
        </row>
        <row r="28742">
          <cell r="B28742">
            <v>0</v>
          </cell>
          <cell r="C28742">
            <v>2015</v>
          </cell>
          <cell r="D28742" t="str">
            <v>455100  DO NOT USE - Contracted Services</v>
          </cell>
          <cell r="E28742" t="str">
            <v>District 6</v>
          </cell>
          <cell r="F28742" t="str">
            <v>Sewer</v>
          </cell>
        </row>
        <row r="28743">
          <cell r="B28743">
            <v>9513.93</v>
          </cell>
          <cell r="C28743">
            <v>2015</v>
          </cell>
          <cell r="D28743" t="str">
            <v>455100  DO NOT USE - Contracted Services</v>
          </cell>
          <cell r="E28743" t="str">
            <v>District 4</v>
          </cell>
          <cell r="F28743" t="str">
            <v>Sewer</v>
          </cell>
        </row>
        <row r="28744">
          <cell r="B28744">
            <v>0</v>
          </cell>
          <cell r="C28744">
            <v>2015</v>
          </cell>
          <cell r="D28744" t="str">
            <v>455100  DO NOT USE - Contracted Services</v>
          </cell>
          <cell r="E28744" t="str">
            <v>District 3</v>
          </cell>
          <cell r="F28744" t="str">
            <v>Sewer</v>
          </cell>
        </row>
        <row r="28745">
          <cell r="B28745">
            <v>0</v>
          </cell>
          <cell r="C28745">
            <v>2015</v>
          </cell>
          <cell r="D28745" t="str">
            <v>455100  DO NOT USE - Contracted Services</v>
          </cell>
          <cell r="E28745" t="str">
            <v>District 1</v>
          </cell>
          <cell r="F28745" t="str">
            <v>Sewer</v>
          </cell>
        </row>
        <row r="28746">
          <cell r="B28746">
            <v>126933562.55</v>
          </cell>
          <cell r="C28746">
            <v>2015</v>
          </cell>
          <cell r="D28746" t="str">
            <v>455100  DO NOT USE - Contracted Services</v>
          </cell>
          <cell r="E28746" t="str">
            <v>Informal Settlements</v>
          </cell>
          <cell r="F28746" t="str">
            <v>Sewer</v>
          </cell>
        </row>
        <row r="28747">
          <cell r="B28747">
            <v>42510749.079999998</v>
          </cell>
          <cell r="C28747">
            <v>2015</v>
          </cell>
          <cell r="D28747" t="str">
            <v>455120  Contracted Services : EPWP</v>
          </cell>
          <cell r="E28747" t="str">
            <v>Informal Settlements</v>
          </cell>
          <cell r="F28747" t="str">
            <v>Sewer</v>
          </cell>
        </row>
        <row r="28748">
          <cell r="B28748">
            <v>258351.79</v>
          </cell>
          <cell r="C28748">
            <v>2015</v>
          </cell>
          <cell r="D28748" t="str">
            <v>455120  Contracted Services : EPWP</v>
          </cell>
          <cell r="E28748" t="str">
            <v>Logistics</v>
          </cell>
          <cell r="F28748" t="str">
            <v>Sewer</v>
          </cell>
        </row>
        <row r="28749">
          <cell r="B28749">
            <v>224721.37</v>
          </cell>
          <cell r="C28749">
            <v>2015</v>
          </cell>
          <cell r="D28749" t="str">
            <v>455120  Contracted Services : EPWP</v>
          </cell>
          <cell r="E28749" t="str">
            <v>District 1</v>
          </cell>
          <cell r="F28749" t="str">
            <v>Sewer</v>
          </cell>
        </row>
        <row r="28750">
          <cell r="B28750">
            <v>153373.20000000001</v>
          </cell>
          <cell r="C28750">
            <v>2015</v>
          </cell>
          <cell r="D28750" t="str">
            <v>455120  Contracted Services : EPWP</v>
          </cell>
          <cell r="E28750" t="str">
            <v>District 6</v>
          </cell>
          <cell r="F28750" t="str">
            <v>Sewer</v>
          </cell>
        </row>
        <row r="28751">
          <cell r="B28751">
            <v>0</v>
          </cell>
          <cell r="C28751">
            <v>2015</v>
          </cell>
          <cell r="D28751" t="str">
            <v>455120  Contracted Services : EPWP</v>
          </cell>
          <cell r="E28751" t="str">
            <v>Logistics</v>
          </cell>
          <cell r="F28751" t="str">
            <v>Water</v>
          </cell>
        </row>
        <row r="28752">
          <cell r="B28752">
            <v>454321.24</v>
          </cell>
          <cell r="C28752">
            <v>2015</v>
          </cell>
          <cell r="D28752" t="str">
            <v>455120  Contracted Services : EPWP</v>
          </cell>
          <cell r="E28752" t="str">
            <v>District 1</v>
          </cell>
          <cell r="F28752" t="str">
            <v>Water</v>
          </cell>
        </row>
        <row r="28753">
          <cell r="B28753">
            <v>21716.5</v>
          </cell>
          <cell r="C28753">
            <v>2015</v>
          </cell>
          <cell r="D28753" t="str">
            <v>455120  Contracted Services : EPWP</v>
          </cell>
          <cell r="E28753" t="str">
            <v>District 1</v>
          </cell>
          <cell r="F28753" t="str">
            <v>Water</v>
          </cell>
        </row>
        <row r="28754">
          <cell r="B28754">
            <v>406300.84</v>
          </cell>
          <cell r="C28754">
            <v>2015</v>
          </cell>
          <cell r="D28754" t="str">
            <v>455120  Contracted Services : EPWP</v>
          </cell>
          <cell r="E28754" t="str">
            <v>District 8</v>
          </cell>
          <cell r="F28754" t="str">
            <v>Water</v>
          </cell>
        </row>
        <row r="28755">
          <cell r="B28755">
            <v>200359.58</v>
          </cell>
          <cell r="C28755">
            <v>2015</v>
          </cell>
          <cell r="D28755" t="str">
            <v>455120  Contracted Services : EPWP</v>
          </cell>
          <cell r="E28755" t="str">
            <v>District 6</v>
          </cell>
          <cell r="F28755" t="str">
            <v>Water</v>
          </cell>
        </row>
        <row r="28756">
          <cell r="B28756">
            <v>664203.57999999996</v>
          </cell>
          <cell r="C28756">
            <v>2015</v>
          </cell>
          <cell r="D28756" t="str">
            <v>455120  Contracted Services : EPWP</v>
          </cell>
          <cell r="E28756" t="str">
            <v>District 4</v>
          </cell>
          <cell r="F28756" t="str">
            <v>Water</v>
          </cell>
        </row>
        <row r="28757">
          <cell r="B28757">
            <v>342832.56</v>
          </cell>
          <cell r="C28757">
            <v>2015</v>
          </cell>
          <cell r="D28757" t="str">
            <v>455120  Contracted Services : EPWP</v>
          </cell>
          <cell r="E28757" t="str">
            <v>District 6</v>
          </cell>
          <cell r="F28757" t="str">
            <v>Water</v>
          </cell>
        </row>
        <row r="28758">
          <cell r="B28758">
            <v>788783.18</v>
          </cell>
          <cell r="C28758">
            <v>2015</v>
          </cell>
          <cell r="D28758" t="str">
            <v>455200  DO NOT USE - Labour Brokers</v>
          </cell>
          <cell r="E28758" t="str">
            <v>Informal Settlements</v>
          </cell>
          <cell r="F28758" t="str">
            <v>Sewer</v>
          </cell>
        </row>
        <row r="28759">
          <cell r="B28759">
            <v>46805.36</v>
          </cell>
          <cell r="C28759">
            <v>2015</v>
          </cell>
          <cell r="D28759" t="str">
            <v>455200  DO NOT USE - Labour Brokers</v>
          </cell>
          <cell r="E28759" t="str">
            <v>District 4</v>
          </cell>
          <cell r="F28759" t="str">
            <v>Water</v>
          </cell>
        </row>
        <row r="28760">
          <cell r="B28760">
            <v>13769.39</v>
          </cell>
          <cell r="C28760">
            <v>2015</v>
          </cell>
          <cell r="D28760" t="str">
            <v>470100  Depreciation PPE</v>
          </cell>
          <cell r="E28760" t="str">
            <v>Logistics</v>
          </cell>
          <cell r="F28760" t="str">
            <v>Water</v>
          </cell>
        </row>
        <row r="28761">
          <cell r="B28761">
            <v>18938.009999999998</v>
          </cell>
          <cell r="C28761">
            <v>2015</v>
          </cell>
          <cell r="D28761" t="str">
            <v>470100  Depreciation PPE</v>
          </cell>
          <cell r="E28761" t="str">
            <v>Logistics</v>
          </cell>
          <cell r="F28761" t="str">
            <v>Water</v>
          </cell>
        </row>
        <row r="28762">
          <cell r="B28762">
            <v>192076.37</v>
          </cell>
          <cell r="C28762">
            <v>2015</v>
          </cell>
          <cell r="D28762" t="str">
            <v>470100  Depreciation PPE</v>
          </cell>
          <cell r="E28762" t="str">
            <v>District 1</v>
          </cell>
          <cell r="F28762" t="str">
            <v>Water</v>
          </cell>
        </row>
        <row r="28763">
          <cell r="B28763">
            <v>3610419.56</v>
          </cell>
          <cell r="C28763">
            <v>2015</v>
          </cell>
          <cell r="D28763" t="str">
            <v>470100  Depreciation PPE</v>
          </cell>
          <cell r="E28763" t="str">
            <v>District 1</v>
          </cell>
          <cell r="F28763" t="str">
            <v>Water</v>
          </cell>
        </row>
        <row r="28764">
          <cell r="B28764">
            <v>102.5</v>
          </cell>
          <cell r="C28764">
            <v>2015</v>
          </cell>
          <cell r="D28764" t="str">
            <v>470100  Depreciation PPE</v>
          </cell>
          <cell r="E28764" t="str">
            <v>District 1</v>
          </cell>
          <cell r="F28764" t="str">
            <v>Water</v>
          </cell>
        </row>
        <row r="28765">
          <cell r="B28765">
            <v>42161.55</v>
          </cell>
          <cell r="C28765">
            <v>2015</v>
          </cell>
          <cell r="D28765" t="str">
            <v>470100  Depreciation PPE</v>
          </cell>
          <cell r="E28765" t="str">
            <v>District 1</v>
          </cell>
          <cell r="F28765" t="str">
            <v>Water</v>
          </cell>
        </row>
        <row r="28766">
          <cell r="B28766">
            <v>435.83</v>
          </cell>
          <cell r="C28766">
            <v>2015</v>
          </cell>
          <cell r="D28766" t="str">
            <v>470100  Depreciation PPE</v>
          </cell>
          <cell r="E28766" t="str">
            <v>TOC</v>
          </cell>
          <cell r="F28766" t="str">
            <v>Water</v>
          </cell>
        </row>
        <row r="28767">
          <cell r="B28767">
            <v>6866.8</v>
          </cell>
          <cell r="C28767">
            <v>2015</v>
          </cell>
          <cell r="D28767" t="str">
            <v>470100  Depreciation PPE</v>
          </cell>
          <cell r="E28767" t="str">
            <v>District 6</v>
          </cell>
          <cell r="F28767" t="str">
            <v>Water</v>
          </cell>
        </row>
        <row r="28768">
          <cell r="B28768">
            <v>2767048.42</v>
          </cell>
          <cell r="C28768">
            <v>2015</v>
          </cell>
          <cell r="D28768" t="str">
            <v>470100  Depreciation PPE</v>
          </cell>
          <cell r="E28768" t="str">
            <v>District 8</v>
          </cell>
          <cell r="F28768" t="str">
            <v>Water</v>
          </cell>
        </row>
        <row r="28769">
          <cell r="B28769">
            <v>17742.650000000001</v>
          </cell>
          <cell r="C28769">
            <v>2015</v>
          </cell>
          <cell r="D28769" t="str">
            <v>470100  Depreciation PPE</v>
          </cell>
          <cell r="E28769" t="str">
            <v>District 8</v>
          </cell>
          <cell r="F28769" t="str">
            <v>Water</v>
          </cell>
        </row>
        <row r="28770">
          <cell r="B28770">
            <v>604557.30000000005</v>
          </cell>
          <cell r="C28770">
            <v>2015</v>
          </cell>
          <cell r="D28770" t="str">
            <v>470100  Depreciation PPE</v>
          </cell>
          <cell r="E28770" t="str">
            <v>District 6</v>
          </cell>
          <cell r="F28770" t="str">
            <v>Water</v>
          </cell>
        </row>
        <row r="28771">
          <cell r="B28771">
            <v>813.99</v>
          </cell>
          <cell r="C28771">
            <v>2015</v>
          </cell>
          <cell r="D28771" t="str">
            <v>470100  Depreciation PPE</v>
          </cell>
          <cell r="E28771" t="str">
            <v>District 3</v>
          </cell>
          <cell r="F28771" t="str">
            <v>Water</v>
          </cell>
        </row>
        <row r="28772">
          <cell r="B28772">
            <v>296155.71000000002</v>
          </cell>
          <cell r="C28772">
            <v>2015</v>
          </cell>
          <cell r="D28772" t="str">
            <v>470100  Depreciation PPE</v>
          </cell>
          <cell r="E28772" t="str">
            <v>District 3</v>
          </cell>
          <cell r="F28772" t="str">
            <v>Water</v>
          </cell>
        </row>
        <row r="28773">
          <cell r="B28773">
            <v>310.5</v>
          </cell>
          <cell r="C28773">
            <v>2015</v>
          </cell>
          <cell r="D28773" t="str">
            <v>470100  Depreciation PPE</v>
          </cell>
          <cell r="E28773" t="str">
            <v>District 3</v>
          </cell>
          <cell r="F28773" t="str">
            <v>Water</v>
          </cell>
        </row>
        <row r="28774">
          <cell r="B28774">
            <v>2628602.5499999998</v>
          </cell>
          <cell r="C28774">
            <v>2015</v>
          </cell>
          <cell r="D28774" t="str">
            <v>470100  Depreciation PPE</v>
          </cell>
          <cell r="E28774" t="str">
            <v>District 3</v>
          </cell>
          <cell r="F28774" t="str">
            <v>Water</v>
          </cell>
        </row>
        <row r="28775">
          <cell r="B28775">
            <v>94433.05</v>
          </cell>
          <cell r="C28775">
            <v>2015</v>
          </cell>
          <cell r="D28775" t="str">
            <v>470100  Depreciation PPE</v>
          </cell>
          <cell r="E28775" t="str">
            <v>District 4</v>
          </cell>
          <cell r="F28775" t="str">
            <v>Water</v>
          </cell>
        </row>
        <row r="28776">
          <cell r="B28776">
            <v>592900.39</v>
          </cell>
          <cell r="C28776">
            <v>2015</v>
          </cell>
          <cell r="D28776" t="str">
            <v>470100  Depreciation PPE</v>
          </cell>
          <cell r="E28776" t="str">
            <v>District 4</v>
          </cell>
          <cell r="F28776" t="str">
            <v>Water</v>
          </cell>
        </row>
        <row r="28777">
          <cell r="B28777">
            <v>1074108.1100000001</v>
          </cell>
          <cell r="C28777">
            <v>2015</v>
          </cell>
          <cell r="D28777" t="str">
            <v>470100  Depreciation PPE</v>
          </cell>
          <cell r="E28777" t="str">
            <v>District 4</v>
          </cell>
          <cell r="F28777" t="str">
            <v>Water</v>
          </cell>
        </row>
        <row r="28778">
          <cell r="B28778">
            <v>26628.49</v>
          </cell>
          <cell r="C28778">
            <v>2015</v>
          </cell>
          <cell r="D28778" t="str">
            <v>470100  Depreciation PPE</v>
          </cell>
          <cell r="E28778" t="str">
            <v>District 4</v>
          </cell>
          <cell r="F28778" t="str">
            <v>Water</v>
          </cell>
        </row>
        <row r="28779">
          <cell r="B28779">
            <v>18440.099999999999</v>
          </cell>
          <cell r="C28779">
            <v>2015</v>
          </cell>
          <cell r="D28779" t="str">
            <v>470100  Depreciation PPE</v>
          </cell>
          <cell r="E28779" t="str">
            <v>District 4</v>
          </cell>
          <cell r="F28779" t="str">
            <v>Water</v>
          </cell>
        </row>
        <row r="28780">
          <cell r="B28780">
            <v>2790</v>
          </cell>
          <cell r="C28780">
            <v>2015</v>
          </cell>
          <cell r="D28780" t="str">
            <v>470100  Depreciation PPE</v>
          </cell>
          <cell r="E28780" t="str">
            <v>District 8</v>
          </cell>
          <cell r="F28780" t="str">
            <v>Water</v>
          </cell>
        </row>
        <row r="28781">
          <cell r="B28781">
            <v>1140796.58</v>
          </cell>
          <cell r="C28781">
            <v>2015</v>
          </cell>
          <cell r="D28781" t="str">
            <v>470100  Depreciation PPE</v>
          </cell>
          <cell r="E28781" t="str">
            <v>District 8</v>
          </cell>
          <cell r="F28781" t="str">
            <v>Water</v>
          </cell>
        </row>
        <row r="28782">
          <cell r="B28782">
            <v>2141.0500000000002</v>
          </cell>
          <cell r="C28782">
            <v>2015</v>
          </cell>
          <cell r="D28782" t="str">
            <v>470100  Depreciation PPE</v>
          </cell>
          <cell r="E28782" t="str">
            <v>District 6</v>
          </cell>
          <cell r="F28782" t="str">
            <v>Water</v>
          </cell>
        </row>
        <row r="28783">
          <cell r="B28783">
            <v>9506286.1999999993</v>
          </cell>
          <cell r="C28783">
            <v>2015</v>
          </cell>
          <cell r="D28783" t="str">
            <v>470100  Depreciation PPE</v>
          </cell>
          <cell r="E28783" t="str">
            <v>District 6</v>
          </cell>
          <cell r="F28783" t="str">
            <v>Water</v>
          </cell>
        </row>
        <row r="28784">
          <cell r="B28784">
            <v>9478.5300000000007</v>
          </cell>
          <cell r="C28784">
            <v>2015</v>
          </cell>
          <cell r="D28784" t="str">
            <v>470100  Depreciation PPE</v>
          </cell>
          <cell r="E28784" t="str">
            <v>District 6</v>
          </cell>
          <cell r="F28784" t="str">
            <v>Water</v>
          </cell>
        </row>
        <row r="28785">
          <cell r="B28785">
            <v>6170.06</v>
          </cell>
          <cell r="C28785">
            <v>2015</v>
          </cell>
          <cell r="D28785" t="str">
            <v>470100  Depreciation PPE</v>
          </cell>
          <cell r="E28785" t="str">
            <v>District 6</v>
          </cell>
          <cell r="F28785" t="str">
            <v>Water</v>
          </cell>
        </row>
        <row r="28786">
          <cell r="B28786">
            <v>31998.2</v>
          </cell>
          <cell r="C28786">
            <v>2015</v>
          </cell>
          <cell r="D28786" t="str">
            <v>470100  Depreciation PPE</v>
          </cell>
          <cell r="E28786" t="str">
            <v>District 6</v>
          </cell>
          <cell r="F28786" t="str">
            <v>Water</v>
          </cell>
        </row>
        <row r="28787">
          <cell r="B28787">
            <v>10325.49</v>
          </cell>
          <cell r="C28787">
            <v>2015</v>
          </cell>
          <cell r="D28787" t="str">
            <v>470100  Depreciation PPE</v>
          </cell>
          <cell r="E28787" t="str">
            <v>District 6</v>
          </cell>
          <cell r="F28787" t="str">
            <v>Water</v>
          </cell>
        </row>
        <row r="28788">
          <cell r="B28788">
            <v>3004.92</v>
          </cell>
          <cell r="C28788">
            <v>2015</v>
          </cell>
          <cell r="D28788" t="str">
            <v>470100  Depreciation PPE</v>
          </cell>
          <cell r="E28788" t="str">
            <v>District 8</v>
          </cell>
          <cell r="F28788" t="str">
            <v>Water</v>
          </cell>
        </row>
        <row r="28789">
          <cell r="B28789">
            <v>138.88</v>
          </cell>
          <cell r="C28789">
            <v>2015</v>
          </cell>
          <cell r="D28789" t="str">
            <v>470100  Depreciation PPE</v>
          </cell>
          <cell r="E28789" t="str">
            <v>District 8</v>
          </cell>
          <cell r="F28789" t="str">
            <v>Water</v>
          </cell>
        </row>
        <row r="28790">
          <cell r="B28790">
            <v>40664.449999999997</v>
          </cell>
          <cell r="C28790">
            <v>2015</v>
          </cell>
          <cell r="D28790" t="str">
            <v>470100  Depreciation PPE</v>
          </cell>
          <cell r="E28790" t="str">
            <v>District 8</v>
          </cell>
          <cell r="F28790" t="str">
            <v>Water</v>
          </cell>
        </row>
        <row r="28791">
          <cell r="B28791">
            <v>470969.99</v>
          </cell>
          <cell r="C28791">
            <v>2015</v>
          </cell>
          <cell r="D28791" t="str">
            <v>470100  Depreciation PPE</v>
          </cell>
          <cell r="E28791" t="str">
            <v>District 8</v>
          </cell>
          <cell r="F28791" t="str">
            <v>Water</v>
          </cell>
        </row>
        <row r="28792">
          <cell r="B28792">
            <v>2753.31</v>
          </cell>
          <cell r="C28792">
            <v>2015</v>
          </cell>
          <cell r="D28792" t="str">
            <v>470100  Depreciation PPE</v>
          </cell>
          <cell r="E28792" t="str">
            <v>District 8</v>
          </cell>
          <cell r="F28792" t="str">
            <v>Water</v>
          </cell>
        </row>
        <row r="28793">
          <cell r="B28793">
            <v>317.04000000000002</v>
          </cell>
          <cell r="C28793">
            <v>2015</v>
          </cell>
          <cell r="D28793" t="str">
            <v>470100  Depreciation PPE</v>
          </cell>
          <cell r="E28793" t="str">
            <v>District 8</v>
          </cell>
          <cell r="F28793" t="str">
            <v>Water</v>
          </cell>
        </row>
        <row r="28794">
          <cell r="B28794">
            <v>30879.040000000001</v>
          </cell>
          <cell r="C28794">
            <v>2015</v>
          </cell>
          <cell r="D28794" t="str">
            <v>470100  Depreciation PPE</v>
          </cell>
          <cell r="E28794" t="str">
            <v>Informal Settlements</v>
          </cell>
          <cell r="F28794" t="str">
            <v>Sewer</v>
          </cell>
        </row>
        <row r="28795">
          <cell r="B28795">
            <v>7857194.04</v>
          </cell>
          <cell r="C28795">
            <v>2015</v>
          </cell>
          <cell r="D28795" t="str">
            <v>470100  Depreciation PPE</v>
          </cell>
          <cell r="E28795" t="str">
            <v>Planning &amp; Design</v>
          </cell>
          <cell r="F28795" t="str">
            <v>Sewer</v>
          </cell>
        </row>
        <row r="28796">
          <cell r="B28796">
            <v>52570842.100000001</v>
          </cell>
          <cell r="C28796">
            <v>2015</v>
          </cell>
          <cell r="D28796" t="str">
            <v>470100  Depreciation PPE</v>
          </cell>
          <cell r="E28796" t="str">
            <v>Planning &amp; Design</v>
          </cell>
          <cell r="F28796" t="str">
            <v>Sewer</v>
          </cell>
        </row>
        <row r="28797">
          <cell r="B28797">
            <v>7825094.1900000004</v>
          </cell>
          <cell r="C28797">
            <v>2015</v>
          </cell>
          <cell r="D28797" t="str">
            <v>470100  Depreciation PPE</v>
          </cell>
          <cell r="E28797" t="str">
            <v>Informal Settlements</v>
          </cell>
          <cell r="F28797" t="str">
            <v>Sewer</v>
          </cell>
        </row>
        <row r="28798">
          <cell r="B28798">
            <v>5930571.71</v>
          </cell>
          <cell r="C28798">
            <v>2015</v>
          </cell>
          <cell r="D28798" t="str">
            <v>470100  Depreciation PPE</v>
          </cell>
          <cell r="E28798" t="str">
            <v>Logistics</v>
          </cell>
          <cell r="F28798" t="str">
            <v>Sewer</v>
          </cell>
        </row>
        <row r="28799">
          <cell r="B28799">
            <v>20561.04</v>
          </cell>
          <cell r="C28799">
            <v>2015</v>
          </cell>
          <cell r="D28799" t="str">
            <v>470100  Depreciation PPE</v>
          </cell>
          <cell r="E28799" t="str">
            <v>Logistics</v>
          </cell>
          <cell r="F28799" t="str">
            <v>Sewer</v>
          </cell>
        </row>
        <row r="28800">
          <cell r="B28800">
            <v>63984</v>
          </cell>
          <cell r="C28800">
            <v>2015</v>
          </cell>
          <cell r="D28800" t="str">
            <v>470100  Depreciation PPE</v>
          </cell>
          <cell r="E28800" t="str">
            <v>District 1</v>
          </cell>
          <cell r="F28800" t="str">
            <v>Sewer</v>
          </cell>
        </row>
        <row r="28801">
          <cell r="B28801">
            <v>445239.52</v>
          </cell>
          <cell r="C28801">
            <v>2015</v>
          </cell>
          <cell r="D28801" t="str">
            <v>470100  Depreciation PPE</v>
          </cell>
          <cell r="E28801" t="str">
            <v>District 1</v>
          </cell>
          <cell r="F28801" t="str">
            <v>Sewer</v>
          </cell>
        </row>
        <row r="28802">
          <cell r="B28802">
            <v>389644.48</v>
          </cell>
          <cell r="C28802">
            <v>2015</v>
          </cell>
          <cell r="D28802" t="str">
            <v>470100  Depreciation PPE</v>
          </cell>
          <cell r="E28802" t="str">
            <v>District 1</v>
          </cell>
          <cell r="F28802" t="str">
            <v>Sewer</v>
          </cell>
        </row>
        <row r="28803">
          <cell r="B28803">
            <v>285418.90999999997</v>
          </cell>
          <cell r="C28803">
            <v>2015</v>
          </cell>
          <cell r="D28803" t="str">
            <v>470100  Depreciation PPE</v>
          </cell>
          <cell r="E28803" t="str">
            <v>District 6</v>
          </cell>
          <cell r="F28803" t="str">
            <v>Sewer</v>
          </cell>
        </row>
        <row r="28804">
          <cell r="B28804">
            <v>290195.57</v>
          </cell>
          <cell r="C28804">
            <v>2015</v>
          </cell>
          <cell r="D28804" t="str">
            <v>470100  Depreciation PPE</v>
          </cell>
          <cell r="E28804" t="str">
            <v>District 7</v>
          </cell>
          <cell r="F28804" t="str">
            <v>Sewer</v>
          </cell>
        </row>
        <row r="28805">
          <cell r="B28805">
            <v>4792980.2699999996</v>
          </cell>
          <cell r="C28805">
            <v>2015</v>
          </cell>
          <cell r="D28805" t="str">
            <v>470100  Depreciation PPE</v>
          </cell>
          <cell r="E28805" t="str">
            <v>District 3</v>
          </cell>
          <cell r="F28805" t="str">
            <v>Sewer</v>
          </cell>
        </row>
        <row r="28806">
          <cell r="B28806">
            <v>757413</v>
          </cell>
          <cell r="C28806">
            <v>2015</v>
          </cell>
          <cell r="D28806" t="str">
            <v>470100  Depreciation PPE</v>
          </cell>
          <cell r="E28806" t="str">
            <v>District 3</v>
          </cell>
          <cell r="F28806" t="str">
            <v>Sewer</v>
          </cell>
        </row>
        <row r="28807">
          <cell r="B28807">
            <v>244793.24</v>
          </cell>
          <cell r="C28807">
            <v>2015</v>
          </cell>
          <cell r="D28807" t="str">
            <v>470100  Depreciation PPE</v>
          </cell>
          <cell r="E28807" t="str">
            <v>District 4</v>
          </cell>
          <cell r="F28807" t="str">
            <v>Sewer</v>
          </cell>
        </row>
        <row r="28808">
          <cell r="B28808">
            <v>9897.65</v>
          </cell>
          <cell r="C28808">
            <v>2015</v>
          </cell>
          <cell r="D28808" t="str">
            <v>470100  Depreciation PPE</v>
          </cell>
          <cell r="E28808" t="str">
            <v>District 4</v>
          </cell>
          <cell r="F28808" t="str">
            <v>Sewer</v>
          </cell>
        </row>
        <row r="28809">
          <cell r="B28809">
            <v>1472912.54</v>
          </cell>
          <cell r="C28809">
            <v>2015</v>
          </cell>
          <cell r="D28809" t="str">
            <v>470100  Depreciation PPE</v>
          </cell>
          <cell r="E28809" t="str">
            <v>District 4</v>
          </cell>
          <cell r="F28809" t="str">
            <v>Sewer</v>
          </cell>
        </row>
        <row r="28810">
          <cell r="B28810">
            <v>771290.3</v>
          </cell>
          <cell r="C28810">
            <v>2015</v>
          </cell>
          <cell r="D28810" t="str">
            <v>470100  Depreciation PPE</v>
          </cell>
          <cell r="E28810" t="str">
            <v>District 7</v>
          </cell>
          <cell r="F28810" t="str">
            <v>Sewer</v>
          </cell>
        </row>
        <row r="28811">
          <cell r="B28811">
            <v>344215.68</v>
          </cell>
          <cell r="C28811">
            <v>2015</v>
          </cell>
          <cell r="D28811" t="str">
            <v>470100  Depreciation PPE</v>
          </cell>
          <cell r="E28811" t="str">
            <v>District 7</v>
          </cell>
          <cell r="F28811" t="str">
            <v>Sewer</v>
          </cell>
        </row>
        <row r="28812">
          <cell r="B28812">
            <v>3341.89</v>
          </cell>
          <cell r="C28812">
            <v>2015</v>
          </cell>
          <cell r="D28812" t="str">
            <v>470100  Depreciation PPE</v>
          </cell>
          <cell r="E28812" t="str">
            <v>District 6</v>
          </cell>
          <cell r="F28812" t="str">
            <v>Sewer</v>
          </cell>
        </row>
        <row r="28813">
          <cell r="B28813">
            <v>1624418.02</v>
          </cell>
          <cell r="C28813">
            <v>2015</v>
          </cell>
          <cell r="D28813" t="str">
            <v>470100  Depreciation PPE</v>
          </cell>
          <cell r="E28813" t="str">
            <v>District 6</v>
          </cell>
          <cell r="F28813" t="str">
            <v>Sewer</v>
          </cell>
        </row>
        <row r="28814">
          <cell r="B28814">
            <v>3838863.12</v>
          </cell>
          <cell r="C28814">
            <v>2015</v>
          </cell>
          <cell r="D28814" t="str">
            <v>470100  Depreciation PPE</v>
          </cell>
          <cell r="E28814" t="str">
            <v>District 6</v>
          </cell>
          <cell r="F28814" t="str">
            <v>Sewer</v>
          </cell>
        </row>
        <row r="28815">
          <cell r="B28815">
            <v>12545.07</v>
          </cell>
          <cell r="C28815">
            <v>2015</v>
          </cell>
          <cell r="D28815" t="str">
            <v>470100  Depreciation PPE</v>
          </cell>
          <cell r="E28815" t="str">
            <v>District 6</v>
          </cell>
          <cell r="F28815" t="str">
            <v>Sewer</v>
          </cell>
        </row>
        <row r="28816">
          <cell r="B28816">
            <v>768745.5</v>
          </cell>
          <cell r="C28816">
            <v>2015</v>
          </cell>
          <cell r="D28816" t="str">
            <v>470100  Depreciation PPE</v>
          </cell>
          <cell r="E28816" t="str">
            <v>District 7</v>
          </cell>
          <cell r="F28816" t="str">
            <v>Sewer</v>
          </cell>
        </row>
        <row r="28817">
          <cell r="B28817">
            <v>895228.81</v>
          </cell>
          <cell r="C28817">
            <v>2015</v>
          </cell>
          <cell r="D28817" t="str">
            <v>470100  Depreciation PPE</v>
          </cell>
          <cell r="E28817" t="str">
            <v>District 7</v>
          </cell>
          <cell r="F28817" t="str">
            <v>Sewer</v>
          </cell>
        </row>
        <row r="28818">
          <cell r="B28818">
            <v>53980.33</v>
          </cell>
          <cell r="C28818">
            <v>2015</v>
          </cell>
          <cell r="D28818" t="str">
            <v>470100  Depreciation PPE</v>
          </cell>
          <cell r="E28818" t="str">
            <v>District 7</v>
          </cell>
          <cell r="F28818" t="str">
            <v>Sewer</v>
          </cell>
        </row>
        <row r="28819">
          <cell r="B28819">
            <v>81479.460000000006</v>
          </cell>
          <cell r="C28819">
            <v>2015</v>
          </cell>
          <cell r="D28819" t="str">
            <v>470100  Depreciation PPE</v>
          </cell>
          <cell r="E28819" t="str">
            <v>District 7</v>
          </cell>
          <cell r="F28819" t="str">
            <v>Sewer</v>
          </cell>
        </row>
        <row r="28820">
          <cell r="B28820">
            <v>250.07</v>
          </cell>
          <cell r="C28820">
            <v>2015</v>
          </cell>
          <cell r="D28820" t="str">
            <v>470100  Depreciation PPE</v>
          </cell>
          <cell r="E28820" t="str">
            <v>District 7</v>
          </cell>
          <cell r="F28820" t="str">
            <v>Sewer</v>
          </cell>
        </row>
        <row r="28821">
          <cell r="B28821">
            <v>36163640.909999996</v>
          </cell>
          <cell r="C28821">
            <v>2015</v>
          </cell>
          <cell r="D28821" t="str">
            <v>470100  Depreciation PPE</v>
          </cell>
          <cell r="E28821" t="str">
            <v>Logistics</v>
          </cell>
          <cell r="F28821" t="str">
            <v>Water</v>
          </cell>
        </row>
        <row r="28822">
          <cell r="B28822">
            <v>2014.27</v>
          </cell>
          <cell r="C28822">
            <v>2015</v>
          </cell>
          <cell r="D28822" t="str">
            <v>470100  Depreciation PPE</v>
          </cell>
          <cell r="E28822" t="str">
            <v>Informal Settlements</v>
          </cell>
          <cell r="F28822" t="str">
            <v>Water</v>
          </cell>
        </row>
        <row r="28823">
          <cell r="B28823">
            <v>26260406.82</v>
          </cell>
          <cell r="C28823">
            <v>2015</v>
          </cell>
          <cell r="D28823" t="str">
            <v>470100  Depreciation PPE</v>
          </cell>
          <cell r="E28823" t="str">
            <v>Planning &amp; Design</v>
          </cell>
          <cell r="F28823" t="str">
            <v>Water</v>
          </cell>
        </row>
        <row r="28824">
          <cell r="B28824">
            <v>2476647.69</v>
          </cell>
          <cell r="C28824">
            <v>2015</v>
          </cell>
          <cell r="D28824" t="str">
            <v>470100  Depreciation PPE</v>
          </cell>
          <cell r="E28824" t="str">
            <v>TOC</v>
          </cell>
          <cell r="F28824" t="str">
            <v>Water</v>
          </cell>
        </row>
        <row r="28825">
          <cell r="B28825">
            <v>571684.97</v>
          </cell>
          <cell r="C28825">
            <v>2015</v>
          </cell>
          <cell r="D28825" t="str">
            <v>470100  Depreciation PPE</v>
          </cell>
          <cell r="E28825" t="str">
            <v>Informal Settlements</v>
          </cell>
          <cell r="F28825" t="str">
            <v>Water</v>
          </cell>
        </row>
        <row r="28826">
          <cell r="B28826">
            <v>928.1</v>
          </cell>
          <cell r="C28826">
            <v>2015</v>
          </cell>
          <cell r="D28826" t="str">
            <v>470100  Depreciation PPE</v>
          </cell>
          <cell r="E28826" t="str">
            <v>TOC</v>
          </cell>
          <cell r="F28826" t="str">
            <v>Water</v>
          </cell>
        </row>
        <row r="28827">
          <cell r="B28827">
            <v>33049.19</v>
          </cell>
          <cell r="C28827">
            <v>2015</v>
          </cell>
          <cell r="D28827" t="str">
            <v>470100  Depreciation PPE</v>
          </cell>
          <cell r="E28827" t="str">
            <v>Logistics</v>
          </cell>
          <cell r="F28827" t="str">
            <v>Water</v>
          </cell>
        </row>
        <row r="28828">
          <cell r="B28828">
            <v>6268</v>
          </cell>
          <cell r="C28828">
            <v>2015</v>
          </cell>
          <cell r="D28828" t="str">
            <v>470100  Depreciation PPE</v>
          </cell>
          <cell r="E28828" t="str">
            <v>Logistics</v>
          </cell>
          <cell r="F28828" t="str">
            <v>Water</v>
          </cell>
        </row>
        <row r="28829">
          <cell r="B28829">
            <v>77210.8</v>
          </cell>
          <cell r="C28829">
            <v>2015</v>
          </cell>
          <cell r="D28829" t="str">
            <v>470100  Depreciation PPE</v>
          </cell>
          <cell r="E28829" t="str">
            <v>Logistics</v>
          </cell>
          <cell r="F28829" t="str">
            <v>Water</v>
          </cell>
        </row>
        <row r="28830">
          <cell r="B28830">
            <v>196652.14</v>
          </cell>
          <cell r="C28830">
            <v>2015</v>
          </cell>
          <cell r="D28830" t="str">
            <v>470120  Depreciation Intangible Assets</v>
          </cell>
          <cell r="E28830" t="str">
            <v>Logistics</v>
          </cell>
          <cell r="F28830" t="str">
            <v>Sewer</v>
          </cell>
        </row>
        <row r="28831">
          <cell r="B28831">
            <v>300</v>
          </cell>
          <cell r="C28831">
            <v>2015</v>
          </cell>
          <cell r="D28831" t="str">
            <v>412970  Material Automotive (Fleet + Non Fleet)</v>
          </cell>
          <cell r="E28831" t="str">
            <v>Logistics</v>
          </cell>
          <cell r="F28831" t="str">
            <v>Sewer</v>
          </cell>
        </row>
        <row r="28832">
          <cell r="B28832">
            <v>32865.61</v>
          </cell>
          <cell r="C28832">
            <v>2015</v>
          </cell>
          <cell r="D28832" t="str">
            <v>412980  Material Building &amp; Infrastructure</v>
          </cell>
          <cell r="E28832" t="str">
            <v>Informal Settlements</v>
          </cell>
          <cell r="F28832" t="str">
            <v>Water</v>
          </cell>
        </row>
        <row r="28833">
          <cell r="B28833">
            <v>0</v>
          </cell>
          <cell r="C28833">
            <v>2015</v>
          </cell>
          <cell r="D28833" t="str">
            <v>412980  Material Building &amp; Infrastructure</v>
          </cell>
          <cell r="E28833" t="str">
            <v>Logistics</v>
          </cell>
          <cell r="F28833" t="str">
            <v>Water</v>
          </cell>
        </row>
        <row r="28834">
          <cell r="B28834">
            <v>0</v>
          </cell>
          <cell r="C28834">
            <v>2015</v>
          </cell>
          <cell r="D28834" t="str">
            <v>412980  Material Building &amp; Infrastructure</v>
          </cell>
          <cell r="E28834" t="str">
            <v>Logistics</v>
          </cell>
          <cell r="F28834" t="str">
            <v>Water</v>
          </cell>
        </row>
        <row r="28835">
          <cell r="B28835">
            <v>643.59</v>
          </cell>
          <cell r="C28835">
            <v>2015</v>
          </cell>
          <cell r="D28835" t="str">
            <v>412980  Material Building &amp; Infrastructure</v>
          </cell>
          <cell r="E28835" t="str">
            <v>Logistics</v>
          </cell>
          <cell r="F28835" t="str">
            <v>Water</v>
          </cell>
        </row>
        <row r="28836">
          <cell r="B28836">
            <v>66303.13</v>
          </cell>
          <cell r="C28836">
            <v>2015</v>
          </cell>
          <cell r="D28836" t="str">
            <v>412980  Material Building &amp; Infrastructure</v>
          </cell>
          <cell r="E28836" t="str">
            <v>Logistics</v>
          </cell>
          <cell r="F28836" t="str">
            <v>Water</v>
          </cell>
        </row>
        <row r="28837">
          <cell r="B28837">
            <v>650134.41</v>
          </cell>
          <cell r="C28837">
            <v>2015</v>
          </cell>
          <cell r="D28837" t="str">
            <v>412980  Material Building &amp; Infrastructure</v>
          </cell>
          <cell r="E28837" t="str">
            <v>District 1</v>
          </cell>
          <cell r="F28837" t="str">
            <v>Water</v>
          </cell>
        </row>
        <row r="28838">
          <cell r="B28838">
            <v>2375</v>
          </cell>
          <cell r="C28838">
            <v>2015</v>
          </cell>
          <cell r="D28838" t="str">
            <v>412980  Material Building &amp; Infrastructure</v>
          </cell>
          <cell r="E28838" t="str">
            <v>District 1</v>
          </cell>
          <cell r="F28838" t="str">
            <v>Water</v>
          </cell>
        </row>
        <row r="28839">
          <cell r="B28839">
            <v>4886.2</v>
          </cell>
          <cell r="C28839">
            <v>2015</v>
          </cell>
          <cell r="D28839" t="str">
            <v>412980  Material Building &amp; Infrastructure</v>
          </cell>
          <cell r="E28839" t="str">
            <v>District 1</v>
          </cell>
          <cell r="F28839" t="str">
            <v>Water</v>
          </cell>
        </row>
        <row r="28840">
          <cell r="B28840">
            <v>349496.67</v>
          </cell>
          <cell r="C28840">
            <v>2015</v>
          </cell>
          <cell r="D28840" t="str">
            <v>412980  Material Building &amp; Infrastructure</v>
          </cell>
          <cell r="E28840" t="str">
            <v>District 8</v>
          </cell>
          <cell r="F28840" t="str">
            <v>Water</v>
          </cell>
        </row>
        <row r="28841">
          <cell r="B28841">
            <v>130679</v>
          </cell>
          <cell r="C28841">
            <v>2015</v>
          </cell>
          <cell r="D28841" t="str">
            <v>412980  Material Building &amp; Infrastructure</v>
          </cell>
          <cell r="E28841" t="str">
            <v>District 6</v>
          </cell>
          <cell r="F28841" t="str">
            <v>Water</v>
          </cell>
        </row>
        <row r="28842">
          <cell r="B28842">
            <v>3700</v>
          </cell>
          <cell r="C28842">
            <v>2015</v>
          </cell>
          <cell r="D28842" t="str">
            <v>412980  Material Building &amp; Infrastructure</v>
          </cell>
          <cell r="E28842" t="str">
            <v>District 3</v>
          </cell>
          <cell r="F28842" t="str">
            <v>Water</v>
          </cell>
        </row>
        <row r="28843">
          <cell r="B28843">
            <v>107402.36</v>
          </cell>
          <cell r="C28843">
            <v>2015</v>
          </cell>
          <cell r="D28843" t="str">
            <v>412980  Material Building &amp; Infrastructure</v>
          </cell>
          <cell r="E28843" t="str">
            <v>District 3</v>
          </cell>
          <cell r="F28843" t="str">
            <v>Water</v>
          </cell>
        </row>
        <row r="28844">
          <cell r="B28844">
            <v>235131.32</v>
          </cell>
          <cell r="C28844">
            <v>2015</v>
          </cell>
          <cell r="D28844" t="str">
            <v>412980  Material Building &amp; Infrastructure</v>
          </cell>
          <cell r="E28844" t="str">
            <v>District 4</v>
          </cell>
          <cell r="F28844" t="str">
            <v>Water</v>
          </cell>
        </row>
        <row r="28845">
          <cell r="B28845">
            <v>87816.63</v>
          </cell>
          <cell r="C28845">
            <v>2015</v>
          </cell>
          <cell r="D28845" t="str">
            <v>412980  Material Building &amp; Infrastructure</v>
          </cell>
          <cell r="E28845" t="str">
            <v>District 4</v>
          </cell>
          <cell r="F28845" t="str">
            <v>Water</v>
          </cell>
        </row>
        <row r="28846">
          <cell r="B28846">
            <v>0</v>
          </cell>
          <cell r="C28846">
            <v>2015</v>
          </cell>
          <cell r="D28846" t="str">
            <v>412980  Material Building &amp; Infrastructure</v>
          </cell>
          <cell r="E28846" t="str">
            <v>District 4</v>
          </cell>
          <cell r="F28846" t="str">
            <v>Water</v>
          </cell>
        </row>
        <row r="28847">
          <cell r="B28847">
            <v>77107.210000000006</v>
          </cell>
          <cell r="C28847">
            <v>2015</v>
          </cell>
          <cell r="D28847" t="str">
            <v>412980  Material Building &amp; Infrastructure</v>
          </cell>
          <cell r="E28847" t="str">
            <v>District 6</v>
          </cell>
          <cell r="F28847" t="str">
            <v>Water</v>
          </cell>
        </row>
        <row r="28848">
          <cell r="B28848">
            <v>24820.46</v>
          </cell>
          <cell r="C28848">
            <v>2015</v>
          </cell>
          <cell r="D28848" t="str">
            <v>412980  Material Building &amp; Infrastructure</v>
          </cell>
          <cell r="E28848" t="str">
            <v>District 6</v>
          </cell>
          <cell r="F28848" t="str">
            <v>Water</v>
          </cell>
        </row>
        <row r="28849">
          <cell r="B28849">
            <v>141900.85</v>
          </cell>
          <cell r="C28849">
            <v>2015</v>
          </cell>
          <cell r="D28849" t="str">
            <v>412980  Material Building &amp; Infrastructure</v>
          </cell>
          <cell r="E28849" t="str">
            <v>District 6</v>
          </cell>
          <cell r="F28849" t="str">
            <v>Water</v>
          </cell>
        </row>
        <row r="28850">
          <cell r="B28850">
            <v>888.9</v>
          </cell>
          <cell r="C28850">
            <v>2015</v>
          </cell>
          <cell r="D28850" t="str">
            <v>412980  Material Building &amp; Infrastructure</v>
          </cell>
          <cell r="E28850" t="str">
            <v>District 6</v>
          </cell>
          <cell r="F28850" t="str">
            <v>Water</v>
          </cell>
        </row>
        <row r="28851">
          <cell r="B28851">
            <v>115.3</v>
          </cell>
          <cell r="C28851">
            <v>2015</v>
          </cell>
          <cell r="D28851" t="str">
            <v>412980  Material Building &amp; Infrastructure</v>
          </cell>
          <cell r="E28851" t="str">
            <v>District 8</v>
          </cell>
          <cell r="F28851" t="str">
            <v>Water</v>
          </cell>
        </row>
        <row r="28852">
          <cell r="B28852">
            <v>0</v>
          </cell>
          <cell r="C28852">
            <v>2015</v>
          </cell>
          <cell r="D28852" t="str">
            <v>412980  Material Building &amp; Infrastructure</v>
          </cell>
          <cell r="E28852" t="str">
            <v>District 8</v>
          </cell>
          <cell r="F28852" t="str">
            <v>Water</v>
          </cell>
        </row>
        <row r="28853">
          <cell r="B28853">
            <v>3735389.71</v>
          </cell>
          <cell r="C28853">
            <v>2015</v>
          </cell>
          <cell r="D28853" t="str">
            <v>412980  Material Building &amp; Infrastructure</v>
          </cell>
          <cell r="E28853" t="str">
            <v>District 8</v>
          </cell>
          <cell r="F28853" t="str">
            <v>Water</v>
          </cell>
        </row>
        <row r="28854">
          <cell r="B28854">
            <v>0</v>
          </cell>
          <cell r="C28854">
            <v>2015</v>
          </cell>
          <cell r="D28854" t="str">
            <v>412980  Material Building &amp; Infrastructure</v>
          </cell>
          <cell r="E28854" t="str">
            <v>District 8</v>
          </cell>
          <cell r="F28854" t="str">
            <v>Water</v>
          </cell>
        </row>
        <row r="28855">
          <cell r="B28855">
            <v>0</v>
          </cell>
          <cell r="C28855">
            <v>2015</v>
          </cell>
          <cell r="D28855" t="str">
            <v>412980  Material Building &amp; Infrastructure</v>
          </cell>
          <cell r="E28855" t="str">
            <v>Planning &amp; Design</v>
          </cell>
          <cell r="F28855" t="str">
            <v>Sewer</v>
          </cell>
        </row>
        <row r="28856">
          <cell r="B28856">
            <v>46077.18</v>
          </cell>
          <cell r="C28856">
            <v>2015</v>
          </cell>
          <cell r="D28856" t="str">
            <v>412980  Material Building &amp; Infrastructure</v>
          </cell>
          <cell r="E28856" t="str">
            <v>Informal Settlements</v>
          </cell>
          <cell r="F28856" t="str">
            <v>Sewer</v>
          </cell>
        </row>
        <row r="28857">
          <cell r="B28857">
            <v>79810.83</v>
          </cell>
          <cell r="C28857">
            <v>2015</v>
          </cell>
          <cell r="D28857" t="str">
            <v>412980  Material Building &amp; Infrastructure</v>
          </cell>
          <cell r="E28857" t="str">
            <v>Logistics</v>
          </cell>
          <cell r="F28857" t="str">
            <v>Sewer</v>
          </cell>
        </row>
        <row r="28858">
          <cell r="B28858">
            <v>73202.23</v>
          </cell>
          <cell r="C28858">
            <v>2015</v>
          </cell>
          <cell r="D28858" t="str">
            <v>412980  Material Building &amp; Infrastructure</v>
          </cell>
          <cell r="E28858" t="str">
            <v>District 1</v>
          </cell>
          <cell r="F28858" t="str">
            <v>Sewer</v>
          </cell>
        </row>
        <row r="28859">
          <cell r="B28859">
            <v>81366.509999999995</v>
          </cell>
          <cell r="C28859">
            <v>2015</v>
          </cell>
          <cell r="D28859" t="str">
            <v>412980  Material Building &amp; Infrastructure</v>
          </cell>
          <cell r="E28859" t="str">
            <v>District 7</v>
          </cell>
          <cell r="F28859" t="str">
            <v>Sewer</v>
          </cell>
        </row>
        <row r="28860">
          <cell r="B28860">
            <v>6806.68</v>
          </cell>
          <cell r="C28860">
            <v>2015</v>
          </cell>
          <cell r="D28860" t="str">
            <v>412980  Material Building &amp; Infrastructure</v>
          </cell>
          <cell r="E28860" t="str">
            <v>District 6</v>
          </cell>
          <cell r="F28860" t="str">
            <v>Sewer</v>
          </cell>
        </row>
        <row r="28861">
          <cell r="B28861">
            <v>1690.49</v>
          </cell>
          <cell r="C28861">
            <v>2015</v>
          </cell>
          <cell r="D28861" t="str">
            <v>412980  Material Building &amp; Infrastructure</v>
          </cell>
          <cell r="E28861" t="str">
            <v>District 3</v>
          </cell>
          <cell r="F28861" t="str">
            <v>Sewer</v>
          </cell>
        </row>
        <row r="28862">
          <cell r="B28862">
            <v>0</v>
          </cell>
          <cell r="C28862">
            <v>2015</v>
          </cell>
          <cell r="D28862" t="str">
            <v>412980  Material Building &amp; Infrastructure</v>
          </cell>
          <cell r="E28862" t="str">
            <v>District 3</v>
          </cell>
          <cell r="F28862" t="str">
            <v>Sewer</v>
          </cell>
        </row>
        <row r="28863">
          <cell r="B28863">
            <v>28052.57</v>
          </cell>
          <cell r="C28863">
            <v>2015</v>
          </cell>
          <cell r="D28863" t="str">
            <v>412980  Material Building &amp; Infrastructure</v>
          </cell>
          <cell r="E28863" t="str">
            <v>District 4</v>
          </cell>
          <cell r="F28863" t="str">
            <v>Sewer</v>
          </cell>
        </row>
        <row r="28864">
          <cell r="B28864">
            <v>0</v>
          </cell>
          <cell r="C28864">
            <v>2015</v>
          </cell>
          <cell r="D28864" t="str">
            <v>412980  Material Building &amp; Infrastructure</v>
          </cell>
          <cell r="E28864" t="str">
            <v>District 4</v>
          </cell>
          <cell r="F28864" t="str">
            <v>Sewer</v>
          </cell>
        </row>
        <row r="28865">
          <cell r="B28865">
            <v>0</v>
          </cell>
          <cell r="C28865">
            <v>2015</v>
          </cell>
          <cell r="D28865" t="str">
            <v>412980  Material Building &amp; Infrastructure</v>
          </cell>
          <cell r="E28865" t="str">
            <v>District 4</v>
          </cell>
          <cell r="F28865" t="str">
            <v>Sewer</v>
          </cell>
        </row>
        <row r="28866">
          <cell r="B28866">
            <v>533.97</v>
          </cell>
          <cell r="C28866">
            <v>2015</v>
          </cell>
          <cell r="D28866" t="str">
            <v>412980  Material Building &amp; Infrastructure</v>
          </cell>
          <cell r="E28866" t="str">
            <v>District 7</v>
          </cell>
          <cell r="F28866" t="str">
            <v>Sewer</v>
          </cell>
        </row>
        <row r="28867">
          <cell r="B28867">
            <v>0</v>
          </cell>
          <cell r="C28867">
            <v>2015</v>
          </cell>
          <cell r="D28867" t="str">
            <v>412980  Material Building &amp; Infrastructure</v>
          </cell>
          <cell r="E28867" t="str">
            <v>District 7</v>
          </cell>
          <cell r="F28867" t="str">
            <v>Sewer</v>
          </cell>
        </row>
        <row r="28868">
          <cell r="B28868">
            <v>0</v>
          </cell>
          <cell r="C28868">
            <v>2015</v>
          </cell>
          <cell r="D28868" t="str">
            <v>412980  Material Building &amp; Infrastructure</v>
          </cell>
          <cell r="E28868" t="str">
            <v>District 6</v>
          </cell>
          <cell r="F28868" t="str">
            <v>Sewer</v>
          </cell>
        </row>
        <row r="28869">
          <cell r="B28869">
            <v>46400.89</v>
          </cell>
          <cell r="C28869">
            <v>2015</v>
          </cell>
          <cell r="D28869" t="str">
            <v>412980  Material Building &amp; Infrastructure</v>
          </cell>
          <cell r="E28869" t="str">
            <v>District 6</v>
          </cell>
          <cell r="F28869" t="str">
            <v>Sewer</v>
          </cell>
        </row>
        <row r="28870">
          <cell r="B28870">
            <v>11812.79</v>
          </cell>
          <cell r="C28870">
            <v>2015</v>
          </cell>
          <cell r="D28870" t="str">
            <v>412980  Material Building &amp; Infrastructure</v>
          </cell>
          <cell r="E28870" t="str">
            <v>District 6</v>
          </cell>
          <cell r="F28870" t="str">
            <v>Sewer</v>
          </cell>
        </row>
        <row r="28871">
          <cell r="B28871">
            <v>194.9</v>
          </cell>
          <cell r="C28871">
            <v>2015</v>
          </cell>
          <cell r="D28871" t="str">
            <v>412980  Material Building &amp; Infrastructure</v>
          </cell>
          <cell r="E28871" t="str">
            <v>District 6</v>
          </cell>
          <cell r="F28871" t="str">
            <v>Sewer</v>
          </cell>
        </row>
        <row r="28872">
          <cell r="B28872">
            <v>3015.87</v>
          </cell>
          <cell r="C28872">
            <v>2015</v>
          </cell>
          <cell r="D28872" t="str">
            <v>412980  Material Building &amp; Infrastructure</v>
          </cell>
          <cell r="E28872" t="str">
            <v>District 7</v>
          </cell>
          <cell r="F28872" t="str">
            <v>Sewer</v>
          </cell>
        </row>
        <row r="28873">
          <cell r="B28873">
            <v>30814.69</v>
          </cell>
          <cell r="C28873">
            <v>2015</v>
          </cell>
          <cell r="D28873" t="str">
            <v>412980  Material Building &amp; Infrastructure</v>
          </cell>
          <cell r="E28873" t="str">
            <v>District 7</v>
          </cell>
          <cell r="F28873" t="str">
            <v>Sewer</v>
          </cell>
        </row>
        <row r="28874">
          <cell r="B28874">
            <v>0</v>
          </cell>
          <cell r="C28874">
            <v>2015</v>
          </cell>
          <cell r="D28874" t="str">
            <v>412980  Material Building &amp; Infrastructure</v>
          </cell>
          <cell r="E28874" t="str">
            <v>District 7</v>
          </cell>
          <cell r="F28874" t="str">
            <v>Sewer</v>
          </cell>
        </row>
        <row r="28875">
          <cell r="B28875">
            <v>277.04000000000002</v>
          </cell>
          <cell r="C28875">
            <v>2015</v>
          </cell>
          <cell r="D28875" t="str">
            <v>412980  Material Building &amp; Infrastructure</v>
          </cell>
          <cell r="E28875" t="str">
            <v>Logistics</v>
          </cell>
          <cell r="F28875" t="str">
            <v>Water</v>
          </cell>
        </row>
        <row r="28876">
          <cell r="B28876">
            <v>0</v>
          </cell>
          <cell r="C28876">
            <v>2015</v>
          </cell>
          <cell r="D28876" t="str">
            <v>412980  Material Building &amp; Infrastructure</v>
          </cell>
          <cell r="E28876" t="str">
            <v>Planning &amp; Design</v>
          </cell>
          <cell r="F28876" t="str">
            <v>Water</v>
          </cell>
        </row>
        <row r="28877">
          <cell r="B28877">
            <v>30046.03</v>
          </cell>
          <cell r="C28877">
            <v>2015</v>
          </cell>
          <cell r="D28877" t="str">
            <v>412980  Material Building &amp; Infrastructure</v>
          </cell>
          <cell r="E28877" t="str">
            <v>TOC</v>
          </cell>
          <cell r="F28877" t="str">
            <v>Water</v>
          </cell>
        </row>
        <row r="28878">
          <cell r="B28878">
            <v>33087.57</v>
          </cell>
          <cell r="C28878">
            <v>2015</v>
          </cell>
          <cell r="D28878" t="str">
            <v>412990  Material Electrical &amp; Electronic</v>
          </cell>
          <cell r="E28878" t="str">
            <v>District 8</v>
          </cell>
          <cell r="F28878" t="str">
            <v>Water</v>
          </cell>
        </row>
        <row r="28879">
          <cell r="B28879">
            <v>212.03</v>
          </cell>
          <cell r="C28879">
            <v>2015</v>
          </cell>
          <cell r="D28879" t="str">
            <v>412990  Material Electrical &amp; Electronic</v>
          </cell>
          <cell r="E28879" t="str">
            <v>District 6</v>
          </cell>
          <cell r="F28879" t="str">
            <v>Water</v>
          </cell>
        </row>
        <row r="28880">
          <cell r="B28880">
            <v>1772.82</v>
          </cell>
          <cell r="C28880">
            <v>2015</v>
          </cell>
          <cell r="D28880" t="str">
            <v>412990  Material Electrical &amp; Electronic</v>
          </cell>
          <cell r="E28880" t="str">
            <v>District 6</v>
          </cell>
          <cell r="F28880" t="str">
            <v>Water</v>
          </cell>
        </row>
        <row r="28881">
          <cell r="B28881">
            <v>1212.79</v>
          </cell>
          <cell r="C28881">
            <v>2015</v>
          </cell>
          <cell r="D28881" t="str">
            <v>412990  Material Electrical &amp; Electronic</v>
          </cell>
          <cell r="E28881" t="str">
            <v>District 6</v>
          </cell>
          <cell r="F28881" t="str">
            <v>Water</v>
          </cell>
        </row>
        <row r="28882">
          <cell r="B28882">
            <v>97.46</v>
          </cell>
          <cell r="C28882">
            <v>2015</v>
          </cell>
          <cell r="D28882" t="str">
            <v>412990  Material Electrical &amp; Electronic</v>
          </cell>
          <cell r="E28882" t="str">
            <v>District 6</v>
          </cell>
          <cell r="F28882" t="str">
            <v>Water</v>
          </cell>
        </row>
        <row r="28883">
          <cell r="B28883">
            <v>305.07</v>
          </cell>
          <cell r="C28883">
            <v>2015</v>
          </cell>
          <cell r="D28883" t="str">
            <v>412990  Material Electrical &amp; Electronic</v>
          </cell>
          <cell r="E28883" t="str">
            <v>District 4</v>
          </cell>
          <cell r="F28883" t="str">
            <v>Water</v>
          </cell>
        </row>
        <row r="28884">
          <cell r="B28884">
            <v>8407.33</v>
          </cell>
          <cell r="C28884">
            <v>2015</v>
          </cell>
          <cell r="D28884" t="str">
            <v>412990  Material Electrical &amp; Electronic</v>
          </cell>
          <cell r="E28884" t="str">
            <v>District 4</v>
          </cell>
          <cell r="F28884" t="str">
            <v>Water</v>
          </cell>
        </row>
        <row r="28885">
          <cell r="B28885">
            <v>81.23</v>
          </cell>
          <cell r="C28885">
            <v>2015</v>
          </cell>
          <cell r="D28885" t="str">
            <v>412990  Material Electrical &amp; Electronic</v>
          </cell>
          <cell r="E28885" t="str">
            <v>District 4</v>
          </cell>
          <cell r="F28885" t="str">
            <v>Water</v>
          </cell>
        </row>
        <row r="28886">
          <cell r="B28886">
            <v>3780</v>
          </cell>
          <cell r="C28886">
            <v>2015</v>
          </cell>
          <cell r="D28886" t="str">
            <v>412990  Material Electrical &amp; Electronic</v>
          </cell>
          <cell r="E28886" t="str">
            <v>District 3</v>
          </cell>
          <cell r="F28886" t="str">
            <v>Water</v>
          </cell>
        </row>
        <row r="28887">
          <cell r="B28887">
            <v>1131</v>
          </cell>
          <cell r="C28887">
            <v>2015</v>
          </cell>
          <cell r="D28887" t="str">
            <v>412990  Material Electrical &amp; Electronic</v>
          </cell>
          <cell r="E28887" t="str">
            <v>District 8</v>
          </cell>
          <cell r="F28887" t="str">
            <v>Water</v>
          </cell>
        </row>
        <row r="28888">
          <cell r="B28888">
            <v>48.15</v>
          </cell>
          <cell r="C28888">
            <v>2015</v>
          </cell>
          <cell r="D28888" t="str">
            <v>412990  Material Electrical &amp; Electronic</v>
          </cell>
          <cell r="E28888" t="str">
            <v>District 8</v>
          </cell>
          <cell r="F28888" t="str">
            <v>Water</v>
          </cell>
        </row>
        <row r="28889">
          <cell r="B28889">
            <v>0</v>
          </cell>
          <cell r="C28889">
            <v>2015</v>
          </cell>
          <cell r="D28889" t="str">
            <v>412990  Material Electrical &amp; Electronic</v>
          </cell>
          <cell r="E28889" t="str">
            <v>Logistics</v>
          </cell>
          <cell r="F28889" t="str">
            <v>Water</v>
          </cell>
        </row>
        <row r="28890">
          <cell r="B28890">
            <v>4222.62</v>
          </cell>
          <cell r="C28890">
            <v>2015</v>
          </cell>
          <cell r="D28890" t="str">
            <v>412990  Material Electrical &amp; Electronic</v>
          </cell>
          <cell r="E28890" t="str">
            <v>Logistics</v>
          </cell>
          <cell r="F28890" t="str">
            <v>Water</v>
          </cell>
        </row>
        <row r="28891">
          <cell r="B28891">
            <v>0</v>
          </cell>
          <cell r="C28891">
            <v>2015</v>
          </cell>
          <cell r="D28891" t="str">
            <v>412990  Material Electrical &amp; Electronic</v>
          </cell>
          <cell r="E28891" t="str">
            <v>Logistics</v>
          </cell>
          <cell r="F28891" t="str">
            <v>Water</v>
          </cell>
        </row>
        <row r="28892">
          <cell r="B28892">
            <v>0</v>
          </cell>
          <cell r="C28892">
            <v>2015</v>
          </cell>
          <cell r="D28892" t="str">
            <v>412990  Material Electrical &amp; Electronic</v>
          </cell>
          <cell r="E28892" t="str">
            <v>TOC</v>
          </cell>
          <cell r="F28892" t="str">
            <v>Water</v>
          </cell>
        </row>
        <row r="28893">
          <cell r="B28893">
            <v>3201.52</v>
          </cell>
          <cell r="C28893">
            <v>2015</v>
          </cell>
          <cell r="D28893" t="str">
            <v>412990  Material Electrical &amp; Electronic</v>
          </cell>
          <cell r="E28893" t="str">
            <v>Informal Settlements</v>
          </cell>
          <cell r="F28893" t="str">
            <v>Water</v>
          </cell>
        </row>
        <row r="28894">
          <cell r="B28894">
            <v>613.33000000000004</v>
          </cell>
          <cell r="C28894">
            <v>2015</v>
          </cell>
          <cell r="D28894" t="str">
            <v>412990  Material Electrical &amp; Electronic</v>
          </cell>
          <cell r="E28894" t="str">
            <v>TOC</v>
          </cell>
          <cell r="F28894" t="str">
            <v>Water</v>
          </cell>
        </row>
        <row r="28895">
          <cell r="B28895">
            <v>330</v>
          </cell>
          <cell r="C28895">
            <v>2015</v>
          </cell>
          <cell r="D28895" t="str">
            <v>412990  Material Electrical &amp; Electronic</v>
          </cell>
          <cell r="E28895" t="str">
            <v>Planning &amp; Design</v>
          </cell>
          <cell r="F28895" t="str">
            <v>Water</v>
          </cell>
        </row>
        <row r="28896">
          <cell r="B28896">
            <v>178.73</v>
          </cell>
          <cell r="C28896">
            <v>2015</v>
          </cell>
          <cell r="D28896" t="str">
            <v>412990  Material Electrical &amp; Electronic</v>
          </cell>
          <cell r="E28896" t="str">
            <v>Logistics</v>
          </cell>
          <cell r="F28896" t="str">
            <v>Water</v>
          </cell>
        </row>
        <row r="28897">
          <cell r="B28897">
            <v>7956.53</v>
          </cell>
          <cell r="C28897">
            <v>2015</v>
          </cell>
          <cell r="D28897" t="str">
            <v>412990  Material Electrical &amp; Electronic</v>
          </cell>
          <cell r="E28897" t="str">
            <v>District 7</v>
          </cell>
          <cell r="F28897" t="str">
            <v>Sewer</v>
          </cell>
        </row>
        <row r="28898">
          <cell r="B28898">
            <v>331.11</v>
          </cell>
          <cell r="C28898">
            <v>2015</v>
          </cell>
          <cell r="D28898" t="str">
            <v>412990  Material Electrical &amp; Electronic</v>
          </cell>
          <cell r="E28898" t="str">
            <v>District 6</v>
          </cell>
          <cell r="F28898" t="str">
            <v>Sewer</v>
          </cell>
        </row>
        <row r="28899">
          <cell r="B28899">
            <v>580.88</v>
          </cell>
          <cell r="C28899">
            <v>2015</v>
          </cell>
          <cell r="D28899" t="str">
            <v>412990  Material Electrical &amp; Electronic</v>
          </cell>
          <cell r="E28899" t="str">
            <v>District 4</v>
          </cell>
          <cell r="F28899" t="str">
            <v>Sewer</v>
          </cell>
        </row>
        <row r="28900">
          <cell r="B28900">
            <v>10230.57</v>
          </cell>
          <cell r="C28900">
            <v>2015</v>
          </cell>
          <cell r="D28900" t="str">
            <v>412990  Material Electrical &amp; Electronic</v>
          </cell>
          <cell r="E28900" t="str">
            <v>District 7</v>
          </cell>
          <cell r="F28900" t="str">
            <v>Sewer</v>
          </cell>
        </row>
        <row r="28901">
          <cell r="B28901">
            <v>1707.62</v>
          </cell>
          <cell r="C28901">
            <v>2015</v>
          </cell>
          <cell r="D28901" t="str">
            <v>412990  Material Electrical &amp; Electronic</v>
          </cell>
          <cell r="E28901" t="str">
            <v>Logistics</v>
          </cell>
          <cell r="F28901" t="str">
            <v>Sewer</v>
          </cell>
        </row>
        <row r="28902">
          <cell r="B28902">
            <v>2030.13</v>
          </cell>
          <cell r="C28902">
            <v>2015</v>
          </cell>
          <cell r="D28902" t="str">
            <v>412990  Material Electrical &amp; Electronic</v>
          </cell>
          <cell r="E28902" t="str">
            <v>Informal Settlements</v>
          </cell>
          <cell r="F28902" t="str">
            <v>Sewer</v>
          </cell>
        </row>
        <row r="28903">
          <cell r="B28903">
            <v>0</v>
          </cell>
          <cell r="C28903">
            <v>2015</v>
          </cell>
          <cell r="D28903" t="str">
            <v>412990  Material Electrical &amp; Electronic</v>
          </cell>
          <cell r="E28903" t="str">
            <v>Informal Settlements</v>
          </cell>
          <cell r="F28903" t="str">
            <v>Sewer</v>
          </cell>
        </row>
        <row r="28904">
          <cell r="B28904">
            <v>0</v>
          </cell>
          <cell r="C28904">
            <v>2015</v>
          </cell>
          <cell r="D28904" t="str">
            <v>413000  Materials General &amp; Consumables</v>
          </cell>
          <cell r="E28904" t="str">
            <v>TOC</v>
          </cell>
          <cell r="F28904" t="str">
            <v>Water</v>
          </cell>
        </row>
        <row r="28905">
          <cell r="B28905">
            <v>0</v>
          </cell>
          <cell r="C28905">
            <v>2015</v>
          </cell>
          <cell r="D28905" t="str">
            <v>413000  Materials General &amp; Consumables</v>
          </cell>
          <cell r="E28905" t="str">
            <v>Logistics</v>
          </cell>
          <cell r="F28905" t="str">
            <v>Water</v>
          </cell>
        </row>
        <row r="28906">
          <cell r="B28906">
            <v>0</v>
          </cell>
          <cell r="C28906">
            <v>2015</v>
          </cell>
          <cell r="D28906" t="str">
            <v>413000  Materials General &amp; Consumables</v>
          </cell>
          <cell r="E28906" t="str">
            <v>Logistics</v>
          </cell>
          <cell r="F28906" t="str">
            <v>Water</v>
          </cell>
        </row>
        <row r="28907">
          <cell r="B28907">
            <v>6742.28</v>
          </cell>
          <cell r="C28907">
            <v>2015</v>
          </cell>
          <cell r="D28907" t="str">
            <v>413000  Materials General &amp; Consumables</v>
          </cell>
          <cell r="E28907" t="str">
            <v>Logistics</v>
          </cell>
          <cell r="F28907" t="str">
            <v>Water</v>
          </cell>
        </row>
        <row r="28908">
          <cell r="B28908">
            <v>12958.16</v>
          </cell>
          <cell r="C28908">
            <v>2015</v>
          </cell>
          <cell r="D28908" t="str">
            <v>413000  Materials General &amp; Consumables</v>
          </cell>
          <cell r="E28908" t="str">
            <v>Logistics</v>
          </cell>
          <cell r="F28908" t="str">
            <v>Water</v>
          </cell>
        </row>
        <row r="28909">
          <cell r="B28909">
            <v>20593.009999999998</v>
          </cell>
          <cell r="C28909">
            <v>2015</v>
          </cell>
          <cell r="D28909" t="str">
            <v>413000  Materials General &amp; Consumables</v>
          </cell>
          <cell r="E28909" t="str">
            <v>Logistics</v>
          </cell>
          <cell r="F28909" t="str">
            <v>Water</v>
          </cell>
        </row>
        <row r="28910">
          <cell r="B28910">
            <v>14987.23</v>
          </cell>
          <cell r="C28910">
            <v>2015</v>
          </cell>
          <cell r="D28910" t="str">
            <v>413000  Materials General &amp; Consumables</v>
          </cell>
          <cell r="E28910" t="str">
            <v>District 1</v>
          </cell>
          <cell r="F28910" t="str">
            <v>Water</v>
          </cell>
        </row>
        <row r="28911">
          <cell r="B28911">
            <v>0</v>
          </cell>
          <cell r="C28911">
            <v>2015</v>
          </cell>
          <cell r="D28911" t="str">
            <v>413000  Materials General &amp; Consumables</v>
          </cell>
          <cell r="E28911" t="str">
            <v>District 1</v>
          </cell>
          <cell r="F28911" t="str">
            <v>Water</v>
          </cell>
        </row>
        <row r="28912">
          <cell r="B28912">
            <v>88839.61</v>
          </cell>
          <cell r="C28912">
            <v>2015</v>
          </cell>
          <cell r="D28912" t="str">
            <v>413000  Materials General &amp; Consumables</v>
          </cell>
          <cell r="E28912" t="str">
            <v>District 1</v>
          </cell>
          <cell r="F28912" t="str">
            <v>Water</v>
          </cell>
        </row>
        <row r="28913">
          <cell r="B28913">
            <v>0</v>
          </cell>
          <cell r="C28913">
            <v>2015</v>
          </cell>
          <cell r="D28913" t="str">
            <v>413000  Materials General &amp; Consumables</v>
          </cell>
          <cell r="E28913" t="str">
            <v>District 6</v>
          </cell>
          <cell r="F28913" t="str">
            <v>Water</v>
          </cell>
        </row>
        <row r="28914">
          <cell r="B28914">
            <v>346.83</v>
          </cell>
          <cell r="C28914">
            <v>2015</v>
          </cell>
          <cell r="D28914" t="str">
            <v>413000  Materials General &amp; Consumables</v>
          </cell>
          <cell r="E28914" t="str">
            <v>District 8</v>
          </cell>
          <cell r="F28914" t="str">
            <v>Water</v>
          </cell>
        </row>
        <row r="28915">
          <cell r="B28915">
            <v>0</v>
          </cell>
          <cell r="C28915">
            <v>2015</v>
          </cell>
          <cell r="D28915" t="str">
            <v>413000  Materials General &amp; Consumables</v>
          </cell>
          <cell r="E28915" t="str">
            <v>District 8</v>
          </cell>
          <cell r="F28915" t="str">
            <v>Water</v>
          </cell>
        </row>
        <row r="28916">
          <cell r="B28916">
            <v>84852.43</v>
          </cell>
          <cell r="C28916">
            <v>2015</v>
          </cell>
          <cell r="D28916" t="str">
            <v>413000  Materials General &amp; Consumables</v>
          </cell>
          <cell r="E28916" t="str">
            <v>District 8</v>
          </cell>
          <cell r="F28916" t="str">
            <v>Water</v>
          </cell>
        </row>
        <row r="28917">
          <cell r="B28917">
            <v>4685.33</v>
          </cell>
          <cell r="C28917">
            <v>2015</v>
          </cell>
          <cell r="D28917" t="str">
            <v>413000  Materials General &amp; Consumables</v>
          </cell>
          <cell r="E28917" t="str">
            <v>District 6</v>
          </cell>
          <cell r="F28917" t="str">
            <v>Water</v>
          </cell>
        </row>
        <row r="28918">
          <cell r="B28918">
            <v>0</v>
          </cell>
          <cell r="C28918">
            <v>2015</v>
          </cell>
          <cell r="D28918" t="str">
            <v>413000  Materials General &amp; Consumables</v>
          </cell>
          <cell r="E28918" t="str">
            <v>District 3</v>
          </cell>
          <cell r="F28918" t="str">
            <v>Water</v>
          </cell>
        </row>
        <row r="28919">
          <cell r="B28919">
            <v>4947.6400000000003</v>
          </cell>
          <cell r="C28919">
            <v>2015</v>
          </cell>
          <cell r="D28919" t="str">
            <v>413000  Materials General &amp; Consumables</v>
          </cell>
          <cell r="E28919" t="str">
            <v>District 3</v>
          </cell>
          <cell r="F28919" t="str">
            <v>Water</v>
          </cell>
        </row>
        <row r="28920">
          <cell r="B28920">
            <v>19471.04</v>
          </cell>
          <cell r="C28920">
            <v>2015</v>
          </cell>
          <cell r="D28920" t="str">
            <v>413000  Materials General &amp; Consumables</v>
          </cell>
          <cell r="E28920" t="str">
            <v>District 3</v>
          </cell>
          <cell r="F28920" t="str">
            <v>Water</v>
          </cell>
        </row>
        <row r="28921">
          <cell r="B28921">
            <v>616.15</v>
          </cell>
          <cell r="C28921">
            <v>2015</v>
          </cell>
          <cell r="D28921" t="str">
            <v>413000  Materials General &amp; Consumables</v>
          </cell>
          <cell r="E28921" t="str">
            <v>District 4</v>
          </cell>
          <cell r="F28921" t="str">
            <v>Water</v>
          </cell>
        </row>
        <row r="28922">
          <cell r="B28922">
            <v>3577.71</v>
          </cell>
          <cell r="C28922">
            <v>2015</v>
          </cell>
          <cell r="D28922" t="str">
            <v>413000  Materials General &amp; Consumables</v>
          </cell>
          <cell r="E28922" t="str">
            <v>District 4</v>
          </cell>
          <cell r="F28922" t="str">
            <v>Water</v>
          </cell>
        </row>
        <row r="28923">
          <cell r="B28923">
            <v>45218.720000000001</v>
          </cell>
          <cell r="C28923">
            <v>2015</v>
          </cell>
          <cell r="D28923" t="str">
            <v>413000  Materials General &amp; Consumables</v>
          </cell>
          <cell r="E28923" t="str">
            <v>District 4</v>
          </cell>
          <cell r="F28923" t="str">
            <v>Water</v>
          </cell>
        </row>
        <row r="28924">
          <cell r="B28924">
            <v>4292.22</v>
          </cell>
          <cell r="C28924">
            <v>2015</v>
          </cell>
          <cell r="D28924" t="str">
            <v>413000  Materials General &amp; Consumables</v>
          </cell>
          <cell r="E28924" t="str">
            <v>District 4</v>
          </cell>
          <cell r="F28924" t="str">
            <v>Water</v>
          </cell>
        </row>
        <row r="28925">
          <cell r="B28925">
            <v>0</v>
          </cell>
          <cell r="C28925">
            <v>2015</v>
          </cell>
          <cell r="D28925" t="str">
            <v>413000  Materials General &amp; Consumables</v>
          </cell>
          <cell r="E28925" t="str">
            <v>District 8</v>
          </cell>
          <cell r="F28925" t="str">
            <v>Water</v>
          </cell>
        </row>
        <row r="28926">
          <cell r="B28926">
            <v>0</v>
          </cell>
          <cell r="C28926">
            <v>2015</v>
          </cell>
          <cell r="D28926" t="str">
            <v>413000  Materials General &amp; Consumables</v>
          </cell>
          <cell r="E28926" t="str">
            <v>District 8</v>
          </cell>
          <cell r="F28926" t="str">
            <v>Water</v>
          </cell>
        </row>
        <row r="28927">
          <cell r="B28927">
            <v>795.02</v>
          </cell>
          <cell r="C28927">
            <v>2015</v>
          </cell>
          <cell r="D28927" t="str">
            <v>413000  Materials General &amp; Consumables</v>
          </cell>
          <cell r="E28927" t="str">
            <v>District 8</v>
          </cell>
          <cell r="F28927" t="str">
            <v>Water</v>
          </cell>
        </row>
        <row r="28928">
          <cell r="B28928">
            <v>0</v>
          </cell>
          <cell r="C28928">
            <v>2015</v>
          </cell>
          <cell r="D28928" t="str">
            <v>413000  Materials General &amp; Consumables</v>
          </cell>
          <cell r="E28928" t="str">
            <v>District 8</v>
          </cell>
          <cell r="F28928" t="str">
            <v>Water</v>
          </cell>
        </row>
        <row r="28929">
          <cell r="B28929">
            <v>50.17</v>
          </cell>
          <cell r="C28929">
            <v>2015</v>
          </cell>
          <cell r="D28929" t="str">
            <v>413000  Materials General &amp; Consumables</v>
          </cell>
          <cell r="E28929" t="str">
            <v>District 6</v>
          </cell>
          <cell r="F28929" t="str">
            <v>Water</v>
          </cell>
        </row>
        <row r="28930">
          <cell r="B28930">
            <v>90.2</v>
          </cell>
          <cell r="C28930">
            <v>2015</v>
          </cell>
          <cell r="D28930" t="str">
            <v>413000  Materials General &amp; Consumables</v>
          </cell>
          <cell r="E28930" t="str">
            <v>District 6</v>
          </cell>
          <cell r="F28930" t="str">
            <v>Water</v>
          </cell>
        </row>
        <row r="28931">
          <cell r="B28931">
            <v>4132.66</v>
          </cell>
          <cell r="C28931">
            <v>2015</v>
          </cell>
          <cell r="D28931" t="str">
            <v>413000  Materials General &amp; Consumables</v>
          </cell>
          <cell r="E28931" t="str">
            <v>District 6</v>
          </cell>
          <cell r="F28931" t="str">
            <v>Water</v>
          </cell>
        </row>
        <row r="28932">
          <cell r="B28932">
            <v>1940.6</v>
          </cell>
          <cell r="C28932">
            <v>2015</v>
          </cell>
          <cell r="D28932" t="str">
            <v>413000  Materials General &amp; Consumables</v>
          </cell>
          <cell r="E28932" t="str">
            <v>District 6</v>
          </cell>
          <cell r="F28932" t="str">
            <v>Water</v>
          </cell>
        </row>
        <row r="28933">
          <cell r="B28933">
            <v>49410.59</v>
          </cell>
          <cell r="C28933">
            <v>2015</v>
          </cell>
          <cell r="D28933" t="str">
            <v>413000  Materials General &amp; Consumables</v>
          </cell>
          <cell r="E28933" t="str">
            <v>District 6</v>
          </cell>
          <cell r="F28933" t="str">
            <v>Water</v>
          </cell>
        </row>
        <row r="28934">
          <cell r="B28934">
            <v>3029.83</v>
          </cell>
          <cell r="C28934">
            <v>2015</v>
          </cell>
          <cell r="D28934" t="str">
            <v>413000  Materials General &amp; Consumables</v>
          </cell>
          <cell r="E28934" t="str">
            <v>District 6</v>
          </cell>
          <cell r="F28934" t="str">
            <v>Water</v>
          </cell>
        </row>
        <row r="28935">
          <cell r="B28935">
            <v>0</v>
          </cell>
          <cell r="C28935">
            <v>2015</v>
          </cell>
          <cell r="D28935" t="str">
            <v>413000  Materials General &amp; Consumables</v>
          </cell>
          <cell r="E28935" t="str">
            <v>District 8</v>
          </cell>
          <cell r="F28935" t="str">
            <v>Water</v>
          </cell>
        </row>
        <row r="28936">
          <cell r="B28936">
            <v>331.23</v>
          </cell>
          <cell r="C28936">
            <v>2015</v>
          </cell>
          <cell r="D28936" t="str">
            <v>413000  Materials General &amp; Consumables</v>
          </cell>
          <cell r="E28936" t="str">
            <v>District 8</v>
          </cell>
          <cell r="F28936" t="str">
            <v>Water</v>
          </cell>
        </row>
        <row r="28937">
          <cell r="B28937">
            <v>425.6</v>
          </cell>
          <cell r="C28937">
            <v>2015</v>
          </cell>
          <cell r="D28937" t="str">
            <v>413000  Materials General &amp; Consumables</v>
          </cell>
          <cell r="E28937" t="str">
            <v>District 8</v>
          </cell>
          <cell r="F28937" t="str">
            <v>Water</v>
          </cell>
        </row>
        <row r="28938">
          <cell r="B28938">
            <v>259467.82</v>
          </cell>
          <cell r="C28938">
            <v>2015</v>
          </cell>
          <cell r="D28938" t="str">
            <v>413000  Materials General &amp; Consumables</v>
          </cell>
          <cell r="E28938" t="str">
            <v>District 8</v>
          </cell>
          <cell r="F28938" t="str">
            <v>Water</v>
          </cell>
        </row>
        <row r="28939">
          <cell r="B28939">
            <v>0</v>
          </cell>
          <cell r="C28939">
            <v>2015</v>
          </cell>
          <cell r="D28939" t="str">
            <v>413000  Materials General &amp; Consumables</v>
          </cell>
          <cell r="E28939" t="e">
            <v>#N/A</v>
          </cell>
          <cell r="F28939" t="str">
            <v>Sewer</v>
          </cell>
        </row>
        <row r="28940">
          <cell r="B28940">
            <v>33872.400000000001</v>
          </cell>
          <cell r="C28940">
            <v>2015</v>
          </cell>
          <cell r="D28940" t="str">
            <v>413000  Materials General &amp; Consumables</v>
          </cell>
          <cell r="E28940" t="str">
            <v>Informal Settlements</v>
          </cell>
          <cell r="F28940" t="str">
            <v>Water</v>
          </cell>
        </row>
        <row r="28941">
          <cell r="B28941">
            <v>0</v>
          </cell>
          <cell r="C28941">
            <v>2015</v>
          </cell>
          <cell r="D28941" t="str">
            <v>413000  Materials General &amp; Consumables</v>
          </cell>
          <cell r="E28941" t="str">
            <v>Informal Settlements</v>
          </cell>
          <cell r="F28941" t="str">
            <v>Sewer</v>
          </cell>
        </row>
        <row r="28942">
          <cell r="B28942">
            <v>0</v>
          </cell>
          <cell r="C28942">
            <v>2015</v>
          </cell>
          <cell r="D28942" t="str">
            <v>413000  Materials General &amp; Consumables</v>
          </cell>
          <cell r="E28942" t="str">
            <v>Planning &amp; Design</v>
          </cell>
          <cell r="F28942" t="str">
            <v>Sewer</v>
          </cell>
        </row>
        <row r="28943">
          <cell r="B28943">
            <v>33806.800000000003</v>
          </cell>
          <cell r="C28943">
            <v>2015</v>
          </cell>
          <cell r="D28943" t="str">
            <v>413000  Materials General &amp; Consumables</v>
          </cell>
          <cell r="E28943" t="str">
            <v>Informal Settlements</v>
          </cell>
          <cell r="F28943" t="str">
            <v>Sewer</v>
          </cell>
        </row>
        <row r="28944">
          <cell r="B28944">
            <v>4016.29</v>
          </cell>
          <cell r="C28944">
            <v>2015</v>
          </cell>
          <cell r="D28944" t="str">
            <v>413000  Materials General &amp; Consumables</v>
          </cell>
          <cell r="E28944" t="str">
            <v>Logistics</v>
          </cell>
          <cell r="F28944" t="str">
            <v>Sewer</v>
          </cell>
        </row>
        <row r="28945">
          <cell r="B28945">
            <v>0</v>
          </cell>
          <cell r="C28945">
            <v>2015</v>
          </cell>
          <cell r="D28945" t="str">
            <v>413000  Materials General &amp; Consumables</v>
          </cell>
          <cell r="E28945" t="str">
            <v>Logistics</v>
          </cell>
          <cell r="F28945" t="str">
            <v>Sewer</v>
          </cell>
        </row>
        <row r="28946">
          <cell r="B28946">
            <v>0</v>
          </cell>
          <cell r="C28946">
            <v>2015</v>
          </cell>
          <cell r="D28946" t="str">
            <v>413000  Materials General &amp; Consumables</v>
          </cell>
          <cell r="E28946" t="str">
            <v>Logistics</v>
          </cell>
          <cell r="F28946" t="str">
            <v>Sewer</v>
          </cell>
        </row>
        <row r="28947">
          <cell r="B28947">
            <v>0</v>
          </cell>
          <cell r="C28947">
            <v>2015</v>
          </cell>
          <cell r="D28947" t="str">
            <v>413000  Materials General &amp; Consumables</v>
          </cell>
          <cell r="E28947" t="str">
            <v>Logistics</v>
          </cell>
          <cell r="F28947" t="str">
            <v>Sewer</v>
          </cell>
        </row>
        <row r="28948">
          <cell r="B28948">
            <v>17970.060000000001</v>
          </cell>
          <cell r="C28948">
            <v>2015</v>
          </cell>
          <cell r="D28948" t="str">
            <v>413000  Materials General &amp; Consumables</v>
          </cell>
          <cell r="E28948" t="str">
            <v>District 1</v>
          </cell>
          <cell r="F28948" t="str">
            <v>Sewer</v>
          </cell>
        </row>
        <row r="28949">
          <cell r="B28949">
            <v>75336.639999999999</v>
          </cell>
          <cell r="C28949">
            <v>2015</v>
          </cell>
          <cell r="D28949" t="str">
            <v>413000  Materials General &amp; Consumables</v>
          </cell>
          <cell r="E28949" t="str">
            <v>District 7</v>
          </cell>
          <cell r="F28949" t="str">
            <v>Sewer</v>
          </cell>
        </row>
        <row r="28950">
          <cell r="B28950">
            <v>966.82</v>
          </cell>
          <cell r="C28950">
            <v>2015</v>
          </cell>
          <cell r="D28950" t="str">
            <v>413000  Materials General &amp; Consumables</v>
          </cell>
          <cell r="E28950" t="str">
            <v>District 6</v>
          </cell>
          <cell r="F28950" t="str">
            <v>Sewer</v>
          </cell>
        </row>
        <row r="28951">
          <cell r="B28951">
            <v>166</v>
          </cell>
          <cell r="C28951">
            <v>2015</v>
          </cell>
          <cell r="D28951" t="str">
            <v>413000  Materials General &amp; Consumables</v>
          </cell>
          <cell r="E28951" t="str">
            <v>District 3</v>
          </cell>
          <cell r="F28951" t="str">
            <v>Sewer</v>
          </cell>
        </row>
        <row r="28952">
          <cell r="B28952">
            <v>0</v>
          </cell>
          <cell r="C28952">
            <v>2015</v>
          </cell>
          <cell r="D28952" t="str">
            <v>413000  Materials General &amp; Consumables</v>
          </cell>
          <cell r="E28952" t="str">
            <v>District 3</v>
          </cell>
          <cell r="F28952" t="str">
            <v>Sewer</v>
          </cell>
        </row>
        <row r="28953">
          <cell r="B28953">
            <v>45853.31</v>
          </cell>
          <cell r="C28953">
            <v>2015</v>
          </cell>
          <cell r="D28953" t="str">
            <v>413000  Materials General &amp; Consumables</v>
          </cell>
          <cell r="E28953" t="str">
            <v>District 4</v>
          </cell>
          <cell r="F28953" t="str">
            <v>Sewer</v>
          </cell>
        </row>
        <row r="28954">
          <cell r="B28954">
            <v>5907.38</v>
          </cell>
          <cell r="C28954">
            <v>2015</v>
          </cell>
          <cell r="D28954" t="str">
            <v>413000  Materials General &amp; Consumables</v>
          </cell>
          <cell r="E28954" t="str">
            <v>District 4</v>
          </cell>
          <cell r="F28954" t="str">
            <v>Sewer</v>
          </cell>
        </row>
        <row r="28955">
          <cell r="B28955">
            <v>0</v>
          </cell>
          <cell r="C28955">
            <v>2015</v>
          </cell>
          <cell r="D28955" t="str">
            <v>413000  Materials General &amp; Consumables</v>
          </cell>
          <cell r="E28955" t="str">
            <v>District 4</v>
          </cell>
          <cell r="F28955" t="str">
            <v>Sewer</v>
          </cell>
        </row>
        <row r="28956">
          <cell r="B28956">
            <v>0</v>
          </cell>
          <cell r="C28956">
            <v>2015</v>
          </cell>
          <cell r="D28956" t="str">
            <v>413000  Materials General &amp; Consumables</v>
          </cell>
          <cell r="E28956" t="str">
            <v>District 4</v>
          </cell>
          <cell r="F28956" t="str">
            <v>Sewer</v>
          </cell>
        </row>
        <row r="28957">
          <cell r="B28957">
            <v>12998.09</v>
          </cell>
          <cell r="C28957">
            <v>2015</v>
          </cell>
          <cell r="D28957" t="str">
            <v>413000  Materials General &amp; Consumables</v>
          </cell>
          <cell r="E28957" t="str">
            <v>District 4</v>
          </cell>
          <cell r="F28957" t="str">
            <v>Sewer</v>
          </cell>
        </row>
        <row r="28958">
          <cell r="B28958">
            <v>0</v>
          </cell>
          <cell r="C28958">
            <v>2015</v>
          </cell>
          <cell r="D28958" t="str">
            <v>413000  Materials General &amp; Consumables</v>
          </cell>
          <cell r="E28958" t="str">
            <v>District 7</v>
          </cell>
          <cell r="F28958" t="str">
            <v>Sewer</v>
          </cell>
        </row>
        <row r="28959">
          <cell r="B28959">
            <v>0</v>
          </cell>
          <cell r="C28959">
            <v>2015</v>
          </cell>
          <cell r="D28959" t="str">
            <v>413000  Materials General &amp; Consumables</v>
          </cell>
          <cell r="E28959" t="str">
            <v>District 7</v>
          </cell>
          <cell r="F28959" t="str">
            <v>Sewer</v>
          </cell>
        </row>
        <row r="28960">
          <cell r="B28960">
            <v>0</v>
          </cell>
          <cell r="C28960">
            <v>2015</v>
          </cell>
          <cell r="D28960" t="str">
            <v>413000  Materials General &amp; Consumables</v>
          </cell>
          <cell r="E28960" t="str">
            <v>District 7</v>
          </cell>
          <cell r="F28960" t="str">
            <v>Sewer</v>
          </cell>
        </row>
        <row r="28961">
          <cell r="B28961">
            <v>267.39</v>
          </cell>
          <cell r="C28961">
            <v>2015</v>
          </cell>
          <cell r="D28961" t="str">
            <v>413000  Materials General &amp; Consumables</v>
          </cell>
          <cell r="E28961" t="str">
            <v>District 6</v>
          </cell>
          <cell r="F28961" t="str">
            <v>Sewer</v>
          </cell>
        </row>
        <row r="28962">
          <cell r="B28962">
            <v>5941.36</v>
          </cell>
          <cell r="C28962">
            <v>2015</v>
          </cell>
          <cell r="D28962" t="str">
            <v>413000  Materials General &amp; Consumables</v>
          </cell>
          <cell r="E28962" t="str">
            <v>District 6</v>
          </cell>
          <cell r="F28962" t="str">
            <v>Sewer</v>
          </cell>
        </row>
        <row r="28963">
          <cell r="B28963">
            <v>6774.16</v>
          </cell>
          <cell r="C28963">
            <v>2015</v>
          </cell>
          <cell r="D28963" t="str">
            <v>413000  Materials General &amp; Consumables</v>
          </cell>
          <cell r="E28963" t="str">
            <v>District 6</v>
          </cell>
          <cell r="F28963" t="str">
            <v>Sewer</v>
          </cell>
        </row>
        <row r="28964">
          <cell r="B28964">
            <v>0</v>
          </cell>
          <cell r="C28964">
            <v>2015</v>
          </cell>
          <cell r="D28964" t="str">
            <v>413000  Materials General &amp; Consumables</v>
          </cell>
          <cell r="E28964" t="str">
            <v>District 6</v>
          </cell>
          <cell r="F28964" t="str">
            <v>Sewer</v>
          </cell>
        </row>
        <row r="28965">
          <cell r="B28965">
            <v>4603.1400000000003</v>
          </cell>
          <cell r="C28965">
            <v>2015</v>
          </cell>
          <cell r="D28965" t="str">
            <v>413000  Materials General &amp; Consumables</v>
          </cell>
          <cell r="E28965" t="str">
            <v>District 6</v>
          </cell>
          <cell r="F28965" t="str">
            <v>Sewer</v>
          </cell>
        </row>
        <row r="28966">
          <cell r="B28966">
            <v>529.61</v>
          </cell>
          <cell r="C28966">
            <v>2015</v>
          </cell>
          <cell r="D28966" t="str">
            <v>413000  Materials General &amp; Consumables</v>
          </cell>
          <cell r="E28966" t="str">
            <v>District 7</v>
          </cell>
          <cell r="F28966" t="str">
            <v>Sewer</v>
          </cell>
        </row>
        <row r="28967">
          <cell r="B28967">
            <v>0</v>
          </cell>
          <cell r="C28967">
            <v>2015</v>
          </cell>
          <cell r="D28967" t="str">
            <v>413000  Materials General &amp; Consumables</v>
          </cell>
          <cell r="E28967" t="str">
            <v>District 7</v>
          </cell>
          <cell r="F28967" t="str">
            <v>Sewer</v>
          </cell>
        </row>
        <row r="28968">
          <cell r="B28968">
            <v>0</v>
          </cell>
          <cell r="C28968">
            <v>2015</v>
          </cell>
          <cell r="D28968" t="str">
            <v>413000  Materials General &amp; Consumables</v>
          </cell>
          <cell r="E28968" t="str">
            <v>District 7</v>
          </cell>
          <cell r="F28968" t="str">
            <v>Sewer</v>
          </cell>
        </row>
        <row r="28969">
          <cell r="B28969">
            <v>41354.1</v>
          </cell>
          <cell r="C28969">
            <v>2015</v>
          </cell>
          <cell r="D28969" t="str">
            <v>413000  Materials General &amp; Consumables</v>
          </cell>
          <cell r="E28969" t="str">
            <v>District 7</v>
          </cell>
          <cell r="F28969" t="str">
            <v>Sewer</v>
          </cell>
        </row>
        <row r="28970">
          <cell r="B28970">
            <v>0</v>
          </cell>
          <cell r="C28970">
            <v>2015</v>
          </cell>
          <cell r="D28970" t="str">
            <v>413000  Materials General &amp; Consumables</v>
          </cell>
          <cell r="E28970" t="str">
            <v>District 7</v>
          </cell>
          <cell r="F28970" t="str">
            <v>Sewer</v>
          </cell>
        </row>
        <row r="28971">
          <cell r="B28971">
            <v>1899.34</v>
          </cell>
          <cell r="C28971">
            <v>2015</v>
          </cell>
          <cell r="D28971" t="str">
            <v>413000  Materials General &amp; Consumables</v>
          </cell>
          <cell r="E28971" t="str">
            <v>Logistics</v>
          </cell>
          <cell r="F28971" t="str">
            <v>Water</v>
          </cell>
        </row>
        <row r="28972">
          <cell r="B28972">
            <v>3430.16</v>
          </cell>
          <cell r="C28972">
            <v>2015</v>
          </cell>
          <cell r="D28972" t="str">
            <v>413000  Materials General &amp; Consumables</v>
          </cell>
          <cell r="E28972" t="str">
            <v>Informal Settlements</v>
          </cell>
          <cell r="F28972" t="str">
            <v>Water</v>
          </cell>
        </row>
        <row r="28973">
          <cell r="B28973">
            <v>107.38</v>
          </cell>
          <cell r="C28973">
            <v>2015</v>
          </cell>
          <cell r="D28973" t="str">
            <v>413000  Materials General &amp; Consumables</v>
          </cell>
          <cell r="E28973" t="str">
            <v>Planning &amp; Design</v>
          </cell>
          <cell r="F28973" t="str">
            <v>Water</v>
          </cell>
        </row>
        <row r="28974">
          <cell r="B28974">
            <v>1045.19</v>
          </cell>
          <cell r="C28974">
            <v>2015</v>
          </cell>
          <cell r="D28974" t="str">
            <v>413000  Materials General &amp; Consumables</v>
          </cell>
          <cell r="E28974" t="str">
            <v>TOC</v>
          </cell>
          <cell r="F28974" t="str">
            <v>Water</v>
          </cell>
        </row>
        <row r="28975">
          <cell r="B28975">
            <v>107441.8</v>
          </cell>
          <cell r="C28975">
            <v>2015</v>
          </cell>
          <cell r="D28975" t="str">
            <v>411450  Bursaries - Non-Employees</v>
          </cell>
          <cell r="E28975" t="str">
            <v>Logistics</v>
          </cell>
          <cell r="F28975" t="str">
            <v>Water</v>
          </cell>
        </row>
        <row r="28976">
          <cell r="B28976">
            <v>476.45</v>
          </cell>
          <cell r="C28976">
            <v>2015</v>
          </cell>
          <cell r="D28976" t="str">
            <v>411450  Bursaries - Non-Employees</v>
          </cell>
          <cell r="E28976" t="str">
            <v>District 6</v>
          </cell>
          <cell r="F28976" t="str">
            <v>Water</v>
          </cell>
        </row>
        <row r="28977">
          <cell r="B28977">
            <v>3036.96</v>
          </cell>
          <cell r="C28977">
            <v>2015</v>
          </cell>
          <cell r="D28977" t="str">
            <v>411450  Bursaries - Non-Employees</v>
          </cell>
          <cell r="E28977" t="str">
            <v>District 6</v>
          </cell>
          <cell r="F28977" t="str">
            <v>Water</v>
          </cell>
        </row>
        <row r="28978">
          <cell r="B28978">
            <v>4306.42</v>
          </cell>
          <cell r="C28978">
            <v>2015</v>
          </cell>
          <cell r="D28978" t="str">
            <v>414250  Training</v>
          </cell>
          <cell r="E28978" t="str">
            <v>Informal Settlements</v>
          </cell>
          <cell r="F28978" t="str">
            <v>Sewer</v>
          </cell>
        </row>
        <row r="28979">
          <cell r="B28979">
            <v>4758.4799999999996</v>
          </cell>
          <cell r="C28979">
            <v>2015</v>
          </cell>
          <cell r="D28979" t="str">
            <v>414250  Training</v>
          </cell>
          <cell r="E28979" t="str">
            <v>Logistics</v>
          </cell>
          <cell r="F28979" t="str">
            <v>Sewer</v>
          </cell>
        </row>
        <row r="28980">
          <cell r="B28980">
            <v>4758.4799999999996</v>
          </cell>
          <cell r="C28980">
            <v>2015</v>
          </cell>
          <cell r="D28980" t="str">
            <v>414250  Training</v>
          </cell>
          <cell r="E28980" t="str">
            <v>District 1</v>
          </cell>
          <cell r="F28980" t="str">
            <v>Sewer</v>
          </cell>
        </row>
        <row r="28981">
          <cell r="B28981">
            <v>1750366.44</v>
          </cell>
          <cell r="C28981">
            <v>2015</v>
          </cell>
          <cell r="D28981" t="str">
            <v>414250  Training</v>
          </cell>
          <cell r="E28981" t="str">
            <v>Logistics</v>
          </cell>
          <cell r="F28981" t="str">
            <v>Water</v>
          </cell>
        </row>
        <row r="28982">
          <cell r="B28982">
            <v>4935.2700000000004</v>
          </cell>
          <cell r="C28982">
            <v>2015</v>
          </cell>
          <cell r="D28982" t="str">
            <v>414250  Training</v>
          </cell>
          <cell r="E28982" t="str">
            <v>Logistics</v>
          </cell>
          <cell r="F28982" t="str">
            <v>Water</v>
          </cell>
        </row>
        <row r="28983">
          <cell r="B28983">
            <v>5438.26</v>
          </cell>
          <cell r="C28983">
            <v>2015</v>
          </cell>
          <cell r="D28983" t="str">
            <v>414250  Training</v>
          </cell>
          <cell r="E28983" t="str">
            <v>District 1</v>
          </cell>
          <cell r="F28983" t="str">
            <v>Water</v>
          </cell>
        </row>
        <row r="28984">
          <cell r="B28984">
            <v>13155.53</v>
          </cell>
          <cell r="C28984">
            <v>2015</v>
          </cell>
          <cell r="D28984" t="str">
            <v>414250  Training</v>
          </cell>
          <cell r="E28984" t="str">
            <v>District 4</v>
          </cell>
          <cell r="F28984" t="str">
            <v>Water</v>
          </cell>
        </row>
        <row r="28985">
          <cell r="B28985">
            <v>18.350000000000001</v>
          </cell>
          <cell r="C28985">
            <v>2015</v>
          </cell>
          <cell r="D28985" t="str">
            <v>414270  Training - Co Op Students</v>
          </cell>
          <cell r="E28985" t="str">
            <v>Planning &amp; Design</v>
          </cell>
          <cell r="F28985" t="str">
            <v>Water</v>
          </cell>
        </row>
        <row r="28986">
          <cell r="B28986">
            <v>1811.68</v>
          </cell>
          <cell r="C28986">
            <v>2015</v>
          </cell>
          <cell r="D28986" t="str">
            <v>414270  Training - Co Op Students</v>
          </cell>
          <cell r="E28986" t="str">
            <v>District 6</v>
          </cell>
          <cell r="F28986" t="str">
            <v>Water</v>
          </cell>
        </row>
        <row r="28987">
          <cell r="B28987">
            <v>33.64</v>
          </cell>
          <cell r="C28987">
            <v>2015</v>
          </cell>
          <cell r="D28987" t="str">
            <v>414270  Training - Co Op Students</v>
          </cell>
          <cell r="E28987" t="str">
            <v>District 8</v>
          </cell>
          <cell r="F28987" t="str">
            <v>Water</v>
          </cell>
        </row>
        <row r="28988">
          <cell r="B28988">
            <v>147200</v>
          </cell>
          <cell r="C28988">
            <v>2015</v>
          </cell>
          <cell r="D28988" t="str">
            <v>414330  Learnerships</v>
          </cell>
          <cell r="E28988" t="str">
            <v>Logistics</v>
          </cell>
          <cell r="F28988" t="str">
            <v>Water</v>
          </cell>
        </row>
        <row r="28989">
          <cell r="B28989">
            <v>0</v>
          </cell>
          <cell r="C28989">
            <v>2015</v>
          </cell>
          <cell r="D28989" t="str">
            <v>411100  DO NOT USE - Advertising</v>
          </cell>
          <cell r="E28989" t="str">
            <v>Informal Settlements</v>
          </cell>
          <cell r="F28989" t="str">
            <v>Sewer</v>
          </cell>
        </row>
        <row r="28990">
          <cell r="B28990">
            <v>219534.77</v>
          </cell>
          <cell r="C28990">
            <v>2015</v>
          </cell>
          <cell r="D28990" t="str">
            <v>411100  DO NOT USE - Advertising</v>
          </cell>
          <cell r="E28990" t="str">
            <v>Logistics</v>
          </cell>
          <cell r="F28990" t="str">
            <v>Water</v>
          </cell>
        </row>
        <row r="28991">
          <cell r="B28991">
            <v>50244.9</v>
          </cell>
          <cell r="C28991">
            <v>2015</v>
          </cell>
          <cell r="D28991" t="str">
            <v>411100  DO NOT USE - Advertising</v>
          </cell>
          <cell r="E28991" t="str">
            <v>TOC</v>
          </cell>
          <cell r="F28991" t="str">
            <v>Water</v>
          </cell>
        </row>
        <row r="28992">
          <cell r="B28992">
            <v>7079.12</v>
          </cell>
          <cell r="C28992">
            <v>2015</v>
          </cell>
          <cell r="D28992" t="str">
            <v>411100  DO NOT USE - Advertising</v>
          </cell>
          <cell r="E28992" t="str">
            <v>Informal Settlements</v>
          </cell>
          <cell r="F28992" t="str">
            <v>Water</v>
          </cell>
        </row>
        <row r="28993">
          <cell r="B28993">
            <v>3659.04</v>
          </cell>
          <cell r="C28993">
            <v>2015</v>
          </cell>
          <cell r="D28993" t="str">
            <v>411100  DO NOT USE - Advertising</v>
          </cell>
          <cell r="E28993" t="str">
            <v>District 1</v>
          </cell>
          <cell r="F28993" t="str">
            <v>Water</v>
          </cell>
        </row>
        <row r="28994">
          <cell r="B28994">
            <v>6908.09</v>
          </cell>
          <cell r="C28994">
            <v>2015</v>
          </cell>
          <cell r="D28994" t="str">
            <v>411100  DO NOT USE - Advertising</v>
          </cell>
          <cell r="E28994" t="str">
            <v>District 3</v>
          </cell>
          <cell r="F28994" t="str">
            <v>Water</v>
          </cell>
        </row>
        <row r="28995">
          <cell r="B28995">
            <v>6787.48</v>
          </cell>
          <cell r="C28995">
            <v>2015</v>
          </cell>
          <cell r="D28995" t="str">
            <v>411100  DO NOT USE - Advertising</v>
          </cell>
          <cell r="E28995" t="str">
            <v>District 4</v>
          </cell>
          <cell r="F28995" t="str">
            <v>Water</v>
          </cell>
        </row>
        <row r="28996">
          <cell r="B28996">
            <v>3390.2</v>
          </cell>
          <cell r="C28996">
            <v>2015</v>
          </cell>
          <cell r="D28996" t="str">
            <v>411100  DO NOT USE - Advertising</v>
          </cell>
          <cell r="E28996" t="str">
            <v>District 6</v>
          </cell>
          <cell r="F28996" t="str">
            <v>Water</v>
          </cell>
        </row>
        <row r="28997">
          <cell r="B28997">
            <v>3226.37</v>
          </cell>
          <cell r="C28997">
            <v>2015</v>
          </cell>
          <cell r="D28997" t="str">
            <v>411100  DO NOT USE - Advertising</v>
          </cell>
          <cell r="E28997" t="str">
            <v>District 8</v>
          </cell>
          <cell r="F28997" t="str">
            <v>Water</v>
          </cell>
        </row>
        <row r="28998">
          <cell r="B28998">
            <v>13985.6</v>
          </cell>
          <cell r="C28998">
            <v>2015</v>
          </cell>
          <cell r="D28998" t="str">
            <v>411150  DO NOT USE - Auditing Services &amp; Fees</v>
          </cell>
          <cell r="E28998" t="str">
            <v>Planning &amp; Design</v>
          </cell>
          <cell r="F28998" t="str">
            <v>Water</v>
          </cell>
        </row>
        <row r="28999">
          <cell r="B28999">
            <v>12031.2</v>
          </cell>
          <cell r="C28999">
            <v>2015</v>
          </cell>
          <cell r="D28999" t="str">
            <v>411150  DO NOT USE - Auditing Services &amp; Fees</v>
          </cell>
          <cell r="E28999" t="str">
            <v>Informal Settlements</v>
          </cell>
          <cell r="F28999" t="str">
            <v>Water</v>
          </cell>
        </row>
        <row r="29000">
          <cell r="B29000">
            <v>517.54999999999995</v>
          </cell>
          <cell r="C29000">
            <v>2015</v>
          </cell>
          <cell r="D29000" t="str">
            <v>411150  DO NOT USE - Auditing Services &amp; Fees</v>
          </cell>
          <cell r="E29000" t="str">
            <v>District 8</v>
          </cell>
          <cell r="F29000" t="str">
            <v>Water</v>
          </cell>
        </row>
        <row r="29001">
          <cell r="B29001">
            <v>3110</v>
          </cell>
          <cell r="C29001">
            <v>2015</v>
          </cell>
          <cell r="D29001" t="str">
            <v>411150  DO NOT USE - Auditing Services &amp; Fees</v>
          </cell>
          <cell r="E29001" t="str">
            <v>District 4</v>
          </cell>
          <cell r="F29001" t="str">
            <v>Water</v>
          </cell>
        </row>
        <row r="29002">
          <cell r="B29002">
            <v>0</v>
          </cell>
          <cell r="C29002">
            <v>2015</v>
          </cell>
          <cell r="D29002" t="str">
            <v>411300  Books Periodicals &amp; Subscriptions</v>
          </cell>
          <cell r="E29002" t="str">
            <v>Planning &amp; Design</v>
          </cell>
          <cell r="F29002" t="str">
            <v>Sewer</v>
          </cell>
        </row>
        <row r="29003">
          <cell r="B29003">
            <v>0</v>
          </cell>
          <cell r="C29003">
            <v>2015</v>
          </cell>
          <cell r="D29003" t="str">
            <v>411300  Books Periodicals &amp; Subscriptions</v>
          </cell>
          <cell r="E29003" t="str">
            <v>Logistics</v>
          </cell>
          <cell r="F29003" t="str">
            <v>Water</v>
          </cell>
        </row>
        <row r="29004">
          <cell r="B29004">
            <v>8074.72</v>
          </cell>
          <cell r="C29004">
            <v>2015</v>
          </cell>
          <cell r="D29004" t="str">
            <v>411300  Books Periodicals &amp; Subscriptions</v>
          </cell>
          <cell r="E29004" t="str">
            <v>TOC</v>
          </cell>
          <cell r="F29004" t="str">
            <v>Water</v>
          </cell>
        </row>
        <row r="29005">
          <cell r="B29005">
            <v>1438.32</v>
          </cell>
          <cell r="C29005">
            <v>2015</v>
          </cell>
          <cell r="D29005" t="str">
            <v>411300  Books Periodicals &amp; Subscriptions</v>
          </cell>
          <cell r="E29005" t="str">
            <v>District 8</v>
          </cell>
          <cell r="F29005" t="str">
            <v>Water</v>
          </cell>
        </row>
        <row r="29006">
          <cell r="B29006">
            <v>2400</v>
          </cell>
          <cell r="C29006">
            <v>2015</v>
          </cell>
          <cell r="D29006" t="str">
            <v>411300  Books Periodicals &amp; Subscriptions</v>
          </cell>
          <cell r="E29006" t="str">
            <v>District 3</v>
          </cell>
          <cell r="F29006" t="str">
            <v>Water</v>
          </cell>
        </row>
        <row r="29007">
          <cell r="B29007">
            <v>9526.75</v>
          </cell>
          <cell r="C29007">
            <v>2015</v>
          </cell>
          <cell r="D29007" t="str">
            <v>411300  Books Periodicals &amp; Subscriptions</v>
          </cell>
          <cell r="E29007" t="str">
            <v>District 8</v>
          </cell>
          <cell r="F29007" t="str">
            <v>Water</v>
          </cell>
        </row>
        <row r="29008">
          <cell r="B29008">
            <v>14622.21</v>
          </cell>
          <cell r="C29008">
            <v>2015</v>
          </cell>
          <cell r="D29008" t="str">
            <v>411350  Chemicals</v>
          </cell>
          <cell r="E29008" t="str">
            <v>Logistics</v>
          </cell>
          <cell r="F29008" t="str">
            <v>Sewer</v>
          </cell>
        </row>
        <row r="29009">
          <cell r="B29009">
            <v>5429.4</v>
          </cell>
          <cell r="C29009">
            <v>2015</v>
          </cell>
          <cell r="D29009" t="str">
            <v>411350  Chemicals</v>
          </cell>
          <cell r="E29009" t="str">
            <v>District 1</v>
          </cell>
          <cell r="F29009" t="str">
            <v>Sewer</v>
          </cell>
        </row>
        <row r="29010">
          <cell r="B29010">
            <v>7037.75</v>
          </cell>
          <cell r="C29010">
            <v>2015</v>
          </cell>
          <cell r="D29010" t="str">
            <v>411350  Chemicals</v>
          </cell>
          <cell r="E29010" t="str">
            <v>District 7</v>
          </cell>
          <cell r="F29010" t="str">
            <v>Sewer</v>
          </cell>
        </row>
        <row r="29011">
          <cell r="B29011">
            <v>19303.990000000002</v>
          </cell>
          <cell r="C29011">
            <v>2015</v>
          </cell>
          <cell r="D29011" t="str">
            <v>411350  Chemicals</v>
          </cell>
          <cell r="E29011" t="str">
            <v>District 6</v>
          </cell>
          <cell r="F29011" t="str">
            <v>Sewer</v>
          </cell>
        </row>
        <row r="29012">
          <cell r="B29012">
            <v>15360</v>
          </cell>
          <cell r="C29012">
            <v>2015</v>
          </cell>
          <cell r="D29012" t="str">
            <v>411350  Chemicals</v>
          </cell>
          <cell r="E29012" t="str">
            <v>District 4</v>
          </cell>
          <cell r="F29012" t="str">
            <v>Sewer</v>
          </cell>
        </row>
        <row r="29013">
          <cell r="B29013">
            <v>9250</v>
          </cell>
          <cell r="C29013">
            <v>2015</v>
          </cell>
          <cell r="D29013" t="str">
            <v>411350  Chemicals</v>
          </cell>
          <cell r="E29013" t="str">
            <v>District 4</v>
          </cell>
          <cell r="F29013" t="str">
            <v>Sewer</v>
          </cell>
        </row>
        <row r="29014">
          <cell r="B29014">
            <v>13900</v>
          </cell>
          <cell r="C29014">
            <v>2015</v>
          </cell>
          <cell r="D29014" t="str">
            <v>411350  Chemicals</v>
          </cell>
          <cell r="E29014" t="str">
            <v>District 6</v>
          </cell>
          <cell r="F29014" t="str">
            <v>Sewer</v>
          </cell>
        </row>
        <row r="29015">
          <cell r="B29015">
            <v>119323.33</v>
          </cell>
          <cell r="C29015">
            <v>2015</v>
          </cell>
          <cell r="D29015" t="str">
            <v>411350  Chemicals</v>
          </cell>
          <cell r="E29015" t="str">
            <v>District 7</v>
          </cell>
          <cell r="F29015" t="str">
            <v>Sewer</v>
          </cell>
        </row>
        <row r="29016">
          <cell r="B29016">
            <v>0</v>
          </cell>
          <cell r="C29016">
            <v>2015</v>
          </cell>
          <cell r="D29016" t="str">
            <v>411350  Chemicals</v>
          </cell>
          <cell r="E29016" t="str">
            <v>Logistics</v>
          </cell>
          <cell r="F29016" t="str">
            <v>Water</v>
          </cell>
        </row>
        <row r="29017">
          <cell r="B29017">
            <v>10288</v>
          </cell>
          <cell r="C29017">
            <v>2015</v>
          </cell>
          <cell r="D29017" t="str">
            <v>411350  Chemicals</v>
          </cell>
          <cell r="E29017" t="str">
            <v>Logistics</v>
          </cell>
          <cell r="F29017" t="str">
            <v>Water</v>
          </cell>
        </row>
        <row r="29018">
          <cell r="B29018">
            <v>7320</v>
          </cell>
          <cell r="C29018">
            <v>2015</v>
          </cell>
          <cell r="D29018" t="str">
            <v>411350  Chemicals</v>
          </cell>
          <cell r="E29018" t="str">
            <v>Logistics</v>
          </cell>
          <cell r="F29018" t="str">
            <v>Water</v>
          </cell>
        </row>
        <row r="29019">
          <cell r="B29019">
            <v>36720</v>
          </cell>
          <cell r="C29019">
            <v>2015</v>
          </cell>
          <cell r="D29019" t="str">
            <v>411350  Chemicals</v>
          </cell>
          <cell r="E29019" t="str">
            <v>District 1</v>
          </cell>
          <cell r="F29019" t="str">
            <v>Water</v>
          </cell>
        </row>
        <row r="29020">
          <cell r="B29020">
            <v>1460</v>
          </cell>
          <cell r="C29020">
            <v>2015</v>
          </cell>
          <cell r="D29020" t="str">
            <v>411350  Chemicals</v>
          </cell>
          <cell r="E29020" t="str">
            <v>District 6</v>
          </cell>
          <cell r="F29020" t="str">
            <v>Water</v>
          </cell>
        </row>
        <row r="29021">
          <cell r="B29021">
            <v>0</v>
          </cell>
          <cell r="C29021">
            <v>2015</v>
          </cell>
          <cell r="D29021" t="str">
            <v>411350  Chemicals</v>
          </cell>
          <cell r="E29021" t="str">
            <v>District 6</v>
          </cell>
          <cell r="F29021" t="str">
            <v>Water</v>
          </cell>
        </row>
        <row r="29022">
          <cell r="B29022">
            <v>135.16999999999999</v>
          </cell>
          <cell r="C29022">
            <v>2015</v>
          </cell>
          <cell r="D29022" t="str">
            <v>411350  Chemicals</v>
          </cell>
          <cell r="E29022" t="str">
            <v>District 8</v>
          </cell>
          <cell r="F29022" t="str">
            <v>Water</v>
          </cell>
        </row>
        <row r="29023">
          <cell r="B29023">
            <v>142.4</v>
          </cell>
          <cell r="C29023">
            <v>2015</v>
          </cell>
          <cell r="D29023" t="str">
            <v>411350  Chemicals</v>
          </cell>
          <cell r="E29023" t="str">
            <v>District 8</v>
          </cell>
          <cell r="F29023" t="str">
            <v>Water</v>
          </cell>
        </row>
        <row r="29024">
          <cell r="B29024">
            <v>1180</v>
          </cell>
          <cell r="C29024">
            <v>2015</v>
          </cell>
          <cell r="D29024" t="str">
            <v>411500  Catering Services: Internal</v>
          </cell>
          <cell r="E29024" t="str">
            <v>District 7</v>
          </cell>
          <cell r="F29024" t="str">
            <v>Sewer</v>
          </cell>
        </row>
        <row r="29025">
          <cell r="B29025">
            <v>10216.42</v>
          </cell>
          <cell r="C29025">
            <v>2015</v>
          </cell>
          <cell r="D29025" t="str">
            <v>411500  Catering Services: Internal</v>
          </cell>
          <cell r="E29025" t="str">
            <v>Logistics</v>
          </cell>
          <cell r="F29025" t="str">
            <v>Water</v>
          </cell>
        </row>
        <row r="29026">
          <cell r="B29026">
            <v>1821.95</v>
          </cell>
          <cell r="C29026">
            <v>2015</v>
          </cell>
          <cell r="D29026" t="str">
            <v>411500  Catering Services: Internal</v>
          </cell>
          <cell r="E29026" t="str">
            <v>Informal Settlements</v>
          </cell>
          <cell r="F29026" t="str">
            <v>Water</v>
          </cell>
        </row>
        <row r="29027">
          <cell r="B29027">
            <v>4000</v>
          </cell>
          <cell r="C29027">
            <v>2015</v>
          </cell>
          <cell r="D29027" t="str">
            <v>411500  Catering Services: Internal</v>
          </cell>
          <cell r="E29027" t="str">
            <v>District 8</v>
          </cell>
          <cell r="F29027" t="str">
            <v>Water</v>
          </cell>
        </row>
        <row r="29028">
          <cell r="B29028">
            <v>0</v>
          </cell>
          <cell r="C29028">
            <v>2015</v>
          </cell>
          <cell r="D29028" t="str">
            <v>411500  Catering Services: Internal</v>
          </cell>
          <cell r="E29028" t="str">
            <v>District 3</v>
          </cell>
          <cell r="F29028" t="str">
            <v>Water</v>
          </cell>
        </row>
        <row r="29029">
          <cell r="B29029">
            <v>0</v>
          </cell>
          <cell r="C29029">
            <v>2015</v>
          </cell>
          <cell r="D29029" t="str">
            <v>411500  Catering Services: Internal</v>
          </cell>
          <cell r="E29029" t="str">
            <v>District 4</v>
          </cell>
          <cell r="F29029" t="str">
            <v>Water</v>
          </cell>
        </row>
        <row r="29030">
          <cell r="B29030">
            <v>0</v>
          </cell>
          <cell r="C29030">
            <v>2015</v>
          </cell>
          <cell r="D29030" t="str">
            <v>411500  Catering Services: Internal</v>
          </cell>
          <cell r="E29030" t="str">
            <v>District 8</v>
          </cell>
          <cell r="F29030" t="str">
            <v>Water</v>
          </cell>
        </row>
        <row r="29031">
          <cell r="B29031">
            <v>39330</v>
          </cell>
          <cell r="C29031">
            <v>2015</v>
          </cell>
          <cell r="D29031" t="str">
            <v>411500  Catering Services: Internal</v>
          </cell>
          <cell r="E29031" t="str">
            <v>District 6</v>
          </cell>
          <cell r="F29031" t="str">
            <v>Water</v>
          </cell>
        </row>
        <row r="29032">
          <cell r="B29032">
            <v>14079</v>
          </cell>
          <cell r="C29032">
            <v>2015</v>
          </cell>
          <cell r="D29032" t="str">
            <v>411500  Catering Services: Internal</v>
          </cell>
          <cell r="E29032" t="str">
            <v>District 8</v>
          </cell>
          <cell r="F29032" t="str">
            <v>Water</v>
          </cell>
        </row>
        <row r="29033">
          <cell r="B29033">
            <v>1950</v>
          </cell>
          <cell r="C29033">
            <v>2015</v>
          </cell>
          <cell r="D29033" t="str">
            <v>411500  Catering Services: Internal</v>
          </cell>
          <cell r="E29033" t="str">
            <v>District 8</v>
          </cell>
          <cell r="F29033" t="str">
            <v>Water</v>
          </cell>
        </row>
        <row r="29034">
          <cell r="B29034">
            <v>1151.4000000000001</v>
          </cell>
          <cell r="C29034">
            <v>2015</v>
          </cell>
          <cell r="D29034" t="str">
            <v>411500  Catering Services: Internal</v>
          </cell>
          <cell r="E29034" t="str">
            <v>District 8</v>
          </cell>
          <cell r="F29034" t="str">
            <v>Water</v>
          </cell>
        </row>
        <row r="29035">
          <cell r="B29035">
            <v>0</v>
          </cell>
          <cell r="C29035">
            <v>2015</v>
          </cell>
          <cell r="D29035" t="str">
            <v>411500  Catering Services: Internal</v>
          </cell>
          <cell r="E29035" t="str">
            <v>District 8</v>
          </cell>
          <cell r="F29035" t="str">
            <v>Water</v>
          </cell>
        </row>
        <row r="29036">
          <cell r="B29036">
            <v>62979.02</v>
          </cell>
          <cell r="C29036">
            <v>2015</v>
          </cell>
          <cell r="D29036" t="str">
            <v>411550  Cleaning Costs</v>
          </cell>
          <cell r="E29036" t="str">
            <v>District 1</v>
          </cell>
          <cell r="F29036" t="str">
            <v>Water</v>
          </cell>
        </row>
        <row r="29037">
          <cell r="B29037">
            <v>0</v>
          </cell>
          <cell r="C29037">
            <v>2015</v>
          </cell>
          <cell r="D29037" t="str">
            <v>411550  Cleaning Costs</v>
          </cell>
          <cell r="E29037" t="str">
            <v>District 1</v>
          </cell>
          <cell r="F29037" t="str">
            <v>Water</v>
          </cell>
        </row>
        <row r="29038">
          <cell r="B29038">
            <v>21999.23</v>
          </cell>
          <cell r="C29038">
            <v>2015</v>
          </cell>
          <cell r="D29038" t="str">
            <v>411550  Cleaning Costs</v>
          </cell>
          <cell r="E29038" t="str">
            <v>District 1</v>
          </cell>
          <cell r="F29038" t="str">
            <v>Water</v>
          </cell>
        </row>
        <row r="29039">
          <cell r="B29039">
            <v>0</v>
          </cell>
          <cell r="C29039">
            <v>2015</v>
          </cell>
          <cell r="D29039" t="str">
            <v>411550  Cleaning Costs</v>
          </cell>
          <cell r="E29039" t="str">
            <v>District 6</v>
          </cell>
          <cell r="F29039" t="str">
            <v>Water</v>
          </cell>
        </row>
        <row r="29040">
          <cell r="B29040">
            <v>55354.98</v>
          </cell>
          <cell r="C29040">
            <v>2015</v>
          </cell>
          <cell r="D29040" t="str">
            <v>411550  Cleaning Costs</v>
          </cell>
          <cell r="E29040" t="str">
            <v>District 8</v>
          </cell>
          <cell r="F29040" t="str">
            <v>Water</v>
          </cell>
        </row>
        <row r="29041">
          <cell r="B29041">
            <v>41138.629999999997</v>
          </cell>
          <cell r="C29041">
            <v>2015</v>
          </cell>
          <cell r="D29041" t="str">
            <v>411550  Cleaning Costs</v>
          </cell>
          <cell r="E29041" t="str">
            <v>District 6</v>
          </cell>
          <cell r="F29041" t="str">
            <v>Water</v>
          </cell>
        </row>
        <row r="29042">
          <cell r="B29042">
            <v>298.35000000000002</v>
          </cell>
          <cell r="C29042">
            <v>2015</v>
          </cell>
          <cell r="D29042" t="str">
            <v>411550  Cleaning Costs</v>
          </cell>
          <cell r="E29042" t="str">
            <v>District 3</v>
          </cell>
          <cell r="F29042" t="str">
            <v>Water</v>
          </cell>
        </row>
        <row r="29043">
          <cell r="B29043">
            <v>541.5</v>
          </cell>
          <cell r="C29043">
            <v>2015</v>
          </cell>
          <cell r="D29043" t="str">
            <v>411550  Cleaning Costs</v>
          </cell>
          <cell r="E29043" t="str">
            <v>District 3</v>
          </cell>
          <cell r="F29043" t="str">
            <v>Water</v>
          </cell>
        </row>
        <row r="29044">
          <cell r="B29044">
            <v>17847.73</v>
          </cell>
          <cell r="C29044">
            <v>2015</v>
          </cell>
          <cell r="D29044" t="str">
            <v>411550  Cleaning Costs</v>
          </cell>
          <cell r="E29044" t="str">
            <v>District 3</v>
          </cell>
          <cell r="F29044" t="str">
            <v>Water</v>
          </cell>
        </row>
        <row r="29045">
          <cell r="B29045">
            <v>942.64</v>
          </cell>
          <cell r="C29045">
            <v>2015</v>
          </cell>
          <cell r="D29045" t="str">
            <v>411550  Cleaning Costs</v>
          </cell>
          <cell r="E29045" t="str">
            <v>District 4</v>
          </cell>
          <cell r="F29045" t="str">
            <v>Water</v>
          </cell>
        </row>
        <row r="29046">
          <cell r="B29046">
            <v>147427.38</v>
          </cell>
          <cell r="C29046">
            <v>2015</v>
          </cell>
          <cell r="D29046" t="str">
            <v>411550  Cleaning Costs</v>
          </cell>
          <cell r="E29046" t="str">
            <v>District 4</v>
          </cell>
          <cell r="F29046" t="str">
            <v>Water</v>
          </cell>
        </row>
        <row r="29047">
          <cell r="B29047">
            <v>26372.89</v>
          </cell>
          <cell r="C29047">
            <v>2015</v>
          </cell>
          <cell r="D29047" t="str">
            <v>411550  Cleaning Costs</v>
          </cell>
          <cell r="E29047" t="str">
            <v>District 4</v>
          </cell>
          <cell r="F29047" t="str">
            <v>Water</v>
          </cell>
        </row>
        <row r="29048">
          <cell r="B29048">
            <v>25780.37</v>
          </cell>
          <cell r="C29048">
            <v>2015</v>
          </cell>
          <cell r="D29048" t="str">
            <v>411550  Cleaning Costs</v>
          </cell>
          <cell r="E29048" t="str">
            <v>District 4</v>
          </cell>
          <cell r="F29048" t="str">
            <v>Water</v>
          </cell>
        </row>
        <row r="29049">
          <cell r="B29049">
            <v>0</v>
          </cell>
          <cell r="C29049">
            <v>2015</v>
          </cell>
          <cell r="D29049" t="str">
            <v>411550  Cleaning Costs</v>
          </cell>
          <cell r="E29049" t="str">
            <v>District 6</v>
          </cell>
          <cell r="F29049" t="str">
            <v>Water</v>
          </cell>
        </row>
        <row r="29050">
          <cell r="B29050">
            <v>610.65</v>
          </cell>
          <cell r="C29050">
            <v>2015</v>
          </cell>
          <cell r="D29050" t="str">
            <v>411550  Cleaning Costs</v>
          </cell>
          <cell r="E29050" t="str">
            <v>District 6</v>
          </cell>
          <cell r="F29050" t="str">
            <v>Water</v>
          </cell>
        </row>
        <row r="29051">
          <cell r="B29051">
            <v>6913.51</v>
          </cell>
          <cell r="C29051">
            <v>2015</v>
          </cell>
          <cell r="D29051" t="str">
            <v>411550  Cleaning Costs</v>
          </cell>
          <cell r="E29051" t="str">
            <v>District 6</v>
          </cell>
          <cell r="F29051" t="str">
            <v>Water</v>
          </cell>
        </row>
        <row r="29052">
          <cell r="B29052">
            <v>9859.52</v>
          </cell>
          <cell r="C29052">
            <v>2015</v>
          </cell>
          <cell r="D29052" t="str">
            <v>411550  Cleaning Costs</v>
          </cell>
          <cell r="E29052" t="str">
            <v>District 6</v>
          </cell>
          <cell r="F29052" t="str">
            <v>Water</v>
          </cell>
        </row>
        <row r="29053">
          <cell r="B29053">
            <v>45801.35</v>
          </cell>
          <cell r="C29053">
            <v>2015</v>
          </cell>
          <cell r="D29053" t="str">
            <v>411550  Cleaning Costs</v>
          </cell>
          <cell r="E29053" t="str">
            <v>District 6</v>
          </cell>
          <cell r="F29053" t="str">
            <v>Water</v>
          </cell>
        </row>
        <row r="29054">
          <cell r="B29054">
            <v>67850.02</v>
          </cell>
          <cell r="C29054">
            <v>2015</v>
          </cell>
          <cell r="D29054" t="str">
            <v>411550  Cleaning Costs</v>
          </cell>
          <cell r="E29054" t="str">
            <v>District 6</v>
          </cell>
          <cell r="F29054" t="str">
            <v>Water</v>
          </cell>
        </row>
        <row r="29055">
          <cell r="B29055">
            <v>475.03</v>
          </cell>
          <cell r="C29055">
            <v>2015</v>
          </cell>
          <cell r="D29055" t="str">
            <v>411550  Cleaning Costs</v>
          </cell>
          <cell r="E29055" t="str">
            <v>District 8</v>
          </cell>
          <cell r="F29055" t="str">
            <v>Water</v>
          </cell>
        </row>
        <row r="29056">
          <cell r="B29056">
            <v>340.34</v>
          </cell>
          <cell r="C29056">
            <v>2015</v>
          </cell>
          <cell r="D29056" t="str">
            <v>411550  Cleaning Costs</v>
          </cell>
          <cell r="E29056" t="str">
            <v>District 8</v>
          </cell>
          <cell r="F29056" t="str">
            <v>Water</v>
          </cell>
        </row>
        <row r="29057">
          <cell r="B29057">
            <v>0</v>
          </cell>
          <cell r="C29057">
            <v>2015</v>
          </cell>
          <cell r="D29057" t="str">
            <v>411550  Cleaning Costs</v>
          </cell>
          <cell r="E29057" t="str">
            <v>District 8</v>
          </cell>
          <cell r="F29057" t="str">
            <v>Water</v>
          </cell>
        </row>
        <row r="29058">
          <cell r="B29058">
            <v>838.57</v>
          </cell>
          <cell r="C29058">
            <v>2015</v>
          </cell>
          <cell r="D29058" t="str">
            <v>411550  Cleaning Costs</v>
          </cell>
          <cell r="E29058" t="str">
            <v>District 8</v>
          </cell>
          <cell r="F29058" t="str">
            <v>Water</v>
          </cell>
        </row>
        <row r="29059">
          <cell r="B29059">
            <v>584374.5</v>
          </cell>
          <cell r="C29059">
            <v>2015</v>
          </cell>
          <cell r="D29059" t="str">
            <v>411550  Cleaning Costs</v>
          </cell>
          <cell r="E29059" t="str">
            <v>District 8</v>
          </cell>
          <cell r="F29059" t="str">
            <v>Water</v>
          </cell>
        </row>
        <row r="29060">
          <cell r="B29060">
            <v>108632.01</v>
          </cell>
          <cell r="C29060">
            <v>2015</v>
          </cell>
          <cell r="D29060" t="str">
            <v>411550  Cleaning Costs</v>
          </cell>
          <cell r="E29060" t="str">
            <v>Logistics</v>
          </cell>
          <cell r="F29060" t="str">
            <v>Water</v>
          </cell>
        </row>
        <row r="29061">
          <cell r="B29061">
            <v>1886.24</v>
          </cell>
          <cell r="C29061">
            <v>2015</v>
          </cell>
          <cell r="D29061" t="str">
            <v>411550  Cleaning Costs</v>
          </cell>
          <cell r="E29061" t="str">
            <v>Informal Settlements</v>
          </cell>
          <cell r="F29061" t="str">
            <v>Sewer</v>
          </cell>
        </row>
        <row r="29062">
          <cell r="B29062">
            <v>1221587.5</v>
          </cell>
          <cell r="C29062">
            <v>2015</v>
          </cell>
          <cell r="D29062" t="str">
            <v>411550  Cleaning Costs</v>
          </cell>
          <cell r="E29062" t="str">
            <v>Informal Settlements</v>
          </cell>
          <cell r="F29062" t="str">
            <v>Sewer</v>
          </cell>
        </row>
        <row r="29063">
          <cell r="B29063">
            <v>171791.86</v>
          </cell>
          <cell r="C29063">
            <v>2015</v>
          </cell>
          <cell r="D29063" t="str">
            <v>411550  Cleaning Costs</v>
          </cell>
          <cell r="E29063" t="str">
            <v>Logistics</v>
          </cell>
          <cell r="F29063" t="str">
            <v>Sewer</v>
          </cell>
        </row>
        <row r="29064">
          <cell r="B29064">
            <v>178012.08</v>
          </cell>
          <cell r="C29064">
            <v>2015</v>
          </cell>
          <cell r="D29064" t="str">
            <v>411550  Cleaning Costs</v>
          </cell>
          <cell r="E29064" t="str">
            <v>District 1</v>
          </cell>
          <cell r="F29064" t="str">
            <v>Sewer</v>
          </cell>
        </row>
        <row r="29065">
          <cell r="B29065">
            <v>135011.54</v>
          </cell>
          <cell r="C29065">
            <v>2015</v>
          </cell>
          <cell r="D29065" t="str">
            <v>411550  Cleaning Costs</v>
          </cell>
          <cell r="E29065" t="str">
            <v>District 7</v>
          </cell>
          <cell r="F29065" t="str">
            <v>Sewer</v>
          </cell>
        </row>
        <row r="29066">
          <cell r="B29066">
            <v>33194.99</v>
          </cell>
          <cell r="C29066">
            <v>2015</v>
          </cell>
          <cell r="D29066" t="str">
            <v>411550  Cleaning Costs</v>
          </cell>
          <cell r="E29066" t="str">
            <v>District 6</v>
          </cell>
          <cell r="F29066" t="str">
            <v>Sewer</v>
          </cell>
        </row>
        <row r="29067">
          <cell r="B29067">
            <v>71597.210000000006</v>
          </cell>
          <cell r="C29067">
            <v>2015</v>
          </cell>
          <cell r="D29067" t="str">
            <v>411550  Cleaning Costs</v>
          </cell>
          <cell r="E29067" t="str">
            <v>District 3</v>
          </cell>
          <cell r="F29067" t="str">
            <v>Sewer</v>
          </cell>
        </row>
        <row r="29068">
          <cell r="B29068">
            <v>169922.74</v>
          </cell>
          <cell r="C29068">
            <v>2015</v>
          </cell>
          <cell r="D29068" t="str">
            <v>411550  Cleaning Costs</v>
          </cell>
          <cell r="E29068" t="str">
            <v>District 4</v>
          </cell>
          <cell r="F29068" t="str">
            <v>Sewer</v>
          </cell>
        </row>
        <row r="29069">
          <cell r="B29069">
            <v>255291</v>
          </cell>
          <cell r="C29069">
            <v>2015</v>
          </cell>
          <cell r="D29069" t="str">
            <v>411550  Cleaning Costs</v>
          </cell>
          <cell r="E29069" t="str">
            <v>District 4</v>
          </cell>
          <cell r="F29069" t="str">
            <v>Sewer</v>
          </cell>
        </row>
        <row r="29070">
          <cell r="B29070">
            <v>81241.33</v>
          </cell>
          <cell r="C29070">
            <v>2015</v>
          </cell>
          <cell r="D29070" t="str">
            <v>411550  Cleaning Costs</v>
          </cell>
          <cell r="E29070" t="str">
            <v>District 4</v>
          </cell>
          <cell r="F29070" t="str">
            <v>Sewer</v>
          </cell>
        </row>
        <row r="29071">
          <cell r="B29071">
            <v>137160.56</v>
          </cell>
          <cell r="C29071">
            <v>2015</v>
          </cell>
          <cell r="D29071" t="str">
            <v>411550  Cleaning Costs</v>
          </cell>
          <cell r="E29071" t="str">
            <v>District 6</v>
          </cell>
          <cell r="F29071" t="str">
            <v>Sewer</v>
          </cell>
        </row>
        <row r="29072">
          <cell r="B29072">
            <v>17280.23</v>
          </cell>
          <cell r="C29072">
            <v>2015</v>
          </cell>
          <cell r="D29072" t="str">
            <v>411550  Cleaning Costs</v>
          </cell>
          <cell r="E29072" t="str">
            <v>District 6</v>
          </cell>
          <cell r="F29072" t="str">
            <v>Sewer</v>
          </cell>
        </row>
        <row r="29073">
          <cell r="B29073">
            <v>209740.52</v>
          </cell>
          <cell r="C29073">
            <v>2015</v>
          </cell>
          <cell r="D29073" t="str">
            <v>411550  Cleaning Costs</v>
          </cell>
          <cell r="E29073" t="str">
            <v>District 6</v>
          </cell>
          <cell r="F29073" t="str">
            <v>Sewer</v>
          </cell>
        </row>
        <row r="29074">
          <cell r="B29074">
            <v>401.5</v>
          </cell>
          <cell r="C29074">
            <v>2015</v>
          </cell>
          <cell r="D29074" t="str">
            <v>411550  Cleaning Costs</v>
          </cell>
          <cell r="E29074" t="str">
            <v>District 6</v>
          </cell>
          <cell r="F29074" t="str">
            <v>Sewer</v>
          </cell>
        </row>
        <row r="29075">
          <cell r="B29075">
            <v>149382.81</v>
          </cell>
          <cell r="C29075">
            <v>2015</v>
          </cell>
          <cell r="D29075" t="str">
            <v>411550  Cleaning Costs</v>
          </cell>
          <cell r="E29075" t="str">
            <v>District 6</v>
          </cell>
          <cell r="F29075" t="str">
            <v>Sewer</v>
          </cell>
        </row>
        <row r="29076">
          <cell r="B29076">
            <v>576887.56000000006</v>
          </cell>
          <cell r="C29076">
            <v>2015</v>
          </cell>
          <cell r="D29076" t="str">
            <v>411550  Cleaning Costs</v>
          </cell>
          <cell r="E29076" t="str">
            <v>District 7</v>
          </cell>
          <cell r="F29076" t="str">
            <v>Sewer</v>
          </cell>
        </row>
        <row r="29077">
          <cell r="B29077">
            <v>1203.49</v>
          </cell>
          <cell r="C29077">
            <v>2015</v>
          </cell>
          <cell r="D29077" t="str">
            <v>411550  Cleaning Costs</v>
          </cell>
          <cell r="E29077" t="str">
            <v>Logistics</v>
          </cell>
          <cell r="F29077" t="str">
            <v>Water</v>
          </cell>
        </row>
        <row r="29078">
          <cell r="B29078">
            <v>23467.53</v>
          </cell>
          <cell r="C29078">
            <v>2015</v>
          </cell>
          <cell r="D29078" t="str">
            <v>411550  Cleaning Costs</v>
          </cell>
          <cell r="E29078" t="str">
            <v>Informal Settlements</v>
          </cell>
          <cell r="F29078" t="str">
            <v>Water</v>
          </cell>
        </row>
        <row r="29079">
          <cell r="B29079">
            <v>-0.54</v>
          </cell>
          <cell r="C29079">
            <v>2015</v>
          </cell>
          <cell r="D29079" t="str">
            <v>411550  Cleaning Costs</v>
          </cell>
          <cell r="E29079" t="str">
            <v>Planning &amp; Design</v>
          </cell>
          <cell r="F29079" t="str">
            <v>Water</v>
          </cell>
        </row>
        <row r="29080">
          <cell r="B29080">
            <v>7951.67</v>
          </cell>
          <cell r="C29080">
            <v>2015</v>
          </cell>
          <cell r="D29080" t="str">
            <v>411550  Cleaning Costs</v>
          </cell>
          <cell r="E29080" t="str">
            <v>TOC</v>
          </cell>
          <cell r="F29080" t="str">
            <v>Water</v>
          </cell>
        </row>
        <row r="29081">
          <cell r="B29081">
            <v>62181.15</v>
          </cell>
          <cell r="C29081">
            <v>2015</v>
          </cell>
          <cell r="D29081" t="str">
            <v>411550  Cleaning Costs</v>
          </cell>
          <cell r="E29081" t="str">
            <v>Informal Settlements</v>
          </cell>
          <cell r="F29081" t="str">
            <v>Water</v>
          </cell>
        </row>
        <row r="29082">
          <cell r="B29082">
            <v>0</v>
          </cell>
          <cell r="C29082">
            <v>2015</v>
          </cell>
          <cell r="D29082" t="str">
            <v>411550  Cleaning Costs</v>
          </cell>
          <cell r="E29082" t="str">
            <v>Logistics</v>
          </cell>
          <cell r="F29082" t="str">
            <v>Water</v>
          </cell>
        </row>
        <row r="29083">
          <cell r="B29083">
            <v>30383.93</v>
          </cell>
          <cell r="C29083">
            <v>2015</v>
          </cell>
          <cell r="D29083" t="str">
            <v>411550  Cleaning Costs</v>
          </cell>
          <cell r="E29083" t="str">
            <v>Logistics</v>
          </cell>
          <cell r="F29083" t="str">
            <v>Water</v>
          </cell>
        </row>
        <row r="29084">
          <cell r="B29084">
            <v>128389.52</v>
          </cell>
          <cell r="C29084">
            <v>2015</v>
          </cell>
          <cell r="D29084" t="str">
            <v>411550  Cleaning Costs</v>
          </cell>
          <cell r="E29084" t="str">
            <v>Logistics</v>
          </cell>
          <cell r="F29084" t="str">
            <v>Water</v>
          </cell>
        </row>
        <row r="29085">
          <cell r="B29085">
            <v>444</v>
          </cell>
          <cell r="C29085">
            <v>2015</v>
          </cell>
          <cell r="D29085" t="str">
            <v>411650  DO NOT USE - Communications Publicity &amp;</v>
          </cell>
          <cell r="E29085" t="str">
            <v>Logistics</v>
          </cell>
          <cell r="F29085" t="str">
            <v>Sewer</v>
          </cell>
        </row>
        <row r="29086">
          <cell r="B29086">
            <v>1454.6</v>
          </cell>
          <cell r="C29086">
            <v>2015</v>
          </cell>
          <cell r="D29086" t="str">
            <v>411650  DO NOT USE - Communications Publicity &amp;</v>
          </cell>
          <cell r="E29086" t="str">
            <v>District 1</v>
          </cell>
          <cell r="F29086" t="str">
            <v>Sewer</v>
          </cell>
        </row>
        <row r="29087">
          <cell r="B29087">
            <v>740</v>
          </cell>
          <cell r="C29087">
            <v>2015</v>
          </cell>
          <cell r="D29087" t="str">
            <v>411650  DO NOT USE - Communications Publicity &amp;</v>
          </cell>
          <cell r="E29087" t="str">
            <v>TOC</v>
          </cell>
          <cell r="F29087" t="str">
            <v>Water</v>
          </cell>
        </row>
        <row r="29088">
          <cell r="B29088">
            <v>570</v>
          </cell>
          <cell r="C29088">
            <v>2015</v>
          </cell>
          <cell r="D29088" t="str">
            <v>411650  DO NOT USE - Communications Publicity &amp;</v>
          </cell>
          <cell r="E29088" t="str">
            <v>Informal Settlements</v>
          </cell>
          <cell r="F29088" t="str">
            <v>Water</v>
          </cell>
        </row>
        <row r="29089">
          <cell r="B29089">
            <v>11251.6</v>
          </cell>
          <cell r="C29089">
            <v>2015</v>
          </cell>
          <cell r="D29089" t="str">
            <v>411650  DO NOT USE - Communications Publicity &amp;</v>
          </cell>
          <cell r="E29089" t="str">
            <v>District 8</v>
          </cell>
          <cell r="F29089" t="str">
            <v>Water</v>
          </cell>
        </row>
        <row r="29090">
          <cell r="B29090">
            <v>444</v>
          </cell>
          <cell r="C29090">
            <v>2015</v>
          </cell>
          <cell r="D29090" t="str">
            <v>411650  DO NOT USE - Communications Publicity &amp;</v>
          </cell>
          <cell r="E29090" t="str">
            <v>District 6</v>
          </cell>
          <cell r="F29090" t="str">
            <v>Water</v>
          </cell>
        </row>
        <row r="29091">
          <cell r="B29091">
            <v>1813</v>
          </cell>
          <cell r="C29091">
            <v>2015</v>
          </cell>
          <cell r="D29091" t="str">
            <v>411650  DO NOT USE - Communications Publicity &amp;</v>
          </cell>
          <cell r="E29091" t="str">
            <v>District 8</v>
          </cell>
          <cell r="F29091" t="str">
            <v>Water</v>
          </cell>
        </row>
        <row r="29092">
          <cell r="B29092">
            <v>0</v>
          </cell>
          <cell r="C29092">
            <v>2015</v>
          </cell>
          <cell r="D29092" t="str">
            <v>411700  DO NOT USE - Computer Services &amp; Softwar</v>
          </cell>
          <cell r="E29092" t="str">
            <v>TOC</v>
          </cell>
          <cell r="F29092" t="str">
            <v>Sewer</v>
          </cell>
        </row>
        <row r="29093">
          <cell r="B29093">
            <v>6538</v>
          </cell>
          <cell r="C29093">
            <v>2015</v>
          </cell>
          <cell r="D29093" t="str">
            <v>411700  DO NOT USE - Computer Services &amp; Softwar</v>
          </cell>
          <cell r="E29093" t="str">
            <v>Informal Settlements</v>
          </cell>
          <cell r="F29093" t="str">
            <v>Sewer</v>
          </cell>
        </row>
        <row r="29094">
          <cell r="B29094">
            <v>21862.94</v>
          </cell>
          <cell r="C29094">
            <v>2015</v>
          </cell>
          <cell r="D29094" t="str">
            <v>411700  DO NOT USE - Computer Services &amp; Softwar</v>
          </cell>
          <cell r="E29094" t="str">
            <v>District 6</v>
          </cell>
          <cell r="F29094" t="str">
            <v>Sewer</v>
          </cell>
        </row>
        <row r="29095">
          <cell r="B29095">
            <v>2231.59</v>
          </cell>
          <cell r="C29095">
            <v>2015</v>
          </cell>
          <cell r="D29095" t="str">
            <v>411700  DO NOT USE - Computer Services &amp; Softwar</v>
          </cell>
          <cell r="E29095" t="str">
            <v>Logistics</v>
          </cell>
          <cell r="F29095" t="str">
            <v>Water</v>
          </cell>
        </row>
        <row r="29096">
          <cell r="B29096">
            <v>26926.1</v>
          </cell>
          <cell r="C29096">
            <v>2015</v>
          </cell>
          <cell r="D29096" t="str">
            <v>411700  DO NOT USE - Computer Services &amp; Softwar</v>
          </cell>
          <cell r="E29096" t="str">
            <v>TOC</v>
          </cell>
          <cell r="F29096" t="str">
            <v>Water</v>
          </cell>
        </row>
        <row r="29097">
          <cell r="B29097">
            <v>5011.34</v>
          </cell>
          <cell r="C29097">
            <v>2015</v>
          </cell>
          <cell r="D29097" t="str">
            <v>411700  DO NOT USE - Computer Services &amp; Softwar</v>
          </cell>
          <cell r="E29097" t="str">
            <v>Informal Settlements</v>
          </cell>
          <cell r="F29097" t="str">
            <v>Water</v>
          </cell>
        </row>
        <row r="29098">
          <cell r="B29098">
            <v>46.95</v>
          </cell>
          <cell r="C29098">
            <v>2015</v>
          </cell>
          <cell r="D29098" t="str">
            <v>411700  DO NOT USE - Computer Services &amp; Softwar</v>
          </cell>
          <cell r="E29098" t="str">
            <v>District 3</v>
          </cell>
          <cell r="F29098" t="str">
            <v>Water</v>
          </cell>
        </row>
        <row r="29099">
          <cell r="B29099">
            <v>22.3</v>
          </cell>
          <cell r="C29099">
            <v>2015</v>
          </cell>
          <cell r="D29099" t="str">
            <v>411700  DO NOT USE - Computer Services &amp; Softwar</v>
          </cell>
          <cell r="E29099" t="str">
            <v>District 4</v>
          </cell>
          <cell r="F29099" t="str">
            <v>Water</v>
          </cell>
        </row>
        <row r="29100">
          <cell r="B29100">
            <v>305.76</v>
          </cell>
          <cell r="C29100">
            <v>2015</v>
          </cell>
          <cell r="D29100" t="str">
            <v>411700  DO NOT USE - Computer Services &amp; Softwar</v>
          </cell>
          <cell r="E29100" t="str">
            <v>District 6</v>
          </cell>
          <cell r="F29100" t="str">
            <v>Water</v>
          </cell>
        </row>
        <row r="29101">
          <cell r="B29101">
            <v>305.76</v>
          </cell>
          <cell r="C29101">
            <v>2015</v>
          </cell>
          <cell r="D29101" t="str">
            <v>411700  DO NOT USE - Computer Services &amp; Softwar</v>
          </cell>
          <cell r="E29101" t="str">
            <v>District 8</v>
          </cell>
          <cell r="F29101" t="str">
            <v>Water</v>
          </cell>
        </row>
        <row r="29102">
          <cell r="B29102">
            <v>1888.8</v>
          </cell>
          <cell r="C29102">
            <v>2015</v>
          </cell>
          <cell r="D29102" t="str">
            <v>411700  DO NOT USE - Computer Services &amp; Softwar</v>
          </cell>
          <cell r="E29102" t="str">
            <v>District 8</v>
          </cell>
          <cell r="F29102" t="str">
            <v>Water</v>
          </cell>
        </row>
        <row r="29103">
          <cell r="B29103">
            <v>20361.400000000001</v>
          </cell>
          <cell r="C29103">
            <v>2015</v>
          </cell>
          <cell r="D29103" t="str">
            <v>411750  Conferences &amp; Seminars - National</v>
          </cell>
          <cell r="E29103" t="str">
            <v>Logistics</v>
          </cell>
          <cell r="F29103" t="str">
            <v>Water</v>
          </cell>
        </row>
        <row r="29104">
          <cell r="B29104">
            <v>0</v>
          </cell>
          <cell r="C29104">
            <v>2015</v>
          </cell>
          <cell r="D29104" t="str">
            <v>411800  DO NOT USE - Consultants</v>
          </cell>
          <cell r="E29104" t="str">
            <v>Logistics</v>
          </cell>
          <cell r="F29104" t="str">
            <v>Water</v>
          </cell>
        </row>
        <row r="29105">
          <cell r="B29105">
            <v>457555.54</v>
          </cell>
          <cell r="C29105">
            <v>2015</v>
          </cell>
          <cell r="D29105" t="str">
            <v>411800  DO NOT USE - Consultants</v>
          </cell>
          <cell r="E29105" t="str">
            <v>Planning &amp; Design</v>
          </cell>
          <cell r="F29105" t="str">
            <v>Water</v>
          </cell>
        </row>
        <row r="29106">
          <cell r="B29106">
            <v>0</v>
          </cell>
          <cell r="C29106">
            <v>2015</v>
          </cell>
          <cell r="D29106" t="str">
            <v>411800  DO NOT USE - Consultants</v>
          </cell>
          <cell r="E29106" t="str">
            <v>TOC</v>
          </cell>
          <cell r="F29106" t="str">
            <v>Water</v>
          </cell>
        </row>
        <row r="29107">
          <cell r="B29107">
            <v>23180</v>
          </cell>
          <cell r="C29107">
            <v>2015</v>
          </cell>
          <cell r="D29107" t="str">
            <v>411800  DO NOT USE - Consultants</v>
          </cell>
          <cell r="E29107" t="str">
            <v>Informal Settlements</v>
          </cell>
          <cell r="F29107" t="str">
            <v>Water</v>
          </cell>
        </row>
        <row r="29108">
          <cell r="B29108">
            <v>0</v>
          </cell>
          <cell r="C29108">
            <v>2015</v>
          </cell>
          <cell r="D29108" t="str">
            <v>411840  Cutlery &amp; Crockery Non VAT</v>
          </cell>
          <cell r="E29108" t="str">
            <v>Logistics</v>
          </cell>
          <cell r="F29108" t="str">
            <v>Water</v>
          </cell>
        </row>
        <row r="29109">
          <cell r="B29109">
            <v>0</v>
          </cell>
          <cell r="C29109">
            <v>2015</v>
          </cell>
          <cell r="D29109" t="str">
            <v>411840  Cutlery &amp; Crockery Non VAT</v>
          </cell>
          <cell r="E29109" t="str">
            <v>Informal Settlements</v>
          </cell>
          <cell r="F29109" t="str">
            <v>Water</v>
          </cell>
        </row>
        <row r="29110">
          <cell r="B29110">
            <v>58</v>
          </cell>
          <cell r="C29110">
            <v>2015</v>
          </cell>
          <cell r="D29110" t="str">
            <v>411840  Cutlery &amp; Crockery Non VAT</v>
          </cell>
          <cell r="E29110" t="str">
            <v>District 1</v>
          </cell>
          <cell r="F29110" t="str">
            <v>Water</v>
          </cell>
        </row>
        <row r="29111">
          <cell r="B29111">
            <v>51.3</v>
          </cell>
          <cell r="C29111">
            <v>2015</v>
          </cell>
          <cell r="D29111" t="str">
            <v>411840  Cutlery &amp; Crockery Non VAT</v>
          </cell>
          <cell r="E29111" t="str">
            <v>District 6</v>
          </cell>
          <cell r="F29111" t="str">
            <v>Water</v>
          </cell>
        </row>
        <row r="29112">
          <cell r="B29112">
            <v>1091.6600000000001</v>
          </cell>
          <cell r="C29112">
            <v>2015</v>
          </cell>
          <cell r="D29112" t="str">
            <v>411840  Cutlery &amp; Crockery Non VAT</v>
          </cell>
          <cell r="E29112" t="str">
            <v>District 8</v>
          </cell>
          <cell r="F29112" t="str">
            <v>Water</v>
          </cell>
        </row>
        <row r="29113">
          <cell r="B29113">
            <v>0</v>
          </cell>
          <cell r="C29113">
            <v>2015</v>
          </cell>
          <cell r="D29113" t="str">
            <v>411850  Deeds and Transfers</v>
          </cell>
          <cell r="E29113" t="str">
            <v>Logistics</v>
          </cell>
          <cell r="F29113" t="str">
            <v>Water</v>
          </cell>
        </row>
        <row r="29114">
          <cell r="B29114">
            <v>0</v>
          </cell>
          <cell r="C29114">
            <v>2015</v>
          </cell>
          <cell r="D29114" t="str">
            <v>411850  Deeds and Transfers</v>
          </cell>
          <cell r="E29114" t="str">
            <v>District 4</v>
          </cell>
          <cell r="F29114" t="str">
            <v>Water</v>
          </cell>
        </row>
        <row r="29115">
          <cell r="B29115">
            <v>468305.77</v>
          </cell>
          <cell r="C29115">
            <v>2015</v>
          </cell>
          <cell r="D29115" t="str">
            <v>412050  Electricity</v>
          </cell>
          <cell r="E29115" t="str">
            <v>Informal Settlements</v>
          </cell>
          <cell r="F29115" t="str">
            <v>Sewer</v>
          </cell>
        </row>
        <row r="29116">
          <cell r="B29116">
            <v>3415853.69</v>
          </cell>
          <cell r="C29116">
            <v>2015</v>
          </cell>
          <cell r="D29116" t="str">
            <v>412050  Electricity</v>
          </cell>
          <cell r="E29116" t="str">
            <v>Logistics</v>
          </cell>
          <cell r="F29116" t="str">
            <v>Sewer</v>
          </cell>
        </row>
        <row r="29117">
          <cell r="B29117">
            <v>861442.69</v>
          </cell>
          <cell r="C29117">
            <v>2015</v>
          </cell>
          <cell r="D29117" t="str">
            <v>412050  Electricity</v>
          </cell>
          <cell r="E29117" t="str">
            <v>Logistics</v>
          </cell>
          <cell r="F29117" t="str">
            <v>Sewer</v>
          </cell>
        </row>
        <row r="29118">
          <cell r="B29118">
            <v>1205402.8799999999</v>
          </cell>
          <cell r="C29118">
            <v>2015</v>
          </cell>
          <cell r="D29118" t="str">
            <v>412050  Electricity</v>
          </cell>
          <cell r="E29118" t="str">
            <v>Logistics</v>
          </cell>
          <cell r="F29118" t="str">
            <v>Sewer</v>
          </cell>
        </row>
        <row r="29119">
          <cell r="B29119">
            <v>195511.45</v>
          </cell>
          <cell r="C29119">
            <v>2015</v>
          </cell>
          <cell r="D29119" t="str">
            <v>412050  Electricity</v>
          </cell>
          <cell r="E29119" t="str">
            <v>Logistics</v>
          </cell>
          <cell r="F29119" t="str">
            <v>Sewer</v>
          </cell>
        </row>
        <row r="29120">
          <cell r="B29120">
            <v>84445.59</v>
          </cell>
          <cell r="C29120">
            <v>2015</v>
          </cell>
          <cell r="D29120" t="str">
            <v>412050  Electricity</v>
          </cell>
          <cell r="E29120" t="str">
            <v>District 3</v>
          </cell>
          <cell r="F29120" t="str">
            <v>Sewer</v>
          </cell>
        </row>
        <row r="29121">
          <cell r="B29121">
            <v>43026.239999999998</v>
          </cell>
          <cell r="C29121">
            <v>2015</v>
          </cell>
          <cell r="D29121" t="str">
            <v>412050  Electricity</v>
          </cell>
          <cell r="E29121" t="str">
            <v>District 4</v>
          </cell>
          <cell r="F29121" t="str">
            <v>Sewer</v>
          </cell>
        </row>
        <row r="29122">
          <cell r="B29122">
            <v>13100.45</v>
          </cell>
          <cell r="C29122">
            <v>2015</v>
          </cell>
          <cell r="D29122" t="str">
            <v>412050  Electricity</v>
          </cell>
          <cell r="E29122" t="str">
            <v>District 6</v>
          </cell>
          <cell r="F29122" t="str">
            <v>Sewer</v>
          </cell>
        </row>
        <row r="29123">
          <cell r="B29123">
            <v>75330.52</v>
          </cell>
          <cell r="C29123">
            <v>2015</v>
          </cell>
          <cell r="D29123" t="str">
            <v>412050  Electricity</v>
          </cell>
          <cell r="E29123" t="str">
            <v>District 7</v>
          </cell>
          <cell r="F29123" t="str">
            <v>Sewer</v>
          </cell>
        </row>
        <row r="29124">
          <cell r="B29124">
            <v>19298.990000000002</v>
          </cell>
          <cell r="C29124">
            <v>2015</v>
          </cell>
          <cell r="D29124" t="str">
            <v>412050  Electricity</v>
          </cell>
          <cell r="E29124" t="str">
            <v>Informal Settlements</v>
          </cell>
          <cell r="F29124" t="str">
            <v>Water</v>
          </cell>
        </row>
        <row r="29125">
          <cell r="B29125">
            <v>59701.68</v>
          </cell>
          <cell r="C29125">
            <v>2015</v>
          </cell>
          <cell r="D29125" t="str">
            <v>412050  Electricity</v>
          </cell>
          <cell r="E29125" t="str">
            <v>Logistics</v>
          </cell>
          <cell r="F29125" t="str">
            <v>Water</v>
          </cell>
        </row>
        <row r="29126">
          <cell r="B29126">
            <v>1548474.1</v>
          </cell>
          <cell r="C29126">
            <v>2015</v>
          </cell>
          <cell r="D29126" t="str">
            <v>412050  Electricity</v>
          </cell>
          <cell r="E29126" t="str">
            <v>Logistics</v>
          </cell>
          <cell r="F29126" t="str">
            <v>Water</v>
          </cell>
        </row>
        <row r="29127">
          <cell r="B29127">
            <v>751348.63</v>
          </cell>
          <cell r="C29127">
            <v>2015</v>
          </cell>
          <cell r="D29127" t="str">
            <v>412050  Electricity</v>
          </cell>
          <cell r="E29127" t="str">
            <v>Logistics</v>
          </cell>
          <cell r="F29127" t="str">
            <v>Water</v>
          </cell>
        </row>
        <row r="29128">
          <cell r="B29128">
            <v>1026484.74</v>
          </cell>
          <cell r="C29128">
            <v>2015</v>
          </cell>
          <cell r="D29128" t="str">
            <v>412050  Electricity</v>
          </cell>
          <cell r="E29128" t="str">
            <v>Logistics</v>
          </cell>
          <cell r="F29128" t="str">
            <v>Water</v>
          </cell>
        </row>
        <row r="29129">
          <cell r="B29129">
            <v>12615.58</v>
          </cell>
          <cell r="C29129">
            <v>2015</v>
          </cell>
          <cell r="D29129" t="str">
            <v>412050  Electricity</v>
          </cell>
          <cell r="E29129" t="str">
            <v>District 3</v>
          </cell>
          <cell r="F29129" t="str">
            <v>Water</v>
          </cell>
        </row>
        <row r="29130">
          <cell r="B29130">
            <v>421.22</v>
          </cell>
          <cell r="C29130">
            <v>2015</v>
          </cell>
          <cell r="D29130" t="str">
            <v>412050  Electricity</v>
          </cell>
          <cell r="E29130" t="str">
            <v>District 4</v>
          </cell>
          <cell r="F29130" t="str">
            <v>Water</v>
          </cell>
        </row>
        <row r="29131">
          <cell r="B29131">
            <v>420532.45</v>
          </cell>
          <cell r="C29131">
            <v>2015</v>
          </cell>
          <cell r="D29131" t="str">
            <v>412050  Electricity</v>
          </cell>
          <cell r="E29131" t="str">
            <v>District 4</v>
          </cell>
          <cell r="F29131" t="str">
            <v>Water</v>
          </cell>
        </row>
        <row r="29132">
          <cell r="B29132">
            <v>433745.2</v>
          </cell>
          <cell r="C29132">
            <v>2015</v>
          </cell>
          <cell r="D29132" t="str">
            <v>412050  Electricity</v>
          </cell>
          <cell r="E29132" t="str">
            <v>District 8</v>
          </cell>
          <cell r="F29132" t="str">
            <v>Water</v>
          </cell>
        </row>
        <row r="29133">
          <cell r="B29133">
            <v>14196.94</v>
          </cell>
          <cell r="C29133">
            <v>2015</v>
          </cell>
          <cell r="D29133" t="str">
            <v>412050  Electricity</v>
          </cell>
          <cell r="E29133" t="str">
            <v>District 6</v>
          </cell>
          <cell r="F29133" t="str">
            <v>Water</v>
          </cell>
        </row>
        <row r="29134">
          <cell r="B29134">
            <v>50427.3</v>
          </cell>
          <cell r="C29134">
            <v>2015</v>
          </cell>
          <cell r="D29134" t="str">
            <v>412050  Electricity</v>
          </cell>
          <cell r="E29134" t="str">
            <v>District 6</v>
          </cell>
          <cell r="F29134" t="str">
            <v>Water</v>
          </cell>
        </row>
        <row r="29135">
          <cell r="B29135">
            <v>550125.5</v>
          </cell>
          <cell r="C29135">
            <v>2015</v>
          </cell>
          <cell r="D29135" t="str">
            <v>412220  Food &amp; Beverages</v>
          </cell>
          <cell r="E29135" t="str">
            <v>District 8</v>
          </cell>
          <cell r="F29135" t="str">
            <v>Water</v>
          </cell>
        </row>
        <row r="29136">
          <cell r="B29136">
            <v>236713.39</v>
          </cell>
          <cell r="C29136">
            <v>2015</v>
          </cell>
          <cell r="D29136" t="str">
            <v>412220  Food &amp; Beverages</v>
          </cell>
          <cell r="E29136" t="str">
            <v>District 6</v>
          </cell>
          <cell r="F29136" t="str">
            <v>Water</v>
          </cell>
        </row>
        <row r="29137">
          <cell r="B29137">
            <v>419046.5</v>
          </cell>
          <cell r="C29137">
            <v>2015</v>
          </cell>
          <cell r="D29137" t="str">
            <v>412220  Food &amp; Beverages</v>
          </cell>
          <cell r="E29137" t="str">
            <v>District 6</v>
          </cell>
          <cell r="F29137" t="str">
            <v>Water</v>
          </cell>
        </row>
        <row r="29138">
          <cell r="B29138">
            <v>8538.9500000000007</v>
          </cell>
          <cell r="C29138">
            <v>2015</v>
          </cell>
          <cell r="D29138" t="str">
            <v>412220  Food &amp; Beverages</v>
          </cell>
          <cell r="E29138" t="str">
            <v>District 6</v>
          </cell>
          <cell r="F29138" t="str">
            <v>Water</v>
          </cell>
        </row>
        <row r="29139">
          <cell r="B29139">
            <v>219547.14</v>
          </cell>
          <cell r="C29139">
            <v>2015</v>
          </cell>
          <cell r="D29139" t="str">
            <v>412220  Food &amp; Beverages</v>
          </cell>
          <cell r="E29139" t="str">
            <v>District 6</v>
          </cell>
          <cell r="F29139" t="str">
            <v>Water</v>
          </cell>
        </row>
        <row r="29140">
          <cell r="B29140">
            <v>134233.19</v>
          </cell>
          <cell r="C29140">
            <v>2015</v>
          </cell>
          <cell r="D29140" t="str">
            <v>412220  Food &amp; Beverages</v>
          </cell>
          <cell r="E29140" t="str">
            <v>District 4</v>
          </cell>
          <cell r="F29140" t="str">
            <v>Water</v>
          </cell>
        </row>
        <row r="29141">
          <cell r="B29141">
            <v>112703.85</v>
          </cell>
          <cell r="C29141">
            <v>2015</v>
          </cell>
          <cell r="D29141" t="str">
            <v>412220  Food &amp; Beverages</v>
          </cell>
          <cell r="E29141" t="str">
            <v>District 4</v>
          </cell>
          <cell r="F29141" t="str">
            <v>Water</v>
          </cell>
        </row>
        <row r="29142">
          <cell r="B29142">
            <v>314307.84000000003</v>
          </cell>
          <cell r="C29142">
            <v>2015</v>
          </cell>
          <cell r="D29142" t="str">
            <v>412220  Food &amp; Beverages</v>
          </cell>
          <cell r="E29142" t="str">
            <v>District 4</v>
          </cell>
          <cell r="F29142" t="str">
            <v>Water</v>
          </cell>
        </row>
        <row r="29143">
          <cell r="B29143">
            <v>67266.039999999994</v>
          </cell>
          <cell r="C29143">
            <v>2015</v>
          </cell>
          <cell r="D29143" t="str">
            <v>412220  Food &amp; Beverages</v>
          </cell>
          <cell r="E29143" t="str">
            <v>District 3</v>
          </cell>
          <cell r="F29143" t="str">
            <v>Water</v>
          </cell>
        </row>
        <row r="29144">
          <cell r="B29144">
            <v>0</v>
          </cell>
          <cell r="C29144">
            <v>2015</v>
          </cell>
          <cell r="D29144" t="str">
            <v>412220  Food &amp; Beverages</v>
          </cell>
          <cell r="E29144" t="str">
            <v>District 3</v>
          </cell>
          <cell r="F29144" t="str">
            <v>Water</v>
          </cell>
        </row>
        <row r="29145">
          <cell r="B29145">
            <v>78893.23</v>
          </cell>
          <cell r="C29145">
            <v>2015</v>
          </cell>
          <cell r="D29145" t="str">
            <v>412220  Food &amp; Beverages</v>
          </cell>
          <cell r="E29145" t="str">
            <v>District 6</v>
          </cell>
          <cell r="F29145" t="str">
            <v>Water</v>
          </cell>
        </row>
        <row r="29146">
          <cell r="B29146">
            <v>165977.5</v>
          </cell>
          <cell r="C29146">
            <v>2015</v>
          </cell>
          <cell r="D29146" t="str">
            <v>412220  Food &amp; Beverages</v>
          </cell>
          <cell r="E29146" t="str">
            <v>District 8</v>
          </cell>
          <cell r="F29146" t="str">
            <v>Water</v>
          </cell>
        </row>
        <row r="29147">
          <cell r="B29147">
            <v>453542.14</v>
          </cell>
          <cell r="C29147">
            <v>2015</v>
          </cell>
          <cell r="D29147" t="str">
            <v>412220  Food &amp; Beverages</v>
          </cell>
          <cell r="E29147" t="str">
            <v>District 1</v>
          </cell>
          <cell r="F29147" t="str">
            <v>Water</v>
          </cell>
        </row>
        <row r="29148">
          <cell r="B29148">
            <v>8455.91</v>
          </cell>
          <cell r="C29148">
            <v>2015</v>
          </cell>
          <cell r="D29148" t="str">
            <v>412220  Food &amp; Beverages</v>
          </cell>
          <cell r="E29148" t="str">
            <v>Logistics</v>
          </cell>
          <cell r="F29148" t="str">
            <v>Water</v>
          </cell>
        </row>
        <row r="29149">
          <cell r="B29149">
            <v>30473.19</v>
          </cell>
          <cell r="C29149">
            <v>2015</v>
          </cell>
          <cell r="D29149" t="str">
            <v>412220  Food &amp; Beverages</v>
          </cell>
          <cell r="E29149" t="str">
            <v>Logistics</v>
          </cell>
          <cell r="F29149" t="str">
            <v>Water</v>
          </cell>
        </row>
        <row r="29150">
          <cell r="B29150">
            <v>5900.64</v>
          </cell>
          <cell r="C29150">
            <v>2015</v>
          </cell>
          <cell r="D29150" t="str">
            <v>412220  Food &amp; Beverages</v>
          </cell>
          <cell r="E29150" t="str">
            <v>Logistics</v>
          </cell>
          <cell r="F29150" t="str">
            <v>Water</v>
          </cell>
        </row>
        <row r="29151">
          <cell r="B29151">
            <v>0</v>
          </cell>
          <cell r="C29151">
            <v>2015</v>
          </cell>
          <cell r="D29151" t="str">
            <v>412220  Food &amp; Beverages</v>
          </cell>
          <cell r="E29151" t="str">
            <v>Logistics</v>
          </cell>
          <cell r="F29151" t="str">
            <v>Water</v>
          </cell>
        </row>
        <row r="29152">
          <cell r="B29152">
            <v>52866.03</v>
          </cell>
          <cell r="C29152">
            <v>2015</v>
          </cell>
          <cell r="D29152" t="str">
            <v>412220  Food &amp; Beverages</v>
          </cell>
          <cell r="E29152" t="str">
            <v>Informal Settlements</v>
          </cell>
          <cell r="F29152" t="str">
            <v>Water</v>
          </cell>
        </row>
        <row r="29153">
          <cell r="B29153">
            <v>23198.25</v>
          </cell>
          <cell r="C29153">
            <v>2015</v>
          </cell>
          <cell r="D29153" t="str">
            <v>412220  Food &amp; Beverages</v>
          </cell>
          <cell r="E29153" t="str">
            <v>Informal Settlements</v>
          </cell>
          <cell r="F29153" t="str">
            <v>Water</v>
          </cell>
        </row>
        <row r="29154">
          <cell r="B29154">
            <v>589856.73</v>
          </cell>
          <cell r="C29154">
            <v>2015</v>
          </cell>
          <cell r="D29154" t="str">
            <v>412220  Food &amp; Beverages</v>
          </cell>
          <cell r="E29154" t="str">
            <v>District 7</v>
          </cell>
          <cell r="F29154" t="str">
            <v>Sewer</v>
          </cell>
        </row>
        <row r="29155">
          <cell r="B29155">
            <v>212173.95</v>
          </cell>
          <cell r="C29155">
            <v>2015</v>
          </cell>
          <cell r="D29155" t="str">
            <v>412220  Food &amp; Beverages</v>
          </cell>
          <cell r="E29155" t="str">
            <v>District 6</v>
          </cell>
          <cell r="F29155" t="str">
            <v>Sewer</v>
          </cell>
        </row>
        <row r="29156">
          <cell r="B29156">
            <v>217697.44</v>
          </cell>
          <cell r="C29156">
            <v>2015</v>
          </cell>
          <cell r="D29156" t="str">
            <v>412220  Food &amp; Beverages</v>
          </cell>
          <cell r="E29156" t="str">
            <v>District 6</v>
          </cell>
          <cell r="F29156" t="str">
            <v>Sewer</v>
          </cell>
        </row>
        <row r="29157">
          <cell r="B29157">
            <v>7184.53</v>
          </cell>
          <cell r="C29157">
            <v>2015</v>
          </cell>
          <cell r="D29157" t="str">
            <v>412220  Food &amp; Beverages</v>
          </cell>
          <cell r="E29157" t="str">
            <v>District 6</v>
          </cell>
          <cell r="F29157" t="str">
            <v>Sewer</v>
          </cell>
        </row>
        <row r="29158">
          <cell r="B29158">
            <v>111784.05</v>
          </cell>
          <cell r="C29158">
            <v>2015</v>
          </cell>
          <cell r="D29158" t="str">
            <v>412220  Food &amp; Beverages</v>
          </cell>
          <cell r="E29158" t="str">
            <v>District 6</v>
          </cell>
          <cell r="F29158" t="str">
            <v>Sewer</v>
          </cell>
        </row>
        <row r="29159">
          <cell r="B29159">
            <v>108050.48</v>
          </cell>
          <cell r="C29159">
            <v>2015</v>
          </cell>
          <cell r="D29159" t="str">
            <v>412220  Food &amp; Beverages</v>
          </cell>
          <cell r="E29159" t="str">
            <v>District 4</v>
          </cell>
          <cell r="F29159" t="str">
            <v>Sewer</v>
          </cell>
        </row>
        <row r="29160">
          <cell r="B29160">
            <v>435212.44</v>
          </cell>
          <cell r="C29160">
            <v>2015</v>
          </cell>
          <cell r="D29160" t="str">
            <v>412220  Food &amp; Beverages</v>
          </cell>
          <cell r="E29160" t="str">
            <v>District 4</v>
          </cell>
          <cell r="F29160" t="str">
            <v>Sewer</v>
          </cell>
        </row>
        <row r="29161">
          <cell r="B29161">
            <v>281351.81</v>
          </cell>
          <cell r="C29161">
            <v>2015</v>
          </cell>
          <cell r="D29161" t="str">
            <v>412220  Food &amp; Beverages</v>
          </cell>
          <cell r="E29161" t="str">
            <v>District 4</v>
          </cell>
          <cell r="F29161" t="str">
            <v>Sewer</v>
          </cell>
        </row>
        <row r="29162">
          <cell r="B29162">
            <v>120719.7</v>
          </cell>
          <cell r="C29162">
            <v>2015</v>
          </cell>
          <cell r="D29162" t="str">
            <v>412220  Food &amp; Beverages</v>
          </cell>
          <cell r="E29162" t="str">
            <v>District 3</v>
          </cell>
          <cell r="F29162" t="str">
            <v>Sewer</v>
          </cell>
        </row>
        <row r="29163">
          <cell r="B29163">
            <v>46785.63</v>
          </cell>
          <cell r="C29163">
            <v>2015</v>
          </cell>
          <cell r="D29163" t="str">
            <v>412220  Food &amp; Beverages</v>
          </cell>
          <cell r="E29163" t="str">
            <v>District 6</v>
          </cell>
          <cell r="F29163" t="str">
            <v>Sewer</v>
          </cell>
        </row>
        <row r="29164">
          <cell r="B29164">
            <v>336505.88</v>
          </cell>
          <cell r="C29164">
            <v>2015</v>
          </cell>
          <cell r="D29164" t="str">
            <v>412220  Food &amp; Beverages</v>
          </cell>
          <cell r="E29164" t="str">
            <v>District 7</v>
          </cell>
          <cell r="F29164" t="str">
            <v>Sewer</v>
          </cell>
        </row>
        <row r="29165">
          <cell r="B29165">
            <v>485429.82</v>
          </cell>
          <cell r="C29165">
            <v>2015</v>
          </cell>
          <cell r="D29165" t="str">
            <v>412220  Food &amp; Beverages</v>
          </cell>
          <cell r="E29165" t="str">
            <v>District 1</v>
          </cell>
          <cell r="F29165" t="str">
            <v>Sewer</v>
          </cell>
        </row>
        <row r="29166">
          <cell r="B29166">
            <v>60184.11</v>
          </cell>
          <cell r="C29166">
            <v>2015</v>
          </cell>
          <cell r="D29166" t="str">
            <v>412220  Food &amp; Beverages</v>
          </cell>
          <cell r="E29166" t="str">
            <v>Logistics</v>
          </cell>
          <cell r="F29166" t="str">
            <v>Sewer</v>
          </cell>
        </row>
        <row r="29167">
          <cell r="B29167">
            <v>81440.73</v>
          </cell>
          <cell r="C29167">
            <v>2015</v>
          </cell>
          <cell r="D29167" t="str">
            <v>412220  Food &amp; Beverages</v>
          </cell>
          <cell r="E29167" t="str">
            <v>Informal Settlements</v>
          </cell>
          <cell r="F29167" t="str">
            <v>Sewer</v>
          </cell>
        </row>
        <row r="29168">
          <cell r="B29168">
            <v>0</v>
          </cell>
          <cell r="C29168">
            <v>2015</v>
          </cell>
          <cell r="D29168" t="str">
            <v>412250  Fuel (Petrol, Diesel and Fuel Oil)</v>
          </cell>
          <cell r="E29168" t="str">
            <v>Logistics</v>
          </cell>
          <cell r="F29168" t="str">
            <v>Water</v>
          </cell>
        </row>
        <row r="29169">
          <cell r="B29169">
            <v>45146.55</v>
          </cell>
          <cell r="C29169">
            <v>2015</v>
          </cell>
          <cell r="D29169" t="str">
            <v>412250  Fuel (Petrol, Diesel and Fuel Oil)</v>
          </cell>
          <cell r="E29169" t="str">
            <v>Logistics</v>
          </cell>
          <cell r="F29169" t="str">
            <v>Water</v>
          </cell>
        </row>
        <row r="29170">
          <cell r="B29170">
            <v>281524.92</v>
          </cell>
          <cell r="C29170">
            <v>2015</v>
          </cell>
          <cell r="D29170" t="str">
            <v>412250  Fuel (Petrol, Diesel and Fuel Oil)</v>
          </cell>
          <cell r="E29170" t="str">
            <v>Logistics</v>
          </cell>
          <cell r="F29170" t="str">
            <v>Water</v>
          </cell>
        </row>
        <row r="29171">
          <cell r="B29171">
            <v>70073.86</v>
          </cell>
          <cell r="C29171">
            <v>2015</v>
          </cell>
          <cell r="D29171" t="str">
            <v>412250  Fuel (Petrol, Diesel and Fuel Oil)</v>
          </cell>
          <cell r="E29171" t="str">
            <v>Logistics</v>
          </cell>
          <cell r="F29171" t="str">
            <v>Water</v>
          </cell>
        </row>
        <row r="29172">
          <cell r="B29172">
            <v>103810.84</v>
          </cell>
          <cell r="C29172">
            <v>2015</v>
          </cell>
          <cell r="D29172" t="str">
            <v>412250  Fuel (Petrol, Diesel and Fuel Oil)</v>
          </cell>
          <cell r="E29172" t="str">
            <v>Logistics</v>
          </cell>
          <cell r="F29172" t="str">
            <v>Water</v>
          </cell>
        </row>
        <row r="29173">
          <cell r="B29173">
            <v>0</v>
          </cell>
          <cell r="C29173">
            <v>2015</v>
          </cell>
          <cell r="D29173" t="str">
            <v>412250  Fuel (Petrol, Diesel and Fuel Oil)</v>
          </cell>
          <cell r="E29173" t="str">
            <v>District 1</v>
          </cell>
          <cell r="F29173" t="str">
            <v>Water</v>
          </cell>
        </row>
        <row r="29174">
          <cell r="B29174">
            <v>38889.9</v>
          </cell>
          <cell r="C29174">
            <v>2015</v>
          </cell>
          <cell r="D29174" t="str">
            <v>412250  Fuel (Petrol, Diesel and Fuel Oil)</v>
          </cell>
          <cell r="E29174" t="str">
            <v>District 1</v>
          </cell>
          <cell r="F29174" t="str">
            <v>Water</v>
          </cell>
        </row>
        <row r="29175">
          <cell r="B29175">
            <v>84512.45</v>
          </cell>
          <cell r="C29175">
            <v>2015</v>
          </cell>
          <cell r="D29175" t="str">
            <v>412250  Fuel (Petrol, Diesel and Fuel Oil)</v>
          </cell>
          <cell r="E29175" t="str">
            <v>District 8</v>
          </cell>
          <cell r="F29175" t="str">
            <v>Water</v>
          </cell>
        </row>
        <row r="29176">
          <cell r="B29176">
            <v>27935.599999999999</v>
          </cell>
          <cell r="C29176">
            <v>2015</v>
          </cell>
          <cell r="D29176" t="str">
            <v>412250  Fuel (Petrol, Diesel and Fuel Oil)</v>
          </cell>
          <cell r="E29176" t="str">
            <v>District 6</v>
          </cell>
          <cell r="F29176" t="str">
            <v>Water</v>
          </cell>
        </row>
        <row r="29177">
          <cell r="B29177">
            <v>8752.6299999999992</v>
          </cell>
          <cell r="C29177">
            <v>2015</v>
          </cell>
          <cell r="D29177" t="str">
            <v>412250  Fuel (Petrol, Diesel and Fuel Oil)</v>
          </cell>
          <cell r="E29177" t="str">
            <v>District 3</v>
          </cell>
          <cell r="F29177" t="str">
            <v>Water</v>
          </cell>
        </row>
        <row r="29178">
          <cell r="B29178">
            <v>0</v>
          </cell>
          <cell r="C29178">
            <v>2015</v>
          </cell>
          <cell r="D29178" t="str">
            <v>412250  Fuel (Petrol, Diesel and Fuel Oil)</v>
          </cell>
          <cell r="E29178" t="str">
            <v>District 4</v>
          </cell>
          <cell r="F29178" t="str">
            <v>Water</v>
          </cell>
        </row>
        <row r="29179">
          <cell r="B29179">
            <v>100175.69</v>
          </cell>
          <cell r="C29179">
            <v>2015</v>
          </cell>
          <cell r="D29179" t="str">
            <v>412250  Fuel (Petrol, Diesel and Fuel Oil)</v>
          </cell>
          <cell r="E29179" t="str">
            <v>District 4</v>
          </cell>
          <cell r="F29179" t="str">
            <v>Water</v>
          </cell>
        </row>
        <row r="29180">
          <cell r="B29180">
            <v>169416.41</v>
          </cell>
          <cell r="C29180">
            <v>2015</v>
          </cell>
          <cell r="D29180" t="str">
            <v>412250  Fuel (Petrol, Diesel and Fuel Oil)</v>
          </cell>
          <cell r="E29180" t="str">
            <v>District 4</v>
          </cell>
          <cell r="F29180" t="str">
            <v>Water</v>
          </cell>
        </row>
        <row r="29181">
          <cell r="B29181">
            <v>1380.78</v>
          </cell>
          <cell r="C29181">
            <v>2015</v>
          </cell>
          <cell r="D29181" t="str">
            <v>412250  Fuel (Petrol, Diesel and Fuel Oil)</v>
          </cell>
          <cell r="E29181" t="str">
            <v>District 4</v>
          </cell>
          <cell r="F29181" t="str">
            <v>Water</v>
          </cell>
        </row>
        <row r="29182">
          <cell r="B29182">
            <v>1284.92</v>
          </cell>
          <cell r="C29182">
            <v>2015</v>
          </cell>
          <cell r="D29182" t="str">
            <v>412250  Fuel (Petrol, Diesel and Fuel Oil)</v>
          </cell>
          <cell r="E29182" t="str">
            <v>District 6</v>
          </cell>
          <cell r="F29182" t="str">
            <v>Water</v>
          </cell>
        </row>
        <row r="29183">
          <cell r="B29183">
            <v>1123.94</v>
          </cell>
          <cell r="C29183">
            <v>2015</v>
          </cell>
          <cell r="D29183" t="str">
            <v>412250  Fuel (Petrol, Diesel and Fuel Oil)</v>
          </cell>
          <cell r="E29183" t="str">
            <v>District 6</v>
          </cell>
          <cell r="F29183" t="str">
            <v>Water</v>
          </cell>
        </row>
        <row r="29184">
          <cell r="B29184">
            <v>4218</v>
          </cell>
          <cell r="C29184">
            <v>2015</v>
          </cell>
          <cell r="D29184" t="str">
            <v>412250  Fuel (Petrol, Diesel and Fuel Oil)</v>
          </cell>
          <cell r="E29184" t="str">
            <v>District 6</v>
          </cell>
          <cell r="F29184" t="str">
            <v>Water</v>
          </cell>
        </row>
        <row r="29185">
          <cell r="B29185">
            <v>4650.42</v>
          </cell>
          <cell r="C29185">
            <v>2015</v>
          </cell>
          <cell r="D29185" t="str">
            <v>412250  Fuel (Petrol, Diesel and Fuel Oil)</v>
          </cell>
          <cell r="E29185" t="str">
            <v>District 6</v>
          </cell>
          <cell r="F29185" t="str">
            <v>Water</v>
          </cell>
        </row>
        <row r="29186">
          <cell r="B29186">
            <v>61583.66</v>
          </cell>
          <cell r="C29186">
            <v>2015</v>
          </cell>
          <cell r="D29186" t="str">
            <v>412250  Fuel (Petrol, Diesel and Fuel Oil)</v>
          </cell>
          <cell r="E29186" t="str">
            <v>District 6</v>
          </cell>
          <cell r="F29186" t="str">
            <v>Water</v>
          </cell>
        </row>
        <row r="29187">
          <cell r="B29187">
            <v>11146.07</v>
          </cell>
          <cell r="C29187">
            <v>2015</v>
          </cell>
          <cell r="D29187" t="str">
            <v>412250  Fuel (Petrol, Diesel and Fuel Oil)</v>
          </cell>
          <cell r="E29187" t="str">
            <v>District 6</v>
          </cell>
          <cell r="F29187" t="str">
            <v>Water</v>
          </cell>
        </row>
        <row r="29188">
          <cell r="B29188">
            <v>0</v>
          </cell>
          <cell r="C29188">
            <v>2015</v>
          </cell>
          <cell r="D29188" t="str">
            <v>412250  Fuel (Petrol, Diesel and Fuel Oil)</v>
          </cell>
          <cell r="E29188" t="str">
            <v>District 8</v>
          </cell>
          <cell r="F29188" t="str">
            <v>Water</v>
          </cell>
        </row>
        <row r="29189">
          <cell r="B29189">
            <v>5844.65</v>
          </cell>
          <cell r="C29189">
            <v>2015</v>
          </cell>
          <cell r="D29189" t="str">
            <v>412250  Fuel (Petrol, Diesel and Fuel Oil)</v>
          </cell>
          <cell r="E29189" t="str">
            <v>District 8</v>
          </cell>
          <cell r="F29189" t="str">
            <v>Water</v>
          </cell>
        </row>
        <row r="29190">
          <cell r="B29190">
            <v>20315.22</v>
          </cell>
          <cell r="C29190">
            <v>2015</v>
          </cell>
          <cell r="D29190" t="str">
            <v>412250  Fuel (Petrol, Diesel and Fuel Oil)</v>
          </cell>
          <cell r="E29190" t="str">
            <v>District 8</v>
          </cell>
          <cell r="F29190" t="str">
            <v>Water</v>
          </cell>
        </row>
        <row r="29191">
          <cell r="B29191">
            <v>1049183.83</v>
          </cell>
          <cell r="C29191">
            <v>2015</v>
          </cell>
          <cell r="D29191" t="str">
            <v>412250  Fuel (Petrol, Diesel and Fuel Oil)</v>
          </cell>
          <cell r="E29191" t="str">
            <v>District 8</v>
          </cell>
          <cell r="F29191" t="str">
            <v>Water</v>
          </cell>
        </row>
        <row r="29192">
          <cell r="B29192">
            <v>127528.88</v>
          </cell>
          <cell r="C29192">
            <v>2015</v>
          </cell>
          <cell r="D29192" t="str">
            <v>412250  Fuel (Petrol, Diesel and Fuel Oil)</v>
          </cell>
          <cell r="E29192" t="str">
            <v>Informal Settlements</v>
          </cell>
          <cell r="F29192" t="str">
            <v>Water</v>
          </cell>
        </row>
        <row r="29193">
          <cell r="B29193">
            <v>0</v>
          </cell>
          <cell r="C29193">
            <v>2015</v>
          </cell>
          <cell r="D29193" t="str">
            <v>412250  Fuel (Petrol, Diesel and Fuel Oil)</v>
          </cell>
          <cell r="E29193" t="str">
            <v>Informal Settlements</v>
          </cell>
          <cell r="F29193" t="str">
            <v>Sewer</v>
          </cell>
        </row>
        <row r="29194">
          <cell r="B29194">
            <v>0</v>
          </cell>
          <cell r="C29194">
            <v>2015</v>
          </cell>
          <cell r="D29194" t="str">
            <v>412250  Fuel (Petrol, Diesel and Fuel Oil)</v>
          </cell>
          <cell r="E29194" t="str">
            <v>Planning &amp; Design</v>
          </cell>
          <cell r="F29194" t="str">
            <v>Sewer</v>
          </cell>
        </row>
        <row r="29195">
          <cell r="B29195">
            <v>0</v>
          </cell>
          <cell r="C29195">
            <v>2015</v>
          </cell>
          <cell r="D29195" t="str">
            <v>412250  Fuel (Petrol, Diesel and Fuel Oil)</v>
          </cell>
          <cell r="E29195" t="str">
            <v>TOC</v>
          </cell>
          <cell r="F29195" t="str">
            <v>Sewer</v>
          </cell>
        </row>
        <row r="29196">
          <cell r="B29196">
            <v>2366302.09</v>
          </cell>
          <cell r="C29196">
            <v>2015</v>
          </cell>
          <cell r="D29196" t="str">
            <v>412250  Fuel (Petrol, Diesel and Fuel Oil)</v>
          </cell>
          <cell r="E29196" t="str">
            <v>Informal Settlements</v>
          </cell>
          <cell r="F29196" t="str">
            <v>Sewer</v>
          </cell>
        </row>
        <row r="29197">
          <cell r="B29197">
            <v>189733.19</v>
          </cell>
          <cell r="C29197">
            <v>2015</v>
          </cell>
          <cell r="D29197" t="str">
            <v>412250  Fuel (Petrol, Diesel and Fuel Oil)</v>
          </cell>
          <cell r="E29197" t="str">
            <v>Logistics</v>
          </cell>
          <cell r="F29197" t="str">
            <v>Sewer</v>
          </cell>
        </row>
        <row r="29198">
          <cell r="B29198">
            <v>1667.43</v>
          </cell>
          <cell r="C29198">
            <v>2015</v>
          </cell>
          <cell r="D29198" t="str">
            <v>412250  Fuel (Petrol, Diesel and Fuel Oil)</v>
          </cell>
          <cell r="E29198" t="str">
            <v>Logistics</v>
          </cell>
          <cell r="F29198" t="str">
            <v>Sewer</v>
          </cell>
        </row>
        <row r="29199">
          <cell r="B29199">
            <v>32526.99</v>
          </cell>
          <cell r="C29199">
            <v>2015</v>
          </cell>
          <cell r="D29199" t="str">
            <v>412250  Fuel (Petrol, Diesel and Fuel Oil)</v>
          </cell>
          <cell r="E29199" t="str">
            <v>District 1</v>
          </cell>
          <cell r="F29199" t="str">
            <v>Sewer</v>
          </cell>
        </row>
        <row r="29200">
          <cell r="B29200">
            <v>49059.82</v>
          </cell>
          <cell r="C29200">
            <v>2015</v>
          </cell>
          <cell r="D29200" t="str">
            <v>412250  Fuel (Petrol, Diesel and Fuel Oil)</v>
          </cell>
          <cell r="E29200" t="str">
            <v>District 7</v>
          </cell>
          <cell r="F29200" t="str">
            <v>Sewer</v>
          </cell>
        </row>
        <row r="29201">
          <cell r="B29201">
            <v>0</v>
          </cell>
          <cell r="C29201">
            <v>2015</v>
          </cell>
          <cell r="D29201" t="str">
            <v>412250  Fuel (Petrol, Diesel and Fuel Oil)</v>
          </cell>
          <cell r="E29201" t="str">
            <v>District 6</v>
          </cell>
          <cell r="F29201" t="str">
            <v>Sewer</v>
          </cell>
        </row>
        <row r="29202">
          <cell r="B29202">
            <v>0</v>
          </cell>
          <cell r="C29202">
            <v>2015</v>
          </cell>
          <cell r="D29202" t="str">
            <v>412250  Fuel (Petrol, Diesel and Fuel Oil)</v>
          </cell>
          <cell r="E29202" t="str">
            <v>TOC</v>
          </cell>
          <cell r="F29202" t="str">
            <v>Sewer</v>
          </cell>
        </row>
        <row r="29203">
          <cell r="B29203">
            <v>42928.38</v>
          </cell>
          <cell r="C29203">
            <v>2015</v>
          </cell>
          <cell r="D29203" t="str">
            <v>412250  Fuel (Petrol, Diesel and Fuel Oil)</v>
          </cell>
          <cell r="E29203" t="str">
            <v>District 3</v>
          </cell>
          <cell r="F29203" t="str">
            <v>Sewer</v>
          </cell>
        </row>
        <row r="29204">
          <cell r="B29204">
            <v>0</v>
          </cell>
          <cell r="C29204">
            <v>2015</v>
          </cell>
          <cell r="D29204" t="str">
            <v>412250  Fuel (Petrol, Diesel and Fuel Oil)</v>
          </cell>
          <cell r="E29204" t="str">
            <v>District 3</v>
          </cell>
          <cell r="F29204" t="str">
            <v>Sewer</v>
          </cell>
        </row>
        <row r="29205">
          <cell r="B29205">
            <v>301401.40000000002</v>
          </cell>
          <cell r="C29205">
            <v>2015</v>
          </cell>
          <cell r="D29205" t="str">
            <v>412250  Fuel (Petrol, Diesel and Fuel Oil)</v>
          </cell>
          <cell r="E29205" t="str">
            <v>District 4</v>
          </cell>
          <cell r="F29205" t="str">
            <v>Sewer</v>
          </cell>
        </row>
        <row r="29206">
          <cell r="B29206">
            <v>366270.03</v>
          </cell>
          <cell r="C29206">
            <v>2015</v>
          </cell>
          <cell r="D29206" t="str">
            <v>412250  Fuel (Petrol, Diesel and Fuel Oil)</v>
          </cell>
          <cell r="E29206" t="str">
            <v>District 4</v>
          </cell>
          <cell r="F29206" t="str">
            <v>Sewer</v>
          </cell>
        </row>
        <row r="29207">
          <cell r="B29207">
            <v>51928.13</v>
          </cell>
          <cell r="C29207">
            <v>2015</v>
          </cell>
          <cell r="D29207" t="str">
            <v>412250  Fuel (Petrol, Diesel and Fuel Oil)</v>
          </cell>
          <cell r="E29207" t="str">
            <v>District 4</v>
          </cell>
          <cell r="F29207" t="str">
            <v>Sewer</v>
          </cell>
        </row>
        <row r="29208">
          <cell r="B29208">
            <v>0</v>
          </cell>
          <cell r="C29208">
            <v>2015</v>
          </cell>
          <cell r="D29208" t="str">
            <v>412250  Fuel (Petrol, Diesel and Fuel Oil)</v>
          </cell>
          <cell r="E29208" t="str">
            <v>District 6</v>
          </cell>
          <cell r="F29208" t="str">
            <v>Sewer</v>
          </cell>
        </row>
        <row r="29209">
          <cell r="B29209">
            <v>5337.81</v>
          </cell>
          <cell r="C29209">
            <v>2015</v>
          </cell>
          <cell r="D29209" t="str">
            <v>412250  Fuel (Petrol, Diesel and Fuel Oil)</v>
          </cell>
          <cell r="E29209" t="str">
            <v>District 6</v>
          </cell>
          <cell r="F29209" t="str">
            <v>Sewer</v>
          </cell>
        </row>
        <row r="29210">
          <cell r="B29210">
            <v>65131.01</v>
          </cell>
          <cell r="C29210">
            <v>2015</v>
          </cell>
          <cell r="D29210" t="str">
            <v>412250  Fuel (Petrol, Diesel and Fuel Oil)</v>
          </cell>
          <cell r="E29210" t="str">
            <v>District 6</v>
          </cell>
          <cell r="F29210" t="str">
            <v>Sewer</v>
          </cell>
        </row>
        <row r="29211">
          <cell r="B29211">
            <v>3501.65</v>
          </cell>
          <cell r="C29211">
            <v>2015</v>
          </cell>
          <cell r="D29211" t="str">
            <v>412250  Fuel (Petrol, Diesel and Fuel Oil)</v>
          </cell>
          <cell r="E29211" t="str">
            <v>District 6</v>
          </cell>
          <cell r="F29211" t="str">
            <v>Sewer</v>
          </cell>
        </row>
        <row r="29212">
          <cell r="B29212">
            <v>8407.4500000000007</v>
          </cell>
          <cell r="C29212">
            <v>2015</v>
          </cell>
          <cell r="D29212" t="str">
            <v>412250  Fuel (Petrol, Diesel and Fuel Oil)</v>
          </cell>
          <cell r="E29212" t="str">
            <v>District 6</v>
          </cell>
          <cell r="F29212" t="str">
            <v>Sewer</v>
          </cell>
        </row>
        <row r="29213">
          <cell r="B29213">
            <v>0</v>
          </cell>
          <cell r="C29213">
            <v>2015</v>
          </cell>
          <cell r="D29213" t="str">
            <v>412250  Fuel (Petrol, Diesel and Fuel Oil)</v>
          </cell>
          <cell r="E29213" t="str">
            <v>District 7</v>
          </cell>
          <cell r="F29213" t="str">
            <v>Sewer</v>
          </cell>
        </row>
        <row r="29214">
          <cell r="B29214">
            <v>417884.5</v>
          </cell>
          <cell r="C29214">
            <v>2015</v>
          </cell>
          <cell r="D29214" t="str">
            <v>412250  Fuel (Petrol, Diesel and Fuel Oil)</v>
          </cell>
          <cell r="E29214" t="str">
            <v>District 7</v>
          </cell>
          <cell r="F29214" t="str">
            <v>Sewer</v>
          </cell>
        </row>
        <row r="29215">
          <cell r="B29215">
            <v>400936</v>
          </cell>
          <cell r="C29215">
            <v>2015</v>
          </cell>
          <cell r="D29215" t="str">
            <v>412250  Fuel (Petrol, Diesel and Fuel Oil)</v>
          </cell>
          <cell r="E29215" t="str">
            <v>Informal Settlements</v>
          </cell>
          <cell r="F29215" t="str">
            <v>Water</v>
          </cell>
        </row>
        <row r="29216">
          <cell r="B29216">
            <v>19268.46</v>
          </cell>
          <cell r="C29216">
            <v>2015</v>
          </cell>
          <cell r="D29216" t="str">
            <v>412250  Fuel (Petrol, Diesel and Fuel Oil)</v>
          </cell>
          <cell r="E29216" t="str">
            <v>TOC</v>
          </cell>
          <cell r="F29216" t="str">
            <v>Water</v>
          </cell>
        </row>
        <row r="29217">
          <cell r="B29217">
            <v>0</v>
          </cell>
          <cell r="C29217">
            <v>2015</v>
          </cell>
          <cell r="D29217" t="str">
            <v>412350  Hire Charges</v>
          </cell>
          <cell r="E29217" t="str">
            <v>Planning &amp; Design</v>
          </cell>
          <cell r="F29217" t="str">
            <v>Water</v>
          </cell>
        </row>
        <row r="29218">
          <cell r="B29218">
            <v>2695.8</v>
          </cell>
          <cell r="C29218">
            <v>2015</v>
          </cell>
          <cell r="D29218" t="str">
            <v>412350  Hire Charges</v>
          </cell>
          <cell r="E29218" t="str">
            <v>TOC</v>
          </cell>
          <cell r="F29218" t="str">
            <v>Water</v>
          </cell>
        </row>
        <row r="29219">
          <cell r="B29219">
            <v>50499.27</v>
          </cell>
          <cell r="C29219">
            <v>2015</v>
          </cell>
          <cell r="D29219" t="str">
            <v>412350  Hire Charges</v>
          </cell>
          <cell r="E29219" t="str">
            <v>Informal Settlements</v>
          </cell>
          <cell r="F29219" t="str">
            <v>Water</v>
          </cell>
        </row>
        <row r="29220">
          <cell r="B29220">
            <v>906.46</v>
          </cell>
          <cell r="C29220">
            <v>2015</v>
          </cell>
          <cell r="D29220" t="str">
            <v>412350  Hire Charges</v>
          </cell>
          <cell r="E29220" t="str">
            <v>Logistics</v>
          </cell>
          <cell r="F29220" t="str">
            <v>Water</v>
          </cell>
        </row>
        <row r="29221">
          <cell r="B29221">
            <v>3756.43</v>
          </cell>
          <cell r="C29221">
            <v>2015</v>
          </cell>
          <cell r="D29221" t="str">
            <v>412350  Hire Charges</v>
          </cell>
          <cell r="E29221" t="str">
            <v>Logistics</v>
          </cell>
          <cell r="F29221" t="str">
            <v>Water</v>
          </cell>
        </row>
        <row r="29222">
          <cell r="B29222">
            <v>1996.76</v>
          </cell>
          <cell r="C29222">
            <v>2015</v>
          </cell>
          <cell r="D29222" t="str">
            <v>412350  Hire Charges</v>
          </cell>
          <cell r="E29222" t="str">
            <v>Logistics</v>
          </cell>
          <cell r="F29222" t="str">
            <v>Water</v>
          </cell>
        </row>
        <row r="29223">
          <cell r="B29223">
            <v>14173</v>
          </cell>
          <cell r="C29223">
            <v>2015</v>
          </cell>
          <cell r="D29223" t="str">
            <v>412350  Hire Charges</v>
          </cell>
          <cell r="E29223" t="str">
            <v>Logistics</v>
          </cell>
          <cell r="F29223" t="str">
            <v>Water</v>
          </cell>
        </row>
        <row r="29224">
          <cell r="B29224">
            <v>1953.87</v>
          </cell>
          <cell r="C29224">
            <v>2015</v>
          </cell>
          <cell r="D29224" t="str">
            <v>412350  Hire Charges</v>
          </cell>
          <cell r="E29224" t="str">
            <v>District 1</v>
          </cell>
          <cell r="F29224" t="str">
            <v>Water</v>
          </cell>
        </row>
        <row r="29225">
          <cell r="B29225">
            <v>0</v>
          </cell>
          <cell r="C29225">
            <v>2015</v>
          </cell>
          <cell r="D29225" t="str">
            <v>412350  Hire Charges</v>
          </cell>
          <cell r="E29225" t="str">
            <v>District 6</v>
          </cell>
          <cell r="F29225" t="str">
            <v>Water</v>
          </cell>
        </row>
        <row r="29226">
          <cell r="B29226">
            <v>3433.17</v>
          </cell>
          <cell r="C29226">
            <v>2015</v>
          </cell>
          <cell r="D29226" t="str">
            <v>412350  Hire Charges</v>
          </cell>
          <cell r="E29226" t="str">
            <v>District 8</v>
          </cell>
          <cell r="F29226" t="str">
            <v>Water</v>
          </cell>
        </row>
        <row r="29227">
          <cell r="B29227">
            <v>1694.74</v>
          </cell>
          <cell r="C29227">
            <v>2015</v>
          </cell>
          <cell r="D29227" t="str">
            <v>412350  Hire Charges</v>
          </cell>
          <cell r="E29227" t="str">
            <v>District 6</v>
          </cell>
          <cell r="F29227" t="str">
            <v>Water</v>
          </cell>
        </row>
        <row r="29228">
          <cell r="B29228">
            <v>198.54</v>
          </cell>
          <cell r="C29228">
            <v>2015</v>
          </cell>
          <cell r="D29228" t="str">
            <v>412350  Hire Charges</v>
          </cell>
          <cell r="E29228" t="str">
            <v>District 3</v>
          </cell>
          <cell r="F29228" t="str">
            <v>Water</v>
          </cell>
        </row>
        <row r="29229">
          <cell r="B29229">
            <v>0</v>
          </cell>
          <cell r="C29229">
            <v>2015</v>
          </cell>
          <cell r="D29229" t="str">
            <v>412350  Hire Charges</v>
          </cell>
          <cell r="E29229" t="str">
            <v>District 3</v>
          </cell>
          <cell r="F29229" t="str">
            <v>Water</v>
          </cell>
        </row>
        <row r="29230">
          <cell r="B29230">
            <v>0</v>
          </cell>
          <cell r="C29230">
            <v>2015</v>
          </cell>
          <cell r="D29230" t="str">
            <v>412350  Hire Charges</v>
          </cell>
          <cell r="E29230" t="str">
            <v>District 3</v>
          </cell>
          <cell r="F29230" t="str">
            <v>Water</v>
          </cell>
        </row>
        <row r="29231">
          <cell r="B29231">
            <v>0</v>
          </cell>
          <cell r="C29231">
            <v>2015</v>
          </cell>
          <cell r="D29231" t="str">
            <v>412350  Hire Charges</v>
          </cell>
          <cell r="E29231" t="str">
            <v>District 4</v>
          </cell>
          <cell r="F29231" t="str">
            <v>Water</v>
          </cell>
        </row>
        <row r="29232">
          <cell r="B29232">
            <v>0</v>
          </cell>
          <cell r="C29232">
            <v>2015</v>
          </cell>
          <cell r="D29232" t="str">
            <v>412350  Hire Charges</v>
          </cell>
          <cell r="E29232" t="str">
            <v>District 4</v>
          </cell>
          <cell r="F29232" t="str">
            <v>Water</v>
          </cell>
        </row>
        <row r="29233">
          <cell r="B29233">
            <v>382.93</v>
          </cell>
          <cell r="C29233">
            <v>2015</v>
          </cell>
          <cell r="D29233" t="str">
            <v>412350  Hire Charges</v>
          </cell>
          <cell r="E29233" t="str">
            <v>District 4</v>
          </cell>
          <cell r="F29233" t="str">
            <v>Water</v>
          </cell>
        </row>
        <row r="29234">
          <cell r="B29234">
            <v>1302.57</v>
          </cell>
          <cell r="C29234">
            <v>2015</v>
          </cell>
          <cell r="D29234" t="str">
            <v>412350  Hire Charges</v>
          </cell>
          <cell r="E29234" t="str">
            <v>District 4</v>
          </cell>
          <cell r="F29234" t="str">
            <v>Water</v>
          </cell>
        </row>
        <row r="29235">
          <cell r="B29235">
            <v>228.79</v>
          </cell>
          <cell r="C29235">
            <v>2015</v>
          </cell>
          <cell r="D29235" t="str">
            <v>412350  Hire Charges</v>
          </cell>
          <cell r="E29235" t="str">
            <v>District 4</v>
          </cell>
          <cell r="F29235" t="str">
            <v>Water</v>
          </cell>
        </row>
        <row r="29236">
          <cell r="B29236">
            <v>0</v>
          </cell>
          <cell r="C29236">
            <v>2015</v>
          </cell>
          <cell r="D29236" t="str">
            <v>412350  Hire Charges</v>
          </cell>
          <cell r="E29236" t="str">
            <v>District 6</v>
          </cell>
          <cell r="F29236" t="str">
            <v>Water</v>
          </cell>
        </row>
        <row r="29237">
          <cell r="B29237">
            <v>0</v>
          </cell>
          <cell r="C29237">
            <v>2015</v>
          </cell>
          <cell r="D29237" t="str">
            <v>412350  Hire Charges</v>
          </cell>
          <cell r="E29237" t="str">
            <v>District 6</v>
          </cell>
          <cell r="F29237" t="str">
            <v>Water</v>
          </cell>
        </row>
        <row r="29238">
          <cell r="B29238">
            <v>397.08</v>
          </cell>
          <cell r="C29238">
            <v>2015</v>
          </cell>
          <cell r="D29238" t="str">
            <v>412350  Hire Charges</v>
          </cell>
          <cell r="E29238" t="str">
            <v>District 6</v>
          </cell>
          <cell r="F29238" t="str">
            <v>Water</v>
          </cell>
        </row>
        <row r="29239">
          <cell r="B29239">
            <v>3626.01</v>
          </cell>
          <cell r="C29239">
            <v>2015</v>
          </cell>
          <cell r="D29239" t="str">
            <v>412350  Hire Charges</v>
          </cell>
          <cell r="E29239" t="str">
            <v>District 6</v>
          </cell>
          <cell r="F29239" t="str">
            <v>Water</v>
          </cell>
        </row>
        <row r="29240">
          <cell r="B29240">
            <v>1530.1</v>
          </cell>
          <cell r="C29240">
            <v>2015</v>
          </cell>
          <cell r="D29240" t="str">
            <v>412350  Hire Charges</v>
          </cell>
          <cell r="E29240" t="str">
            <v>District 6</v>
          </cell>
          <cell r="F29240" t="str">
            <v>Water</v>
          </cell>
        </row>
        <row r="29241">
          <cell r="B29241">
            <v>651.29</v>
          </cell>
          <cell r="C29241">
            <v>2015</v>
          </cell>
          <cell r="D29241" t="str">
            <v>412350  Hire Charges</v>
          </cell>
          <cell r="E29241" t="str">
            <v>District 6</v>
          </cell>
          <cell r="F29241" t="str">
            <v>Water</v>
          </cell>
        </row>
        <row r="29242">
          <cell r="B29242">
            <v>198.54</v>
          </cell>
          <cell r="C29242">
            <v>2015</v>
          </cell>
          <cell r="D29242" t="str">
            <v>412350  Hire Charges</v>
          </cell>
          <cell r="E29242" t="str">
            <v>District 8</v>
          </cell>
          <cell r="F29242" t="str">
            <v>Water</v>
          </cell>
        </row>
        <row r="29243">
          <cell r="B29243">
            <v>202300.28</v>
          </cell>
          <cell r="C29243">
            <v>2015</v>
          </cell>
          <cell r="D29243" t="str">
            <v>412350  Hire Charges</v>
          </cell>
          <cell r="E29243" t="str">
            <v>District 8</v>
          </cell>
          <cell r="F29243" t="str">
            <v>Water</v>
          </cell>
        </row>
        <row r="29244">
          <cell r="B29244">
            <v>0</v>
          </cell>
          <cell r="C29244">
            <v>2015</v>
          </cell>
          <cell r="D29244" t="str">
            <v>412350  Hire Charges</v>
          </cell>
          <cell r="E29244" t="str">
            <v>Informal Settlements</v>
          </cell>
          <cell r="F29244" t="str">
            <v>Water</v>
          </cell>
        </row>
        <row r="29245">
          <cell r="B29245">
            <v>0</v>
          </cell>
          <cell r="C29245">
            <v>2015</v>
          </cell>
          <cell r="D29245" t="str">
            <v>412350  Hire Charges</v>
          </cell>
          <cell r="E29245" t="str">
            <v>Informal Settlements</v>
          </cell>
          <cell r="F29245" t="str">
            <v>Sewer</v>
          </cell>
        </row>
        <row r="29246">
          <cell r="B29246">
            <v>0</v>
          </cell>
          <cell r="C29246">
            <v>2015</v>
          </cell>
          <cell r="D29246" t="str">
            <v>412350  Hire Charges</v>
          </cell>
          <cell r="E29246" t="str">
            <v>Planning &amp; Design</v>
          </cell>
          <cell r="F29246" t="str">
            <v>Sewer</v>
          </cell>
        </row>
        <row r="29247">
          <cell r="B29247">
            <v>0</v>
          </cell>
          <cell r="C29247">
            <v>2015</v>
          </cell>
          <cell r="D29247" t="str">
            <v>412350  Hire Charges</v>
          </cell>
          <cell r="E29247" t="str">
            <v>TOC</v>
          </cell>
          <cell r="F29247" t="str">
            <v>Sewer</v>
          </cell>
        </row>
        <row r="29248">
          <cell r="B29248">
            <v>-173483.87</v>
          </cell>
          <cell r="C29248">
            <v>2015</v>
          </cell>
          <cell r="D29248" t="str">
            <v>412350  Hire Charges</v>
          </cell>
          <cell r="E29248" t="str">
            <v>Informal Settlements</v>
          </cell>
          <cell r="F29248" t="str">
            <v>Sewer</v>
          </cell>
        </row>
        <row r="29249">
          <cell r="B29249">
            <v>18983.77</v>
          </cell>
          <cell r="C29249">
            <v>2015</v>
          </cell>
          <cell r="D29249" t="str">
            <v>412350  Hire Charges</v>
          </cell>
          <cell r="E29249" t="str">
            <v>Logistics</v>
          </cell>
          <cell r="F29249" t="str">
            <v>Sewer</v>
          </cell>
        </row>
        <row r="29250">
          <cell r="B29250">
            <v>0</v>
          </cell>
          <cell r="C29250">
            <v>2015</v>
          </cell>
          <cell r="D29250" t="str">
            <v>412350  Hire Charges</v>
          </cell>
          <cell r="E29250" t="str">
            <v>Logistics</v>
          </cell>
          <cell r="F29250" t="str">
            <v>Sewer</v>
          </cell>
        </row>
        <row r="29251">
          <cell r="B29251">
            <v>3044.16</v>
          </cell>
          <cell r="C29251">
            <v>2015</v>
          </cell>
          <cell r="D29251" t="str">
            <v>412350  Hire Charges</v>
          </cell>
          <cell r="E29251" t="str">
            <v>Logistics</v>
          </cell>
          <cell r="F29251" t="str">
            <v>Sewer</v>
          </cell>
        </row>
        <row r="29252">
          <cell r="B29252">
            <v>0</v>
          </cell>
          <cell r="C29252">
            <v>2015</v>
          </cell>
          <cell r="D29252" t="str">
            <v>412350  Hire Charges</v>
          </cell>
          <cell r="E29252" t="str">
            <v>Logistics</v>
          </cell>
          <cell r="F29252" t="str">
            <v>Sewer</v>
          </cell>
        </row>
        <row r="29253">
          <cell r="B29253">
            <v>1303.82</v>
          </cell>
          <cell r="C29253">
            <v>2015</v>
          </cell>
          <cell r="D29253" t="str">
            <v>412350  Hire Charges</v>
          </cell>
          <cell r="E29253" t="str">
            <v>District 1</v>
          </cell>
          <cell r="F29253" t="str">
            <v>Sewer</v>
          </cell>
        </row>
        <row r="29254">
          <cell r="B29254">
            <v>0</v>
          </cell>
          <cell r="C29254">
            <v>2015</v>
          </cell>
          <cell r="D29254" t="str">
            <v>412350  Hire Charges</v>
          </cell>
          <cell r="E29254" t="str">
            <v>District 1</v>
          </cell>
          <cell r="F29254" t="str">
            <v>Sewer</v>
          </cell>
        </row>
        <row r="29255">
          <cell r="B29255">
            <v>2130.58</v>
          </cell>
          <cell r="C29255">
            <v>2015</v>
          </cell>
          <cell r="D29255" t="str">
            <v>412350  Hire Charges</v>
          </cell>
          <cell r="E29255" t="str">
            <v>District 7</v>
          </cell>
          <cell r="F29255" t="str">
            <v>Sewer</v>
          </cell>
        </row>
        <row r="29256">
          <cell r="B29256">
            <v>0</v>
          </cell>
          <cell r="C29256">
            <v>2015</v>
          </cell>
          <cell r="D29256" t="str">
            <v>412350  Hire Charges</v>
          </cell>
          <cell r="E29256" t="str">
            <v>District 6</v>
          </cell>
          <cell r="F29256" t="str">
            <v>Sewer</v>
          </cell>
        </row>
        <row r="29257">
          <cell r="B29257">
            <v>0</v>
          </cell>
          <cell r="C29257">
            <v>2015</v>
          </cell>
          <cell r="D29257" t="str">
            <v>412350  Hire Charges</v>
          </cell>
          <cell r="E29257" t="str">
            <v>District 7</v>
          </cell>
          <cell r="F29257" t="str">
            <v>Sewer</v>
          </cell>
        </row>
        <row r="29258">
          <cell r="B29258">
            <v>0</v>
          </cell>
          <cell r="C29258">
            <v>2015</v>
          </cell>
          <cell r="D29258" t="str">
            <v>412350  Hire Charges</v>
          </cell>
          <cell r="E29258" t="str">
            <v>District 7</v>
          </cell>
          <cell r="F29258" t="str">
            <v>Sewer</v>
          </cell>
        </row>
        <row r="29259">
          <cell r="B29259">
            <v>647.04</v>
          </cell>
          <cell r="C29259">
            <v>2015</v>
          </cell>
          <cell r="D29259" t="str">
            <v>412350  Hire Charges</v>
          </cell>
          <cell r="E29259" t="str">
            <v>District 3</v>
          </cell>
          <cell r="F29259" t="str">
            <v>Sewer</v>
          </cell>
        </row>
        <row r="29260">
          <cell r="B29260">
            <v>0</v>
          </cell>
          <cell r="C29260">
            <v>2015</v>
          </cell>
          <cell r="D29260" t="str">
            <v>412350  Hire Charges</v>
          </cell>
          <cell r="E29260" t="str">
            <v>District 3</v>
          </cell>
          <cell r="F29260" t="str">
            <v>Sewer</v>
          </cell>
        </row>
        <row r="29261">
          <cell r="B29261">
            <v>0</v>
          </cell>
          <cell r="C29261">
            <v>2015</v>
          </cell>
          <cell r="D29261" t="str">
            <v>412350  Hire Charges</v>
          </cell>
          <cell r="E29261" t="str">
            <v>District 3</v>
          </cell>
          <cell r="F29261" t="str">
            <v>Sewer</v>
          </cell>
        </row>
        <row r="29262">
          <cell r="B29262">
            <v>129.52000000000001</v>
          </cell>
          <cell r="C29262">
            <v>2015</v>
          </cell>
          <cell r="D29262" t="str">
            <v>412350  Hire Charges</v>
          </cell>
          <cell r="E29262" t="str">
            <v>District 4</v>
          </cell>
          <cell r="F29262" t="str">
            <v>Sewer</v>
          </cell>
        </row>
        <row r="29263">
          <cell r="B29263">
            <v>474.58</v>
          </cell>
          <cell r="C29263">
            <v>2015</v>
          </cell>
          <cell r="D29263" t="str">
            <v>412350  Hire Charges</v>
          </cell>
          <cell r="E29263" t="str">
            <v>District 4</v>
          </cell>
          <cell r="F29263" t="str">
            <v>Sewer</v>
          </cell>
        </row>
        <row r="29264">
          <cell r="B29264">
            <v>99.27</v>
          </cell>
          <cell r="C29264">
            <v>2015</v>
          </cell>
          <cell r="D29264" t="str">
            <v>412350  Hire Charges</v>
          </cell>
          <cell r="E29264" t="str">
            <v>District 4</v>
          </cell>
          <cell r="F29264" t="str">
            <v>Sewer</v>
          </cell>
        </row>
        <row r="29265">
          <cell r="B29265">
            <v>198.54</v>
          </cell>
          <cell r="C29265">
            <v>2015</v>
          </cell>
          <cell r="D29265" t="str">
            <v>412350  Hire Charges</v>
          </cell>
          <cell r="E29265" t="str">
            <v>District 6</v>
          </cell>
          <cell r="F29265" t="str">
            <v>Sewer</v>
          </cell>
        </row>
        <row r="29266">
          <cell r="B29266">
            <v>520.92999999999995</v>
          </cell>
          <cell r="C29266">
            <v>2015</v>
          </cell>
          <cell r="D29266" t="str">
            <v>412350  Hire Charges</v>
          </cell>
          <cell r="E29266" t="str">
            <v>District 6</v>
          </cell>
          <cell r="F29266" t="str">
            <v>Sewer</v>
          </cell>
        </row>
        <row r="29267">
          <cell r="B29267">
            <v>1302.58</v>
          </cell>
          <cell r="C29267">
            <v>2015</v>
          </cell>
          <cell r="D29267" t="str">
            <v>412350  Hire Charges</v>
          </cell>
          <cell r="E29267" t="str">
            <v>District 6</v>
          </cell>
          <cell r="F29267" t="str">
            <v>Sewer</v>
          </cell>
        </row>
        <row r="29268">
          <cell r="B29268">
            <v>0</v>
          </cell>
          <cell r="C29268">
            <v>2015</v>
          </cell>
          <cell r="D29268" t="str">
            <v>412350  Hire Charges</v>
          </cell>
          <cell r="E29268" t="str">
            <v>District 6</v>
          </cell>
          <cell r="F29268" t="str">
            <v>Sewer</v>
          </cell>
        </row>
        <row r="29269">
          <cell r="B29269">
            <v>0</v>
          </cell>
          <cell r="C29269">
            <v>2015</v>
          </cell>
          <cell r="D29269" t="str">
            <v>412350  Hire Charges</v>
          </cell>
          <cell r="E29269" t="str">
            <v>District 6</v>
          </cell>
          <cell r="F29269" t="str">
            <v>Sewer</v>
          </cell>
        </row>
        <row r="29270">
          <cell r="B29270">
            <v>750.56</v>
          </cell>
          <cell r="C29270">
            <v>2015</v>
          </cell>
          <cell r="D29270" t="str">
            <v>412350  Hire Charges</v>
          </cell>
          <cell r="E29270" t="str">
            <v>District 6</v>
          </cell>
          <cell r="F29270" t="str">
            <v>Sewer</v>
          </cell>
        </row>
        <row r="29271">
          <cell r="B29271">
            <v>0</v>
          </cell>
          <cell r="C29271">
            <v>2015</v>
          </cell>
          <cell r="D29271" t="str">
            <v>412350  Hire Charges</v>
          </cell>
          <cell r="E29271" t="str">
            <v>District 7</v>
          </cell>
          <cell r="F29271" t="str">
            <v>Sewer</v>
          </cell>
        </row>
        <row r="29272">
          <cell r="B29272">
            <v>120354.54</v>
          </cell>
          <cell r="C29272">
            <v>2015</v>
          </cell>
          <cell r="D29272" t="str">
            <v>412350  Hire Charges</v>
          </cell>
          <cell r="E29272" t="str">
            <v>District 7</v>
          </cell>
          <cell r="F29272" t="str">
            <v>Sewer</v>
          </cell>
        </row>
        <row r="29273">
          <cell r="B29273">
            <v>7475355.6799999997</v>
          </cell>
          <cell r="C29273">
            <v>2015</v>
          </cell>
          <cell r="D29273" t="str">
            <v>412360  Hire of LDV, P/Van, Bus, Special Vehicle</v>
          </cell>
          <cell r="E29273" t="str">
            <v>District 8</v>
          </cell>
          <cell r="F29273" t="str">
            <v>Water</v>
          </cell>
        </row>
        <row r="29274">
          <cell r="B29274">
            <v>0</v>
          </cell>
          <cell r="C29274">
            <v>2015</v>
          </cell>
          <cell r="D29274" t="str">
            <v>412360  Hire of LDV, P/Van, Bus, Special Vehicle</v>
          </cell>
          <cell r="E29274" t="str">
            <v>District 8</v>
          </cell>
          <cell r="F29274" t="str">
            <v>Water</v>
          </cell>
        </row>
        <row r="29275">
          <cell r="B29275">
            <v>58853.96</v>
          </cell>
          <cell r="C29275">
            <v>2015</v>
          </cell>
          <cell r="D29275" t="str">
            <v>412360  Hire of LDV, P/Van, Bus, Special Vehicle</v>
          </cell>
          <cell r="E29275" t="str">
            <v>District 6</v>
          </cell>
          <cell r="F29275" t="str">
            <v>Water</v>
          </cell>
        </row>
        <row r="29276">
          <cell r="B29276">
            <v>6706.22</v>
          </cell>
          <cell r="C29276">
            <v>2015</v>
          </cell>
          <cell r="D29276" t="str">
            <v>412360  Hire of LDV, P/Van, Bus, Special Vehicle</v>
          </cell>
          <cell r="E29276" t="str">
            <v>District 6</v>
          </cell>
          <cell r="F29276" t="str">
            <v>Water</v>
          </cell>
        </row>
        <row r="29277">
          <cell r="B29277">
            <v>8400</v>
          </cell>
          <cell r="C29277">
            <v>2015</v>
          </cell>
          <cell r="D29277" t="str">
            <v>412360  Hire of LDV, P/Van, Bus, Special Vehicle</v>
          </cell>
          <cell r="E29277" t="str">
            <v>District 6</v>
          </cell>
          <cell r="F29277" t="str">
            <v>Water</v>
          </cell>
        </row>
        <row r="29278">
          <cell r="B29278">
            <v>42266.76</v>
          </cell>
          <cell r="C29278">
            <v>2015</v>
          </cell>
          <cell r="D29278" t="str">
            <v>412360  Hire of LDV, P/Van, Bus, Special Vehicle</v>
          </cell>
          <cell r="E29278" t="str">
            <v>District 6</v>
          </cell>
          <cell r="F29278" t="str">
            <v>Water</v>
          </cell>
        </row>
        <row r="29279">
          <cell r="B29279">
            <v>-8539.44</v>
          </cell>
          <cell r="C29279">
            <v>2015</v>
          </cell>
          <cell r="D29279" t="str">
            <v>412360  Hire of LDV, P/Van, Bus, Special Vehicle</v>
          </cell>
          <cell r="E29279" t="str">
            <v>District 6</v>
          </cell>
          <cell r="F29279" t="str">
            <v>Water</v>
          </cell>
        </row>
        <row r="29280">
          <cell r="B29280">
            <v>0</v>
          </cell>
          <cell r="C29280">
            <v>2015</v>
          </cell>
          <cell r="D29280" t="str">
            <v>412360  Hire of LDV, P/Van, Bus, Special Vehicle</v>
          </cell>
          <cell r="E29280" t="str">
            <v>District 8</v>
          </cell>
          <cell r="F29280" t="str">
            <v>Water</v>
          </cell>
        </row>
        <row r="29281">
          <cell r="B29281">
            <v>0</v>
          </cell>
          <cell r="C29281">
            <v>2015</v>
          </cell>
          <cell r="D29281" t="str">
            <v>412360  Hire of LDV, P/Van, Bus, Special Vehicle</v>
          </cell>
          <cell r="E29281" t="str">
            <v>District 4</v>
          </cell>
          <cell r="F29281" t="str">
            <v>Water</v>
          </cell>
        </row>
        <row r="29282">
          <cell r="B29282">
            <v>154398.78</v>
          </cell>
          <cell r="C29282">
            <v>2015</v>
          </cell>
          <cell r="D29282" t="str">
            <v>412360  Hire of LDV, P/Van, Bus, Special Vehicle</v>
          </cell>
          <cell r="E29282" t="str">
            <v>District 4</v>
          </cell>
          <cell r="F29282" t="str">
            <v>Water</v>
          </cell>
        </row>
        <row r="29283">
          <cell r="B29283">
            <v>1685003.89</v>
          </cell>
          <cell r="C29283">
            <v>2015</v>
          </cell>
          <cell r="D29283" t="str">
            <v>412360  Hire of LDV, P/Van, Bus, Special Vehicle</v>
          </cell>
          <cell r="E29283" t="str">
            <v>District 4</v>
          </cell>
          <cell r="F29283" t="str">
            <v>Water</v>
          </cell>
        </row>
        <row r="29284">
          <cell r="B29284">
            <v>0</v>
          </cell>
          <cell r="C29284">
            <v>2015</v>
          </cell>
          <cell r="D29284" t="str">
            <v>412360  Hire of LDV, P/Van, Bus, Special Vehicle</v>
          </cell>
          <cell r="E29284" t="str">
            <v>District 3</v>
          </cell>
          <cell r="F29284" t="str">
            <v>Water</v>
          </cell>
        </row>
        <row r="29285">
          <cell r="B29285">
            <v>0</v>
          </cell>
          <cell r="C29285">
            <v>2015</v>
          </cell>
          <cell r="D29285" t="str">
            <v>412360  Hire of LDV, P/Van, Bus, Special Vehicle</v>
          </cell>
          <cell r="E29285" t="str">
            <v>District 3</v>
          </cell>
          <cell r="F29285" t="str">
            <v>Water</v>
          </cell>
        </row>
        <row r="29286">
          <cell r="B29286">
            <v>45200</v>
          </cell>
          <cell r="C29286">
            <v>2015</v>
          </cell>
          <cell r="D29286" t="str">
            <v>412360  Hire of LDV, P/Van, Bus, Special Vehicle</v>
          </cell>
          <cell r="E29286" t="str">
            <v>District 3</v>
          </cell>
          <cell r="F29286" t="str">
            <v>Water</v>
          </cell>
        </row>
        <row r="29287">
          <cell r="B29287">
            <v>24469.58</v>
          </cell>
          <cell r="C29287">
            <v>2015</v>
          </cell>
          <cell r="D29287" t="str">
            <v>412360  Hire of LDV, P/Van, Bus, Special Vehicle</v>
          </cell>
          <cell r="E29287" t="str">
            <v>District 6</v>
          </cell>
          <cell r="F29287" t="str">
            <v>Water</v>
          </cell>
        </row>
        <row r="29288">
          <cell r="B29288">
            <v>74023.17</v>
          </cell>
          <cell r="C29288">
            <v>2015</v>
          </cell>
          <cell r="D29288" t="str">
            <v>412360  Hire of LDV, P/Van, Bus, Special Vehicle</v>
          </cell>
          <cell r="E29288" t="str">
            <v>District 8</v>
          </cell>
          <cell r="F29288" t="str">
            <v>Water</v>
          </cell>
        </row>
        <row r="29289">
          <cell r="B29289">
            <v>37646.85</v>
          </cell>
          <cell r="C29289">
            <v>2015</v>
          </cell>
          <cell r="D29289" t="str">
            <v>412360  Hire of LDV, P/Van, Bus, Special Vehicle</v>
          </cell>
          <cell r="E29289" t="str">
            <v>District 1</v>
          </cell>
          <cell r="F29289" t="str">
            <v>Water</v>
          </cell>
        </row>
        <row r="29290">
          <cell r="B29290">
            <v>6619.4</v>
          </cell>
          <cell r="C29290">
            <v>2015</v>
          </cell>
          <cell r="D29290" t="str">
            <v>412360  Hire of LDV, P/Van, Bus, Special Vehicle</v>
          </cell>
          <cell r="E29290" t="str">
            <v>District 1</v>
          </cell>
          <cell r="F29290" t="str">
            <v>Water</v>
          </cell>
        </row>
        <row r="29291">
          <cell r="B29291">
            <v>0</v>
          </cell>
          <cell r="C29291">
            <v>2015</v>
          </cell>
          <cell r="D29291" t="str">
            <v>412360  Hire of LDV, P/Van, Bus, Special Vehicle</v>
          </cell>
          <cell r="E29291" t="str">
            <v>Logistics</v>
          </cell>
          <cell r="F29291" t="str">
            <v>Water</v>
          </cell>
        </row>
        <row r="29292">
          <cell r="B29292">
            <v>63907.75</v>
          </cell>
          <cell r="C29292">
            <v>2015</v>
          </cell>
          <cell r="D29292" t="str">
            <v>412360  Hire of LDV, P/Van, Bus, Special Vehicle</v>
          </cell>
          <cell r="E29292" t="str">
            <v>Logistics</v>
          </cell>
          <cell r="F29292" t="str">
            <v>Water</v>
          </cell>
        </row>
        <row r="29293">
          <cell r="B29293">
            <v>-5682.6</v>
          </cell>
          <cell r="C29293">
            <v>2015</v>
          </cell>
          <cell r="D29293" t="str">
            <v>412360  Hire of LDV, P/Van, Bus, Special Vehicle</v>
          </cell>
          <cell r="E29293" t="str">
            <v>Logistics</v>
          </cell>
          <cell r="F29293" t="str">
            <v>Water</v>
          </cell>
        </row>
        <row r="29294">
          <cell r="B29294">
            <v>55323.9</v>
          </cell>
          <cell r="C29294">
            <v>2015</v>
          </cell>
          <cell r="D29294" t="str">
            <v>412360  Hire of LDV, P/Van, Bus, Special Vehicle</v>
          </cell>
          <cell r="E29294" t="str">
            <v>Logistics</v>
          </cell>
          <cell r="F29294" t="str">
            <v>Water</v>
          </cell>
        </row>
        <row r="29295">
          <cell r="B29295">
            <v>397139.66</v>
          </cell>
          <cell r="C29295">
            <v>2015</v>
          </cell>
          <cell r="D29295" t="str">
            <v>412360  Hire of LDV, P/Van, Bus, Special Vehicle</v>
          </cell>
          <cell r="E29295" t="str">
            <v>Informal Settlements</v>
          </cell>
          <cell r="F29295" t="str">
            <v>Water</v>
          </cell>
        </row>
        <row r="29296">
          <cell r="B29296">
            <v>231707.6</v>
          </cell>
          <cell r="C29296">
            <v>2015</v>
          </cell>
          <cell r="D29296" t="str">
            <v>412360  Hire of LDV, P/Van, Bus, Special Vehicle</v>
          </cell>
          <cell r="E29296" t="str">
            <v>Informal Settlements</v>
          </cell>
          <cell r="F29296" t="str">
            <v>Water</v>
          </cell>
        </row>
        <row r="29297">
          <cell r="B29297">
            <v>0</v>
          </cell>
          <cell r="C29297">
            <v>2015</v>
          </cell>
          <cell r="D29297" t="str">
            <v>412360  Hire of LDV, P/Van, Bus, Special Vehicle</v>
          </cell>
          <cell r="E29297" t="str">
            <v>Logistics</v>
          </cell>
          <cell r="F29297" t="str">
            <v>Water</v>
          </cell>
        </row>
        <row r="29298">
          <cell r="B29298">
            <v>150827.9</v>
          </cell>
          <cell r="C29298">
            <v>2015</v>
          </cell>
          <cell r="D29298" t="str">
            <v>412360  Hire of LDV, P/Van, Bus, Special Vehicle</v>
          </cell>
          <cell r="E29298" t="str">
            <v>District 7</v>
          </cell>
          <cell r="F29298" t="str">
            <v>Sewer</v>
          </cell>
        </row>
        <row r="29299">
          <cell r="B29299">
            <v>62949.3</v>
          </cell>
          <cell r="C29299">
            <v>2015</v>
          </cell>
          <cell r="D29299" t="str">
            <v>412360  Hire of LDV, P/Van, Bus, Special Vehicle</v>
          </cell>
          <cell r="E29299" t="str">
            <v>District 7</v>
          </cell>
          <cell r="F29299" t="str">
            <v>Sewer</v>
          </cell>
        </row>
        <row r="29300">
          <cell r="B29300">
            <v>0</v>
          </cell>
          <cell r="C29300">
            <v>2015</v>
          </cell>
          <cell r="D29300" t="str">
            <v>412360  Hire of LDV, P/Van, Bus, Special Vehicle</v>
          </cell>
          <cell r="E29300" t="str">
            <v>District 6</v>
          </cell>
          <cell r="F29300" t="str">
            <v>Sewer</v>
          </cell>
        </row>
        <row r="29301">
          <cell r="B29301">
            <v>89118.84</v>
          </cell>
          <cell r="C29301">
            <v>2015</v>
          </cell>
          <cell r="D29301" t="str">
            <v>412360  Hire of LDV, P/Van, Bus, Special Vehicle</v>
          </cell>
          <cell r="E29301" t="str">
            <v>District 6</v>
          </cell>
          <cell r="F29301" t="str">
            <v>Sewer</v>
          </cell>
        </row>
        <row r="29302">
          <cell r="B29302">
            <v>66447.42</v>
          </cell>
          <cell r="C29302">
            <v>2015</v>
          </cell>
          <cell r="D29302" t="str">
            <v>412360  Hire of LDV, P/Van, Bus, Special Vehicle</v>
          </cell>
          <cell r="E29302" t="str">
            <v>District 6</v>
          </cell>
          <cell r="F29302" t="str">
            <v>Sewer</v>
          </cell>
        </row>
        <row r="29303">
          <cell r="B29303">
            <v>0</v>
          </cell>
          <cell r="C29303">
            <v>2015</v>
          </cell>
          <cell r="D29303" t="str">
            <v>412360  Hire of LDV, P/Van, Bus, Special Vehicle</v>
          </cell>
          <cell r="E29303" t="str">
            <v>District 6</v>
          </cell>
          <cell r="F29303" t="str">
            <v>Sewer</v>
          </cell>
        </row>
        <row r="29304">
          <cell r="B29304">
            <v>801950.46</v>
          </cell>
          <cell r="C29304">
            <v>2015</v>
          </cell>
          <cell r="D29304" t="str">
            <v>412360  Hire of LDV, P/Van, Bus, Special Vehicle</v>
          </cell>
          <cell r="E29304" t="str">
            <v>District 4</v>
          </cell>
          <cell r="F29304" t="str">
            <v>Sewer</v>
          </cell>
        </row>
        <row r="29305">
          <cell r="B29305">
            <v>154618.28</v>
          </cell>
          <cell r="C29305">
            <v>2015</v>
          </cell>
          <cell r="D29305" t="str">
            <v>412360  Hire of LDV, P/Van, Bus, Special Vehicle</v>
          </cell>
          <cell r="E29305" t="str">
            <v>District 4</v>
          </cell>
          <cell r="F29305" t="str">
            <v>Sewer</v>
          </cell>
        </row>
        <row r="29306">
          <cell r="B29306">
            <v>518921.94</v>
          </cell>
          <cell r="C29306">
            <v>2015</v>
          </cell>
          <cell r="D29306" t="str">
            <v>412360  Hire of LDV, P/Van, Bus, Special Vehicle</v>
          </cell>
          <cell r="E29306" t="str">
            <v>District 4</v>
          </cell>
          <cell r="F29306" t="str">
            <v>Sewer</v>
          </cell>
        </row>
        <row r="29307">
          <cell r="B29307">
            <v>60245.15</v>
          </cell>
          <cell r="C29307">
            <v>2015</v>
          </cell>
          <cell r="D29307" t="str">
            <v>412360  Hire of LDV, P/Van, Bus, Special Vehicle</v>
          </cell>
          <cell r="E29307" t="str">
            <v>District 3</v>
          </cell>
          <cell r="F29307" t="str">
            <v>Sewer</v>
          </cell>
        </row>
        <row r="29308">
          <cell r="B29308">
            <v>102104</v>
          </cell>
          <cell r="C29308">
            <v>2015</v>
          </cell>
          <cell r="D29308" t="str">
            <v>412360  Hire of LDV, P/Van, Bus, Special Vehicle</v>
          </cell>
          <cell r="E29308" t="str">
            <v>District 6</v>
          </cell>
          <cell r="F29308" t="str">
            <v>Sewer</v>
          </cell>
        </row>
        <row r="29309">
          <cell r="B29309">
            <v>202270</v>
          </cell>
          <cell r="C29309">
            <v>2015</v>
          </cell>
          <cell r="D29309" t="str">
            <v>412360  Hire of LDV, P/Van, Bus, Special Vehicle</v>
          </cell>
          <cell r="E29309" t="str">
            <v>District 1</v>
          </cell>
          <cell r="F29309" t="str">
            <v>Sewer</v>
          </cell>
        </row>
        <row r="29310">
          <cell r="B29310">
            <v>0</v>
          </cell>
          <cell r="C29310">
            <v>2015</v>
          </cell>
          <cell r="D29310" t="str">
            <v>412360  Hire of LDV, P/Van, Bus, Special Vehicle</v>
          </cell>
          <cell r="E29310" t="str">
            <v>Logistics</v>
          </cell>
          <cell r="F29310" t="str">
            <v>Sewer</v>
          </cell>
        </row>
        <row r="29311">
          <cell r="B29311">
            <v>45922.89</v>
          </cell>
          <cell r="C29311">
            <v>2015</v>
          </cell>
          <cell r="D29311" t="str">
            <v>412360  Hire of LDV, P/Van, Bus, Special Vehicle</v>
          </cell>
          <cell r="E29311" t="str">
            <v>Logistics</v>
          </cell>
          <cell r="F29311" t="str">
            <v>Sewer</v>
          </cell>
        </row>
        <row r="29312">
          <cell r="B29312">
            <v>8081413.0599999996</v>
          </cell>
          <cell r="C29312">
            <v>2015</v>
          </cell>
          <cell r="D29312" t="str">
            <v>412360  Hire of LDV, P/Van, Bus, Special Vehicle</v>
          </cell>
          <cell r="E29312" t="str">
            <v>Informal Settlements</v>
          </cell>
          <cell r="F29312" t="str">
            <v>Sewer</v>
          </cell>
        </row>
        <row r="29313">
          <cell r="B29313">
            <v>0</v>
          </cell>
          <cell r="C29313">
            <v>2015</v>
          </cell>
          <cell r="D29313" t="str">
            <v>412360  Hire of LDV, P/Van, Bus, Special Vehicle</v>
          </cell>
          <cell r="E29313" t="str">
            <v>Planning &amp; Design</v>
          </cell>
          <cell r="F29313" t="str">
            <v>Sewer</v>
          </cell>
        </row>
        <row r="29314">
          <cell r="B29314">
            <v>0</v>
          </cell>
          <cell r="C29314">
            <v>2015</v>
          </cell>
          <cell r="D29314" t="str">
            <v>412360  Hire of LDV, P/Van, Bus, Special Vehicle</v>
          </cell>
          <cell r="E29314" t="str">
            <v>Informal Settlements</v>
          </cell>
          <cell r="F29314" t="str">
            <v>Sewer</v>
          </cell>
        </row>
        <row r="29315">
          <cell r="B29315">
            <v>1069364.6399999999</v>
          </cell>
          <cell r="C29315">
            <v>2015</v>
          </cell>
          <cell r="D29315" t="str">
            <v>412370  Hire of Motor Cars - VAT Non Claim (DCab</v>
          </cell>
          <cell r="E29315" t="str">
            <v>District 8</v>
          </cell>
          <cell r="F29315" t="str">
            <v>Water</v>
          </cell>
        </row>
        <row r="29316">
          <cell r="B29316">
            <v>0</v>
          </cell>
          <cell r="C29316">
            <v>2015</v>
          </cell>
          <cell r="D29316" t="str">
            <v>412370  Hire of Motor Cars - VAT Non Claim (DCab</v>
          </cell>
          <cell r="E29316" t="str">
            <v>District 8</v>
          </cell>
          <cell r="F29316" t="str">
            <v>Water</v>
          </cell>
        </row>
        <row r="29317">
          <cell r="B29317">
            <v>0</v>
          </cell>
          <cell r="C29317">
            <v>2015</v>
          </cell>
          <cell r="D29317" t="str">
            <v>412370  Hire of Motor Cars - VAT Non Claim (DCab</v>
          </cell>
          <cell r="E29317" t="str">
            <v>District 8</v>
          </cell>
          <cell r="F29317" t="str">
            <v>Water</v>
          </cell>
        </row>
        <row r="29318">
          <cell r="B29318">
            <v>209847.61</v>
          </cell>
          <cell r="C29318">
            <v>2015</v>
          </cell>
          <cell r="D29318" t="str">
            <v>412370  Hire of Motor Cars - VAT Non Claim (DCab</v>
          </cell>
          <cell r="E29318" t="str">
            <v>District 6</v>
          </cell>
          <cell r="F29318" t="str">
            <v>Water</v>
          </cell>
        </row>
        <row r="29319">
          <cell r="B29319">
            <v>0</v>
          </cell>
          <cell r="C29319">
            <v>2015</v>
          </cell>
          <cell r="D29319" t="str">
            <v>412370  Hire of Motor Cars - VAT Non Claim (DCab</v>
          </cell>
          <cell r="E29319" t="str">
            <v>District 6</v>
          </cell>
          <cell r="F29319" t="str">
            <v>Water</v>
          </cell>
        </row>
        <row r="29320">
          <cell r="B29320">
            <v>4863.2</v>
          </cell>
          <cell r="C29320">
            <v>2015</v>
          </cell>
          <cell r="D29320" t="str">
            <v>412370  Hire of Motor Cars - VAT Non Claim (DCab</v>
          </cell>
          <cell r="E29320" t="str">
            <v>District 6</v>
          </cell>
          <cell r="F29320" t="str">
            <v>Water</v>
          </cell>
        </row>
        <row r="29321">
          <cell r="B29321">
            <v>521103.89</v>
          </cell>
          <cell r="C29321">
            <v>2015</v>
          </cell>
          <cell r="D29321" t="str">
            <v>412370  Hire of Motor Cars - VAT Non Claim (DCab</v>
          </cell>
          <cell r="E29321" t="str">
            <v>District 4</v>
          </cell>
          <cell r="F29321" t="str">
            <v>Water</v>
          </cell>
        </row>
        <row r="29322">
          <cell r="B29322">
            <v>212160.73</v>
          </cell>
          <cell r="C29322">
            <v>2015</v>
          </cell>
          <cell r="D29322" t="str">
            <v>412370  Hire of Motor Cars - VAT Non Claim (DCab</v>
          </cell>
          <cell r="E29322" t="str">
            <v>District 4</v>
          </cell>
          <cell r="F29322" t="str">
            <v>Water</v>
          </cell>
        </row>
        <row r="29323">
          <cell r="B29323">
            <v>14644.49</v>
          </cell>
          <cell r="C29323">
            <v>2015</v>
          </cell>
          <cell r="D29323" t="str">
            <v>412370  Hire of Motor Cars - VAT Non Claim (DCab</v>
          </cell>
          <cell r="E29323" t="str">
            <v>District 3</v>
          </cell>
          <cell r="F29323" t="str">
            <v>Water</v>
          </cell>
        </row>
        <row r="29324">
          <cell r="B29324">
            <v>31877.02</v>
          </cell>
          <cell r="C29324">
            <v>2015</v>
          </cell>
          <cell r="D29324" t="str">
            <v>412370  Hire of Motor Cars - VAT Non Claim (DCab</v>
          </cell>
          <cell r="E29324" t="str">
            <v>District 6</v>
          </cell>
          <cell r="F29324" t="str">
            <v>Water</v>
          </cell>
        </row>
        <row r="29325">
          <cell r="B29325">
            <v>224111.92</v>
          </cell>
          <cell r="C29325">
            <v>2015</v>
          </cell>
          <cell r="D29325" t="str">
            <v>412370  Hire of Motor Cars - VAT Non Claim (DCab</v>
          </cell>
          <cell r="E29325" t="str">
            <v>District 8</v>
          </cell>
          <cell r="F29325" t="str">
            <v>Water</v>
          </cell>
        </row>
        <row r="29326">
          <cell r="B29326">
            <v>0</v>
          </cell>
          <cell r="C29326">
            <v>2015</v>
          </cell>
          <cell r="D29326" t="str">
            <v>412370  Hire of Motor Cars - VAT Non Claim (DCab</v>
          </cell>
          <cell r="E29326" t="str">
            <v>District 1</v>
          </cell>
          <cell r="F29326" t="str">
            <v>Water</v>
          </cell>
        </row>
        <row r="29327">
          <cell r="B29327">
            <v>68240.17</v>
          </cell>
          <cell r="C29327">
            <v>2015</v>
          </cell>
          <cell r="D29327" t="str">
            <v>412370  Hire of Motor Cars - VAT Non Claim (DCab</v>
          </cell>
          <cell r="E29327" t="str">
            <v>Logistics</v>
          </cell>
          <cell r="F29327" t="str">
            <v>Water</v>
          </cell>
        </row>
        <row r="29328">
          <cell r="B29328">
            <v>48595.62</v>
          </cell>
          <cell r="C29328">
            <v>2015</v>
          </cell>
          <cell r="D29328" t="str">
            <v>412370  Hire of Motor Cars - VAT Non Claim (DCab</v>
          </cell>
          <cell r="E29328" t="str">
            <v>Logistics</v>
          </cell>
          <cell r="F29328" t="str">
            <v>Water</v>
          </cell>
        </row>
        <row r="29329">
          <cell r="B29329">
            <v>0</v>
          </cell>
          <cell r="C29329">
            <v>2015</v>
          </cell>
          <cell r="D29329" t="str">
            <v>412370  Hire of Motor Cars - VAT Non Claim (DCab</v>
          </cell>
          <cell r="E29329" t="str">
            <v>Logistics</v>
          </cell>
          <cell r="F29329" t="str">
            <v>Water</v>
          </cell>
        </row>
        <row r="29330">
          <cell r="B29330">
            <v>350325.42</v>
          </cell>
          <cell r="C29330">
            <v>2015</v>
          </cell>
          <cell r="D29330" t="str">
            <v>412370  Hire of Motor Cars - VAT Non Claim (DCab</v>
          </cell>
          <cell r="E29330" t="str">
            <v>Informal Settlements</v>
          </cell>
          <cell r="F29330" t="str">
            <v>Water</v>
          </cell>
        </row>
        <row r="29331">
          <cell r="B29331">
            <v>1051349.8400000001</v>
          </cell>
          <cell r="C29331">
            <v>2015</v>
          </cell>
          <cell r="D29331" t="str">
            <v>412370  Hire of Motor Cars - VAT Non Claim (DCab</v>
          </cell>
          <cell r="E29331" t="str">
            <v>Informal Settlements</v>
          </cell>
          <cell r="F29331" t="str">
            <v>Water</v>
          </cell>
        </row>
        <row r="29332">
          <cell r="B29332">
            <v>268639.24</v>
          </cell>
          <cell r="C29332">
            <v>2015</v>
          </cell>
          <cell r="D29332" t="str">
            <v>412370  Hire of Motor Cars - VAT Non Claim (DCab</v>
          </cell>
          <cell r="E29332" t="str">
            <v>District 7</v>
          </cell>
          <cell r="F29332" t="str">
            <v>Sewer</v>
          </cell>
        </row>
        <row r="29333">
          <cell r="B29333">
            <v>9822.81</v>
          </cell>
          <cell r="C29333">
            <v>2015</v>
          </cell>
          <cell r="D29333" t="str">
            <v>412370  Hire of Motor Cars - VAT Non Claim (DCab</v>
          </cell>
          <cell r="E29333" t="str">
            <v>District 6</v>
          </cell>
          <cell r="F29333" t="str">
            <v>Sewer</v>
          </cell>
        </row>
        <row r="29334">
          <cell r="B29334">
            <v>189842.95</v>
          </cell>
          <cell r="C29334">
            <v>2015</v>
          </cell>
          <cell r="D29334" t="str">
            <v>412370  Hire of Motor Cars - VAT Non Claim (DCab</v>
          </cell>
          <cell r="E29334" t="str">
            <v>District 6</v>
          </cell>
          <cell r="F29334" t="str">
            <v>Sewer</v>
          </cell>
        </row>
        <row r="29335">
          <cell r="B29335">
            <v>221250.52</v>
          </cell>
          <cell r="C29335">
            <v>2015</v>
          </cell>
          <cell r="D29335" t="str">
            <v>412370  Hire of Motor Cars - VAT Non Claim (DCab</v>
          </cell>
          <cell r="E29335" t="str">
            <v>District 4</v>
          </cell>
          <cell r="F29335" t="str">
            <v>Sewer</v>
          </cell>
        </row>
        <row r="29336">
          <cell r="B29336">
            <v>1077273.95</v>
          </cell>
          <cell r="C29336">
            <v>2015</v>
          </cell>
          <cell r="D29336" t="str">
            <v>412370  Hire of Motor Cars - VAT Non Claim (DCab</v>
          </cell>
          <cell r="E29336" t="str">
            <v>District 4</v>
          </cell>
          <cell r="F29336" t="str">
            <v>Sewer</v>
          </cell>
        </row>
        <row r="29337">
          <cell r="B29337">
            <v>609514.23</v>
          </cell>
          <cell r="C29337">
            <v>2015</v>
          </cell>
          <cell r="D29337" t="str">
            <v>412370  Hire of Motor Cars - VAT Non Claim (DCab</v>
          </cell>
          <cell r="E29337" t="str">
            <v>District 4</v>
          </cell>
          <cell r="F29337" t="str">
            <v>Sewer</v>
          </cell>
        </row>
        <row r="29338">
          <cell r="B29338">
            <v>41949.95</v>
          </cell>
          <cell r="C29338">
            <v>2015</v>
          </cell>
          <cell r="D29338" t="str">
            <v>412370  Hire of Motor Cars - VAT Non Claim (DCab</v>
          </cell>
          <cell r="E29338" t="str">
            <v>District 3</v>
          </cell>
          <cell r="F29338" t="str">
            <v>Sewer</v>
          </cell>
        </row>
        <row r="29339">
          <cell r="B29339">
            <v>189645.14</v>
          </cell>
          <cell r="C29339">
            <v>2015</v>
          </cell>
          <cell r="D29339" t="str">
            <v>412370  Hire of Motor Cars - VAT Non Claim (DCab</v>
          </cell>
          <cell r="E29339" t="str">
            <v>District 7</v>
          </cell>
          <cell r="F29339" t="str">
            <v>Sewer</v>
          </cell>
        </row>
        <row r="29340">
          <cell r="B29340">
            <v>45091.74</v>
          </cell>
          <cell r="C29340">
            <v>2015</v>
          </cell>
          <cell r="D29340" t="str">
            <v>412370  Hire of Motor Cars - VAT Non Claim (DCab</v>
          </cell>
          <cell r="E29340" t="str">
            <v>District 1</v>
          </cell>
          <cell r="F29340" t="str">
            <v>Sewer</v>
          </cell>
        </row>
        <row r="29341">
          <cell r="B29341">
            <v>0</v>
          </cell>
          <cell r="C29341">
            <v>2015</v>
          </cell>
          <cell r="D29341" t="str">
            <v>412370  Hire of Motor Cars - VAT Non Claim (DCab</v>
          </cell>
          <cell r="E29341" t="str">
            <v>Logistics</v>
          </cell>
          <cell r="F29341" t="str">
            <v>Sewer</v>
          </cell>
        </row>
        <row r="29342">
          <cell r="B29342">
            <v>5319.13</v>
          </cell>
          <cell r="C29342">
            <v>2015</v>
          </cell>
          <cell r="D29342" t="str">
            <v>412370  Hire of Motor Cars - VAT Non Claim (DCab</v>
          </cell>
          <cell r="E29342" t="str">
            <v>Logistics</v>
          </cell>
          <cell r="F29342" t="str">
            <v>Sewer</v>
          </cell>
        </row>
        <row r="29343">
          <cell r="B29343">
            <v>2782903.21</v>
          </cell>
          <cell r="C29343">
            <v>2015</v>
          </cell>
          <cell r="D29343" t="str">
            <v>412370  Hire of Motor Cars - VAT Non Claim (DCab</v>
          </cell>
          <cell r="E29343" t="str">
            <v>Informal Settlements</v>
          </cell>
          <cell r="F29343" t="str">
            <v>Sewer</v>
          </cell>
        </row>
        <row r="29344">
          <cell r="B29344">
            <v>0</v>
          </cell>
          <cell r="C29344">
            <v>2015</v>
          </cell>
          <cell r="D29344" t="str">
            <v>412400  Hygiene Services</v>
          </cell>
          <cell r="E29344" t="str">
            <v>District 4</v>
          </cell>
          <cell r="F29344" t="str">
            <v>Sewer</v>
          </cell>
        </row>
        <row r="29345">
          <cell r="B29345">
            <v>0</v>
          </cell>
          <cell r="C29345">
            <v>2015</v>
          </cell>
          <cell r="D29345" t="str">
            <v>412400  Hygiene Services</v>
          </cell>
          <cell r="E29345" t="str">
            <v>District 6</v>
          </cell>
          <cell r="F29345" t="str">
            <v>Water</v>
          </cell>
        </row>
        <row r="29346">
          <cell r="B29346">
            <v>0</v>
          </cell>
          <cell r="C29346">
            <v>2015</v>
          </cell>
          <cell r="D29346" t="str">
            <v>412500  DO NOT USE - Inspections</v>
          </cell>
          <cell r="E29346" t="str">
            <v>District 7</v>
          </cell>
          <cell r="F29346" t="str">
            <v>Sewer</v>
          </cell>
        </row>
        <row r="29347">
          <cell r="B29347">
            <v>0</v>
          </cell>
          <cell r="C29347">
            <v>2015</v>
          </cell>
          <cell r="D29347" t="str">
            <v>412500  DO NOT USE - Inspections</v>
          </cell>
          <cell r="E29347" t="str">
            <v>District 7</v>
          </cell>
          <cell r="F29347" t="str">
            <v>Sewer</v>
          </cell>
        </row>
        <row r="29348">
          <cell r="B29348">
            <v>10625.13</v>
          </cell>
          <cell r="C29348">
            <v>2015</v>
          </cell>
          <cell r="D29348" t="str">
            <v>412550  Insurance : Non GIF</v>
          </cell>
          <cell r="E29348" t="str">
            <v>District 7</v>
          </cell>
          <cell r="F29348" t="str">
            <v>Sewer</v>
          </cell>
        </row>
        <row r="29349">
          <cell r="B29349">
            <v>568.75</v>
          </cell>
          <cell r="C29349">
            <v>2015</v>
          </cell>
          <cell r="D29349" t="str">
            <v>412550  Insurance : Non GIF</v>
          </cell>
          <cell r="E29349" t="str">
            <v>Logistics</v>
          </cell>
          <cell r="F29349" t="str">
            <v>Water</v>
          </cell>
        </row>
        <row r="29350">
          <cell r="B29350">
            <v>20.21</v>
          </cell>
          <cell r="C29350">
            <v>2015</v>
          </cell>
          <cell r="D29350" t="str">
            <v>412550  Insurance : Non GIF</v>
          </cell>
          <cell r="E29350" t="str">
            <v>Planning &amp; Design</v>
          </cell>
          <cell r="F29350" t="str">
            <v>Water</v>
          </cell>
        </row>
        <row r="29351">
          <cell r="B29351">
            <v>0</v>
          </cell>
          <cell r="C29351">
            <v>2015</v>
          </cell>
          <cell r="D29351" t="str">
            <v>412650  Laundry</v>
          </cell>
          <cell r="E29351" t="str">
            <v>Logistics</v>
          </cell>
          <cell r="F29351" t="str">
            <v>Sewer</v>
          </cell>
        </row>
        <row r="29352">
          <cell r="B29352">
            <v>0</v>
          </cell>
          <cell r="C29352">
            <v>2015</v>
          </cell>
          <cell r="D29352" t="str">
            <v>412650  Laundry</v>
          </cell>
          <cell r="E29352" t="str">
            <v>Logistics</v>
          </cell>
          <cell r="F29352" t="str">
            <v>Water</v>
          </cell>
        </row>
        <row r="29353">
          <cell r="B29353">
            <v>0</v>
          </cell>
          <cell r="C29353">
            <v>2015</v>
          </cell>
          <cell r="D29353" t="str">
            <v>412700  Rental of land</v>
          </cell>
          <cell r="E29353" t="str">
            <v>Logistics</v>
          </cell>
          <cell r="F29353" t="str">
            <v>Sewer</v>
          </cell>
        </row>
        <row r="29354">
          <cell r="B29354">
            <v>45433.8</v>
          </cell>
          <cell r="C29354">
            <v>2015</v>
          </cell>
          <cell r="D29354" t="str">
            <v>412750  DO NOT USE - Legal Fees &amp; Expenses</v>
          </cell>
          <cell r="E29354" t="str">
            <v>Logistics</v>
          </cell>
          <cell r="F29354" t="str">
            <v>Water</v>
          </cell>
        </row>
        <row r="29355">
          <cell r="B29355">
            <v>766.14</v>
          </cell>
          <cell r="C29355">
            <v>2015</v>
          </cell>
          <cell r="D29355" t="str">
            <v>412850  Levy: Bargaining Council</v>
          </cell>
          <cell r="E29355" t="str">
            <v>District 6</v>
          </cell>
          <cell r="F29355" t="str">
            <v>Water</v>
          </cell>
        </row>
        <row r="29356">
          <cell r="B29356">
            <v>698.34</v>
          </cell>
          <cell r="C29356">
            <v>2015</v>
          </cell>
          <cell r="D29356" t="str">
            <v>412850  Levy: Bargaining Council</v>
          </cell>
          <cell r="E29356" t="str">
            <v>District 8</v>
          </cell>
          <cell r="F29356" t="str">
            <v>Water</v>
          </cell>
        </row>
        <row r="29357">
          <cell r="B29357">
            <v>3830.27</v>
          </cell>
          <cell r="C29357">
            <v>2015</v>
          </cell>
          <cell r="D29357" t="str">
            <v>412850  Levy: Bargaining Council</v>
          </cell>
          <cell r="E29357" t="str">
            <v>District 8</v>
          </cell>
          <cell r="F29357" t="str">
            <v>Water</v>
          </cell>
        </row>
        <row r="29358">
          <cell r="B29358">
            <v>1010.22</v>
          </cell>
          <cell r="C29358">
            <v>2015</v>
          </cell>
          <cell r="D29358" t="str">
            <v>412850  Levy: Bargaining Council</v>
          </cell>
          <cell r="E29358" t="str">
            <v>District 6</v>
          </cell>
          <cell r="F29358" t="str">
            <v>Water</v>
          </cell>
        </row>
        <row r="29359">
          <cell r="B29359">
            <v>596.64</v>
          </cell>
          <cell r="C29359">
            <v>2015</v>
          </cell>
          <cell r="D29359" t="str">
            <v>412850  Levy: Bargaining Council</v>
          </cell>
          <cell r="E29359" t="str">
            <v>District 3</v>
          </cell>
          <cell r="F29359" t="str">
            <v>Water</v>
          </cell>
        </row>
        <row r="29360">
          <cell r="B29360">
            <v>488.16</v>
          </cell>
          <cell r="C29360">
            <v>2015</v>
          </cell>
          <cell r="D29360" t="str">
            <v>412850  Levy: Bargaining Council</v>
          </cell>
          <cell r="E29360" t="str">
            <v>District 3</v>
          </cell>
          <cell r="F29360" t="str">
            <v>Water</v>
          </cell>
        </row>
        <row r="29361">
          <cell r="B29361">
            <v>6.78</v>
          </cell>
          <cell r="C29361">
            <v>2015</v>
          </cell>
          <cell r="D29361" t="str">
            <v>412850  Levy: Bargaining Council</v>
          </cell>
          <cell r="E29361" t="str">
            <v>District 3</v>
          </cell>
          <cell r="F29361" t="str">
            <v>Water</v>
          </cell>
        </row>
        <row r="29362">
          <cell r="B29362">
            <v>2691.23</v>
          </cell>
          <cell r="C29362">
            <v>2015</v>
          </cell>
          <cell r="D29362" t="str">
            <v>412850  Levy: Bargaining Council</v>
          </cell>
          <cell r="E29362" t="str">
            <v>District 3</v>
          </cell>
          <cell r="F29362" t="str">
            <v>Water</v>
          </cell>
        </row>
        <row r="29363">
          <cell r="B29363">
            <v>149.16</v>
          </cell>
          <cell r="C29363">
            <v>2015</v>
          </cell>
          <cell r="D29363" t="str">
            <v>412850  Levy: Bargaining Council</v>
          </cell>
          <cell r="E29363" t="str">
            <v>District 4</v>
          </cell>
          <cell r="F29363" t="str">
            <v>Water</v>
          </cell>
        </row>
        <row r="29364">
          <cell r="B29364">
            <v>1911.96</v>
          </cell>
          <cell r="C29364">
            <v>2015</v>
          </cell>
          <cell r="D29364" t="str">
            <v>412850  Levy: Bargaining Council</v>
          </cell>
          <cell r="E29364" t="str">
            <v>District 4</v>
          </cell>
          <cell r="F29364" t="str">
            <v>Water</v>
          </cell>
        </row>
        <row r="29365">
          <cell r="B29365">
            <v>4203.6000000000004</v>
          </cell>
          <cell r="C29365">
            <v>2015</v>
          </cell>
          <cell r="D29365" t="str">
            <v>412850  Levy: Bargaining Council</v>
          </cell>
          <cell r="E29365" t="str">
            <v>District 4</v>
          </cell>
          <cell r="F29365" t="str">
            <v>Water</v>
          </cell>
        </row>
        <row r="29366">
          <cell r="B29366">
            <v>3457.8</v>
          </cell>
          <cell r="C29366">
            <v>2015</v>
          </cell>
          <cell r="D29366" t="str">
            <v>412850  Levy: Bargaining Council</v>
          </cell>
          <cell r="E29366" t="str">
            <v>District 4</v>
          </cell>
          <cell r="F29366" t="str">
            <v>Water</v>
          </cell>
        </row>
        <row r="29367">
          <cell r="B29367">
            <v>1776.36</v>
          </cell>
          <cell r="C29367">
            <v>2015</v>
          </cell>
          <cell r="D29367" t="str">
            <v>412850  Levy: Bargaining Council</v>
          </cell>
          <cell r="E29367" t="str">
            <v>District 4</v>
          </cell>
          <cell r="F29367" t="str">
            <v>Water</v>
          </cell>
        </row>
        <row r="29368">
          <cell r="B29368">
            <v>372.9</v>
          </cell>
          <cell r="C29368">
            <v>2015</v>
          </cell>
          <cell r="D29368" t="str">
            <v>412850  Levy: Bargaining Council</v>
          </cell>
          <cell r="E29368" t="str">
            <v>District 6</v>
          </cell>
          <cell r="F29368" t="str">
            <v>Water</v>
          </cell>
        </row>
        <row r="29369">
          <cell r="B29369">
            <v>3074.92</v>
          </cell>
          <cell r="C29369">
            <v>2015</v>
          </cell>
          <cell r="D29369" t="str">
            <v>412850  Levy: Bargaining Council</v>
          </cell>
          <cell r="E29369" t="str">
            <v>District 6</v>
          </cell>
          <cell r="F29369" t="str">
            <v>Water</v>
          </cell>
        </row>
        <row r="29370">
          <cell r="B29370">
            <v>108.48</v>
          </cell>
          <cell r="C29370">
            <v>2015</v>
          </cell>
          <cell r="D29370" t="str">
            <v>412850  Levy: Bargaining Council</v>
          </cell>
          <cell r="E29370" t="str">
            <v>District 6</v>
          </cell>
          <cell r="F29370" t="str">
            <v>Water</v>
          </cell>
        </row>
        <row r="29371">
          <cell r="B29371">
            <v>1158.95</v>
          </cell>
          <cell r="C29371">
            <v>2015</v>
          </cell>
          <cell r="D29371" t="str">
            <v>412850  Levy: Bargaining Council</v>
          </cell>
          <cell r="E29371" t="str">
            <v>District 6</v>
          </cell>
          <cell r="F29371" t="str">
            <v>Water</v>
          </cell>
        </row>
        <row r="29372">
          <cell r="B29372">
            <v>3087.67</v>
          </cell>
          <cell r="C29372">
            <v>2015</v>
          </cell>
          <cell r="D29372" t="str">
            <v>412850  Levy: Bargaining Council</v>
          </cell>
          <cell r="E29372" t="str">
            <v>District 6</v>
          </cell>
          <cell r="F29372" t="str">
            <v>Water</v>
          </cell>
        </row>
        <row r="29373">
          <cell r="B29373">
            <v>3830.7</v>
          </cell>
          <cell r="C29373">
            <v>2015</v>
          </cell>
          <cell r="D29373" t="str">
            <v>412850  Levy: Bargaining Council</v>
          </cell>
          <cell r="E29373" t="str">
            <v>District 6</v>
          </cell>
          <cell r="F29373" t="str">
            <v>Water</v>
          </cell>
        </row>
        <row r="29374">
          <cell r="B29374">
            <v>1457.7</v>
          </cell>
          <cell r="C29374">
            <v>2015</v>
          </cell>
          <cell r="D29374" t="str">
            <v>412850  Levy: Bargaining Council</v>
          </cell>
          <cell r="E29374" t="str">
            <v>District 8</v>
          </cell>
          <cell r="F29374" t="str">
            <v>Water</v>
          </cell>
        </row>
        <row r="29375">
          <cell r="B29375">
            <v>7437.66</v>
          </cell>
          <cell r="C29375">
            <v>2015</v>
          </cell>
          <cell r="D29375" t="str">
            <v>412850  Levy: Bargaining Council</v>
          </cell>
          <cell r="E29375" t="str">
            <v>District 8</v>
          </cell>
          <cell r="F29375" t="str">
            <v>Water</v>
          </cell>
        </row>
        <row r="29376">
          <cell r="B29376">
            <v>40.68</v>
          </cell>
          <cell r="C29376">
            <v>2015</v>
          </cell>
          <cell r="D29376" t="str">
            <v>412850  Levy: Bargaining Council</v>
          </cell>
          <cell r="E29376" t="str">
            <v>District 8</v>
          </cell>
          <cell r="F29376" t="str">
            <v>Water</v>
          </cell>
        </row>
        <row r="29377">
          <cell r="B29377">
            <v>453.83</v>
          </cell>
          <cell r="C29377">
            <v>2015</v>
          </cell>
          <cell r="D29377" t="str">
            <v>412850  Levy: Bargaining Council</v>
          </cell>
          <cell r="E29377" t="str">
            <v>District 8</v>
          </cell>
          <cell r="F29377" t="str">
            <v>Water</v>
          </cell>
        </row>
        <row r="29378">
          <cell r="B29378">
            <v>2967.49</v>
          </cell>
          <cell r="C29378">
            <v>2015</v>
          </cell>
          <cell r="D29378" t="str">
            <v>412850  Levy: Bargaining Council</v>
          </cell>
          <cell r="E29378" t="str">
            <v>District 8</v>
          </cell>
          <cell r="F29378" t="str">
            <v>Water</v>
          </cell>
        </row>
        <row r="29379">
          <cell r="B29379">
            <v>2881.07</v>
          </cell>
          <cell r="C29379">
            <v>2015</v>
          </cell>
          <cell r="D29379" t="str">
            <v>412850  Levy: Bargaining Council</v>
          </cell>
          <cell r="E29379" t="str">
            <v>District 8</v>
          </cell>
          <cell r="F29379" t="str">
            <v>Water</v>
          </cell>
        </row>
        <row r="29380">
          <cell r="B29380">
            <v>23469.35</v>
          </cell>
          <cell r="C29380">
            <v>2015</v>
          </cell>
          <cell r="D29380" t="str">
            <v>412850  Levy: Bargaining Council</v>
          </cell>
          <cell r="E29380" t="str">
            <v>District 8</v>
          </cell>
          <cell r="F29380" t="str">
            <v>Water</v>
          </cell>
        </row>
        <row r="29381">
          <cell r="B29381">
            <v>6358.78</v>
          </cell>
          <cell r="C29381">
            <v>2015</v>
          </cell>
          <cell r="D29381" t="str">
            <v>412850  Levy: Bargaining Council</v>
          </cell>
          <cell r="E29381" t="str">
            <v>District 1</v>
          </cell>
          <cell r="F29381" t="str">
            <v>Water</v>
          </cell>
        </row>
        <row r="29382">
          <cell r="B29382">
            <v>339</v>
          </cell>
          <cell r="C29382">
            <v>2015</v>
          </cell>
          <cell r="D29382" t="str">
            <v>412850  Levy: Bargaining Council</v>
          </cell>
          <cell r="E29382" t="str">
            <v>Informal Settlements</v>
          </cell>
          <cell r="F29382" t="str">
            <v>Sewer</v>
          </cell>
        </row>
        <row r="29383">
          <cell r="B29383">
            <v>5640.1</v>
          </cell>
          <cell r="C29383">
            <v>2015</v>
          </cell>
          <cell r="D29383" t="str">
            <v>412850  Levy: Bargaining Council</v>
          </cell>
          <cell r="E29383" t="str">
            <v>District 1</v>
          </cell>
          <cell r="F29383" t="str">
            <v>Sewer</v>
          </cell>
        </row>
        <row r="29384">
          <cell r="B29384">
            <v>3790.02</v>
          </cell>
          <cell r="C29384">
            <v>2015</v>
          </cell>
          <cell r="D29384" t="str">
            <v>412850  Levy: Bargaining Council</v>
          </cell>
          <cell r="E29384" t="str">
            <v>District 7</v>
          </cell>
          <cell r="F29384" t="str">
            <v>Sewer</v>
          </cell>
        </row>
        <row r="29385">
          <cell r="B29385">
            <v>1478.04</v>
          </cell>
          <cell r="C29385">
            <v>2015</v>
          </cell>
          <cell r="D29385" t="str">
            <v>412850  Levy: Bargaining Council</v>
          </cell>
          <cell r="E29385" t="str">
            <v>District 6</v>
          </cell>
          <cell r="F29385" t="str">
            <v>Sewer</v>
          </cell>
        </row>
        <row r="29386">
          <cell r="B29386">
            <v>81.36</v>
          </cell>
          <cell r="C29386">
            <v>2015</v>
          </cell>
          <cell r="D29386" t="str">
            <v>412850  Levy: Bargaining Council</v>
          </cell>
          <cell r="E29386" t="str">
            <v>TOC</v>
          </cell>
          <cell r="F29386" t="str">
            <v>Sewer</v>
          </cell>
        </row>
        <row r="29387">
          <cell r="B29387">
            <v>2705.22</v>
          </cell>
          <cell r="C29387">
            <v>2015</v>
          </cell>
          <cell r="D29387" t="str">
            <v>412850  Levy: Bargaining Council</v>
          </cell>
          <cell r="E29387" t="str">
            <v>District 3</v>
          </cell>
          <cell r="F29387" t="str">
            <v>Sewer</v>
          </cell>
        </row>
        <row r="29388">
          <cell r="B29388">
            <v>3891.72</v>
          </cell>
          <cell r="C29388">
            <v>2015</v>
          </cell>
          <cell r="D29388" t="str">
            <v>412850  Levy: Bargaining Council</v>
          </cell>
          <cell r="E29388" t="str">
            <v>District 4</v>
          </cell>
          <cell r="F29388" t="str">
            <v>Sewer</v>
          </cell>
        </row>
        <row r="29389">
          <cell r="B29389">
            <v>2922.18</v>
          </cell>
          <cell r="C29389">
            <v>2015</v>
          </cell>
          <cell r="D29389" t="str">
            <v>412850  Levy: Bargaining Council</v>
          </cell>
          <cell r="E29389" t="str">
            <v>District 4</v>
          </cell>
          <cell r="F29389" t="str">
            <v>Sewer</v>
          </cell>
        </row>
        <row r="29390">
          <cell r="B29390">
            <v>1864.5</v>
          </cell>
          <cell r="C29390">
            <v>2015</v>
          </cell>
          <cell r="D29390" t="str">
            <v>412850  Levy: Bargaining Council</v>
          </cell>
          <cell r="E29390" t="str">
            <v>District 4</v>
          </cell>
          <cell r="F29390" t="str">
            <v>Sewer</v>
          </cell>
        </row>
        <row r="29391">
          <cell r="B29391">
            <v>1979.76</v>
          </cell>
          <cell r="C29391">
            <v>2015</v>
          </cell>
          <cell r="D29391" t="str">
            <v>412850  Levy: Bargaining Council</v>
          </cell>
          <cell r="E29391" t="str">
            <v>District 7</v>
          </cell>
          <cell r="F29391" t="str">
            <v>Sewer</v>
          </cell>
        </row>
        <row r="29392">
          <cell r="B29392">
            <v>894.53</v>
          </cell>
          <cell r="C29392">
            <v>2015</v>
          </cell>
          <cell r="D29392" t="str">
            <v>412850  Levy: Bargaining Council</v>
          </cell>
          <cell r="E29392" t="str">
            <v>District 6</v>
          </cell>
          <cell r="F29392" t="str">
            <v>Sewer</v>
          </cell>
        </row>
        <row r="29393">
          <cell r="B29393">
            <v>820.38</v>
          </cell>
          <cell r="C29393">
            <v>2015</v>
          </cell>
          <cell r="D29393" t="str">
            <v>412850  Levy: Bargaining Council</v>
          </cell>
          <cell r="E29393" t="str">
            <v>District 6</v>
          </cell>
          <cell r="F29393" t="str">
            <v>Sewer</v>
          </cell>
        </row>
        <row r="29394">
          <cell r="B29394">
            <v>2501.8200000000002</v>
          </cell>
          <cell r="C29394">
            <v>2015</v>
          </cell>
          <cell r="D29394" t="str">
            <v>412850  Levy: Bargaining Council</v>
          </cell>
          <cell r="E29394" t="str">
            <v>District 6</v>
          </cell>
          <cell r="F29394" t="str">
            <v>Sewer</v>
          </cell>
        </row>
        <row r="29395">
          <cell r="B29395">
            <v>40.68</v>
          </cell>
          <cell r="C29395">
            <v>2015</v>
          </cell>
          <cell r="D29395" t="str">
            <v>412850  Levy: Bargaining Council</v>
          </cell>
          <cell r="E29395" t="str">
            <v>District 7</v>
          </cell>
          <cell r="F29395" t="str">
            <v>Sewer</v>
          </cell>
        </row>
        <row r="29396">
          <cell r="B29396">
            <v>1423.8</v>
          </cell>
          <cell r="C29396">
            <v>2015</v>
          </cell>
          <cell r="D29396" t="str">
            <v>412850  Levy: Bargaining Council</v>
          </cell>
          <cell r="E29396" t="str">
            <v>Logistics</v>
          </cell>
          <cell r="F29396" t="str">
            <v>Water</v>
          </cell>
        </row>
        <row r="29397">
          <cell r="B29397">
            <v>1376.34</v>
          </cell>
          <cell r="C29397">
            <v>2015</v>
          </cell>
          <cell r="D29397" t="str">
            <v>412850  Levy: Bargaining Council</v>
          </cell>
          <cell r="E29397" t="str">
            <v>Informal Settlements</v>
          </cell>
          <cell r="F29397" t="str">
            <v>Water</v>
          </cell>
        </row>
        <row r="29398">
          <cell r="B29398">
            <v>603.41999999999996</v>
          </cell>
          <cell r="C29398">
            <v>2015</v>
          </cell>
          <cell r="D29398" t="str">
            <v>412850  Levy: Bargaining Council</v>
          </cell>
          <cell r="E29398" t="str">
            <v>Planning &amp; Design</v>
          </cell>
          <cell r="F29398" t="str">
            <v>Water</v>
          </cell>
        </row>
        <row r="29399">
          <cell r="B29399">
            <v>5607.06</v>
          </cell>
          <cell r="C29399">
            <v>2015</v>
          </cell>
          <cell r="D29399" t="str">
            <v>412850  Levy: Bargaining Council</v>
          </cell>
          <cell r="E29399" t="str">
            <v>TOC</v>
          </cell>
          <cell r="F29399" t="str">
            <v>Water</v>
          </cell>
        </row>
        <row r="29400">
          <cell r="B29400">
            <v>6603.72</v>
          </cell>
          <cell r="C29400">
            <v>2015</v>
          </cell>
          <cell r="D29400" t="str">
            <v>412850  Levy: Bargaining Council</v>
          </cell>
          <cell r="E29400" t="str">
            <v>Informal Settlements</v>
          </cell>
          <cell r="F29400" t="str">
            <v>Water</v>
          </cell>
        </row>
        <row r="29401">
          <cell r="B29401">
            <v>2095.02</v>
          </cell>
          <cell r="C29401">
            <v>2015</v>
          </cell>
          <cell r="D29401" t="str">
            <v>412850  Levy: Bargaining Council</v>
          </cell>
          <cell r="E29401" t="str">
            <v>TOC</v>
          </cell>
          <cell r="F29401" t="str">
            <v>Water</v>
          </cell>
        </row>
        <row r="29402">
          <cell r="B29402">
            <v>434.35</v>
          </cell>
          <cell r="C29402">
            <v>2015</v>
          </cell>
          <cell r="D29402" t="str">
            <v>412850  Levy: Bargaining Council</v>
          </cell>
          <cell r="E29402" t="str">
            <v>Logistics</v>
          </cell>
          <cell r="F29402" t="str">
            <v>Water</v>
          </cell>
        </row>
        <row r="29403">
          <cell r="B29403">
            <v>2210.2800000000002</v>
          </cell>
          <cell r="C29403">
            <v>2015</v>
          </cell>
          <cell r="D29403" t="str">
            <v>412850  Levy: Bargaining Council</v>
          </cell>
          <cell r="E29403" t="str">
            <v>Logistics</v>
          </cell>
          <cell r="F29403" t="str">
            <v>Water</v>
          </cell>
        </row>
        <row r="29404">
          <cell r="B29404">
            <v>3932.4</v>
          </cell>
          <cell r="C29404">
            <v>2015</v>
          </cell>
          <cell r="D29404" t="str">
            <v>412850  Levy: Bargaining Council</v>
          </cell>
          <cell r="E29404" t="str">
            <v>Logistics</v>
          </cell>
          <cell r="F29404" t="str">
            <v>Water</v>
          </cell>
        </row>
        <row r="29405">
          <cell r="B29405">
            <v>1301.76</v>
          </cell>
          <cell r="C29405">
            <v>2015</v>
          </cell>
          <cell r="D29405" t="str">
            <v>412850  Levy: Bargaining Council</v>
          </cell>
          <cell r="E29405" t="str">
            <v>Logistics</v>
          </cell>
          <cell r="F29405" t="str">
            <v>Water</v>
          </cell>
        </row>
        <row r="29406">
          <cell r="B29406">
            <v>2827.26</v>
          </cell>
          <cell r="C29406">
            <v>2015</v>
          </cell>
          <cell r="D29406" t="str">
            <v>412850  Levy: Bargaining Council</v>
          </cell>
          <cell r="E29406" t="str">
            <v>Logistics</v>
          </cell>
          <cell r="F29406" t="str">
            <v>Water</v>
          </cell>
        </row>
        <row r="29407">
          <cell r="B29407">
            <v>928.86</v>
          </cell>
          <cell r="C29407">
            <v>2015</v>
          </cell>
          <cell r="D29407" t="str">
            <v>412850  Levy: Bargaining Council</v>
          </cell>
          <cell r="E29407" t="str">
            <v>District 1</v>
          </cell>
          <cell r="F29407" t="str">
            <v>Water</v>
          </cell>
        </row>
        <row r="29408">
          <cell r="B29408">
            <v>1172.94</v>
          </cell>
          <cell r="C29408">
            <v>2015</v>
          </cell>
          <cell r="D29408" t="str">
            <v>412850  Levy: Bargaining Council</v>
          </cell>
          <cell r="E29408" t="str">
            <v>District 1</v>
          </cell>
          <cell r="F29408" t="str">
            <v>Water</v>
          </cell>
        </row>
        <row r="29409">
          <cell r="B29409">
            <v>81.36</v>
          </cell>
          <cell r="C29409">
            <v>2015</v>
          </cell>
          <cell r="D29409" t="str">
            <v>412850  Levy: Bargaining Council</v>
          </cell>
          <cell r="E29409" t="str">
            <v>District 1</v>
          </cell>
          <cell r="F29409" t="str">
            <v>Water</v>
          </cell>
        </row>
        <row r="29410">
          <cell r="B29410">
            <v>27354.53</v>
          </cell>
          <cell r="C29410">
            <v>2015</v>
          </cell>
          <cell r="D29410" t="str">
            <v>412900  Levy: Skills Development</v>
          </cell>
          <cell r="E29410" t="str">
            <v>District 6</v>
          </cell>
          <cell r="F29410" t="str">
            <v>Water</v>
          </cell>
        </row>
        <row r="29411">
          <cell r="B29411">
            <v>22557.99</v>
          </cell>
          <cell r="C29411">
            <v>2015</v>
          </cell>
          <cell r="D29411" t="str">
            <v>412900  Levy: Skills Development</v>
          </cell>
          <cell r="E29411" t="str">
            <v>District 8</v>
          </cell>
          <cell r="F29411" t="str">
            <v>Water</v>
          </cell>
        </row>
        <row r="29412">
          <cell r="B29412">
            <v>87906.74</v>
          </cell>
          <cell r="C29412">
            <v>2015</v>
          </cell>
          <cell r="D29412" t="str">
            <v>412900  Levy: Skills Development</v>
          </cell>
          <cell r="E29412" t="str">
            <v>District 8</v>
          </cell>
          <cell r="F29412" t="str">
            <v>Water</v>
          </cell>
        </row>
        <row r="29413">
          <cell r="B29413">
            <v>26132.720000000001</v>
          </cell>
          <cell r="C29413">
            <v>2015</v>
          </cell>
          <cell r="D29413" t="str">
            <v>412900  Levy: Skills Development</v>
          </cell>
          <cell r="E29413" t="str">
            <v>District 6</v>
          </cell>
          <cell r="F29413" t="str">
            <v>Water</v>
          </cell>
        </row>
        <row r="29414">
          <cell r="B29414">
            <v>15244.32</v>
          </cell>
          <cell r="C29414">
            <v>2015</v>
          </cell>
          <cell r="D29414" t="str">
            <v>412900  Levy: Skills Development</v>
          </cell>
          <cell r="E29414" t="str">
            <v>District 3</v>
          </cell>
          <cell r="F29414" t="str">
            <v>Water</v>
          </cell>
        </row>
        <row r="29415">
          <cell r="B29415">
            <v>24652.07</v>
          </cell>
          <cell r="C29415">
            <v>2015</v>
          </cell>
          <cell r="D29415" t="str">
            <v>412900  Levy: Skills Development</v>
          </cell>
          <cell r="E29415" t="str">
            <v>District 3</v>
          </cell>
          <cell r="F29415" t="str">
            <v>Water</v>
          </cell>
        </row>
        <row r="29416">
          <cell r="B29416">
            <v>86.02</v>
          </cell>
          <cell r="C29416">
            <v>2015</v>
          </cell>
          <cell r="D29416" t="str">
            <v>412900  Levy: Skills Development</v>
          </cell>
          <cell r="E29416" t="str">
            <v>District 3</v>
          </cell>
          <cell r="F29416" t="str">
            <v>Water</v>
          </cell>
        </row>
        <row r="29417">
          <cell r="B29417">
            <v>62299.69</v>
          </cell>
          <cell r="C29417">
            <v>2015</v>
          </cell>
          <cell r="D29417" t="str">
            <v>412900  Levy: Skills Development</v>
          </cell>
          <cell r="E29417" t="str">
            <v>District 3</v>
          </cell>
          <cell r="F29417" t="str">
            <v>Water</v>
          </cell>
        </row>
        <row r="29418">
          <cell r="B29418">
            <v>7411.72</v>
          </cell>
          <cell r="C29418">
            <v>2015</v>
          </cell>
          <cell r="D29418" t="str">
            <v>412900  Levy: Skills Development</v>
          </cell>
          <cell r="E29418" t="str">
            <v>District 4</v>
          </cell>
          <cell r="F29418" t="str">
            <v>Water</v>
          </cell>
        </row>
        <row r="29419">
          <cell r="B29419">
            <v>78020.210000000006</v>
          </cell>
          <cell r="C29419">
            <v>2015</v>
          </cell>
          <cell r="D29419" t="str">
            <v>412900  Levy: Skills Development</v>
          </cell>
          <cell r="E29419" t="str">
            <v>District 4</v>
          </cell>
          <cell r="F29419" t="str">
            <v>Water</v>
          </cell>
        </row>
        <row r="29420">
          <cell r="B29420">
            <v>107983.86</v>
          </cell>
          <cell r="C29420">
            <v>2015</v>
          </cell>
          <cell r="D29420" t="str">
            <v>412900  Levy: Skills Development</v>
          </cell>
          <cell r="E29420" t="str">
            <v>District 4</v>
          </cell>
          <cell r="F29420" t="str">
            <v>Water</v>
          </cell>
        </row>
        <row r="29421">
          <cell r="B29421">
            <v>91157.49</v>
          </cell>
          <cell r="C29421">
            <v>2015</v>
          </cell>
          <cell r="D29421" t="str">
            <v>412900  Levy: Skills Development</v>
          </cell>
          <cell r="E29421" t="str">
            <v>District 4</v>
          </cell>
          <cell r="F29421" t="str">
            <v>Water</v>
          </cell>
        </row>
        <row r="29422">
          <cell r="B29422">
            <v>46904.03</v>
          </cell>
          <cell r="C29422">
            <v>2015</v>
          </cell>
          <cell r="D29422" t="str">
            <v>412900  Levy: Skills Development</v>
          </cell>
          <cell r="E29422" t="str">
            <v>District 4</v>
          </cell>
          <cell r="F29422" t="str">
            <v>Water</v>
          </cell>
        </row>
        <row r="29423">
          <cell r="B29423">
            <v>-77.75</v>
          </cell>
          <cell r="C29423">
            <v>2015</v>
          </cell>
          <cell r="D29423" t="str">
            <v>412900  Levy: Skills Development</v>
          </cell>
          <cell r="E29423" t="str">
            <v>District 8</v>
          </cell>
          <cell r="F29423" t="str">
            <v>Water</v>
          </cell>
        </row>
        <row r="29424">
          <cell r="B29424">
            <v>25.86</v>
          </cell>
          <cell r="C29424">
            <v>2015</v>
          </cell>
          <cell r="D29424" t="str">
            <v>412900  Levy: Skills Development</v>
          </cell>
          <cell r="E29424" t="str">
            <v>District 8</v>
          </cell>
          <cell r="F29424" t="str">
            <v>Water</v>
          </cell>
        </row>
        <row r="29425">
          <cell r="B29425">
            <v>16885.400000000001</v>
          </cell>
          <cell r="C29425">
            <v>2015</v>
          </cell>
          <cell r="D29425" t="str">
            <v>412900  Levy: Skills Development</v>
          </cell>
          <cell r="E29425" t="str">
            <v>District 6</v>
          </cell>
          <cell r="F29425" t="str">
            <v>Water</v>
          </cell>
        </row>
        <row r="29426">
          <cell r="B29426">
            <v>119082.79</v>
          </cell>
          <cell r="C29426">
            <v>2015</v>
          </cell>
          <cell r="D29426" t="str">
            <v>412900  Levy: Skills Development</v>
          </cell>
          <cell r="E29426" t="str">
            <v>District 6</v>
          </cell>
          <cell r="F29426" t="str">
            <v>Water</v>
          </cell>
        </row>
        <row r="29427">
          <cell r="B29427">
            <v>1884.32</v>
          </cell>
          <cell r="C29427">
            <v>2015</v>
          </cell>
          <cell r="D29427" t="str">
            <v>412900  Levy: Skills Development</v>
          </cell>
          <cell r="E29427" t="str">
            <v>District 6</v>
          </cell>
          <cell r="F29427" t="str">
            <v>Water</v>
          </cell>
        </row>
        <row r="29428">
          <cell r="B29428">
            <v>27473.49</v>
          </cell>
          <cell r="C29428">
            <v>2015</v>
          </cell>
          <cell r="D29428" t="str">
            <v>412900  Levy: Skills Development</v>
          </cell>
          <cell r="E29428" t="str">
            <v>District 6</v>
          </cell>
          <cell r="F29428" t="str">
            <v>Water</v>
          </cell>
        </row>
        <row r="29429">
          <cell r="B29429">
            <v>70585.039999999994</v>
          </cell>
          <cell r="C29429">
            <v>2015</v>
          </cell>
          <cell r="D29429" t="str">
            <v>412900  Levy: Skills Development</v>
          </cell>
          <cell r="E29429" t="str">
            <v>District 6</v>
          </cell>
          <cell r="F29429" t="str">
            <v>Water</v>
          </cell>
        </row>
        <row r="29430">
          <cell r="B29430">
            <v>98876.07</v>
          </cell>
          <cell r="C29430">
            <v>2015</v>
          </cell>
          <cell r="D29430" t="str">
            <v>412900  Levy: Skills Development</v>
          </cell>
          <cell r="E29430" t="str">
            <v>District 6</v>
          </cell>
          <cell r="F29430" t="str">
            <v>Water</v>
          </cell>
        </row>
        <row r="29431">
          <cell r="B29431">
            <v>48819</v>
          </cell>
          <cell r="C29431">
            <v>2015</v>
          </cell>
          <cell r="D29431" t="str">
            <v>412900  Levy: Skills Development</v>
          </cell>
          <cell r="E29431" t="str">
            <v>District 8</v>
          </cell>
          <cell r="F29431" t="str">
            <v>Water</v>
          </cell>
        </row>
        <row r="29432">
          <cell r="B29432">
            <v>199208.4</v>
          </cell>
          <cell r="C29432">
            <v>2015</v>
          </cell>
          <cell r="D29432" t="str">
            <v>412900  Levy: Skills Development</v>
          </cell>
          <cell r="E29432" t="str">
            <v>District 8</v>
          </cell>
          <cell r="F29432" t="str">
            <v>Water</v>
          </cell>
        </row>
        <row r="29433">
          <cell r="B29433">
            <v>0</v>
          </cell>
          <cell r="C29433">
            <v>2015</v>
          </cell>
          <cell r="D29433" t="str">
            <v>412900  Levy: Skills Development</v>
          </cell>
          <cell r="E29433" t="str">
            <v>District 8</v>
          </cell>
          <cell r="F29433" t="str">
            <v>Water</v>
          </cell>
        </row>
        <row r="29434">
          <cell r="B29434">
            <v>2509.3200000000002</v>
          </cell>
          <cell r="C29434">
            <v>2015</v>
          </cell>
          <cell r="D29434" t="str">
            <v>412900  Levy: Skills Development</v>
          </cell>
          <cell r="E29434" t="str">
            <v>District 8</v>
          </cell>
          <cell r="F29434" t="str">
            <v>Water</v>
          </cell>
        </row>
        <row r="29435">
          <cell r="B29435">
            <v>8741.68</v>
          </cell>
          <cell r="C29435">
            <v>2015</v>
          </cell>
          <cell r="D29435" t="str">
            <v>412900  Levy: Skills Development</v>
          </cell>
          <cell r="E29435" t="str">
            <v>District 8</v>
          </cell>
          <cell r="F29435" t="str">
            <v>Water</v>
          </cell>
        </row>
        <row r="29436">
          <cell r="B29436">
            <v>60266.35</v>
          </cell>
          <cell r="C29436">
            <v>2015</v>
          </cell>
          <cell r="D29436" t="str">
            <v>412900  Levy: Skills Development</v>
          </cell>
          <cell r="E29436" t="str">
            <v>District 8</v>
          </cell>
          <cell r="F29436" t="str">
            <v>Water</v>
          </cell>
        </row>
        <row r="29437">
          <cell r="B29437">
            <v>62700.44</v>
          </cell>
          <cell r="C29437">
            <v>2015</v>
          </cell>
          <cell r="D29437" t="str">
            <v>412900  Levy: Skills Development</v>
          </cell>
          <cell r="E29437" t="str">
            <v>District 8</v>
          </cell>
          <cell r="F29437" t="str">
            <v>Water</v>
          </cell>
        </row>
        <row r="29438">
          <cell r="B29438">
            <v>629772.87</v>
          </cell>
          <cell r="C29438">
            <v>2015</v>
          </cell>
          <cell r="D29438" t="str">
            <v>412900  Levy: Skills Development</v>
          </cell>
          <cell r="E29438" t="str">
            <v>District 8</v>
          </cell>
          <cell r="F29438" t="str">
            <v>Water</v>
          </cell>
        </row>
        <row r="29439">
          <cell r="B29439">
            <v>171891.94</v>
          </cell>
          <cell r="C29439">
            <v>2015</v>
          </cell>
          <cell r="D29439" t="str">
            <v>412900  Levy: Skills Development</v>
          </cell>
          <cell r="E29439" t="str">
            <v>District 1</v>
          </cell>
          <cell r="F29439" t="str">
            <v>Water</v>
          </cell>
        </row>
        <row r="29440">
          <cell r="B29440">
            <v>22376.720000000001</v>
          </cell>
          <cell r="C29440">
            <v>2015</v>
          </cell>
          <cell r="D29440" t="str">
            <v>412900  Levy: Skills Development</v>
          </cell>
          <cell r="E29440" t="str">
            <v>Informal Settlements</v>
          </cell>
          <cell r="F29440" t="str">
            <v>Sewer</v>
          </cell>
        </row>
        <row r="29441">
          <cell r="B29441">
            <v>183494.46</v>
          </cell>
          <cell r="C29441">
            <v>2015</v>
          </cell>
          <cell r="D29441" t="str">
            <v>412900  Levy: Skills Development</v>
          </cell>
          <cell r="E29441" t="str">
            <v>District 1</v>
          </cell>
          <cell r="F29441" t="str">
            <v>Sewer</v>
          </cell>
        </row>
        <row r="29442">
          <cell r="B29442">
            <v>94117.43</v>
          </cell>
          <cell r="C29442">
            <v>2015</v>
          </cell>
          <cell r="D29442" t="str">
            <v>412900  Levy: Skills Development</v>
          </cell>
          <cell r="E29442" t="str">
            <v>District 7</v>
          </cell>
          <cell r="F29442" t="str">
            <v>Sewer</v>
          </cell>
        </row>
        <row r="29443">
          <cell r="B29443">
            <v>32537.69</v>
          </cell>
          <cell r="C29443">
            <v>2015</v>
          </cell>
          <cell r="D29443" t="str">
            <v>412900  Levy: Skills Development</v>
          </cell>
          <cell r="E29443" t="str">
            <v>District 6</v>
          </cell>
          <cell r="F29443" t="str">
            <v>Sewer</v>
          </cell>
        </row>
        <row r="29444">
          <cell r="B29444">
            <v>3159.18</v>
          </cell>
          <cell r="C29444">
            <v>2015</v>
          </cell>
          <cell r="D29444" t="str">
            <v>412900  Levy: Skills Development</v>
          </cell>
          <cell r="E29444" t="str">
            <v>TOC</v>
          </cell>
          <cell r="F29444" t="str">
            <v>Sewer</v>
          </cell>
        </row>
        <row r="29445">
          <cell r="B29445">
            <v>66486.66</v>
          </cell>
          <cell r="C29445">
            <v>2015</v>
          </cell>
          <cell r="D29445" t="str">
            <v>412900  Levy: Skills Development</v>
          </cell>
          <cell r="E29445" t="str">
            <v>District 3</v>
          </cell>
          <cell r="F29445" t="str">
            <v>Sewer</v>
          </cell>
        </row>
        <row r="29446">
          <cell r="B29446">
            <v>115005.35</v>
          </cell>
          <cell r="C29446">
            <v>2015</v>
          </cell>
          <cell r="D29446" t="str">
            <v>412900  Levy: Skills Development</v>
          </cell>
          <cell r="E29446" t="str">
            <v>District 4</v>
          </cell>
          <cell r="F29446" t="str">
            <v>Sewer</v>
          </cell>
        </row>
        <row r="29447">
          <cell r="B29447">
            <v>86161.59</v>
          </cell>
          <cell r="C29447">
            <v>2015</v>
          </cell>
          <cell r="D29447" t="str">
            <v>412900  Levy: Skills Development</v>
          </cell>
          <cell r="E29447" t="str">
            <v>District 4</v>
          </cell>
          <cell r="F29447" t="str">
            <v>Sewer</v>
          </cell>
        </row>
        <row r="29448">
          <cell r="B29448">
            <v>48417.34</v>
          </cell>
          <cell r="C29448">
            <v>2015</v>
          </cell>
          <cell r="D29448" t="str">
            <v>412900  Levy: Skills Development</v>
          </cell>
          <cell r="E29448" t="str">
            <v>District 4</v>
          </cell>
          <cell r="F29448" t="str">
            <v>Sewer</v>
          </cell>
        </row>
        <row r="29449">
          <cell r="B29449">
            <v>50045.29</v>
          </cell>
          <cell r="C29449">
            <v>2015</v>
          </cell>
          <cell r="D29449" t="str">
            <v>412900  Levy: Skills Development</v>
          </cell>
          <cell r="E29449" t="str">
            <v>District 7</v>
          </cell>
          <cell r="F29449" t="str">
            <v>Sewer</v>
          </cell>
        </row>
        <row r="29450">
          <cell r="B29450">
            <v>19959.310000000001</v>
          </cell>
          <cell r="C29450">
            <v>2015</v>
          </cell>
          <cell r="D29450" t="str">
            <v>412900  Levy: Skills Development</v>
          </cell>
          <cell r="E29450" t="str">
            <v>District 6</v>
          </cell>
          <cell r="F29450" t="str">
            <v>Sewer</v>
          </cell>
        </row>
        <row r="29451">
          <cell r="B29451">
            <v>22352.27</v>
          </cell>
          <cell r="C29451">
            <v>2015</v>
          </cell>
          <cell r="D29451" t="str">
            <v>412900  Levy: Skills Development</v>
          </cell>
          <cell r="E29451" t="str">
            <v>District 6</v>
          </cell>
          <cell r="F29451" t="str">
            <v>Sewer</v>
          </cell>
        </row>
        <row r="29452">
          <cell r="B29452">
            <v>59295.8</v>
          </cell>
          <cell r="C29452">
            <v>2015</v>
          </cell>
          <cell r="D29452" t="str">
            <v>412900  Levy: Skills Development</v>
          </cell>
          <cell r="E29452" t="str">
            <v>District 6</v>
          </cell>
          <cell r="F29452" t="str">
            <v>Sewer</v>
          </cell>
        </row>
        <row r="29453">
          <cell r="B29453">
            <v>3371.29</v>
          </cell>
          <cell r="C29453">
            <v>2015</v>
          </cell>
          <cell r="D29453" t="str">
            <v>412900  Levy: Skills Development</v>
          </cell>
          <cell r="E29453" t="str">
            <v>District 7</v>
          </cell>
          <cell r="F29453" t="str">
            <v>Sewer</v>
          </cell>
        </row>
        <row r="29454">
          <cell r="B29454">
            <v>40.19</v>
          </cell>
          <cell r="C29454">
            <v>2015</v>
          </cell>
          <cell r="D29454" t="str">
            <v>412900  Levy: Skills Development</v>
          </cell>
          <cell r="E29454" t="str">
            <v>District 7</v>
          </cell>
          <cell r="F29454" t="str">
            <v>Sewer</v>
          </cell>
        </row>
        <row r="29455">
          <cell r="B29455">
            <v>52194.17</v>
          </cell>
          <cell r="C29455">
            <v>2015</v>
          </cell>
          <cell r="D29455" t="str">
            <v>412900  Levy: Skills Development</v>
          </cell>
          <cell r="E29455" t="str">
            <v>Logistics</v>
          </cell>
          <cell r="F29455" t="str">
            <v>Water</v>
          </cell>
        </row>
        <row r="29456">
          <cell r="B29456">
            <v>32901.17</v>
          </cell>
          <cell r="C29456">
            <v>2015</v>
          </cell>
          <cell r="D29456" t="str">
            <v>412900  Levy: Skills Development</v>
          </cell>
          <cell r="E29456" t="str">
            <v>Informal Settlements</v>
          </cell>
          <cell r="F29456" t="str">
            <v>Water</v>
          </cell>
        </row>
        <row r="29457">
          <cell r="B29457">
            <v>38680.47</v>
          </cell>
          <cell r="C29457">
            <v>2015</v>
          </cell>
          <cell r="D29457" t="str">
            <v>412900  Levy: Skills Development</v>
          </cell>
          <cell r="E29457" t="str">
            <v>Planning &amp; Design</v>
          </cell>
          <cell r="F29457" t="str">
            <v>Water</v>
          </cell>
        </row>
        <row r="29458">
          <cell r="B29458">
            <v>189706.64</v>
          </cell>
          <cell r="C29458">
            <v>2015</v>
          </cell>
          <cell r="D29458" t="str">
            <v>412900  Levy: Skills Development</v>
          </cell>
          <cell r="E29458" t="str">
            <v>TOC</v>
          </cell>
          <cell r="F29458" t="str">
            <v>Water</v>
          </cell>
        </row>
        <row r="29459">
          <cell r="B29459">
            <v>156223.09</v>
          </cell>
          <cell r="C29459">
            <v>2015</v>
          </cell>
          <cell r="D29459" t="str">
            <v>412900  Levy: Skills Development</v>
          </cell>
          <cell r="E29459" t="str">
            <v>Informal Settlements</v>
          </cell>
          <cell r="F29459" t="str">
            <v>Water</v>
          </cell>
        </row>
        <row r="29460">
          <cell r="B29460">
            <v>67976.73</v>
          </cell>
          <cell r="C29460">
            <v>2015</v>
          </cell>
          <cell r="D29460" t="str">
            <v>412900  Levy: Skills Development</v>
          </cell>
          <cell r="E29460" t="str">
            <v>TOC</v>
          </cell>
          <cell r="F29460" t="str">
            <v>Water</v>
          </cell>
        </row>
        <row r="29461">
          <cell r="B29461">
            <v>29090.04</v>
          </cell>
          <cell r="C29461">
            <v>2015</v>
          </cell>
          <cell r="D29461" t="str">
            <v>412900  Levy: Skills Development</v>
          </cell>
          <cell r="E29461" t="str">
            <v>Logistics</v>
          </cell>
          <cell r="F29461" t="str">
            <v>Water</v>
          </cell>
        </row>
        <row r="29462">
          <cell r="B29462">
            <v>58168.45</v>
          </cell>
          <cell r="C29462">
            <v>2015</v>
          </cell>
          <cell r="D29462" t="str">
            <v>412900  Levy: Skills Development</v>
          </cell>
          <cell r="E29462" t="str">
            <v>Logistics</v>
          </cell>
          <cell r="F29462" t="str">
            <v>Water</v>
          </cell>
        </row>
        <row r="29463">
          <cell r="B29463">
            <v>99864.77</v>
          </cell>
          <cell r="C29463">
            <v>2015</v>
          </cell>
          <cell r="D29463" t="str">
            <v>412900  Levy: Skills Development</v>
          </cell>
          <cell r="E29463" t="str">
            <v>Logistics</v>
          </cell>
          <cell r="F29463" t="str">
            <v>Water</v>
          </cell>
        </row>
        <row r="29464">
          <cell r="B29464">
            <v>36736.620000000003</v>
          </cell>
          <cell r="C29464">
            <v>2015</v>
          </cell>
          <cell r="D29464" t="str">
            <v>412900  Levy: Skills Development</v>
          </cell>
          <cell r="E29464" t="str">
            <v>Logistics</v>
          </cell>
          <cell r="F29464" t="str">
            <v>Water</v>
          </cell>
        </row>
        <row r="29465">
          <cell r="B29465">
            <v>68866.13</v>
          </cell>
          <cell r="C29465">
            <v>2015</v>
          </cell>
          <cell r="D29465" t="str">
            <v>412900  Levy: Skills Development</v>
          </cell>
          <cell r="E29465" t="str">
            <v>Logistics</v>
          </cell>
          <cell r="F29465" t="str">
            <v>Water</v>
          </cell>
        </row>
        <row r="29466">
          <cell r="B29466">
            <v>28823.65</v>
          </cell>
          <cell r="C29466">
            <v>2015</v>
          </cell>
          <cell r="D29466" t="str">
            <v>412900  Levy: Skills Development</v>
          </cell>
          <cell r="E29466" t="str">
            <v>District 1</v>
          </cell>
          <cell r="F29466" t="str">
            <v>Water</v>
          </cell>
        </row>
        <row r="29467">
          <cell r="B29467">
            <v>48858.52</v>
          </cell>
          <cell r="C29467">
            <v>2015</v>
          </cell>
          <cell r="D29467" t="str">
            <v>412900  Levy: Skills Development</v>
          </cell>
          <cell r="E29467" t="str">
            <v>District 1</v>
          </cell>
          <cell r="F29467" t="str">
            <v>Water</v>
          </cell>
        </row>
        <row r="29468">
          <cell r="B29468">
            <v>1496.66</v>
          </cell>
          <cell r="C29468">
            <v>2015</v>
          </cell>
          <cell r="D29468" t="str">
            <v>412900  Levy: Skills Development</v>
          </cell>
          <cell r="E29468" t="str">
            <v>District 1</v>
          </cell>
          <cell r="F29468" t="str">
            <v>Water</v>
          </cell>
        </row>
        <row r="29469">
          <cell r="B29469">
            <v>270.16000000000003</v>
          </cell>
          <cell r="C29469">
            <v>2015</v>
          </cell>
          <cell r="D29469" t="str">
            <v>412950  DO NOT USE - Licenses &amp; Permits</v>
          </cell>
          <cell r="E29469" t="str">
            <v>Planning &amp; Design</v>
          </cell>
          <cell r="F29469" t="str">
            <v>Water</v>
          </cell>
        </row>
        <row r="29470">
          <cell r="B29470">
            <v>1620.96</v>
          </cell>
          <cell r="C29470">
            <v>2015</v>
          </cell>
          <cell r="D29470" t="str">
            <v>412950  DO NOT USE - Licenses &amp; Permits</v>
          </cell>
          <cell r="E29470" t="str">
            <v>TOC</v>
          </cell>
          <cell r="F29470" t="str">
            <v>Water</v>
          </cell>
        </row>
        <row r="29471">
          <cell r="B29471">
            <v>500</v>
          </cell>
          <cell r="C29471">
            <v>2015</v>
          </cell>
          <cell r="D29471" t="str">
            <v>412950  DO NOT USE - Licenses &amp; Permits</v>
          </cell>
          <cell r="E29471" t="str">
            <v>Informal Settlements</v>
          </cell>
          <cell r="F29471" t="str">
            <v>Water</v>
          </cell>
        </row>
        <row r="29472">
          <cell r="B29472">
            <v>6750</v>
          </cell>
          <cell r="C29472">
            <v>2015</v>
          </cell>
          <cell r="D29472" t="str">
            <v>412950  DO NOT USE - Licenses &amp; Permits</v>
          </cell>
          <cell r="E29472" t="str">
            <v>Logistics</v>
          </cell>
          <cell r="F29472" t="str">
            <v>Water</v>
          </cell>
        </row>
        <row r="29473">
          <cell r="B29473">
            <v>0</v>
          </cell>
          <cell r="C29473">
            <v>2015</v>
          </cell>
          <cell r="D29473" t="str">
            <v>412950  DO NOT USE - Licenses &amp; Permits</v>
          </cell>
          <cell r="E29473" t="str">
            <v>Logistics</v>
          </cell>
          <cell r="F29473" t="str">
            <v>Water</v>
          </cell>
        </row>
        <row r="29474">
          <cell r="B29474">
            <v>1000</v>
          </cell>
          <cell r="C29474">
            <v>2015</v>
          </cell>
          <cell r="D29474" t="str">
            <v>412950  DO NOT USE - Licenses &amp; Permits</v>
          </cell>
          <cell r="E29474" t="str">
            <v>Logistics</v>
          </cell>
          <cell r="F29474" t="str">
            <v>Water</v>
          </cell>
        </row>
        <row r="29475">
          <cell r="B29475">
            <v>0</v>
          </cell>
          <cell r="C29475">
            <v>2015</v>
          </cell>
          <cell r="D29475" t="str">
            <v>412950  DO NOT USE - Licenses &amp; Permits</v>
          </cell>
          <cell r="E29475" t="str">
            <v>District 1</v>
          </cell>
          <cell r="F29475" t="str">
            <v>Water</v>
          </cell>
        </row>
        <row r="29476">
          <cell r="B29476">
            <v>2620</v>
          </cell>
          <cell r="C29476">
            <v>2015</v>
          </cell>
          <cell r="D29476" t="str">
            <v>412950  DO NOT USE - Licenses &amp; Permits</v>
          </cell>
          <cell r="E29476" t="str">
            <v>District 1</v>
          </cell>
          <cell r="F29476" t="str">
            <v>Water</v>
          </cell>
        </row>
        <row r="29477">
          <cell r="B29477">
            <v>1250</v>
          </cell>
          <cell r="C29477">
            <v>2015</v>
          </cell>
          <cell r="D29477" t="str">
            <v>412950  DO NOT USE - Licenses &amp; Permits</v>
          </cell>
          <cell r="E29477" t="str">
            <v>District 8</v>
          </cell>
          <cell r="F29477" t="str">
            <v>Water</v>
          </cell>
        </row>
        <row r="29478">
          <cell r="B29478">
            <v>500</v>
          </cell>
          <cell r="C29478">
            <v>2015</v>
          </cell>
          <cell r="D29478" t="str">
            <v>412950  DO NOT USE - Licenses &amp; Permits</v>
          </cell>
          <cell r="E29478" t="str">
            <v>District 6</v>
          </cell>
          <cell r="F29478" t="str">
            <v>Water</v>
          </cell>
        </row>
        <row r="29479">
          <cell r="B29479">
            <v>500</v>
          </cell>
          <cell r="C29479">
            <v>2015</v>
          </cell>
          <cell r="D29479" t="str">
            <v>412950  DO NOT USE - Licenses &amp; Permits</v>
          </cell>
          <cell r="E29479" t="str">
            <v>District 3</v>
          </cell>
          <cell r="F29479" t="str">
            <v>Water</v>
          </cell>
        </row>
        <row r="29480">
          <cell r="B29480">
            <v>0</v>
          </cell>
          <cell r="C29480">
            <v>2015</v>
          </cell>
          <cell r="D29480" t="str">
            <v>412950  DO NOT USE - Licenses &amp; Permits</v>
          </cell>
          <cell r="E29480" t="str">
            <v>District 4</v>
          </cell>
          <cell r="F29480" t="str">
            <v>Water</v>
          </cell>
        </row>
        <row r="29481">
          <cell r="B29481">
            <v>0</v>
          </cell>
          <cell r="C29481">
            <v>2015</v>
          </cell>
          <cell r="D29481" t="str">
            <v>412950  DO NOT USE - Licenses &amp; Permits</v>
          </cell>
          <cell r="E29481" t="str">
            <v>District 4</v>
          </cell>
          <cell r="F29481" t="str">
            <v>Water</v>
          </cell>
        </row>
        <row r="29482">
          <cell r="B29482">
            <v>1250</v>
          </cell>
          <cell r="C29482">
            <v>2015</v>
          </cell>
          <cell r="D29482" t="str">
            <v>412950  DO NOT USE - Licenses &amp; Permits</v>
          </cell>
          <cell r="E29482" t="str">
            <v>District 4</v>
          </cell>
          <cell r="F29482" t="str">
            <v>Water</v>
          </cell>
        </row>
        <row r="29483">
          <cell r="B29483">
            <v>0</v>
          </cell>
          <cell r="C29483">
            <v>2015</v>
          </cell>
          <cell r="D29483" t="str">
            <v>412950  DO NOT USE - Licenses &amp; Permits</v>
          </cell>
          <cell r="E29483" t="str">
            <v>District 6</v>
          </cell>
          <cell r="F29483" t="str">
            <v>Water</v>
          </cell>
        </row>
        <row r="29484">
          <cell r="B29484">
            <v>270.16000000000003</v>
          </cell>
          <cell r="C29484">
            <v>2015</v>
          </cell>
          <cell r="D29484" t="str">
            <v>412950  DO NOT USE - Licenses &amp; Permits</v>
          </cell>
          <cell r="E29484" t="str">
            <v>District 6</v>
          </cell>
          <cell r="F29484" t="str">
            <v>Water</v>
          </cell>
        </row>
        <row r="29485">
          <cell r="B29485">
            <v>250</v>
          </cell>
          <cell r="C29485">
            <v>2015</v>
          </cell>
          <cell r="D29485" t="str">
            <v>412950  DO NOT USE - Licenses &amp; Permits</v>
          </cell>
          <cell r="E29485" t="str">
            <v>District 6</v>
          </cell>
          <cell r="F29485" t="str">
            <v>Water</v>
          </cell>
        </row>
        <row r="29486">
          <cell r="B29486">
            <v>250</v>
          </cell>
          <cell r="C29486">
            <v>2015</v>
          </cell>
          <cell r="D29486" t="str">
            <v>412950  DO NOT USE - Licenses &amp; Permits</v>
          </cell>
          <cell r="E29486" t="str">
            <v>District 6</v>
          </cell>
          <cell r="F29486" t="str">
            <v>Water</v>
          </cell>
        </row>
        <row r="29487">
          <cell r="B29487">
            <v>500</v>
          </cell>
          <cell r="C29487">
            <v>2015</v>
          </cell>
          <cell r="D29487" t="str">
            <v>412950  DO NOT USE - Licenses &amp; Permits</v>
          </cell>
          <cell r="E29487" t="str">
            <v>District 6</v>
          </cell>
          <cell r="F29487" t="str">
            <v>Water</v>
          </cell>
        </row>
        <row r="29488">
          <cell r="B29488">
            <v>250</v>
          </cell>
          <cell r="C29488">
            <v>2015</v>
          </cell>
          <cell r="D29488" t="str">
            <v>412950  DO NOT USE - Licenses &amp; Permits</v>
          </cell>
          <cell r="E29488" t="str">
            <v>District 6</v>
          </cell>
          <cell r="F29488" t="str">
            <v>Water</v>
          </cell>
        </row>
        <row r="29489">
          <cell r="B29489">
            <v>0</v>
          </cell>
          <cell r="C29489">
            <v>2015</v>
          </cell>
          <cell r="D29489" t="str">
            <v>412950  DO NOT USE - Licenses &amp; Permits</v>
          </cell>
          <cell r="E29489" t="str">
            <v>District 8</v>
          </cell>
          <cell r="F29489" t="str">
            <v>Water</v>
          </cell>
        </row>
        <row r="29490">
          <cell r="B29490">
            <v>0</v>
          </cell>
          <cell r="C29490">
            <v>2015</v>
          </cell>
          <cell r="D29490" t="str">
            <v>412950  DO NOT USE - Licenses &amp; Permits</v>
          </cell>
          <cell r="E29490" t="str">
            <v>District 8</v>
          </cell>
          <cell r="F29490" t="str">
            <v>Water</v>
          </cell>
        </row>
        <row r="29491">
          <cell r="B29491">
            <v>540.32000000000005</v>
          </cell>
          <cell r="C29491">
            <v>2015</v>
          </cell>
          <cell r="D29491" t="str">
            <v>412950  DO NOT USE - Licenses &amp; Permits</v>
          </cell>
          <cell r="E29491" t="str">
            <v>District 8</v>
          </cell>
          <cell r="F29491" t="str">
            <v>Water</v>
          </cell>
        </row>
        <row r="29492">
          <cell r="B29492">
            <v>1550.16</v>
          </cell>
          <cell r="C29492">
            <v>2015</v>
          </cell>
          <cell r="D29492" t="str">
            <v>412950  DO NOT USE - Licenses &amp; Permits</v>
          </cell>
          <cell r="E29492" t="str">
            <v>District 8</v>
          </cell>
          <cell r="F29492" t="str">
            <v>Water</v>
          </cell>
        </row>
        <row r="29493">
          <cell r="B29493">
            <v>3403.88</v>
          </cell>
          <cell r="C29493">
            <v>2015</v>
          </cell>
          <cell r="D29493" t="str">
            <v>412950  DO NOT USE - Licenses &amp; Permits</v>
          </cell>
          <cell r="E29493" t="str">
            <v>Logistics</v>
          </cell>
          <cell r="F29493" t="str">
            <v>Water</v>
          </cell>
        </row>
        <row r="29494">
          <cell r="B29494">
            <v>0</v>
          </cell>
          <cell r="C29494">
            <v>2015</v>
          </cell>
          <cell r="D29494" t="str">
            <v>412950  DO NOT USE - Licenses &amp; Permits</v>
          </cell>
          <cell r="E29494" t="str">
            <v>Informal Settlements</v>
          </cell>
          <cell r="F29494" t="str">
            <v>Sewer</v>
          </cell>
        </row>
        <row r="29495">
          <cell r="B29495">
            <v>750</v>
          </cell>
          <cell r="C29495">
            <v>2015</v>
          </cell>
          <cell r="D29495" t="str">
            <v>412950  DO NOT USE - Licenses &amp; Permits</v>
          </cell>
          <cell r="E29495" t="str">
            <v>Informal Settlements</v>
          </cell>
          <cell r="F29495" t="str">
            <v>Sewer</v>
          </cell>
        </row>
        <row r="29496">
          <cell r="B29496">
            <v>5015.16</v>
          </cell>
          <cell r="C29496">
            <v>2015</v>
          </cell>
          <cell r="D29496" t="str">
            <v>412950  DO NOT USE - Licenses &amp; Permits</v>
          </cell>
          <cell r="E29496" t="str">
            <v>Logistics</v>
          </cell>
          <cell r="F29496" t="str">
            <v>Sewer</v>
          </cell>
        </row>
        <row r="29497">
          <cell r="B29497">
            <v>0</v>
          </cell>
          <cell r="C29497">
            <v>2015</v>
          </cell>
          <cell r="D29497" t="str">
            <v>412950  DO NOT USE - Licenses &amp; Permits</v>
          </cell>
          <cell r="E29497" t="str">
            <v>Logistics</v>
          </cell>
          <cell r="F29497" t="str">
            <v>Sewer</v>
          </cell>
        </row>
        <row r="29498">
          <cell r="B29498">
            <v>0</v>
          </cell>
          <cell r="C29498">
            <v>2015</v>
          </cell>
          <cell r="D29498" t="str">
            <v>412950  DO NOT USE - Licenses &amp; Permits</v>
          </cell>
          <cell r="E29498" t="str">
            <v>Logistics</v>
          </cell>
          <cell r="F29498" t="str">
            <v>Sewer</v>
          </cell>
        </row>
        <row r="29499">
          <cell r="B29499">
            <v>2970</v>
          </cell>
          <cell r="C29499">
            <v>2015</v>
          </cell>
          <cell r="D29499" t="str">
            <v>412950  DO NOT USE - Licenses &amp; Permits</v>
          </cell>
          <cell r="E29499" t="str">
            <v>District 1</v>
          </cell>
          <cell r="F29499" t="str">
            <v>Sewer</v>
          </cell>
        </row>
        <row r="29500">
          <cell r="B29500">
            <v>0</v>
          </cell>
          <cell r="C29500">
            <v>2015</v>
          </cell>
          <cell r="D29500" t="str">
            <v>412950  DO NOT USE - Licenses &amp; Permits</v>
          </cell>
          <cell r="E29500" t="str">
            <v>District 1</v>
          </cell>
          <cell r="F29500" t="str">
            <v>Sewer</v>
          </cell>
        </row>
        <row r="29501">
          <cell r="B29501">
            <v>500</v>
          </cell>
          <cell r="C29501">
            <v>2015</v>
          </cell>
          <cell r="D29501" t="str">
            <v>412950  DO NOT USE - Licenses &amp; Permits</v>
          </cell>
          <cell r="E29501" t="str">
            <v>District 7</v>
          </cell>
          <cell r="F29501" t="str">
            <v>Sewer</v>
          </cell>
        </row>
        <row r="29502">
          <cell r="B29502">
            <v>500</v>
          </cell>
          <cell r="C29502">
            <v>2015</v>
          </cell>
          <cell r="D29502" t="str">
            <v>412950  DO NOT USE - Licenses &amp; Permits</v>
          </cell>
          <cell r="E29502" t="str">
            <v>District 6</v>
          </cell>
          <cell r="F29502" t="str">
            <v>Sewer</v>
          </cell>
        </row>
        <row r="29503">
          <cell r="B29503">
            <v>0</v>
          </cell>
          <cell r="C29503">
            <v>2015</v>
          </cell>
          <cell r="D29503" t="str">
            <v>412950  DO NOT USE - Licenses &amp; Permits</v>
          </cell>
          <cell r="E29503" t="str">
            <v>District 7</v>
          </cell>
          <cell r="F29503" t="str">
            <v>Sewer</v>
          </cell>
        </row>
        <row r="29504">
          <cell r="B29504">
            <v>0</v>
          </cell>
          <cell r="C29504">
            <v>2015</v>
          </cell>
          <cell r="D29504" t="str">
            <v>412950  DO NOT USE - Licenses &amp; Permits</v>
          </cell>
          <cell r="E29504" t="str">
            <v>District 7</v>
          </cell>
          <cell r="F29504" t="str">
            <v>Sewer</v>
          </cell>
        </row>
        <row r="29505">
          <cell r="B29505">
            <v>270.16000000000003</v>
          </cell>
          <cell r="C29505">
            <v>2015</v>
          </cell>
          <cell r="D29505" t="str">
            <v>412950  DO NOT USE - Licenses &amp; Permits</v>
          </cell>
          <cell r="E29505" t="str">
            <v>TOC</v>
          </cell>
          <cell r="F29505" t="str">
            <v>Sewer</v>
          </cell>
        </row>
        <row r="29506">
          <cell r="B29506">
            <v>250</v>
          </cell>
          <cell r="C29506">
            <v>2015</v>
          </cell>
          <cell r="D29506" t="str">
            <v>412950  DO NOT USE - Licenses &amp; Permits</v>
          </cell>
          <cell r="E29506" t="str">
            <v>District 3</v>
          </cell>
          <cell r="F29506" t="str">
            <v>Sewer</v>
          </cell>
        </row>
        <row r="29507">
          <cell r="B29507">
            <v>810</v>
          </cell>
          <cell r="C29507">
            <v>2015</v>
          </cell>
          <cell r="D29507" t="str">
            <v>412950  DO NOT USE - Licenses &amp; Permits</v>
          </cell>
          <cell r="E29507" t="str">
            <v>District 4</v>
          </cell>
          <cell r="F29507" t="str">
            <v>Sewer</v>
          </cell>
        </row>
        <row r="29508">
          <cell r="B29508">
            <v>1250</v>
          </cell>
          <cell r="C29508">
            <v>2015</v>
          </cell>
          <cell r="D29508" t="str">
            <v>412950  DO NOT USE - Licenses &amp; Permits</v>
          </cell>
          <cell r="E29508" t="str">
            <v>District 4</v>
          </cell>
          <cell r="F29508" t="str">
            <v>Sewer</v>
          </cell>
        </row>
        <row r="29509">
          <cell r="B29509">
            <v>0</v>
          </cell>
          <cell r="C29509">
            <v>2015</v>
          </cell>
          <cell r="D29509" t="str">
            <v>412950  DO NOT USE - Licenses &amp; Permits</v>
          </cell>
          <cell r="E29509" t="str">
            <v>District 4</v>
          </cell>
          <cell r="F29509" t="str">
            <v>Sewer</v>
          </cell>
        </row>
        <row r="29510">
          <cell r="B29510">
            <v>500</v>
          </cell>
          <cell r="C29510">
            <v>2015</v>
          </cell>
          <cell r="D29510" t="str">
            <v>412950  DO NOT USE - Licenses &amp; Permits</v>
          </cell>
          <cell r="E29510" t="str">
            <v>District 4</v>
          </cell>
          <cell r="F29510" t="str">
            <v>Sewer</v>
          </cell>
        </row>
        <row r="29511">
          <cell r="B29511">
            <v>0</v>
          </cell>
          <cell r="C29511">
            <v>2015</v>
          </cell>
          <cell r="D29511" t="str">
            <v>412950  DO NOT USE - Licenses &amp; Permits</v>
          </cell>
          <cell r="E29511" t="str">
            <v>District 7</v>
          </cell>
          <cell r="F29511" t="str">
            <v>Sewer</v>
          </cell>
        </row>
        <row r="29512">
          <cell r="B29512">
            <v>250</v>
          </cell>
          <cell r="C29512">
            <v>2015</v>
          </cell>
          <cell r="D29512" t="str">
            <v>412950  DO NOT USE - Licenses &amp; Permits</v>
          </cell>
          <cell r="E29512" t="str">
            <v>District 6</v>
          </cell>
          <cell r="F29512" t="str">
            <v>Sewer</v>
          </cell>
        </row>
        <row r="29513">
          <cell r="B29513">
            <v>1000</v>
          </cell>
          <cell r="C29513">
            <v>2015</v>
          </cell>
          <cell r="D29513" t="str">
            <v>412950  DO NOT USE - Licenses &amp; Permits</v>
          </cell>
          <cell r="E29513" t="str">
            <v>District 6</v>
          </cell>
          <cell r="F29513" t="str">
            <v>Sewer</v>
          </cell>
        </row>
        <row r="29514">
          <cell r="B29514">
            <v>0</v>
          </cell>
          <cell r="C29514">
            <v>2015</v>
          </cell>
          <cell r="D29514" t="str">
            <v>412950  DO NOT USE - Licenses &amp; Permits</v>
          </cell>
          <cell r="E29514" t="str">
            <v>District 6</v>
          </cell>
          <cell r="F29514" t="str">
            <v>Sewer</v>
          </cell>
        </row>
        <row r="29515">
          <cell r="B29515">
            <v>250</v>
          </cell>
          <cell r="C29515">
            <v>2015</v>
          </cell>
          <cell r="D29515" t="str">
            <v>412950  DO NOT USE - Licenses &amp; Permits</v>
          </cell>
          <cell r="E29515" t="str">
            <v>District 6</v>
          </cell>
          <cell r="F29515" t="str">
            <v>Sewer</v>
          </cell>
        </row>
        <row r="29516">
          <cell r="B29516">
            <v>0</v>
          </cell>
          <cell r="C29516">
            <v>2015</v>
          </cell>
          <cell r="D29516" t="str">
            <v>412950  DO NOT USE - Licenses &amp; Permits</v>
          </cell>
          <cell r="E29516" t="str">
            <v>District 7</v>
          </cell>
          <cell r="F29516" t="str">
            <v>Sewer</v>
          </cell>
        </row>
        <row r="29517">
          <cell r="B29517">
            <v>4030</v>
          </cell>
          <cell r="C29517">
            <v>2015</v>
          </cell>
          <cell r="D29517" t="str">
            <v>412950  DO NOT USE - Licenses &amp; Permits</v>
          </cell>
          <cell r="E29517" t="str">
            <v>District 7</v>
          </cell>
          <cell r="F29517" t="str">
            <v>Sewer</v>
          </cell>
        </row>
        <row r="29518">
          <cell r="B29518">
            <v>0</v>
          </cell>
          <cell r="C29518">
            <v>2015</v>
          </cell>
          <cell r="D29518" t="str">
            <v>413050  Medical Health Services &amp; Support</v>
          </cell>
          <cell r="E29518" t="str">
            <v>Logistics</v>
          </cell>
          <cell r="F29518" t="str">
            <v>Water</v>
          </cell>
        </row>
        <row r="29519">
          <cell r="B29519">
            <v>8027.22</v>
          </cell>
          <cell r="C29519">
            <v>2015</v>
          </cell>
          <cell r="D29519" t="str">
            <v>413050  Medical Health Services &amp; Support</v>
          </cell>
          <cell r="E29519" t="str">
            <v>Informal Settlements</v>
          </cell>
          <cell r="F29519" t="str">
            <v>Water</v>
          </cell>
        </row>
        <row r="29520">
          <cell r="B29520">
            <v>0</v>
          </cell>
          <cell r="C29520">
            <v>2015</v>
          </cell>
          <cell r="D29520" t="str">
            <v>413050  Medical Health Services &amp; Support</v>
          </cell>
          <cell r="E29520" t="str">
            <v>Planning &amp; Design</v>
          </cell>
          <cell r="F29520" t="str">
            <v>Water</v>
          </cell>
        </row>
        <row r="29521">
          <cell r="B29521">
            <v>1094.2</v>
          </cell>
          <cell r="C29521">
            <v>2015</v>
          </cell>
          <cell r="D29521" t="str">
            <v>413050  Medical Health Services &amp; Support</v>
          </cell>
          <cell r="E29521" t="str">
            <v>TOC</v>
          </cell>
          <cell r="F29521" t="str">
            <v>Water</v>
          </cell>
        </row>
        <row r="29522">
          <cell r="B29522">
            <v>6870.98</v>
          </cell>
          <cell r="C29522">
            <v>2015</v>
          </cell>
          <cell r="D29522" t="str">
            <v>413050  Medical Health Services &amp; Support</v>
          </cell>
          <cell r="E29522" t="str">
            <v>Informal Settlements</v>
          </cell>
          <cell r="F29522" t="str">
            <v>Water</v>
          </cell>
        </row>
        <row r="29523">
          <cell r="B29523">
            <v>0</v>
          </cell>
          <cell r="C29523">
            <v>2015</v>
          </cell>
          <cell r="D29523" t="str">
            <v>413050  Medical Health Services &amp; Support</v>
          </cell>
          <cell r="E29523" t="str">
            <v>Logistics</v>
          </cell>
          <cell r="F29523" t="str">
            <v>Water</v>
          </cell>
        </row>
        <row r="29524">
          <cell r="B29524">
            <v>8694.67</v>
          </cell>
          <cell r="C29524">
            <v>2015</v>
          </cell>
          <cell r="D29524" t="str">
            <v>413050  Medical Health Services &amp; Support</v>
          </cell>
          <cell r="E29524" t="str">
            <v>Logistics</v>
          </cell>
          <cell r="F29524" t="str">
            <v>Water</v>
          </cell>
        </row>
        <row r="29525">
          <cell r="B29525">
            <v>6036.58</v>
          </cell>
          <cell r="C29525">
            <v>2015</v>
          </cell>
          <cell r="D29525" t="str">
            <v>413050  Medical Health Services &amp; Support</v>
          </cell>
          <cell r="E29525" t="str">
            <v>Logistics</v>
          </cell>
          <cell r="F29525" t="str">
            <v>Water</v>
          </cell>
        </row>
        <row r="29526">
          <cell r="B29526">
            <v>0</v>
          </cell>
          <cell r="C29526">
            <v>2015</v>
          </cell>
          <cell r="D29526" t="str">
            <v>413050  Medical Health Services &amp; Support</v>
          </cell>
          <cell r="E29526" t="str">
            <v>District 1</v>
          </cell>
          <cell r="F29526" t="str">
            <v>Water</v>
          </cell>
        </row>
        <row r="29527">
          <cell r="B29527">
            <v>11155.13</v>
          </cell>
          <cell r="C29527">
            <v>2015</v>
          </cell>
          <cell r="D29527" t="str">
            <v>413050  Medical Health Services &amp; Support</v>
          </cell>
          <cell r="E29527" t="str">
            <v>District 1</v>
          </cell>
          <cell r="F29527" t="str">
            <v>Water</v>
          </cell>
        </row>
        <row r="29528">
          <cell r="B29528">
            <v>15689.77</v>
          </cell>
          <cell r="C29528">
            <v>2015</v>
          </cell>
          <cell r="D29528" t="str">
            <v>413050  Medical Health Services &amp; Support</v>
          </cell>
          <cell r="E29528" t="str">
            <v>District 6</v>
          </cell>
          <cell r="F29528" t="str">
            <v>Water</v>
          </cell>
        </row>
        <row r="29529">
          <cell r="B29529">
            <v>0</v>
          </cell>
          <cell r="C29529">
            <v>2015</v>
          </cell>
          <cell r="D29529" t="str">
            <v>413050  Medical Health Services &amp; Support</v>
          </cell>
          <cell r="E29529" t="str">
            <v>District 3</v>
          </cell>
          <cell r="F29529" t="str">
            <v>Water</v>
          </cell>
        </row>
        <row r="29530">
          <cell r="B29530">
            <v>0</v>
          </cell>
          <cell r="C29530">
            <v>2015</v>
          </cell>
          <cell r="D29530" t="str">
            <v>413050  Medical Health Services &amp; Support</v>
          </cell>
          <cell r="E29530" t="str">
            <v>District 3</v>
          </cell>
          <cell r="F29530" t="str">
            <v>Water</v>
          </cell>
        </row>
        <row r="29531">
          <cell r="B29531">
            <v>1450.98</v>
          </cell>
          <cell r="C29531">
            <v>2015</v>
          </cell>
          <cell r="D29531" t="str">
            <v>413050  Medical Health Services &amp; Support</v>
          </cell>
          <cell r="E29531" t="str">
            <v>District 4</v>
          </cell>
          <cell r="F29531" t="str">
            <v>Water</v>
          </cell>
        </row>
        <row r="29532">
          <cell r="B29532">
            <v>8482.93</v>
          </cell>
          <cell r="C29532">
            <v>2015</v>
          </cell>
          <cell r="D29532" t="str">
            <v>413050  Medical Health Services &amp; Support</v>
          </cell>
          <cell r="E29532" t="str">
            <v>District 4</v>
          </cell>
          <cell r="F29532" t="str">
            <v>Water</v>
          </cell>
        </row>
        <row r="29533">
          <cell r="B29533">
            <v>16656.330000000002</v>
          </cell>
          <cell r="C29533">
            <v>2015</v>
          </cell>
          <cell r="D29533" t="str">
            <v>413050  Medical Health Services &amp; Support</v>
          </cell>
          <cell r="E29533" t="str">
            <v>District 4</v>
          </cell>
          <cell r="F29533" t="str">
            <v>Water</v>
          </cell>
        </row>
        <row r="29534">
          <cell r="B29534">
            <v>5884.56</v>
          </cell>
          <cell r="C29534">
            <v>2015</v>
          </cell>
          <cell r="D29534" t="str">
            <v>413050  Medical Health Services &amp; Support</v>
          </cell>
          <cell r="E29534" t="str">
            <v>District 4</v>
          </cell>
          <cell r="F29534" t="str">
            <v>Water</v>
          </cell>
        </row>
        <row r="29535">
          <cell r="B29535">
            <v>573.37</v>
          </cell>
          <cell r="C29535">
            <v>2015</v>
          </cell>
          <cell r="D29535" t="str">
            <v>413050  Medical Health Services &amp; Support</v>
          </cell>
          <cell r="E29535" t="str">
            <v>District 6</v>
          </cell>
          <cell r="F29535" t="str">
            <v>Water</v>
          </cell>
        </row>
        <row r="29536">
          <cell r="B29536">
            <v>0</v>
          </cell>
          <cell r="C29536">
            <v>2015</v>
          </cell>
          <cell r="D29536" t="str">
            <v>413050  Medical Health Services &amp; Support</v>
          </cell>
          <cell r="E29536" t="str">
            <v>District 6</v>
          </cell>
          <cell r="F29536" t="str">
            <v>Water</v>
          </cell>
        </row>
        <row r="29537">
          <cell r="B29537">
            <v>3222.04</v>
          </cell>
          <cell r="C29537">
            <v>2015</v>
          </cell>
          <cell r="D29537" t="str">
            <v>413050  Medical Health Services &amp; Support</v>
          </cell>
          <cell r="E29537" t="str">
            <v>District 6</v>
          </cell>
          <cell r="F29537" t="str">
            <v>Water</v>
          </cell>
        </row>
        <row r="29538">
          <cell r="B29538">
            <v>170</v>
          </cell>
          <cell r="C29538">
            <v>2015</v>
          </cell>
          <cell r="D29538" t="str">
            <v>413050  Medical Health Services &amp; Support</v>
          </cell>
          <cell r="E29538" t="str">
            <v>District 6</v>
          </cell>
          <cell r="F29538" t="str">
            <v>Water</v>
          </cell>
        </row>
        <row r="29539">
          <cell r="B29539">
            <v>6532.89</v>
          </cell>
          <cell r="C29539">
            <v>2015</v>
          </cell>
          <cell r="D29539" t="str">
            <v>413050  Medical Health Services &amp; Support</v>
          </cell>
          <cell r="E29539" t="str">
            <v>District 6</v>
          </cell>
          <cell r="F29539" t="str">
            <v>Water</v>
          </cell>
        </row>
        <row r="29540">
          <cell r="B29540">
            <v>22197.73</v>
          </cell>
          <cell r="C29540">
            <v>2015</v>
          </cell>
          <cell r="D29540" t="str">
            <v>413050  Medical Health Services &amp; Support</v>
          </cell>
          <cell r="E29540" t="str">
            <v>District 8</v>
          </cell>
          <cell r="F29540" t="str">
            <v>Water</v>
          </cell>
        </row>
        <row r="29541">
          <cell r="B29541">
            <v>0</v>
          </cell>
          <cell r="C29541">
            <v>2015</v>
          </cell>
          <cell r="D29541" t="str">
            <v>413050  Medical Health Services &amp; Support</v>
          </cell>
          <cell r="E29541" t="str">
            <v>Informal Settlements</v>
          </cell>
          <cell r="F29541" t="str">
            <v>Sewer</v>
          </cell>
        </row>
        <row r="29542">
          <cell r="B29542">
            <v>342663.5</v>
          </cell>
          <cell r="C29542">
            <v>2015</v>
          </cell>
          <cell r="D29542" t="str">
            <v>413050  Medical Health Services &amp; Support</v>
          </cell>
          <cell r="E29542" t="str">
            <v>Informal Settlements</v>
          </cell>
          <cell r="F29542" t="str">
            <v>Sewer</v>
          </cell>
        </row>
        <row r="29543">
          <cell r="B29543">
            <v>29259.79</v>
          </cell>
          <cell r="C29543">
            <v>2015</v>
          </cell>
          <cell r="D29543" t="str">
            <v>413050  Medical Health Services &amp; Support</v>
          </cell>
          <cell r="E29543" t="str">
            <v>Logistics</v>
          </cell>
          <cell r="F29543" t="str">
            <v>Sewer</v>
          </cell>
        </row>
        <row r="29544">
          <cell r="B29544">
            <v>0</v>
          </cell>
          <cell r="C29544">
            <v>2015</v>
          </cell>
          <cell r="D29544" t="str">
            <v>413050  Medical Health Services &amp; Support</v>
          </cell>
          <cell r="E29544" t="str">
            <v>Logistics</v>
          </cell>
          <cell r="F29544" t="str">
            <v>Sewer</v>
          </cell>
        </row>
        <row r="29545">
          <cell r="B29545">
            <v>0</v>
          </cell>
          <cell r="C29545">
            <v>2015</v>
          </cell>
          <cell r="D29545" t="str">
            <v>413050  Medical Health Services &amp; Support</v>
          </cell>
          <cell r="E29545" t="str">
            <v>Logistics</v>
          </cell>
          <cell r="F29545" t="str">
            <v>Sewer</v>
          </cell>
        </row>
        <row r="29546">
          <cell r="B29546">
            <v>0</v>
          </cell>
          <cell r="C29546">
            <v>2015</v>
          </cell>
          <cell r="D29546" t="str">
            <v>413050  Medical Health Services &amp; Support</v>
          </cell>
          <cell r="E29546" t="str">
            <v>Logistics</v>
          </cell>
          <cell r="F29546" t="str">
            <v>Sewer</v>
          </cell>
        </row>
        <row r="29547">
          <cell r="B29547">
            <v>7082.87</v>
          </cell>
          <cell r="C29547">
            <v>2015</v>
          </cell>
          <cell r="D29547" t="str">
            <v>413050  Medical Health Services &amp; Support</v>
          </cell>
          <cell r="E29547" t="str">
            <v>District 1</v>
          </cell>
          <cell r="F29547" t="str">
            <v>Sewer</v>
          </cell>
        </row>
        <row r="29548">
          <cell r="B29548">
            <v>8327.16</v>
          </cell>
          <cell r="C29548">
            <v>2015</v>
          </cell>
          <cell r="D29548" t="str">
            <v>413050  Medical Health Services &amp; Support</v>
          </cell>
          <cell r="E29548" t="str">
            <v>District 7</v>
          </cell>
          <cell r="F29548" t="str">
            <v>Sewer</v>
          </cell>
        </row>
        <row r="29549">
          <cell r="B29549">
            <v>5201.09</v>
          </cell>
          <cell r="C29549">
            <v>2015</v>
          </cell>
          <cell r="D29549" t="str">
            <v>413050  Medical Health Services &amp; Support</v>
          </cell>
          <cell r="E29549" t="str">
            <v>District 6</v>
          </cell>
          <cell r="F29549" t="str">
            <v>Sewer</v>
          </cell>
        </row>
        <row r="29550">
          <cell r="B29550">
            <v>0</v>
          </cell>
          <cell r="C29550">
            <v>2015</v>
          </cell>
          <cell r="D29550" t="str">
            <v>413050  Medical Health Services &amp; Support</v>
          </cell>
          <cell r="E29550" t="str">
            <v>District 7</v>
          </cell>
          <cell r="F29550" t="str">
            <v>Sewer</v>
          </cell>
        </row>
        <row r="29551">
          <cell r="B29551">
            <v>0</v>
          </cell>
          <cell r="C29551">
            <v>2015</v>
          </cell>
          <cell r="D29551" t="str">
            <v>413050  Medical Health Services &amp; Support</v>
          </cell>
          <cell r="E29551" t="str">
            <v>District 7</v>
          </cell>
          <cell r="F29551" t="str">
            <v>Sewer</v>
          </cell>
        </row>
        <row r="29552">
          <cell r="B29552">
            <v>0</v>
          </cell>
          <cell r="C29552">
            <v>2015</v>
          </cell>
          <cell r="D29552" t="str">
            <v>413050  Medical Health Services &amp; Support</v>
          </cell>
          <cell r="E29552" t="str">
            <v>District 3</v>
          </cell>
          <cell r="F29552" t="str">
            <v>Sewer</v>
          </cell>
        </row>
        <row r="29553">
          <cell r="B29553">
            <v>0</v>
          </cell>
          <cell r="C29553">
            <v>2015</v>
          </cell>
          <cell r="D29553" t="str">
            <v>413050  Medical Health Services &amp; Support</v>
          </cell>
          <cell r="E29553" t="str">
            <v>District 3</v>
          </cell>
          <cell r="F29553" t="str">
            <v>Sewer</v>
          </cell>
        </row>
        <row r="29554">
          <cell r="B29554">
            <v>0</v>
          </cell>
          <cell r="C29554">
            <v>2015</v>
          </cell>
          <cell r="D29554" t="str">
            <v>413050  Medical Health Services &amp; Support</v>
          </cell>
          <cell r="E29554" t="str">
            <v>District 3</v>
          </cell>
          <cell r="F29554" t="str">
            <v>Sewer</v>
          </cell>
        </row>
        <row r="29555">
          <cell r="B29555">
            <v>15790.2</v>
          </cell>
          <cell r="C29555">
            <v>2015</v>
          </cell>
          <cell r="D29555" t="str">
            <v>413050  Medical Health Services &amp; Support</v>
          </cell>
          <cell r="E29555" t="str">
            <v>District 4</v>
          </cell>
          <cell r="F29555" t="str">
            <v>Sewer</v>
          </cell>
        </row>
        <row r="29556">
          <cell r="B29556">
            <v>11872.24</v>
          </cell>
          <cell r="C29556">
            <v>2015</v>
          </cell>
          <cell r="D29556" t="str">
            <v>413050  Medical Health Services &amp; Support</v>
          </cell>
          <cell r="E29556" t="str">
            <v>District 4</v>
          </cell>
          <cell r="F29556" t="str">
            <v>Sewer</v>
          </cell>
        </row>
        <row r="29557">
          <cell r="B29557">
            <v>23218.799999999999</v>
          </cell>
          <cell r="C29557">
            <v>2015</v>
          </cell>
          <cell r="D29557" t="str">
            <v>413050  Medical Health Services &amp; Support</v>
          </cell>
          <cell r="E29557" t="str">
            <v>District 4</v>
          </cell>
          <cell r="F29557" t="str">
            <v>Sewer</v>
          </cell>
        </row>
        <row r="29558">
          <cell r="B29558">
            <v>879.2</v>
          </cell>
          <cell r="C29558">
            <v>2015</v>
          </cell>
          <cell r="D29558" t="str">
            <v>413050  Medical Health Services &amp; Support</v>
          </cell>
          <cell r="E29558" t="str">
            <v>District 6</v>
          </cell>
          <cell r="F29558" t="str">
            <v>Sewer</v>
          </cell>
        </row>
        <row r="29559">
          <cell r="B29559">
            <v>3236.62</v>
          </cell>
          <cell r="C29559">
            <v>2015</v>
          </cell>
          <cell r="D29559" t="str">
            <v>413050  Medical Health Services &amp; Support</v>
          </cell>
          <cell r="E29559" t="str">
            <v>District 6</v>
          </cell>
          <cell r="F29559" t="str">
            <v>Sewer</v>
          </cell>
        </row>
        <row r="29560">
          <cell r="B29560">
            <v>0</v>
          </cell>
          <cell r="C29560">
            <v>2015</v>
          </cell>
          <cell r="D29560" t="str">
            <v>413050  Medical Health Services &amp; Support</v>
          </cell>
          <cell r="E29560" t="str">
            <v>District 6</v>
          </cell>
          <cell r="F29560" t="str">
            <v>Sewer</v>
          </cell>
        </row>
        <row r="29561">
          <cell r="B29561">
            <v>0</v>
          </cell>
          <cell r="C29561">
            <v>2015</v>
          </cell>
          <cell r="D29561" t="str">
            <v>413050  Medical Health Services &amp; Support</v>
          </cell>
          <cell r="E29561" t="str">
            <v>District 6</v>
          </cell>
          <cell r="F29561" t="str">
            <v>Sewer</v>
          </cell>
        </row>
        <row r="29562">
          <cell r="B29562">
            <v>5838.96</v>
          </cell>
          <cell r="C29562">
            <v>2015</v>
          </cell>
          <cell r="D29562" t="str">
            <v>413050  Medical Health Services &amp; Support</v>
          </cell>
          <cell r="E29562" t="str">
            <v>District 6</v>
          </cell>
          <cell r="F29562" t="str">
            <v>Sewer</v>
          </cell>
        </row>
        <row r="29563">
          <cell r="B29563">
            <v>117317.88</v>
          </cell>
          <cell r="C29563">
            <v>2015</v>
          </cell>
          <cell r="D29563" t="str">
            <v>413050  Medical Health Services &amp; Support</v>
          </cell>
          <cell r="E29563" t="str">
            <v>District 7</v>
          </cell>
          <cell r="F29563" t="str">
            <v>Sewer</v>
          </cell>
        </row>
        <row r="29564">
          <cell r="B29564">
            <v>0</v>
          </cell>
          <cell r="C29564">
            <v>2015</v>
          </cell>
          <cell r="D29564" t="str">
            <v>413100  Membership Fees: Professional</v>
          </cell>
          <cell r="E29564" t="str">
            <v>Planning &amp; Design</v>
          </cell>
          <cell r="F29564" t="str">
            <v>Water</v>
          </cell>
        </row>
        <row r="29565">
          <cell r="B29565">
            <v>91947.49</v>
          </cell>
          <cell r="C29565">
            <v>2015</v>
          </cell>
          <cell r="D29565" t="str">
            <v>413150  Minor Tools , Equipment &amp; Other</v>
          </cell>
          <cell r="E29565" t="str">
            <v>District 1</v>
          </cell>
          <cell r="F29565" t="str">
            <v>Water</v>
          </cell>
        </row>
        <row r="29566">
          <cell r="B29566">
            <v>18458.61</v>
          </cell>
          <cell r="C29566">
            <v>2015</v>
          </cell>
          <cell r="D29566" t="str">
            <v>413150  Minor Tools , Equipment &amp; Other</v>
          </cell>
          <cell r="E29566" t="str">
            <v>District 1</v>
          </cell>
          <cell r="F29566" t="str">
            <v>Water</v>
          </cell>
        </row>
        <row r="29567">
          <cell r="B29567">
            <v>1095.18</v>
          </cell>
          <cell r="C29567">
            <v>2015</v>
          </cell>
          <cell r="D29567" t="str">
            <v>413150  Minor Tools , Equipment &amp; Other</v>
          </cell>
          <cell r="E29567" t="str">
            <v>District 6</v>
          </cell>
          <cell r="F29567" t="str">
            <v>Water</v>
          </cell>
        </row>
        <row r="29568">
          <cell r="B29568">
            <v>798</v>
          </cell>
          <cell r="C29568">
            <v>2015</v>
          </cell>
          <cell r="D29568" t="str">
            <v>413150  Minor Tools , Equipment &amp; Other</v>
          </cell>
          <cell r="E29568" t="str">
            <v>District 8</v>
          </cell>
          <cell r="F29568" t="str">
            <v>Water</v>
          </cell>
        </row>
        <row r="29569">
          <cell r="B29569">
            <v>199249.64</v>
          </cell>
          <cell r="C29569">
            <v>2015</v>
          </cell>
          <cell r="D29569" t="str">
            <v>413150  Minor Tools , Equipment &amp; Other</v>
          </cell>
          <cell r="E29569" t="str">
            <v>District 8</v>
          </cell>
          <cell r="F29569" t="str">
            <v>Water</v>
          </cell>
        </row>
        <row r="29570">
          <cell r="B29570">
            <v>75717.42</v>
          </cell>
          <cell r="C29570">
            <v>2015</v>
          </cell>
          <cell r="D29570" t="str">
            <v>413150  Minor Tools , Equipment &amp; Other</v>
          </cell>
          <cell r="E29570" t="str">
            <v>District 6</v>
          </cell>
          <cell r="F29570" t="str">
            <v>Water</v>
          </cell>
        </row>
        <row r="29571">
          <cell r="B29571">
            <v>74813.78</v>
          </cell>
          <cell r="C29571">
            <v>2015</v>
          </cell>
          <cell r="D29571" t="str">
            <v>413150  Minor Tools , Equipment &amp; Other</v>
          </cell>
          <cell r="E29571" t="str">
            <v>District 3</v>
          </cell>
          <cell r="F29571" t="str">
            <v>Water</v>
          </cell>
        </row>
        <row r="29572">
          <cell r="B29572">
            <v>505346.54</v>
          </cell>
          <cell r="C29572">
            <v>2015</v>
          </cell>
          <cell r="D29572" t="str">
            <v>413150  Minor Tools , Equipment &amp; Other</v>
          </cell>
          <cell r="E29572" t="str">
            <v>District 3</v>
          </cell>
          <cell r="F29572" t="str">
            <v>Water</v>
          </cell>
        </row>
        <row r="29573">
          <cell r="B29573">
            <v>5922.8</v>
          </cell>
          <cell r="C29573">
            <v>2015</v>
          </cell>
          <cell r="D29573" t="str">
            <v>413150  Minor Tools , Equipment &amp; Other</v>
          </cell>
          <cell r="E29573" t="str">
            <v>District 4</v>
          </cell>
          <cell r="F29573" t="str">
            <v>Water</v>
          </cell>
        </row>
        <row r="29574">
          <cell r="B29574">
            <v>37844.870000000003</v>
          </cell>
          <cell r="C29574">
            <v>2015</v>
          </cell>
          <cell r="D29574" t="str">
            <v>413150  Minor Tools , Equipment &amp; Other</v>
          </cell>
          <cell r="E29574" t="str">
            <v>District 4</v>
          </cell>
          <cell r="F29574" t="str">
            <v>Water</v>
          </cell>
        </row>
        <row r="29575">
          <cell r="B29575">
            <v>82390.710000000006</v>
          </cell>
          <cell r="C29575">
            <v>2015</v>
          </cell>
          <cell r="D29575" t="str">
            <v>413150  Minor Tools , Equipment &amp; Other</v>
          </cell>
          <cell r="E29575" t="str">
            <v>District 4</v>
          </cell>
          <cell r="F29575" t="str">
            <v>Water</v>
          </cell>
        </row>
        <row r="29576">
          <cell r="B29576">
            <v>8214.15</v>
          </cell>
          <cell r="C29576">
            <v>2015</v>
          </cell>
          <cell r="D29576" t="str">
            <v>413150  Minor Tools , Equipment &amp; Other</v>
          </cell>
          <cell r="E29576" t="str">
            <v>District 4</v>
          </cell>
          <cell r="F29576" t="str">
            <v>Water</v>
          </cell>
        </row>
        <row r="29577">
          <cell r="B29577">
            <v>5832.87</v>
          </cell>
          <cell r="C29577">
            <v>2015</v>
          </cell>
          <cell r="D29577" t="str">
            <v>413150  Minor Tools , Equipment &amp; Other</v>
          </cell>
          <cell r="E29577" t="str">
            <v>District 6</v>
          </cell>
          <cell r="F29577" t="str">
            <v>Water</v>
          </cell>
        </row>
        <row r="29578">
          <cell r="B29578">
            <v>122167.08</v>
          </cell>
          <cell r="C29578">
            <v>2015</v>
          </cell>
          <cell r="D29578" t="str">
            <v>413150  Minor Tools , Equipment &amp; Other</v>
          </cell>
          <cell r="E29578" t="str">
            <v>District 6</v>
          </cell>
          <cell r="F29578" t="str">
            <v>Water</v>
          </cell>
        </row>
        <row r="29579">
          <cell r="B29579">
            <v>5294.79</v>
          </cell>
          <cell r="C29579">
            <v>2015</v>
          </cell>
          <cell r="D29579" t="str">
            <v>413150  Minor Tools , Equipment &amp; Other</v>
          </cell>
          <cell r="E29579" t="str">
            <v>District 6</v>
          </cell>
          <cell r="F29579" t="str">
            <v>Water</v>
          </cell>
        </row>
        <row r="29580">
          <cell r="B29580">
            <v>48339.33</v>
          </cell>
          <cell r="C29580">
            <v>2015</v>
          </cell>
          <cell r="D29580" t="str">
            <v>413150  Minor Tools , Equipment &amp; Other</v>
          </cell>
          <cell r="E29580" t="str">
            <v>District 6</v>
          </cell>
          <cell r="F29580" t="str">
            <v>Water</v>
          </cell>
        </row>
        <row r="29581">
          <cell r="B29581">
            <v>93162.22</v>
          </cell>
          <cell r="C29581">
            <v>2015</v>
          </cell>
          <cell r="D29581" t="str">
            <v>413150  Minor Tools , Equipment &amp; Other</v>
          </cell>
          <cell r="E29581" t="str">
            <v>District 6</v>
          </cell>
          <cell r="F29581" t="str">
            <v>Water</v>
          </cell>
        </row>
        <row r="29582">
          <cell r="B29582">
            <v>0</v>
          </cell>
          <cell r="C29582">
            <v>2015</v>
          </cell>
          <cell r="D29582" t="str">
            <v>413150  Minor Tools , Equipment &amp; Other</v>
          </cell>
          <cell r="E29582" t="str">
            <v>District 8</v>
          </cell>
          <cell r="F29582" t="str">
            <v>Water</v>
          </cell>
        </row>
        <row r="29583">
          <cell r="B29583">
            <v>10030.620000000001</v>
          </cell>
          <cell r="C29583">
            <v>2015</v>
          </cell>
          <cell r="D29583" t="str">
            <v>413150  Minor Tools , Equipment &amp; Other</v>
          </cell>
          <cell r="E29583" t="str">
            <v>District 8</v>
          </cell>
          <cell r="F29583" t="str">
            <v>Water</v>
          </cell>
        </row>
        <row r="29584">
          <cell r="B29584">
            <v>0</v>
          </cell>
          <cell r="C29584">
            <v>2015</v>
          </cell>
          <cell r="D29584" t="str">
            <v>413150  Minor Tools , Equipment &amp; Other</v>
          </cell>
          <cell r="E29584" t="str">
            <v>District 8</v>
          </cell>
          <cell r="F29584" t="str">
            <v>Water</v>
          </cell>
        </row>
        <row r="29585">
          <cell r="B29585">
            <v>625036.44999999995</v>
          </cell>
          <cell r="C29585">
            <v>2015</v>
          </cell>
          <cell r="D29585" t="str">
            <v>413150  Minor Tools , Equipment &amp; Other</v>
          </cell>
          <cell r="E29585" t="str">
            <v>District 8</v>
          </cell>
          <cell r="F29585" t="str">
            <v>Water</v>
          </cell>
        </row>
        <row r="29586">
          <cell r="B29586">
            <v>0</v>
          </cell>
          <cell r="C29586">
            <v>2015</v>
          </cell>
          <cell r="D29586" t="str">
            <v>413150  Minor Tools , Equipment &amp; Other</v>
          </cell>
          <cell r="E29586" t="e">
            <v>#N/A</v>
          </cell>
          <cell r="F29586" t="str">
            <v>Sewer</v>
          </cell>
        </row>
        <row r="29587">
          <cell r="B29587">
            <v>829814.62</v>
          </cell>
          <cell r="C29587">
            <v>2015</v>
          </cell>
          <cell r="D29587" t="str">
            <v>413150  Minor Tools , Equipment &amp; Other</v>
          </cell>
          <cell r="E29587" t="str">
            <v>Informal Settlements</v>
          </cell>
          <cell r="F29587" t="str">
            <v>Sewer</v>
          </cell>
        </row>
        <row r="29588">
          <cell r="B29588">
            <v>199167.35</v>
          </cell>
          <cell r="C29588">
            <v>2015</v>
          </cell>
          <cell r="D29588" t="str">
            <v>413150  Minor Tools , Equipment &amp; Other</v>
          </cell>
          <cell r="E29588" t="str">
            <v>Logistics</v>
          </cell>
          <cell r="F29588" t="str">
            <v>Sewer</v>
          </cell>
        </row>
        <row r="29589">
          <cell r="B29589">
            <v>44327.26</v>
          </cell>
          <cell r="C29589">
            <v>2015</v>
          </cell>
          <cell r="D29589" t="str">
            <v>413150  Minor Tools , Equipment &amp; Other</v>
          </cell>
          <cell r="E29589" t="str">
            <v>District 1</v>
          </cell>
          <cell r="F29589" t="str">
            <v>Sewer</v>
          </cell>
        </row>
        <row r="29590">
          <cell r="B29590">
            <v>6396.21</v>
          </cell>
          <cell r="C29590">
            <v>2015</v>
          </cell>
          <cell r="D29590" t="str">
            <v>413150  Minor Tools , Equipment &amp; Other</v>
          </cell>
          <cell r="E29590" t="str">
            <v>District 1</v>
          </cell>
          <cell r="F29590" t="str">
            <v>Sewer</v>
          </cell>
        </row>
        <row r="29591">
          <cell r="B29591">
            <v>149638.81</v>
          </cell>
          <cell r="C29591">
            <v>2015</v>
          </cell>
          <cell r="D29591" t="str">
            <v>413150  Minor Tools , Equipment &amp; Other</v>
          </cell>
          <cell r="E29591" t="str">
            <v>District 7</v>
          </cell>
          <cell r="F29591" t="str">
            <v>Sewer</v>
          </cell>
        </row>
        <row r="29592">
          <cell r="B29592">
            <v>30353.599999999999</v>
          </cell>
          <cell r="C29592">
            <v>2015</v>
          </cell>
          <cell r="D29592" t="str">
            <v>413150  Minor Tools , Equipment &amp; Other</v>
          </cell>
          <cell r="E29592" t="str">
            <v>District 6</v>
          </cell>
          <cell r="F29592" t="str">
            <v>Sewer</v>
          </cell>
        </row>
        <row r="29593">
          <cell r="B29593">
            <v>0</v>
          </cell>
          <cell r="C29593">
            <v>2015</v>
          </cell>
          <cell r="D29593" t="str">
            <v>413150  Minor Tools , Equipment &amp; Other</v>
          </cell>
          <cell r="E29593" t="str">
            <v>TOC</v>
          </cell>
          <cell r="F29593" t="str">
            <v>Sewer</v>
          </cell>
        </row>
        <row r="29594">
          <cell r="B29594">
            <v>22495.27</v>
          </cell>
          <cell r="C29594">
            <v>2015</v>
          </cell>
          <cell r="D29594" t="str">
            <v>413150  Minor Tools , Equipment &amp; Other</v>
          </cell>
          <cell r="E29594" t="str">
            <v>District 3</v>
          </cell>
          <cell r="F29594" t="str">
            <v>Sewer</v>
          </cell>
        </row>
        <row r="29595">
          <cell r="B29595">
            <v>82539.75</v>
          </cell>
          <cell r="C29595">
            <v>2015</v>
          </cell>
          <cell r="D29595" t="str">
            <v>413150  Minor Tools , Equipment &amp; Other</v>
          </cell>
          <cell r="E29595" t="str">
            <v>District 4</v>
          </cell>
          <cell r="F29595" t="str">
            <v>Sewer</v>
          </cell>
        </row>
        <row r="29596">
          <cell r="B29596">
            <v>16139.31</v>
          </cell>
          <cell r="C29596">
            <v>2015</v>
          </cell>
          <cell r="D29596" t="str">
            <v>413150  Minor Tools , Equipment &amp; Other</v>
          </cell>
          <cell r="E29596" t="str">
            <v>District 4</v>
          </cell>
          <cell r="F29596" t="str">
            <v>Sewer</v>
          </cell>
        </row>
        <row r="29597">
          <cell r="B29597">
            <v>38016.550000000003</v>
          </cell>
          <cell r="C29597">
            <v>2015</v>
          </cell>
          <cell r="D29597" t="str">
            <v>413150  Minor Tools , Equipment &amp; Other</v>
          </cell>
          <cell r="E29597" t="str">
            <v>District 4</v>
          </cell>
          <cell r="F29597" t="str">
            <v>Sewer</v>
          </cell>
        </row>
        <row r="29598">
          <cell r="B29598">
            <v>1131</v>
          </cell>
          <cell r="C29598">
            <v>2015</v>
          </cell>
          <cell r="D29598" t="str">
            <v>413150  Minor Tools , Equipment &amp; Other</v>
          </cell>
          <cell r="E29598" t="str">
            <v>District 6</v>
          </cell>
          <cell r="F29598" t="str">
            <v>Sewer</v>
          </cell>
        </row>
        <row r="29599">
          <cell r="B29599">
            <v>20119.7</v>
          </cell>
          <cell r="C29599">
            <v>2015</v>
          </cell>
          <cell r="D29599" t="str">
            <v>413150  Minor Tools , Equipment &amp; Other</v>
          </cell>
          <cell r="E29599" t="str">
            <v>District 6</v>
          </cell>
          <cell r="F29599" t="str">
            <v>Sewer</v>
          </cell>
        </row>
        <row r="29600">
          <cell r="B29600">
            <v>10394.41</v>
          </cell>
          <cell r="C29600">
            <v>2015</v>
          </cell>
          <cell r="D29600" t="str">
            <v>413150  Minor Tools , Equipment &amp; Other</v>
          </cell>
          <cell r="E29600" t="str">
            <v>District 6</v>
          </cell>
          <cell r="F29600" t="str">
            <v>Sewer</v>
          </cell>
        </row>
        <row r="29601">
          <cell r="B29601">
            <v>49053.4</v>
          </cell>
          <cell r="C29601">
            <v>2015</v>
          </cell>
          <cell r="D29601" t="str">
            <v>413150  Minor Tools , Equipment &amp; Other</v>
          </cell>
          <cell r="E29601" t="str">
            <v>District 6</v>
          </cell>
          <cell r="F29601" t="str">
            <v>Sewer</v>
          </cell>
        </row>
        <row r="29602">
          <cell r="B29602">
            <v>174272.86</v>
          </cell>
          <cell r="C29602">
            <v>2015</v>
          </cell>
          <cell r="D29602" t="str">
            <v>413150  Minor Tools , Equipment &amp; Other</v>
          </cell>
          <cell r="E29602" t="str">
            <v>District 7</v>
          </cell>
          <cell r="F29602" t="str">
            <v>Sewer</v>
          </cell>
        </row>
        <row r="29603">
          <cell r="B29603">
            <v>69759.8</v>
          </cell>
          <cell r="C29603">
            <v>2015</v>
          </cell>
          <cell r="D29603" t="str">
            <v>413150  Minor Tools , Equipment &amp; Other</v>
          </cell>
          <cell r="E29603" t="str">
            <v>Logistics</v>
          </cell>
          <cell r="F29603" t="str">
            <v>Water</v>
          </cell>
        </row>
        <row r="29604">
          <cell r="B29604">
            <v>12449.04</v>
          </cell>
          <cell r="C29604">
            <v>2015</v>
          </cell>
          <cell r="D29604" t="str">
            <v>413150  Minor Tools , Equipment &amp; Other</v>
          </cell>
          <cell r="E29604" t="str">
            <v>TOC</v>
          </cell>
          <cell r="F29604" t="str">
            <v>Water</v>
          </cell>
        </row>
        <row r="29605">
          <cell r="B29605">
            <v>99703.84</v>
          </cell>
          <cell r="C29605">
            <v>2015</v>
          </cell>
          <cell r="D29605" t="str">
            <v>413150  Minor Tools , Equipment &amp; Other</v>
          </cell>
          <cell r="E29605" t="str">
            <v>Informal Settlements</v>
          </cell>
          <cell r="F29605" t="str">
            <v>Water</v>
          </cell>
        </row>
        <row r="29606">
          <cell r="B29606">
            <v>10165.19</v>
          </cell>
          <cell r="C29606">
            <v>2015</v>
          </cell>
          <cell r="D29606" t="str">
            <v>413150  Minor Tools , Equipment &amp; Other</v>
          </cell>
          <cell r="E29606" t="str">
            <v>Logistics</v>
          </cell>
          <cell r="F29606" t="str">
            <v>Water</v>
          </cell>
        </row>
        <row r="29607">
          <cell r="B29607">
            <v>26805.91</v>
          </cell>
          <cell r="C29607">
            <v>2015</v>
          </cell>
          <cell r="D29607" t="str">
            <v>413150  Minor Tools , Equipment &amp; Other</v>
          </cell>
          <cell r="E29607" t="str">
            <v>Logistics</v>
          </cell>
          <cell r="F29607" t="str">
            <v>Water</v>
          </cell>
        </row>
        <row r="29608">
          <cell r="B29608">
            <v>30652.9</v>
          </cell>
          <cell r="C29608">
            <v>2015</v>
          </cell>
          <cell r="D29608" t="str">
            <v>413150  Minor Tools , Equipment &amp; Other</v>
          </cell>
          <cell r="E29608" t="str">
            <v>Logistics</v>
          </cell>
          <cell r="F29608" t="str">
            <v>Water</v>
          </cell>
        </row>
        <row r="29609">
          <cell r="B29609">
            <v>2214.5300000000002</v>
          </cell>
          <cell r="C29609">
            <v>2015</v>
          </cell>
          <cell r="D29609" t="str">
            <v>413150  Minor Tools , Equipment &amp; Other</v>
          </cell>
          <cell r="E29609" t="str">
            <v>District 1</v>
          </cell>
          <cell r="F29609" t="str">
            <v>Water</v>
          </cell>
        </row>
        <row r="29610">
          <cell r="B29610">
            <v>0</v>
          </cell>
          <cell r="C29610">
            <v>2015</v>
          </cell>
          <cell r="D29610" t="str">
            <v>413200  DO NOT USE - Occupational Health &amp; Safet</v>
          </cell>
          <cell r="E29610" t="str">
            <v>Logistics</v>
          </cell>
          <cell r="F29610" t="str">
            <v>Sewer</v>
          </cell>
        </row>
        <row r="29611">
          <cell r="B29611">
            <v>0</v>
          </cell>
          <cell r="C29611">
            <v>2015</v>
          </cell>
          <cell r="D29611" t="str">
            <v>413200  DO NOT USE - Occupational Health &amp; Safet</v>
          </cell>
          <cell r="E29611" t="str">
            <v>Logistics</v>
          </cell>
          <cell r="F29611" t="str">
            <v>Sewer</v>
          </cell>
        </row>
        <row r="29612">
          <cell r="B29612">
            <v>0</v>
          </cell>
          <cell r="C29612">
            <v>2015</v>
          </cell>
          <cell r="D29612" t="str">
            <v>413200  DO NOT USE - Occupational Health &amp; Safet</v>
          </cell>
          <cell r="E29612" t="str">
            <v>District 4</v>
          </cell>
          <cell r="F29612" t="str">
            <v>Sewer</v>
          </cell>
        </row>
        <row r="29613">
          <cell r="B29613">
            <v>0</v>
          </cell>
          <cell r="C29613">
            <v>2015</v>
          </cell>
          <cell r="D29613" t="str">
            <v>413200  DO NOT USE - Occupational Health &amp; Safet</v>
          </cell>
          <cell r="E29613" t="str">
            <v>District 4</v>
          </cell>
          <cell r="F29613" t="str">
            <v>Sewer</v>
          </cell>
        </row>
        <row r="29614">
          <cell r="B29614">
            <v>0</v>
          </cell>
          <cell r="C29614">
            <v>2015</v>
          </cell>
          <cell r="D29614" t="str">
            <v>413200  DO NOT USE - Occupational Health &amp; Safet</v>
          </cell>
          <cell r="E29614" t="str">
            <v>District 6</v>
          </cell>
          <cell r="F29614" t="str">
            <v>Sewer</v>
          </cell>
        </row>
        <row r="29615">
          <cell r="B29615">
            <v>0</v>
          </cell>
          <cell r="C29615">
            <v>2015</v>
          </cell>
          <cell r="D29615" t="str">
            <v>413200  DO NOT USE - Occupational Health &amp; Safet</v>
          </cell>
          <cell r="E29615" t="str">
            <v>District 6</v>
          </cell>
          <cell r="F29615" t="str">
            <v>Sewer</v>
          </cell>
        </row>
        <row r="29616">
          <cell r="B29616">
            <v>1099</v>
          </cell>
          <cell r="C29616">
            <v>2015</v>
          </cell>
          <cell r="D29616" t="str">
            <v>413200  DO NOT USE - Occupational Health &amp; Safet</v>
          </cell>
          <cell r="E29616" t="str">
            <v>District 6</v>
          </cell>
          <cell r="F29616" t="str">
            <v>Sewer</v>
          </cell>
        </row>
        <row r="29617">
          <cell r="B29617">
            <v>360.19</v>
          </cell>
          <cell r="C29617">
            <v>2015</v>
          </cell>
          <cell r="D29617" t="str">
            <v>413200  DO NOT USE - Occupational Health &amp; Safet</v>
          </cell>
          <cell r="E29617" t="str">
            <v>Informal Settlements</v>
          </cell>
          <cell r="F29617" t="str">
            <v>Water</v>
          </cell>
        </row>
        <row r="29618">
          <cell r="B29618">
            <v>0</v>
          </cell>
          <cell r="C29618">
            <v>2015</v>
          </cell>
          <cell r="D29618" t="str">
            <v>413200  DO NOT USE - Occupational Health &amp; Safet</v>
          </cell>
          <cell r="E29618" t="str">
            <v>Logistics</v>
          </cell>
          <cell r="F29618" t="str">
            <v>Water</v>
          </cell>
        </row>
        <row r="29619">
          <cell r="B29619">
            <v>0</v>
          </cell>
          <cell r="C29619">
            <v>2015</v>
          </cell>
          <cell r="D29619" t="str">
            <v>413200  DO NOT USE - Occupational Health &amp; Safet</v>
          </cell>
          <cell r="E29619" t="str">
            <v>District 4</v>
          </cell>
          <cell r="F29619" t="str">
            <v>Water</v>
          </cell>
        </row>
        <row r="29620">
          <cell r="B29620">
            <v>0</v>
          </cell>
          <cell r="C29620">
            <v>2015</v>
          </cell>
          <cell r="D29620" t="str">
            <v>413200  DO NOT USE - Occupational Health &amp; Safet</v>
          </cell>
          <cell r="E29620" t="str">
            <v>District 4</v>
          </cell>
          <cell r="F29620" t="str">
            <v>Water</v>
          </cell>
        </row>
        <row r="29621">
          <cell r="B29621">
            <v>0</v>
          </cell>
          <cell r="C29621">
            <v>2015</v>
          </cell>
          <cell r="D29621" t="str">
            <v>413200  DO NOT USE - Occupational Health &amp; Safet</v>
          </cell>
          <cell r="E29621" t="str">
            <v>District 6</v>
          </cell>
          <cell r="F29621" t="str">
            <v>Water</v>
          </cell>
        </row>
        <row r="29622">
          <cell r="B29622">
            <v>0</v>
          </cell>
          <cell r="C29622">
            <v>2015</v>
          </cell>
          <cell r="D29622" t="str">
            <v>413200  DO NOT USE - Occupational Health &amp; Safet</v>
          </cell>
          <cell r="E29622" t="str">
            <v>District 6</v>
          </cell>
          <cell r="F29622" t="str">
            <v>Water</v>
          </cell>
        </row>
        <row r="29623">
          <cell r="B29623">
            <v>1153.95</v>
          </cell>
          <cell r="C29623">
            <v>2015</v>
          </cell>
          <cell r="D29623" t="str">
            <v>413200  DO NOT USE - Occupational Health &amp; Safet</v>
          </cell>
          <cell r="E29623" t="str">
            <v>District 6</v>
          </cell>
          <cell r="F29623" t="str">
            <v>Water</v>
          </cell>
        </row>
        <row r="29624">
          <cell r="B29624">
            <v>4964.99</v>
          </cell>
          <cell r="C29624">
            <v>2015</v>
          </cell>
          <cell r="D29624" t="str">
            <v>413220  Oil, Gas, Lubricants and Coal</v>
          </cell>
          <cell r="E29624" t="str">
            <v>District 8</v>
          </cell>
          <cell r="F29624" t="str">
            <v>Water</v>
          </cell>
        </row>
        <row r="29625">
          <cell r="B29625">
            <v>0</v>
          </cell>
          <cell r="C29625">
            <v>2015</v>
          </cell>
          <cell r="D29625" t="str">
            <v>413220  Oil, Gas, Lubricants and Coal</v>
          </cell>
          <cell r="E29625" t="str">
            <v>District 8</v>
          </cell>
          <cell r="F29625" t="str">
            <v>Water</v>
          </cell>
        </row>
        <row r="29626">
          <cell r="B29626">
            <v>2195.5</v>
          </cell>
          <cell r="C29626">
            <v>2015</v>
          </cell>
          <cell r="D29626" t="str">
            <v>413220  Oil, Gas, Lubricants and Coal</v>
          </cell>
          <cell r="E29626" t="str">
            <v>District 6</v>
          </cell>
          <cell r="F29626" t="str">
            <v>Water</v>
          </cell>
        </row>
        <row r="29627">
          <cell r="B29627">
            <v>285.22000000000003</v>
          </cell>
          <cell r="C29627">
            <v>2015</v>
          </cell>
          <cell r="D29627" t="str">
            <v>413220  Oil, Gas, Lubricants and Coal</v>
          </cell>
          <cell r="E29627" t="str">
            <v>District 6</v>
          </cell>
          <cell r="F29627" t="str">
            <v>Water</v>
          </cell>
        </row>
        <row r="29628">
          <cell r="B29628">
            <v>925</v>
          </cell>
          <cell r="C29628">
            <v>2015</v>
          </cell>
          <cell r="D29628" t="str">
            <v>413220  Oil, Gas, Lubricants and Coal</v>
          </cell>
          <cell r="E29628" t="str">
            <v>District 6</v>
          </cell>
          <cell r="F29628" t="str">
            <v>Water</v>
          </cell>
        </row>
        <row r="29629">
          <cell r="B29629">
            <v>0</v>
          </cell>
          <cell r="C29629">
            <v>2015</v>
          </cell>
          <cell r="D29629" t="str">
            <v>413220  Oil, Gas, Lubricants and Coal</v>
          </cell>
          <cell r="E29629" t="str">
            <v>District 6</v>
          </cell>
          <cell r="F29629" t="str">
            <v>Water</v>
          </cell>
        </row>
        <row r="29630">
          <cell r="B29630">
            <v>1776.52</v>
          </cell>
          <cell r="C29630">
            <v>2015</v>
          </cell>
          <cell r="D29630" t="str">
            <v>413220  Oil, Gas, Lubricants and Coal</v>
          </cell>
          <cell r="E29630" t="str">
            <v>District 4</v>
          </cell>
          <cell r="F29630" t="str">
            <v>Water</v>
          </cell>
        </row>
        <row r="29631">
          <cell r="B29631">
            <v>-152</v>
          </cell>
          <cell r="C29631">
            <v>2015</v>
          </cell>
          <cell r="D29631" t="str">
            <v>413220  Oil, Gas, Lubricants and Coal</v>
          </cell>
          <cell r="E29631" t="str">
            <v>District 4</v>
          </cell>
          <cell r="F29631" t="str">
            <v>Water</v>
          </cell>
        </row>
        <row r="29632">
          <cell r="B29632">
            <v>0</v>
          </cell>
          <cell r="C29632">
            <v>2015</v>
          </cell>
          <cell r="D29632" t="str">
            <v>413220  Oil, Gas, Lubricants and Coal</v>
          </cell>
          <cell r="E29632" t="str">
            <v>District 3</v>
          </cell>
          <cell r="F29632" t="str">
            <v>Water</v>
          </cell>
        </row>
        <row r="29633">
          <cell r="B29633">
            <v>1110.45</v>
          </cell>
          <cell r="C29633">
            <v>2015</v>
          </cell>
          <cell r="D29633" t="str">
            <v>413220  Oil, Gas, Lubricants and Coal</v>
          </cell>
          <cell r="E29633" t="str">
            <v>District 6</v>
          </cell>
          <cell r="F29633" t="str">
            <v>Water</v>
          </cell>
        </row>
        <row r="29634">
          <cell r="B29634">
            <v>2302.7800000000002</v>
          </cell>
          <cell r="C29634">
            <v>2015</v>
          </cell>
          <cell r="D29634" t="str">
            <v>413220  Oil, Gas, Lubricants and Coal</v>
          </cell>
          <cell r="E29634" t="str">
            <v>District 8</v>
          </cell>
          <cell r="F29634" t="str">
            <v>Water</v>
          </cell>
        </row>
        <row r="29635">
          <cell r="B29635">
            <v>0</v>
          </cell>
          <cell r="C29635">
            <v>2015</v>
          </cell>
          <cell r="D29635" t="str">
            <v>413220  Oil, Gas, Lubricants and Coal</v>
          </cell>
          <cell r="E29635" t="str">
            <v>District 6</v>
          </cell>
          <cell r="F29635" t="str">
            <v>Water</v>
          </cell>
        </row>
        <row r="29636">
          <cell r="B29636">
            <v>37814.269999999997</v>
          </cell>
          <cell r="C29636">
            <v>2015</v>
          </cell>
          <cell r="D29636" t="str">
            <v>413220  Oil, Gas, Lubricants and Coal</v>
          </cell>
          <cell r="E29636" t="str">
            <v>District 1</v>
          </cell>
          <cell r="F29636" t="str">
            <v>Water</v>
          </cell>
        </row>
        <row r="29637">
          <cell r="B29637">
            <v>-99.89</v>
          </cell>
          <cell r="C29637">
            <v>2015</v>
          </cell>
          <cell r="D29637" t="str">
            <v>413220  Oil, Gas, Lubricants and Coal</v>
          </cell>
          <cell r="E29637" t="str">
            <v>District 1</v>
          </cell>
          <cell r="F29637" t="str">
            <v>Water</v>
          </cell>
        </row>
        <row r="29638">
          <cell r="B29638">
            <v>5047.8900000000003</v>
          </cell>
          <cell r="C29638">
            <v>2015</v>
          </cell>
          <cell r="D29638" t="str">
            <v>413220  Oil, Gas, Lubricants and Coal</v>
          </cell>
          <cell r="E29638" t="str">
            <v>Logistics</v>
          </cell>
          <cell r="F29638" t="str">
            <v>Water</v>
          </cell>
        </row>
        <row r="29639">
          <cell r="B29639">
            <v>3232.31</v>
          </cell>
          <cell r="C29639">
            <v>2015</v>
          </cell>
          <cell r="D29639" t="str">
            <v>413220  Oil, Gas, Lubricants and Coal</v>
          </cell>
          <cell r="E29639" t="str">
            <v>Logistics</v>
          </cell>
          <cell r="F29639" t="str">
            <v>Water</v>
          </cell>
        </row>
        <row r="29640">
          <cell r="B29640">
            <v>0</v>
          </cell>
          <cell r="C29640">
            <v>2015</v>
          </cell>
          <cell r="D29640" t="str">
            <v>413220  Oil, Gas, Lubricants and Coal</v>
          </cell>
          <cell r="E29640" t="str">
            <v>Logistics</v>
          </cell>
          <cell r="F29640" t="str">
            <v>Water</v>
          </cell>
        </row>
        <row r="29641">
          <cell r="B29641">
            <v>-27.57</v>
          </cell>
          <cell r="C29641">
            <v>2015</v>
          </cell>
          <cell r="D29641" t="str">
            <v>413220  Oil, Gas, Lubricants and Coal</v>
          </cell>
          <cell r="E29641" t="str">
            <v>Informal Settlements</v>
          </cell>
          <cell r="F29641" t="str">
            <v>Water</v>
          </cell>
        </row>
        <row r="29642">
          <cell r="B29642">
            <v>0</v>
          </cell>
          <cell r="C29642">
            <v>2015</v>
          </cell>
          <cell r="D29642" t="str">
            <v>413220  Oil, Gas, Lubricants and Coal</v>
          </cell>
          <cell r="E29642" t="str">
            <v>TOC</v>
          </cell>
          <cell r="F29642" t="str">
            <v>Water</v>
          </cell>
        </row>
        <row r="29643">
          <cell r="B29643">
            <v>266.29000000000002</v>
          </cell>
          <cell r="C29643">
            <v>2015</v>
          </cell>
          <cell r="D29643" t="str">
            <v>413220  Oil, Gas, Lubricants and Coal</v>
          </cell>
          <cell r="E29643" t="str">
            <v>Informal Settlements</v>
          </cell>
          <cell r="F29643" t="str">
            <v>Water</v>
          </cell>
        </row>
        <row r="29644">
          <cell r="B29644">
            <v>10149.620000000001</v>
          </cell>
          <cell r="C29644">
            <v>2015</v>
          </cell>
          <cell r="D29644" t="str">
            <v>413220  Oil, Gas, Lubricants and Coal</v>
          </cell>
          <cell r="E29644" t="str">
            <v>District 7</v>
          </cell>
          <cell r="F29644" t="str">
            <v>Sewer</v>
          </cell>
        </row>
        <row r="29645">
          <cell r="B29645">
            <v>0</v>
          </cell>
          <cell r="C29645">
            <v>2015</v>
          </cell>
          <cell r="D29645" t="str">
            <v>413220  Oil, Gas, Lubricants and Coal</v>
          </cell>
          <cell r="E29645" t="str">
            <v>District 7</v>
          </cell>
          <cell r="F29645" t="str">
            <v>Sewer</v>
          </cell>
        </row>
        <row r="29646">
          <cell r="B29646">
            <v>-1620.29</v>
          </cell>
          <cell r="C29646">
            <v>2015</v>
          </cell>
          <cell r="D29646" t="str">
            <v>413220  Oil, Gas, Lubricants and Coal</v>
          </cell>
          <cell r="E29646" t="str">
            <v>District 6</v>
          </cell>
          <cell r="F29646" t="str">
            <v>Sewer</v>
          </cell>
        </row>
        <row r="29647">
          <cell r="B29647">
            <v>0</v>
          </cell>
          <cell r="C29647">
            <v>2015</v>
          </cell>
          <cell r="D29647" t="str">
            <v>413220  Oil, Gas, Lubricants and Coal</v>
          </cell>
          <cell r="E29647" t="str">
            <v>District 6</v>
          </cell>
          <cell r="F29647" t="str">
            <v>Sewer</v>
          </cell>
        </row>
        <row r="29648">
          <cell r="B29648">
            <v>380.96</v>
          </cell>
          <cell r="C29648">
            <v>2015</v>
          </cell>
          <cell r="D29648" t="str">
            <v>413220  Oil, Gas, Lubricants and Coal</v>
          </cell>
          <cell r="E29648" t="str">
            <v>District 6</v>
          </cell>
          <cell r="F29648" t="str">
            <v>Sewer</v>
          </cell>
        </row>
        <row r="29649">
          <cell r="B29649">
            <v>22803.89</v>
          </cell>
          <cell r="C29649">
            <v>2015</v>
          </cell>
          <cell r="D29649" t="str">
            <v>413220  Oil, Gas, Lubricants and Coal</v>
          </cell>
          <cell r="E29649" t="str">
            <v>District 6</v>
          </cell>
          <cell r="F29649" t="str">
            <v>Sewer</v>
          </cell>
        </row>
        <row r="29650">
          <cell r="B29650">
            <v>0</v>
          </cell>
          <cell r="C29650">
            <v>2015</v>
          </cell>
          <cell r="D29650" t="str">
            <v>413220  Oil, Gas, Lubricants and Coal</v>
          </cell>
          <cell r="E29650" t="str">
            <v>District 6</v>
          </cell>
          <cell r="F29650" t="str">
            <v>Sewer</v>
          </cell>
        </row>
        <row r="29651">
          <cell r="B29651">
            <v>0</v>
          </cell>
          <cell r="C29651">
            <v>2015</v>
          </cell>
          <cell r="D29651" t="str">
            <v>413220  Oil, Gas, Lubricants and Coal</v>
          </cell>
          <cell r="E29651" t="str">
            <v>District 7</v>
          </cell>
          <cell r="F29651" t="str">
            <v>Sewer</v>
          </cell>
        </row>
        <row r="29652">
          <cell r="B29652">
            <v>110.07</v>
          </cell>
          <cell r="C29652">
            <v>2015</v>
          </cell>
          <cell r="D29652" t="str">
            <v>413220  Oil, Gas, Lubricants and Coal</v>
          </cell>
          <cell r="E29652" t="str">
            <v>District 4</v>
          </cell>
          <cell r="F29652" t="str">
            <v>Sewer</v>
          </cell>
        </row>
        <row r="29653">
          <cell r="B29653">
            <v>8177.19</v>
          </cell>
          <cell r="C29653">
            <v>2015</v>
          </cell>
          <cell r="D29653" t="str">
            <v>413220  Oil, Gas, Lubricants and Coal</v>
          </cell>
          <cell r="E29653" t="str">
            <v>District 4</v>
          </cell>
          <cell r="F29653" t="str">
            <v>Sewer</v>
          </cell>
        </row>
        <row r="29654">
          <cell r="B29654">
            <v>0</v>
          </cell>
          <cell r="C29654">
            <v>2015</v>
          </cell>
          <cell r="D29654" t="str">
            <v>413220  Oil, Gas, Lubricants and Coal</v>
          </cell>
          <cell r="E29654" t="str">
            <v>District 3</v>
          </cell>
          <cell r="F29654" t="str">
            <v>Sewer</v>
          </cell>
        </row>
        <row r="29655">
          <cell r="B29655">
            <v>-25.58</v>
          </cell>
          <cell r="C29655">
            <v>2015</v>
          </cell>
          <cell r="D29655" t="str">
            <v>413220  Oil, Gas, Lubricants and Coal</v>
          </cell>
          <cell r="E29655" t="str">
            <v>District 6</v>
          </cell>
          <cell r="F29655" t="str">
            <v>Sewer</v>
          </cell>
        </row>
        <row r="29656">
          <cell r="B29656">
            <v>95501.42</v>
          </cell>
          <cell r="C29656">
            <v>2015</v>
          </cell>
          <cell r="D29656" t="str">
            <v>413220  Oil, Gas, Lubricants and Coal</v>
          </cell>
          <cell r="E29656" t="str">
            <v>District 7</v>
          </cell>
          <cell r="F29656" t="str">
            <v>Sewer</v>
          </cell>
        </row>
        <row r="29657">
          <cell r="B29657">
            <v>4145.12</v>
          </cell>
          <cell r="C29657">
            <v>2015</v>
          </cell>
          <cell r="D29657" t="str">
            <v>413220  Oil, Gas, Lubricants and Coal</v>
          </cell>
          <cell r="E29657" t="str">
            <v>District 1</v>
          </cell>
          <cell r="F29657" t="str">
            <v>Sewer</v>
          </cell>
        </row>
        <row r="29658">
          <cell r="B29658">
            <v>4281.8599999999997</v>
          </cell>
          <cell r="C29658">
            <v>2015</v>
          </cell>
          <cell r="D29658" t="str">
            <v>413220  Oil, Gas, Lubricants and Coal</v>
          </cell>
          <cell r="E29658" t="str">
            <v>Logistics</v>
          </cell>
          <cell r="F29658" t="str">
            <v>Sewer</v>
          </cell>
        </row>
        <row r="29659">
          <cell r="B29659">
            <v>-195.33</v>
          </cell>
          <cell r="C29659">
            <v>2015</v>
          </cell>
          <cell r="D29659" t="str">
            <v>413220  Oil, Gas, Lubricants and Coal</v>
          </cell>
          <cell r="E29659" t="str">
            <v>Informal Settlements</v>
          </cell>
          <cell r="F29659" t="str">
            <v>Sewer</v>
          </cell>
        </row>
        <row r="29660">
          <cell r="B29660">
            <v>0</v>
          </cell>
          <cell r="C29660">
            <v>2015</v>
          </cell>
          <cell r="D29660" t="str">
            <v>413220  Oil, Gas, Lubricants and Coal</v>
          </cell>
          <cell r="E29660" t="str">
            <v>Planning &amp; Design</v>
          </cell>
          <cell r="F29660" t="str">
            <v>Sewer</v>
          </cell>
        </row>
        <row r="29661">
          <cell r="B29661">
            <v>0</v>
          </cell>
          <cell r="C29661">
            <v>2015</v>
          </cell>
          <cell r="D29661" t="str">
            <v>413220  Oil, Gas, Lubricants and Coal</v>
          </cell>
          <cell r="E29661" t="str">
            <v>Informal Settlements</v>
          </cell>
          <cell r="F29661" t="str">
            <v>Sewer</v>
          </cell>
        </row>
        <row r="29662">
          <cell r="B29662">
            <v>24427.8</v>
          </cell>
          <cell r="C29662">
            <v>2015</v>
          </cell>
          <cell r="D29662" t="str">
            <v>413250  Personnel Recruitment Costs VAT</v>
          </cell>
          <cell r="E29662" t="str">
            <v>Logistics</v>
          </cell>
          <cell r="F29662" t="str">
            <v>Water</v>
          </cell>
        </row>
        <row r="29663">
          <cell r="B29663">
            <v>20335.05</v>
          </cell>
          <cell r="C29663">
            <v>2015</v>
          </cell>
          <cell r="D29663" t="str">
            <v>413250  Personnel Recruitment Costs VAT</v>
          </cell>
          <cell r="E29663" t="str">
            <v>District 1</v>
          </cell>
          <cell r="F29663" t="str">
            <v>Water</v>
          </cell>
        </row>
        <row r="29664">
          <cell r="B29664">
            <v>14036.8</v>
          </cell>
          <cell r="C29664">
            <v>2015</v>
          </cell>
          <cell r="D29664" t="str">
            <v>413300  Pest Control</v>
          </cell>
          <cell r="E29664" t="str">
            <v>District 8</v>
          </cell>
          <cell r="F29664" t="str">
            <v>Water</v>
          </cell>
        </row>
        <row r="29665">
          <cell r="B29665">
            <v>73.44</v>
          </cell>
          <cell r="C29665">
            <v>2015</v>
          </cell>
          <cell r="D29665" t="str">
            <v>413300  Pest Control</v>
          </cell>
          <cell r="E29665" t="str">
            <v>District 8</v>
          </cell>
          <cell r="F29665" t="str">
            <v>Water</v>
          </cell>
        </row>
        <row r="29666">
          <cell r="B29666">
            <v>0</v>
          </cell>
          <cell r="C29666">
            <v>2015</v>
          </cell>
          <cell r="D29666" t="str">
            <v>413300  Pest Control</v>
          </cell>
          <cell r="E29666" t="str">
            <v>District 6</v>
          </cell>
          <cell r="F29666" t="str">
            <v>Water</v>
          </cell>
        </row>
        <row r="29667">
          <cell r="B29667">
            <v>0</v>
          </cell>
          <cell r="C29667">
            <v>2015</v>
          </cell>
          <cell r="D29667" t="str">
            <v>413300  Pest Control</v>
          </cell>
          <cell r="E29667" t="str">
            <v>District 6</v>
          </cell>
          <cell r="F29667" t="str">
            <v>Water</v>
          </cell>
        </row>
        <row r="29668">
          <cell r="B29668">
            <v>29.56</v>
          </cell>
          <cell r="C29668">
            <v>2015</v>
          </cell>
          <cell r="D29668" t="str">
            <v>413300  Pest Control</v>
          </cell>
          <cell r="E29668" t="str">
            <v>District 4</v>
          </cell>
          <cell r="F29668" t="str">
            <v>Water</v>
          </cell>
        </row>
        <row r="29669">
          <cell r="B29669">
            <v>0</v>
          </cell>
          <cell r="C29669">
            <v>2015</v>
          </cell>
          <cell r="D29669" t="str">
            <v>413300  Pest Control</v>
          </cell>
          <cell r="E29669" t="str">
            <v>District 4</v>
          </cell>
          <cell r="F29669" t="str">
            <v>Water</v>
          </cell>
        </row>
        <row r="29670">
          <cell r="B29670">
            <v>3090</v>
          </cell>
          <cell r="C29670">
            <v>2015</v>
          </cell>
          <cell r="D29670" t="str">
            <v>413300  Pest Control</v>
          </cell>
          <cell r="E29670" t="str">
            <v>District 6</v>
          </cell>
          <cell r="F29670" t="str">
            <v>Water</v>
          </cell>
        </row>
        <row r="29671">
          <cell r="B29671">
            <v>1235.19</v>
          </cell>
          <cell r="C29671">
            <v>2015</v>
          </cell>
          <cell r="D29671" t="str">
            <v>413300  Pest Control</v>
          </cell>
          <cell r="E29671" t="str">
            <v>District 8</v>
          </cell>
          <cell r="F29671" t="str">
            <v>Water</v>
          </cell>
        </row>
        <row r="29672">
          <cell r="B29672">
            <v>242</v>
          </cell>
          <cell r="C29672">
            <v>2015</v>
          </cell>
          <cell r="D29672" t="str">
            <v>413300  Pest Control</v>
          </cell>
          <cell r="E29672" t="str">
            <v>District 6</v>
          </cell>
          <cell r="F29672" t="str">
            <v>Water</v>
          </cell>
        </row>
        <row r="29673">
          <cell r="B29673">
            <v>0</v>
          </cell>
          <cell r="C29673">
            <v>2015</v>
          </cell>
          <cell r="D29673" t="str">
            <v>413300  Pest Control</v>
          </cell>
          <cell r="E29673" t="str">
            <v>District 1</v>
          </cell>
          <cell r="F29673" t="str">
            <v>Water</v>
          </cell>
        </row>
        <row r="29674">
          <cell r="B29674">
            <v>1683.23</v>
          </cell>
          <cell r="C29674">
            <v>2015</v>
          </cell>
          <cell r="D29674" t="str">
            <v>413300  Pest Control</v>
          </cell>
          <cell r="E29674" t="str">
            <v>Logistics</v>
          </cell>
          <cell r="F29674" t="str">
            <v>Water</v>
          </cell>
        </row>
        <row r="29675">
          <cell r="B29675">
            <v>1050</v>
          </cell>
          <cell r="C29675">
            <v>2015</v>
          </cell>
          <cell r="D29675" t="str">
            <v>413300  Pest Control</v>
          </cell>
          <cell r="E29675" t="str">
            <v>Logistics</v>
          </cell>
          <cell r="F29675" t="str">
            <v>Water</v>
          </cell>
        </row>
        <row r="29676">
          <cell r="B29676">
            <v>2837.39</v>
          </cell>
          <cell r="C29676">
            <v>2015</v>
          </cell>
          <cell r="D29676" t="str">
            <v>413300  Pest Control</v>
          </cell>
          <cell r="E29676" t="str">
            <v>Logistics</v>
          </cell>
          <cell r="F29676" t="str">
            <v>Water</v>
          </cell>
        </row>
        <row r="29677">
          <cell r="B29677">
            <v>0</v>
          </cell>
          <cell r="C29677">
            <v>2015</v>
          </cell>
          <cell r="D29677" t="str">
            <v>413300  Pest Control</v>
          </cell>
          <cell r="E29677" t="str">
            <v>Informal Settlements</v>
          </cell>
          <cell r="F29677" t="str">
            <v>Water</v>
          </cell>
        </row>
        <row r="29678">
          <cell r="B29678">
            <v>87.31</v>
          </cell>
          <cell r="C29678">
            <v>2015</v>
          </cell>
          <cell r="D29678" t="str">
            <v>413300  Pest Control</v>
          </cell>
          <cell r="E29678" t="str">
            <v>TOC</v>
          </cell>
          <cell r="F29678" t="str">
            <v>Water</v>
          </cell>
        </row>
        <row r="29679">
          <cell r="B29679">
            <v>11801.77</v>
          </cell>
          <cell r="C29679">
            <v>2015</v>
          </cell>
          <cell r="D29679" t="str">
            <v>413300  Pest Control</v>
          </cell>
          <cell r="E29679" t="str">
            <v>District 7</v>
          </cell>
          <cell r="F29679" t="str">
            <v>Sewer</v>
          </cell>
        </row>
        <row r="29680">
          <cell r="B29680">
            <v>0</v>
          </cell>
          <cell r="C29680">
            <v>2015</v>
          </cell>
          <cell r="D29680" t="str">
            <v>413300  Pest Control</v>
          </cell>
          <cell r="E29680" t="str">
            <v>District 6</v>
          </cell>
          <cell r="F29680" t="str">
            <v>Sewer</v>
          </cell>
        </row>
        <row r="29681">
          <cell r="B29681">
            <v>1887.34</v>
          </cell>
          <cell r="C29681">
            <v>2015</v>
          </cell>
          <cell r="D29681" t="str">
            <v>413300  Pest Control</v>
          </cell>
          <cell r="E29681" t="str">
            <v>District 6</v>
          </cell>
          <cell r="F29681" t="str">
            <v>Sewer</v>
          </cell>
        </row>
        <row r="29682">
          <cell r="B29682">
            <v>3555.44</v>
          </cell>
          <cell r="C29682">
            <v>2015</v>
          </cell>
          <cell r="D29682" t="str">
            <v>413300  Pest Control</v>
          </cell>
          <cell r="E29682" t="str">
            <v>District 6</v>
          </cell>
          <cell r="F29682" t="str">
            <v>Sewer</v>
          </cell>
        </row>
        <row r="29683">
          <cell r="B29683">
            <v>3840</v>
          </cell>
          <cell r="C29683">
            <v>2015</v>
          </cell>
          <cell r="D29683" t="str">
            <v>413300  Pest Control</v>
          </cell>
          <cell r="E29683" t="str">
            <v>District 6</v>
          </cell>
          <cell r="F29683" t="str">
            <v>Sewer</v>
          </cell>
        </row>
        <row r="29684">
          <cell r="B29684">
            <v>0</v>
          </cell>
          <cell r="C29684">
            <v>2015</v>
          </cell>
          <cell r="D29684" t="str">
            <v>413300  Pest Control</v>
          </cell>
          <cell r="E29684" t="str">
            <v>District 4</v>
          </cell>
          <cell r="F29684" t="str">
            <v>Sewer</v>
          </cell>
        </row>
        <row r="29685">
          <cell r="B29685">
            <v>0</v>
          </cell>
          <cell r="C29685">
            <v>2015</v>
          </cell>
          <cell r="D29685" t="str">
            <v>413300  Pest Control</v>
          </cell>
          <cell r="E29685" t="str">
            <v>District 4</v>
          </cell>
          <cell r="F29685" t="str">
            <v>Sewer</v>
          </cell>
        </row>
        <row r="29686">
          <cell r="B29686">
            <v>6668</v>
          </cell>
          <cell r="C29686">
            <v>2015</v>
          </cell>
          <cell r="D29686" t="str">
            <v>413300  Pest Control</v>
          </cell>
          <cell r="E29686" t="str">
            <v>District 6</v>
          </cell>
          <cell r="F29686" t="str">
            <v>Sewer</v>
          </cell>
        </row>
        <row r="29687">
          <cell r="B29687">
            <v>6454.14</v>
          </cell>
          <cell r="C29687">
            <v>2015</v>
          </cell>
          <cell r="D29687" t="str">
            <v>413300  Pest Control</v>
          </cell>
          <cell r="E29687" t="str">
            <v>District 7</v>
          </cell>
          <cell r="F29687" t="str">
            <v>Sewer</v>
          </cell>
        </row>
        <row r="29688">
          <cell r="B29688">
            <v>11975.69</v>
          </cell>
          <cell r="C29688">
            <v>2015</v>
          </cell>
          <cell r="D29688" t="str">
            <v>413300  Pest Control</v>
          </cell>
          <cell r="E29688" t="str">
            <v>District 1</v>
          </cell>
          <cell r="F29688" t="str">
            <v>Sewer</v>
          </cell>
        </row>
        <row r="29689">
          <cell r="B29689">
            <v>0</v>
          </cell>
          <cell r="C29689">
            <v>2015</v>
          </cell>
          <cell r="D29689" t="str">
            <v>413300  Pest Control</v>
          </cell>
          <cell r="E29689" t="str">
            <v>Logistics</v>
          </cell>
          <cell r="F29689" t="str">
            <v>Sewer</v>
          </cell>
        </row>
        <row r="29690">
          <cell r="B29690">
            <v>1528.23</v>
          </cell>
          <cell r="C29690">
            <v>2015</v>
          </cell>
          <cell r="D29690" t="str">
            <v>413300  Pest Control</v>
          </cell>
          <cell r="E29690" t="str">
            <v>Logistics</v>
          </cell>
          <cell r="F29690" t="str">
            <v>Sewer</v>
          </cell>
        </row>
        <row r="29691">
          <cell r="B29691">
            <v>1435.8</v>
          </cell>
          <cell r="C29691">
            <v>2015</v>
          </cell>
          <cell r="D29691" t="str">
            <v>413350  Plants/Greenery/Vegetation &amp; Gardening S</v>
          </cell>
          <cell r="E29691" t="str">
            <v>District 7</v>
          </cell>
          <cell r="F29691" t="str">
            <v>Sewer</v>
          </cell>
        </row>
        <row r="29692">
          <cell r="B29692">
            <v>0</v>
          </cell>
          <cell r="C29692">
            <v>2015</v>
          </cell>
          <cell r="D29692" t="str">
            <v>413350  Plants/Greenery/Vegetation &amp; Gardening S</v>
          </cell>
          <cell r="E29692" t="str">
            <v>Logistics</v>
          </cell>
          <cell r="F29692" t="str">
            <v>Water</v>
          </cell>
        </row>
        <row r="29693">
          <cell r="B29693">
            <v>38140</v>
          </cell>
          <cell r="C29693">
            <v>2015</v>
          </cell>
          <cell r="D29693" t="str">
            <v>413350  Plants/Greenery/Vegetation &amp; Gardening S</v>
          </cell>
          <cell r="E29693" t="str">
            <v>District 6</v>
          </cell>
          <cell r="F29693" t="str">
            <v>Water</v>
          </cell>
        </row>
        <row r="29694">
          <cell r="B29694">
            <v>124800</v>
          </cell>
          <cell r="C29694">
            <v>2015</v>
          </cell>
          <cell r="D29694" t="str">
            <v>413350  Plants/Greenery/Vegetation &amp; Gardening S</v>
          </cell>
          <cell r="E29694" t="str">
            <v>District 4</v>
          </cell>
          <cell r="F29694" t="str">
            <v>Water</v>
          </cell>
        </row>
        <row r="29695">
          <cell r="B29695">
            <v>57600</v>
          </cell>
          <cell r="C29695">
            <v>2015</v>
          </cell>
          <cell r="D29695" t="str">
            <v>413350  Plants/Greenery/Vegetation &amp; Gardening S</v>
          </cell>
          <cell r="E29695" t="str">
            <v>District 4</v>
          </cell>
          <cell r="F29695" t="str">
            <v>Water</v>
          </cell>
        </row>
        <row r="29696">
          <cell r="B29696">
            <v>70200</v>
          </cell>
          <cell r="C29696">
            <v>2015</v>
          </cell>
          <cell r="D29696" t="str">
            <v>413350  Plants/Greenery/Vegetation &amp; Gardening S</v>
          </cell>
          <cell r="E29696" t="str">
            <v>District 6</v>
          </cell>
          <cell r="F29696" t="str">
            <v>Water</v>
          </cell>
        </row>
        <row r="29697">
          <cell r="B29697">
            <v>0</v>
          </cell>
          <cell r="C29697">
            <v>2015</v>
          </cell>
          <cell r="D29697" t="str">
            <v>413350  Plants/Greenery/Vegetation &amp; Gardening S</v>
          </cell>
          <cell r="E29697" t="str">
            <v>District 6</v>
          </cell>
          <cell r="F29697" t="str">
            <v>Water</v>
          </cell>
        </row>
        <row r="29698">
          <cell r="B29698">
            <v>14500</v>
          </cell>
          <cell r="C29698">
            <v>2015</v>
          </cell>
          <cell r="D29698" t="str">
            <v>413350  Plants/Greenery/Vegetation &amp; Gardening S</v>
          </cell>
          <cell r="E29698" t="str">
            <v>District 8</v>
          </cell>
          <cell r="F29698" t="str">
            <v>Water</v>
          </cell>
        </row>
        <row r="29699">
          <cell r="B29699">
            <v>18290.23</v>
          </cell>
          <cell r="C29699">
            <v>2015</v>
          </cell>
          <cell r="D29699" t="str">
            <v>413450  Printing Stationery &amp; Photographic</v>
          </cell>
          <cell r="E29699" t="str">
            <v>TOC</v>
          </cell>
          <cell r="F29699" t="str">
            <v>Water</v>
          </cell>
        </row>
        <row r="29700">
          <cell r="B29700">
            <v>105882.89</v>
          </cell>
          <cell r="C29700">
            <v>2015</v>
          </cell>
          <cell r="D29700" t="str">
            <v>413450  Printing Stationery &amp; Photographic</v>
          </cell>
          <cell r="E29700" t="str">
            <v>Informal Settlements</v>
          </cell>
          <cell r="F29700" t="str">
            <v>Water</v>
          </cell>
        </row>
        <row r="29701">
          <cell r="B29701">
            <v>4496.09</v>
          </cell>
          <cell r="C29701">
            <v>2015</v>
          </cell>
          <cell r="D29701" t="str">
            <v>413450  Printing Stationery &amp; Photographic</v>
          </cell>
          <cell r="E29701" t="str">
            <v>Logistics</v>
          </cell>
          <cell r="F29701" t="str">
            <v>Water</v>
          </cell>
        </row>
        <row r="29702">
          <cell r="B29702">
            <v>8884.92</v>
          </cell>
          <cell r="C29702">
            <v>2015</v>
          </cell>
          <cell r="D29702" t="str">
            <v>413450  Printing Stationery &amp; Photographic</v>
          </cell>
          <cell r="E29702" t="str">
            <v>Logistics</v>
          </cell>
          <cell r="F29702" t="str">
            <v>Water</v>
          </cell>
        </row>
        <row r="29703">
          <cell r="B29703">
            <v>24829.61</v>
          </cell>
          <cell r="C29703">
            <v>2015</v>
          </cell>
          <cell r="D29703" t="str">
            <v>413450  Printing Stationery &amp; Photographic</v>
          </cell>
          <cell r="E29703" t="str">
            <v>Logistics</v>
          </cell>
          <cell r="F29703" t="str">
            <v>Water</v>
          </cell>
        </row>
        <row r="29704">
          <cell r="B29704">
            <v>0</v>
          </cell>
          <cell r="C29704">
            <v>2015</v>
          </cell>
          <cell r="D29704" t="str">
            <v>413450  Printing Stationery &amp; Photographic</v>
          </cell>
          <cell r="E29704" t="str">
            <v>District 1</v>
          </cell>
          <cell r="F29704" t="str">
            <v>Water</v>
          </cell>
        </row>
        <row r="29705">
          <cell r="B29705">
            <v>78548.160000000003</v>
          </cell>
          <cell r="C29705">
            <v>2015</v>
          </cell>
          <cell r="D29705" t="str">
            <v>413450  Printing Stationery &amp; Photographic</v>
          </cell>
          <cell r="E29705" t="str">
            <v>District 1</v>
          </cell>
          <cell r="F29705" t="str">
            <v>Water</v>
          </cell>
        </row>
        <row r="29706">
          <cell r="B29706">
            <v>985.24</v>
          </cell>
          <cell r="C29706">
            <v>2015</v>
          </cell>
          <cell r="D29706" t="str">
            <v>413450  Printing Stationery &amp; Photographic</v>
          </cell>
          <cell r="E29706" t="str">
            <v>District 1</v>
          </cell>
          <cell r="F29706" t="str">
            <v>Water</v>
          </cell>
        </row>
        <row r="29707">
          <cell r="B29707">
            <v>13093.73</v>
          </cell>
          <cell r="C29707">
            <v>2015</v>
          </cell>
          <cell r="D29707" t="str">
            <v>413450  Printing Stationery &amp; Photographic</v>
          </cell>
          <cell r="E29707" t="str">
            <v>District 6</v>
          </cell>
          <cell r="F29707" t="str">
            <v>Water</v>
          </cell>
        </row>
        <row r="29708">
          <cell r="B29708">
            <v>74128.06</v>
          </cell>
          <cell r="C29708">
            <v>2015</v>
          </cell>
          <cell r="D29708" t="str">
            <v>413450  Printing Stationery &amp; Photographic</v>
          </cell>
          <cell r="E29708" t="str">
            <v>District 8</v>
          </cell>
          <cell r="F29708" t="str">
            <v>Water</v>
          </cell>
        </row>
        <row r="29709">
          <cell r="B29709">
            <v>0</v>
          </cell>
          <cell r="C29709">
            <v>2015</v>
          </cell>
          <cell r="D29709" t="str">
            <v>413450  Printing Stationery &amp; Photographic</v>
          </cell>
          <cell r="E29709" t="str">
            <v>District 8</v>
          </cell>
          <cell r="F29709" t="str">
            <v>Water</v>
          </cell>
        </row>
        <row r="29710">
          <cell r="B29710">
            <v>15165.33</v>
          </cell>
          <cell r="C29710">
            <v>2015</v>
          </cell>
          <cell r="D29710" t="str">
            <v>413450  Printing Stationery &amp; Photographic</v>
          </cell>
          <cell r="E29710" t="str">
            <v>District 8</v>
          </cell>
          <cell r="F29710" t="str">
            <v>Water</v>
          </cell>
        </row>
        <row r="29711">
          <cell r="B29711">
            <v>16075.89</v>
          </cell>
          <cell r="C29711">
            <v>2015</v>
          </cell>
          <cell r="D29711" t="str">
            <v>413450  Printing Stationery &amp; Photographic</v>
          </cell>
          <cell r="E29711" t="str">
            <v>District 6</v>
          </cell>
          <cell r="F29711" t="str">
            <v>Water</v>
          </cell>
        </row>
        <row r="29712">
          <cell r="B29712">
            <v>4493.18</v>
          </cell>
          <cell r="C29712">
            <v>2015</v>
          </cell>
          <cell r="D29712" t="str">
            <v>413450  Printing Stationery &amp; Photographic</v>
          </cell>
          <cell r="E29712" t="str">
            <v>District 3</v>
          </cell>
          <cell r="F29712" t="str">
            <v>Water</v>
          </cell>
        </row>
        <row r="29713">
          <cell r="B29713">
            <v>32639.040000000001</v>
          </cell>
          <cell r="C29713">
            <v>2015</v>
          </cell>
          <cell r="D29713" t="str">
            <v>413450  Printing Stationery &amp; Photographic</v>
          </cell>
          <cell r="E29713" t="str">
            <v>District 3</v>
          </cell>
          <cell r="F29713" t="str">
            <v>Water</v>
          </cell>
        </row>
        <row r="29714">
          <cell r="B29714">
            <v>28366.99</v>
          </cell>
          <cell r="C29714">
            <v>2015</v>
          </cell>
          <cell r="D29714" t="str">
            <v>413450  Printing Stationery &amp; Photographic</v>
          </cell>
          <cell r="E29714" t="str">
            <v>District 3</v>
          </cell>
          <cell r="F29714" t="str">
            <v>Water</v>
          </cell>
        </row>
        <row r="29715">
          <cell r="B29715">
            <v>0</v>
          </cell>
          <cell r="C29715">
            <v>2015</v>
          </cell>
          <cell r="D29715" t="str">
            <v>413450  Printing Stationery &amp; Photographic</v>
          </cell>
          <cell r="E29715" t="str">
            <v>District 4</v>
          </cell>
          <cell r="F29715" t="str">
            <v>Water</v>
          </cell>
        </row>
        <row r="29716">
          <cell r="B29716">
            <v>23162.33</v>
          </cell>
          <cell r="C29716">
            <v>2015</v>
          </cell>
          <cell r="D29716" t="str">
            <v>413450  Printing Stationery &amp; Photographic</v>
          </cell>
          <cell r="E29716" t="str">
            <v>District 4</v>
          </cell>
          <cell r="F29716" t="str">
            <v>Water</v>
          </cell>
        </row>
        <row r="29717">
          <cell r="B29717">
            <v>19578.27</v>
          </cell>
          <cell r="C29717">
            <v>2015</v>
          </cell>
          <cell r="D29717" t="str">
            <v>413450  Printing Stationery &amp; Photographic</v>
          </cell>
          <cell r="E29717" t="str">
            <v>District 4</v>
          </cell>
          <cell r="F29717" t="str">
            <v>Water</v>
          </cell>
        </row>
        <row r="29718">
          <cell r="B29718">
            <v>8340.0300000000007</v>
          </cell>
          <cell r="C29718">
            <v>2015</v>
          </cell>
          <cell r="D29718" t="str">
            <v>413450  Printing Stationery &amp; Photographic</v>
          </cell>
          <cell r="E29718" t="str">
            <v>District 4</v>
          </cell>
          <cell r="F29718" t="str">
            <v>Water</v>
          </cell>
        </row>
        <row r="29719">
          <cell r="B29719">
            <v>10351.61</v>
          </cell>
          <cell r="C29719">
            <v>2015</v>
          </cell>
          <cell r="D29719" t="str">
            <v>413450  Printing Stationery &amp; Photographic</v>
          </cell>
          <cell r="E29719" t="str">
            <v>District 4</v>
          </cell>
          <cell r="F29719" t="str">
            <v>Water</v>
          </cell>
        </row>
        <row r="29720">
          <cell r="B29720">
            <v>0</v>
          </cell>
          <cell r="C29720">
            <v>2015</v>
          </cell>
          <cell r="D29720" t="str">
            <v>413450  Printing Stationery &amp; Photographic</v>
          </cell>
          <cell r="E29720" t="str">
            <v>District 8</v>
          </cell>
          <cell r="F29720" t="str">
            <v>Water</v>
          </cell>
        </row>
        <row r="29721">
          <cell r="B29721">
            <v>3930.94</v>
          </cell>
          <cell r="C29721">
            <v>2015</v>
          </cell>
          <cell r="D29721" t="str">
            <v>413450  Printing Stationery &amp; Photographic</v>
          </cell>
          <cell r="E29721" t="str">
            <v>District 6</v>
          </cell>
          <cell r="F29721" t="str">
            <v>Water</v>
          </cell>
        </row>
        <row r="29722">
          <cell r="B29722">
            <v>5484.07</v>
          </cell>
          <cell r="C29722">
            <v>2015</v>
          </cell>
          <cell r="D29722" t="str">
            <v>413450  Printing Stationery &amp; Photographic</v>
          </cell>
          <cell r="E29722" t="str">
            <v>District 6</v>
          </cell>
          <cell r="F29722" t="str">
            <v>Water</v>
          </cell>
        </row>
        <row r="29723">
          <cell r="B29723">
            <v>1589.8</v>
          </cell>
          <cell r="C29723">
            <v>2015</v>
          </cell>
          <cell r="D29723" t="str">
            <v>413450  Printing Stationery &amp; Photographic</v>
          </cell>
          <cell r="E29723" t="str">
            <v>District 6</v>
          </cell>
          <cell r="F29723" t="str">
            <v>Water</v>
          </cell>
        </row>
        <row r="29724">
          <cell r="B29724">
            <v>22919.39</v>
          </cell>
          <cell r="C29724">
            <v>2015</v>
          </cell>
          <cell r="D29724" t="str">
            <v>413450  Printing Stationery &amp; Photographic</v>
          </cell>
          <cell r="E29724" t="str">
            <v>District 6</v>
          </cell>
          <cell r="F29724" t="str">
            <v>Water</v>
          </cell>
        </row>
        <row r="29725">
          <cell r="B29725">
            <v>29261.279999999999</v>
          </cell>
          <cell r="C29725">
            <v>2015</v>
          </cell>
          <cell r="D29725" t="str">
            <v>413450  Printing Stationery &amp; Photographic</v>
          </cell>
          <cell r="E29725" t="str">
            <v>District 6</v>
          </cell>
          <cell r="F29725" t="str">
            <v>Water</v>
          </cell>
        </row>
        <row r="29726">
          <cell r="B29726">
            <v>27642.2</v>
          </cell>
          <cell r="C29726">
            <v>2015</v>
          </cell>
          <cell r="D29726" t="str">
            <v>413450  Printing Stationery &amp; Photographic</v>
          </cell>
          <cell r="E29726" t="str">
            <v>District 6</v>
          </cell>
          <cell r="F29726" t="str">
            <v>Water</v>
          </cell>
        </row>
        <row r="29727">
          <cell r="B29727">
            <v>121631.2</v>
          </cell>
          <cell r="C29727">
            <v>2015</v>
          </cell>
          <cell r="D29727" t="str">
            <v>413450  Printing Stationery &amp; Photographic</v>
          </cell>
          <cell r="E29727" t="str">
            <v>District 8</v>
          </cell>
          <cell r="F29727" t="str">
            <v>Water</v>
          </cell>
        </row>
        <row r="29728">
          <cell r="B29728">
            <v>18016.95</v>
          </cell>
          <cell r="C29728">
            <v>2015</v>
          </cell>
          <cell r="D29728" t="str">
            <v>413450  Printing Stationery &amp; Photographic</v>
          </cell>
          <cell r="E29728" t="str">
            <v>District 8</v>
          </cell>
          <cell r="F29728" t="str">
            <v>Water</v>
          </cell>
        </row>
        <row r="29729">
          <cell r="B29729">
            <v>467519.32</v>
          </cell>
          <cell r="C29729">
            <v>2015</v>
          </cell>
          <cell r="D29729" t="str">
            <v>413450  Printing Stationery &amp; Photographic</v>
          </cell>
          <cell r="E29729" t="str">
            <v>District 8</v>
          </cell>
          <cell r="F29729" t="str">
            <v>Water</v>
          </cell>
        </row>
        <row r="29730">
          <cell r="B29730">
            <v>16876.009999999998</v>
          </cell>
          <cell r="C29730">
            <v>2015</v>
          </cell>
          <cell r="D29730" t="str">
            <v>413450  Printing Stationery &amp; Photographic</v>
          </cell>
          <cell r="E29730" t="str">
            <v>Planning &amp; Design</v>
          </cell>
          <cell r="F29730" t="str">
            <v>Water</v>
          </cell>
        </row>
        <row r="29731">
          <cell r="B29731">
            <v>0</v>
          </cell>
          <cell r="C29731">
            <v>2015</v>
          </cell>
          <cell r="D29731" t="str">
            <v>413450  Printing Stationery &amp; Photographic</v>
          </cell>
          <cell r="E29731" t="str">
            <v>Planning &amp; Design</v>
          </cell>
          <cell r="F29731" t="str">
            <v>Sewer</v>
          </cell>
        </row>
        <row r="29732">
          <cell r="B29732">
            <v>0</v>
          </cell>
          <cell r="C29732">
            <v>2015</v>
          </cell>
          <cell r="D29732" t="str">
            <v>413450  Printing Stationery &amp; Photographic</v>
          </cell>
          <cell r="E29732" t="str">
            <v>TOC</v>
          </cell>
          <cell r="F29732" t="str">
            <v>Sewer</v>
          </cell>
        </row>
        <row r="29733">
          <cell r="B29733">
            <v>108158.86</v>
          </cell>
          <cell r="C29733">
            <v>2015</v>
          </cell>
          <cell r="D29733" t="str">
            <v>413450  Printing Stationery &amp; Photographic</v>
          </cell>
          <cell r="E29733" t="str">
            <v>Informal Settlements</v>
          </cell>
          <cell r="F29733" t="str">
            <v>Sewer</v>
          </cell>
        </row>
        <row r="29734">
          <cell r="B29734">
            <v>24965.08</v>
          </cell>
          <cell r="C29734">
            <v>2015</v>
          </cell>
          <cell r="D29734" t="str">
            <v>413450  Printing Stationery &amp; Photographic</v>
          </cell>
          <cell r="E29734" t="str">
            <v>Logistics</v>
          </cell>
          <cell r="F29734" t="str">
            <v>Sewer</v>
          </cell>
        </row>
        <row r="29735">
          <cell r="B29735">
            <v>0</v>
          </cell>
          <cell r="C29735">
            <v>2015</v>
          </cell>
          <cell r="D29735" t="str">
            <v>413450  Printing Stationery &amp; Photographic</v>
          </cell>
          <cell r="E29735" t="str">
            <v>Logistics</v>
          </cell>
          <cell r="F29735" t="str">
            <v>Sewer</v>
          </cell>
        </row>
        <row r="29736">
          <cell r="B29736">
            <v>0</v>
          </cell>
          <cell r="C29736">
            <v>2015</v>
          </cell>
          <cell r="D29736" t="str">
            <v>413450  Printing Stationery &amp; Photographic</v>
          </cell>
          <cell r="E29736" t="str">
            <v>Logistics</v>
          </cell>
          <cell r="F29736" t="str">
            <v>Sewer</v>
          </cell>
        </row>
        <row r="29737">
          <cell r="B29737">
            <v>0</v>
          </cell>
          <cell r="C29737">
            <v>2015</v>
          </cell>
          <cell r="D29737" t="str">
            <v>413450  Printing Stationery &amp; Photographic</v>
          </cell>
          <cell r="E29737" t="str">
            <v>Logistics</v>
          </cell>
          <cell r="F29737" t="str">
            <v>Sewer</v>
          </cell>
        </row>
        <row r="29738">
          <cell r="B29738">
            <v>0</v>
          </cell>
          <cell r="C29738">
            <v>2015</v>
          </cell>
          <cell r="D29738" t="str">
            <v>413450  Printing Stationery &amp; Photographic</v>
          </cell>
          <cell r="E29738" t="str">
            <v>Logistics</v>
          </cell>
          <cell r="F29738" t="str">
            <v>Sewer</v>
          </cell>
        </row>
        <row r="29739">
          <cell r="B29739">
            <v>30369.91</v>
          </cell>
          <cell r="C29739">
            <v>2015</v>
          </cell>
          <cell r="D29739" t="str">
            <v>413450  Printing Stationery &amp; Photographic</v>
          </cell>
          <cell r="E29739" t="str">
            <v>District 1</v>
          </cell>
          <cell r="F29739" t="str">
            <v>Sewer</v>
          </cell>
        </row>
        <row r="29740">
          <cell r="B29740">
            <v>52676.66</v>
          </cell>
          <cell r="C29740">
            <v>2015</v>
          </cell>
          <cell r="D29740" t="str">
            <v>413450  Printing Stationery &amp; Photographic</v>
          </cell>
          <cell r="E29740" t="str">
            <v>District 7</v>
          </cell>
          <cell r="F29740" t="str">
            <v>Sewer</v>
          </cell>
        </row>
        <row r="29741">
          <cell r="B29741">
            <v>6985.99</v>
          </cell>
          <cell r="C29741">
            <v>2015</v>
          </cell>
          <cell r="D29741" t="str">
            <v>413450  Printing Stationery &amp; Photographic</v>
          </cell>
          <cell r="E29741" t="str">
            <v>District 6</v>
          </cell>
          <cell r="F29741" t="str">
            <v>Sewer</v>
          </cell>
        </row>
        <row r="29742">
          <cell r="B29742">
            <v>0</v>
          </cell>
          <cell r="C29742">
            <v>2015</v>
          </cell>
          <cell r="D29742" t="str">
            <v>413450  Printing Stationery &amp; Photographic</v>
          </cell>
          <cell r="E29742" t="str">
            <v>District 7</v>
          </cell>
          <cell r="F29742" t="str">
            <v>Sewer</v>
          </cell>
        </row>
        <row r="29743">
          <cell r="B29743">
            <v>0</v>
          </cell>
          <cell r="C29743">
            <v>2015</v>
          </cell>
          <cell r="D29743" t="str">
            <v>413450  Printing Stationery &amp; Photographic</v>
          </cell>
          <cell r="E29743" t="str">
            <v>District 7</v>
          </cell>
          <cell r="F29743" t="str">
            <v>Sewer</v>
          </cell>
        </row>
        <row r="29744">
          <cell r="B29744">
            <v>0</v>
          </cell>
          <cell r="C29744">
            <v>2015</v>
          </cell>
          <cell r="D29744" t="str">
            <v>413450  Printing Stationery &amp; Photographic</v>
          </cell>
          <cell r="E29744" t="str">
            <v>TOC</v>
          </cell>
          <cell r="F29744" t="str">
            <v>Sewer</v>
          </cell>
        </row>
        <row r="29745">
          <cell r="B29745">
            <v>9134.5</v>
          </cell>
          <cell r="C29745">
            <v>2015</v>
          </cell>
          <cell r="D29745" t="str">
            <v>413450  Printing Stationery &amp; Photographic</v>
          </cell>
          <cell r="E29745" t="str">
            <v>District 3</v>
          </cell>
          <cell r="F29745" t="str">
            <v>Sewer</v>
          </cell>
        </row>
        <row r="29746">
          <cell r="B29746">
            <v>0</v>
          </cell>
          <cell r="C29746">
            <v>2015</v>
          </cell>
          <cell r="D29746" t="str">
            <v>413450  Printing Stationery &amp; Photographic</v>
          </cell>
          <cell r="E29746" t="str">
            <v>District 3</v>
          </cell>
          <cell r="F29746" t="str">
            <v>Sewer</v>
          </cell>
        </row>
        <row r="29747">
          <cell r="B29747">
            <v>0</v>
          </cell>
          <cell r="C29747">
            <v>2015</v>
          </cell>
          <cell r="D29747" t="str">
            <v>413450  Printing Stationery &amp; Photographic</v>
          </cell>
          <cell r="E29747" t="str">
            <v>District 3</v>
          </cell>
          <cell r="F29747" t="str">
            <v>Sewer</v>
          </cell>
        </row>
        <row r="29748">
          <cell r="B29748">
            <v>20590.39</v>
          </cell>
          <cell r="C29748">
            <v>2015</v>
          </cell>
          <cell r="D29748" t="str">
            <v>413450  Printing Stationery &amp; Photographic</v>
          </cell>
          <cell r="E29748" t="str">
            <v>District 4</v>
          </cell>
          <cell r="F29748" t="str">
            <v>Sewer</v>
          </cell>
        </row>
        <row r="29749">
          <cell r="B29749">
            <v>35520.980000000003</v>
          </cell>
          <cell r="C29749">
            <v>2015</v>
          </cell>
          <cell r="D29749" t="str">
            <v>413450  Printing Stationery &amp; Photographic</v>
          </cell>
          <cell r="E29749" t="str">
            <v>District 4</v>
          </cell>
          <cell r="F29749" t="str">
            <v>Sewer</v>
          </cell>
        </row>
        <row r="29750">
          <cell r="B29750">
            <v>4704.5</v>
          </cell>
          <cell r="C29750">
            <v>2015</v>
          </cell>
          <cell r="D29750" t="str">
            <v>413450  Printing Stationery &amp; Photographic</v>
          </cell>
          <cell r="E29750" t="str">
            <v>District 4</v>
          </cell>
          <cell r="F29750" t="str">
            <v>Sewer</v>
          </cell>
        </row>
        <row r="29751">
          <cell r="B29751">
            <v>0</v>
          </cell>
          <cell r="C29751">
            <v>2015</v>
          </cell>
          <cell r="D29751" t="str">
            <v>413450  Printing Stationery &amp; Photographic</v>
          </cell>
          <cell r="E29751" t="str">
            <v>District 7</v>
          </cell>
          <cell r="F29751" t="str">
            <v>Sewer</v>
          </cell>
        </row>
        <row r="29752">
          <cell r="B29752">
            <v>2220.75</v>
          </cell>
          <cell r="C29752">
            <v>2015</v>
          </cell>
          <cell r="D29752" t="str">
            <v>413450  Printing Stationery &amp; Photographic</v>
          </cell>
          <cell r="E29752" t="str">
            <v>District 6</v>
          </cell>
          <cell r="F29752" t="str">
            <v>Sewer</v>
          </cell>
        </row>
        <row r="29753">
          <cell r="B29753">
            <v>2287.59</v>
          </cell>
          <cell r="C29753">
            <v>2015</v>
          </cell>
          <cell r="D29753" t="str">
            <v>413450  Printing Stationery &amp; Photographic</v>
          </cell>
          <cell r="E29753" t="str">
            <v>District 6</v>
          </cell>
          <cell r="F29753" t="str">
            <v>Sewer</v>
          </cell>
        </row>
        <row r="29754">
          <cell r="B29754">
            <v>39550.379999999997</v>
          </cell>
          <cell r="C29754">
            <v>2015</v>
          </cell>
          <cell r="D29754" t="str">
            <v>413450  Printing Stationery &amp; Photographic</v>
          </cell>
          <cell r="E29754" t="str">
            <v>District 6</v>
          </cell>
          <cell r="F29754" t="str">
            <v>Sewer</v>
          </cell>
        </row>
        <row r="29755">
          <cell r="B29755">
            <v>1329.6</v>
          </cell>
          <cell r="C29755">
            <v>2015</v>
          </cell>
          <cell r="D29755" t="str">
            <v>413450  Printing Stationery &amp; Photographic</v>
          </cell>
          <cell r="E29755" t="str">
            <v>District 6</v>
          </cell>
          <cell r="F29755" t="str">
            <v>Sewer</v>
          </cell>
        </row>
        <row r="29756">
          <cell r="B29756">
            <v>24883.69</v>
          </cell>
          <cell r="C29756">
            <v>2015</v>
          </cell>
          <cell r="D29756" t="str">
            <v>413450  Printing Stationery &amp; Photographic</v>
          </cell>
          <cell r="E29756" t="str">
            <v>District 6</v>
          </cell>
          <cell r="F29756" t="str">
            <v>Sewer</v>
          </cell>
        </row>
        <row r="29757">
          <cell r="B29757">
            <v>27347.759999999998</v>
          </cell>
          <cell r="C29757">
            <v>2015</v>
          </cell>
          <cell r="D29757" t="str">
            <v>413450  Printing Stationery &amp; Photographic</v>
          </cell>
          <cell r="E29757" t="str">
            <v>District 6</v>
          </cell>
          <cell r="F29757" t="str">
            <v>Sewer</v>
          </cell>
        </row>
        <row r="29758">
          <cell r="B29758">
            <v>0</v>
          </cell>
          <cell r="C29758">
            <v>2015</v>
          </cell>
          <cell r="D29758" t="str">
            <v>413450  Printing Stationery &amp; Photographic</v>
          </cell>
          <cell r="E29758" t="str">
            <v>District 7</v>
          </cell>
          <cell r="F29758" t="str">
            <v>Sewer</v>
          </cell>
        </row>
        <row r="29759">
          <cell r="B29759">
            <v>53910.720000000001</v>
          </cell>
          <cell r="C29759">
            <v>2015</v>
          </cell>
          <cell r="D29759" t="str">
            <v>413450  Printing Stationery &amp; Photographic</v>
          </cell>
          <cell r="E29759" t="str">
            <v>District 7</v>
          </cell>
          <cell r="F29759" t="str">
            <v>Sewer</v>
          </cell>
        </row>
        <row r="29760">
          <cell r="B29760">
            <v>0</v>
          </cell>
          <cell r="C29760">
            <v>2015</v>
          </cell>
          <cell r="D29760" t="str">
            <v>413450  Printing Stationery &amp; Photographic</v>
          </cell>
          <cell r="E29760" t="str">
            <v>District 7</v>
          </cell>
          <cell r="F29760" t="str">
            <v>Sewer</v>
          </cell>
        </row>
        <row r="29761">
          <cell r="B29761">
            <v>28915.33</v>
          </cell>
          <cell r="C29761">
            <v>2015</v>
          </cell>
          <cell r="D29761" t="str">
            <v>413450  Printing Stationery &amp; Photographic</v>
          </cell>
          <cell r="E29761" t="str">
            <v>Logistics</v>
          </cell>
          <cell r="F29761" t="str">
            <v>Water</v>
          </cell>
        </row>
        <row r="29762">
          <cell r="B29762">
            <v>12816.49</v>
          </cell>
          <cell r="C29762">
            <v>2015</v>
          </cell>
          <cell r="D29762" t="str">
            <v>413450  Printing Stationery &amp; Photographic</v>
          </cell>
          <cell r="E29762" t="str">
            <v>Informal Settlements</v>
          </cell>
          <cell r="F29762" t="str">
            <v>Water</v>
          </cell>
        </row>
        <row r="29763">
          <cell r="B29763">
            <v>26.6</v>
          </cell>
          <cell r="C29763">
            <v>2015</v>
          </cell>
          <cell r="D29763" t="str">
            <v>413600  Rates</v>
          </cell>
          <cell r="E29763" t="str">
            <v>District 6</v>
          </cell>
          <cell r="F29763" t="str">
            <v>Water</v>
          </cell>
        </row>
        <row r="29764">
          <cell r="B29764">
            <v>58081.82</v>
          </cell>
          <cell r="C29764">
            <v>2015</v>
          </cell>
          <cell r="D29764" t="str">
            <v>413670  Refreshments &amp; Teas</v>
          </cell>
          <cell r="E29764" t="str">
            <v>Logistics</v>
          </cell>
          <cell r="F29764" t="str">
            <v>Water</v>
          </cell>
        </row>
        <row r="29765">
          <cell r="B29765">
            <v>41826.269999999997</v>
          </cell>
          <cell r="C29765">
            <v>2015</v>
          </cell>
          <cell r="D29765" t="str">
            <v>413670  Refreshments &amp; Teas</v>
          </cell>
          <cell r="E29765" t="str">
            <v>Logistics</v>
          </cell>
          <cell r="F29765" t="str">
            <v>Water</v>
          </cell>
        </row>
        <row r="29766">
          <cell r="B29766">
            <v>0</v>
          </cell>
          <cell r="C29766">
            <v>2015</v>
          </cell>
          <cell r="D29766" t="str">
            <v>413670  Refreshments &amp; Teas</v>
          </cell>
          <cell r="E29766" t="str">
            <v>District 1</v>
          </cell>
          <cell r="F29766" t="str">
            <v>Water</v>
          </cell>
        </row>
        <row r="29767">
          <cell r="B29767">
            <v>68624.39</v>
          </cell>
          <cell r="C29767">
            <v>2015</v>
          </cell>
          <cell r="D29767" t="str">
            <v>413670  Refreshments &amp; Teas</v>
          </cell>
          <cell r="E29767" t="str">
            <v>District 1</v>
          </cell>
          <cell r="F29767" t="str">
            <v>Water</v>
          </cell>
        </row>
        <row r="29768">
          <cell r="B29768">
            <v>4158.9399999999996</v>
          </cell>
          <cell r="C29768">
            <v>2015</v>
          </cell>
          <cell r="D29768" t="str">
            <v>413670  Refreshments &amp; Teas</v>
          </cell>
          <cell r="E29768" t="str">
            <v>District 8</v>
          </cell>
          <cell r="F29768" t="str">
            <v>Water</v>
          </cell>
        </row>
        <row r="29769">
          <cell r="B29769">
            <v>44266.26</v>
          </cell>
          <cell r="C29769">
            <v>2015</v>
          </cell>
          <cell r="D29769" t="str">
            <v>413670  Refreshments &amp; Teas</v>
          </cell>
          <cell r="E29769" t="str">
            <v>District 8</v>
          </cell>
          <cell r="F29769" t="str">
            <v>Water</v>
          </cell>
        </row>
        <row r="29770">
          <cell r="B29770">
            <v>14206.55</v>
          </cell>
          <cell r="C29770">
            <v>2015</v>
          </cell>
          <cell r="D29770" t="str">
            <v>413670  Refreshments &amp; Teas</v>
          </cell>
          <cell r="E29770" t="str">
            <v>District 6</v>
          </cell>
          <cell r="F29770" t="str">
            <v>Water</v>
          </cell>
        </row>
        <row r="29771">
          <cell r="B29771">
            <v>2480.9</v>
          </cell>
          <cell r="C29771">
            <v>2015</v>
          </cell>
          <cell r="D29771" t="str">
            <v>413670  Refreshments &amp; Teas</v>
          </cell>
          <cell r="E29771" t="str">
            <v>District 3</v>
          </cell>
          <cell r="F29771" t="str">
            <v>Water</v>
          </cell>
        </row>
        <row r="29772">
          <cell r="B29772">
            <v>11991.12</v>
          </cell>
          <cell r="C29772">
            <v>2015</v>
          </cell>
          <cell r="D29772" t="str">
            <v>413670  Refreshments &amp; Teas</v>
          </cell>
          <cell r="E29772" t="str">
            <v>District 3</v>
          </cell>
          <cell r="F29772" t="str">
            <v>Water</v>
          </cell>
        </row>
        <row r="29773">
          <cell r="B29773">
            <v>15139.12</v>
          </cell>
          <cell r="C29773">
            <v>2015</v>
          </cell>
          <cell r="D29773" t="str">
            <v>413670  Refreshments &amp; Teas</v>
          </cell>
          <cell r="E29773" t="str">
            <v>District 3</v>
          </cell>
          <cell r="F29773" t="str">
            <v>Water</v>
          </cell>
        </row>
        <row r="29774">
          <cell r="B29774">
            <v>15066.99</v>
          </cell>
          <cell r="C29774">
            <v>2015</v>
          </cell>
          <cell r="D29774" t="str">
            <v>413670  Refreshments &amp; Teas</v>
          </cell>
          <cell r="E29774" t="str">
            <v>District 4</v>
          </cell>
          <cell r="F29774" t="str">
            <v>Water</v>
          </cell>
        </row>
        <row r="29775">
          <cell r="B29775">
            <v>63375.1</v>
          </cell>
          <cell r="C29775">
            <v>2015</v>
          </cell>
          <cell r="D29775" t="str">
            <v>413670  Refreshments &amp; Teas</v>
          </cell>
          <cell r="E29775" t="str">
            <v>District 4</v>
          </cell>
          <cell r="F29775" t="str">
            <v>Water</v>
          </cell>
        </row>
        <row r="29776">
          <cell r="B29776">
            <v>33412.04</v>
          </cell>
          <cell r="C29776">
            <v>2015</v>
          </cell>
          <cell r="D29776" t="str">
            <v>413670  Refreshments &amp; Teas</v>
          </cell>
          <cell r="E29776" t="str">
            <v>District 4</v>
          </cell>
          <cell r="F29776" t="str">
            <v>Water</v>
          </cell>
        </row>
        <row r="29777">
          <cell r="B29777">
            <v>24830.93</v>
          </cell>
          <cell r="C29777">
            <v>2015</v>
          </cell>
          <cell r="D29777" t="str">
            <v>413670  Refreshments &amp; Teas</v>
          </cell>
          <cell r="E29777" t="str">
            <v>District 4</v>
          </cell>
          <cell r="F29777" t="str">
            <v>Water</v>
          </cell>
        </row>
        <row r="29778">
          <cell r="B29778">
            <v>1847.06</v>
          </cell>
          <cell r="C29778">
            <v>2015</v>
          </cell>
          <cell r="D29778" t="str">
            <v>413670  Refreshments &amp; Teas</v>
          </cell>
          <cell r="E29778" t="str">
            <v>District 6</v>
          </cell>
          <cell r="F29778" t="str">
            <v>Water</v>
          </cell>
        </row>
        <row r="29779">
          <cell r="B29779">
            <v>5783.02</v>
          </cell>
          <cell r="C29779">
            <v>2015</v>
          </cell>
          <cell r="D29779" t="str">
            <v>413670  Refreshments &amp; Teas</v>
          </cell>
          <cell r="E29779" t="str">
            <v>District 6</v>
          </cell>
          <cell r="F29779" t="str">
            <v>Water</v>
          </cell>
        </row>
        <row r="29780">
          <cell r="B29780">
            <v>5307.85</v>
          </cell>
          <cell r="C29780">
            <v>2015</v>
          </cell>
          <cell r="D29780" t="str">
            <v>413670  Refreshments &amp; Teas</v>
          </cell>
          <cell r="E29780" t="str">
            <v>District 6</v>
          </cell>
          <cell r="F29780" t="str">
            <v>Water</v>
          </cell>
        </row>
        <row r="29781">
          <cell r="B29781">
            <v>18609.849999999999</v>
          </cell>
          <cell r="C29781">
            <v>2015</v>
          </cell>
          <cell r="D29781" t="str">
            <v>413670  Refreshments &amp; Teas</v>
          </cell>
          <cell r="E29781" t="str">
            <v>District 6</v>
          </cell>
          <cell r="F29781" t="str">
            <v>Water</v>
          </cell>
        </row>
        <row r="29782">
          <cell r="B29782">
            <v>20334.46</v>
          </cell>
          <cell r="C29782">
            <v>2015</v>
          </cell>
          <cell r="D29782" t="str">
            <v>413670  Refreshments &amp; Teas</v>
          </cell>
          <cell r="E29782" t="str">
            <v>District 6</v>
          </cell>
          <cell r="F29782" t="str">
            <v>Water</v>
          </cell>
        </row>
        <row r="29783">
          <cell r="B29783">
            <v>11249.33</v>
          </cell>
          <cell r="C29783">
            <v>2015</v>
          </cell>
          <cell r="D29783" t="str">
            <v>413670  Refreshments &amp; Teas</v>
          </cell>
          <cell r="E29783" t="str">
            <v>District 8</v>
          </cell>
          <cell r="F29783" t="str">
            <v>Water</v>
          </cell>
        </row>
        <row r="29784">
          <cell r="B29784">
            <v>12804.34</v>
          </cell>
          <cell r="C29784">
            <v>2015</v>
          </cell>
          <cell r="D29784" t="str">
            <v>413670  Refreshments &amp; Teas</v>
          </cell>
          <cell r="E29784" t="str">
            <v>District 8</v>
          </cell>
          <cell r="F29784" t="str">
            <v>Water</v>
          </cell>
        </row>
        <row r="29785">
          <cell r="B29785">
            <v>823994.89</v>
          </cell>
          <cell r="C29785">
            <v>2015</v>
          </cell>
          <cell r="D29785" t="str">
            <v>413670  Refreshments &amp; Teas</v>
          </cell>
          <cell r="E29785" t="str">
            <v>District 8</v>
          </cell>
          <cell r="F29785" t="str">
            <v>Water</v>
          </cell>
        </row>
        <row r="29786">
          <cell r="B29786">
            <v>432.29</v>
          </cell>
          <cell r="C29786">
            <v>2015</v>
          </cell>
          <cell r="D29786" t="str">
            <v>413670  Refreshments &amp; Teas</v>
          </cell>
          <cell r="E29786" t="str">
            <v>Informal Settlements</v>
          </cell>
          <cell r="F29786" t="str">
            <v>Sewer</v>
          </cell>
        </row>
        <row r="29787">
          <cell r="B29787">
            <v>80032.37</v>
          </cell>
          <cell r="C29787">
            <v>2015</v>
          </cell>
          <cell r="D29787" t="str">
            <v>413670  Refreshments &amp; Teas</v>
          </cell>
          <cell r="E29787" t="str">
            <v>Logistics</v>
          </cell>
          <cell r="F29787" t="str">
            <v>Sewer</v>
          </cell>
        </row>
        <row r="29788">
          <cell r="B29788">
            <v>39159.599999999999</v>
          </cell>
          <cell r="C29788">
            <v>2015</v>
          </cell>
          <cell r="D29788" t="str">
            <v>413670  Refreshments &amp; Teas</v>
          </cell>
          <cell r="E29788" t="str">
            <v>District 1</v>
          </cell>
          <cell r="F29788" t="str">
            <v>Sewer</v>
          </cell>
        </row>
        <row r="29789">
          <cell r="B29789">
            <v>53997.43</v>
          </cell>
          <cell r="C29789">
            <v>2015</v>
          </cell>
          <cell r="D29789" t="str">
            <v>413670  Refreshments &amp; Teas</v>
          </cell>
          <cell r="E29789" t="str">
            <v>District 7</v>
          </cell>
          <cell r="F29789" t="str">
            <v>Sewer</v>
          </cell>
        </row>
        <row r="29790">
          <cell r="B29790">
            <v>20688.04</v>
          </cell>
          <cell r="C29790">
            <v>2015</v>
          </cell>
          <cell r="D29790" t="str">
            <v>413670  Refreshments &amp; Teas</v>
          </cell>
          <cell r="E29790" t="str">
            <v>District 6</v>
          </cell>
          <cell r="F29790" t="str">
            <v>Sewer</v>
          </cell>
        </row>
        <row r="29791">
          <cell r="B29791">
            <v>2659.08</v>
          </cell>
          <cell r="C29791">
            <v>2015</v>
          </cell>
          <cell r="D29791" t="str">
            <v>413670  Refreshments &amp; Teas</v>
          </cell>
          <cell r="E29791" t="str">
            <v>District 3</v>
          </cell>
          <cell r="F29791" t="str">
            <v>Sewer</v>
          </cell>
        </row>
        <row r="29792">
          <cell r="B29792">
            <v>61615.46</v>
          </cell>
          <cell r="C29792">
            <v>2015</v>
          </cell>
          <cell r="D29792" t="str">
            <v>413670  Refreshments &amp; Teas</v>
          </cell>
          <cell r="E29792" t="str">
            <v>District 4</v>
          </cell>
          <cell r="F29792" t="str">
            <v>Sewer</v>
          </cell>
        </row>
        <row r="29793">
          <cell r="B29793">
            <v>25446.57</v>
          </cell>
          <cell r="C29793">
            <v>2015</v>
          </cell>
          <cell r="D29793" t="str">
            <v>413670  Refreshments &amp; Teas</v>
          </cell>
          <cell r="E29793" t="str">
            <v>District 4</v>
          </cell>
          <cell r="F29793" t="str">
            <v>Sewer</v>
          </cell>
        </row>
        <row r="29794">
          <cell r="B29794">
            <v>17236.25</v>
          </cell>
          <cell r="C29794">
            <v>2015</v>
          </cell>
          <cell r="D29794" t="str">
            <v>413670  Refreshments &amp; Teas</v>
          </cell>
          <cell r="E29794" t="str">
            <v>District 4</v>
          </cell>
          <cell r="F29794" t="str">
            <v>Sewer</v>
          </cell>
        </row>
        <row r="29795">
          <cell r="B29795">
            <v>2867.41</v>
          </cell>
          <cell r="C29795">
            <v>2015</v>
          </cell>
          <cell r="D29795" t="str">
            <v>413670  Refreshments &amp; Teas</v>
          </cell>
          <cell r="E29795" t="str">
            <v>District 6</v>
          </cell>
          <cell r="F29795" t="str">
            <v>Sewer</v>
          </cell>
        </row>
        <row r="29796">
          <cell r="B29796">
            <v>10774.09</v>
          </cell>
          <cell r="C29796">
            <v>2015</v>
          </cell>
          <cell r="D29796" t="str">
            <v>413670  Refreshments &amp; Teas</v>
          </cell>
          <cell r="E29796" t="str">
            <v>District 6</v>
          </cell>
          <cell r="F29796" t="str">
            <v>Sewer</v>
          </cell>
        </row>
        <row r="29797">
          <cell r="B29797">
            <v>21209.43</v>
          </cell>
          <cell r="C29797">
            <v>2015</v>
          </cell>
          <cell r="D29797" t="str">
            <v>413670  Refreshments &amp; Teas</v>
          </cell>
          <cell r="E29797" t="str">
            <v>District 6</v>
          </cell>
          <cell r="F29797" t="str">
            <v>Sewer</v>
          </cell>
        </row>
        <row r="29798">
          <cell r="B29798">
            <v>1733.5</v>
          </cell>
          <cell r="C29798">
            <v>2015</v>
          </cell>
          <cell r="D29798" t="str">
            <v>413670  Refreshments &amp; Teas</v>
          </cell>
          <cell r="E29798" t="str">
            <v>District 6</v>
          </cell>
          <cell r="F29798" t="str">
            <v>Sewer</v>
          </cell>
        </row>
        <row r="29799">
          <cell r="B29799">
            <v>4311.08</v>
          </cell>
          <cell r="C29799">
            <v>2015</v>
          </cell>
          <cell r="D29799" t="str">
            <v>413670  Refreshments &amp; Teas</v>
          </cell>
          <cell r="E29799" t="str">
            <v>District 6</v>
          </cell>
          <cell r="F29799" t="str">
            <v>Sewer</v>
          </cell>
        </row>
        <row r="29800">
          <cell r="B29800">
            <v>17074</v>
          </cell>
          <cell r="C29800">
            <v>2015</v>
          </cell>
          <cell r="D29800" t="str">
            <v>413670  Refreshments &amp; Teas</v>
          </cell>
          <cell r="E29800" t="str">
            <v>District 6</v>
          </cell>
          <cell r="F29800" t="str">
            <v>Sewer</v>
          </cell>
        </row>
        <row r="29801">
          <cell r="B29801">
            <v>73137.240000000005</v>
          </cell>
          <cell r="C29801">
            <v>2015</v>
          </cell>
          <cell r="D29801" t="str">
            <v>413670  Refreshments &amp; Teas</v>
          </cell>
          <cell r="E29801" t="str">
            <v>District 7</v>
          </cell>
          <cell r="F29801" t="str">
            <v>Sewer</v>
          </cell>
        </row>
        <row r="29802">
          <cell r="B29802">
            <v>10186.65</v>
          </cell>
          <cell r="C29802">
            <v>2015</v>
          </cell>
          <cell r="D29802" t="str">
            <v>413670  Refreshments &amp; Teas</v>
          </cell>
          <cell r="E29802" t="str">
            <v>Logistics</v>
          </cell>
          <cell r="F29802" t="str">
            <v>Water</v>
          </cell>
        </row>
        <row r="29803">
          <cell r="B29803">
            <v>6437.08</v>
          </cell>
          <cell r="C29803">
            <v>2015</v>
          </cell>
          <cell r="D29803" t="str">
            <v>413670  Refreshments &amp; Teas</v>
          </cell>
          <cell r="E29803" t="str">
            <v>Informal Settlements</v>
          </cell>
          <cell r="F29803" t="str">
            <v>Water</v>
          </cell>
        </row>
        <row r="29804">
          <cell r="B29804">
            <v>32234.27</v>
          </cell>
          <cell r="C29804">
            <v>2015</v>
          </cell>
          <cell r="D29804" t="str">
            <v>413670  Refreshments &amp; Teas</v>
          </cell>
          <cell r="E29804" t="str">
            <v>TOC</v>
          </cell>
          <cell r="F29804" t="str">
            <v>Water</v>
          </cell>
        </row>
        <row r="29805">
          <cell r="B29805">
            <v>122159.13</v>
          </cell>
          <cell r="C29805">
            <v>2015</v>
          </cell>
          <cell r="D29805" t="str">
            <v>413670  Refreshments &amp; Teas</v>
          </cell>
          <cell r="E29805" t="str">
            <v>Informal Settlements</v>
          </cell>
          <cell r="F29805" t="str">
            <v>Water</v>
          </cell>
        </row>
        <row r="29806">
          <cell r="B29806">
            <v>0</v>
          </cell>
          <cell r="C29806">
            <v>2015</v>
          </cell>
          <cell r="D29806" t="str">
            <v>413670  Refreshments &amp; Teas</v>
          </cell>
          <cell r="E29806" t="str">
            <v>Logistics</v>
          </cell>
          <cell r="F29806" t="str">
            <v>Water</v>
          </cell>
        </row>
        <row r="29807">
          <cell r="B29807">
            <v>14528.91</v>
          </cell>
          <cell r="C29807">
            <v>2015</v>
          </cell>
          <cell r="D29807" t="str">
            <v>413670  Refreshments &amp; Teas</v>
          </cell>
          <cell r="E29807" t="str">
            <v>Logistics</v>
          </cell>
          <cell r="F29807" t="str">
            <v>Water</v>
          </cell>
        </row>
        <row r="29808">
          <cell r="B29808">
            <v>0</v>
          </cell>
          <cell r="C29808">
            <v>2015</v>
          </cell>
          <cell r="D29808" t="str">
            <v>413700  Relocation Costs</v>
          </cell>
          <cell r="E29808" t="str">
            <v>District 1</v>
          </cell>
          <cell r="F29808" t="str">
            <v>Sewer</v>
          </cell>
        </row>
        <row r="29809">
          <cell r="B29809">
            <v>33491.5</v>
          </cell>
          <cell r="C29809">
            <v>2015</v>
          </cell>
          <cell r="D29809" t="str">
            <v>413700  Relocation Costs</v>
          </cell>
          <cell r="E29809" t="str">
            <v>Logistics</v>
          </cell>
          <cell r="F29809" t="str">
            <v>Water</v>
          </cell>
        </row>
        <row r="29810">
          <cell r="B29810">
            <v>2800</v>
          </cell>
          <cell r="C29810">
            <v>2015</v>
          </cell>
          <cell r="D29810" t="str">
            <v>413700  Relocation Costs</v>
          </cell>
          <cell r="E29810" t="str">
            <v>Informal Settlements</v>
          </cell>
          <cell r="F29810" t="str">
            <v>Water</v>
          </cell>
        </row>
        <row r="29811">
          <cell r="B29811">
            <v>158090.70000000001</v>
          </cell>
          <cell r="C29811">
            <v>2015</v>
          </cell>
          <cell r="D29811" t="str">
            <v>413750  Operating Leases</v>
          </cell>
          <cell r="E29811" t="str">
            <v>Logistics</v>
          </cell>
          <cell r="F29811" t="str">
            <v>Sewer</v>
          </cell>
        </row>
        <row r="29812">
          <cell r="B29812">
            <v>0</v>
          </cell>
          <cell r="C29812">
            <v>2015</v>
          </cell>
          <cell r="D29812" t="str">
            <v>413750  Operating Leases</v>
          </cell>
          <cell r="E29812" t="str">
            <v>District 4</v>
          </cell>
          <cell r="F29812" t="str">
            <v>Sewer</v>
          </cell>
        </row>
        <row r="29813">
          <cell r="B29813">
            <v>0</v>
          </cell>
          <cell r="C29813">
            <v>2015</v>
          </cell>
          <cell r="D29813" t="str">
            <v>413750  Operating Leases</v>
          </cell>
          <cell r="E29813" t="str">
            <v>District 4</v>
          </cell>
          <cell r="F29813" t="str">
            <v>Sewer</v>
          </cell>
        </row>
        <row r="29814">
          <cell r="B29814">
            <v>0</v>
          </cell>
          <cell r="C29814">
            <v>2015</v>
          </cell>
          <cell r="D29814" t="str">
            <v>413750  Operating Leases</v>
          </cell>
          <cell r="E29814" t="str">
            <v>District 7</v>
          </cell>
          <cell r="F29814" t="str">
            <v>Sewer</v>
          </cell>
        </row>
        <row r="29815">
          <cell r="B29815">
            <v>4550</v>
          </cell>
          <cell r="C29815">
            <v>2015</v>
          </cell>
          <cell r="D29815" t="str">
            <v>413750  Operating Leases</v>
          </cell>
          <cell r="E29815" t="str">
            <v>District 7</v>
          </cell>
          <cell r="F29815" t="str">
            <v>Sewer</v>
          </cell>
        </row>
        <row r="29816">
          <cell r="B29816">
            <v>2293396.04</v>
          </cell>
          <cell r="C29816">
            <v>2015</v>
          </cell>
          <cell r="D29816" t="str">
            <v>413750  Operating Leases</v>
          </cell>
          <cell r="E29816" t="str">
            <v>Logistics</v>
          </cell>
          <cell r="F29816" t="str">
            <v>Water</v>
          </cell>
        </row>
        <row r="29817">
          <cell r="B29817">
            <v>0</v>
          </cell>
          <cell r="C29817">
            <v>2015</v>
          </cell>
          <cell r="D29817" t="str">
            <v>413750  Operating Leases</v>
          </cell>
          <cell r="E29817" t="str">
            <v>Informal Settlements</v>
          </cell>
          <cell r="F29817" t="str">
            <v>Water</v>
          </cell>
        </row>
        <row r="29818">
          <cell r="B29818">
            <v>0</v>
          </cell>
          <cell r="C29818">
            <v>2015</v>
          </cell>
          <cell r="D29818" t="str">
            <v>413750  Operating Leases</v>
          </cell>
          <cell r="E29818" t="str">
            <v>TOC</v>
          </cell>
          <cell r="F29818" t="str">
            <v>Water</v>
          </cell>
        </row>
        <row r="29819">
          <cell r="B29819">
            <v>288429.52</v>
          </cell>
          <cell r="C29819">
            <v>2015</v>
          </cell>
          <cell r="D29819" t="str">
            <v>413750  Operating Leases</v>
          </cell>
          <cell r="E29819" t="str">
            <v>Logistics</v>
          </cell>
          <cell r="F29819" t="str">
            <v>Water</v>
          </cell>
        </row>
        <row r="29820">
          <cell r="B29820">
            <v>0</v>
          </cell>
          <cell r="C29820">
            <v>2015</v>
          </cell>
          <cell r="D29820" t="str">
            <v>413750  Operating Leases</v>
          </cell>
          <cell r="E29820" t="str">
            <v>District 6</v>
          </cell>
          <cell r="F29820" t="str">
            <v>Water</v>
          </cell>
        </row>
        <row r="29821">
          <cell r="B29821">
            <v>0</v>
          </cell>
          <cell r="C29821">
            <v>2015</v>
          </cell>
          <cell r="D29821" t="str">
            <v>413750  Operating Leases</v>
          </cell>
          <cell r="E29821" t="str">
            <v>District 8</v>
          </cell>
          <cell r="F29821" t="str">
            <v>Water</v>
          </cell>
        </row>
        <row r="29822">
          <cell r="B29822">
            <v>0</v>
          </cell>
          <cell r="C29822">
            <v>2015</v>
          </cell>
          <cell r="D29822" t="str">
            <v>413750  Operating Leases</v>
          </cell>
          <cell r="E29822" t="str">
            <v>District 4</v>
          </cell>
          <cell r="F29822" t="str">
            <v>Water</v>
          </cell>
        </row>
        <row r="29823">
          <cell r="B29823">
            <v>0</v>
          </cell>
          <cell r="C29823">
            <v>2015</v>
          </cell>
          <cell r="D29823" t="str">
            <v>413750  Operating Leases</v>
          </cell>
          <cell r="E29823" t="str">
            <v>District 4</v>
          </cell>
          <cell r="F29823" t="str">
            <v>Water</v>
          </cell>
        </row>
        <row r="29824">
          <cell r="B29824">
            <v>0</v>
          </cell>
          <cell r="C29824">
            <v>2015</v>
          </cell>
          <cell r="D29824" t="str">
            <v>413750  Operating Leases</v>
          </cell>
          <cell r="E29824" t="str">
            <v>District 4</v>
          </cell>
          <cell r="F29824" t="str">
            <v>Water</v>
          </cell>
        </row>
        <row r="29825">
          <cell r="B29825">
            <v>0</v>
          </cell>
          <cell r="C29825">
            <v>2015</v>
          </cell>
          <cell r="D29825" t="str">
            <v>413750  Operating Leases</v>
          </cell>
          <cell r="E29825" t="str">
            <v>District 6</v>
          </cell>
          <cell r="F29825" t="str">
            <v>Water</v>
          </cell>
        </row>
        <row r="29826">
          <cell r="B29826">
            <v>0</v>
          </cell>
          <cell r="C29826">
            <v>2015</v>
          </cell>
          <cell r="D29826" t="str">
            <v>413750  Operating Leases</v>
          </cell>
          <cell r="E29826" t="str">
            <v>District 8</v>
          </cell>
          <cell r="F29826" t="str">
            <v>Water</v>
          </cell>
        </row>
        <row r="29827">
          <cell r="B29827">
            <v>3100</v>
          </cell>
          <cell r="C29827">
            <v>2015</v>
          </cell>
          <cell r="D29827" t="str">
            <v>413750  Operating Leases</v>
          </cell>
          <cell r="E29827" t="str">
            <v>District 8</v>
          </cell>
          <cell r="F29827" t="str">
            <v>Water</v>
          </cell>
        </row>
        <row r="29828">
          <cell r="B29828">
            <v>0</v>
          </cell>
          <cell r="C29828">
            <v>2015</v>
          </cell>
          <cell r="D29828" t="str">
            <v>413750  Operating Leases</v>
          </cell>
          <cell r="E29828" t="str">
            <v>District 8</v>
          </cell>
          <cell r="F29828" t="str">
            <v>Water</v>
          </cell>
        </row>
        <row r="29829">
          <cell r="B29829">
            <v>0</v>
          </cell>
          <cell r="C29829">
            <v>2015</v>
          </cell>
          <cell r="D29829" t="str">
            <v>413760  Reward Incentives</v>
          </cell>
          <cell r="E29829" t="str">
            <v>District 6</v>
          </cell>
          <cell r="F29829" t="str">
            <v>Water</v>
          </cell>
        </row>
        <row r="29830">
          <cell r="B29830">
            <v>83.36</v>
          </cell>
          <cell r="C29830">
            <v>2015</v>
          </cell>
          <cell r="D29830" t="str">
            <v>413770  Scrapping of Assets</v>
          </cell>
          <cell r="E29830" t="str">
            <v>District 7</v>
          </cell>
          <cell r="F29830" t="str">
            <v>Sewer</v>
          </cell>
        </row>
        <row r="29831">
          <cell r="B29831">
            <v>1993.93</v>
          </cell>
          <cell r="C29831">
            <v>2015</v>
          </cell>
          <cell r="D29831" t="str">
            <v>413770  Scrapping of Assets</v>
          </cell>
          <cell r="E29831" t="str">
            <v>Planning &amp; Design</v>
          </cell>
          <cell r="F29831" t="str">
            <v>Water</v>
          </cell>
        </row>
        <row r="29832">
          <cell r="B29832">
            <v>447.06</v>
          </cell>
          <cell r="C29832">
            <v>2015</v>
          </cell>
          <cell r="D29832" t="str">
            <v>413770  Scrapping of Assets</v>
          </cell>
          <cell r="E29832" t="str">
            <v>TOC</v>
          </cell>
          <cell r="F29832" t="str">
            <v>Water</v>
          </cell>
        </row>
        <row r="29833">
          <cell r="B29833">
            <v>100</v>
          </cell>
          <cell r="C29833">
            <v>2015</v>
          </cell>
          <cell r="D29833" t="str">
            <v>413770  Scrapping of Assets</v>
          </cell>
          <cell r="E29833" t="str">
            <v>Informal Settlements</v>
          </cell>
          <cell r="F29833" t="str">
            <v>Water</v>
          </cell>
        </row>
        <row r="29834">
          <cell r="B29834">
            <v>400</v>
          </cell>
          <cell r="C29834">
            <v>2015</v>
          </cell>
          <cell r="D29834" t="str">
            <v>413770  Scrapping of Assets</v>
          </cell>
          <cell r="E29834" t="str">
            <v>District 1</v>
          </cell>
          <cell r="F29834" t="str">
            <v>Water</v>
          </cell>
        </row>
        <row r="29835">
          <cell r="B29835">
            <v>1573.62</v>
          </cell>
          <cell r="C29835">
            <v>2015</v>
          </cell>
          <cell r="D29835" t="str">
            <v>413770  Scrapping of Assets</v>
          </cell>
          <cell r="E29835" t="str">
            <v>District 4</v>
          </cell>
          <cell r="F29835" t="str">
            <v>Water</v>
          </cell>
        </row>
        <row r="29836">
          <cell r="B29836">
            <v>74.25</v>
          </cell>
          <cell r="C29836">
            <v>2015</v>
          </cell>
          <cell r="D29836" t="str">
            <v>413770  Scrapping of Assets</v>
          </cell>
          <cell r="E29836" t="str">
            <v>District 4</v>
          </cell>
          <cell r="F29836" t="str">
            <v>Water</v>
          </cell>
        </row>
        <row r="29837">
          <cell r="B29837">
            <v>6052332.1200000001</v>
          </cell>
          <cell r="C29837">
            <v>2015</v>
          </cell>
          <cell r="D29837" t="str">
            <v>413800  Security Services &amp; Charges</v>
          </cell>
          <cell r="E29837" t="str">
            <v>District 8</v>
          </cell>
          <cell r="F29837" t="str">
            <v>Water</v>
          </cell>
        </row>
        <row r="29838">
          <cell r="B29838">
            <v>0</v>
          </cell>
          <cell r="C29838">
            <v>2015</v>
          </cell>
          <cell r="D29838" t="str">
            <v>413800  Security Services &amp; Charges</v>
          </cell>
          <cell r="E29838" t="str">
            <v>District 8</v>
          </cell>
          <cell r="F29838" t="str">
            <v>Water</v>
          </cell>
        </row>
        <row r="29839">
          <cell r="B29839">
            <v>0</v>
          </cell>
          <cell r="C29839">
            <v>2015</v>
          </cell>
          <cell r="D29839" t="str">
            <v>413800  Security Services &amp; Charges</v>
          </cell>
          <cell r="E29839" t="str">
            <v>District 8</v>
          </cell>
          <cell r="F29839" t="str">
            <v>Water</v>
          </cell>
        </row>
        <row r="29840">
          <cell r="B29840">
            <v>181676.43</v>
          </cell>
          <cell r="C29840">
            <v>2015</v>
          </cell>
          <cell r="D29840" t="str">
            <v>413800  Security Services &amp; Charges</v>
          </cell>
          <cell r="E29840" t="str">
            <v>District 6</v>
          </cell>
          <cell r="F29840" t="str">
            <v>Water</v>
          </cell>
        </row>
        <row r="29841">
          <cell r="B29841">
            <v>28750.7</v>
          </cell>
          <cell r="C29841">
            <v>2015</v>
          </cell>
          <cell r="D29841" t="str">
            <v>413800  Security Services &amp; Charges</v>
          </cell>
          <cell r="E29841" t="str">
            <v>District 6</v>
          </cell>
          <cell r="F29841" t="str">
            <v>Water</v>
          </cell>
        </row>
        <row r="29842">
          <cell r="B29842">
            <v>0</v>
          </cell>
          <cell r="C29842">
            <v>2015</v>
          </cell>
          <cell r="D29842" t="str">
            <v>413800  Security Services &amp; Charges</v>
          </cell>
          <cell r="E29842" t="str">
            <v>District 6</v>
          </cell>
          <cell r="F29842" t="str">
            <v>Water</v>
          </cell>
        </row>
        <row r="29843">
          <cell r="B29843">
            <v>307771.23</v>
          </cell>
          <cell r="C29843">
            <v>2015</v>
          </cell>
          <cell r="D29843" t="str">
            <v>413800  Security Services &amp; Charges</v>
          </cell>
          <cell r="E29843" t="str">
            <v>District 8</v>
          </cell>
          <cell r="F29843" t="str">
            <v>Water</v>
          </cell>
        </row>
        <row r="29844">
          <cell r="B29844">
            <v>0</v>
          </cell>
          <cell r="C29844">
            <v>2015</v>
          </cell>
          <cell r="D29844" t="str">
            <v>413800  Security Services &amp; Charges</v>
          </cell>
          <cell r="E29844" t="str">
            <v>District 4</v>
          </cell>
          <cell r="F29844" t="str">
            <v>Water</v>
          </cell>
        </row>
        <row r="29845">
          <cell r="B29845">
            <v>1568155.6</v>
          </cell>
          <cell r="C29845">
            <v>2015</v>
          </cell>
          <cell r="D29845" t="str">
            <v>413800  Security Services &amp; Charges</v>
          </cell>
          <cell r="E29845" t="str">
            <v>District 4</v>
          </cell>
          <cell r="F29845" t="str">
            <v>Water</v>
          </cell>
        </row>
        <row r="29846">
          <cell r="B29846">
            <v>-3421.07</v>
          </cell>
          <cell r="C29846">
            <v>2015</v>
          </cell>
          <cell r="D29846" t="str">
            <v>413800  Security Services &amp; Charges</v>
          </cell>
          <cell r="E29846" t="str">
            <v>District 4</v>
          </cell>
          <cell r="F29846" t="str">
            <v>Water</v>
          </cell>
        </row>
        <row r="29847">
          <cell r="B29847">
            <v>178091.83</v>
          </cell>
          <cell r="C29847">
            <v>2015</v>
          </cell>
          <cell r="D29847" t="str">
            <v>413800  Security Services &amp; Charges</v>
          </cell>
          <cell r="E29847" t="str">
            <v>District 3</v>
          </cell>
          <cell r="F29847" t="str">
            <v>Water</v>
          </cell>
        </row>
        <row r="29848">
          <cell r="B29848">
            <v>0</v>
          </cell>
          <cell r="C29848">
            <v>2015</v>
          </cell>
          <cell r="D29848" t="str">
            <v>413800  Security Services &amp; Charges</v>
          </cell>
          <cell r="E29848" t="str">
            <v>District 6</v>
          </cell>
          <cell r="F29848" t="str">
            <v>Water</v>
          </cell>
        </row>
        <row r="29849">
          <cell r="B29849">
            <v>1069954.8400000001</v>
          </cell>
          <cell r="C29849">
            <v>2015</v>
          </cell>
          <cell r="D29849" t="str">
            <v>413800  Security Services &amp; Charges</v>
          </cell>
          <cell r="E29849" t="str">
            <v>District 8</v>
          </cell>
          <cell r="F29849" t="str">
            <v>Water</v>
          </cell>
        </row>
        <row r="29850">
          <cell r="B29850">
            <v>0</v>
          </cell>
          <cell r="C29850">
            <v>2015</v>
          </cell>
          <cell r="D29850" t="str">
            <v>413800  Security Services &amp; Charges</v>
          </cell>
          <cell r="E29850" t="str">
            <v>District 8</v>
          </cell>
          <cell r="F29850" t="str">
            <v>Water</v>
          </cell>
        </row>
        <row r="29851">
          <cell r="B29851">
            <v>407000.1</v>
          </cell>
          <cell r="C29851">
            <v>2015</v>
          </cell>
          <cell r="D29851" t="str">
            <v>413800  Security Services &amp; Charges</v>
          </cell>
          <cell r="E29851" t="str">
            <v>District 6</v>
          </cell>
          <cell r="F29851" t="str">
            <v>Water</v>
          </cell>
        </row>
        <row r="29852">
          <cell r="B29852">
            <v>138274.79999999999</v>
          </cell>
          <cell r="C29852">
            <v>2015</v>
          </cell>
          <cell r="D29852" t="str">
            <v>413800  Security Services &amp; Charges</v>
          </cell>
          <cell r="E29852" t="str">
            <v>District 1</v>
          </cell>
          <cell r="F29852" t="str">
            <v>Water</v>
          </cell>
        </row>
        <row r="29853">
          <cell r="B29853">
            <v>398959.19</v>
          </cell>
          <cell r="C29853">
            <v>2015</v>
          </cell>
          <cell r="D29853" t="str">
            <v>413800  Security Services &amp; Charges</v>
          </cell>
          <cell r="E29853" t="str">
            <v>District 1</v>
          </cell>
          <cell r="F29853" t="str">
            <v>Water</v>
          </cell>
        </row>
        <row r="29854">
          <cell r="B29854">
            <v>6192114.7199999997</v>
          </cell>
          <cell r="C29854">
            <v>2015</v>
          </cell>
          <cell r="D29854" t="str">
            <v>413800  Security Services &amp; Charges</v>
          </cell>
          <cell r="E29854" t="str">
            <v>Logistics</v>
          </cell>
          <cell r="F29854" t="str">
            <v>Water</v>
          </cell>
        </row>
        <row r="29855">
          <cell r="B29855">
            <v>4400735.88</v>
          </cell>
          <cell r="C29855">
            <v>2015</v>
          </cell>
          <cell r="D29855" t="str">
            <v>413800  Security Services &amp; Charges</v>
          </cell>
          <cell r="E29855" t="str">
            <v>Logistics</v>
          </cell>
          <cell r="F29855" t="str">
            <v>Water</v>
          </cell>
        </row>
        <row r="29856">
          <cell r="B29856">
            <v>4177974.95</v>
          </cell>
          <cell r="C29856">
            <v>2015</v>
          </cell>
          <cell r="D29856" t="str">
            <v>413800  Security Services &amp; Charges</v>
          </cell>
          <cell r="E29856" t="str">
            <v>Logistics</v>
          </cell>
          <cell r="F29856" t="str">
            <v>Water</v>
          </cell>
        </row>
        <row r="29857">
          <cell r="B29857">
            <v>636449.25</v>
          </cell>
          <cell r="C29857">
            <v>2015</v>
          </cell>
          <cell r="D29857" t="str">
            <v>413800  Security Services &amp; Charges</v>
          </cell>
          <cell r="E29857" t="str">
            <v>TOC</v>
          </cell>
          <cell r="F29857" t="str">
            <v>Water</v>
          </cell>
        </row>
        <row r="29858">
          <cell r="B29858">
            <v>435244.3</v>
          </cell>
          <cell r="C29858">
            <v>2015</v>
          </cell>
          <cell r="D29858" t="str">
            <v>413800  Security Services &amp; Charges</v>
          </cell>
          <cell r="E29858" t="str">
            <v>District 7</v>
          </cell>
          <cell r="F29858" t="str">
            <v>Sewer</v>
          </cell>
        </row>
        <row r="29859">
          <cell r="B29859">
            <v>0</v>
          </cell>
          <cell r="C29859">
            <v>2015</v>
          </cell>
          <cell r="D29859" t="str">
            <v>413800  Security Services &amp; Charges</v>
          </cell>
          <cell r="E29859" t="str">
            <v>District 6</v>
          </cell>
          <cell r="F29859" t="str">
            <v>Sewer</v>
          </cell>
        </row>
        <row r="29860">
          <cell r="B29860">
            <v>0</v>
          </cell>
          <cell r="C29860">
            <v>2015</v>
          </cell>
          <cell r="D29860" t="str">
            <v>413800  Security Services &amp; Charges</v>
          </cell>
          <cell r="E29860" t="str">
            <v>District 6</v>
          </cell>
          <cell r="F29860" t="str">
            <v>Sewer</v>
          </cell>
        </row>
        <row r="29861">
          <cell r="B29861">
            <v>176909.46</v>
          </cell>
          <cell r="C29861">
            <v>2015</v>
          </cell>
          <cell r="D29861" t="str">
            <v>413800  Security Services &amp; Charges</v>
          </cell>
          <cell r="E29861" t="str">
            <v>District 4</v>
          </cell>
          <cell r="F29861" t="str">
            <v>Sewer</v>
          </cell>
        </row>
        <row r="29862">
          <cell r="B29862">
            <v>2662754.0299999998</v>
          </cell>
          <cell r="C29862">
            <v>2015</v>
          </cell>
          <cell r="D29862" t="str">
            <v>413800  Security Services &amp; Charges</v>
          </cell>
          <cell r="E29862" t="str">
            <v>District 4</v>
          </cell>
          <cell r="F29862" t="str">
            <v>Sewer</v>
          </cell>
        </row>
        <row r="29863">
          <cell r="B29863">
            <v>0</v>
          </cell>
          <cell r="C29863">
            <v>2015</v>
          </cell>
          <cell r="D29863" t="str">
            <v>413800  Security Services &amp; Charges</v>
          </cell>
          <cell r="E29863" t="str">
            <v>District 6</v>
          </cell>
          <cell r="F29863" t="str">
            <v>Sewer</v>
          </cell>
        </row>
        <row r="29864">
          <cell r="B29864">
            <v>0</v>
          </cell>
          <cell r="C29864">
            <v>2015</v>
          </cell>
          <cell r="D29864" t="str">
            <v>413800  Security Services &amp; Charges</v>
          </cell>
          <cell r="E29864" t="str">
            <v>District 1</v>
          </cell>
          <cell r="F29864" t="str">
            <v>Sewer</v>
          </cell>
        </row>
        <row r="29865">
          <cell r="B29865">
            <v>0</v>
          </cell>
          <cell r="C29865">
            <v>2015</v>
          </cell>
          <cell r="D29865" t="str">
            <v>413800  Security Services &amp; Charges</v>
          </cell>
          <cell r="E29865" t="str">
            <v>Logistics</v>
          </cell>
          <cell r="F29865" t="str">
            <v>Sewer</v>
          </cell>
        </row>
        <row r="29866">
          <cell r="B29866">
            <v>13609025.779999999</v>
          </cell>
          <cell r="C29866">
            <v>2015</v>
          </cell>
          <cell r="D29866" t="str">
            <v>413800  Security Services &amp; Charges</v>
          </cell>
          <cell r="E29866" t="str">
            <v>Logistics</v>
          </cell>
          <cell r="F29866" t="str">
            <v>Sewer</v>
          </cell>
        </row>
        <row r="29867">
          <cell r="B29867">
            <v>1775676.88</v>
          </cell>
          <cell r="C29867">
            <v>2015</v>
          </cell>
          <cell r="D29867" t="str">
            <v>413800  Security Services &amp; Charges</v>
          </cell>
          <cell r="E29867" t="str">
            <v>Informal Settlements</v>
          </cell>
          <cell r="F29867" t="str">
            <v>Sewer</v>
          </cell>
        </row>
        <row r="29868">
          <cell r="B29868">
            <v>165085.01999999999</v>
          </cell>
          <cell r="C29868">
            <v>2015</v>
          </cell>
          <cell r="D29868" t="str">
            <v>413800  Security Services &amp; Charges</v>
          </cell>
          <cell r="E29868" t="str">
            <v>Informal Settlements</v>
          </cell>
          <cell r="F29868" t="str">
            <v>Sewer</v>
          </cell>
        </row>
        <row r="29869">
          <cell r="B29869">
            <v>124910.21</v>
          </cell>
          <cell r="C29869">
            <v>2015</v>
          </cell>
          <cell r="D29869" t="str">
            <v>413900  Sewerage Services</v>
          </cell>
          <cell r="E29869" t="str">
            <v>District 1</v>
          </cell>
          <cell r="F29869" t="str">
            <v>Sewer</v>
          </cell>
        </row>
        <row r="29870">
          <cell r="B29870">
            <v>250365.09</v>
          </cell>
          <cell r="C29870">
            <v>2015</v>
          </cell>
          <cell r="D29870" t="str">
            <v>413900  Sewerage Services</v>
          </cell>
          <cell r="E29870" t="str">
            <v>District 7</v>
          </cell>
          <cell r="F29870" t="str">
            <v>Sewer</v>
          </cell>
        </row>
        <row r="29871">
          <cell r="B29871">
            <v>0</v>
          </cell>
          <cell r="C29871">
            <v>2015</v>
          </cell>
          <cell r="D29871" t="str">
            <v>413900  Sewerage Services</v>
          </cell>
          <cell r="E29871" t="str">
            <v>Logistics</v>
          </cell>
          <cell r="F29871" t="str">
            <v>Water</v>
          </cell>
        </row>
        <row r="29872">
          <cell r="B29872">
            <v>0</v>
          </cell>
          <cell r="C29872">
            <v>2015</v>
          </cell>
          <cell r="D29872" t="str">
            <v>413900  Sewerage Services</v>
          </cell>
          <cell r="E29872" t="str">
            <v>District 3</v>
          </cell>
          <cell r="F29872" t="str">
            <v>Water</v>
          </cell>
        </row>
        <row r="29873">
          <cell r="B29873">
            <v>115646.78</v>
          </cell>
          <cell r="C29873">
            <v>2015</v>
          </cell>
          <cell r="D29873" t="str">
            <v>413900  Sewerage Services</v>
          </cell>
          <cell r="E29873" t="str">
            <v>District 8</v>
          </cell>
          <cell r="F29873" t="str">
            <v>Water</v>
          </cell>
        </row>
        <row r="29874">
          <cell r="B29874">
            <v>1734</v>
          </cell>
          <cell r="C29874">
            <v>2015</v>
          </cell>
          <cell r="D29874" t="str">
            <v>413950  Signage</v>
          </cell>
          <cell r="E29874" t="str">
            <v>Logistics</v>
          </cell>
          <cell r="F29874" t="str">
            <v>Sewer</v>
          </cell>
        </row>
        <row r="29875">
          <cell r="B29875">
            <v>0</v>
          </cell>
          <cell r="C29875">
            <v>2015</v>
          </cell>
          <cell r="D29875" t="str">
            <v>413950  Signage</v>
          </cell>
          <cell r="E29875" t="str">
            <v>District 7</v>
          </cell>
          <cell r="F29875" t="str">
            <v>Sewer</v>
          </cell>
        </row>
        <row r="29876">
          <cell r="B29876">
            <v>1425.6</v>
          </cell>
          <cell r="C29876">
            <v>2015</v>
          </cell>
          <cell r="D29876" t="str">
            <v>413950  Signage</v>
          </cell>
          <cell r="E29876" t="str">
            <v>District 4</v>
          </cell>
          <cell r="F29876" t="str">
            <v>Sewer</v>
          </cell>
        </row>
        <row r="29877">
          <cell r="B29877">
            <v>356.32</v>
          </cell>
          <cell r="C29877">
            <v>2015</v>
          </cell>
          <cell r="D29877" t="str">
            <v>413950  Signage</v>
          </cell>
          <cell r="E29877" t="str">
            <v>District 7</v>
          </cell>
          <cell r="F29877" t="str">
            <v>Sewer</v>
          </cell>
        </row>
        <row r="29878">
          <cell r="B29878">
            <v>3911.25</v>
          </cell>
          <cell r="C29878">
            <v>2015</v>
          </cell>
          <cell r="D29878" t="str">
            <v>413950  Signage</v>
          </cell>
          <cell r="E29878" t="str">
            <v>Logistics</v>
          </cell>
          <cell r="F29878" t="str">
            <v>Water</v>
          </cell>
        </row>
        <row r="29879">
          <cell r="B29879">
            <v>327.22000000000003</v>
          </cell>
          <cell r="C29879">
            <v>2015</v>
          </cell>
          <cell r="D29879" t="str">
            <v>413950  Signage</v>
          </cell>
          <cell r="E29879" t="str">
            <v>District 6</v>
          </cell>
          <cell r="F29879" t="str">
            <v>Water</v>
          </cell>
        </row>
        <row r="29880">
          <cell r="B29880">
            <v>842</v>
          </cell>
          <cell r="C29880">
            <v>2015</v>
          </cell>
          <cell r="D29880" t="str">
            <v>413950  Signage</v>
          </cell>
          <cell r="E29880" t="str">
            <v>District 6</v>
          </cell>
          <cell r="F29880" t="str">
            <v>Water</v>
          </cell>
        </row>
        <row r="29881">
          <cell r="B29881">
            <v>0</v>
          </cell>
          <cell r="C29881">
            <v>2015</v>
          </cell>
          <cell r="D29881" t="str">
            <v>413950  Signage</v>
          </cell>
          <cell r="E29881" t="str">
            <v>District 8</v>
          </cell>
          <cell r="F29881" t="str">
            <v>Water</v>
          </cell>
        </row>
        <row r="29882">
          <cell r="B29882">
            <v>90650</v>
          </cell>
          <cell r="C29882">
            <v>2015</v>
          </cell>
          <cell r="D29882" t="str">
            <v>413950  Signage</v>
          </cell>
          <cell r="E29882" t="str">
            <v>District 8</v>
          </cell>
          <cell r="F29882" t="str">
            <v>Water</v>
          </cell>
        </row>
        <row r="29883">
          <cell r="B29883">
            <v>0</v>
          </cell>
          <cell r="C29883">
            <v>2015</v>
          </cell>
          <cell r="D29883" t="str">
            <v>414105  Telecomm : Cell Phone additional Call Ch</v>
          </cell>
          <cell r="E29883" t="str">
            <v>Informal Settlements</v>
          </cell>
          <cell r="F29883" t="str">
            <v>Sewer</v>
          </cell>
        </row>
        <row r="29884">
          <cell r="B29884">
            <v>0</v>
          </cell>
          <cell r="C29884">
            <v>2015</v>
          </cell>
          <cell r="D29884" t="str">
            <v>414105  Telecomm : Cell Phone additional Call Ch</v>
          </cell>
          <cell r="E29884" t="str">
            <v>Logistics</v>
          </cell>
          <cell r="F29884" t="str">
            <v>Sewer</v>
          </cell>
        </row>
        <row r="29885">
          <cell r="B29885">
            <v>0</v>
          </cell>
          <cell r="C29885">
            <v>2015</v>
          </cell>
          <cell r="D29885" t="str">
            <v>414105  Telecomm : Cell Phone additional Call Ch</v>
          </cell>
          <cell r="E29885" t="str">
            <v>District 4</v>
          </cell>
          <cell r="F29885" t="str">
            <v>Sewer</v>
          </cell>
        </row>
        <row r="29886">
          <cell r="B29886">
            <v>0</v>
          </cell>
          <cell r="C29886">
            <v>2015</v>
          </cell>
          <cell r="D29886" t="str">
            <v>414105  Telecomm : Cell Phone additional Call Ch</v>
          </cell>
          <cell r="E29886" t="str">
            <v>District 6</v>
          </cell>
          <cell r="F29886" t="str">
            <v>Sewer</v>
          </cell>
        </row>
        <row r="29887">
          <cell r="B29887">
            <v>0</v>
          </cell>
          <cell r="C29887">
            <v>2015</v>
          </cell>
          <cell r="D29887" t="str">
            <v>414105  Telecomm : Cell Phone additional Call Ch</v>
          </cell>
          <cell r="E29887" t="str">
            <v>District 7</v>
          </cell>
          <cell r="F29887" t="str">
            <v>Sewer</v>
          </cell>
        </row>
        <row r="29888">
          <cell r="B29888">
            <v>0</v>
          </cell>
          <cell r="C29888">
            <v>2015</v>
          </cell>
          <cell r="D29888" t="str">
            <v>414105  Telecomm : Cell Phone additional Call Ch</v>
          </cell>
          <cell r="E29888" t="str">
            <v>Informal Settlements</v>
          </cell>
          <cell r="F29888" t="str">
            <v>Water</v>
          </cell>
        </row>
        <row r="29889">
          <cell r="B29889">
            <v>0</v>
          </cell>
          <cell r="C29889">
            <v>2015</v>
          </cell>
          <cell r="D29889" t="str">
            <v>414105  Telecomm : Cell Phone additional Call Ch</v>
          </cell>
          <cell r="E29889" t="str">
            <v>Logistics</v>
          </cell>
          <cell r="F29889" t="str">
            <v>Water</v>
          </cell>
        </row>
        <row r="29890">
          <cell r="B29890">
            <v>0</v>
          </cell>
          <cell r="C29890">
            <v>2015</v>
          </cell>
          <cell r="D29890" t="str">
            <v>414105  Telecomm : Cell Phone additional Call Ch</v>
          </cell>
          <cell r="E29890" t="str">
            <v>Logistics</v>
          </cell>
          <cell r="F29890" t="str">
            <v>Water</v>
          </cell>
        </row>
        <row r="29891">
          <cell r="B29891">
            <v>0</v>
          </cell>
          <cell r="C29891">
            <v>2015</v>
          </cell>
          <cell r="D29891" t="str">
            <v>414105  Telecomm : Cell Phone additional Call Ch</v>
          </cell>
          <cell r="E29891" t="str">
            <v>District 1</v>
          </cell>
          <cell r="F29891" t="str">
            <v>Water</v>
          </cell>
        </row>
        <row r="29892">
          <cell r="B29892">
            <v>0</v>
          </cell>
          <cell r="C29892">
            <v>2015</v>
          </cell>
          <cell r="D29892" t="str">
            <v>414105  Telecomm : Cell Phone additional Call Ch</v>
          </cell>
          <cell r="E29892" t="str">
            <v>District 8</v>
          </cell>
          <cell r="F29892" t="str">
            <v>Water</v>
          </cell>
        </row>
        <row r="29893">
          <cell r="B29893">
            <v>0</v>
          </cell>
          <cell r="C29893">
            <v>2015</v>
          </cell>
          <cell r="D29893" t="str">
            <v>414105  Telecomm : Cell Phone additional Call Ch</v>
          </cell>
          <cell r="E29893" t="str">
            <v>District 6</v>
          </cell>
          <cell r="F29893" t="str">
            <v>Water</v>
          </cell>
        </row>
        <row r="29894">
          <cell r="B29894">
            <v>0</v>
          </cell>
          <cell r="C29894">
            <v>2015</v>
          </cell>
          <cell r="D29894" t="str">
            <v>414105  Telecomm : Cell Phone additional Call Ch</v>
          </cell>
          <cell r="E29894" t="str">
            <v>District 3</v>
          </cell>
          <cell r="F29894" t="str">
            <v>Water</v>
          </cell>
        </row>
        <row r="29895">
          <cell r="B29895">
            <v>0</v>
          </cell>
          <cell r="C29895">
            <v>2015</v>
          </cell>
          <cell r="D29895" t="str">
            <v>414105  Telecomm : Cell Phone additional Call Ch</v>
          </cell>
          <cell r="E29895" t="str">
            <v>District 8</v>
          </cell>
          <cell r="F29895" t="str">
            <v>Water</v>
          </cell>
        </row>
        <row r="29896">
          <cell r="B29896">
            <v>0</v>
          </cell>
          <cell r="C29896">
            <v>2015</v>
          </cell>
          <cell r="D29896" t="str">
            <v>414105  Telecomm : Cell Phone additional Call Ch</v>
          </cell>
          <cell r="E29896" t="str">
            <v>District 6</v>
          </cell>
          <cell r="F29896" t="str">
            <v>Water</v>
          </cell>
        </row>
        <row r="29897">
          <cell r="B29897">
            <v>0</v>
          </cell>
          <cell r="C29897">
            <v>2015</v>
          </cell>
          <cell r="D29897" t="str">
            <v>414105  Telecomm : Cell Phone additional Call Ch</v>
          </cell>
          <cell r="E29897" t="str">
            <v>District 8</v>
          </cell>
          <cell r="F29897" t="str">
            <v>Water</v>
          </cell>
        </row>
        <row r="29898">
          <cell r="B29898">
            <v>2541.89</v>
          </cell>
          <cell r="C29898">
            <v>2015</v>
          </cell>
          <cell r="D29898" t="str">
            <v>414115  Telecommunication : Cell Phone Subscript</v>
          </cell>
          <cell r="E29898" t="str">
            <v>District 1</v>
          </cell>
          <cell r="F29898" t="str">
            <v>Water</v>
          </cell>
        </row>
        <row r="29899">
          <cell r="B29899">
            <v>5344.15</v>
          </cell>
          <cell r="C29899">
            <v>2015</v>
          </cell>
          <cell r="D29899" t="str">
            <v>414115  Telecommunication : Cell Phone Subscript</v>
          </cell>
          <cell r="E29899" t="str">
            <v>District 1</v>
          </cell>
          <cell r="F29899" t="str">
            <v>Water</v>
          </cell>
        </row>
        <row r="29900">
          <cell r="B29900">
            <v>0</v>
          </cell>
          <cell r="C29900">
            <v>2015</v>
          </cell>
          <cell r="D29900" t="str">
            <v>414115  Telecommunication : Cell Phone Subscript</v>
          </cell>
          <cell r="E29900" t="str">
            <v>District 1</v>
          </cell>
          <cell r="F29900" t="str">
            <v>Water</v>
          </cell>
        </row>
        <row r="29901">
          <cell r="B29901">
            <v>0</v>
          </cell>
          <cell r="C29901">
            <v>2015</v>
          </cell>
          <cell r="D29901" t="str">
            <v>414115  Telecommunication : Cell Phone Subscript</v>
          </cell>
          <cell r="E29901" t="str">
            <v>District 6</v>
          </cell>
          <cell r="F29901" t="str">
            <v>Water</v>
          </cell>
        </row>
        <row r="29902">
          <cell r="B29902">
            <v>0</v>
          </cell>
          <cell r="C29902">
            <v>2015</v>
          </cell>
          <cell r="D29902" t="str">
            <v>414115  Telecommunication : Cell Phone Subscript</v>
          </cell>
          <cell r="E29902" t="str">
            <v>District 8</v>
          </cell>
          <cell r="F29902" t="str">
            <v>Water</v>
          </cell>
        </row>
        <row r="29903">
          <cell r="B29903">
            <v>581.42999999999995</v>
          </cell>
          <cell r="C29903">
            <v>2015</v>
          </cell>
          <cell r="D29903" t="str">
            <v>414115  Telecommunication : Cell Phone Subscript</v>
          </cell>
          <cell r="E29903" t="str">
            <v>District 8</v>
          </cell>
          <cell r="F29903" t="str">
            <v>Water</v>
          </cell>
        </row>
        <row r="29904">
          <cell r="B29904">
            <v>0</v>
          </cell>
          <cell r="C29904">
            <v>2015</v>
          </cell>
          <cell r="D29904" t="str">
            <v>414115  Telecommunication : Cell Phone Subscript</v>
          </cell>
          <cell r="E29904" t="str">
            <v>District 6</v>
          </cell>
          <cell r="F29904" t="str">
            <v>Water</v>
          </cell>
        </row>
        <row r="29905">
          <cell r="B29905">
            <v>8739.4599999999991</v>
          </cell>
          <cell r="C29905">
            <v>2015</v>
          </cell>
          <cell r="D29905" t="str">
            <v>414115  Telecommunication : Cell Phone Subscript</v>
          </cell>
          <cell r="E29905" t="str">
            <v>District 3</v>
          </cell>
          <cell r="F29905" t="str">
            <v>Water</v>
          </cell>
        </row>
        <row r="29906">
          <cell r="B29906">
            <v>0</v>
          </cell>
          <cell r="C29906">
            <v>2015</v>
          </cell>
          <cell r="D29906" t="str">
            <v>414115  Telecommunication : Cell Phone Subscript</v>
          </cell>
          <cell r="E29906" t="str">
            <v>District 3</v>
          </cell>
          <cell r="F29906" t="str">
            <v>Water</v>
          </cell>
        </row>
        <row r="29907">
          <cell r="B29907">
            <v>0</v>
          </cell>
          <cell r="C29907">
            <v>2015</v>
          </cell>
          <cell r="D29907" t="str">
            <v>414115  Telecommunication : Cell Phone Subscript</v>
          </cell>
          <cell r="E29907" t="str">
            <v>District 4</v>
          </cell>
          <cell r="F29907" t="str">
            <v>Water</v>
          </cell>
        </row>
        <row r="29908">
          <cell r="B29908">
            <v>1312.83</v>
          </cell>
          <cell r="C29908">
            <v>2015</v>
          </cell>
          <cell r="D29908" t="str">
            <v>414115  Telecommunication : Cell Phone Subscript</v>
          </cell>
          <cell r="E29908" t="str">
            <v>District 4</v>
          </cell>
          <cell r="F29908" t="str">
            <v>Water</v>
          </cell>
        </row>
        <row r="29909">
          <cell r="B29909">
            <v>0</v>
          </cell>
          <cell r="C29909">
            <v>2015</v>
          </cell>
          <cell r="D29909" t="str">
            <v>414115  Telecommunication : Cell Phone Subscript</v>
          </cell>
          <cell r="E29909" t="str">
            <v>District 4</v>
          </cell>
          <cell r="F29909" t="str">
            <v>Water</v>
          </cell>
        </row>
        <row r="29910">
          <cell r="B29910">
            <v>0</v>
          </cell>
          <cell r="C29910">
            <v>2015</v>
          </cell>
          <cell r="D29910" t="str">
            <v>414115  Telecommunication : Cell Phone Subscript</v>
          </cell>
          <cell r="E29910" t="str">
            <v>District 4</v>
          </cell>
          <cell r="F29910" t="str">
            <v>Water</v>
          </cell>
        </row>
        <row r="29911">
          <cell r="B29911">
            <v>0</v>
          </cell>
          <cell r="C29911">
            <v>2015</v>
          </cell>
          <cell r="D29911" t="str">
            <v>414115  Telecommunication : Cell Phone Subscript</v>
          </cell>
          <cell r="E29911" t="str">
            <v>District 8</v>
          </cell>
          <cell r="F29911" t="str">
            <v>Water</v>
          </cell>
        </row>
        <row r="29912">
          <cell r="B29912">
            <v>0</v>
          </cell>
          <cell r="C29912">
            <v>2015</v>
          </cell>
          <cell r="D29912" t="str">
            <v>414115  Telecommunication : Cell Phone Subscript</v>
          </cell>
          <cell r="E29912" t="str">
            <v>District 8</v>
          </cell>
          <cell r="F29912" t="str">
            <v>Water</v>
          </cell>
        </row>
        <row r="29913">
          <cell r="B29913">
            <v>78.069999999999993</v>
          </cell>
          <cell r="C29913">
            <v>2015</v>
          </cell>
          <cell r="D29913" t="str">
            <v>414115  Telecommunication : Cell Phone Subscript</v>
          </cell>
          <cell r="E29913" t="str">
            <v>District 6</v>
          </cell>
          <cell r="F29913" t="str">
            <v>Water</v>
          </cell>
        </row>
        <row r="29914">
          <cell r="B29914">
            <v>0</v>
          </cell>
          <cell r="C29914">
            <v>2015</v>
          </cell>
          <cell r="D29914" t="str">
            <v>414115  Telecommunication : Cell Phone Subscript</v>
          </cell>
          <cell r="E29914" t="str">
            <v>District 6</v>
          </cell>
          <cell r="F29914" t="str">
            <v>Water</v>
          </cell>
        </row>
        <row r="29915">
          <cell r="B29915">
            <v>0</v>
          </cell>
          <cell r="C29915">
            <v>2015</v>
          </cell>
          <cell r="D29915" t="str">
            <v>414115  Telecommunication : Cell Phone Subscript</v>
          </cell>
          <cell r="E29915" t="str">
            <v>District 6</v>
          </cell>
          <cell r="F29915" t="str">
            <v>Water</v>
          </cell>
        </row>
        <row r="29916">
          <cell r="B29916">
            <v>0</v>
          </cell>
          <cell r="C29916">
            <v>2015</v>
          </cell>
          <cell r="D29916" t="str">
            <v>414115  Telecommunication : Cell Phone Subscript</v>
          </cell>
          <cell r="E29916" t="str">
            <v>District 6</v>
          </cell>
          <cell r="F29916" t="str">
            <v>Water</v>
          </cell>
        </row>
        <row r="29917">
          <cell r="B29917">
            <v>0</v>
          </cell>
          <cell r="C29917">
            <v>2015</v>
          </cell>
          <cell r="D29917" t="str">
            <v>414115  Telecommunication : Cell Phone Subscript</v>
          </cell>
          <cell r="E29917" t="str">
            <v>District 6</v>
          </cell>
          <cell r="F29917" t="str">
            <v>Water</v>
          </cell>
        </row>
        <row r="29918">
          <cell r="B29918">
            <v>1301.58</v>
          </cell>
          <cell r="C29918">
            <v>2015</v>
          </cell>
          <cell r="D29918" t="str">
            <v>414115  Telecommunication : Cell Phone Subscript</v>
          </cell>
          <cell r="E29918" t="str">
            <v>District 6</v>
          </cell>
          <cell r="F29918" t="str">
            <v>Water</v>
          </cell>
        </row>
        <row r="29919">
          <cell r="B29919">
            <v>0</v>
          </cell>
          <cell r="C29919">
            <v>2015</v>
          </cell>
          <cell r="D29919" t="str">
            <v>414115  Telecommunication : Cell Phone Subscript</v>
          </cell>
          <cell r="E29919" t="str">
            <v>District 8</v>
          </cell>
          <cell r="F29919" t="str">
            <v>Water</v>
          </cell>
        </row>
        <row r="29920">
          <cell r="B29920">
            <v>0</v>
          </cell>
          <cell r="C29920">
            <v>2015</v>
          </cell>
          <cell r="D29920" t="str">
            <v>414115  Telecommunication : Cell Phone Subscript</v>
          </cell>
          <cell r="E29920" t="str">
            <v>District 8</v>
          </cell>
          <cell r="F29920" t="str">
            <v>Water</v>
          </cell>
        </row>
        <row r="29921">
          <cell r="B29921">
            <v>0</v>
          </cell>
          <cell r="C29921">
            <v>2015</v>
          </cell>
          <cell r="D29921" t="str">
            <v>414115  Telecommunication : Cell Phone Subscript</v>
          </cell>
          <cell r="E29921" t="str">
            <v>District 8</v>
          </cell>
          <cell r="F29921" t="str">
            <v>Water</v>
          </cell>
        </row>
        <row r="29922">
          <cell r="B29922">
            <v>0</v>
          </cell>
          <cell r="C29922">
            <v>2015</v>
          </cell>
          <cell r="D29922" t="str">
            <v>414115  Telecommunication : Cell Phone Subscript</v>
          </cell>
          <cell r="E29922" t="str">
            <v>District 8</v>
          </cell>
          <cell r="F29922" t="str">
            <v>Water</v>
          </cell>
        </row>
        <row r="29923">
          <cell r="B29923">
            <v>0</v>
          </cell>
          <cell r="C29923">
            <v>2015</v>
          </cell>
          <cell r="D29923" t="str">
            <v>414115  Telecommunication : Cell Phone Subscript</v>
          </cell>
          <cell r="E29923" t="str">
            <v>District 8</v>
          </cell>
          <cell r="F29923" t="str">
            <v>Water</v>
          </cell>
        </row>
        <row r="29924">
          <cell r="B29924">
            <v>0</v>
          </cell>
          <cell r="C29924">
            <v>2015</v>
          </cell>
          <cell r="D29924" t="str">
            <v>414115  Telecommunication : Cell Phone Subscript</v>
          </cell>
          <cell r="E29924" t="str">
            <v>Informal Settlements</v>
          </cell>
          <cell r="F29924" t="str">
            <v>Sewer</v>
          </cell>
        </row>
        <row r="29925">
          <cell r="B29925">
            <v>0</v>
          </cell>
          <cell r="C29925">
            <v>2015</v>
          </cell>
          <cell r="D29925" t="str">
            <v>414115  Telecommunication : Cell Phone Subscript</v>
          </cell>
          <cell r="E29925" t="str">
            <v>Planning &amp; Design</v>
          </cell>
          <cell r="F29925" t="str">
            <v>Sewer</v>
          </cell>
        </row>
        <row r="29926">
          <cell r="B29926">
            <v>0</v>
          </cell>
          <cell r="C29926">
            <v>2015</v>
          </cell>
          <cell r="D29926" t="str">
            <v>414115  Telecommunication : Cell Phone Subscript</v>
          </cell>
          <cell r="E29926" t="str">
            <v>Logistics</v>
          </cell>
          <cell r="F29926" t="str">
            <v>Sewer</v>
          </cell>
        </row>
        <row r="29927">
          <cell r="B29927">
            <v>0</v>
          </cell>
          <cell r="C29927">
            <v>2015</v>
          </cell>
          <cell r="D29927" t="str">
            <v>414115  Telecommunication : Cell Phone Subscript</v>
          </cell>
          <cell r="E29927" t="str">
            <v>Logistics</v>
          </cell>
          <cell r="F29927" t="str">
            <v>Sewer</v>
          </cell>
        </row>
        <row r="29928">
          <cell r="B29928">
            <v>0</v>
          </cell>
          <cell r="C29928">
            <v>2015</v>
          </cell>
          <cell r="D29928" t="str">
            <v>414115  Telecommunication : Cell Phone Subscript</v>
          </cell>
          <cell r="E29928" t="str">
            <v>District 7</v>
          </cell>
          <cell r="F29928" t="str">
            <v>Sewer</v>
          </cell>
        </row>
        <row r="29929">
          <cell r="B29929">
            <v>612.54999999999995</v>
          </cell>
          <cell r="C29929">
            <v>2015</v>
          </cell>
          <cell r="D29929" t="str">
            <v>414115  Telecommunication : Cell Phone Subscript</v>
          </cell>
          <cell r="E29929" t="str">
            <v>District 6</v>
          </cell>
          <cell r="F29929" t="str">
            <v>Sewer</v>
          </cell>
        </row>
        <row r="29930">
          <cell r="B29930">
            <v>1057.05</v>
          </cell>
          <cell r="C29930">
            <v>2015</v>
          </cell>
          <cell r="D29930" t="str">
            <v>414115  Telecommunication : Cell Phone Subscript</v>
          </cell>
          <cell r="E29930" t="str">
            <v>District 3</v>
          </cell>
          <cell r="F29930" t="str">
            <v>Sewer</v>
          </cell>
        </row>
        <row r="29931">
          <cell r="B29931">
            <v>0</v>
          </cell>
          <cell r="C29931">
            <v>2015</v>
          </cell>
          <cell r="D29931" t="str">
            <v>414115  Telecommunication : Cell Phone Subscript</v>
          </cell>
          <cell r="E29931" t="str">
            <v>District 4</v>
          </cell>
          <cell r="F29931" t="str">
            <v>Sewer</v>
          </cell>
        </row>
        <row r="29932">
          <cell r="B29932">
            <v>0</v>
          </cell>
          <cell r="C29932">
            <v>2015</v>
          </cell>
          <cell r="D29932" t="str">
            <v>414115  Telecommunication : Cell Phone Subscript</v>
          </cell>
          <cell r="E29932" t="str">
            <v>District 4</v>
          </cell>
          <cell r="F29932" t="str">
            <v>Sewer</v>
          </cell>
        </row>
        <row r="29933">
          <cell r="B29933">
            <v>113.85</v>
          </cell>
          <cell r="C29933">
            <v>2015</v>
          </cell>
          <cell r="D29933" t="str">
            <v>414115  Telecommunication : Cell Phone Subscript</v>
          </cell>
          <cell r="E29933" t="str">
            <v>District 7</v>
          </cell>
          <cell r="F29933" t="str">
            <v>Sewer</v>
          </cell>
        </row>
        <row r="29934">
          <cell r="B29934">
            <v>0</v>
          </cell>
          <cell r="C29934">
            <v>2015</v>
          </cell>
          <cell r="D29934" t="str">
            <v>414115  Telecommunication : Cell Phone Subscript</v>
          </cell>
          <cell r="E29934" t="str">
            <v>District 7</v>
          </cell>
          <cell r="F29934" t="str">
            <v>Sewer</v>
          </cell>
        </row>
        <row r="29935">
          <cell r="B29935">
            <v>0</v>
          </cell>
          <cell r="C29935">
            <v>2015</v>
          </cell>
          <cell r="D29935" t="str">
            <v>414115  Telecommunication : Cell Phone Subscript</v>
          </cell>
          <cell r="E29935" t="str">
            <v>District 6</v>
          </cell>
          <cell r="F29935" t="str">
            <v>Sewer</v>
          </cell>
        </row>
        <row r="29936">
          <cell r="B29936">
            <v>0</v>
          </cell>
          <cell r="C29936">
            <v>2015</v>
          </cell>
          <cell r="D29936" t="str">
            <v>414115  Telecommunication : Cell Phone Subscript</v>
          </cell>
          <cell r="E29936" t="str">
            <v>District 6</v>
          </cell>
          <cell r="F29936" t="str">
            <v>Sewer</v>
          </cell>
        </row>
        <row r="29937">
          <cell r="B29937">
            <v>0</v>
          </cell>
          <cell r="C29937">
            <v>2015</v>
          </cell>
          <cell r="D29937" t="str">
            <v>414115  Telecommunication : Cell Phone Subscript</v>
          </cell>
          <cell r="E29937" t="str">
            <v>District 6</v>
          </cell>
          <cell r="F29937" t="str">
            <v>Sewer</v>
          </cell>
        </row>
        <row r="29938">
          <cell r="B29938">
            <v>955.28</v>
          </cell>
          <cell r="C29938">
            <v>2015</v>
          </cell>
          <cell r="D29938" t="str">
            <v>414115  Telecommunication : Cell Phone Subscript</v>
          </cell>
          <cell r="E29938" t="str">
            <v>District 6</v>
          </cell>
          <cell r="F29938" t="str">
            <v>Sewer</v>
          </cell>
        </row>
        <row r="29939">
          <cell r="B29939">
            <v>0</v>
          </cell>
          <cell r="C29939">
            <v>2015</v>
          </cell>
          <cell r="D29939" t="str">
            <v>414115  Telecommunication : Cell Phone Subscript</v>
          </cell>
          <cell r="E29939" t="str">
            <v>District 7</v>
          </cell>
          <cell r="F29939" t="str">
            <v>Sewer</v>
          </cell>
        </row>
        <row r="29940">
          <cell r="B29940">
            <v>0</v>
          </cell>
          <cell r="C29940">
            <v>2015</v>
          </cell>
          <cell r="D29940" t="str">
            <v>414115  Telecommunication : Cell Phone Subscript</v>
          </cell>
          <cell r="E29940" t="str">
            <v>District 7</v>
          </cell>
          <cell r="F29940" t="str">
            <v>Sewer</v>
          </cell>
        </row>
        <row r="29941">
          <cell r="B29941">
            <v>1731.32</v>
          </cell>
          <cell r="C29941">
            <v>2015</v>
          </cell>
          <cell r="D29941" t="str">
            <v>414115  Telecommunication : Cell Phone Subscript</v>
          </cell>
          <cell r="E29941" t="str">
            <v>Logistics</v>
          </cell>
          <cell r="F29941" t="str">
            <v>Water</v>
          </cell>
        </row>
        <row r="29942">
          <cell r="B29942">
            <v>2023.62</v>
          </cell>
          <cell r="C29942">
            <v>2015</v>
          </cell>
          <cell r="D29942" t="str">
            <v>414115  Telecommunication : Cell Phone Subscript</v>
          </cell>
          <cell r="E29942" t="str">
            <v>Planning &amp; Design</v>
          </cell>
          <cell r="F29942" t="str">
            <v>Water</v>
          </cell>
        </row>
        <row r="29943">
          <cell r="B29943">
            <v>1900.77</v>
          </cell>
          <cell r="C29943">
            <v>2015</v>
          </cell>
          <cell r="D29943" t="str">
            <v>414115  Telecommunication : Cell Phone Subscript</v>
          </cell>
          <cell r="E29943" t="str">
            <v>TOC</v>
          </cell>
          <cell r="F29943" t="str">
            <v>Water</v>
          </cell>
        </row>
        <row r="29944">
          <cell r="B29944">
            <v>3108.98</v>
          </cell>
          <cell r="C29944">
            <v>2015</v>
          </cell>
          <cell r="D29944" t="str">
            <v>414115  Telecommunication : Cell Phone Subscript</v>
          </cell>
          <cell r="E29944" t="str">
            <v>Informal Settlements</v>
          </cell>
          <cell r="F29944" t="str">
            <v>Water</v>
          </cell>
        </row>
        <row r="29945">
          <cell r="B29945">
            <v>1494.42</v>
          </cell>
          <cell r="C29945">
            <v>2015</v>
          </cell>
          <cell r="D29945" t="str">
            <v>414115  Telecommunication : Cell Phone Subscript</v>
          </cell>
          <cell r="E29945" t="str">
            <v>Logistics</v>
          </cell>
          <cell r="F29945" t="str">
            <v>Water</v>
          </cell>
        </row>
        <row r="29946">
          <cell r="B29946">
            <v>0</v>
          </cell>
          <cell r="C29946">
            <v>2015</v>
          </cell>
          <cell r="D29946" t="str">
            <v>414115  Telecommunication : Cell Phone Subscript</v>
          </cell>
          <cell r="E29946" t="str">
            <v>Logistics</v>
          </cell>
          <cell r="F29946" t="str">
            <v>Water</v>
          </cell>
        </row>
        <row r="29947">
          <cell r="B29947">
            <v>0</v>
          </cell>
          <cell r="C29947">
            <v>2015</v>
          </cell>
          <cell r="D29947" t="str">
            <v>414115  Telecommunication : Cell Phone Subscript</v>
          </cell>
          <cell r="E29947" t="str">
            <v>Logistics</v>
          </cell>
          <cell r="F29947" t="str">
            <v>Water</v>
          </cell>
        </row>
        <row r="29948">
          <cell r="B29948">
            <v>12998.6</v>
          </cell>
          <cell r="C29948">
            <v>2015</v>
          </cell>
          <cell r="D29948" t="str">
            <v>414115  Telecommunication : Cell Phone Subscript</v>
          </cell>
          <cell r="E29948" t="str">
            <v>Logistics</v>
          </cell>
          <cell r="F29948" t="str">
            <v>Water</v>
          </cell>
        </row>
        <row r="29949">
          <cell r="B29949">
            <v>0</v>
          </cell>
          <cell r="C29949">
            <v>2015</v>
          </cell>
          <cell r="D29949" t="str">
            <v>414115  Telecommunication : Cell Phone Subscript</v>
          </cell>
          <cell r="E29949" t="str">
            <v>Logistics</v>
          </cell>
          <cell r="F29949" t="str">
            <v>Water</v>
          </cell>
        </row>
        <row r="29950">
          <cell r="B29950">
            <v>0</v>
          </cell>
          <cell r="C29950">
            <v>2015</v>
          </cell>
          <cell r="D29950" t="str">
            <v>414150  Testing, Sampling and Monitoring</v>
          </cell>
          <cell r="E29950" t="str">
            <v>Logistics</v>
          </cell>
          <cell r="F29950" t="str">
            <v>Sewer</v>
          </cell>
        </row>
        <row r="29951">
          <cell r="B29951">
            <v>0</v>
          </cell>
          <cell r="C29951">
            <v>2015</v>
          </cell>
          <cell r="D29951" t="str">
            <v>414150  Testing, Sampling and Monitoring</v>
          </cell>
          <cell r="E29951" t="str">
            <v>District 7</v>
          </cell>
          <cell r="F29951" t="str">
            <v>Sewer</v>
          </cell>
        </row>
        <row r="29952">
          <cell r="B29952">
            <v>0</v>
          </cell>
          <cell r="C29952">
            <v>2015</v>
          </cell>
          <cell r="D29952" t="str">
            <v>414150  Testing, Sampling and Monitoring</v>
          </cell>
          <cell r="E29952" t="str">
            <v>District 3</v>
          </cell>
          <cell r="F29952" t="str">
            <v>Sewer</v>
          </cell>
        </row>
        <row r="29953">
          <cell r="B29953">
            <v>0</v>
          </cell>
          <cell r="C29953">
            <v>2015</v>
          </cell>
          <cell r="D29953" t="str">
            <v>414150  Testing, Sampling and Monitoring</v>
          </cell>
          <cell r="E29953" t="str">
            <v>District 6</v>
          </cell>
          <cell r="F29953" t="str">
            <v>Sewer</v>
          </cell>
        </row>
        <row r="29954">
          <cell r="B29954">
            <v>-752.5</v>
          </cell>
          <cell r="C29954">
            <v>2015</v>
          </cell>
          <cell r="D29954" t="str">
            <v>414150  Testing, Sampling and Monitoring</v>
          </cell>
          <cell r="E29954" t="str">
            <v>Logistics</v>
          </cell>
          <cell r="F29954" t="str">
            <v>Water</v>
          </cell>
        </row>
        <row r="29955">
          <cell r="B29955">
            <v>0</v>
          </cell>
          <cell r="C29955">
            <v>2015</v>
          </cell>
          <cell r="D29955" t="str">
            <v>414150  Testing, Sampling and Monitoring</v>
          </cell>
          <cell r="E29955" t="str">
            <v>District 6</v>
          </cell>
          <cell r="F29955" t="str">
            <v>Water</v>
          </cell>
        </row>
        <row r="29956">
          <cell r="B29956">
            <v>0</v>
          </cell>
          <cell r="C29956">
            <v>2015</v>
          </cell>
          <cell r="D29956" t="str">
            <v>414150  Testing, Sampling and Monitoring</v>
          </cell>
          <cell r="E29956" t="str">
            <v>District 3</v>
          </cell>
          <cell r="F29956" t="str">
            <v>Water</v>
          </cell>
        </row>
        <row r="29957">
          <cell r="B29957">
            <v>0</v>
          </cell>
          <cell r="C29957">
            <v>2015</v>
          </cell>
          <cell r="D29957" t="str">
            <v>414150  Testing, Sampling and Monitoring</v>
          </cell>
          <cell r="E29957" t="str">
            <v>District 6</v>
          </cell>
          <cell r="F29957" t="str">
            <v>Water</v>
          </cell>
        </row>
        <row r="29958">
          <cell r="B29958">
            <v>0</v>
          </cell>
          <cell r="C29958">
            <v>2015</v>
          </cell>
          <cell r="D29958" t="str">
            <v>414150  Testing, Sampling and Monitoring</v>
          </cell>
          <cell r="E29958" t="str">
            <v>District 6</v>
          </cell>
          <cell r="F29958" t="str">
            <v>Water</v>
          </cell>
        </row>
        <row r="29959">
          <cell r="B29959">
            <v>23162.080000000002</v>
          </cell>
          <cell r="C29959">
            <v>2015</v>
          </cell>
          <cell r="D29959" t="str">
            <v>414350  DO NOT USE - Travelling &amp; Subsistence :</v>
          </cell>
          <cell r="E29959" t="str">
            <v>District 8</v>
          </cell>
          <cell r="F29959" t="str">
            <v>Water</v>
          </cell>
        </row>
        <row r="29960">
          <cell r="B29960">
            <v>33684.720000000001</v>
          </cell>
          <cell r="C29960">
            <v>2015</v>
          </cell>
          <cell r="D29960" t="str">
            <v>414350  DO NOT USE - Travelling &amp; Subsistence :</v>
          </cell>
          <cell r="E29960" t="str">
            <v>District 8</v>
          </cell>
          <cell r="F29960" t="str">
            <v>Water</v>
          </cell>
        </row>
        <row r="29961">
          <cell r="B29961">
            <v>42628.86</v>
          </cell>
          <cell r="C29961">
            <v>2015</v>
          </cell>
          <cell r="D29961" t="str">
            <v>414350  DO NOT USE - Travelling &amp; Subsistence :</v>
          </cell>
          <cell r="E29961" t="str">
            <v>District 8</v>
          </cell>
          <cell r="F29961" t="str">
            <v>Water</v>
          </cell>
        </row>
        <row r="29962">
          <cell r="B29962">
            <v>8677.31</v>
          </cell>
          <cell r="C29962">
            <v>2015</v>
          </cell>
          <cell r="D29962" t="str">
            <v>414350  DO NOT USE - Travelling &amp; Subsistence :</v>
          </cell>
          <cell r="E29962" t="str">
            <v>District 8</v>
          </cell>
          <cell r="F29962" t="str">
            <v>Water</v>
          </cell>
        </row>
        <row r="29963">
          <cell r="B29963">
            <v>13455.29</v>
          </cell>
          <cell r="C29963">
            <v>2015</v>
          </cell>
          <cell r="D29963" t="str">
            <v>414350  DO NOT USE - Travelling &amp; Subsistence :</v>
          </cell>
          <cell r="E29963" t="str">
            <v>District 8</v>
          </cell>
          <cell r="F29963" t="str">
            <v>Water</v>
          </cell>
        </row>
        <row r="29964">
          <cell r="B29964">
            <v>70543.710000000006</v>
          </cell>
          <cell r="C29964">
            <v>2015</v>
          </cell>
          <cell r="D29964" t="str">
            <v>414350  DO NOT USE - Travelling &amp; Subsistence :</v>
          </cell>
          <cell r="E29964" t="str">
            <v>District 8</v>
          </cell>
          <cell r="F29964" t="str">
            <v>Water</v>
          </cell>
        </row>
        <row r="29965">
          <cell r="B29965">
            <v>11592.9</v>
          </cell>
          <cell r="C29965">
            <v>2015</v>
          </cell>
          <cell r="D29965" t="str">
            <v>414350  DO NOT USE - Travelling &amp; Subsistence :</v>
          </cell>
          <cell r="E29965" t="str">
            <v>District 6</v>
          </cell>
          <cell r="F29965" t="str">
            <v>Water</v>
          </cell>
        </row>
        <row r="29966">
          <cell r="B29966">
            <v>66068.91</v>
          </cell>
          <cell r="C29966">
            <v>2015</v>
          </cell>
          <cell r="D29966" t="str">
            <v>414350  DO NOT USE - Travelling &amp; Subsistence :</v>
          </cell>
          <cell r="E29966" t="str">
            <v>District 6</v>
          </cell>
          <cell r="F29966" t="str">
            <v>Water</v>
          </cell>
        </row>
        <row r="29967">
          <cell r="B29967">
            <v>0</v>
          </cell>
          <cell r="C29967">
            <v>2015</v>
          </cell>
          <cell r="D29967" t="str">
            <v>414350  DO NOT USE - Travelling &amp; Subsistence :</v>
          </cell>
          <cell r="E29967" t="str">
            <v>District 8</v>
          </cell>
          <cell r="F29967" t="str">
            <v>Water</v>
          </cell>
        </row>
        <row r="29968">
          <cell r="B29968">
            <v>82279.92</v>
          </cell>
          <cell r="C29968">
            <v>2015</v>
          </cell>
          <cell r="D29968" t="str">
            <v>414350  DO NOT USE - Travelling &amp; Subsistence :</v>
          </cell>
          <cell r="E29968" t="str">
            <v>District 4</v>
          </cell>
          <cell r="F29968" t="str">
            <v>Water</v>
          </cell>
        </row>
        <row r="29969">
          <cell r="B29969">
            <v>0</v>
          </cell>
          <cell r="C29969">
            <v>2015</v>
          </cell>
          <cell r="D29969" t="str">
            <v>414350  DO NOT USE - Travelling &amp; Subsistence :</v>
          </cell>
          <cell r="E29969" t="str">
            <v>District 4</v>
          </cell>
          <cell r="F29969" t="str">
            <v>Water</v>
          </cell>
        </row>
        <row r="29970">
          <cell r="B29970">
            <v>35581.919999999998</v>
          </cell>
          <cell r="C29970">
            <v>2015</v>
          </cell>
          <cell r="D29970" t="str">
            <v>414350  DO NOT USE - Travelling &amp; Subsistence :</v>
          </cell>
          <cell r="E29970" t="str">
            <v>District 3</v>
          </cell>
          <cell r="F29970" t="str">
            <v>Water</v>
          </cell>
        </row>
        <row r="29971">
          <cell r="B29971">
            <v>51942.76</v>
          </cell>
          <cell r="C29971">
            <v>2015</v>
          </cell>
          <cell r="D29971" t="str">
            <v>414350  DO NOT USE - Travelling &amp; Subsistence :</v>
          </cell>
          <cell r="E29971" t="str">
            <v>District 3</v>
          </cell>
          <cell r="F29971" t="str">
            <v>Water</v>
          </cell>
        </row>
        <row r="29972">
          <cell r="B29972">
            <v>594</v>
          </cell>
          <cell r="C29972">
            <v>2015</v>
          </cell>
          <cell r="D29972" t="str">
            <v>414350  DO NOT USE - Travelling &amp; Subsistence :</v>
          </cell>
          <cell r="E29972" t="str">
            <v>District 3</v>
          </cell>
          <cell r="F29972" t="str">
            <v>Water</v>
          </cell>
        </row>
        <row r="29973">
          <cell r="B29973">
            <v>0</v>
          </cell>
          <cell r="C29973">
            <v>2015</v>
          </cell>
          <cell r="D29973" t="str">
            <v>414350  DO NOT USE - Travelling &amp; Subsistence :</v>
          </cell>
          <cell r="E29973" t="str">
            <v>District 8</v>
          </cell>
          <cell r="F29973" t="str">
            <v>Water</v>
          </cell>
        </row>
        <row r="29974">
          <cell r="B29974">
            <v>12371.5</v>
          </cell>
          <cell r="C29974">
            <v>2015</v>
          </cell>
          <cell r="D29974" t="str">
            <v>414350  DO NOT USE - Travelling &amp; Subsistence :</v>
          </cell>
          <cell r="E29974" t="str">
            <v>District 6</v>
          </cell>
          <cell r="F29974" t="str">
            <v>Water</v>
          </cell>
        </row>
        <row r="29975">
          <cell r="B29975">
            <v>19155.900000000001</v>
          </cell>
          <cell r="C29975">
            <v>2015</v>
          </cell>
          <cell r="D29975" t="str">
            <v>414350  DO NOT USE - Travelling &amp; Subsistence :</v>
          </cell>
          <cell r="E29975" t="str">
            <v>District 1</v>
          </cell>
          <cell r="F29975" t="str">
            <v>Water</v>
          </cell>
        </row>
        <row r="29976">
          <cell r="B29976">
            <v>10446.73</v>
          </cell>
          <cell r="C29976">
            <v>2015</v>
          </cell>
          <cell r="D29976" t="str">
            <v>414350  DO NOT USE - Travelling &amp; Subsistence :</v>
          </cell>
          <cell r="E29976" t="str">
            <v>District 1</v>
          </cell>
          <cell r="F29976" t="str">
            <v>Water</v>
          </cell>
        </row>
        <row r="29977">
          <cell r="B29977">
            <v>11047.57</v>
          </cell>
          <cell r="C29977">
            <v>2015</v>
          </cell>
          <cell r="D29977" t="str">
            <v>414350  DO NOT USE - Travelling &amp; Subsistence :</v>
          </cell>
          <cell r="E29977" t="str">
            <v>Logistics</v>
          </cell>
          <cell r="F29977" t="str">
            <v>Water</v>
          </cell>
        </row>
        <row r="29978">
          <cell r="B29978">
            <v>11585.06</v>
          </cell>
          <cell r="C29978">
            <v>2015</v>
          </cell>
          <cell r="D29978" t="str">
            <v>414350  DO NOT USE - Travelling &amp; Subsistence :</v>
          </cell>
          <cell r="E29978" t="str">
            <v>Logistics</v>
          </cell>
          <cell r="F29978" t="str">
            <v>Water</v>
          </cell>
        </row>
        <row r="29979">
          <cell r="B29979">
            <v>12307.68</v>
          </cell>
          <cell r="C29979">
            <v>2015</v>
          </cell>
          <cell r="D29979" t="str">
            <v>414350  DO NOT USE - Travelling &amp; Subsistence :</v>
          </cell>
          <cell r="E29979" t="str">
            <v>Logistics</v>
          </cell>
          <cell r="F29979" t="str">
            <v>Water</v>
          </cell>
        </row>
        <row r="29980">
          <cell r="B29980">
            <v>2935.91</v>
          </cell>
          <cell r="C29980">
            <v>2015</v>
          </cell>
          <cell r="D29980" t="str">
            <v>414350  DO NOT USE - Travelling &amp; Subsistence :</v>
          </cell>
          <cell r="E29980" t="str">
            <v>TOC</v>
          </cell>
          <cell r="F29980" t="str">
            <v>Water</v>
          </cell>
        </row>
        <row r="29981">
          <cell r="B29981">
            <v>25706.15</v>
          </cell>
          <cell r="C29981">
            <v>2015</v>
          </cell>
          <cell r="D29981" t="str">
            <v>414350  DO NOT USE - Travelling &amp; Subsistence :</v>
          </cell>
          <cell r="E29981" t="str">
            <v>Informal Settlements</v>
          </cell>
          <cell r="F29981" t="str">
            <v>Water</v>
          </cell>
        </row>
        <row r="29982">
          <cell r="B29982">
            <v>54257.22</v>
          </cell>
          <cell r="C29982">
            <v>2015</v>
          </cell>
          <cell r="D29982" t="str">
            <v>414350  DO NOT USE - Travelling &amp; Subsistence :</v>
          </cell>
          <cell r="E29982" t="str">
            <v>TOC</v>
          </cell>
          <cell r="F29982" t="str">
            <v>Water</v>
          </cell>
        </row>
        <row r="29983">
          <cell r="B29983">
            <v>3550.41</v>
          </cell>
          <cell r="C29983">
            <v>2015</v>
          </cell>
          <cell r="D29983" t="str">
            <v>414350  DO NOT USE - Travelling &amp; Subsistence :</v>
          </cell>
          <cell r="E29983" t="str">
            <v>Planning &amp; Design</v>
          </cell>
          <cell r="F29983" t="str">
            <v>Water</v>
          </cell>
        </row>
        <row r="29984">
          <cell r="B29984">
            <v>57767.88</v>
          </cell>
          <cell r="C29984">
            <v>2015</v>
          </cell>
          <cell r="D29984" t="str">
            <v>414350  DO NOT USE - Travelling &amp; Subsistence :</v>
          </cell>
          <cell r="E29984" t="str">
            <v>Logistics</v>
          </cell>
          <cell r="F29984" t="str">
            <v>Water</v>
          </cell>
        </row>
        <row r="29985">
          <cell r="B29985">
            <v>945.2</v>
          </cell>
          <cell r="C29985">
            <v>2015</v>
          </cell>
          <cell r="D29985" t="str">
            <v>414350  DO NOT USE - Travelling &amp; Subsistence :</v>
          </cell>
          <cell r="E29985" t="str">
            <v>District 7</v>
          </cell>
          <cell r="F29985" t="str">
            <v>Sewer</v>
          </cell>
        </row>
        <row r="29986">
          <cell r="B29986">
            <v>968.32</v>
          </cell>
          <cell r="C29986">
            <v>2015</v>
          </cell>
          <cell r="D29986" t="str">
            <v>414350  DO NOT USE - Travelling &amp; Subsistence :</v>
          </cell>
          <cell r="E29986" t="str">
            <v>District 1</v>
          </cell>
          <cell r="F29986" t="str">
            <v>Sewer</v>
          </cell>
        </row>
        <row r="29987">
          <cell r="B29987">
            <v>0</v>
          </cell>
          <cell r="C29987">
            <v>2015</v>
          </cell>
          <cell r="D29987" t="str">
            <v>414350  DO NOT USE - Travelling &amp; Subsistence :</v>
          </cell>
          <cell r="E29987" t="str">
            <v>Logistics</v>
          </cell>
          <cell r="F29987" t="str">
            <v>Sewer</v>
          </cell>
        </row>
        <row r="29988">
          <cell r="B29988">
            <v>0</v>
          </cell>
          <cell r="C29988">
            <v>2015</v>
          </cell>
          <cell r="D29988" t="str">
            <v>414350  DO NOT USE - Travelling &amp; Subsistence :</v>
          </cell>
          <cell r="E29988" t="str">
            <v>TOC</v>
          </cell>
          <cell r="F29988" t="str">
            <v>Sewer</v>
          </cell>
        </row>
        <row r="29989">
          <cell r="B29989">
            <v>12276.19</v>
          </cell>
          <cell r="C29989">
            <v>2015</v>
          </cell>
          <cell r="D29989" t="str">
            <v>414360  DO NOT USE - Travelling &amp; Subsistence :</v>
          </cell>
          <cell r="E29989" t="str">
            <v>Logistics</v>
          </cell>
          <cell r="F29989" t="str">
            <v>Water</v>
          </cell>
        </row>
        <row r="29990">
          <cell r="B29990">
            <v>1677.57</v>
          </cell>
          <cell r="C29990">
            <v>2015</v>
          </cell>
          <cell r="D29990" t="str">
            <v>414360  DO NOT USE - Travelling &amp; Subsistence :</v>
          </cell>
          <cell r="E29990" t="str">
            <v>Planning &amp; Design</v>
          </cell>
          <cell r="F29990" t="str">
            <v>Water</v>
          </cell>
        </row>
        <row r="29991">
          <cell r="B29991">
            <v>0</v>
          </cell>
          <cell r="C29991">
            <v>2015</v>
          </cell>
          <cell r="D29991" t="str">
            <v>414360  DO NOT USE - Travelling &amp; Subsistence :</v>
          </cell>
          <cell r="E29991" t="str">
            <v>Informal Settlements</v>
          </cell>
          <cell r="F29991" t="str">
            <v>Water</v>
          </cell>
        </row>
        <row r="29992">
          <cell r="B29992">
            <v>516</v>
          </cell>
          <cell r="C29992">
            <v>2015</v>
          </cell>
          <cell r="D29992" t="str">
            <v>414360  DO NOT USE - Travelling &amp; Subsistence :</v>
          </cell>
          <cell r="E29992" t="str">
            <v>Logistics</v>
          </cell>
          <cell r="F29992" t="str">
            <v>Water</v>
          </cell>
        </row>
        <row r="29993">
          <cell r="B29993">
            <v>516</v>
          </cell>
          <cell r="C29993">
            <v>2015</v>
          </cell>
          <cell r="D29993" t="str">
            <v>414360  DO NOT USE - Travelling &amp; Subsistence :</v>
          </cell>
          <cell r="E29993" t="str">
            <v>District 4</v>
          </cell>
          <cell r="F29993" t="str">
            <v>Water</v>
          </cell>
        </row>
        <row r="29994">
          <cell r="B29994">
            <v>0</v>
          </cell>
          <cell r="C29994">
            <v>2015</v>
          </cell>
          <cell r="D29994" t="str">
            <v>414360  DO NOT USE - Travelling &amp; Subsistence :</v>
          </cell>
          <cell r="E29994" t="str">
            <v>District 6</v>
          </cell>
          <cell r="F29994" t="str">
            <v>Water</v>
          </cell>
        </row>
        <row r="29995">
          <cell r="B29995">
            <v>0</v>
          </cell>
          <cell r="C29995">
            <v>2015</v>
          </cell>
          <cell r="D29995" t="str">
            <v>414360  DO NOT USE - Travelling &amp; Subsistence :</v>
          </cell>
          <cell r="E29995" t="str">
            <v>District 6</v>
          </cell>
          <cell r="F29995" t="str">
            <v>Water</v>
          </cell>
        </row>
        <row r="29996">
          <cell r="B29996">
            <v>0</v>
          </cell>
          <cell r="C29996">
            <v>2015</v>
          </cell>
          <cell r="D29996" t="str">
            <v>414360  DO NOT USE - Travelling &amp; Subsistence :</v>
          </cell>
          <cell r="E29996" t="str">
            <v>District 8</v>
          </cell>
          <cell r="F29996" t="str">
            <v>Water</v>
          </cell>
        </row>
        <row r="29997">
          <cell r="B29997">
            <v>0</v>
          </cell>
          <cell r="C29997">
            <v>2015</v>
          </cell>
          <cell r="D29997" t="str">
            <v>414360  DO NOT USE - Travelling &amp; Subsistence :</v>
          </cell>
          <cell r="E29997" t="str">
            <v>District 8</v>
          </cell>
          <cell r="F29997" t="str">
            <v>Water</v>
          </cell>
        </row>
        <row r="29998">
          <cell r="B29998">
            <v>89026.44</v>
          </cell>
          <cell r="C29998">
            <v>2015</v>
          </cell>
          <cell r="D29998" t="str">
            <v>414400  Uniform &amp; Protective Clothing</v>
          </cell>
          <cell r="E29998" t="str">
            <v>Informal Settlements</v>
          </cell>
          <cell r="F29998" t="str">
            <v>Water</v>
          </cell>
        </row>
        <row r="29999">
          <cell r="B29999">
            <v>57169.15</v>
          </cell>
          <cell r="C29999">
            <v>2015</v>
          </cell>
          <cell r="D29999" t="str">
            <v>414400  Uniform &amp; Protective Clothing</v>
          </cell>
          <cell r="E29999" t="str">
            <v>Logistics</v>
          </cell>
          <cell r="F29999" t="str">
            <v>Water</v>
          </cell>
        </row>
        <row r="30000">
          <cell r="B30000">
            <v>193947.14</v>
          </cell>
          <cell r="C30000">
            <v>2015</v>
          </cell>
          <cell r="D30000" t="str">
            <v>414400  Uniform &amp; Protective Clothing</v>
          </cell>
          <cell r="E30000" t="str">
            <v>Logistics</v>
          </cell>
          <cell r="F30000" t="str">
            <v>Water</v>
          </cell>
        </row>
        <row r="30001">
          <cell r="B30001">
            <v>118016.97</v>
          </cell>
          <cell r="C30001">
            <v>2015</v>
          </cell>
          <cell r="D30001" t="str">
            <v>414400  Uniform &amp; Protective Clothing</v>
          </cell>
          <cell r="E30001" t="str">
            <v>Logistics</v>
          </cell>
          <cell r="F30001" t="str">
            <v>Water</v>
          </cell>
        </row>
        <row r="30002">
          <cell r="B30002">
            <v>2560.79</v>
          </cell>
          <cell r="C30002">
            <v>2015</v>
          </cell>
          <cell r="D30002" t="str">
            <v>414400  Uniform &amp; Protective Clothing</v>
          </cell>
          <cell r="E30002" t="str">
            <v>District 1</v>
          </cell>
          <cell r="F30002" t="str">
            <v>Water</v>
          </cell>
        </row>
        <row r="30003">
          <cell r="B30003">
            <v>168493.34</v>
          </cell>
          <cell r="C30003">
            <v>2015</v>
          </cell>
          <cell r="D30003" t="str">
            <v>414400  Uniform &amp; Protective Clothing</v>
          </cell>
          <cell r="E30003" t="str">
            <v>District 1</v>
          </cell>
          <cell r="F30003" t="str">
            <v>Water</v>
          </cell>
        </row>
        <row r="30004">
          <cell r="B30004">
            <v>939.36</v>
          </cell>
          <cell r="C30004">
            <v>2015</v>
          </cell>
          <cell r="D30004" t="str">
            <v>414400  Uniform &amp; Protective Clothing</v>
          </cell>
          <cell r="E30004" t="str">
            <v>District 8</v>
          </cell>
          <cell r="F30004" t="str">
            <v>Water</v>
          </cell>
        </row>
        <row r="30005">
          <cell r="B30005">
            <v>63688.92</v>
          </cell>
          <cell r="C30005">
            <v>2015</v>
          </cell>
          <cell r="D30005" t="str">
            <v>414400  Uniform &amp; Protective Clothing</v>
          </cell>
          <cell r="E30005" t="str">
            <v>District 8</v>
          </cell>
          <cell r="F30005" t="str">
            <v>Water</v>
          </cell>
        </row>
        <row r="30006">
          <cell r="B30006">
            <v>56116.58</v>
          </cell>
          <cell r="C30006">
            <v>2015</v>
          </cell>
          <cell r="D30006" t="str">
            <v>414400  Uniform &amp; Protective Clothing</v>
          </cell>
          <cell r="E30006" t="str">
            <v>District 6</v>
          </cell>
          <cell r="F30006" t="str">
            <v>Water</v>
          </cell>
        </row>
        <row r="30007">
          <cell r="B30007">
            <v>0</v>
          </cell>
          <cell r="C30007">
            <v>2015</v>
          </cell>
          <cell r="D30007" t="str">
            <v>414400  Uniform &amp; Protective Clothing</v>
          </cell>
          <cell r="E30007" t="str">
            <v>District 3</v>
          </cell>
          <cell r="F30007" t="str">
            <v>Water</v>
          </cell>
        </row>
        <row r="30008">
          <cell r="B30008">
            <v>42127.65</v>
          </cell>
          <cell r="C30008">
            <v>2015</v>
          </cell>
          <cell r="D30008" t="str">
            <v>414400  Uniform &amp; Protective Clothing</v>
          </cell>
          <cell r="E30008" t="str">
            <v>District 3</v>
          </cell>
          <cell r="F30008" t="str">
            <v>Water</v>
          </cell>
        </row>
        <row r="30009">
          <cell r="B30009">
            <v>4496.84</v>
          </cell>
          <cell r="C30009">
            <v>2015</v>
          </cell>
          <cell r="D30009" t="str">
            <v>414400  Uniform &amp; Protective Clothing</v>
          </cell>
          <cell r="E30009" t="str">
            <v>District 4</v>
          </cell>
          <cell r="F30009" t="str">
            <v>Water</v>
          </cell>
        </row>
        <row r="30010">
          <cell r="B30010">
            <v>129888.33</v>
          </cell>
          <cell r="C30010">
            <v>2015</v>
          </cell>
          <cell r="D30010" t="str">
            <v>414400  Uniform &amp; Protective Clothing</v>
          </cell>
          <cell r="E30010" t="str">
            <v>District 4</v>
          </cell>
          <cell r="F30010" t="str">
            <v>Water</v>
          </cell>
        </row>
        <row r="30011">
          <cell r="B30011">
            <v>70943.31</v>
          </cell>
          <cell r="C30011">
            <v>2015</v>
          </cell>
          <cell r="D30011" t="str">
            <v>414400  Uniform &amp; Protective Clothing</v>
          </cell>
          <cell r="E30011" t="str">
            <v>District 4</v>
          </cell>
          <cell r="F30011" t="str">
            <v>Water</v>
          </cell>
        </row>
        <row r="30012">
          <cell r="B30012">
            <v>76472.929999999993</v>
          </cell>
          <cell r="C30012">
            <v>2015</v>
          </cell>
          <cell r="D30012" t="str">
            <v>414400  Uniform &amp; Protective Clothing</v>
          </cell>
          <cell r="E30012" t="str">
            <v>District 4</v>
          </cell>
          <cell r="F30012" t="str">
            <v>Water</v>
          </cell>
        </row>
        <row r="30013">
          <cell r="B30013">
            <v>0</v>
          </cell>
          <cell r="C30013">
            <v>2015</v>
          </cell>
          <cell r="D30013" t="str">
            <v>414400  Uniform &amp; Protective Clothing</v>
          </cell>
          <cell r="E30013" t="str">
            <v>District 8</v>
          </cell>
          <cell r="F30013" t="str">
            <v>Water</v>
          </cell>
        </row>
        <row r="30014">
          <cell r="B30014">
            <v>9030.51</v>
          </cell>
          <cell r="C30014">
            <v>2015</v>
          </cell>
          <cell r="D30014" t="str">
            <v>414400  Uniform &amp; Protective Clothing</v>
          </cell>
          <cell r="E30014" t="str">
            <v>District 6</v>
          </cell>
          <cell r="F30014" t="str">
            <v>Water</v>
          </cell>
        </row>
        <row r="30015">
          <cell r="B30015">
            <v>16110.94</v>
          </cell>
          <cell r="C30015">
            <v>2015</v>
          </cell>
          <cell r="D30015" t="str">
            <v>414400  Uniform &amp; Protective Clothing</v>
          </cell>
          <cell r="E30015" t="str">
            <v>District 6</v>
          </cell>
          <cell r="F30015" t="str">
            <v>Water</v>
          </cell>
        </row>
        <row r="30016">
          <cell r="B30016">
            <v>29324.959999999999</v>
          </cell>
          <cell r="C30016">
            <v>2015</v>
          </cell>
          <cell r="D30016" t="str">
            <v>414400  Uniform &amp; Protective Clothing</v>
          </cell>
          <cell r="E30016" t="str">
            <v>District 6</v>
          </cell>
          <cell r="F30016" t="str">
            <v>Water</v>
          </cell>
        </row>
        <row r="30017">
          <cell r="B30017">
            <v>20478.560000000001</v>
          </cell>
          <cell r="C30017">
            <v>2015</v>
          </cell>
          <cell r="D30017" t="str">
            <v>414400  Uniform &amp; Protective Clothing</v>
          </cell>
          <cell r="E30017" t="str">
            <v>District 6</v>
          </cell>
          <cell r="F30017" t="str">
            <v>Water</v>
          </cell>
        </row>
        <row r="30018">
          <cell r="B30018">
            <v>57350.11</v>
          </cell>
          <cell r="C30018">
            <v>2015</v>
          </cell>
          <cell r="D30018" t="str">
            <v>414400  Uniform &amp; Protective Clothing</v>
          </cell>
          <cell r="E30018" t="str">
            <v>District 6</v>
          </cell>
          <cell r="F30018" t="str">
            <v>Water</v>
          </cell>
        </row>
        <row r="30019">
          <cell r="B30019">
            <v>28385.1</v>
          </cell>
          <cell r="C30019">
            <v>2015</v>
          </cell>
          <cell r="D30019" t="str">
            <v>414400  Uniform &amp; Protective Clothing</v>
          </cell>
          <cell r="E30019" t="str">
            <v>District 6</v>
          </cell>
          <cell r="F30019" t="str">
            <v>Water</v>
          </cell>
        </row>
        <row r="30020">
          <cell r="B30020">
            <v>0</v>
          </cell>
          <cell r="C30020">
            <v>2015</v>
          </cell>
          <cell r="D30020" t="str">
            <v>414400  Uniform &amp; Protective Clothing</v>
          </cell>
          <cell r="E30020" t="str">
            <v>District 8</v>
          </cell>
          <cell r="F30020" t="str">
            <v>Water</v>
          </cell>
        </row>
        <row r="30021">
          <cell r="B30021">
            <v>0</v>
          </cell>
          <cell r="C30021">
            <v>2015</v>
          </cell>
          <cell r="D30021" t="str">
            <v>414400  Uniform &amp; Protective Clothing</v>
          </cell>
          <cell r="E30021" t="str">
            <v>District 8</v>
          </cell>
          <cell r="F30021" t="str">
            <v>Water</v>
          </cell>
        </row>
        <row r="30022">
          <cell r="B30022">
            <v>0</v>
          </cell>
          <cell r="C30022">
            <v>2015</v>
          </cell>
          <cell r="D30022" t="str">
            <v>414400  Uniform &amp; Protective Clothing</v>
          </cell>
          <cell r="E30022" t="str">
            <v>District 8</v>
          </cell>
          <cell r="F30022" t="str">
            <v>Water</v>
          </cell>
        </row>
        <row r="30023">
          <cell r="B30023">
            <v>992963.5</v>
          </cell>
          <cell r="C30023">
            <v>2015</v>
          </cell>
          <cell r="D30023" t="str">
            <v>414400  Uniform &amp; Protective Clothing</v>
          </cell>
          <cell r="E30023" t="str">
            <v>District 8</v>
          </cell>
          <cell r="F30023" t="str">
            <v>Water</v>
          </cell>
        </row>
        <row r="30024">
          <cell r="B30024">
            <v>0</v>
          </cell>
          <cell r="C30024">
            <v>2015</v>
          </cell>
          <cell r="D30024" t="str">
            <v>414400  Uniform &amp; Protective Clothing</v>
          </cell>
          <cell r="E30024" t="str">
            <v>District 8</v>
          </cell>
          <cell r="F30024" t="str">
            <v>Water</v>
          </cell>
        </row>
        <row r="30025">
          <cell r="B30025">
            <v>1236</v>
          </cell>
          <cell r="C30025">
            <v>2015</v>
          </cell>
          <cell r="D30025" t="str">
            <v>414400  Uniform &amp; Protective Clothing</v>
          </cell>
          <cell r="E30025" t="str">
            <v>Informal Settlements</v>
          </cell>
          <cell r="F30025" t="str">
            <v>Sewer</v>
          </cell>
        </row>
        <row r="30026">
          <cell r="B30026">
            <v>4045.51</v>
          </cell>
          <cell r="C30026">
            <v>2015</v>
          </cell>
          <cell r="D30026" t="str">
            <v>414400  Uniform &amp; Protective Clothing</v>
          </cell>
          <cell r="E30026" t="str">
            <v>Planning &amp; Design</v>
          </cell>
          <cell r="F30026" t="str">
            <v>Sewer</v>
          </cell>
        </row>
        <row r="30027">
          <cell r="B30027">
            <v>1456631.16</v>
          </cell>
          <cell r="C30027">
            <v>2015</v>
          </cell>
          <cell r="D30027" t="str">
            <v>414400  Uniform &amp; Protective Clothing</v>
          </cell>
          <cell r="E30027" t="str">
            <v>Informal Settlements</v>
          </cell>
          <cell r="F30027" t="str">
            <v>Sewer</v>
          </cell>
        </row>
        <row r="30028">
          <cell r="B30028">
            <v>203012.51</v>
          </cell>
          <cell r="C30028">
            <v>2015</v>
          </cell>
          <cell r="D30028" t="str">
            <v>414400  Uniform &amp; Protective Clothing</v>
          </cell>
          <cell r="E30028" t="str">
            <v>Logistics</v>
          </cell>
          <cell r="F30028" t="str">
            <v>Sewer</v>
          </cell>
        </row>
        <row r="30029">
          <cell r="B30029">
            <v>53443.360000000001</v>
          </cell>
          <cell r="C30029">
            <v>2015</v>
          </cell>
          <cell r="D30029" t="str">
            <v>414400  Uniform &amp; Protective Clothing</v>
          </cell>
          <cell r="E30029" t="str">
            <v>District 1</v>
          </cell>
          <cell r="F30029" t="str">
            <v>Sewer</v>
          </cell>
        </row>
        <row r="30030">
          <cell r="B30030">
            <v>173641.2</v>
          </cell>
          <cell r="C30030">
            <v>2015</v>
          </cell>
          <cell r="D30030" t="str">
            <v>414400  Uniform &amp; Protective Clothing</v>
          </cell>
          <cell r="E30030" t="str">
            <v>District 7</v>
          </cell>
          <cell r="F30030" t="str">
            <v>Sewer</v>
          </cell>
        </row>
        <row r="30031">
          <cell r="B30031">
            <v>70551.929999999993</v>
          </cell>
          <cell r="C30031">
            <v>2015</v>
          </cell>
          <cell r="D30031" t="str">
            <v>414400  Uniform &amp; Protective Clothing</v>
          </cell>
          <cell r="E30031" t="str">
            <v>District 6</v>
          </cell>
          <cell r="F30031" t="str">
            <v>Sewer</v>
          </cell>
        </row>
        <row r="30032">
          <cell r="B30032">
            <v>0</v>
          </cell>
          <cell r="C30032">
            <v>2015</v>
          </cell>
          <cell r="D30032" t="str">
            <v>414400  Uniform &amp; Protective Clothing</v>
          </cell>
          <cell r="E30032" t="str">
            <v>TOC</v>
          </cell>
          <cell r="F30032" t="str">
            <v>Sewer</v>
          </cell>
        </row>
        <row r="30033">
          <cell r="B30033">
            <v>35236.589999999997</v>
          </cell>
          <cell r="C30033">
            <v>2015</v>
          </cell>
          <cell r="D30033" t="str">
            <v>414400  Uniform &amp; Protective Clothing</v>
          </cell>
          <cell r="E30033" t="str">
            <v>District 3</v>
          </cell>
          <cell r="F30033" t="str">
            <v>Sewer</v>
          </cell>
        </row>
        <row r="30034">
          <cell r="B30034">
            <v>0</v>
          </cell>
          <cell r="C30034">
            <v>2015</v>
          </cell>
          <cell r="D30034" t="str">
            <v>414400  Uniform &amp; Protective Clothing</v>
          </cell>
          <cell r="E30034" t="str">
            <v>District 3</v>
          </cell>
          <cell r="F30034" t="str">
            <v>Sewer</v>
          </cell>
        </row>
        <row r="30035">
          <cell r="B30035">
            <v>0</v>
          </cell>
          <cell r="C30035">
            <v>2015</v>
          </cell>
          <cell r="D30035" t="str">
            <v>414400  Uniform &amp; Protective Clothing</v>
          </cell>
          <cell r="E30035" t="str">
            <v>District 3</v>
          </cell>
          <cell r="F30035" t="str">
            <v>Sewer</v>
          </cell>
        </row>
        <row r="30036">
          <cell r="B30036">
            <v>165685.84</v>
          </cell>
          <cell r="C30036">
            <v>2015</v>
          </cell>
          <cell r="D30036" t="str">
            <v>414400  Uniform &amp; Protective Clothing</v>
          </cell>
          <cell r="E30036" t="str">
            <v>District 4</v>
          </cell>
          <cell r="F30036" t="str">
            <v>Sewer</v>
          </cell>
        </row>
        <row r="30037">
          <cell r="B30037">
            <v>107133.5</v>
          </cell>
          <cell r="C30037">
            <v>2015</v>
          </cell>
          <cell r="D30037" t="str">
            <v>414400  Uniform &amp; Protective Clothing</v>
          </cell>
          <cell r="E30037" t="str">
            <v>District 4</v>
          </cell>
          <cell r="F30037" t="str">
            <v>Sewer</v>
          </cell>
        </row>
        <row r="30038">
          <cell r="B30038">
            <v>48041.5</v>
          </cell>
          <cell r="C30038">
            <v>2015</v>
          </cell>
          <cell r="D30038" t="str">
            <v>414400  Uniform &amp; Protective Clothing</v>
          </cell>
          <cell r="E30038" t="str">
            <v>District 4</v>
          </cell>
          <cell r="F30038" t="str">
            <v>Sewer</v>
          </cell>
        </row>
        <row r="30039">
          <cell r="B30039">
            <v>0</v>
          </cell>
          <cell r="C30039">
            <v>2015</v>
          </cell>
          <cell r="D30039" t="str">
            <v>414400  Uniform &amp; Protective Clothing</v>
          </cell>
          <cell r="E30039" t="str">
            <v>District 7</v>
          </cell>
          <cell r="F30039" t="str">
            <v>Sewer</v>
          </cell>
        </row>
        <row r="30040">
          <cell r="B30040">
            <v>51759.64</v>
          </cell>
          <cell r="C30040">
            <v>2015</v>
          </cell>
          <cell r="D30040" t="str">
            <v>414400  Uniform &amp; Protective Clothing</v>
          </cell>
          <cell r="E30040" t="str">
            <v>District 6</v>
          </cell>
          <cell r="F30040" t="str">
            <v>Sewer</v>
          </cell>
        </row>
        <row r="30041">
          <cell r="B30041">
            <v>7894.86</v>
          </cell>
          <cell r="C30041">
            <v>2015</v>
          </cell>
          <cell r="D30041" t="str">
            <v>414400  Uniform &amp; Protective Clothing</v>
          </cell>
          <cell r="E30041" t="str">
            <v>District 6</v>
          </cell>
          <cell r="F30041" t="str">
            <v>Sewer</v>
          </cell>
        </row>
        <row r="30042">
          <cell r="B30042">
            <v>65990.789999999994</v>
          </cell>
          <cell r="C30042">
            <v>2015</v>
          </cell>
          <cell r="D30042" t="str">
            <v>414400  Uniform &amp; Protective Clothing</v>
          </cell>
          <cell r="E30042" t="str">
            <v>District 6</v>
          </cell>
          <cell r="F30042" t="str">
            <v>Sewer</v>
          </cell>
        </row>
        <row r="30043">
          <cell r="B30043">
            <v>16476.939999999999</v>
          </cell>
          <cell r="C30043">
            <v>2015</v>
          </cell>
          <cell r="D30043" t="str">
            <v>414400  Uniform &amp; Protective Clothing</v>
          </cell>
          <cell r="E30043" t="str">
            <v>District 6</v>
          </cell>
          <cell r="F30043" t="str">
            <v>Sewer</v>
          </cell>
        </row>
        <row r="30044">
          <cell r="B30044">
            <v>67993.960000000006</v>
          </cell>
          <cell r="C30044">
            <v>2015</v>
          </cell>
          <cell r="D30044" t="str">
            <v>414400  Uniform &amp; Protective Clothing</v>
          </cell>
          <cell r="E30044" t="str">
            <v>District 6</v>
          </cell>
          <cell r="F30044" t="str">
            <v>Sewer</v>
          </cell>
        </row>
        <row r="30045">
          <cell r="B30045">
            <v>0</v>
          </cell>
          <cell r="C30045">
            <v>2015</v>
          </cell>
          <cell r="D30045" t="str">
            <v>414400  Uniform &amp; Protective Clothing</v>
          </cell>
          <cell r="E30045" t="str">
            <v>District 7</v>
          </cell>
          <cell r="F30045" t="str">
            <v>Sewer</v>
          </cell>
        </row>
        <row r="30046">
          <cell r="B30046">
            <v>0</v>
          </cell>
          <cell r="C30046">
            <v>2015</v>
          </cell>
          <cell r="D30046" t="str">
            <v>414400  Uniform &amp; Protective Clothing</v>
          </cell>
          <cell r="E30046" t="str">
            <v>District 7</v>
          </cell>
          <cell r="F30046" t="str">
            <v>Sewer</v>
          </cell>
        </row>
        <row r="30047">
          <cell r="B30047">
            <v>0</v>
          </cell>
          <cell r="C30047">
            <v>2015</v>
          </cell>
          <cell r="D30047" t="str">
            <v>414400  Uniform &amp; Protective Clothing</v>
          </cell>
          <cell r="E30047" t="str">
            <v>District 7</v>
          </cell>
          <cell r="F30047" t="str">
            <v>Sewer</v>
          </cell>
        </row>
        <row r="30048">
          <cell r="B30048">
            <v>235054.23</v>
          </cell>
          <cell r="C30048">
            <v>2015</v>
          </cell>
          <cell r="D30048" t="str">
            <v>414400  Uniform &amp; Protective Clothing</v>
          </cell>
          <cell r="E30048" t="str">
            <v>District 7</v>
          </cell>
          <cell r="F30048" t="str">
            <v>Sewer</v>
          </cell>
        </row>
        <row r="30049">
          <cell r="B30049">
            <v>56.74</v>
          </cell>
          <cell r="C30049">
            <v>2015</v>
          </cell>
          <cell r="D30049" t="str">
            <v>414400  Uniform &amp; Protective Clothing</v>
          </cell>
          <cell r="E30049" t="str">
            <v>Logistics</v>
          </cell>
          <cell r="F30049" t="str">
            <v>Water</v>
          </cell>
        </row>
        <row r="30050">
          <cell r="B30050">
            <v>53566.74</v>
          </cell>
          <cell r="C30050">
            <v>2015</v>
          </cell>
          <cell r="D30050" t="str">
            <v>414400  Uniform &amp; Protective Clothing</v>
          </cell>
          <cell r="E30050" t="str">
            <v>Informal Settlements</v>
          </cell>
          <cell r="F30050" t="str">
            <v>Water</v>
          </cell>
        </row>
        <row r="30051">
          <cell r="B30051">
            <v>3131.57</v>
          </cell>
          <cell r="C30051">
            <v>2015</v>
          </cell>
          <cell r="D30051" t="str">
            <v>414400  Uniform &amp; Protective Clothing</v>
          </cell>
          <cell r="E30051" t="str">
            <v>TOC</v>
          </cell>
          <cell r="F30051" t="str">
            <v>Water</v>
          </cell>
        </row>
        <row r="30052">
          <cell r="B30052">
            <v>-498627.47</v>
          </cell>
          <cell r="C30052">
            <v>2015</v>
          </cell>
          <cell r="D30052" t="str">
            <v>475120  Indigent Relief : R20 ( 07/08 = R30 )</v>
          </cell>
          <cell r="E30052" t="str">
            <v>Logistics</v>
          </cell>
          <cell r="F30052" t="str">
            <v>Water</v>
          </cell>
        </row>
        <row r="30053">
          <cell r="B30053">
            <v>1211.6500000000001</v>
          </cell>
          <cell r="C30053">
            <v>2015</v>
          </cell>
          <cell r="D30053" t="str">
            <v>415020  Medical Expenses</v>
          </cell>
          <cell r="E30053" t="str">
            <v>District 7</v>
          </cell>
          <cell r="F30053" t="str">
            <v>Sewer</v>
          </cell>
        </row>
        <row r="30054">
          <cell r="B30054">
            <v>0</v>
          </cell>
          <cell r="C30054">
            <v>2015</v>
          </cell>
          <cell r="D30054" t="str">
            <v>415190  Public Liability Claims</v>
          </cell>
          <cell r="E30054" t="str">
            <v>Informal Settlements</v>
          </cell>
          <cell r="F30054" t="str">
            <v>Sewer</v>
          </cell>
        </row>
        <row r="30055">
          <cell r="B30055">
            <v>7820</v>
          </cell>
          <cell r="C30055">
            <v>2015</v>
          </cell>
          <cell r="D30055" t="str">
            <v>659150  600150 - G&amp;D Printing/Reproduction</v>
          </cell>
          <cell r="E30055" t="str">
            <v>Planning &amp; Design</v>
          </cell>
          <cell r="F30055" t="str">
            <v>Water</v>
          </cell>
        </row>
        <row r="30056">
          <cell r="B30056">
            <v>17950.28</v>
          </cell>
          <cell r="C30056">
            <v>2015</v>
          </cell>
          <cell r="D30056" t="str">
            <v>651810  411810 - G&amp;D Cntrct Srvc Prvdrs ex Pyrll</v>
          </cell>
          <cell r="E30056" t="str">
            <v>Planning &amp; Design</v>
          </cell>
          <cell r="F30056" t="str">
            <v>Water</v>
          </cell>
        </row>
        <row r="30057">
          <cell r="B30057">
            <v>628.54</v>
          </cell>
          <cell r="C30057">
            <v>2015</v>
          </cell>
          <cell r="D30057" t="str">
            <v>653000  413000 - G&amp;D Mat General &amp; Consumables</v>
          </cell>
          <cell r="E30057" t="str">
            <v>Planning &amp; Design</v>
          </cell>
          <cell r="F30057" t="str">
            <v>Water</v>
          </cell>
        </row>
        <row r="30058">
          <cell r="B30058">
            <v>6438.88</v>
          </cell>
          <cell r="C30058">
            <v>2015</v>
          </cell>
          <cell r="D30058" t="str">
            <v>653450  413450 - G&amp;D Prntng Stnry &amp; Photographic</v>
          </cell>
          <cell r="E30058" t="str">
            <v>Planning &amp; Design</v>
          </cell>
          <cell r="F30058" t="str">
            <v>Water</v>
          </cell>
        </row>
        <row r="30059">
          <cell r="B30059">
            <v>32166.89</v>
          </cell>
          <cell r="C30059">
            <v>2015</v>
          </cell>
          <cell r="D30059" t="str">
            <v>654400  414400 - G&amp;D Unfrm &amp; Prtctv Clthing</v>
          </cell>
          <cell r="E30059" t="str">
            <v>Planning &amp; Design</v>
          </cell>
          <cell r="F30059" t="str">
            <v>Water</v>
          </cell>
        </row>
        <row r="30060">
          <cell r="B30060">
            <v>583616.93000000005</v>
          </cell>
          <cell r="C30060">
            <v>2015</v>
          </cell>
          <cell r="D30060" t="str">
            <v>655120  455120 - G&amp;D Contracted Srvcs: EPWP</v>
          </cell>
          <cell r="E30060" t="str">
            <v>Planning &amp; Design</v>
          </cell>
          <cell r="F30060" t="str">
            <v>Water</v>
          </cell>
        </row>
        <row r="30061">
          <cell r="B30061">
            <v>153087.23000000001</v>
          </cell>
          <cell r="C30061">
            <v>2015</v>
          </cell>
          <cell r="D30061" t="str">
            <v>420000  Loss on Sale of Assets</v>
          </cell>
          <cell r="E30061" t="str">
            <v>Logistics</v>
          </cell>
          <cell r="F30061" t="str">
            <v>Water</v>
          </cell>
        </row>
        <row r="30062">
          <cell r="B30062">
            <v>447255.34</v>
          </cell>
          <cell r="C30062">
            <v>2015</v>
          </cell>
          <cell r="D30062" t="str">
            <v>420000  Loss on Sale of Assets</v>
          </cell>
          <cell r="E30062" t="str">
            <v>Logistics</v>
          </cell>
          <cell r="F30062" t="str">
            <v>Water</v>
          </cell>
        </row>
        <row r="30063">
          <cell r="B30063">
            <v>2358.79</v>
          </cell>
          <cell r="C30063">
            <v>2015</v>
          </cell>
          <cell r="D30063" t="str">
            <v>420000  Loss on Sale of Assets</v>
          </cell>
          <cell r="E30063" t="str">
            <v>District 1</v>
          </cell>
          <cell r="F30063" t="str">
            <v>Water</v>
          </cell>
        </row>
        <row r="30064">
          <cell r="B30064">
            <v>49859.54</v>
          </cell>
          <cell r="C30064">
            <v>2015</v>
          </cell>
          <cell r="D30064" t="str">
            <v>420000  Loss on Sale of Assets</v>
          </cell>
          <cell r="E30064" t="str">
            <v>District 1</v>
          </cell>
          <cell r="F30064" t="str">
            <v>Water</v>
          </cell>
        </row>
        <row r="30065">
          <cell r="B30065">
            <v>237.81</v>
          </cell>
          <cell r="C30065">
            <v>2015</v>
          </cell>
          <cell r="D30065" t="str">
            <v>420000  Loss on Sale of Assets</v>
          </cell>
          <cell r="E30065" t="str">
            <v>District 1</v>
          </cell>
          <cell r="F30065" t="str">
            <v>Water</v>
          </cell>
        </row>
        <row r="30066">
          <cell r="B30066">
            <v>261812.54</v>
          </cell>
          <cell r="C30066">
            <v>2015</v>
          </cell>
          <cell r="D30066" t="str">
            <v>420000  Loss on Sale of Assets</v>
          </cell>
          <cell r="E30066" t="str">
            <v>District 1</v>
          </cell>
          <cell r="F30066" t="str">
            <v>Water</v>
          </cell>
        </row>
        <row r="30067">
          <cell r="B30067">
            <v>68687.78</v>
          </cell>
          <cell r="C30067">
            <v>2015</v>
          </cell>
          <cell r="D30067" t="str">
            <v>420000  Loss on Sale of Assets</v>
          </cell>
          <cell r="E30067" t="str">
            <v>TOC</v>
          </cell>
          <cell r="F30067" t="str">
            <v>Water</v>
          </cell>
        </row>
        <row r="30068">
          <cell r="B30068">
            <v>16468.41</v>
          </cell>
          <cell r="C30068">
            <v>2015</v>
          </cell>
          <cell r="D30068" t="str">
            <v>420000  Loss on Sale of Assets</v>
          </cell>
          <cell r="E30068" t="str">
            <v>District 6</v>
          </cell>
          <cell r="F30068" t="str">
            <v>Water</v>
          </cell>
        </row>
        <row r="30069">
          <cell r="B30069">
            <v>4880.91</v>
          </cell>
          <cell r="C30069">
            <v>2015</v>
          </cell>
          <cell r="D30069" t="str">
            <v>420000  Loss on Sale of Assets</v>
          </cell>
          <cell r="E30069" t="str">
            <v>District 8</v>
          </cell>
          <cell r="F30069" t="str">
            <v>Water</v>
          </cell>
        </row>
        <row r="30070">
          <cell r="B30070">
            <v>160.6</v>
          </cell>
          <cell r="C30070">
            <v>2015</v>
          </cell>
          <cell r="D30070" t="str">
            <v>420000  Loss on Sale of Assets</v>
          </cell>
          <cell r="E30070" t="str">
            <v>District 8</v>
          </cell>
          <cell r="F30070" t="str">
            <v>Water</v>
          </cell>
        </row>
        <row r="30071">
          <cell r="B30071">
            <v>58340.639999999999</v>
          </cell>
          <cell r="C30071">
            <v>2015</v>
          </cell>
          <cell r="D30071" t="str">
            <v>420000  Loss on Sale of Assets</v>
          </cell>
          <cell r="E30071" t="str">
            <v>District 8</v>
          </cell>
          <cell r="F30071" t="str">
            <v>Water</v>
          </cell>
        </row>
        <row r="30072">
          <cell r="B30072">
            <v>42778.9</v>
          </cell>
          <cell r="C30072">
            <v>2015</v>
          </cell>
          <cell r="D30072" t="str">
            <v>420000  Loss on Sale of Assets</v>
          </cell>
          <cell r="E30072" t="str">
            <v>District 6</v>
          </cell>
          <cell r="F30072" t="str">
            <v>Water</v>
          </cell>
        </row>
        <row r="30073">
          <cell r="B30073">
            <v>3344.31</v>
          </cell>
          <cell r="C30073">
            <v>2015</v>
          </cell>
          <cell r="D30073" t="str">
            <v>420000  Loss on Sale of Assets</v>
          </cell>
          <cell r="E30073" t="str">
            <v>District 3</v>
          </cell>
          <cell r="F30073" t="str">
            <v>Water</v>
          </cell>
        </row>
        <row r="30074">
          <cell r="B30074">
            <v>4256.3599999999997</v>
          </cell>
          <cell r="C30074">
            <v>2015</v>
          </cell>
          <cell r="D30074" t="str">
            <v>420000  Loss on Sale of Assets</v>
          </cell>
          <cell r="E30074" t="str">
            <v>District 3</v>
          </cell>
          <cell r="F30074" t="str">
            <v>Water</v>
          </cell>
        </row>
        <row r="30075">
          <cell r="B30075">
            <v>475.84</v>
          </cell>
          <cell r="C30075">
            <v>2015</v>
          </cell>
          <cell r="D30075" t="str">
            <v>420000  Loss on Sale of Assets</v>
          </cell>
          <cell r="E30075" t="str">
            <v>District 3</v>
          </cell>
          <cell r="F30075" t="str">
            <v>Water</v>
          </cell>
        </row>
        <row r="30076">
          <cell r="B30076">
            <v>16732.25</v>
          </cell>
          <cell r="C30076">
            <v>2015</v>
          </cell>
          <cell r="D30076" t="str">
            <v>420000  Loss on Sale of Assets</v>
          </cell>
          <cell r="E30076" t="str">
            <v>District 3</v>
          </cell>
          <cell r="F30076" t="str">
            <v>Water</v>
          </cell>
        </row>
        <row r="30077">
          <cell r="B30077">
            <v>133.38</v>
          </cell>
          <cell r="C30077">
            <v>2015</v>
          </cell>
          <cell r="D30077" t="str">
            <v>420000  Loss on Sale of Assets</v>
          </cell>
          <cell r="E30077" t="str">
            <v>District 4</v>
          </cell>
          <cell r="F30077" t="str">
            <v>Water</v>
          </cell>
        </row>
        <row r="30078">
          <cell r="B30078">
            <v>24251.759999999998</v>
          </cell>
          <cell r="C30078">
            <v>2015</v>
          </cell>
          <cell r="D30078" t="str">
            <v>420000  Loss on Sale of Assets</v>
          </cell>
          <cell r="E30078" t="str">
            <v>District 4</v>
          </cell>
          <cell r="F30078" t="str">
            <v>Water</v>
          </cell>
        </row>
        <row r="30079">
          <cell r="B30079">
            <v>501.17</v>
          </cell>
          <cell r="C30079">
            <v>2015</v>
          </cell>
          <cell r="D30079" t="str">
            <v>420000  Loss on Sale of Assets</v>
          </cell>
          <cell r="E30079" t="str">
            <v>District 4</v>
          </cell>
          <cell r="F30079" t="str">
            <v>Water</v>
          </cell>
        </row>
        <row r="30080">
          <cell r="B30080">
            <v>55277</v>
          </cell>
          <cell r="C30080">
            <v>2015</v>
          </cell>
          <cell r="D30080" t="str">
            <v>420000  Loss on Sale of Assets</v>
          </cell>
          <cell r="E30080" t="str">
            <v>District 4</v>
          </cell>
          <cell r="F30080" t="str">
            <v>Water</v>
          </cell>
        </row>
        <row r="30081">
          <cell r="B30081">
            <v>12149.59</v>
          </cell>
          <cell r="C30081">
            <v>2015</v>
          </cell>
          <cell r="D30081" t="str">
            <v>420000  Loss on Sale of Assets</v>
          </cell>
          <cell r="E30081" t="str">
            <v>District 4</v>
          </cell>
          <cell r="F30081" t="str">
            <v>Water</v>
          </cell>
        </row>
        <row r="30082">
          <cell r="B30082">
            <v>2373.71</v>
          </cell>
          <cell r="C30082">
            <v>2015</v>
          </cell>
          <cell r="D30082" t="str">
            <v>420000  Loss on Sale of Assets</v>
          </cell>
          <cell r="E30082" t="str">
            <v>District 4</v>
          </cell>
          <cell r="F30082" t="str">
            <v>Water</v>
          </cell>
        </row>
        <row r="30083">
          <cell r="B30083">
            <v>158.15</v>
          </cell>
          <cell r="C30083">
            <v>2015</v>
          </cell>
          <cell r="D30083" t="str">
            <v>420000  Loss on Sale of Assets</v>
          </cell>
          <cell r="E30083" t="str">
            <v>District 8</v>
          </cell>
          <cell r="F30083" t="str">
            <v>Water</v>
          </cell>
        </row>
        <row r="30084">
          <cell r="B30084">
            <v>101.64</v>
          </cell>
          <cell r="C30084">
            <v>2015</v>
          </cell>
          <cell r="D30084" t="str">
            <v>420000  Loss on Sale of Assets</v>
          </cell>
          <cell r="E30084" t="str">
            <v>District 8</v>
          </cell>
          <cell r="F30084" t="str">
            <v>Water</v>
          </cell>
        </row>
        <row r="30085">
          <cell r="B30085">
            <v>172.56</v>
          </cell>
          <cell r="C30085">
            <v>2015</v>
          </cell>
          <cell r="D30085" t="str">
            <v>420000  Loss on Sale of Assets</v>
          </cell>
          <cell r="E30085" t="str">
            <v>District 8</v>
          </cell>
          <cell r="F30085" t="str">
            <v>Water</v>
          </cell>
        </row>
        <row r="30086">
          <cell r="B30086">
            <v>812.26</v>
          </cell>
          <cell r="C30086">
            <v>2015</v>
          </cell>
          <cell r="D30086" t="str">
            <v>420000  Loss on Sale of Assets</v>
          </cell>
          <cell r="E30086" t="str">
            <v>District 8</v>
          </cell>
          <cell r="F30086" t="str">
            <v>Water</v>
          </cell>
        </row>
        <row r="30087">
          <cell r="B30087">
            <v>8411.36</v>
          </cell>
          <cell r="C30087">
            <v>2015</v>
          </cell>
          <cell r="D30087" t="str">
            <v>420000  Loss on Sale of Assets</v>
          </cell>
          <cell r="E30087" t="str">
            <v>District 6</v>
          </cell>
          <cell r="F30087" t="str">
            <v>Water</v>
          </cell>
        </row>
        <row r="30088">
          <cell r="B30088">
            <v>4425.3100000000004</v>
          </cell>
          <cell r="C30088">
            <v>2015</v>
          </cell>
          <cell r="D30088" t="str">
            <v>420000  Loss on Sale of Assets</v>
          </cell>
          <cell r="E30088" t="str">
            <v>District 6</v>
          </cell>
          <cell r="F30088" t="str">
            <v>Water</v>
          </cell>
        </row>
        <row r="30089">
          <cell r="B30089">
            <v>1389.92</v>
          </cell>
          <cell r="C30089">
            <v>2015</v>
          </cell>
          <cell r="D30089" t="str">
            <v>420000  Loss on Sale of Assets</v>
          </cell>
          <cell r="E30089" t="str">
            <v>District 6</v>
          </cell>
          <cell r="F30089" t="str">
            <v>Water</v>
          </cell>
        </row>
        <row r="30090">
          <cell r="B30090">
            <v>35719.17</v>
          </cell>
          <cell r="C30090">
            <v>2015</v>
          </cell>
          <cell r="D30090" t="str">
            <v>420000  Loss on Sale of Assets</v>
          </cell>
          <cell r="E30090" t="str">
            <v>District 6</v>
          </cell>
          <cell r="F30090" t="str">
            <v>Water</v>
          </cell>
        </row>
        <row r="30091">
          <cell r="B30091">
            <v>2209.65</v>
          </cell>
          <cell r="C30091">
            <v>2015</v>
          </cell>
          <cell r="D30091" t="str">
            <v>420000  Loss on Sale of Assets</v>
          </cell>
          <cell r="E30091" t="str">
            <v>District 6</v>
          </cell>
          <cell r="F30091" t="str">
            <v>Water</v>
          </cell>
        </row>
        <row r="30092">
          <cell r="B30092">
            <v>4728.1899999999996</v>
          </cell>
          <cell r="C30092">
            <v>2015</v>
          </cell>
          <cell r="D30092" t="str">
            <v>420000  Loss on Sale of Assets</v>
          </cell>
          <cell r="E30092" t="str">
            <v>District 6</v>
          </cell>
          <cell r="F30092" t="str">
            <v>Water</v>
          </cell>
        </row>
        <row r="30093">
          <cell r="B30093">
            <v>116541.9</v>
          </cell>
          <cell r="C30093">
            <v>2015</v>
          </cell>
          <cell r="D30093" t="str">
            <v>420000  Loss on Sale of Assets</v>
          </cell>
          <cell r="E30093" t="str">
            <v>District 6</v>
          </cell>
          <cell r="F30093" t="str">
            <v>Water</v>
          </cell>
        </row>
        <row r="30094">
          <cell r="B30094">
            <v>615.25</v>
          </cell>
          <cell r="C30094">
            <v>2015</v>
          </cell>
          <cell r="D30094" t="str">
            <v>420000  Loss on Sale of Assets</v>
          </cell>
          <cell r="E30094" t="str">
            <v>District 8</v>
          </cell>
          <cell r="F30094" t="str">
            <v>Water</v>
          </cell>
        </row>
        <row r="30095">
          <cell r="B30095">
            <v>704.47</v>
          </cell>
          <cell r="C30095">
            <v>2015</v>
          </cell>
          <cell r="D30095" t="str">
            <v>420000  Loss on Sale of Assets</v>
          </cell>
          <cell r="E30095" t="str">
            <v>District 8</v>
          </cell>
          <cell r="F30095" t="str">
            <v>Water</v>
          </cell>
        </row>
        <row r="30096">
          <cell r="B30096">
            <v>16313.19</v>
          </cell>
          <cell r="C30096">
            <v>2015</v>
          </cell>
          <cell r="D30096" t="str">
            <v>420000  Loss on Sale of Assets</v>
          </cell>
          <cell r="E30096" t="str">
            <v>District 8</v>
          </cell>
          <cell r="F30096" t="str">
            <v>Water</v>
          </cell>
        </row>
        <row r="30097">
          <cell r="B30097">
            <v>116070.06</v>
          </cell>
          <cell r="C30097">
            <v>2015</v>
          </cell>
          <cell r="D30097" t="str">
            <v>420000  Loss on Sale of Assets</v>
          </cell>
          <cell r="E30097" t="str">
            <v>District 8</v>
          </cell>
          <cell r="F30097" t="str">
            <v>Water</v>
          </cell>
        </row>
        <row r="30098">
          <cell r="B30098">
            <v>96.97</v>
          </cell>
          <cell r="C30098">
            <v>2015</v>
          </cell>
          <cell r="D30098" t="str">
            <v>420000  Loss on Sale of Assets</v>
          </cell>
          <cell r="E30098" t="str">
            <v>District 8</v>
          </cell>
          <cell r="F30098" t="str">
            <v>Water</v>
          </cell>
        </row>
        <row r="30099">
          <cell r="B30099">
            <v>66083.320000000007</v>
          </cell>
          <cell r="C30099">
            <v>2015</v>
          </cell>
          <cell r="D30099" t="str">
            <v>420000  Loss on Sale of Assets</v>
          </cell>
          <cell r="E30099" t="str">
            <v>District 8</v>
          </cell>
          <cell r="F30099" t="str">
            <v>Water</v>
          </cell>
        </row>
        <row r="30100">
          <cell r="B30100">
            <v>1052.8800000000001</v>
          </cell>
          <cell r="C30100">
            <v>2015</v>
          </cell>
          <cell r="D30100" t="str">
            <v>420000  Loss on Sale of Assets</v>
          </cell>
          <cell r="E30100" t="str">
            <v>District 8</v>
          </cell>
          <cell r="F30100" t="str">
            <v>Water</v>
          </cell>
        </row>
        <row r="30101">
          <cell r="B30101">
            <v>339.38</v>
          </cell>
          <cell r="C30101">
            <v>2015</v>
          </cell>
          <cell r="D30101" t="str">
            <v>420000  Loss on Sale of Assets</v>
          </cell>
          <cell r="E30101" t="str">
            <v>District 8</v>
          </cell>
          <cell r="F30101" t="str">
            <v>Water</v>
          </cell>
        </row>
        <row r="30102">
          <cell r="B30102">
            <v>13.52</v>
          </cell>
          <cell r="C30102">
            <v>2015</v>
          </cell>
          <cell r="D30102" t="str">
            <v>420000  Loss on Sale of Assets</v>
          </cell>
          <cell r="E30102" t="e">
            <v>#N/A</v>
          </cell>
          <cell r="F30102" t="str">
            <v>Sewer</v>
          </cell>
        </row>
        <row r="30103">
          <cell r="B30103">
            <v>52524.65</v>
          </cell>
          <cell r="C30103">
            <v>2015</v>
          </cell>
          <cell r="D30103" t="str">
            <v>420000  Loss on Sale of Assets</v>
          </cell>
          <cell r="E30103" t="str">
            <v>Informal Settlements</v>
          </cell>
          <cell r="F30103" t="str">
            <v>Sewer</v>
          </cell>
        </row>
        <row r="30104">
          <cell r="B30104">
            <v>123.32</v>
          </cell>
          <cell r="C30104">
            <v>2015</v>
          </cell>
          <cell r="D30104" t="str">
            <v>420000  Loss on Sale of Assets</v>
          </cell>
          <cell r="E30104" t="str">
            <v>Planning &amp; Design</v>
          </cell>
          <cell r="F30104" t="str">
            <v>Sewer</v>
          </cell>
        </row>
        <row r="30105">
          <cell r="B30105">
            <v>1502.8</v>
          </cell>
          <cell r="C30105">
            <v>2015</v>
          </cell>
          <cell r="D30105" t="str">
            <v>420000  Loss on Sale of Assets</v>
          </cell>
          <cell r="E30105" t="str">
            <v>Planning &amp; Design</v>
          </cell>
          <cell r="F30105" t="str">
            <v>Sewer</v>
          </cell>
        </row>
        <row r="30106">
          <cell r="B30106">
            <v>1691.1</v>
          </cell>
          <cell r="C30106">
            <v>2015</v>
          </cell>
          <cell r="D30106" t="str">
            <v>420000  Loss on Sale of Assets</v>
          </cell>
          <cell r="E30106" t="str">
            <v>TOC</v>
          </cell>
          <cell r="F30106" t="str">
            <v>Sewer</v>
          </cell>
        </row>
        <row r="30107">
          <cell r="B30107">
            <v>116.12</v>
          </cell>
          <cell r="C30107">
            <v>2015</v>
          </cell>
          <cell r="D30107" t="str">
            <v>420000  Loss on Sale of Assets</v>
          </cell>
          <cell r="E30107" t="str">
            <v>Informal Settlements</v>
          </cell>
          <cell r="F30107" t="str">
            <v>Sewer</v>
          </cell>
        </row>
        <row r="30108">
          <cell r="B30108">
            <v>203616.82</v>
          </cell>
          <cell r="C30108">
            <v>2015</v>
          </cell>
          <cell r="D30108" t="str">
            <v>420000  Loss on Sale of Assets</v>
          </cell>
          <cell r="E30108" t="str">
            <v>Logistics</v>
          </cell>
          <cell r="F30108" t="str">
            <v>Sewer</v>
          </cell>
        </row>
        <row r="30109">
          <cell r="B30109">
            <v>105966.39999999999</v>
          </cell>
          <cell r="C30109">
            <v>2015</v>
          </cell>
          <cell r="D30109" t="str">
            <v>420000  Loss on Sale of Assets</v>
          </cell>
          <cell r="E30109" t="str">
            <v>Logistics</v>
          </cell>
          <cell r="F30109" t="str">
            <v>Sewer</v>
          </cell>
        </row>
        <row r="30110">
          <cell r="B30110">
            <v>116.25</v>
          </cell>
          <cell r="C30110">
            <v>2015</v>
          </cell>
          <cell r="D30110" t="str">
            <v>420000  Loss on Sale of Assets</v>
          </cell>
          <cell r="E30110" t="str">
            <v>Logistics</v>
          </cell>
          <cell r="F30110" t="str">
            <v>Sewer</v>
          </cell>
        </row>
        <row r="30111">
          <cell r="B30111">
            <v>360.19</v>
          </cell>
          <cell r="C30111">
            <v>2015</v>
          </cell>
          <cell r="D30111" t="str">
            <v>420000  Loss on Sale of Assets</v>
          </cell>
          <cell r="E30111" t="str">
            <v>Logistics</v>
          </cell>
          <cell r="F30111" t="str">
            <v>Sewer</v>
          </cell>
        </row>
        <row r="30112">
          <cell r="B30112">
            <v>327.56</v>
          </cell>
          <cell r="C30112">
            <v>2015</v>
          </cell>
          <cell r="D30112" t="str">
            <v>420000  Loss on Sale of Assets</v>
          </cell>
          <cell r="E30112" t="str">
            <v>Logistics</v>
          </cell>
          <cell r="F30112" t="str">
            <v>Sewer</v>
          </cell>
        </row>
        <row r="30113">
          <cell r="B30113">
            <v>2864.08</v>
          </cell>
          <cell r="C30113">
            <v>2015</v>
          </cell>
          <cell r="D30113" t="str">
            <v>420000  Loss on Sale of Assets</v>
          </cell>
          <cell r="E30113" t="str">
            <v>District 1</v>
          </cell>
          <cell r="F30113" t="str">
            <v>Sewer</v>
          </cell>
        </row>
        <row r="30114">
          <cell r="B30114">
            <v>18827.5</v>
          </cell>
          <cell r="C30114">
            <v>2015</v>
          </cell>
          <cell r="D30114" t="str">
            <v>420000  Loss on Sale of Assets</v>
          </cell>
          <cell r="E30114" t="str">
            <v>District 7</v>
          </cell>
          <cell r="F30114" t="str">
            <v>Sewer</v>
          </cell>
        </row>
        <row r="30115">
          <cell r="B30115">
            <v>24368.62</v>
          </cell>
          <cell r="C30115">
            <v>2015</v>
          </cell>
          <cell r="D30115" t="str">
            <v>420000  Loss on Sale of Assets</v>
          </cell>
          <cell r="E30115" t="str">
            <v>District 6</v>
          </cell>
          <cell r="F30115" t="str">
            <v>Sewer</v>
          </cell>
        </row>
        <row r="30116">
          <cell r="B30116">
            <v>1178.1099999999999</v>
          </cell>
          <cell r="C30116">
            <v>2015</v>
          </cell>
          <cell r="D30116" t="str">
            <v>420000  Loss on Sale of Assets</v>
          </cell>
          <cell r="E30116" t="str">
            <v>District 7</v>
          </cell>
          <cell r="F30116" t="str">
            <v>Sewer</v>
          </cell>
        </row>
        <row r="30117">
          <cell r="B30117">
            <v>30.16</v>
          </cell>
          <cell r="C30117">
            <v>2015</v>
          </cell>
          <cell r="D30117" t="str">
            <v>420000  Loss on Sale of Assets</v>
          </cell>
          <cell r="E30117" t="str">
            <v>TOC</v>
          </cell>
          <cell r="F30117" t="str">
            <v>Sewer</v>
          </cell>
        </row>
        <row r="30118">
          <cell r="B30118">
            <v>31973.15</v>
          </cell>
          <cell r="C30118">
            <v>2015</v>
          </cell>
          <cell r="D30118" t="str">
            <v>420000  Loss on Sale of Assets</v>
          </cell>
          <cell r="E30118" t="str">
            <v>District 3</v>
          </cell>
          <cell r="F30118" t="str">
            <v>Sewer</v>
          </cell>
        </row>
        <row r="30119">
          <cell r="B30119">
            <v>475.92</v>
          </cell>
          <cell r="C30119">
            <v>2015</v>
          </cell>
          <cell r="D30119" t="str">
            <v>420000  Loss on Sale of Assets</v>
          </cell>
          <cell r="E30119" t="str">
            <v>District 3</v>
          </cell>
          <cell r="F30119" t="str">
            <v>Sewer</v>
          </cell>
        </row>
        <row r="30120">
          <cell r="B30120">
            <v>44894.49</v>
          </cell>
          <cell r="C30120">
            <v>2015</v>
          </cell>
          <cell r="D30120" t="str">
            <v>420000  Loss on Sale of Assets</v>
          </cell>
          <cell r="E30120" t="str">
            <v>District 4</v>
          </cell>
          <cell r="F30120" t="str">
            <v>Sewer</v>
          </cell>
        </row>
        <row r="30121">
          <cell r="B30121">
            <v>39765.870000000003</v>
          </cell>
          <cell r="C30121">
            <v>2015</v>
          </cell>
          <cell r="D30121" t="str">
            <v>420000  Loss on Sale of Assets</v>
          </cell>
          <cell r="E30121" t="str">
            <v>District 4</v>
          </cell>
          <cell r="F30121" t="str">
            <v>Sewer</v>
          </cell>
        </row>
        <row r="30122">
          <cell r="B30122">
            <v>23.88</v>
          </cell>
          <cell r="C30122">
            <v>2015</v>
          </cell>
          <cell r="D30122" t="str">
            <v>420000  Loss on Sale of Assets</v>
          </cell>
          <cell r="E30122" t="str">
            <v>District 4</v>
          </cell>
          <cell r="F30122" t="str">
            <v>Sewer</v>
          </cell>
        </row>
        <row r="30123">
          <cell r="B30123">
            <v>1353.6</v>
          </cell>
          <cell r="C30123">
            <v>2015</v>
          </cell>
          <cell r="D30123" t="str">
            <v>420000  Loss on Sale of Assets</v>
          </cell>
          <cell r="E30123" t="str">
            <v>District 4</v>
          </cell>
          <cell r="F30123" t="str">
            <v>Sewer</v>
          </cell>
        </row>
        <row r="30124">
          <cell r="B30124">
            <v>3472.55</v>
          </cell>
          <cell r="C30124">
            <v>2015</v>
          </cell>
          <cell r="D30124" t="str">
            <v>420000  Loss on Sale of Assets</v>
          </cell>
          <cell r="E30124" t="str">
            <v>District 6</v>
          </cell>
          <cell r="F30124" t="str">
            <v>Sewer</v>
          </cell>
        </row>
        <row r="30125">
          <cell r="B30125">
            <v>1938.22</v>
          </cell>
          <cell r="C30125">
            <v>2015</v>
          </cell>
          <cell r="D30125" t="str">
            <v>420000  Loss on Sale of Assets</v>
          </cell>
          <cell r="E30125" t="str">
            <v>District 6</v>
          </cell>
          <cell r="F30125" t="str">
            <v>Sewer</v>
          </cell>
        </row>
        <row r="30126">
          <cell r="B30126">
            <v>6455.09</v>
          </cell>
          <cell r="C30126">
            <v>2015</v>
          </cell>
          <cell r="D30126" t="str">
            <v>420000  Loss on Sale of Assets</v>
          </cell>
          <cell r="E30126" t="str">
            <v>District 6</v>
          </cell>
          <cell r="F30126" t="str">
            <v>Sewer</v>
          </cell>
        </row>
        <row r="30127">
          <cell r="B30127">
            <v>334.32</v>
          </cell>
          <cell r="C30127">
            <v>2015</v>
          </cell>
          <cell r="D30127" t="str">
            <v>420000  Loss on Sale of Assets</v>
          </cell>
          <cell r="E30127" t="str">
            <v>District 6</v>
          </cell>
          <cell r="F30127" t="str">
            <v>Sewer</v>
          </cell>
        </row>
        <row r="30128">
          <cell r="B30128">
            <v>129.47</v>
          </cell>
          <cell r="C30128">
            <v>2015</v>
          </cell>
          <cell r="D30128" t="str">
            <v>420000  Loss on Sale of Assets</v>
          </cell>
          <cell r="E30128" t="str">
            <v>District 6</v>
          </cell>
          <cell r="F30128" t="str">
            <v>Sewer</v>
          </cell>
        </row>
        <row r="30129">
          <cell r="B30129">
            <v>3295.41</v>
          </cell>
          <cell r="C30129">
            <v>2015</v>
          </cell>
          <cell r="D30129" t="str">
            <v>420000  Loss on Sale of Assets</v>
          </cell>
          <cell r="E30129" t="str">
            <v>District 6</v>
          </cell>
          <cell r="F30129" t="str">
            <v>Sewer</v>
          </cell>
        </row>
        <row r="30130">
          <cell r="B30130">
            <v>43.58</v>
          </cell>
          <cell r="C30130">
            <v>2015</v>
          </cell>
          <cell r="D30130" t="str">
            <v>420000  Loss on Sale of Assets</v>
          </cell>
          <cell r="E30130" t="str">
            <v>District 7</v>
          </cell>
          <cell r="F30130" t="str">
            <v>Sewer</v>
          </cell>
        </row>
        <row r="30131">
          <cell r="B30131">
            <v>268042.49</v>
          </cell>
          <cell r="C30131">
            <v>2015</v>
          </cell>
          <cell r="D30131" t="str">
            <v>420000  Loss on Sale of Assets</v>
          </cell>
          <cell r="E30131" t="str">
            <v>District 7</v>
          </cell>
          <cell r="F30131" t="str">
            <v>Sewer</v>
          </cell>
        </row>
        <row r="30132">
          <cell r="B30132">
            <v>304.92</v>
          </cell>
          <cell r="C30132">
            <v>2015</v>
          </cell>
          <cell r="D30132" t="str">
            <v>420000  Loss on Sale of Assets</v>
          </cell>
          <cell r="E30132" t="str">
            <v>District 7</v>
          </cell>
          <cell r="F30132" t="str">
            <v>Sewer</v>
          </cell>
        </row>
        <row r="30133">
          <cell r="B30133">
            <v>21.54</v>
          </cell>
          <cell r="C30133">
            <v>2015</v>
          </cell>
          <cell r="D30133" t="str">
            <v>420000  Loss on Sale of Assets</v>
          </cell>
          <cell r="E30133" t="str">
            <v>District 7</v>
          </cell>
          <cell r="F30133" t="str">
            <v>Sewer</v>
          </cell>
        </row>
        <row r="30134">
          <cell r="B30134">
            <v>24965.11</v>
          </cell>
          <cell r="C30134">
            <v>2015</v>
          </cell>
          <cell r="D30134" t="str">
            <v>420000  Loss on Sale of Assets</v>
          </cell>
          <cell r="E30134" t="str">
            <v>Logistics</v>
          </cell>
          <cell r="F30134" t="str">
            <v>Water</v>
          </cell>
        </row>
        <row r="30135">
          <cell r="B30135">
            <v>7728.88</v>
          </cell>
          <cell r="C30135">
            <v>2015</v>
          </cell>
          <cell r="D30135" t="str">
            <v>420000  Loss on Sale of Assets</v>
          </cell>
          <cell r="E30135" t="str">
            <v>Informal Settlements</v>
          </cell>
          <cell r="F30135" t="str">
            <v>Water</v>
          </cell>
        </row>
        <row r="30136">
          <cell r="B30136">
            <v>31581.53</v>
          </cell>
          <cell r="C30136">
            <v>2015</v>
          </cell>
          <cell r="D30136" t="str">
            <v>420000  Loss on Sale of Assets</v>
          </cell>
          <cell r="E30136" t="str">
            <v>Planning &amp; Design</v>
          </cell>
          <cell r="F30136" t="str">
            <v>Water</v>
          </cell>
        </row>
        <row r="30137">
          <cell r="B30137">
            <v>159037.5</v>
          </cell>
          <cell r="C30137">
            <v>2015</v>
          </cell>
          <cell r="D30137" t="str">
            <v>420000  Loss on Sale of Assets</v>
          </cell>
          <cell r="E30137" t="str">
            <v>TOC</v>
          </cell>
          <cell r="F30137" t="str">
            <v>Water</v>
          </cell>
        </row>
        <row r="30138">
          <cell r="B30138">
            <v>11444.21</v>
          </cell>
          <cell r="C30138">
            <v>2015</v>
          </cell>
          <cell r="D30138" t="str">
            <v>420000  Loss on Sale of Assets</v>
          </cell>
          <cell r="E30138" t="str">
            <v>Informal Settlements</v>
          </cell>
          <cell r="F30138" t="str">
            <v>Water</v>
          </cell>
        </row>
        <row r="30139">
          <cell r="B30139">
            <v>781.45</v>
          </cell>
          <cell r="C30139">
            <v>2015</v>
          </cell>
          <cell r="D30139" t="str">
            <v>420000  Loss on Sale of Assets</v>
          </cell>
          <cell r="E30139" t="str">
            <v>TOC</v>
          </cell>
          <cell r="F30139" t="str">
            <v>Water</v>
          </cell>
        </row>
        <row r="30140">
          <cell r="B30140">
            <v>52.79</v>
          </cell>
          <cell r="C30140">
            <v>2015</v>
          </cell>
          <cell r="D30140" t="str">
            <v>420000  Loss on Sale of Assets</v>
          </cell>
          <cell r="E30140" t="str">
            <v>Logistics</v>
          </cell>
          <cell r="F30140" t="str">
            <v>Water</v>
          </cell>
        </row>
        <row r="30141">
          <cell r="B30141">
            <v>68455.990000000005</v>
          </cell>
          <cell r="C30141">
            <v>2015</v>
          </cell>
          <cell r="D30141" t="str">
            <v>420000  Loss on Sale of Assets</v>
          </cell>
          <cell r="E30141" t="str">
            <v>Logistics</v>
          </cell>
          <cell r="F30141" t="str">
            <v>Water</v>
          </cell>
        </row>
        <row r="30142">
          <cell r="B30142">
            <v>11037.79</v>
          </cell>
          <cell r="C30142">
            <v>2015</v>
          </cell>
          <cell r="D30142" t="str">
            <v>420000  Loss on Sale of Assets</v>
          </cell>
          <cell r="E30142" t="str">
            <v>Logistics</v>
          </cell>
          <cell r="F30142" t="str">
            <v>Water</v>
          </cell>
        </row>
        <row r="30143">
          <cell r="B30143">
            <v>356654.88</v>
          </cell>
          <cell r="C30143">
            <v>2015</v>
          </cell>
          <cell r="D30143" t="str">
            <v>420000  Loss on Sale of Assets</v>
          </cell>
          <cell r="E30143" t="str">
            <v>Logistics</v>
          </cell>
          <cell r="F30143" t="str">
            <v>Water</v>
          </cell>
        </row>
        <row r="30144">
          <cell r="B30144">
            <v>1582.6</v>
          </cell>
          <cell r="C30144">
            <v>2015</v>
          </cell>
          <cell r="D30144" t="str">
            <v>420000  Loss on Sale of Assets</v>
          </cell>
          <cell r="E30144" t="str">
            <v>Logistics</v>
          </cell>
          <cell r="F30144" t="str">
            <v>Water</v>
          </cell>
        </row>
        <row r="30145">
          <cell r="B30145">
            <v>3090843.92</v>
          </cell>
          <cell r="C30145">
            <v>2015</v>
          </cell>
          <cell r="D30145" t="str">
            <v>420000  Loss on Sale of Assets</v>
          </cell>
          <cell r="E30145" t="e">
            <v>#N/A</v>
          </cell>
          <cell r="F30145" t="e">
            <v>#VALUE!</v>
          </cell>
        </row>
        <row r="30146">
          <cell r="B30146">
            <v>23061.08</v>
          </cell>
          <cell r="C30146">
            <v>2015</v>
          </cell>
          <cell r="D30146" t="str">
            <v>420000  Loss on Sale of Assets</v>
          </cell>
          <cell r="E30146" t="str">
            <v>Logistics</v>
          </cell>
          <cell r="F30146" t="str">
            <v>Water</v>
          </cell>
        </row>
        <row r="30147">
          <cell r="B30147">
            <v>150696.64000000001</v>
          </cell>
          <cell r="C30147">
            <v>2015</v>
          </cell>
          <cell r="D30147" t="str">
            <v>420000  Loss on Sale of Assets</v>
          </cell>
          <cell r="E30147" t="str">
            <v>District 1</v>
          </cell>
          <cell r="F30147" t="str">
            <v>Water</v>
          </cell>
        </row>
        <row r="30148">
          <cell r="B30148">
            <v>9459499.6699999999</v>
          </cell>
          <cell r="C30148">
            <v>2015</v>
          </cell>
          <cell r="D30148" t="str">
            <v>420000  Loss on Sale of Assets</v>
          </cell>
          <cell r="E30148" t="str">
            <v>District 1</v>
          </cell>
          <cell r="F30148" t="str">
            <v>Water</v>
          </cell>
        </row>
        <row r="30149">
          <cell r="B30149">
            <v>20.8</v>
          </cell>
          <cell r="C30149">
            <v>2015</v>
          </cell>
          <cell r="D30149" t="str">
            <v>420000  Loss on Sale of Assets</v>
          </cell>
          <cell r="E30149" t="str">
            <v>District 1</v>
          </cell>
          <cell r="F30149" t="str">
            <v>Water</v>
          </cell>
        </row>
        <row r="30150">
          <cell r="B30150">
            <v>10164.65</v>
          </cell>
          <cell r="C30150">
            <v>2015</v>
          </cell>
          <cell r="D30150" t="str">
            <v>420000  Loss on Sale of Assets</v>
          </cell>
          <cell r="E30150" t="str">
            <v>District 1</v>
          </cell>
          <cell r="F30150" t="str">
            <v>Water</v>
          </cell>
        </row>
        <row r="30151">
          <cell r="B30151">
            <v>135.37</v>
          </cell>
          <cell r="C30151">
            <v>2015</v>
          </cell>
          <cell r="D30151" t="str">
            <v>420000  Loss on Sale of Assets</v>
          </cell>
          <cell r="E30151" t="str">
            <v>TOC</v>
          </cell>
          <cell r="F30151" t="str">
            <v>Water</v>
          </cell>
        </row>
        <row r="30152">
          <cell r="B30152">
            <v>2174.59</v>
          </cell>
          <cell r="C30152">
            <v>2015</v>
          </cell>
          <cell r="D30152" t="str">
            <v>420000  Loss on Sale of Assets</v>
          </cell>
          <cell r="E30152" t="str">
            <v>District 6</v>
          </cell>
          <cell r="F30152" t="str">
            <v>Water</v>
          </cell>
        </row>
        <row r="30153">
          <cell r="B30153">
            <v>711403.75</v>
          </cell>
          <cell r="C30153">
            <v>2015</v>
          </cell>
          <cell r="D30153" t="str">
            <v>420000  Loss on Sale of Assets</v>
          </cell>
          <cell r="E30153" t="str">
            <v>District 8</v>
          </cell>
          <cell r="F30153" t="str">
            <v>Water</v>
          </cell>
        </row>
        <row r="30154">
          <cell r="B30154">
            <v>6242.57</v>
          </cell>
          <cell r="C30154">
            <v>2015</v>
          </cell>
          <cell r="D30154" t="str">
            <v>420000  Loss on Sale of Assets</v>
          </cell>
          <cell r="E30154" t="str">
            <v>District 8</v>
          </cell>
          <cell r="F30154" t="str">
            <v>Water</v>
          </cell>
        </row>
        <row r="30155">
          <cell r="B30155">
            <v>580126.25</v>
          </cell>
          <cell r="C30155">
            <v>2015</v>
          </cell>
          <cell r="D30155" t="str">
            <v>420000  Loss on Sale of Assets</v>
          </cell>
          <cell r="E30155" t="str">
            <v>District 6</v>
          </cell>
          <cell r="F30155" t="str">
            <v>Water</v>
          </cell>
        </row>
        <row r="30156">
          <cell r="B30156">
            <v>353.79</v>
          </cell>
          <cell r="C30156">
            <v>2015</v>
          </cell>
          <cell r="D30156" t="str">
            <v>420000  Loss on Sale of Assets</v>
          </cell>
          <cell r="E30156" t="str">
            <v>District 3</v>
          </cell>
          <cell r="F30156" t="str">
            <v>Water</v>
          </cell>
        </row>
        <row r="30157">
          <cell r="B30157">
            <v>3523.02</v>
          </cell>
          <cell r="C30157">
            <v>2015</v>
          </cell>
          <cell r="D30157" t="str">
            <v>420000  Loss on Sale of Assets</v>
          </cell>
          <cell r="E30157" t="str">
            <v>District 3</v>
          </cell>
          <cell r="F30157" t="str">
            <v>Water</v>
          </cell>
        </row>
        <row r="30158">
          <cell r="B30158">
            <v>117.78</v>
          </cell>
          <cell r="C30158">
            <v>2015</v>
          </cell>
          <cell r="D30158" t="str">
            <v>420000  Loss on Sale of Assets</v>
          </cell>
          <cell r="E30158" t="str">
            <v>District 3</v>
          </cell>
          <cell r="F30158" t="str">
            <v>Water</v>
          </cell>
        </row>
        <row r="30159">
          <cell r="B30159">
            <v>63719.360000000001</v>
          </cell>
          <cell r="C30159">
            <v>2015</v>
          </cell>
          <cell r="D30159" t="str">
            <v>420000  Loss on Sale of Assets</v>
          </cell>
          <cell r="E30159" t="str">
            <v>District 3</v>
          </cell>
          <cell r="F30159" t="str">
            <v>Water</v>
          </cell>
        </row>
        <row r="30160">
          <cell r="B30160">
            <v>204083.16</v>
          </cell>
          <cell r="C30160">
            <v>2015</v>
          </cell>
          <cell r="D30160" t="str">
            <v>420000  Loss on Sale of Assets</v>
          </cell>
          <cell r="E30160" t="str">
            <v>District 4</v>
          </cell>
          <cell r="F30160" t="str">
            <v>Water</v>
          </cell>
        </row>
        <row r="30161">
          <cell r="B30161">
            <v>1156045.3799999999</v>
          </cell>
          <cell r="C30161">
            <v>2015</v>
          </cell>
          <cell r="D30161" t="str">
            <v>420000  Loss on Sale of Assets</v>
          </cell>
          <cell r="E30161" t="str">
            <v>District 4</v>
          </cell>
          <cell r="F30161" t="str">
            <v>Water</v>
          </cell>
        </row>
        <row r="30162">
          <cell r="B30162">
            <v>426521.8</v>
          </cell>
          <cell r="C30162">
            <v>2015</v>
          </cell>
          <cell r="D30162" t="str">
            <v>420000  Loss on Sale of Assets</v>
          </cell>
          <cell r="E30162" t="str">
            <v>District 4</v>
          </cell>
          <cell r="F30162" t="str">
            <v>Water</v>
          </cell>
        </row>
        <row r="30163">
          <cell r="B30163">
            <v>18798.52</v>
          </cell>
          <cell r="C30163">
            <v>2015</v>
          </cell>
          <cell r="D30163" t="str">
            <v>420000  Loss on Sale of Assets</v>
          </cell>
          <cell r="E30163" t="str">
            <v>District 4</v>
          </cell>
          <cell r="F30163" t="str">
            <v>Water</v>
          </cell>
        </row>
        <row r="30164">
          <cell r="B30164">
            <v>1247.23</v>
          </cell>
          <cell r="C30164">
            <v>2015</v>
          </cell>
          <cell r="D30164" t="str">
            <v>420000  Loss on Sale of Assets</v>
          </cell>
          <cell r="E30164" t="str">
            <v>District 4</v>
          </cell>
          <cell r="F30164" t="str">
            <v>Water</v>
          </cell>
        </row>
        <row r="30165">
          <cell r="B30165">
            <v>701.96</v>
          </cell>
          <cell r="C30165">
            <v>2015</v>
          </cell>
          <cell r="D30165" t="str">
            <v>420000  Loss on Sale of Assets</v>
          </cell>
          <cell r="E30165" t="str">
            <v>District 8</v>
          </cell>
          <cell r="F30165" t="str">
            <v>Water</v>
          </cell>
        </row>
        <row r="30166">
          <cell r="B30166">
            <v>470719.15</v>
          </cell>
          <cell r="C30166">
            <v>2015</v>
          </cell>
          <cell r="D30166" t="str">
            <v>420000  Loss on Sale of Assets</v>
          </cell>
          <cell r="E30166" t="str">
            <v>District 8</v>
          </cell>
          <cell r="F30166" t="str">
            <v>Water</v>
          </cell>
        </row>
        <row r="30167">
          <cell r="B30167">
            <v>111.48</v>
          </cell>
          <cell r="C30167">
            <v>2015</v>
          </cell>
          <cell r="D30167" t="str">
            <v>420000  Loss on Sale of Assets</v>
          </cell>
          <cell r="E30167" t="str">
            <v>District 6</v>
          </cell>
          <cell r="F30167" t="str">
            <v>Water</v>
          </cell>
        </row>
        <row r="30168">
          <cell r="B30168">
            <v>13985534.68</v>
          </cell>
          <cell r="C30168">
            <v>2015</v>
          </cell>
          <cell r="D30168" t="str">
            <v>420000  Loss on Sale of Assets</v>
          </cell>
          <cell r="E30168" t="str">
            <v>District 6</v>
          </cell>
          <cell r="F30168" t="str">
            <v>Water</v>
          </cell>
        </row>
        <row r="30169">
          <cell r="B30169">
            <v>138.97999999999999</v>
          </cell>
          <cell r="C30169">
            <v>2015</v>
          </cell>
          <cell r="D30169" t="str">
            <v>420000  Loss on Sale of Assets</v>
          </cell>
          <cell r="E30169" t="str">
            <v>District 6</v>
          </cell>
          <cell r="F30169" t="str">
            <v>Water</v>
          </cell>
        </row>
        <row r="30170">
          <cell r="B30170">
            <v>21112.79</v>
          </cell>
          <cell r="C30170">
            <v>2015</v>
          </cell>
          <cell r="D30170" t="str">
            <v>420000  Loss on Sale of Assets</v>
          </cell>
          <cell r="E30170" t="str">
            <v>District 6</v>
          </cell>
          <cell r="F30170" t="str">
            <v>Water</v>
          </cell>
        </row>
        <row r="30171">
          <cell r="B30171">
            <v>3167.3</v>
          </cell>
          <cell r="C30171">
            <v>2015</v>
          </cell>
          <cell r="D30171" t="str">
            <v>420000  Loss on Sale of Assets</v>
          </cell>
          <cell r="E30171" t="str">
            <v>District 6</v>
          </cell>
          <cell r="F30171" t="str">
            <v>Water</v>
          </cell>
        </row>
        <row r="30172">
          <cell r="B30172">
            <v>6177.69</v>
          </cell>
          <cell r="C30172">
            <v>2015</v>
          </cell>
          <cell r="D30172" t="str">
            <v>420000  Loss on Sale of Assets</v>
          </cell>
          <cell r="E30172" t="str">
            <v>District 6</v>
          </cell>
          <cell r="F30172" t="str">
            <v>Water</v>
          </cell>
        </row>
        <row r="30173">
          <cell r="B30173">
            <v>1124.69</v>
          </cell>
          <cell r="C30173">
            <v>2015</v>
          </cell>
          <cell r="D30173" t="str">
            <v>420000  Loss on Sale of Assets</v>
          </cell>
          <cell r="E30173" t="str">
            <v>District 6</v>
          </cell>
          <cell r="F30173" t="str">
            <v>Water</v>
          </cell>
        </row>
        <row r="30174">
          <cell r="B30174">
            <v>1807.1</v>
          </cell>
          <cell r="C30174">
            <v>2015</v>
          </cell>
          <cell r="D30174" t="str">
            <v>420000  Loss on Sale of Assets</v>
          </cell>
          <cell r="E30174" t="str">
            <v>District 8</v>
          </cell>
          <cell r="F30174" t="str">
            <v>Water</v>
          </cell>
        </row>
        <row r="30175">
          <cell r="B30175">
            <v>44.58</v>
          </cell>
          <cell r="C30175">
            <v>2015</v>
          </cell>
          <cell r="D30175" t="str">
            <v>420000  Loss on Sale of Assets</v>
          </cell>
          <cell r="E30175" t="str">
            <v>District 8</v>
          </cell>
          <cell r="F30175" t="str">
            <v>Water</v>
          </cell>
        </row>
        <row r="30176">
          <cell r="B30176">
            <v>2163.42</v>
          </cell>
          <cell r="C30176">
            <v>2015</v>
          </cell>
          <cell r="D30176" t="str">
            <v>420000  Loss on Sale of Assets</v>
          </cell>
          <cell r="E30176" t="str">
            <v>District 8</v>
          </cell>
          <cell r="F30176" t="str">
            <v>Water</v>
          </cell>
        </row>
        <row r="30177">
          <cell r="B30177">
            <v>9.56</v>
          </cell>
          <cell r="C30177">
            <v>2015</v>
          </cell>
          <cell r="D30177" t="str">
            <v>420000  Loss on Sale of Assets</v>
          </cell>
          <cell r="E30177" t="str">
            <v>District 8</v>
          </cell>
          <cell r="F30177" t="str">
            <v>Water</v>
          </cell>
        </row>
        <row r="30178">
          <cell r="B30178">
            <v>649808.68000000005</v>
          </cell>
          <cell r="C30178">
            <v>2015</v>
          </cell>
          <cell r="D30178" t="str">
            <v>420000  Loss on Sale of Assets</v>
          </cell>
          <cell r="E30178" t="str">
            <v>District 8</v>
          </cell>
          <cell r="F30178" t="str">
            <v>Water</v>
          </cell>
        </row>
        <row r="30179">
          <cell r="B30179">
            <v>469.92</v>
          </cell>
          <cell r="C30179">
            <v>2015</v>
          </cell>
          <cell r="D30179" t="str">
            <v>420000  Loss on Sale of Assets</v>
          </cell>
          <cell r="E30179" t="str">
            <v>Logistics</v>
          </cell>
          <cell r="F30179" t="str">
            <v>Water</v>
          </cell>
        </row>
        <row r="30180">
          <cell r="B30180">
            <v>16551.34</v>
          </cell>
          <cell r="C30180">
            <v>2015</v>
          </cell>
          <cell r="D30180" t="str">
            <v>420000  Loss on Sale of Assets</v>
          </cell>
          <cell r="E30180" t="str">
            <v>Informal Settlements</v>
          </cell>
          <cell r="F30180" t="str">
            <v>Sewer</v>
          </cell>
        </row>
        <row r="30181">
          <cell r="B30181">
            <v>10711863.4</v>
          </cell>
          <cell r="C30181">
            <v>2015</v>
          </cell>
          <cell r="D30181" t="str">
            <v>420000  Loss on Sale of Assets</v>
          </cell>
          <cell r="E30181" t="str">
            <v>Planning &amp; Design</v>
          </cell>
          <cell r="F30181" t="str">
            <v>Sewer</v>
          </cell>
        </row>
        <row r="30182">
          <cell r="B30182">
            <v>34769473.890000001</v>
          </cell>
          <cell r="C30182">
            <v>2015</v>
          </cell>
          <cell r="D30182" t="str">
            <v>420000  Loss on Sale of Assets</v>
          </cell>
          <cell r="E30182" t="str">
            <v>Planning &amp; Design</v>
          </cell>
          <cell r="F30182" t="str">
            <v>Sewer</v>
          </cell>
        </row>
        <row r="30183">
          <cell r="B30183">
            <v>9975814.0099999998</v>
          </cell>
          <cell r="C30183">
            <v>2015</v>
          </cell>
          <cell r="D30183" t="str">
            <v>420000  Loss on Sale of Assets</v>
          </cell>
          <cell r="E30183" t="str">
            <v>Informal Settlements</v>
          </cell>
          <cell r="F30183" t="str">
            <v>Sewer</v>
          </cell>
        </row>
        <row r="30184">
          <cell r="B30184">
            <v>5263546.29</v>
          </cell>
          <cell r="C30184">
            <v>2015</v>
          </cell>
          <cell r="D30184" t="str">
            <v>420000  Loss on Sale of Assets</v>
          </cell>
          <cell r="E30184" t="str">
            <v>Logistics</v>
          </cell>
          <cell r="F30184" t="str">
            <v>Sewer</v>
          </cell>
        </row>
        <row r="30185">
          <cell r="B30185">
            <v>171923.69</v>
          </cell>
          <cell r="C30185">
            <v>2015</v>
          </cell>
          <cell r="D30185" t="str">
            <v>420000  Loss on Sale of Assets</v>
          </cell>
          <cell r="E30185" t="str">
            <v>District 1</v>
          </cell>
          <cell r="F30185" t="str">
            <v>Sewer</v>
          </cell>
        </row>
        <row r="30186">
          <cell r="B30186">
            <v>140763.17000000001</v>
          </cell>
          <cell r="C30186">
            <v>2015</v>
          </cell>
          <cell r="D30186" t="str">
            <v>420000  Loss on Sale of Assets</v>
          </cell>
          <cell r="E30186" t="str">
            <v>District 1</v>
          </cell>
          <cell r="F30186" t="str">
            <v>Sewer</v>
          </cell>
        </row>
        <row r="30187">
          <cell r="B30187">
            <v>57374</v>
          </cell>
          <cell r="C30187">
            <v>2015</v>
          </cell>
          <cell r="D30187" t="str">
            <v>420000  Loss on Sale of Assets</v>
          </cell>
          <cell r="E30187" t="str">
            <v>District 1</v>
          </cell>
          <cell r="F30187" t="str">
            <v>Sewer</v>
          </cell>
        </row>
        <row r="30188">
          <cell r="B30188">
            <v>412089.38</v>
          </cell>
          <cell r="C30188">
            <v>2015</v>
          </cell>
          <cell r="D30188" t="str">
            <v>420000  Loss on Sale of Assets</v>
          </cell>
          <cell r="E30188" t="str">
            <v>District 6</v>
          </cell>
          <cell r="F30188" t="str">
            <v>Sewer</v>
          </cell>
        </row>
        <row r="30189">
          <cell r="B30189">
            <v>296909.31</v>
          </cell>
          <cell r="C30189">
            <v>2015</v>
          </cell>
          <cell r="D30189" t="str">
            <v>420000  Loss on Sale of Assets</v>
          </cell>
          <cell r="E30189" t="str">
            <v>District 7</v>
          </cell>
          <cell r="F30189" t="str">
            <v>Sewer</v>
          </cell>
        </row>
        <row r="30190">
          <cell r="B30190">
            <v>1247699.1299999999</v>
          </cell>
          <cell r="C30190">
            <v>2015</v>
          </cell>
          <cell r="D30190" t="str">
            <v>420000  Loss on Sale of Assets</v>
          </cell>
          <cell r="E30190" t="str">
            <v>District 3</v>
          </cell>
          <cell r="F30190" t="str">
            <v>Sewer</v>
          </cell>
        </row>
        <row r="30191">
          <cell r="B30191">
            <v>60233.18</v>
          </cell>
          <cell r="C30191">
            <v>2015</v>
          </cell>
          <cell r="D30191" t="str">
            <v>420000  Loss on Sale of Assets</v>
          </cell>
          <cell r="E30191" t="str">
            <v>District 3</v>
          </cell>
          <cell r="F30191" t="str">
            <v>Sewer</v>
          </cell>
        </row>
        <row r="30192">
          <cell r="B30192">
            <v>143861.70000000001</v>
          </cell>
          <cell r="C30192">
            <v>2015</v>
          </cell>
          <cell r="D30192" t="str">
            <v>420000  Loss on Sale of Assets</v>
          </cell>
          <cell r="E30192" t="str">
            <v>District 4</v>
          </cell>
          <cell r="F30192" t="str">
            <v>Sewer</v>
          </cell>
        </row>
        <row r="30193">
          <cell r="B30193">
            <v>763.28</v>
          </cell>
          <cell r="C30193">
            <v>2015</v>
          </cell>
          <cell r="D30193" t="str">
            <v>420000  Loss on Sale of Assets</v>
          </cell>
          <cell r="E30193" t="str">
            <v>District 4</v>
          </cell>
          <cell r="F30193" t="str">
            <v>Sewer</v>
          </cell>
        </row>
        <row r="30194">
          <cell r="B30194">
            <v>2058396.14</v>
          </cell>
          <cell r="C30194">
            <v>2015</v>
          </cell>
          <cell r="D30194" t="str">
            <v>420000  Loss on Sale of Assets</v>
          </cell>
          <cell r="E30194" t="str">
            <v>District 4</v>
          </cell>
          <cell r="F30194" t="str">
            <v>Sewer</v>
          </cell>
        </row>
        <row r="30195">
          <cell r="B30195">
            <v>33.26</v>
          </cell>
          <cell r="C30195">
            <v>2015</v>
          </cell>
          <cell r="D30195" t="str">
            <v>420000  Loss on Sale of Assets</v>
          </cell>
          <cell r="E30195" t="str">
            <v>District 4</v>
          </cell>
          <cell r="F30195" t="str">
            <v>Sewer</v>
          </cell>
        </row>
        <row r="30196">
          <cell r="B30196">
            <v>12819.01</v>
          </cell>
          <cell r="C30196">
            <v>2015</v>
          </cell>
          <cell r="D30196" t="str">
            <v>420000  Loss on Sale of Assets</v>
          </cell>
          <cell r="E30196" t="str">
            <v>District 7</v>
          </cell>
          <cell r="F30196" t="str">
            <v>Sewer</v>
          </cell>
        </row>
        <row r="30197">
          <cell r="B30197">
            <v>1204632.6200000001</v>
          </cell>
          <cell r="C30197">
            <v>2015</v>
          </cell>
          <cell r="D30197" t="str">
            <v>420000  Loss on Sale of Assets</v>
          </cell>
          <cell r="E30197" t="str">
            <v>District 7</v>
          </cell>
          <cell r="F30197" t="str">
            <v>Sewer</v>
          </cell>
        </row>
        <row r="30198">
          <cell r="B30198">
            <v>121901.97</v>
          </cell>
          <cell r="C30198">
            <v>2015</v>
          </cell>
          <cell r="D30198" t="str">
            <v>420000  Loss on Sale of Assets</v>
          </cell>
          <cell r="E30198" t="str">
            <v>District 7</v>
          </cell>
          <cell r="F30198" t="str">
            <v>Sewer</v>
          </cell>
        </row>
        <row r="30199">
          <cell r="B30199">
            <v>2249594.94</v>
          </cell>
          <cell r="C30199">
            <v>2015</v>
          </cell>
          <cell r="D30199" t="str">
            <v>420000  Loss on Sale of Assets</v>
          </cell>
          <cell r="E30199" t="str">
            <v>District 6</v>
          </cell>
          <cell r="F30199" t="str">
            <v>Sewer</v>
          </cell>
        </row>
        <row r="30200">
          <cell r="B30200">
            <v>3401955.27</v>
          </cell>
          <cell r="C30200">
            <v>2015</v>
          </cell>
          <cell r="D30200" t="str">
            <v>420000  Loss on Sale of Assets</v>
          </cell>
          <cell r="E30200" t="str">
            <v>District 6</v>
          </cell>
          <cell r="F30200" t="str">
            <v>Sewer</v>
          </cell>
        </row>
        <row r="30201">
          <cell r="B30201">
            <v>2480.81</v>
          </cell>
          <cell r="C30201">
            <v>2015</v>
          </cell>
          <cell r="D30201" t="str">
            <v>420000  Loss on Sale of Assets</v>
          </cell>
          <cell r="E30201" t="str">
            <v>District 6</v>
          </cell>
          <cell r="F30201" t="str">
            <v>Sewer</v>
          </cell>
        </row>
        <row r="30202">
          <cell r="B30202">
            <v>530188.14</v>
          </cell>
          <cell r="C30202">
            <v>2015</v>
          </cell>
          <cell r="D30202" t="str">
            <v>420000  Loss on Sale of Assets</v>
          </cell>
          <cell r="E30202" t="str">
            <v>District 7</v>
          </cell>
          <cell r="F30202" t="str">
            <v>Sewer</v>
          </cell>
        </row>
        <row r="30203">
          <cell r="B30203">
            <v>735030.55</v>
          </cell>
          <cell r="C30203">
            <v>2015</v>
          </cell>
          <cell r="D30203" t="str">
            <v>420000  Loss on Sale of Assets</v>
          </cell>
          <cell r="E30203" t="str">
            <v>District 7</v>
          </cell>
          <cell r="F30203" t="str">
            <v>Sewer</v>
          </cell>
        </row>
        <row r="30204">
          <cell r="B30204">
            <v>69516.52</v>
          </cell>
          <cell r="C30204">
            <v>2015</v>
          </cell>
          <cell r="D30204" t="str">
            <v>420000  Loss on Sale of Assets</v>
          </cell>
          <cell r="E30204" t="str">
            <v>District 7</v>
          </cell>
          <cell r="F30204" t="str">
            <v>Sewer</v>
          </cell>
        </row>
        <row r="30205">
          <cell r="B30205">
            <v>117785.96</v>
          </cell>
          <cell r="C30205">
            <v>2015</v>
          </cell>
          <cell r="D30205" t="str">
            <v>420000  Loss on Sale of Assets</v>
          </cell>
          <cell r="E30205" t="str">
            <v>District 7</v>
          </cell>
          <cell r="F30205" t="str">
            <v>Sewer</v>
          </cell>
        </row>
        <row r="30206">
          <cell r="B30206">
            <v>21.01</v>
          </cell>
          <cell r="C30206">
            <v>2015</v>
          </cell>
          <cell r="D30206" t="str">
            <v>420000  Loss on Sale of Assets</v>
          </cell>
          <cell r="E30206" t="str">
            <v>District 7</v>
          </cell>
          <cell r="F30206" t="str">
            <v>Sewer</v>
          </cell>
        </row>
        <row r="30207">
          <cell r="B30207">
            <v>11086008.779999999</v>
          </cell>
          <cell r="C30207">
            <v>2015</v>
          </cell>
          <cell r="D30207" t="str">
            <v>420000  Loss on Sale of Assets</v>
          </cell>
          <cell r="E30207" t="str">
            <v>Logistics</v>
          </cell>
          <cell r="F30207" t="str">
            <v>Water</v>
          </cell>
        </row>
        <row r="30208">
          <cell r="B30208">
            <v>11710.25</v>
          </cell>
          <cell r="C30208">
            <v>2015</v>
          </cell>
          <cell r="D30208" t="str">
            <v>420000  Loss on Sale of Assets</v>
          </cell>
          <cell r="E30208" t="str">
            <v>Informal Settlements</v>
          </cell>
          <cell r="F30208" t="str">
            <v>Water</v>
          </cell>
        </row>
        <row r="30209">
          <cell r="B30209">
            <v>33055619.219999999</v>
          </cell>
          <cell r="C30209">
            <v>2015</v>
          </cell>
          <cell r="D30209" t="str">
            <v>420000  Loss on Sale of Assets</v>
          </cell>
          <cell r="E30209" t="str">
            <v>Planning &amp; Design</v>
          </cell>
          <cell r="F30209" t="str">
            <v>Water</v>
          </cell>
        </row>
        <row r="30210">
          <cell r="B30210">
            <v>1003613.72</v>
          </cell>
          <cell r="C30210">
            <v>2015</v>
          </cell>
          <cell r="D30210" t="str">
            <v>420000  Loss on Sale of Assets</v>
          </cell>
          <cell r="E30210" t="str">
            <v>TOC</v>
          </cell>
          <cell r="F30210" t="str">
            <v>Water</v>
          </cell>
        </row>
        <row r="30211">
          <cell r="B30211">
            <v>798546.86</v>
          </cell>
          <cell r="C30211">
            <v>2015</v>
          </cell>
          <cell r="D30211" t="str">
            <v>420000  Loss on Sale of Assets</v>
          </cell>
          <cell r="E30211" t="str">
            <v>Informal Settlements</v>
          </cell>
          <cell r="F30211" t="str">
            <v>Water</v>
          </cell>
        </row>
        <row r="30212">
          <cell r="B30212">
            <v>86.24</v>
          </cell>
          <cell r="C30212">
            <v>2015</v>
          </cell>
          <cell r="D30212" t="str">
            <v>420000  Loss on Sale of Assets</v>
          </cell>
          <cell r="E30212" t="str">
            <v>TOC</v>
          </cell>
          <cell r="F30212" t="str">
            <v>Water</v>
          </cell>
        </row>
        <row r="30213">
          <cell r="B30213">
            <v>11565.41</v>
          </cell>
          <cell r="C30213">
            <v>2015</v>
          </cell>
          <cell r="D30213" t="str">
            <v>420000  Loss on Sale of Assets</v>
          </cell>
          <cell r="E30213" t="str">
            <v>Logistics</v>
          </cell>
          <cell r="F30213" t="str">
            <v>Water</v>
          </cell>
        </row>
        <row r="30214">
          <cell r="B30214">
            <v>11299.19</v>
          </cell>
          <cell r="C30214">
            <v>2015</v>
          </cell>
          <cell r="D30214" t="str">
            <v>420000  Loss on Sale of Assets</v>
          </cell>
          <cell r="E30214" t="str">
            <v>Logistics</v>
          </cell>
          <cell r="F30214" t="str">
            <v>Water</v>
          </cell>
        </row>
        <row r="30215">
          <cell r="B30215">
            <v>60696.51</v>
          </cell>
          <cell r="C30215">
            <v>2015</v>
          </cell>
          <cell r="D30215" t="str">
            <v>420000  Loss on Sale of Assets</v>
          </cell>
          <cell r="E30215" t="str">
            <v>Logistics</v>
          </cell>
          <cell r="F30215" t="str">
            <v>Water</v>
          </cell>
        </row>
        <row r="30216">
          <cell r="B30216">
            <v>147773395.53999999</v>
          </cell>
          <cell r="C30216">
            <v>2015</v>
          </cell>
          <cell r="D30216" t="str">
            <v>420000  Loss on Sale of Assets</v>
          </cell>
          <cell r="E30216" t="e">
            <v>#N/A</v>
          </cell>
          <cell r="F30216" t="e">
            <v>#VALUE!</v>
          </cell>
        </row>
        <row r="30217">
          <cell r="B30217">
            <v>4857.9799999999996</v>
          </cell>
          <cell r="C30217">
            <v>2015</v>
          </cell>
          <cell r="D30217" t="str">
            <v>420000  Loss on Sale of Assets</v>
          </cell>
          <cell r="E30217" t="str">
            <v>Informal Settlements</v>
          </cell>
          <cell r="F30217" t="str">
            <v>Sewer</v>
          </cell>
        </row>
        <row r="30218">
          <cell r="B30218">
            <v>2574139.34</v>
          </cell>
          <cell r="C30218">
            <v>2015</v>
          </cell>
          <cell r="D30218" t="str">
            <v>420000  Loss on Sale of Assets</v>
          </cell>
          <cell r="E30218" t="str">
            <v>Logistics</v>
          </cell>
          <cell r="F30218" t="str">
            <v>Sewer</v>
          </cell>
        </row>
        <row r="30219">
          <cell r="B30219">
            <v>1284418.1299999999</v>
          </cell>
          <cell r="C30219">
            <v>2015</v>
          </cell>
          <cell r="D30219" t="str">
            <v>420000  Loss on Sale of Assets</v>
          </cell>
          <cell r="E30219" t="str">
            <v>Logistics</v>
          </cell>
          <cell r="F30219" t="str">
            <v>Sewer</v>
          </cell>
        </row>
        <row r="30220">
          <cell r="B30220">
            <v>177851.07</v>
          </cell>
          <cell r="C30220">
            <v>2015</v>
          </cell>
          <cell r="D30220" t="str">
            <v>420000  Loss on Sale of Assets</v>
          </cell>
          <cell r="E30220" t="str">
            <v>Logistics</v>
          </cell>
          <cell r="F30220" t="str">
            <v>Sewer</v>
          </cell>
        </row>
        <row r="30221">
          <cell r="B30221">
            <v>1557223.79</v>
          </cell>
          <cell r="C30221">
            <v>2015</v>
          </cell>
          <cell r="D30221" t="str">
            <v>420000  Loss on Sale of Assets</v>
          </cell>
          <cell r="E30221" t="str">
            <v>District 1</v>
          </cell>
          <cell r="F30221" t="str">
            <v>Sewer</v>
          </cell>
        </row>
        <row r="30222">
          <cell r="B30222">
            <v>2518.8000000000002</v>
          </cell>
          <cell r="C30222">
            <v>2015</v>
          </cell>
          <cell r="D30222" t="str">
            <v>420000  Loss on Sale of Assets</v>
          </cell>
          <cell r="E30222" t="str">
            <v>District 4</v>
          </cell>
          <cell r="F30222" t="str">
            <v>Sewer</v>
          </cell>
        </row>
        <row r="30223">
          <cell r="B30223">
            <v>36158.11</v>
          </cell>
          <cell r="C30223">
            <v>2015</v>
          </cell>
          <cell r="D30223" t="str">
            <v>420000  Loss on Sale of Assets</v>
          </cell>
          <cell r="E30223" t="str">
            <v>District 6</v>
          </cell>
          <cell r="F30223" t="str">
            <v>Sewer</v>
          </cell>
        </row>
        <row r="30224">
          <cell r="B30224">
            <v>6461.01</v>
          </cell>
          <cell r="C30224">
            <v>2015</v>
          </cell>
          <cell r="D30224" t="str">
            <v>420000  Loss on Sale of Assets</v>
          </cell>
          <cell r="E30224" t="str">
            <v>District 7</v>
          </cell>
          <cell r="F30224" t="str">
            <v>Sewer</v>
          </cell>
        </row>
        <row r="30225">
          <cell r="B30225">
            <v>6344006.6500000004</v>
          </cell>
          <cell r="C30225">
            <v>2015</v>
          </cell>
          <cell r="D30225" t="str">
            <v>420000  Loss on Sale of Assets</v>
          </cell>
          <cell r="E30225" t="str">
            <v>Logistics</v>
          </cell>
          <cell r="F30225" t="str">
            <v>Water</v>
          </cell>
        </row>
        <row r="30226">
          <cell r="B30226">
            <v>1670165.61</v>
          </cell>
          <cell r="C30226">
            <v>2015</v>
          </cell>
          <cell r="D30226" t="str">
            <v>420000  Loss on Sale of Assets</v>
          </cell>
          <cell r="E30226" t="str">
            <v>Logistics</v>
          </cell>
          <cell r="F30226" t="str">
            <v>Water</v>
          </cell>
        </row>
        <row r="30227">
          <cell r="B30227">
            <v>952092.99</v>
          </cell>
          <cell r="C30227">
            <v>2015</v>
          </cell>
          <cell r="D30227" t="str">
            <v>420000  Loss on Sale of Assets</v>
          </cell>
          <cell r="E30227" t="str">
            <v>Logistics</v>
          </cell>
          <cell r="F30227" t="str">
            <v>Water</v>
          </cell>
        </row>
        <row r="30228">
          <cell r="B30228">
            <v>96224.66</v>
          </cell>
          <cell r="C30228">
            <v>2015</v>
          </cell>
          <cell r="D30228" t="str">
            <v>420000  Loss on Sale of Assets</v>
          </cell>
          <cell r="E30228" t="str">
            <v>Logistics</v>
          </cell>
          <cell r="F30228" t="str">
            <v>Water</v>
          </cell>
        </row>
        <row r="30229">
          <cell r="B30229">
            <v>8139.28</v>
          </cell>
          <cell r="C30229">
            <v>2015</v>
          </cell>
          <cell r="D30229" t="str">
            <v>420000  Loss on Sale of Assets</v>
          </cell>
          <cell r="E30229" t="str">
            <v>Logistics</v>
          </cell>
          <cell r="F30229" t="str">
            <v>Water</v>
          </cell>
        </row>
        <row r="30230">
          <cell r="B30230">
            <v>13174.74</v>
          </cell>
          <cell r="C30230">
            <v>2015</v>
          </cell>
          <cell r="D30230" t="str">
            <v>420000  Loss on Sale of Assets</v>
          </cell>
          <cell r="E30230" t="str">
            <v>Logistics</v>
          </cell>
          <cell r="F30230" t="str">
            <v>Water</v>
          </cell>
        </row>
        <row r="30231">
          <cell r="B30231">
            <v>107335.22</v>
          </cell>
          <cell r="C30231">
            <v>2015</v>
          </cell>
          <cell r="D30231" t="str">
            <v>420000  Loss on Sale of Assets</v>
          </cell>
          <cell r="E30231" t="str">
            <v>District 1</v>
          </cell>
          <cell r="F30231" t="str">
            <v>Water</v>
          </cell>
        </row>
        <row r="30232">
          <cell r="B30232">
            <v>2206269.71</v>
          </cell>
          <cell r="C30232">
            <v>2015</v>
          </cell>
          <cell r="D30232" t="str">
            <v>420000  Loss on Sale of Assets</v>
          </cell>
          <cell r="E30232" t="str">
            <v>District 4</v>
          </cell>
          <cell r="F30232" t="str">
            <v>Water</v>
          </cell>
        </row>
        <row r="30233">
          <cell r="B30233">
            <v>9039.14</v>
          </cell>
          <cell r="C30233">
            <v>2015</v>
          </cell>
          <cell r="D30233" t="str">
            <v>420000  Loss on Sale of Assets</v>
          </cell>
          <cell r="E30233" t="str">
            <v>District 4</v>
          </cell>
          <cell r="F30233" t="str">
            <v>Water</v>
          </cell>
        </row>
        <row r="30234">
          <cell r="B30234">
            <v>130337.62</v>
          </cell>
          <cell r="C30234">
            <v>2015</v>
          </cell>
          <cell r="D30234" t="str">
            <v>420000  Loss on Sale of Assets</v>
          </cell>
          <cell r="E30234" t="str">
            <v>District 8</v>
          </cell>
          <cell r="F30234" t="str">
            <v>Water</v>
          </cell>
        </row>
        <row r="30235">
          <cell r="B30235">
            <v>721954.62</v>
          </cell>
          <cell r="C30235">
            <v>2015</v>
          </cell>
          <cell r="D30235" t="str">
            <v>420000  Loss on Sale of Assets</v>
          </cell>
          <cell r="E30235" t="str">
            <v>District 8</v>
          </cell>
          <cell r="F30235" t="str">
            <v>Water</v>
          </cell>
        </row>
        <row r="30236">
          <cell r="B30236">
            <v>133398.95000000001</v>
          </cell>
          <cell r="C30236">
            <v>2015</v>
          </cell>
          <cell r="D30236" t="str">
            <v>420000  Loss on Sale of Assets</v>
          </cell>
          <cell r="E30236" t="str">
            <v>District 6</v>
          </cell>
          <cell r="F30236" t="str">
            <v>Water</v>
          </cell>
        </row>
        <row r="30237">
          <cell r="B30237">
            <v>18035767.420000002</v>
          </cell>
          <cell r="C30237">
            <v>2015</v>
          </cell>
          <cell r="D30237" t="str">
            <v>420000  Loss on Sale of Assets</v>
          </cell>
          <cell r="E30237" t="e">
            <v>#N/A</v>
          </cell>
          <cell r="F30237" t="e">
            <v>#VALUE!</v>
          </cell>
        </row>
        <row r="30238">
          <cell r="B30238">
            <v>960.61</v>
          </cell>
          <cell r="C30238">
            <v>2015</v>
          </cell>
          <cell r="D30238" t="str">
            <v>420000  Loss on Sale of Assets</v>
          </cell>
          <cell r="E30238" t="str">
            <v>District 4</v>
          </cell>
          <cell r="F30238" t="str">
            <v>Sewer</v>
          </cell>
        </row>
        <row r="30239">
          <cell r="B30239">
            <v>0</v>
          </cell>
          <cell r="C30239">
            <v>2015</v>
          </cell>
          <cell r="D30239" t="str">
            <v>420000  Loss on Sale of Assets</v>
          </cell>
          <cell r="E30239" t="str">
            <v>District 4</v>
          </cell>
          <cell r="F30239" t="str">
            <v>Sewer</v>
          </cell>
        </row>
        <row r="30240">
          <cell r="B30240">
            <v>552</v>
          </cell>
          <cell r="C30240">
            <v>2015</v>
          </cell>
          <cell r="D30240" t="str">
            <v>420000  Loss on Sale of Assets</v>
          </cell>
          <cell r="E30240" t="str">
            <v>Logistics</v>
          </cell>
          <cell r="F30240" t="str">
            <v>Water</v>
          </cell>
        </row>
        <row r="30241">
          <cell r="B30241">
            <v>684</v>
          </cell>
          <cell r="C30241">
            <v>2015</v>
          </cell>
          <cell r="D30241" t="str">
            <v>420000  Loss on Sale of Assets</v>
          </cell>
          <cell r="E30241" t="str">
            <v>Planning &amp; Design</v>
          </cell>
          <cell r="F30241" t="str">
            <v>Water</v>
          </cell>
        </row>
        <row r="30242">
          <cell r="B30242">
            <v>688</v>
          </cell>
          <cell r="C30242">
            <v>2015</v>
          </cell>
          <cell r="D30242" t="str">
            <v>420000  Loss on Sale of Assets</v>
          </cell>
          <cell r="E30242" t="str">
            <v>TOC</v>
          </cell>
          <cell r="F30242" t="str">
            <v>Water</v>
          </cell>
        </row>
        <row r="30243">
          <cell r="B30243">
            <v>0</v>
          </cell>
          <cell r="C30243">
            <v>2015</v>
          </cell>
          <cell r="D30243" t="str">
            <v>420000  Loss on Sale of Assets</v>
          </cell>
          <cell r="E30243" t="str">
            <v>Informal Settlements</v>
          </cell>
          <cell r="F30243" t="str">
            <v>Water</v>
          </cell>
        </row>
        <row r="30244">
          <cell r="B30244">
            <v>1209.92</v>
          </cell>
          <cell r="C30244">
            <v>2015</v>
          </cell>
          <cell r="D30244" t="str">
            <v>420000  Loss on Sale of Assets</v>
          </cell>
          <cell r="E30244" t="str">
            <v>District 8</v>
          </cell>
          <cell r="F30244" t="str">
            <v>Water</v>
          </cell>
        </row>
        <row r="30245">
          <cell r="B30245">
            <v>228.26</v>
          </cell>
          <cell r="C30245">
            <v>2015</v>
          </cell>
          <cell r="D30245" t="str">
            <v>420000  Loss on Sale of Assets</v>
          </cell>
          <cell r="E30245" t="str">
            <v>District 8</v>
          </cell>
          <cell r="F30245" t="str">
            <v>Water</v>
          </cell>
        </row>
        <row r="30246">
          <cell r="B30246">
            <v>4322.79</v>
          </cell>
          <cell r="C30246">
            <v>2015</v>
          </cell>
          <cell r="D30246" t="str">
            <v>420000  Loss on Sale of Assets</v>
          </cell>
          <cell r="E30246" t="e">
            <v>#N/A</v>
          </cell>
          <cell r="F30246" t="e">
            <v>#VALUE!</v>
          </cell>
        </row>
        <row r="30247">
          <cell r="B30247">
            <v>0</v>
          </cell>
          <cell r="C30247">
            <v>2015</v>
          </cell>
          <cell r="D30247" t="str">
            <v>420000  Loss on Sale of Assets</v>
          </cell>
          <cell r="E30247" t="str">
            <v>District 6</v>
          </cell>
          <cell r="F30247" t="str">
            <v>Sewer</v>
          </cell>
        </row>
        <row r="30248">
          <cell r="B30248">
            <v>21017.98</v>
          </cell>
          <cell r="C30248">
            <v>2015</v>
          </cell>
          <cell r="D30248" t="str">
            <v>420000  Loss on Sale of Assets</v>
          </cell>
          <cell r="E30248" t="str">
            <v>Logistics</v>
          </cell>
          <cell r="F30248" t="str">
            <v>Water</v>
          </cell>
        </row>
        <row r="30249">
          <cell r="B30249">
            <v>1023.61</v>
          </cell>
          <cell r="C30249">
            <v>2015</v>
          </cell>
          <cell r="D30249" t="str">
            <v>420000  Loss on Sale of Assets</v>
          </cell>
          <cell r="E30249" t="str">
            <v>Informal Settlements</v>
          </cell>
          <cell r="F30249" t="str">
            <v>Water</v>
          </cell>
        </row>
        <row r="30250">
          <cell r="B30250">
            <v>12.45</v>
          </cell>
          <cell r="C30250">
            <v>2015</v>
          </cell>
          <cell r="D30250" t="str">
            <v>420000  Loss on Sale of Assets</v>
          </cell>
          <cell r="E30250" t="str">
            <v>Logistics</v>
          </cell>
          <cell r="F30250" t="str">
            <v>Water</v>
          </cell>
        </row>
        <row r="30251">
          <cell r="B30251">
            <v>25872.26</v>
          </cell>
          <cell r="C30251">
            <v>2015</v>
          </cell>
          <cell r="D30251" t="str">
            <v>420000  Loss on Sale of Assets</v>
          </cell>
          <cell r="E30251" t="str">
            <v>District 4</v>
          </cell>
          <cell r="F30251" t="str">
            <v>Water</v>
          </cell>
        </row>
        <row r="30252">
          <cell r="B30252">
            <v>43426.12</v>
          </cell>
          <cell r="C30252">
            <v>2015</v>
          </cell>
          <cell r="D30252" t="str">
            <v>420000  Loss on Sale of Assets</v>
          </cell>
          <cell r="E30252" t="str">
            <v>District 4</v>
          </cell>
          <cell r="F30252" t="str">
            <v>Water</v>
          </cell>
        </row>
        <row r="30253">
          <cell r="B30253">
            <v>68461.58</v>
          </cell>
          <cell r="C30253">
            <v>2015</v>
          </cell>
          <cell r="D30253" t="str">
            <v>420000  Loss on Sale of Assets</v>
          </cell>
          <cell r="E30253" t="str">
            <v>District 8</v>
          </cell>
          <cell r="F30253" t="str">
            <v>Water</v>
          </cell>
        </row>
        <row r="30254">
          <cell r="B30254">
            <v>6824.28</v>
          </cell>
          <cell r="C30254">
            <v>2015</v>
          </cell>
          <cell r="D30254" t="str">
            <v>420000  Loss on Sale of Assets</v>
          </cell>
          <cell r="E30254" t="str">
            <v>District 8</v>
          </cell>
          <cell r="F30254" t="str">
            <v>Water</v>
          </cell>
        </row>
        <row r="30255">
          <cell r="B30255">
            <v>12.44</v>
          </cell>
          <cell r="C30255">
            <v>2015</v>
          </cell>
          <cell r="D30255" t="str">
            <v>420000  Loss on Sale of Assets</v>
          </cell>
          <cell r="E30255" t="str">
            <v>District 6</v>
          </cell>
          <cell r="F30255" t="str">
            <v>Water</v>
          </cell>
        </row>
        <row r="30256">
          <cell r="B30256">
            <v>847351.57</v>
          </cell>
          <cell r="C30256">
            <v>2015</v>
          </cell>
          <cell r="D30256" t="str">
            <v>420000  Loss on Sale of Assets</v>
          </cell>
          <cell r="E30256" t="str">
            <v>District 6</v>
          </cell>
          <cell r="F30256" t="str">
            <v>Water</v>
          </cell>
        </row>
        <row r="30257">
          <cell r="B30257">
            <v>1014002.29</v>
          </cell>
          <cell r="C30257">
            <v>2015</v>
          </cell>
          <cell r="D30257" t="str">
            <v>420000  Loss on Sale of Assets</v>
          </cell>
          <cell r="E30257" t="e">
            <v>#N/A</v>
          </cell>
          <cell r="F30257" t="e">
            <v>#VALUE!</v>
          </cell>
        </row>
        <row r="30258">
          <cell r="B30258">
            <v>3780.48</v>
          </cell>
          <cell r="C30258">
            <v>2015</v>
          </cell>
          <cell r="D30258" t="str">
            <v>420000  Loss on Sale of Assets</v>
          </cell>
          <cell r="E30258" t="str">
            <v>Informal Settlements</v>
          </cell>
          <cell r="F30258" t="str">
            <v>Sewer</v>
          </cell>
        </row>
        <row r="30259">
          <cell r="B30259">
            <v>15246.4</v>
          </cell>
          <cell r="C30259">
            <v>2015</v>
          </cell>
          <cell r="D30259" t="str">
            <v>420000  Loss on Sale of Assets</v>
          </cell>
          <cell r="E30259" t="str">
            <v>Logistics</v>
          </cell>
          <cell r="F30259" t="str">
            <v>Sewer</v>
          </cell>
        </row>
        <row r="30260">
          <cell r="B30260">
            <v>4606.08</v>
          </cell>
          <cell r="C30260">
            <v>2015</v>
          </cell>
          <cell r="D30260" t="str">
            <v>420000  Loss on Sale of Assets</v>
          </cell>
          <cell r="E30260" t="str">
            <v>District 6</v>
          </cell>
          <cell r="F30260" t="str">
            <v>Sewer</v>
          </cell>
        </row>
        <row r="30261">
          <cell r="B30261">
            <v>8248.32</v>
          </cell>
          <cell r="C30261">
            <v>2015</v>
          </cell>
          <cell r="D30261" t="str">
            <v>420000  Loss on Sale of Assets</v>
          </cell>
          <cell r="E30261" t="str">
            <v>District 7</v>
          </cell>
          <cell r="F30261" t="str">
            <v>Sewer</v>
          </cell>
        </row>
        <row r="30262">
          <cell r="B30262">
            <v>8364.84</v>
          </cell>
          <cell r="C30262">
            <v>2015</v>
          </cell>
          <cell r="D30262" t="str">
            <v>420000  Loss on Sale of Assets</v>
          </cell>
          <cell r="E30262" t="str">
            <v>Logistics</v>
          </cell>
          <cell r="F30262" t="str">
            <v>Water</v>
          </cell>
        </row>
        <row r="30263">
          <cell r="B30263">
            <v>1055.56</v>
          </cell>
          <cell r="C30263">
            <v>2015</v>
          </cell>
          <cell r="D30263" t="str">
            <v>420000  Loss on Sale of Assets</v>
          </cell>
          <cell r="E30263" t="str">
            <v>Informal Settlements</v>
          </cell>
          <cell r="F30263" t="str">
            <v>Water</v>
          </cell>
        </row>
        <row r="30264">
          <cell r="B30264">
            <v>1146.17</v>
          </cell>
          <cell r="C30264">
            <v>2015</v>
          </cell>
          <cell r="D30264" t="str">
            <v>420000  Loss on Sale of Assets</v>
          </cell>
          <cell r="E30264" t="str">
            <v>Logistics</v>
          </cell>
          <cell r="F30264" t="str">
            <v>Water</v>
          </cell>
        </row>
        <row r="30265">
          <cell r="B30265">
            <v>7614.72</v>
          </cell>
          <cell r="C30265">
            <v>2015</v>
          </cell>
          <cell r="D30265" t="str">
            <v>420000  Loss on Sale of Assets</v>
          </cell>
          <cell r="E30265" t="str">
            <v>Logistics</v>
          </cell>
          <cell r="F30265" t="str">
            <v>Water</v>
          </cell>
        </row>
        <row r="30266">
          <cell r="B30266">
            <v>19246.080000000002</v>
          </cell>
          <cell r="C30266">
            <v>2015</v>
          </cell>
          <cell r="D30266" t="str">
            <v>420000  Loss on Sale of Assets</v>
          </cell>
          <cell r="E30266" t="str">
            <v>District 1</v>
          </cell>
          <cell r="F30266" t="str">
            <v>Water</v>
          </cell>
        </row>
        <row r="30267">
          <cell r="B30267">
            <v>296974.08000000002</v>
          </cell>
          <cell r="C30267">
            <v>2015</v>
          </cell>
          <cell r="D30267" t="str">
            <v>420000  Loss on Sale of Assets</v>
          </cell>
          <cell r="E30267" t="str">
            <v>District 4</v>
          </cell>
          <cell r="F30267" t="str">
            <v>Water</v>
          </cell>
        </row>
        <row r="30268">
          <cell r="B30268">
            <v>4606.08</v>
          </cell>
          <cell r="C30268">
            <v>2015</v>
          </cell>
          <cell r="D30268" t="str">
            <v>420000  Loss on Sale of Assets</v>
          </cell>
          <cell r="E30268" t="str">
            <v>District 6</v>
          </cell>
          <cell r="F30268" t="str">
            <v>Water</v>
          </cell>
        </row>
        <row r="30269">
          <cell r="B30269">
            <v>2749.44</v>
          </cell>
          <cell r="C30269">
            <v>2015</v>
          </cell>
          <cell r="D30269" t="str">
            <v>420000  Loss on Sale of Assets</v>
          </cell>
          <cell r="E30269" t="str">
            <v>District 6</v>
          </cell>
          <cell r="F30269" t="str">
            <v>Water</v>
          </cell>
        </row>
        <row r="30270">
          <cell r="B30270">
            <v>2749.44</v>
          </cell>
          <cell r="C30270">
            <v>2015</v>
          </cell>
          <cell r="D30270" t="str">
            <v>420000  Loss on Sale of Assets</v>
          </cell>
          <cell r="E30270" t="str">
            <v>District 6</v>
          </cell>
          <cell r="F30270" t="str">
            <v>Water</v>
          </cell>
        </row>
        <row r="30271">
          <cell r="B30271">
            <v>55272.959999999999</v>
          </cell>
          <cell r="C30271">
            <v>2015</v>
          </cell>
          <cell r="D30271" t="str">
            <v>420000  Loss on Sale of Assets</v>
          </cell>
          <cell r="E30271" t="str">
            <v>District 8</v>
          </cell>
          <cell r="F30271" t="str">
            <v>Water</v>
          </cell>
        </row>
        <row r="30272">
          <cell r="B30272">
            <v>52242.720000000001</v>
          </cell>
          <cell r="C30272">
            <v>2015</v>
          </cell>
          <cell r="D30272" t="str">
            <v>420000  Loss on Sale of Assets</v>
          </cell>
          <cell r="E30272" t="str">
            <v>District 8</v>
          </cell>
          <cell r="F30272" t="str">
            <v>Water</v>
          </cell>
        </row>
        <row r="30273">
          <cell r="B30273">
            <v>483903.37</v>
          </cell>
          <cell r="C30273">
            <v>2015</v>
          </cell>
          <cell r="D30273" t="str">
            <v>420000  Loss on Sale of Assets</v>
          </cell>
          <cell r="E30273" t="e">
            <v>#N/A</v>
          </cell>
          <cell r="F30273" t="e">
            <v>#VALUE!</v>
          </cell>
        </row>
        <row r="30274">
          <cell r="B30274">
            <v>2094.52</v>
          </cell>
          <cell r="C30274">
            <v>2015</v>
          </cell>
          <cell r="D30274" t="str">
            <v>420000  Loss on Sale of Assets</v>
          </cell>
          <cell r="E30274" t="str">
            <v>Informal Settlements</v>
          </cell>
          <cell r="F30274" t="str">
            <v>Sewer</v>
          </cell>
        </row>
        <row r="30275">
          <cell r="B30275">
            <v>8049.5</v>
          </cell>
          <cell r="C30275">
            <v>2015</v>
          </cell>
          <cell r="D30275" t="str">
            <v>420000  Loss on Sale of Assets</v>
          </cell>
          <cell r="E30275" t="str">
            <v>District 6</v>
          </cell>
          <cell r="F30275" t="str">
            <v>Sewer</v>
          </cell>
        </row>
        <row r="30276">
          <cell r="B30276">
            <v>65983.520000000004</v>
          </cell>
          <cell r="C30276">
            <v>2015</v>
          </cell>
          <cell r="D30276" t="str">
            <v>420000  Loss on Sale of Assets</v>
          </cell>
          <cell r="E30276" t="str">
            <v>Logistics</v>
          </cell>
          <cell r="F30276" t="str">
            <v>Water</v>
          </cell>
        </row>
        <row r="30277">
          <cell r="B30277">
            <v>11415.05</v>
          </cell>
          <cell r="C30277">
            <v>2015</v>
          </cell>
          <cell r="D30277" t="str">
            <v>420000  Loss on Sale of Assets</v>
          </cell>
          <cell r="E30277" t="str">
            <v>Informal Settlements</v>
          </cell>
          <cell r="F30277" t="str">
            <v>Water</v>
          </cell>
        </row>
        <row r="30278">
          <cell r="B30278">
            <v>2655.69</v>
          </cell>
          <cell r="C30278">
            <v>2015</v>
          </cell>
          <cell r="D30278" t="str">
            <v>420000  Loss on Sale of Assets</v>
          </cell>
          <cell r="E30278" t="str">
            <v>Logistics</v>
          </cell>
          <cell r="F30278" t="str">
            <v>Water</v>
          </cell>
        </row>
        <row r="30279">
          <cell r="B30279">
            <v>4358.2700000000004</v>
          </cell>
          <cell r="C30279">
            <v>2015</v>
          </cell>
          <cell r="D30279" t="str">
            <v>420000  Loss on Sale of Assets</v>
          </cell>
          <cell r="E30279" t="str">
            <v>District 6</v>
          </cell>
          <cell r="F30279" t="str">
            <v>Water</v>
          </cell>
        </row>
        <row r="30280">
          <cell r="B30280">
            <v>94556.55</v>
          </cell>
          <cell r="C30280">
            <v>2015</v>
          </cell>
          <cell r="D30280" t="str">
            <v>420000  Loss on Sale of Assets</v>
          </cell>
          <cell r="E30280" t="e">
            <v>#N/A</v>
          </cell>
          <cell r="F30280" t="e">
            <v>#VALUE!</v>
          </cell>
        </row>
        <row r="30281">
          <cell r="B30281">
            <v>14378.67</v>
          </cell>
          <cell r="C30281">
            <v>2015</v>
          </cell>
          <cell r="D30281" t="str">
            <v>420000  Loss on Sale of Assets</v>
          </cell>
          <cell r="E30281" t="str">
            <v>Informal Settlements</v>
          </cell>
          <cell r="F30281" t="str">
            <v>Sewer</v>
          </cell>
        </row>
        <row r="30282">
          <cell r="B30282">
            <v>-19114</v>
          </cell>
          <cell r="C30282">
            <v>2015</v>
          </cell>
          <cell r="D30282" t="str">
            <v>420000  Loss on Sale of Assets</v>
          </cell>
          <cell r="E30282" t="str">
            <v>Informal Settlements</v>
          </cell>
          <cell r="F30282" t="str">
            <v>Sewer</v>
          </cell>
        </row>
        <row r="30283">
          <cell r="B30283">
            <v>423.73</v>
          </cell>
          <cell r="C30283">
            <v>2015</v>
          </cell>
          <cell r="D30283" t="str">
            <v>420000  Loss on Sale of Assets</v>
          </cell>
          <cell r="E30283" t="str">
            <v>Logistics</v>
          </cell>
          <cell r="F30283" t="str">
            <v>Sewer</v>
          </cell>
        </row>
        <row r="30284">
          <cell r="B30284">
            <v>3529.73</v>
          </cell>
          <cell r="C30284">
            <v>2015</v>
          </cell>
          <cell r="D30284" t="str">
            <v>420000  Loss on Sale of Assets</v>
          </cell>
          <cell r="E30284" t="str">
            <v>Logistics</v>
          </cell>
          <cell r="F30284" t="str">
            <v>Sewer</v>
          </cell>
        </row>
        <row r="30285">
          <cell r="B30285">
            <v>4709.21</v>
          </cell>
          <cell r="C30285">
            <v>2015</v>
          </cell>
          <cell r="D30285" t="str">
            <v>420000  Loss on Sale of Assets</v>
          </cell>
          <cell r="E30285" t="str">
            <v>District 6</v>
          </cell>
          <cell r="F30285" t="str">
            <v>Sewer</v>
          </cell>
        </row>
        <row r="30286">
          <cell r="B30286">
            <v>43308.23</v>
          </cell>
          <cell r="C30286">
            <v>2015</v>
          </cell>
          <cell r="D30286" t="str">
            <v>420000  Loss on Sale of Assets</v>
          </cell>
          <cell r="E30286" t="str">
            <v>District 6</v>
          </cell>
          <cell r="F30286" t="str">
            <v>Sewer</v>
          </cell>
        </row>
        <row r="30287">
          <cell r="B30287">
            <v>-87720.5</v>
          </cell>
          <cell r="C30287">
            <v>2015</v>
          </cell>
          <cell r="D30287" t="str">
            <v>420000  Loss on Sale of Assets</v>
          </cell>
          <cell r="E30287" t="str">
            <v>Logistics</v>
          </cell>
          <cell r="F30287" t="str">
            <v>Water</v>
          </cell>
        </row>
        <row r="30288">
          <cell r="B30288">
            <v>21986.23</v>
          </cell>
          <cell r="C30288">
            <v>2015</v>
          </cell>
          <cell r="D30288" t="str">
            <v>420000  Loss on Sale of Assets</v>
          </cell>
          <cell r="E30288" t="str">
            <v>Informal Settlements</v>
          </cell>
          <cell r="F30288" t="str">
            <v>Water</v>
          </cell>
        </row>
        <row r="30289">
          <cell r="B30289">
            <v>3648.32</v>
          </cell>
          <cell r="C30289">
            <v>2015</v>
          </cell>
          <cell r="D30289" t="str">
            <v>420000  Loss on Sale of Assets</v>
          </cell>
          <cell r="E30289" t="str">
            <v>Logistics</v>
          </cell>
          <cell r="F30289" t="str">
            <v>Water</v>
          </cell>
        </row>
        <row r="30290">
          <cell r="B30290">
            <v>4883.6499999999996</v>
          </cell>
          <cell r="C30290">
            <v>2015</v>
          </cell>
          <cell r="D30290" t="str">
            <v>420000  Loss on Sale of Assets</v>
          </cell>
          <cell r="E30290" t="str">
            <v>Logistics</v>
          </cell>
          <cell r="F30290" t="str">
            <v>Water</v>
          </cell>
        </row>
        <row r="30291">
          <cell r="B30291">
            <v>3744.38</v>
          </cell>
          <cell r="C30291">
            <v>2015</v>
          </cell>
          <cell r="D30291" t="str">
            <v>420000  Loss on Sale of Assets</v>
          </cell>
          <cell r="E30291" t="str">
            <v>District 6</v>
          </cell>
          <cell r="F30291" t="str">
            <v>Water</v>
          </cell>
        </row>
        <row r="30292">
          <cell r="B30292">
            <v>851466.71</v>
          </cell>
          <cell r="C30292">
            <v>2015</v>
          </cell>
          <cell r="D30292" t="str">
            <v>420000  Loss on Sale of Assets</v>
          </cell>
          <cell r="E30292" t="str">
            <v>District 8</v>
          </cell>
          <cell r="F30292" t="str">
            <v>Water</v>
          </cell>
        </row>
        <row r="30293">
          <cell r="B30293">
            <v>6357.25</v>
          </cell>
          <cell r="C30293">
            <v>2015</v>
          </cell>
          <cell r="D30293" t="str">
            <v>420000  Loss on Sale of Assets</v>
          </cell>
          <cell r="E30293" t="str">
            <v>District 6</v>
          </cell>
          <cell r="F30293" t="str">
            <v>Water</v>
          </cell>
        </row>
        <row r="30294">
          <cell r="B30294">
            <v>851601.61</v>
          </cell>
          <cell r="C30294">
            <v>2015</v>
          </cell>
          <cell r="D30294" t="str">
            <v>420000  Loss on Sale of Assets</v>
          </cell>
          <cell r="E30294" t="e">
            <v>#N/A</v>
          </cell>
          <cell r="F30294" t="e">
            <v>#VALUE!</v>
          </cell>
        </row>
        <row r="30295">
          <cell r="B30295">
            <v>43120</v>
          </cell>
          <cell r="C30295">
            <v>2015</v>
          </cell>
          <cell r="D30295" t="str">
            <v>420000  Loss on Sale of Assets</v>
          </cell>
          <cell r="E30295" t="str">
            <v>Informal Settlements</v>
          </cell>
          <cell r="F30295" t="str">
            <v>Sewer</v>
          </cell>
        </row>
        <row r="30296">
          <cell r="B30296">
            <v>8065.75</v>
          </cell>
          <cell r="C30296">
            <v>2015</v>
          </cell>
          <cell r="D30296" t="str">
            <v>420000  Loss on Sale of Assets</v>
          </cell>
          <cell r="E30296" t="str">
            <v>Logistics</v>
          </cell>
          <cell r="F30296" t="str">
            <v>Sewer</v>
          </cell>
        </row>
        <row r="30297">
          <cell r="B30297">
            <v>43120</v>
          </cell>
          <cell r="C30297">
            <v>2015</v>
          </cell>
          <cell r="D30297" t="str">
            <v>420000  Loss on Sale of Assets</v>
          </cell>
          <cell r="E30297" t="str">
            <v>Informal Settlements</v>
          </cell>
          <cell r="F30297" t="str">
            <v>Water</v>
          </cell>
        </row>
        <row r="30298">
          <cell r="B30298">
            <v>116799.84</v>
          </cell>
          <cell r="C30298">
            <v>2015</v>
          </cell>
          <cell r="D30298" t="str">
            <v>420000  Loss on Sale of Assets</v>
          </cell>
          <cell r="E30298" t="str">
            <v>Logistics</v>
          </cell>
          <cell r="F30298" t="str">
            <v>Water</v>
          </cell>
        </row>
        <row r="30299">
          <cell r="B30299">
            <v>211105.59</v>
          </cell>
          <cell r="C30299">
            <v>2015</v>
          </cell>
          <cell r="D30299" t="str">
            <v>420000  Loss on Sale of Assets</v>
          </cell>
          <cell r="E30299" t="e">
            <v>#N/A</v>
          </cell>
          <cell r="F30299" t="e">
            <v>#VALUE!</v>
          </cell>
        </row>
        <row r="30300">
          <cell r="B30300">
            <v>20631.84</v>
          </cell>
          <cell r="C30300">
            <v>2015</v>
          </cell>
          <cell r="D30300" t="str">
            <v>420000  Loss on Sale of Assets</v>
          </cell>
          <cell r="E30300" t="str">
            <v>Logistics</v>
          </cell>
          <cell r="F30300" t="str">
            <v>Sewer</v>
          </cell>
        </row>
        <row r="30301">
          <cell r="B30301">
            <v>0</v>
          </cell>
          <cell r="C30301">
            <v>2015</v>
          </cell>
          <cell r="D30301" t="str">
            <v>420000  Loss on Sale of Assets</v>
          </cell>
          <cell r="E30301" t="str">
            <v>District 1</v>
          </cell>
          <cell r="F30301" t="str">
            <v>Sewer</v>
          </cell>
        </row>
        <row r="30302">
          <cell r="B30302">
            <v>8883.84</v>
          </cell>
          <cell r="C30302">
            <v>2015</v>
          </cell>
          <cell r="D30302" t="str">
            <v>420000  Loss on Sale of Assets</v>
          </cell>
          <cell r="E30302" t="str">
            <v>District 3</v>
          </cell>
          <cell r="F30302" t="str">
            <v>Sewer</v>
          </cell>
        </row>
        <row r="30303">
          <cell r="B30303">
            <v>39235</v>
          </cell>
          <cell r="C30303">
            <v>2015</v>
          </cell>
          <cell r="D30303" t="str">
            <v>420000  Loss on Sale of Assets</v>
          </cell>
          <cell r="E30303" t="str">
            <v>District 6</v>
          </cell>
          <cell r="F30303" t="str">
            <v>Sewer</v>
          </cell>
        </row>
        <row r="30304">
          <cell r="B30304">
            <v>401084.76</v>
          </cell>
          <cell r="C30304">
            <v>2015</v>
          </cell>
          <cell r="D30304" t="str">
            <v>420000  Loss on Sale of Assets</v>
          </cell>
          <cell r="E30304" t="str">
            <v>Informal Settlements</v>
          </cell>
          <cell r="F30304" t="str">
            <v>Water</v>
          </cell>
        </row>
        <row r="30305">
          <cell r="B30305">
            <v>15789</v>
          </cell>
          <cell r="C30305">
            <v>2015</v>
          </cell>
          <cell r="D30305" t="str">
            <v>420000  Loss on Sale of Assets</v>
          </cell>
          <cell r="E30305" t="str">
            <v>Logistics</v>
          </cell>
          <cell r="F30305" t="str">
            <v>Water</v>
          </cell>
        </row>
        <row r="30306">
          <cell r="B30306">
            <v>14436.24</v>
          </cell>
          <cell r="C30306">
            <v>2015</v>
          </cell>
          <cell r="D30306" t="str">
            <v>420000  Loss on Sale of Assets</v>
          </cell>
          <cell r="E30306" t="str">
            <v>District 1</v>
          </cell>
          <cell r="F30306" t="str">
            <v>Water</v>
          </cell>
        </row>
        <row r="30307">
          <cell r="B30307">
            <v>169296.85</v>
          </cell>
          <cell r="C30307">
            <v>2015</v>
          </cell>
          <cell r="D30307" t="str">
            <v>420000  Loss on Sale of Assets</v>
          </cell>
          <cell r="E30307" t="str">
            <v>District 1</v>
          </cell>
          <cell r="F30307" t="str">
            <v>Water</v>
          </cell>
        </row>
        <row r="30308">
          <cell r="B30308">
            <v>133878.07</v>
          </cell>
          <cell r="C30308">
            <v>2015</v>
          </cell>
          <cell r="D30308" t="str">
            <v>420000  Loss on Sale of Assets</v>
          </cell>
          <cell r="E30308" t="str">
            <v>District 8</v>
          </cell>
          <cell r="F30308" t="str">
            <v>Water</v>
          </cell>
        </row>
        <row r="30309">
          <cell r="B30309">
            <v>45053.760000000002</v>
          </cell>
          <cell r="C30309">
            <v>2015</v>
          </cell>
          <cell r="D30309" t="str">
            <v>420000  Loss on Sale of Assets</v>
          </cell>
          <cell r="E30309" t="str">
            <v>District 6</v>
          </cell>
          <cell r="F30309" t="str">
            <v>Water</v>
          </cell>
        </row>
        <row r="30310">
          <cell r="B30310">
            <v>614254.07999999996</v>
          </cell>
          <cell r="C30310">
            <v>2015</v>
          </cell>
          <cell r="D30310" t="str">
            <v>420000  Loss on Sale of Assets</v>
          </cell>
          <cell r="E30310" t="str">
            <v>District 4</v>
          </cell>
          <cell r="F30310" t="str">
            <v>Water</v>
          </cell>
        </row>
        <row r="30311">
          <cell r="B30311">
            <v>20674.87</v>
          </cell>
          <cell r="C30311">
            <v>2015</v>
          </cell>
          <cell r="D30311" t="str">
            <v>420000  Loss on Sale of Assets</v>
          </cell>
          <cell r="E30311" t="str">
            <v>District 4</v>
          </cell>
          <cell r="F30311" t="str">
            <v>Water</v>
          </cell>
        </row>
        <row r="30312">
          <cell r="B30312">
            <v>5853.32</v>
          </cell>
          <cell r="C30312">
            <v>2015</v>
          </cell>
          <cell r="D30312" t="str">
            <v>420000  Loss on Sale of Assets</v>
          </cell>
          <cell r="E30312" t="str">
            <v>District 6</v>
          </cell>
          <cell r="F30312" t="str">
            <v>Water</v>
          </cell>
        </row>
        <row r="30313">
          <cell r="B30313">
            <v>63666.31</v>
          </cell>
          <cell r="C30313">
            <v>2015</v>
          </cell>
          <cell r="D30313" t="str">
            <v>420000  Loss on Sale of Assets</v>
          </cell>
          <cell r="E30313" t="str">
            <v>District 6</v>
          </cell>
          <cell r="F30313" t="str">
            <v>Water</v>
          </cell>
        </row>
        <row r="30314">
          <cell r="B30314">
            <v>31128</v>
          </cell>
          <cell r="C30314">
            <v>2015</v>
          </cell>
          <cell r="D30314" t="str">
            <v>420000  Loss on Sale of Assets</v>
          </cell>
          <cell r="E30314" t="str">
            <v>District 8</v>
          </cell>
          <cell r="F30314" t="str">
            <v>Water</v>
          </cell>
        </row>
        <row r="30315">
          <cell r="B30315">
            <v>1583865.94</v>
          </cell>
          <cell r="C30315">
            <v>2015</v>
          </cell>
          <cell r="D30315" t="str">
            <v>420000  Loss on Sale of Assets</v>
          </cell>
          <cell r="E30315" t="e">
            <v>#N/A</v>
          </cell>
          <cell r="F30315" t="e">
            <v>#VALUE!</v>
          </cell>
        </row>
        <row r="30316">
          <cell r="B30316">
            <v>350.07</v>
          </cell>
          <cell r="C30316">
            <v>2015</v>
          </cell>
          <cell r="D30316" t="str">
            <v>420000  Loss on Sale of Assets</v>
          </cell>
          <cell r="E30316" t="str">
            <v>Planning &amp; Design</v>
          </cell>
          <cell r="F30316" t="str">
            <v>Water</v>
          </cell>
        </row>
        <row r="30317">
          <cell r="B30317">
            <v>153.63</v>
          </cell>
          <cell r="C30317">
            <v>2015</v>
          </cell>
          <cell r="D30317" t="str">
            <v>420000  Loss on Sale of Assets</v>
          </cell>
          <cell r="E30317" t="str">
            <v>TOC</v>
          </cell>
          <cell r="F30317" t="str">
            <v>Water</v>
          </cell>
        </row>
        <row r="30318">
          <cell r="B30318">
            <v>161.57</v>
          </cell>
          <cell r="C30318">
            <v>2015</v>
          </cell>
          <cell r="D30318" t="str">
            <v>420000  Loss on Sale of Assets</v>
          </cell>
          <cell r="E30318" t="str">
            <v>Informal Settlements</v>
          </cell>
          <cell r="F30318" t="str">
            <v>Water</v>
          </cell>
        </row>
        <row r="30319">
          <cell r="B30319">
            <v>386.18</v>
          </cell>
          <cell r="C30319">
            <v>2015</v>
          </cell>
          <cell r="D30319" t="str">
            <v>420000  Loss on Sale of Assets</v>
          </cell>
          <cell r="E30319" t="str">
            <v>Logistics</v>
          </cell>
          <cell r="F30319" t="str">
            <v>Water</v>
          </cell>
        </row>
        <row r="30320">
          <cell r="B30320">
            <v>35.93</v>
          </cell>
          <cell r="C30320">
            <v>2015</v>
          </cell>
          <cell r="D30320" t="str">
            <v>420000  Loss on Sale of Assets</v>
          </cell>
          <cell r="E30320" t="str">
            <v>District 8</v>
          </cell>
          <cell r="F30320" t="str">
            <v>Water</v>
          </cell>
        </row>
        <row r="30321">
          <cell r="B30321">
            <v>35.93</v>
          </cell>
          <cell r="C30321">
            <v>2015</v>
          </cell>
          <cell r="D30321" t="str">
            <v>420000  Loss on Sale of Assets</v>
          </cell>
          <cell r="E30321" t="str">
            <v>District 3</v>
          </cell>
          <cell r="F30321" t="str">
            <v>Water</v>
          </cell>
        </row>
        <row r="30322">
          <cell r="B30322">
            <v>1997430</v>
          </cell>
          <cell r="C30322">
            <v>2015</v>
          </cell>
          <cell r="D30322" t="str">
            <v>401100  Salaries and Wages</v>
          </cell>
          <cell r="E30322" t="str">
            <v>District 6</v>
          </cell>
          <cell r="F30322" t="str">
            <v>Water</v>
          </cell>
        </row>
        <row r="30323">
          <cell r="B30323">
            <v>1726635.94</v>
          </cell>
          <cell r="C30323">
            <v>2015</v>
          </cell>
          <cell r="D30323" t="str">
            <v>401100  Salaries and Wages</v>
          </cell>
          <cell r="E30323" t="str">
            <v>District 8</v>
          </cell>
          <cell r="F30323" t="str">
            <v>Water</v>
          </cell>
        </row>
        <row r="30324">
          <cell r="B30324">
            <v>5186188.75</v>
          </cell>
          <cell r="C30324">
            <v>2015</v>
          </cell>
          <cell r="D30324" t="str">
            <v>401100  Salaries and Wages</v>
          </cell>
          <cell r="E30324" t="str">
            <v>District 8</v>
          </cell>
          <cell r="F30324" t="str">
            <v>Water</v>
          </cell>
        </row>
        <row r="30325">
          <cell r="B30325">
            <v>1504862.73</v>
          </cell>
          <cell r="C30325">
            <v>2015</v>
          </cell>
          <cell r="D30325" t="str">
            <v>401100  Salaries and Wages</v>
          </cell>
          <cell r="E30325" t="str">
            <v>District 6</v>
          </cell>
          <cell r="F30325" t="str">
            <v>Water</v>
          </cell>
        </row>
        <row r="30326">
          <cell r="B30326">
            <v>1225893.17</v>
          </cell>
          <cell r="C30326">
            <v>2015</v>
          </cell>
          <cell r="D30326" t="str">
            <v>401100  Salaries and Wages</v>
          </cell>
          <cell r="E30326" t="str">
            <v>District 3</v>
          </cell>
          <cell r="F30326" t="str">
            <v>Water</v>
          </cell>
        </row>
        <row r="30327">
          <cell r="B30327">
            <v>1851896.29</v>
          </cell>
          <cell r="C30327">
            <v>2015</v>
          </cell>
          <cell r="D30327" t="str">
            <v>401100  Salaries and Wages</v>
          </cell>
          <cell r="E30327" t="str">
            <v>District 3</v>
          </cell>
          <cell r="F30327" t="str">
            <v>Water</v>
          </cell>
        </row>
        <row r="30328">
          <cell r="B30328">
            <v>7158.75</v>
          </cell>
          <cell r="C30328">
            <v>2015</v>
          </cell>
          <cell r="D30328" t="str">
            <v>401100  Salaries and Wages</v>
          </cell>
          <cell r="E30328" t="str">
            <v>District 3</v>
          </cell>
          <cell r="F30328" t="str">
            <v>Water</v>
          </cell>
        </row>
        <row r="30329">
          <cell r="B30329">
            <v>4224095.9800000004</v>
          </cell>
          <cell r="C30329">
            <v>2015</v>
          </cell>
          <cell r="D30329" t="str">
            <v>401100  Salaries and Wages</v>
          </cell>
          <cell r="E30329" t="str">
            <v>District 3</v>
          </cell>
          <cell r="F30329" t="str">
            <v>Water</v>
          </cell>
        </row>
        <row r="30330">
          <cell r="B30330">
            <v>678087.72</v>
          </cell>
          <cell r="C30330">
            <v>2015</v>
          </cell>
          <cell r="D30330" t="str">
            <v>401100  Salaries and Wages</v>
          </cell>
          <cell r="E30330" t="str">
            <v>District 4</v>
          </cell>
          <cell r="F30330" t="str">
            <v>Water</v>
          </cell>
        </row>
        <row r="30331">
          <cell r="B30331">
            <v>6522327.7000000002</v>
          </cell>
          <cell r="C30331">
            <v>2015</v>
          </cell>
          <cell r="D30331" t="str">
            <v>401100  Salaries and Wages</v>
          </cell>
          <cell r="E30331" t="str">
            <v>District 4</v>
          </cell>
          <cell r="F30331" t="str">
            <v>Water</v>
          </cell>
        </row>
        <row r="30332">
          <cell r="B30332">
            <v>6491924.8300000001</v>
          </cell>
          <cell r="C30332">
            <v>2015</v>
          </cell>
          <cell r="D30332" t="str">
            <v>401100  Salaries and Wages</v>
          </cell>
          <cell r="E30332" t="str">
            <v>District 4</v>
          </cell>
          <cell r="F30332" t="str">
            <v>Water</v>
          </cell>
        </row>
        <row r="30333">
          <cell r="B30333">
            <v>6200924.3799999999</v>
          </cell>
          <cell r="C30333">
            <v>2015</v>
          </cell>
          <cell r="D30333" t="str">
            <v>401100  Salaries and Wages</v>
          </cell>
          <cell r="E30333" t="str">
            <v>District 4</v>
          </cell>
          <cell r="F30333" t="str">
            <v>Water</v>
          </cell>
        </row>
        <row r="30334">
          <cell r="B30334">
            <v>2894485.1</v>
          </cell>
          <cell r="C30334">
            <v>2015</v>
          </cell>
          <cell r="D30334" t="str">
            <v>401100  Salaries and Wages</v>
          </cell>
          <cell r="E30334" t="str">
            <v>District 4</v>
          </cell>
          <cell r="F30334" t="str">
            <v>Water</v>
          </cell>
        </row>
        <row r="30335">
          <cell r="B30335">
            <v>-6203.75</v>
          </cell>
          <cell r="C30335">
            <v>2015</v>
          </cell>
          <cell r="D30335" t="str">
            <v>401100  Salaries and Wages</v>
          </cell>
          <cell r="E30335" t="str">
            <v>District 8</v>
          </cell>
          <cell r="F30335" t="str">
            <v>Water</v>
          </cell>
        </row>
        <row r="30336">
          <cell r="B30336">
            <v>-4.17</v>
          </cell>
          <cell r="C30336">
            <v>2015</v>
          </cell>
          <cell r="D30336" t="str">
            <v>401100  Salaries and Wages</v>
          </cell>
          <cell r="E30336" t="str">
            <v>District 8</v>
          </cell>
          <cell r="F30336" t="str">
            <v>Water</v>
          </cell>
        </row>
        <row r="30337">
          <cell r="B30337">
            <v>45.31</v>
          </cell>
          <cell r="C30337">
            <v>2015</v>
          </cell>
          <cell r="D30337" t="str">
            <v>401100  Salaries and Wages</v>
          </cell>
          <cell r="E30337" t="str">
            <v>District 1</v>
          </cell>
          <cell r="F30337" t="str">
            <v>Water</v>
          </cell>
        </row>
        <row r="30338">
          <cell r="B30338">
            <v>1226220.94</v>
          </cell>
          <cell r="C30338">
            <v>2015</v>
          </cell>
          <cell r="D30338" t="str">
            <v>401100  Salaries and Wages</v>
          </cell>
          <cell r="E30338" t="str">
            <v>District 6</v>
          </cell>
          <cell r="F30338" t="str">
            <v>Water</v>
          </cell>
        </row>
        <row r="30339">
          <cell r="B30339">
            <v>8789407.9700000007</v>
          </cell>
          <cell r="C30339">
            <v>2015</v>
          </cell>
          <cell r="D30339" t="str">
            <v>401100  Salaries and Wages</v>
          </cell>
          <cell r="E30339" t="str">
            <v>District 6</v>
          </cell>
          <cell r="F30339" t="str">
            <v>Water</v>
          </cell>
        </row>
        <row r="30340">
          <cell r="B30340">
            <v>149693.21</v>
          </cell>
          <cell r="C30340">
            <v>2015</v>
          </cell>
          <cell r="D30340" t="str">
            <v>401100  Salaries and Wages</v>
          </cell>
          <cell r="E30340" t="str">
            <v>District 6</v>
          </cell>
          <cell r="F30340" t="str">
            <v>Water</v>
          </cell>
        </row>
        <row r="30341">
          <cell r="B30341">
            <v>1877893.58</v>
          </cell>
          <cell r="C30341">
            <v>2015</v>
          </cell>
          <cell r="D30341" t="str">
            <v>401100  Salaries and Wages</v>
          </cell>
          <cell r="E30341" t="str">
            <v>District 6</v>
          </cell>
          <cell r="F30341" t="str">
            <v>Water</v>
          </cell>
        </row>
        <row r="30342">
          <cell r="B30342">
            <v>4129443.04</v>
          </cell>
          <cell r="C30342">
            <v>2015</v>
          </cell>
          <cell r="D30342" t="str">
            <v>401100  Salaries and Wages</v>
          </cell>
          <cell r="E30342" t="str">
            <v>District 6</v>
          </cell>
          <cell r="F30342" t="str">
            <v>Water</v>
          </cell>
        </row>
        <row r="30343">
          <cell r="B30343">
            <v>5544163.0099999998</v>
          </cell>
          <cell r="C30343">
            <v>2015</v>
          </cell>
          <cell r="D30343" t="str">
            <v>401100  Salaries and Wages</v>
          </cell>
          <cell r="E30343" t="str">
            <v>District 6</v>
          </cell>
          <cell r="F30343" t="str">
            <v>Water</v>
          </cell>
        </row>
        <row r="30344">
          <cell r="B30344">
            <v>4003220.95</v>
          </cell>
          <cell r="C30344">
            <v>2015</v>
          </cell>
          <cell r="D30344" t="str">
            <v>401100  Salaries and Wages</v>
          </cell>
          <cell r="E30344" t="str">
            <v>District 8</v>
          </cell>
          <cell r="F30344" t="str">
            <v>Water</v>
          </cell>
        </row>
        <row r="30345">
          <cell r="B30345">
            <v>12178350.810000001</v>
          </cell>
          <cell r="C30345">
            <v>2015</v>
          </cell>
          <cell r="D30345" t="str">
            <v>401100  Salaries and Wages</v>
          </cell>
          <cell r="E30345" t="str">
            <v>District 8</v>
          </cell>
          <cell r="F30345" t="str">
            <v>Water</v>
          </cell>
        </row>
        <row r="30346">
          <cell r="B30346">
            <v>0</v>
          </cell>
          <cell r="C30346">
            <v>2015</v>
          </cell>
          <cell r="D30346" t="str">
            <v>401100  Salaries and Wages</v>
          </cell>
          <cell r="E30346" t="str">
            <v>District 8</v>
          </cell>
          <cell r="F30346" t="str">
            <v>Water</v>
          </cell>
        </row>
        <row r="30347">
          <cell r="B30347">
            <v>225076.78</v>
          </cell>
          <cell r="C30347">
            <v>2015</v>
          </cell>
          <cell r="D30347" t="str">
            <v>401100  Salaries and Wages</v>
          </cell>
          <cell r="E30347" t="str">
            <v>District 8</v>
          </cell>
          <cell r="F30347" t="str">
            <v>Water</v>
          </cell>
        </row>
        <row r="30348">
          <cell r="B30348">
            <v>639075.76</v>
          </cell>
          <cell r="C30348">
            <v>2015</v>
          </cell>
          <cell r="D30348" t="str">
            <v>401100  Salaries and Wages</v>
          </cell>
          <cell r="E30348" t="str">
            <v>District 8</v>
          </cell>
          <cell r="F30348" t="str">
            <v>Water</v>
          </cell>
        </row>
        <row r="30349">
          <cell r="B30349">
            <v>4385237.74</v>
          </cell>
          <cell r="C30349">
            <v>2015</v>
          </cell>
          <cell r="D30349" t="str">
            <v>401100  Salaries and Wages</v>
          </cell>
          <cell r="E30349" t="str">
            <v>District 8</v>
          </cell>
          <cell r="F30349" t="str">
            <v>Water</v>
          </cell>
        </row>
        <row r="30350">
          <cell r="B30350">
            <v>4221396.29</v>
          </cell>
          <cell r="C30350">
            <v>2015</v>
          </cell>
          <cell r="D30350" t="str">
            <v>401100  Salaries and Wages</v>
          </cell>
          <cell r="E30350" t="str">
            <v>District 8</v>
          </cell>
          <cell r="F30350" t="str">
            <v>Water</v>
          </cell>
        </row>
        <row r="30351">
          <cell r="B30351">
            <v>39001145.149999999</v>
          </cell>
          <cell r="C30351">
            <v>2015</v>
          </cell>
          <cell r="D30351" t="str">
            <v>401100  Salaries and Wages</v>
          </cell>
          <cell r="E30351" t="str">
            <v>District 8</v>
          </cell>
          <cell r="F30351" t="str">
            <v>Water</v>
          </cell>
        </row>
        <row r="30352">
          <cell r="B30352">
            <v>10490300.640000001</v>
          </cell>
          <cell r="C30352">
            <v>2015</v>
          </cell>
          <cell r="D30352" t="str">
            <v>401100  Salaries and Wages</v>
          </cell>
          <cell r="E30352" t="str">
            <v>District 1</v>
          </cell>
          <cell r="F30352" t="str">
            <v>Water</v>
          </cell>
        </row>
        <row r="30353">
          <cell r="B30353">
            <v>15.65</v>
          </cell>
          <cell r="C30353">
            <v>2015</v>
          </cell>
          <cell r="D30353" t="str">
            <v>401100  Salaries and Wages</v>
          </cell>
          <cell r="E30353" t="str">
            <v>Informal Settlements</v>
          </cell>
          <cell r="F30353" t="str">
            <v>Sewer</v>
          </cell>
        </row>
        <row r="30354">
          <cell r="B30354">
            <v>1706818.42</v>
          </cell>
          <cell r="C30354">
            <v>2015</v>
          </cell>
          <cell r="D30354" t="str">
            <v>401100  Salaries and Wages</v>
          </cell>
          <cell r="E30354" t="str">
            <v>Informal Settlements</v>
          </cell>
          <cell r="F30354" t="str">
            <v>Sewer</v>
          </cell>
        </row>
        <row r="30355">
          <cell r="B30355">
            <v>10862682.01</v>
          </cell>
          <cell r="C30355">
            <v>2015</v>
          </cell>
          <cell r="D30355" t="str">
            <v>401100  Salaries and Wages</v>
          </cell>
          <cell r="E30355" t="str">
            <v>District 1</v>
          </cell>
          <cell r="F30355" t="str">
            <v>Sewer</v>
          </cell>
        </row>
        <row r="30356">
          <cell r="B30356">
            <v>5608559.8300000001</v>
          </cell>
          <cell r="C30356">
            <v>2015</v>
          </cell>
          <cell r="D30356" t="str">
            <v>401100  Salaries and Wages</v>
          </cell>
          <cell r="E30356" t="str">
            <v>District 7</v>
          </cell>
          <cell r="F30356" t="str">
            <v>Sewer</v>
          </cell>
        </row>
        <row r="30357">
          <cell r="B30357">
            <v>1856181.94</v>
          </cell>
          <cell r="C30357">
            <v>2015</v>
          </cell>
          <cell r="D30357" t="str">
            <v>401100  Salaries and Wages</v>
          </cell>
          <cell r="E30357" t="str">
            <v>District 6</v>
          </cell>
          <cell r="F30357" t="str">
            <v>Sewer</v>
          </cell>
        </row>
        <row r="30358">
          <cell r="B30358">
            <v>174111.28</v>
          </cell>
          <cell r="C30358">
            <v>2015</v>
          </cell>
          <cell r="D30358" t="str">
            <v>401100  Salaries and Wages</v>
          </cell>
          <cell r="E30358" t="str">
            <v>TOC</v>
          </cell>
          <cell r="F30358" t="str">
            <v>Sewer</v>
          </cell>
        </row>
        <row r="30359">
          <cell r="B30359">
            <v>4183009.22</v>
          </cell>
          <cell r="C30359">
            <v>2015</v>
          </cell>
          <cell r="D30359" t="str">
            <v>401100  Salaries and Wages</v>
          </cell>
          <cell r="E30359" t="str">
            <v>District 3</v>
          </cell>
          <cell r="F30359" t="str">
            <v>Sewer</v>
          </cell>
        </row>
        <row r="30360">
          <cell r="B30360">
            <v>6111075.9199999999</v>
          </cell>
          <cell r="C30360">
            <v>2015</v>
          </cell>
          <cell r="D30360" t="str">
            <v>401100  Salaries and Wages</v>
          </cell>
          <cell r="E30360" t="str">
            <v>District 4</v>
          </cell>
          <cell r="F30360" t="str">
            <v>Sewer</v>
          </cell>
        </row>
        <row r="30361">
          <cell r="B30361">
            <v>4386456.26</v>
          </cell>
          <cell r="C30361">
            <v>2015</v>
          </cell>
          <cell r="D30361" t="str">
            <v>401100  Salaries and Wages</v>
          </cell>
          <cell r="E30361" t="str">
            <v>District 4</v>
          </cell>
          <cell r="F30361" t="str">
            <v>Sewer</v>
          </cell>
        </row>
        <row r="30362">
          <cell r="B30362">
            <v>2789541</v>
          </cell>
          <cell r="C30362">
            <v>2015</v>
          </cell>
          <cell r="D30362" t="str">
            <v>401100  Salaries and Wages</v>
          </cell>
          <cell r="E30362" t="str">
            <v>District 4</v>
          </cell>
          <cell r="F30362" t="str">
            <v>Sewer</v>
          </cell>
        </row>
        <row r="30363">
          <cell r="B30363">
            <v>3173763.89</v>
          </cell>
          <cell r="C30363">
            <v>2015</v>
          </cell>
          <cell r="D30363" t="str">
            <v>401100  Salaries and Wages</v>
          </cell>
          <cell r="E30363" t="str">
            <v>District 7</v>
          </cell>
          <cell r="F30363" t="str">
            <v>Sewer</v>
          </cell>
        </row>
        <row r="30364">
          <cell r="B30364">
            <v>1183850.3700000001</v>
          </cell>
          <cell r="C30364">
            <v>2015</v>
          </cell>
          <cell r="D30364" t="str">
            <v>401100  Salaries and Wages</v>
          </cell>
          <cell r="E30364" t="str">
            <v>District 6</v>
          </cell>
          <cell r="F30364" t="str">
            <v>Sewer</v>
          </cell>
        </row>
        <row r="30365">
          <cell r="B30365">
            <v>1276537.29</v>
          </cell>
          <cell r="C30365">
            <v>2015</v>
          </cell>
          <cell r="D30365" t="str">
            <v>401100  Salaries and Wages</v>
          </cell>
          <cell r="E30365" t="str">
            <v>District 6</v>
          </cell>
          <cell r="F30365" t="str">
            <v>Sewer</v>
          </cell>
        </row>
        <row r="30366">
          <cell r="B30366">
            <v>3397543.3</v>
          </cell>
          <cell r="C30366">
            <v>2015</v>
          </cell>
          <cell r="D30366" t="str">
            <v>401100  Salaries and Wages</v>
          </cell>
          <cell r="E30366" t="str">
            <v>District 6</v>
          </cell>
          <cell r="F30366" t="str">
            <v>Sewer</v>
          </cell>
        </row>
        <row r="30367">
          <cell r="B30367">
            <v>250917.12</v>
          </cell>
          <cell r="C30367">
            <v>2015</v>
          </cell>
          <cell r="D30367" t="str">
            <v>401100  Salaries and Wages</v>
          </cell>
          <cell r="E30367" t="str">
            <v>District 7</v>
          </cell>
          <cell r="F30367" t="str">
            <v>Sewer</v>
          </cell>
        </row>
        <row r="30368">
          <cell r="B30368">
            <v>0</v>
          </cell>
          <cell r="C30368">
            <v>2015</v>
          </cell>
          <cell r="D30368" t="str">
            <v>401100  Salaries and Wages</v>
          </cell>
          <cell r="E30368" t="str">
            <v>District 7</v>
          </cell>
          <cell r="F30368" t="str">
            <v>Sewer</v>
          </cell>
        </row>
        <row r="30369">
          <cell r="B30369">
            <v>4155064.53</v>
          </cell>
          <cell r="C30369">
            <v>2015</v>
          </cell>
          <cell r="D30369" t="str">
            <v>401100  Salaries and Wages</v>
          </cell>
          <cell r="E30369" t="str">
            <v>Logistics</v>
          </cell>
          <cell r="F30369" t="str">
            <v>Water</v>
          </cell>
        </row>
        <row r="30370">
          <cell r="B30370">
            <v>2124804.88</v>
          </cell>
          <cell r="C30370">
            <v>2015</v>
          </cell>
          <cell r="D30370" t="str">
            <v>401100  Salaries and Wages</v>
          </cell>
          <cell r="E30370" t="str">
            <v>Informal Settlements</v>
          </cell>
          <cell r="F30370" t="str">
            <v>Water</v>
          </cell>
        </row>
        <row r="30371">
          <cell r="B30371">
            <v>3600627.17</v>
          </cell>
          <cell r="C30371">
            <v>2015</v>
          </cell>
          <cell r="D30371" t="str">
            <v>401100  Salaries and Wages</v>
          </cell>
          <cell r="E30371" t="str">
            <v>Planning &amp; Design</v>
          </cell>
          <cell r="F30371" t="str">
            <v>Water</v>
          </cell>
        </row>
        <row r="30372">
          <cell r="B30372">
            <v>14539592.01</v>
          </cell>
          <cell r="C30372">
            <v>2015</v>
          </cell>
          <cell r="D30372" t="str">
            <v>401100  Salaries and Wages</v>
          </cell>
          <cell r="E30372" t="str">
            <v>TOC</v>
          </cell>
          <cell r="F30372" t="str">
            <v>Water</v>
          </cell>
        </row>
        <row r="30373">
          <cell r="B30373">
            <v>11580779.49</v>
          </cell>
          <cell r="C30373">
            <v>2015</v>
          </cell>
          <cell r="D30373" t="str">
            <v>401100  Salaries and Wages</v>
          </cell>
          <cell r="E30373" t="str">
            <v>Informal Settlements</v>
          </cell>
          <cell r="F30373" t="str">
            <v>Water</v>
          </cell>
        </row>
        <row r="30374">
          <cell r="B30374">
            <v>5517046.4299999997</v>
          </cell>
          <cell r="C30374">
            <v>2015</v>
          </cell>
          <cell r="D30374" t="str">
            <v>401100  Salaries and Wages</v>
          </cell>
          <cell r="E30374" t="str">
            <v>TOC</v>
          </cell>
          <cell r="F30374" t="str">
            <v>Water</v>
          </cell>
        </row>
        <row r="30375">
          <cell r="B30375">
            <v>2578487.7799999998</v>
          </cell>
          <cell r="C30375">
            <v>2015</v>
          </cell>
          <cell r="D30375" t="str">
            <v>401100  Salaries and Wages</v>
          </cell>
          <cell r="E30375" t="str">
            <v>Logistics</v>
          </cell>
          <cell r="F30375" t="str">
            <v>Water</v>
          </cell>
        </row>
        <row r="30376">
          <cell r="B30376">
            <v>3739307.3</v>
          </cell>
          <cell r="C30376">
            <v>2015</v>
          </cell>
          <cell r="D30376" t="str">
            <v>401100  Salaries and Wages</v>
          </cell>
          <cell r="E30376" t="str">
            <v>Logistics</v>
          </cell>
          <cell r="F30376" t="str">
            <v>Water</v>
          </cell>
        </row>
        <row r="30377">
          <cell r="B30377">
            <v>6733611.2599999998</v>
          </cell>
          <cell r="C30377">
            <v>2015</v>
          </cell>
          <cell r="D30377" t="str">
            <v>401100  Salaries and Wages</v>
          </cell>
          <cell r="E30377" t="str">
            <v>Logistics</v>
          </cell>
          <cell r="F30377" t="str">
            <v>Water</v>
          </cell>
        </row>
        <row r="30378">
          <cell r="B30378">
            <v>2231677.25</v>
          </cell>
          <cell r="C30378">
            <v>2015</v>
          </cell>
          <cell r="D30378" t="str">
            <v>401100  Salaries and Wages</v>
          </cell>
          <cell r="E30378" t="str">
            <v>Logistics</v>
          </cell>
          <cell r="F30378" t="str">
            <v>Water</v>
          </cell>
        </row>
        <row r="30379">
          <cell r="B30379">
            <v>4932983.41</v>
          </cell>
          <cell r="C30379">
            <v>2015</v>
          </cell>
          <cell r="D30379" t="str">
            <v>401100  Salaries and Wages</v>
          </cell>
          <cell r="E30379" t="str">
            <v>Logistics</v>
          </cell>
          <cell r="F30379" t="str">
            <v>Water</v>
          </cell>
        </row>
        <row r="30380">
          <cell r="B30380">
            <v>2092029.47</v>
          </cell>
          <cell r="C30380">
            <v>2015</v>
          </cell>
          <cell r="D30380" t="str">
            <v>401100  Salaries and Wages</v>
          </cell>
          <cell r="E30380" t="str">
            <v>District 1</v>
          </cell>
          <cell r="F30380" t="str">
            <v>Water</v>
          </cell>
        </row>
        <row r="30381">
          <cell r="B30381">
            <v>4037550.76</v>
          </cell>
          <cell r="C30381">
            <v>2015</v>
          </cell>
          <cell r="D30381" t="str">
            <v>401100  Salaries and Wages</v>
          </cell>
          <cell r="E30381" t="str">
            <v>District 1</v>
          </cell>
          <cell r="F30381" t="str">
            <v>Water</v>
          </cell>
        </row>
        <row r="30382">
          <cell r="B30382">
            <v>92687.54</v>
          </cell>
          <cell r="C30382">
            <v>2015</v>
          </cell>
          <cell r="D30382" t="str">
            <v>401100  Salaries and Wages</v>
          </cell>
          <cell r="E30382" t="str">
            <v>District 1</v>
          </cell>
          <cell r="F30382" t="str">
            <v>Water</v>
          </cell>
        </row>
        <row r="30383">
          <cell r="B30383">
            <v>0</v>
          </cell>
          <cell r="C30383">
            <v>2015</v>
          </cell>
          <cell r="D30383" t="str">
            <v>401200  Non Permanent Staff</v>
          </cell>
          <cell r="E30383" t="str">
            <v>Logistics</v>
          </cell>
          <cell r="F30383" t="str">
            <v>Water</v>
          </cell>
        </row>
        <row r="30384">
          <cell r="B30384">
            <v>542229.56000000006</v>
          </cell>
          <cell r="C30384">
            <v>2015</v>
          </cell>
          <cell r="D30384" t="str">
            <v>401200  Non Permanent Staff</v>
          </cell>
          <cell r="E30384" t="str">
            <v>TOC</v>
          </cell>
          <cell r="F30384" t="str">
            <v>Water</v>
          </cell>
        </row>
        <row r="30385">
          <cell r="B30385">
            <v>349317.18</v>
          </cell>
          <cell r="C30385">
            <v>2015</v>
          </cell>
          <cell r="D30385" t="str">
            <v>401200  Non Permanent Staff</v>
          </cell>
          <cell r="E30385" t="str">
            <v>Informal Settlements</v>
          </cell>
          <cell r="F30385" t="str">
            <v>Water</v>
          </cell>
        </row>
        <row r="30386">
          <cell r="B30386">
            <v>-17699.169999999998</v>
          </cell>
          <cell r="C30386">
            <v>2015</v>
          </cell>
          <cell r="D30386" t="str">
            <v>401200  Non Permanent Staff</v>
          </cell>
          <cell r="E30386" t="str">
            <v>Logistics</v>
          </cell>
          <cell r="F30386" t="str">
            <v>Water</v>
          </cell>
        </row>
        <row r="30387">
          <cell r="B30387">
            <v>21401.67</v>
          </cell>
          <cell r="C30387">
            <v>2015</v>
          </cell>
          <cell r="D30387" t="str">
            <v>401200  Non Permanent Staff</v>
          </cell>
          <cell r="E30387" t="str">
            <v>District 1</v>
          </cell>
          <cell r="F30387" t="str">
            <v>Water</v>
          </cell>
        </row>
        <row r="30388">
          <cell r="B30388">
            <v>241948.08</v>
          </cell>
          <cell r="C30388">
            <v>2015</v>
          </cell>
          <cell r="D30388" t="str">
            <v>401200  Non Permanent Staff</v>
          </cell>
          <cell r="E30388" t="str">
            <v>District 8</v>
          </cell>
          <cell r="F30388" t="str">
            <v>Water</v>
          </cell>
        </row>
        <row r="30389">
          <cell r="B30389">
            <v>255533.65</v>
          </cell>
          <cell r="C30389">
            <v>2015</v>
          </cell>
          <cell r="D30389" t="str">
            <v>401200  Non Permanent Staff</v>
          </cell>
          <cell r="E30389" t="str">
            <v>District 3</v>
          </cell>
          <cell r="F30389" t="str">
            <v>Water</v>
          </cell>
        </row>
        <row r="30390">
          <cell r="B30390">
            <v>224034.48</v>
          </cell>
          <cell r="C30390">
            <v>2015</v>
          </cell>
          <cell r="D30390" t="str">
            <v>401200  Non Permanent Staff</v>
          </cell>
          <cell r="E30390" t="str">
            <v>District 4</v>
          </cell>
          <cell r="F30390" t="str">
            <v>Water</v>
          </cell>
        </row>
        <row r="30391">
          <cell r="B30391">
            <v>409668.18</v>
          </cell>
          <cell r="C30391">
            <v>2015</v>
          </cell>
          <cell r="D30391" t="str">
            <v>401200  Non Permanent Staff</v>
          </cell>
          <cell r="E30391" t="str">
            <v>District 6</v>
          </cell>
          <cell r="F30391" t="str">
            <v>Water</v>
          </cell>
        </row>
        <row r="30392">
          <cell r="B30392">
            <v>210759.5</v>
          </cell>
          <cell r="C30392">
            <v>2015</v>
          </cell>
          <cell r="D30392" t="str">
            <v>401200  Non Permanent Staff</v>
          </cell>
          <cell r="E30392" t="str">
            <v>District 8</v>
          </cell>
          <cell r="F30392" t="str">
            <v>Water</v>
          </cell>
        </row>
        <row r="30393">
          <cell r="B30393">
            <v>154954.73000000001</v>
          </cell>
          <cell r="C30393">
            <v>2015</v>
          </cell>
          <cell r="D30393" t="str">
            <v>401300  Bonuses</v>
          </cell>
          <cell r="E30393" t="str">
            <v>District 6</v>
          </cell>
          <cell r="F30393" t="str">
            <v>Water</v>
          </cell>
        </row>
        <row r="30394">
          <cell r="B30394">
            <v>155457.95000000001</v>
          </cell>
          <cell r="C30394">
            <v>2015</v>
          </cell>
          <cell r="D30394" t="str">
            <v>401300  Bonuses</v>
          </cell>
          <cell r="E30394" t="str">
            <v>District 8</v>
          </cell>
          <cell r="F30394" t="str">
            <v>Water</v>
          </cell>
        </row>
        <row r="30395">
          <cell r="B30395">
            <v>414492.7</v>
          </cell>
          <cell r="C30395">
            <v>2015</v>
          </cell>
          <cell r="D30395" t="str">
            <v>401300  Bonuses</v>
          </cell>
          <cell r="E30395" t="str">
            <v>District 8</v>
          </cell>
          <cell r="F30395" t="str">
            <v>Water</v>
          </cell>
        </row>
        <row r="30396">
          <cell r="B30396">
            <v>137442.31</v>
          </cell>
          <cell r="C30396">
            <v>2015</v>
          </cell>
          <cell r="D30396" t="str">
            <v>401300  Bonuses</v>
          </cell>
          <cell r="E30396" t="str">
            <v>District 6</v>
          </cell>
          <cell r="F30396" t="str">
            <v>Water</v>
          </cell>
        </row>
        <row r="30397">
          <cell r="B30397">
            <v>94193.74</v>
          </cell>
          <cell r="C30397">
            <v>2015</v>
          </cell>
          <cell r="D30397" t="str">
            <v>401300  Bonuses</v>
          </cell>
          <cell r="E30397" t="str">
            <v>District 3</v>
          </cell>
          <cell r="F30397" t="str">
            <v>Water</v>
          </cell>
        </row>
        <row r="30398">
          <cell r="B30398">
            <v>142513.62</v>
          </cell>
          <cell r="C30398">
            <v>2015</v>
          </cell>
          <cell r="D30398" t="str">
            <v>401300  Bonuses</v>
          </cell>
          <cell r="E30398" t="str">
            <v>District 3</v>
          </cell>
          <cell r="F30398" t="str">
            <v>Water</v>
          </cell>
        </row>
        <row r="30399">
          <cell r="B30399">
            <v>345069.08</v>
          </cell>
          <cell r="C30399">
            <v>2015</v>
          </cell>
          <cell r="D30399" t="str">
            <v>401300  Bonuses</v>
          </cell>
          <cell r="E30399" t="str">
            <v>District 3</v>
          </cell>
          <cell r="F30399" t="str">
            <v>Water</v>
          </cell>
        </row>
        <row r="30400">
          <cell r="B30400">
            <v>15124.92</v>
          </cell>
          <cell r="C30400">
            <v>2015</v>
          </cell>
          <cell r="D30400" t="str">
            <v>401300  Bonuses</v>
          </cell>
          <cell r="E30400" t="str">
            <v>District 4</v>
          </cell>
          <cell r="F30400" t="str">
            <v>Water</v>
          </cell>
        </row>
        <row r="30401">
          <cell r="B30401">
            <v>397402.54</v>
          </cell>
          <cell r="C30401">
            <v>2015</v>
          </cell>
          <cell r="D30401" t="str">
            <v>401300  Bonuses</v>
          </cell>
          <cell r="E30401" t="str">
            <v>District 4</v>
          </cell>
          <cell r="F30401" t="str">
            <v>Water</v>
          </cell>
        </row>
        <row r="30402">
          <cell r="B30402">
            <v>534050.04</v>
          </cell>
          <cell r="C30402">
            <v>2015</v>
          </cell>
          <cell r="D30402" t="str">
            <v>401300  Bonuses</v>
          </cell>
          <cell r="E30402" t="str">
            <v>District 4</v>
          </cell>
          <cell r="F30402" t="str">
            <v>Water</v>
          </cell>
        </row>
        <row r="30403">
          <cell r="B30403">
            <v>503629.32</v>
          </cell>
          <cell r="C30403">
            <v>2015</v>
          </cell>
          <cell r="D30403" t="str">
            <v>401300  Bonuses</v>
          </cell>
          <cell r="E30403" t="str">
            <v>District 4</v>
          </cell>
          <cell r="F30403" t="str">
            <v>Water</v>
          </cell>
        </row>
        <row r="30404">
          <cell r="B30404">
            <v>240919.05</v>
          </cell>
          <cell r="C30404">
            <v>2015</v>
          </cell>
          <cell r="D30404" t="str">
            <v>401300  Bonuses</v>
          </cell>
          <cell r="E30404" t="str">
            <v>District 4</v>
          </cell>
          <cell r="F30404" t="str">
            <v>Water</v>
          </cell>
        </row>
        <row r="30405">
          <cell r="B30405">
            <v>91678.23</v>
          </cell>
          <cell r="C30405">
            <v>2015</v>
          </cell>
          <cell r="D30405" t="str">
            <v>401300  Bonuses</v>
          </cell>
          <cell r="E30405" t="str">
            <v>District 6</v>
          </cell>
          <cell r="F30405" t="str">
            <v>Water</v>
          </cell>
        </row>
        <row r="30406">
          <cell r="B30406">
            <v>581221.32999999996</v>
          </cell>
          <cell r="C30406">
            <v>2015</v>
          </cell>
          <cell r="D30406" t="str">
            <v>401300  Bonuses</v>
          </cell>
          <cell r="E30406" t="str">
            <v>District 6</v>
          </cell>
          <cell r="F30406" t="str">
            <v>Water</v>
          </cell>
        </row>
        <row r="30407">
          <cell r="B30407">
            <v>9220.2000000000007</v>
          </cell>
          <cell r="C30407">
            <v>2015</v>
          </cell>
          <cell r="D30407" t="str">
            <v>401300  Bonuses</v>
          </cell>
          <cell r="E30407" t="str">
            <v>District 6</v>
          </cell>
          <cell r="F30407" t="str">
            <v>Water</v>
          </cell>
        </row>
        <row r="30408">
          <cell r="B30408">
            <v>174419.23</v>
          </cell>
          <cell r="C30408">
            <v>2015</v>
          </cell>
          <cell r="D30408" t="str">
            <v>401300  Bonuses</v>
          </cell>
          <cell r="E30408" t="str">
            <v>District 6</v>
          </cell>
          <cell r="F30408" t="str">
            <v>Water</v>
          </cell>
        </row>
        <row r="30409">
          <cell r="B30409">
            <v>333833.27</v>
          </cell>
          <cell r="C30409">
            <v>2015</v>
          </cell>
          <cell r="D30409" t="str">
            <v>401300  Bonuses</v>
          </cell>
          <cell r="E30409" t="str">
            <v>District 6</v>
          </cell>
          <cell r="F30409" t="str">
            <v>Water</v>
          </cell>
        </row>
        <row r="30410">
          <cell r="B30410">
            <v>464889.21</v>
          </cell>
          <cell r="C30410">
            <v>2015</v>
          </cell>
          <cell r="D30410" t="str">
            <v>401300  Bonuses</v>
          </cell>
          <cell r="E30410" t="str">
            <v>District 6</v>
          </cell>
          <cell r="F30410" t="str">
            <v>Water</v>
          </cell>
        </row>
        <row r="30411">
          <cell r="B30411">
            <v>320876.46000000002</v>
          </cell>
          <cell r="C30411">
            <v>2015</v>
          </cell>
          <cell r="D30411" t="str">
            <v>401300  Bonuses</v>
          </cell>
          <cell r="E30411" t="str">
            <v>District 8</v>
          </cell>
          <cell r="F30411" t="str">
            <v>Water</v>
          </cell>
        </row>
        <row r="30412">
          <cell r="B30412">
            <v>946799.22</v>
          </cell>
          <cell r="C30412">
            <v>2015</v>
          </cell>
          <cell r="D30412" t="str">
            <v>401300  Bonuses</v>
          </cell>
          <cell r="E30412" t="str">
            <v>District 8</v>
          </cell>
          <cell r="F30412" t="str">
            <v>Water</v>
          </cell>
        </row>
        <row r="30413">
          <cell r="B30413">
            <v>7051.92</v>
          </cell>
          <cell r="C30413">
            <v>2015</v>
          </cell>
          <cell r="D30413" t="str">
            <v>401300  Bonuses</v>
          </cell>
          <cell r="E30413" t="str">
            <v>District 8</v>
          </cell>
          <cell r="F30413" t="str">
            <v>Water</v>
          </cell>
        </row>
        <row r="30414">
          <cell r="B30414">
            <v>368697.27</v>
          </cell>
          <cell r="C30414">
            <v>2015</v>
          </cell>
          <cell r="D30414" t="str">
            <v>401300  Bonuses</v>
          </cell>
          <cell r="E30414" t="str">
            <v>District 8</v>
          </cell>
          <cell r="F30414" t="str">
            <v>Water</v>
          </cell>
        </row>
        <row r="30415">
          <cell r="B30415">
            <v>405000.59</v>
          </cell>
          <cell r="C30415">
            <v>2015</v>
          </cell>
          <cell r="D30415" t="str">
            <v>401300  Bonuses</v>
          </cell>
          <cell r="E30415" t="str">
            <v>District 8</v>
          </cell>
          <cell r="F30415" t="str">
            <v>Water</v>
          </cell>
        </row>
        <row r="30416">
          <cell r="B30416">
            <v>3257742.11</v>
          </cell>
          <cell r="C30416">
            <v>2015</v>
          </cell>
          <cell r="D30416" t="str">
            <v>401300  Bonuses</v>
          </cell>
          <cell r="E30416" t="str">
            <v>District 8</v>
          </cell>
          <cell r="F30416" t="str">
            <v>Water</v>
          </cell>
        </row>
        <row r="30417">
          <cell r="B30417">
            <v>229124.26</v>
          </cell>
          <cell r="C30417">
            <v>2015</v>
          </cell>
          <cell r="D30417" t="str">
            <v>401300  Bonuses</v>
          </cell>
          <cell r="E30417" t="str">
            <v>Informal Settlements</v>
          </cell>
          <cell r="F30417" t="str">
            <v>Sewer</v>
          </cell>
        </row>
        <row r="30418">
          <cell r="B30418">
            <v>907873.86</v>
          </cell>
          <cell r="C30418">
            <v>2015</v>
          </cell>
          <cell r="D30418" t="str">
            <v>401300  Bonuses</v>
          </cell>
          <cell r="E30418" t="str">
            <v>District 1</v>
          </cell>
          <cell r="F30418" t="str">
            <v>Sewer</v>
          </cell>
        </row>
        <row r="30419">
          <cell r="B30419">
            <v>473683.22</v>
          </cell>
          <cell r="C30419">
            <v>2015</v>
          </cell>
          <cell r="D30419" t="str">
            <v>401300  Bonuses</v>
          </cell>
          <cell r="E30419" t="str">
            <v>District 7</v>
          </cell>
          <cell r="F30419" t="str">
            <v>Sewer</v>
          </cell>
        </row>
        <row r="30420">
          <cell r="B30420">
            <v>158566.46</v>
          </cell>
          <cell r="C30420">
            <v>2015</v>
          </cell>
          <cell r="D30420" t="str">
            <v>401300  Bonuses</v>
          </cell>
          <cell r="E30420" t="str">
            <v>District 6</v>
          </cell>
          <cell r="F30420" t="str">
            <v>Sewer</v>
          </cell>
        </row>
        <row r="30421">
          <cell r="B30421">
            <v>14346.26</v>
          </cell>
          <cell r="C30421">
            <v>2015</v>
          </cell>
          <cell r="D30421" t="str">
            <v>401300  Bonuses</v>
          </cell>
          <cell r="E30421" t="str">
            <v>TOC</v>
          </cell>
          <cell r="F30421" t="str">
            <v>Sewer</v>
          </cell>
        </row>
        <row r="30422">
          <cell r="B30422">
            <v>358648.98</v>
          </cell>
          <cell r="C30422">
            <v>2015</v>
          </cell>
          <cell r="D30422" t="str">
            <v>401300  Bonuses</v>
          </cell>
          <cell r="E30422" t="str">
            <v>District 3</v>
          </cell>
          <cell r="F30422" t="str">
            <v>Sewer</v>
          </cell>
        </row>
        <row r="30423">
          <cell r="B30423">
            <v>493147.07</v>
          </cell>
          <cell r="C30423">
            <v>2015</v>
          </cell>
          <cell r="D30423" t="str">
            <v>401300  Bonuses</v>
          </cell>
          <cell r="E30423" t="str">
            <v>District 4</v>
          </cell>
          <cell r="F30423" t="str">
            <v>Sewer</v>
          </cell>
        </row>
        <row r="30424">
          <cell r="B30424">
            <v>366488.31</v>
          </cell>
          <cell r="C30424">
            <v>2015</v>
          </cell>
          <cell r="D30424" t="str">
            <v>401300  Bonuses</v>
          </cell>
          <cell r="E30424" t="str">
            <v>District 4</v>
          </cell>
          <cell r="F30424" t="str">
            <v>Sewer</v>
          </cell>
        </row>
        <row r="30425">
          <cell r="B30425">
            <v>240623.35</v>
          </cell>
          <cell r="C30425">
            <v>2015</v>
          </cell>
          <cell r="D30425" t="str">
            <v>401300  Bonuses</v>
          </cell>
          <cell r="E30425" t="str">
            <v>District 4</v>
          </cell>
          <cell r="F30425" t="str">
            <v>Sewer</v>
          </cell>
        </row>
        <row r="30426">
          <cell r="B30426">
            <v>278040.71999999997</v>
          </cell>
          <cell r="C30426">
            <v>2015</v>
          </cell>
          <cell r="D30426" t="str">
            <v>401300  Bonuses</v>
          </cell>
          <cell r="E30426" t="str">
            <v>District 7</v>
          </cell>
          <cell r="F30426" t="str">
            <v>Sewer</v>
          </cell>
        </row>
        <row r="30427">
          <cell r="B30427">
            <v>97733.04</v>
          </cell>
          <cell r="C30427">
            <v>2015</v>
          </cell>
          <cell r="D30427" t="str">
            <v>401300  Bonuses</v>
          </cell>
          <cell r="E30427" t="str">
            <v>District 6</v>
          </cell>
          <cell r="F30427" t="str">
            <v>Sewer</v>
          </cell>
        </row>
        <row r="30428">
          <cell r="B30428">
            <v>101812.78</v>
          </cell>
          <cell r="C30428">
            <v>2015</v>
          </cell>
          <cell r="D30428" t="str">
            <v>401300  Bonuses</v>
          </cell>
          <cell r="E30428" t="str">
            <v>District 6</v>
          </cell>
          <cell r="F30428" t="str">
            <v>Sewer</v>
          </cell>
        </row>
        <row r="30429">
          <cell r="B30429">
            <v>281031.28000000003</v>
          </cell>
          <cell r="C30429">
            <v>2015</v>
          </cell>
          <cell r="D30429" t="str">
            <v>401300  Bonuses</v>
          </cell>
          <cell r="E30429" t="str">
            <v>District 6</v>
          </cell>
          <cell r="F30429" t="str">
            <v>Sewer</v>
          </cell>
        </row>
        <row r="30430">
          <cell r="B30430">
            <v>312644.51</v>
          </cell>
          <cell r="C30430">
            <v>2015</v>
          </cell>
          <cell r="D30430" t="str">
            <v>401300  Bonuses</v>
          </cell>
          <cell r="E30430" t="str">
            <v>Logistics</v>
          </cell>
          <cell r="F30430" t="str">
            <v>Water</v>
          </cell>
        </row>
        <row r="30431">
          <cell r="B30431">
            <v>204614.9</v>
          </cell>
          <cell r="C30431">
            <v>2015</v>
          </cell>
          <cell r="D30431" t="str">
            <v>401300  Bonuses</v>
          </cell>
          <cell r="E30431" t="str">
            <v>Informal Settlements</v>
          </cell>
          <cell r="F30431" t="str">
            <v>Water</v>
          </cell>
        </row>
        <row r="30432">
          <cell r="B30432">
            <v>131457.56</v>
          </cell>
          <cell r="C30432">
            <v>2015</v>
          </cell>
          <cell r="D30432" t="str">
            <v>401300  Bonuses</v>
          </cell>
          <cell r="E30432" t="str">
            <v>Planning &amp; Design</v>
          </cell>
          <cell r="F30432" t="str">
            <v>Water</v>
          </cell>
        </row>
        <row r="30433">
          <cell r="B30433">
            <v>1118719.8999999999</v>
          </cell>
          <cell r="C30433">
            <v>2015</v>
          </cell>
          <cell r="D30433" t="str">
            <v>401300  Bonuses</v>
          </cell>
          <cell r="E30433" t="str">
            <v>TOC</v>
          </cell>
          <cell r="F30433" t="str">
            <v>Water</v>
          </cell>
        </row>
        <row r="30434">
          <cell r="B30434">
            <v>591291.56000000006</v>
          </cell>
          <cell r="C30434">
            <v>2015</v>
          </cell>
          <cell r="D30434" t="str">
            <v>401300  Bonuses</v>
          </cell>
          <cell r="E30434" t="str">
            <v>Informal Settlements</v>
          </cell>
          <cell r="F30434" t="str">
            <v>Water</v>
          </cell>
        </row>
        <row r="30435">
          <cell r="B30435">
            <v>430699.09</v>
          </cell>
          <cell r="C30435">
            <v>2015</v>
          </cell>
          <cell r="D30435" t="str">
            <v>401300  Bonuses</v>
          </cell>
          <cell r="E30435" t="str">
            <v>TOC</v>
          </cell>
          <cell r="F30435" t="str">
            <v>Water</v>
          </cell>
        </row>
        <row r="30436">
          <cell r="B30436">
            <v>37293.919999999998</v>
          </cell>
          <cell r="C30436">
            <v>2015</v>
          </cell>
          <cell r="D30436" t="str">
            <v>401300  Bonuses</v>
          </cell>
          <cell r="E30436" t="str">
            <v>Logistics</v>
          </cell>
          <cell r="F30436" t="str">
            <v>Water</v>
          </cell>
        </row>
        <row r="30437">
          <cell r="B30437">
            <v>313045.84999999998</v>
          </cell>
          <cell r="C30437">
            <v>2015</v>
          </cell>
          <cell r="D30437" t="str">
            <v>401300  Bonuses</v>
          </cell>
          <cell r="E30437" t="str">
            <v>Logistics</v>
          </cell>
          <cell r="F30437" t="str">
            <v>Water</v>
          </cell>
        </row>
        <row r="30438">
          <cell r="B30438">
            <v>698814.14</v>
          </cell>
          <cell r="C30438">
            <v>2015</v>
          </cell>
          <cell r="D30438" t="str">
            <v>401300  Bonuses</v>
          </cell>
          <cell r="E30438" t="str">
            <v>Logistics</v>
          </cell>
          <cell r="F30438" t="str">
            <v>Water</v>
          </cell>
        </row>
        <row r="30439">
          <cell r="B30439">
            <v>172255.3</v>
          </cell>
          <cell r="C30439">
            <v>2015</v>
          </cell>
          <cell r="D30439" t="str">
            <v>401300  Bonuses</v>
          </cell>
          <cell r="E30439" t="str">
            <v>Logistics</v>
          </cell>
          <cell r="F30439" t="str">
            <v>Water</v>
          </cell>
        </row>
        <row r="30440">
          <cell r="B30440">
            <v>373525.25</v>
          </cell>
          <cell r="C30440">
            <v>2015</v>
          </cell>
          <cell r="D30440" t="str">
            <v>401300  Bonuses</v>
          </cell>
          <cell r="E30440" t="str">
            <v>Logistics</v>
          </cell>
          <cell r="F30440" t="str">
            <v>Water</v>
          </cell>
        </row>
        <row r="30441">
          <cell r="B30441">
            <v>144273.04999999999</v>
          </cell>
          <cell r="C30441">
            <v>2015</v>
          </cell>
          <cell r="D30441" t="str">
            <v>401300  Bonuses</v>
          </cell>
          <cell r="E30441" t="str">
            <v>District 1</v>
          </cell>
          <cell r="F30441" t="str">
            <v>Water</v>
          </cell>
        </row>
        <row r="30442">
          <cell r="B30442">
            <v>301671.87</v>
          </cell>
          <cell r="C30442">
            <v>2015</v>
          </cell>
          <cell r="D30442" t="str">
            <v>401300  Bonuses</v>
          </cell>
          <cell r="E30442" t="str">
            <v>District 1</v>
          </cell>
          <cell r="F30442" t="str">
            <v>Water</v>
          </cell>
        </row>
        <row r="30443">
          <cell r="B30443">
            <v>7634.05</v>
          </cell>
          <cell r="C30443">
            <v>2015</v>
          </cell>
          <cell r="D30443" t="str">
            <v>401300  Bonuses</v>
          </cell>
          <cell r="E30443" t="str">
            <v>District 1</v>
          </cell>
          <cell r="F30443" t="str">
            <v>Water</v>
          </cell>
        </row>
        <row r="30444">
          <cell r="B30444">
            <v>917505.08</v>
          </cell>
          <cell r="C30444">
            <v>2015</v>
          </cell>
          <cell r="D30444" t="str">
            <v>401300  Bonuses</v>
          </cell>
          <cell r="E30444" t="str">
            <v>District 1</v>
          </cell>
          <cell r="F30444" t="str">
            <v>Water</v>
          </cell>
        </row>
        <row r="30445">
          <cell r="B30445">
            <v>56466.57</v>
          </cell>
          <cell r="C30445">
            <v>2015</v>
          </cell>
          <cell r="D30445" t="str">
            <v>401400  Leave Pay</v>
          </cell>
          <cell r="E30445" t="str">
            <v>District 8</v>
          </cell>
          <cell r="F30445" t="str">
            <v>Water</v>
          </cell>
        </row>
        <row r="30446">
          <cell r="B30446">
            <v>86485.88</v>
          </cell>
          <cell r="C30446">
            <v>2015</v>
          </cell>
          <cell r="D30446" t="str">
            <v>401400  Leave Pay</v>
          </cell>
          <cell r="E30446" t="str">
            <v>District 8</v>
          </cell>
          <cell r="F30446" t="str">
            <v>Water</v>
          </cell>
        </row>
        <row r="30447">
          <cell r="B30447">
            <v>54162.64</v>
          </cell>
          <cell r="C30447">
            <v>2015</v>
          </cell>
          <cell r="D30447" t="str">
            <v>401400  Leave Pay</v>
          </cell>
          <cell r="E30447" t="str">
            <v>District 6</v>
          </cell>
          <cell r="F30447" t="str">
            <v>Water</v>
          </cell>
        </row>
        <row r="30448">
          <cell r="B30448">
            <v>20511.669999999998</v>
          </cell>
          <cell r="C30448">
            <v>2015</v>
          </cell>
          <cell r="D30448" t="str">
            <v>401400  Leave Pay</v>
          </cell>
          <cell r="E30448" t="str">
            <v>District 3</v>
          </cell>
          <cell r="F30448" t="str">
            <v>Water</v>
          </cell>
        </row>
        <row r="30449">
          <cell r="B30449">
            <v>0</v>
          </cell>
          <cell r="C30449">
            <v>2015</v>
          </cell>
          <cell r="D30449" t="str">
            <v>401400  Leave Pay</v>
          </cell>
          <cell r="E30449" t="str">
            <v>District 3</v>
          </cell>
          <cell r="F30449" t="str">
            <v>Water</v>
          </cell>
        </row>
        <row r="30450">
          <cell r="B30450">
            <v>0</v>
          </cell>
          <cell r="C30450">
            <v>2015</v>
          </cell>
          <cell r="D30450" t="str">
            <v>401400  Leave Pay</v>
          </cell>
          <cell r="E30450" t="str">
            <v>District 3</v>
          </cell>
          <cell r="F30450" t="str">
            <v>Water</v>
          </cell>
        </row>
        <row r="30451">
          <cell r="B30451">
            <v>73554.03</v>
          </cell>
          <cell r="C30451">
            <v>2015</v>
          </cell>
          <cell r="D30451" t="str">
            <v>401400  Leave Pay</v>
          </cell>
          <cell r="E30451" t="str">
            <v>District 3</v>
          </cell>
          <cell r="F30451" t="str">
            <v>Water</v>
          </cell>
        </row>
        <row r="30452">
          <cell r="B30452">
            <v>0</v>
          </cell>
          <cell r="C30452">
            <v>2015</v>
          </cell>
          <cell r="D30452" t="str">
            <v>401400  Leave Pay</v>
          </cell>
          <cell r="E30452" t="str">
            <v>District 4</v>
          </cell>
          <cell r="F30452" t="str">
            <v>Water</v>
          </cell>
        </row>
        <row r="30453">
          <cell r="B30453">
            <v>39683.31</v>
          </cell>
          <cell r="C30453">
            <v>2015</v>
          </cell>
          <cell r="D30453" t="str">
            <v>401400  Leave Pay</v>
          </cell>
          <cell r="E30453" t="str">
            <v>District 4</v>
          </cell>
          <cell r="F30453" t="str">
            <v>Water</v>
          </cell>
        </row>
        <row r="30454">
          <cell r="B30454">
            <v>125382.75</v>
          </cell>
          <cell r="C30454">
            <v>2015</v>
          </cell>
          <cell r="D30454" t="str">
            <v>401400  Leave Pay</v>
          </cell>
          <cell r="E30454" t="str">
            <v>District 4</v>
          </cell>
          <cell r="F30454" t="str">
            <v>Water</v>
          </cell>
        </row>
        <row r="30455">
          <cell r="B30455">
            <v>31981.200000000001</v>
          </cell>
          <cell r="C30455">
            <v>2015</v>
          </cell>
          <cell r="D30455" t="str">
            <v>401400  Leave Pay</v>
          </cell>
          <cell r="E30455" t="str">
            <v>District 4</v>
          </cell>
          <cell r="F30455" t="str">
            <v>Water</v>
          </cell>
        </row>
        <row r="30456">
          <cell r="B30456">
            <v>0</v>
          </cell>
          <cell r="C30456">
            <v>2015</v>
          </cell>
          <cell r="D30456" t="str">
            <v>401400  Leave Pay</v>
          </cell>
          <cell r="E30456" t="str">
            <v>District 4</v>
          </cell>
          <cell r="F30456" t="str">
            <v>Water</v>
          </cell>
        </row>
        <row r="30457">
          <cell r="B30457">
            <v>0</v>
          </cell>
          <cell r="C30457">
            <v>2015</v>
          </cell>
          <cell r="D30457" t="str">
            <v>401400  Leave Pay</v>
          </cell>
          <cell r="E30457" t="str">
            <v>District 8</v>
          </cell>
          <cell r="F30457" t="str">
            <v>Water</v>
          </cell>
        </row>
        <row r="30458">
          <cell r="B30458">
            <v>0</v>
          </cell>
          <cell r="C30458">
            <v>2015</v>
          </cell>
          <cell r="D30458" t="str">
            <v>401400  Leave Pay</v>
          </cell>
          <cell r="E30458" t="str">
            <v>District 8</v>
          </cell>
          <cell r="F30458" t="str">
            <v>Water</v>
          </cell>
        </row>
        <row r="30459">
          <cell r="B30459">
            <v>22004.7</v>
          </cell>
          <cell r="C30459">
            <v>2015</v>
          </cell>
          <cell r="D30459" t="str">
            <v>401400  Leave Pay</v>
          </cell>
          <cell r="E30459" t="str">
            <v>District 6</v>
          </cell>
          <cell r="F30459" t="str">
            <v>Water</v>
          </cell>
        </row>
        <row r="30460">
          <cell r="B30460">
            <v>110015.38</v>
          </cell>
          <cell r="C30460">
            <v>2015</v>
          </cell>
          <cell r="D30460" t="str">
            <v>401400  Leave Pay</v>
          </cell>
          <cell r="E30460" t="str">
            <v>District 6</v>
          </cell>
          <cell r="F30460" t="str">
            <v>Water</v>
          </cell>
        </row>
        <row r="30461">
          <cell r="B30461">
            <v>0</v>
          </cell>
          <cell r="C30461">
            <v>2015</v>
          </cell>
          <cell r="D30461" t="str">
            <v>401400  Leave Pay</v>
          </cell>
          <cell r="E30461" t="str">
            <v>District 6</v>
          </cell>
          <cell r="F30461" t="str">
            <v>Water</v>
          </cell>
        </row>
        <row r="30462">
          <cell r="B30462">
            <v>101270.88</v>
          </cell>
          <cell r="C30462">
            <v>2015</v>
          </cell>
          <cell r="D30462" t="str">
            <v>401400  Leave Pay</v>
          </cell>
          <cell r="E30462" t="str">
            <v>District 6</v>
          </cell>
          <cell r="F30462" t="str">
            <v>Water</v>
          </cell>
        </row>
        <row r="30463">
          <cell r="B30463">
            <v>63249.05</v>
          </cell>
          <cell r="C30463">
            <v>2015</v>
          </cell>
          <cell r="D30463" t="str">
            <v>401400  Leave Pay</v>
          </cell>
          <cell r="E30463" t="str">
            <v>District 6</v>
          </cell>
          <cell r="F30463" t="str">
            <v>Water</v>
          </cell>
        </row>
        <row r="30464">
          <cell r="B30464">
            <v>183518.14</v>
          </cell>
          <cell r="C30464">
            <v>2015</v>
          </cell>
          <cell r="D30464" t="str">
            <v>401400  Leave Pay</v>
          </cell>
          <cell r="E30464" t="str">
            <v>District 6</v>
          </cell>
          <cell r="F30464" t="str">
            <v>Water</v>
          </cell>
        </row>
        <row r="30465">
          <cell r="B30465">
            <v>47806.03</v>
          </cell>
          <cell r="C30465">
            <v>2015</v>
          </cell>
          <cell r="D30465" t="str">
            <v>401400  Leave Pay</v>
          </cell>
          <cell r="E30465" t="str">
            <v>District 8</v>
          </cell>
          <cell r="F30465" t="str">
            <v>Water</v>
          </cell>
        </row>
        <row r="30466">
          <cell r="B30466">
            <v>299758.46000000002</v>
          </cell>
          <cell r="C30466">
            <v>2015</v>
          </cell>
          <cell r="D30466" t="str">
            <v>401400  Leave Pay</v>
          </cell>
          <cell r="E30466" t="str">
            <v>District 8</v>
          </cell>
          <cell r="F30466" t="str">
            <v>Water</v>
          </cell>
        </row>
        <row r="30467">
          <cell r="B30467">
            <v>0</v>
          </cell>
          <cell r="C30467">
            <v>2015</v>
          </cell>
          <cell r="D30467" t="str">
            <v>401400  Leave Pay</v>
          </cell>
          <cell r="E30467" t="str">
            <v>District 8</v>
          </cell>
          <cell r="F30467" t="str">
            <v>Water</v>
          </cell>
        </row>
        <row r="30468">
          <cell r="B30468">
            <v>0</v>
          </cell>
          <cell r="C30468">
            <v>2015</v>
          </cell>
          <cell r="D30468" t="str">
            <v>401400  Leave Pay</v>
          </cell>
          <cell r="E30468" t="str">
            <v>District 8</v>
          </cell>
          <cell r="F30468" t="str">
            <v>Water</v>
          </cell>
        </row>
        <row r="30469">
          <cell r="B30469">
            <v>2025.11</v>
          </cell>
          <cell r="C30469">
            <v>2015</v>
          </cell>
          <cell r="D30469" t="str">
            <v>401400  Leave Pay</v>
          </cell>
          <cell r="E30469" t="str">
            <v>District 8</v>
          </cell>
          <cell r="F30469" t="str">
            <v>Water</v>
          </cell>
        </row>
        <row r="30470">
          <cell r="B30470">
            <v>65816.98</v>
          </cell>
          <cell r="C30470">
            <v>2015</v>
          </cell>
          <cell r="D30470" t="str">
            <v>401400  Leave Pay</v>
          </cell>
          <cell r="E30470" t="str">
            <v>District 8</v>
          </cell>
          <cell r="F30470" t="str">
            <v>Water</v>
          </cell>
        </row>
        <row r="30471">
          <cell r="B30471">
            <v>12011.51</v>
          </cell>
          <cell r="C30471">
            <v>2015</v>
          </cell>
          <cell r="D30471" t="str">
            <v>401400  Leave Pay</v>
          </cell>
          <cell r="E30471" t="str">
            <v>District 8</v>
          </cell>
          <cell r="F30471" t="str">
            <v>Water</v>
          </cell>
        </row>
        <row r="30472">
          <cell r="B30472">
            <v>481483.14</v>
          </cell>
          <cell r="C30472">
            <v>2015</v>
          </cell>
          <cell r="D30472" t="str">
            <v>401400  Leave Pay</v>
          </cell>
          <cell r="E30472" t="str">
            <v>District 8</v>
          </cell>
          <cell r="F30472" t="str">
            <v>Water</v>
          </cell>
        </row>
        <row r="30473">
          <cell r="B30473">
            <v>18797.2</v>
          </cell>
          <cell r="C30473">
            <v>2015</v>
          </cell>
          <cell r="D30473" t="str">
            <v>401400  Leave Pay</v>
          </cell>
          <cell r="E30473" t="str">
            <v>District 6</v>
          </cell>
          <cell r="F30473" t="str">
            <v>Water</v>
          </cell>
        </row>
        <row r="30474">
          <cell r="B30474">
            <v>35044.400000000001</v>
          </cell>
          <cell r="C30474">
            <v>2015</v>
          </cell>
          <cell r="D30474" t="str">
            <v>401400  Leave Pay</v>
          </cell>
          <cell r="E30474" t="str">
            <v>Informal Settlements</v>
          </cell>
          <cell r="F30474" t="str">
            <v>Sewer</v>
          </cell>
        </row>
        <row r="30475">
          <cell r="B30475">
            <v>915291.64</v>
          </cell>
          <cell r="C30475">
            <v>2015</v>
          </cell>
          <cell r="D30475" t="str">
            <v>401400  Leave Pay</v>
          </cell>
          <cell r="E30475" t="str">
            <v>District 1</v>
          </cell>
          <cell r="F30475" t="str">
            <v>Sewer</v>
          </cell>
        </row>
        <row r="30476">
          <cell r="B30476">
            <v>81869.97</v>
          </cell>
          <cell r="C30476">
            <v>2015</v>
          </cell>
          <cell r="D30476" t="str">
            <v>401400  Leave Pay</v>
          </cell>
          <cell r="E30476" t="str">
            <v>District 7</v>
          </cell>
          <cell r="F30476" t="str">
            <v>Sewer</v>
          </cell>
        </row>
        <row r="30477">
          <cell r="B30477">
            <v>13961.4</v>
          </cell>
          <cell r="C30477">
            <v>2015</v>
          </cell>
          <cell r="D30477" t="str">
            <v>401400  Leave Pay</v>
          </cell>
          <cell r="E30477" t="str">
            <v>District 6</v>
          </cell>
          <cell r="F30477" t="str">
            <v>Sewer</v>
          </cell>
        </row>
        <row r="30478">
          <cell r="B30478">
            <v>0</v>
          </cell>
          <cell r="C30478">
            <v>2015</v>
          </cell>
          <cell r="D30478" t="str">
            <v>401400  Leave Pay</v>
          </cell>
          <cell r="E30478" t="str">
            <v>TOC</v>
          </cell>
          <cell r="F30478" t="str">
            <v>Sewer</v>
          </cell>
        </row>
        <row r="30479">
          <cell r="B30479">
            <v>10394.43</v>
          </cell>
          <cell r="C30479">
            <v>2015</v>
          </cell>
          <cell r="D30479" t="str">
            <v>401400  Leave Pay</v>
          </cell>
          <cell r="E30479" t="str">
            <v>District 3</v>
          </cell>
          <cell r="F30479" t="str">
            <v>Sewer</v>
          </cell>
        </row>
        <row r="30480">
          <cell r="B30480">
            <v>88371.72</v>
          </cell>
          <cell r="C30480">
            <v>2015</v>
          </cell>
          <cell r="D30480" t="str">
            <v>401400  Leave Pay</v>
          </cell>
          <cell r="E30480" t="str">
            <v>District 4</v>
          </cell>
          <cell r="F30480" t="str">
            <v>Sewer</v>
          </cell>
        </row>
        <row r="30481">
          <cell r="B30481">
            <v>69652.95</v>
          </cell>
          <cell r="C30481">
            <v>2015</v>
          </cell>
          <cell r="D30481" t="str">
            <v>401400  Leave Pay</v>
          </cell>
          <cell r="E30481" t="str">
            <v>District 4</v>
          </cell>
          <cell r="F30481" t="str">
            <v>Sewer</v>
          </cell>
        </row>
        <row r="30482">
          <cell r="B30482">
            <v>38614.959999999999</v>
          </cell>
          <cell r="C30482">
            <v>2015</v>
          </cell>
          <cell r="D30482" t="str">
            <v>401400  Leave Pay</v>
          </cell>
          <cell r="E30482" t="str">
            <v>District 4</v>
          </cell>
          <cell r="F30482" t="str">
            <v>Sewer</v>
          </cell>
        </row>
        <row r="30483">
          <cell r="B30483">
            <v>136757.28</v>
          </cell>
          <cell r="C30483">
            <v>2015</v>
          </cell>
          <cell r="D30483" t="str">
            <v>401400  Leave Pay</v>
          </cell>
          <cell r="E30483" t="str">
            <v>District 7</v>
          </cell>
          <cell r="F30483" t="str">
            <v>Sewer</v>
          </cell>
        </row>
        <row r="30484">
          <cell r="B30484">
            <v>10052.700000000001</v>
          </cell>
          <cell r="C30484">
            <v>2015</v>
          </cell>
          <cell r="D30484" t="str">
            <v>401400  Leave Pay</v>
          </cell>
          <cell r="E30484" t="str">
            <v>District 6</v>
          </cell>
          <cell r="F30484" t="str">
            <v>Sewer</v>
          </cell>
        </row>
        <row r="30485">
          <cell r="B30485">
            <v>0</v>
          </cell>
          <cell r="C30485">
            <v>2015</v>
          </cell>
          <cell r="D30485" t="str">
            <v>401400  Leave Pay</v>
          </cell>
          <cell r="E30485" t="str">
            <v>District 6</v>
          </cell>
          <cell r="F30485" t="str">
            <v>Sewer</v>
          </cell>
        </row>
        <row r="30486">
          <cell r="B30486">
            <v>71283.33</v>
          </cell>
          <cell r="C30486">
            <v>2015</v>
          </cell>
          <cell r="D30486" t="str">
            <v>401400  Leave Pay</v>
          </cell>
          <cell r="E30486" t="str">
            <v>District 6</v>
          </cell>
          <cell r="F30486" t="str">
            <v>Sewer</v>
          </cell>
        </row>
        <row r="30487">
          <cell r="B30487">
            <v>0</v>
          </cell>
          <cell r="C30487">
            <v>2015</v>
          </cell>
          <cell r="D30487" t="str">
            <v>401400  Leave Pay</v>
          </cell>
          <cell r="E30487" t="str">
            <v>District 7</v>
          </cell>
          <cell r="F30487" t="str">
            <v>Sewer</v>
          </cell>
        </row>
        <row r="30488">
          <cell r="B30488">
            <v>89607.98</v>
          </cell>
          <cell r="C30488">
            <v>2015</v>
          </cell>
          <cell r="D30488" t="str">
            <v>401400  Leave Pay</v>
          </cell>
          <cell r="E30488" t="str">
            <v>Logistics</v>
          </cell>
          <cell r="F30488" t="str">
            <v>Water</v>
          </cell>
        </row>
        <row r="30489">
          <cell r="B30489">
            <v>22238.6</v>
          </cell>
          <cell r="C30489">
            <v>2015</v>
          </cell>
          <cell r="D30489" t="str">
            <v>401400  Leave Pay</v>
          </cell>
          <cell r="E30489" t="str">
            <v>Informal Settlements</v>
          </cell>
          <cell r="F30489" t="str">
            <v>Water</v>
          </cell>
        </row>
        <row r="30490">
          <cell r="B30490">
            <v>205544.08</v>
          </cell>
          <cell r="C30490">
            <v>2015</v>
          </cell>
          <cell r="D30490" t="str">
            <v>401400  Leave Pay</v>
          </cell>
          <cell r="E30490" t="str">
            <v>TOC</v>
          </cell>
          <cell r="F30490" t="str">
            <v>Water</v>
          </cell>
        </row>
        <row r="30491">
          <cell r="B30491">
            <v>36229.9</v>
          </cell>
          <cell r="C30491">
            <v>2015</v>
          </cell>
          <cell r="D30491" t="str">
            <v>401400  Leave Pay</v>
          </cell>
          <cell r="E30491" t="str">
            <v>Informal Settlements</v>
          </cell>
          <cell r="F30491" t="str">
            <v>Water</v>
          </cell>
        </row>
        <row r="30492">
          <cell r="B30492">
            <v>87223.47</v>
          </cell>
          <cell r="C30492">
            <v>2015</v>
          </cell>
          <cell r="D30492" t="str">
            <v>401400  Leave Pay</v>
          </cell>
          <cell r="E30492" t="str">
            <v>TOC</v>
          </cell>
          <cell r="F30492" t="str">
            <v>Water</v>
          </cell>
        </row>
        <row r="30493">
          <cell r="B30493">
            <v>24676.080000000002</v>
          </cell>
          <cell r="C30493">
            <v>2015</v>
          </cell>
          <cell r="D30493" t="str">
            <v>401400  Leave Pay</v>
          </cell>
          <cell r="E30493" t="str">
            <v>Logistics</v>
          </cell>
          <cell r="F30493" t="str">
            <v>Water</v>
          </cell>
        </row>
        <row r="30494">
          <cell r="B30494">
            <v>101226.41</v>
          </cell>
          <cell r="C30494">
            <v>2015</v>
          </cell>
          <cell r="D30494" t="str">
            <v>401400  Leave Pay</v>
          </cell>
          <cell r="E30494" t="str">
            <v>Logistics</v>
          </cell>
          <cell r="F30494" t="str">
            <v>Water</v>
          </cell>
        </row>
        <row r="30495">
          <cell r="B30495">
            <v>142369.16</v>
          </cell>
          <cell r="C30495">
            <v>2015</v>
          </cell>
          <cell r="D30495" t="str">
            <v>401400  Leave Pay</v>
          </cell>
          <cell r="E30495" t="str">
            <v>Logistics</v>
          </cell>
          <cell r="F30495" t="str">
            <v>Water</v>
          </cell>
        </row>
        <row r="30496">
          <cell r="B30496">
            <v>68711.53</v>
          </cell>
          <cell r="C30496">
            <v>2015</v>
          </cell>
          <cell r="D30496" t="str">
            <v>401400  Leave Pay</v>
          </cell>
          <cell r="E30496" t="str">
            <v>Logistics</v>
          </cell>
          <cell r="F30496" t="str">
            <v>Water</v>
          </cell>
        </row>
        <row r="30497">
          <cell r="B30497">
            <v>131688.18</v>
          </cell>
          <cell r="C30497">
            <v>2015</v>
          </cell>
          <cell r="D30497" t="str">
            <v>401400  Leave Pay</v>
          </cell>
          <cell r="E30497" t="str">
            <v>Logistics</v>
          </cell>
          <cell r="F30497" t="str">
            <v>Water</v>
          </cell>
        </row>
        <row r="30498">
          <cell r="B30498">
            <v>136657.42000000001</v>
          </cell>
          <cell r="C30498">
            <v>2015</v>
          </cell>
          <cell r="D30498" t="str">
            <v>401400  Leave Pay</v>
          </cell>
          <cell r="E30498" t="str">
            <v>District 1</v>
          </cell>
          <cell r="F30498" t="str">
            <v>Water</v>
          </cell>
        </row>
        <row r="30499">
          <cell r="B30499">
            <v>142467.57</v>
          </cell>
          <cell r="C30499">
            <v>2015</v>
          </cell>
          <cell r="D30499" t="str">
            <v>401400  Leave Pay</v>
          </cell>
          <cell r="E30499" t="str">
            <v>District 1</v>
          </cell>
          <cell r="F30499" t="str">
            <v>Water</v>
          </cell>
        </row>
        <row r="30500">
          <cell r="B30500">
            <v>0</v>
          </cell>
          <cell r="C30500">
            <v>2015</v>
          </cell>
          <cell r="D30500" t="str">
            <v>401400  Leave Pay</v>
          </cell>
          <cell r="E30500" t="str">
            <v>District 1</v>
          </cell>
          <cell r="F30500" t="str">
            <v>Water</v>
          </cell>
        </row>
        <row r="30501">
          <cell r="B30501">
            <v>358768.89</v>
          </cell>
          <cell r="C30501">
            <v>2015</v>
          </cell>
          <cell r="D30501" t="str">
            <v>401400  Leave Pay</v>
          </cell>
          <cell r="E30501" t="str">
            <v>District 1</v>
          </cell>
          <cell r="F30501" t="str">
            <v>Water</v>
          </cell>
        </row>
        <row r="30502">
          <cell r="B30502">
            <v>0</v>
          </cell>
          <cell r="C30502">
            <v>2015</v>
          </cell>
          <cell r="D30502" t="str">
            <v>401410  Long Service Award</v>
          </cell>
          <cell r="E30502" t="str">
            <v>District 1</v>
          </cell>
          <cell r="F30502" t="str">
            <v>Water</v>
          </cell>
        </row>
        <row r="30503">
          <cell r="B30503">
            <v>0</v>
          </cell>
          <cell r="C30503">
            <v>2015</v>
          </cell>
          <cell r="D30503" t="str">
            <v>401410  Long Service Award</v>
          </cell>
          <cell r="E30503" t="str">
            <v>District 1</v>
          </cell>
          <cell r="F30503" t="str">
            <v>Water</v>
          </cell>
        </row>
        <row r="30504">
          <cell r="B30504">
            <v>0</v>
          </cell>
          <cell r="C30504">
            <v>2015</v>
          </cell>
          <cell r="D30504" t="str">
            <v>401410  Long Service Award</v>
          </cell>
          <cell r="E30504" t="str">
            <v>District 6</v>
          </cell>
          <cell r="F30504" t="str">
            <v>Water</v>
          </cell>
        </row>
        <row r="30505">
          <cell r="B30505">
            <v>0</v>
          </cell>
          <cell r="C30505">
            <v>2015</v>
          </cell>
          <cell r="D30505" t="str">
            <v>401410  Long Service Award</v>
          </cell>
          <cell r="E30505" t="str">
            <v>District 8</v>
          </cell>
          <cell r="F30505" t="str">
            <v>Water</v>
          </cell>
        </row>
        <row r="30506">
          <cell r="B30506">
            <v>0</v>
          </cell>
          <cell r="C30506">
            <v>2015</v>
          </cell>
          <cell r="D30506" t="str">
            <v>401410  Long Service Award</v>
          </cell>
          <cell r="E30506" t="str">
            <v>District 8</v>
          </cell>
          <cell r="F30506" t="str">
            <v>Water</v>
          </cell>
        </row>
        <row r="30507">
          <cell r="B30507">
            <v>0</v>
          </cell>
          <cell r="C30507">
            <v>2015</v>
          </cell>
          <cell r="D30507" t="str">
            <v>401410  Long Service Award</v>
          </cell>
          <cell r="E30507" t="str">
            <v>District 6</v>
          </cell>
          <cell r="F30507" t="str">
            <v>Water</v>
          </cell>
        </row>
        <row r="30508">
          <cell r="B30508">
            <v>0</v>
          </cell>
          <cell r="C30508">
            <v>2015</v>
          </cell>
          <cell r="D30508" t="str">
            <v>401410  Long Service Award</v>
          </cell>
          <cell r="E30508" t="str">
            <v>District 3</v>
          </cell>
          <cell r="F30508" t="str">
            <v>Water</v>
          </cell>
        </row>
        <row r="30509">
          <cell r="B30509">
            <v>0</v>
          </cell>
          <cell r="C30509">
            <v>2015</v>
          </cell>
          <cell r="D30509" t="str">
            <v>401410  Long Service Award</v>
          </cell>
          <cell r="E30509" t="str">
            <v>District 3</v>
          </cell>
          <cell r="F30509" t="str">
            <v>Water</v>
          </cell>
        </row>
        <row r="30510">
          <cell r="B30510">
            <v>0</v>
          </cell>
          <cell r="C30510">
            <v>2015</v>
          </cell>
          <cell r="D30510" t="str">
            <v>401410  Long Service Award</v>
          </cell>
          <cell r="E30510" t="str">
            <v>District 4</v>
          </cell>
          <cell r="F30510" t="str">
            <v>Water</v>
          </cell>
        </row>
        <row r="30511">
          <cell r="B30511">
            <v>0</v>
          </cell>
          <cell r="C30511">
            <v>2015</v>
          </cell>
          <cell r="D30511" t="str">
            <v>401410  Long Service Award</v>
          </cell>
          <cell r="E30511" t="str">
            <v>District 4</v>
          </cell>
          <cell r="F30511" t="str">
            <v>Water</v>
          </cell>
        </row>
        <row r="30512">
          <cell r="B30512">
            <v>0</v>
          </cell>
          <cell r="C30512">
            <v>2015</v>
          </cell>
          <cell r="D30512" t="str">
            <v>401410  Long Service Award</v>
          </cell>
          <cell r="E30512" t="str">
            <v>District 4</v>
          </cell>
          <cell r="F30512" t="str">
            <v>Water</v>
          </cell>
        </row>
        <row r="30513">
          <cell r="B30513">
            <v>0</v>
          </cell>
          <cell r="C30513">
            <v>2015</v>
          </cell>
          <cell r="D30513" t="str">
            <v>401410  Long Service Award</v>
          </cell>
          <cell r="E30513" t="str">
            <v>District 6</v>
          </cell>
          <cell r="F30513" t="str">
            <v>Water</v>
          </cell>
        </row>
        <row r="30514">
          <cell r="B30514">
            <v>0</v>
          </cell>
          <cell r="C30514">
            <v>2015</v>
          </cell>
          <cell r="D30514" t="str">
            <v>401410  Long Service Award</v>
          </cell>
          <cell r="E30514" t="str">
            <v>District 6</v>
          </cell>
          <cell r="F30514" t="str">
            <v>Water</v>
          </cell>
        </row>
        <row r="30515">
          <cell r="B30515">
            <v>0</v>
          </cell>
          <cell r="C30515">
            <v>2015</v>
          </cell>
          <cell r="D30515" t="str">
            <v>401410  Long Service Award</v>
          </cell>
          <cell r="E30515" t="str">
            <v>District 6</v>
          </cell>
          <cell r="F30515" t="str">
            <v>Water</v>
          </cell>
        </row>
        <row r="30516">
          <cell r="B30516">
            <v>0</v>
          </cell>
          <cell r="C30516">
            <v>2015</v>
          </cell>
          <cell r="D30516" t="str">
            <v>401410  Long Service Award</v>
          </cell>
          <cell r="E30516" t="str">
            <v>District 6</v>
          </cell>
          <cell r="F30516" t="str">
            <v>Water</v>
          </cell>
        </row>
        <row r="30517">
          <cell r="B30517">
            <v>0</v>
          </cell>
          <cell r="C30517">
            <v>2015</v>
          </cell>
          <cell r="D30517" t="str">
            <v>401410  Long Service Award</v>
          </cell>
          <cell r="E30517" t="str">
            <v>District 6</v>
          </cell>
          <cell r="F30517" t="str">
            <v>Water</v>
          </cell>
        </row>
        <row r="30518">
          <cell r="B30518">
            <v>0</v>
          </cell>
          <cell r="C30518">
            <v>2015</v>
          </cell>
          <cell r="D30518" t="str">
            <v>401410  Long Service Award</v>
          </cell>
          <cell r="E30518" t="str">
            <v>District 8</v>
          </cell>
          <cell r="F30518" t="str">
            <v>Water</v>
          </cell>
        </row>
        <row r="30519">
          <cell r="B30519">
            <v>0</v>
          </cell>
          <cell r="C30519">
            <v>2015</v>
          </cell>
          <cell r="D30519" t="str">
            <v>401410  Long Service Award</v>
          </cell>
          <cell r="E30519" t="str">
            <v>District 8</v>
          </cell>
          <cell r="F30519" t="str">
            <v>Water</v>
          </cell>
        </row>
        <row r="30520">
          <cell r="B30520">
            <v>0</v>
          </cell>
          <cell r="C30520">
            <v>2015</v>
          </cell>
          <cell r="D30520" t="str">
            <v>401410  Long Service Award</v>
          </cell>
          <cell r="E30520" t="str">
            <v>District 8</v>
          </cell>
          <cell r="F30520" t="str">
            <v>Water</v>
          </cell>
        </row>
        <row r="30521">
          <cell r="B30521">
            <v>0</v>
          </cell>
          <cell r="C30521">
            <v>2015</v>
          </cell>
          <cell r="D30521" t="str">
            <v>401410  Long Service Award</v>
          </cell>
          <cell r="E30521" t="str">
            <v>District 8</v>
          </cell>
          <cell r="F30521" t="str">
            <v>Water</v>
          </cell>
        </row>
        <row r="30522">
          <cell r="B30522">
            <v>0</v>
          </cell>
          <cell r="C30522">
            <v>2015</v>
          </cell>
          <cell r="D30522" t="str">
            <v>401410  Long Service Award</v>
          </cell>
          <cell r="E30522" t="str">
            <v>District 8</v>
          </cell>
          <cell r="F30522" t="str">
            <v>Water</v>
          </cell>
        </row>
        <row r="30523">
          <cell r="B30523">
            <v>0</v>
          </cell>
          <cell r="C30523">
            <v>2015</v>
          </cell>
          <cell r="D30523" t="str">
            <v>401410  Long Service Award</v>
          </cell>
          <cell r="E30523" t="str">
            <v>Informal Settlements</v>
          </cell>
          <cell r="F30523" t="str">
            <v>Sewer</v>
          </cell>
        </row>
        <row r="30524">
          <cell r="B30524">
            <v>0</v>
          </cell>
          <cell r="C30524">
            <v>2015</v>
          </cell>
          <cell r="D30524" t="str">
            <v>401410  Long Service Award</v>
          </cell>
          <cell r="E30524" t="str">
            <v>District 1</v>
          </cell>
          <cell r="F30524" t="str">
            <v>Sewer</v>
          </cell>
        </row>
        <row r="30525">
          <cell r="B30525">
            <v>0</v>
          </cell>
          <cell r="C30525">
            <v>2015</v>
          </cell>
          <cell r="D30525" t="str">
            <v>401410  Long Service Award</v>
          </cell>
          <cell r="E30525" t="str">
            <v>District 7</v>
          </cell>
          <cell r="F30525" t="str">
            <v>Sewer</v>
          </cell>
        </row>
        <row r="30526">
          <cell r="B30526">
            <v>0</v>
          </cell>
          <cell r="C30526">
            <v>2015</v>
          </cell>
          <cell r="D30526" t="str">
            <v>401410  Long Service Award</v>
          </cell>
          <cell r="E30526" t="str">
            <v>District 6</v>
          </cell>
          <cell r="F30526" t="str">
            <v>Sewer</v>
          </cell>
        </row>
        <row r="30527">
          <cell r="B30527">
            <v>0</v>
          </cell>
          <cell r="C30527">
            <v>2015</v>
          </cell>
          <cell r="D30527" t="str">
            <v>401410  Long Service Award</v>
          </cell>
          <cell r="E30527" t="str">
            <v>District 4</v>
          </cell>
          <cell r="F30527" t="str">
            <v>Sewer</v>
          </cell>
        </row>
        <row r="30528">
          <cell r="B30528">
            <v>0</v>
          </cell>
          <cell r="C30528">
            <v>2015</v>
          </cell>
          <cell r="D30528" t="str">
            <v>401410  Long Service Award</v>
          </cell>
          <cell r="E30528" t="str">
            <v>District 4</v>
          </cell>
          <cell r="F30528" t="str">
            <v>Sewer</v>
          </cell>
        </row>
        <row r="30529">
          <cell r="B30529">
            <v>0</v>
          </cell>
          <cell r="C30529">
            <v>2015</v>
          </cell>
          <cell r="D30529" t="str">
            <v>401410  Long Service Award</v>
          </cell>
          <cell r="E30529" t="str">
            <v>District 4</v>
          </cell>
          <cell r="F30529" t="str">
            <v>Sewer</v>
          </cell>
        </row>
        <row r="30530">
          <cell r="B30530">
            <v>0</v>
          </cell>
          <cell r="C30530">
            <v>2015</v>
          </cell>
          <cell r="D30530" t="str">
            <v>401410  Long Service Award</v>
          </cell>
          <cell r="E30530" t="str">
            <v>District 7</v>
          </cell>
          <cell r="F30530" t="str">
            <v>Sewer</v>
          </cell>
        </row>
        <row r="30531">
          <cell r="B30531">
            <v>0</v>
          </cell>
          <cell r="C30531">
            <v>2015</v>
          </cell>
          <cell r="D30531" t="str">
            <v>401410  Long Service Award</v>
          </cell>
          <cell r="E30531" t="str">
            <v>District 6</v>
          </cell>
          <cell r="F30531" t="str">
            <v>Sewer</v>
          </cell>
        </row>
        <row r="30532">
          <cell r="B30532">
            <v>0</v>
          </cell>
          <cell r="C30532">
            <v>2015</v>
          </cell>
          <cell r="D30532" t="str">
            <v>401410  Long Service Award</v>
          </cell>
          <cell r="E30532" t="str">
            <v>District 6</v>
          </cell>
          <cell r="F30532" t="str">
            <v>Sewer</v>
          </cell>
        </row>
        <row r="30533">
          <cell r="B30533">
            <v>0</v>
          </cell>
          <cell r="C30533">
            <v>2015</v>
          </cell>
          <cell r="D30533" t="str">
            <v>401410  Long Service Award</v>
          </cell>
          <cell r="E30533" t="str">
            <v>Logistics</v>
          </cell>
          <cell r="F30533" t="str">
            <v>Water</v>
          </cell>
        </row>
        <row r="30534">
          <cell r="B30534">
            <v>0</v>
          </cell>
          <cell r="C30534">
            <v>2015</v>
          </cell>
          <cell r="D30534" t="str">
            <v>401410  Long Service Award</v>
          </cell>
          <cell r="E30534" t="str">
            <v>Informal Settlements</v>
          </cell>
          <cell r="F30534" t="str">
            <v>Water</v>
          </cell>
        </row>
        <row r="30535">
          <cell r="B30535">
            <v>5000</v>
          </cell>
          <cell r="C30535">
            <v>2015</v>
          </cell>
          <cell r="D30535" t="str">
            <v>401410  Long Service Award</v>
          </cell>
          <cell r="E30535" t="str">
            <v>TOC</v>
          </cell>
          <cell r="F30535" t="str">
            <v>Water</v>
          </cell>
        </row>
        <row r="30536">
          <cell r="B30536">
            <v>0</v>
          </cell>
          <cell r="C30536">
            <v>2015</v>
          </cell>
          <cell r="D30536" t="str">
            <v>401410  Long Service Award</v>
          </cell>
          <cell r="E30536" t="str">
            <v>TOC</v>
          </cell>
          <cell r="F30536" t="str">
            <v>Water</v>
          </cell>
        </row>
        <row r="30537">
          <cell r="B30537">
            <v>0</v>
          </cell>
          <cell r="C30537">
            <v>2015</v>
          </cell>
          <cell r="D30537" t="str">
            <v>401410  Long Service Award</v>
          </cell>
          <cell r="E30537" t="str">
            <v>Logistics</v>
          </cell>
          <cell r="F30537" t="str">
            <v>Water</v>
          </cell>
        </row>
        <row r="30538">
          <cell r="B30538">
            <v>0</v>
          </cell>
          <cell r="C30538">
            <v>2015</v>
          </cell>
          <cell r="D30538" t="str">
            <v>401410  Long Service Award</v>
          </cell>
          <cell r="E30538" t="str">
            <v>Logistics</v>
          </cell>
          <cell r="F30538" t="str">
            <v>Water</v>
          </cell>
        </row>
        <row r="30539">
          <cell r="B30539">
            <v>0</v>
          </cell>
          <cell r="C30539">
            <v>2015</v>
          </cell>
          <cell r="D30539" t="str">
            <v>401410  Long Service Award</v>
          </cell>
          <cell r="E30539" t="str">
            <v>Logistics</v>
          </cell>
          <cell r="F30539" t="str">
            <v>Water</v>
          </cell>
        </row>
        <row r="30540">
          <cell r="B30540">
            <v>0</v>
          </cell>
          <cell r="C30540">
            <v>2015</v>
          </cell>
          <cell r="D30540" t="str">
            <v>401410  Long Service Award</v>
          </cell>
          <cell r="E30540" t="str">
            <v>Logistics</v>
          </cell>
          <cell r="F30540" t="str">
            <v>Water</v>
          </cell>
        </row>
        <row r="30541">
          <cell r="B30541">
            <v>0</v>
          </cell>
          <cell r="C30541">
            <v>2015</v>
          </cell>
          <cell r="D30541" t="str">
            <v>401410  Long Service Award</v>
          </cell>
          <cell r="E30541" t="str">
            <v>Logistics</v>
          </cell>
          <cell r="F30541" t="str">
            <v>Water</v>
          </cell>
        </row>
        <row r="30542">
          <cell r="B30542">
            <v>0</v>
          </cell>
          <cell r="C30542">
            <v>2015</v>
          </cell>
          <cell r="D30542" t="str">
            <v>401410  Long Service Award</v>
          </cell>
          <cell r="E30542" t="str">
            <v>District 1</v>
          </cell>
          <cell r="F30542" t="str">
            <v>Water</v>
          </cell>
        </row>
        <row r="30543">
          <cell r="B30543">
            <v>252238.12</v>
          </cell>
          <cell r="C30543">
            <v>2015</v>
          </cell>
          <cell r="D30543" t="str">
            <v>401500  Non Structured Overtime</v>
          </cell>
          <cell r="E30543" t="str">
            <v>District 6</v>
          </cell>
          <cell r="F30543" t="str">
            <v>Water</v>
          </cell>
        </row>
        <row r="30544">
          <cell r="B30544">
            <v>57117.68</v>
          </cell>
          <cell r="C30544">
            <v>2015</v>
          </cell>
          <cell r="D30544" t="str">
            <v>401500  Non Structured Overtime</v>
          </cell>
          <cell r="E30544" t="str">
            <v>District 8</v>
          </cell>
          <cell r="F30544" t="str">
            <v>Water</v>
          </cell>
        </row>
        <row r="30545">
          <cell r="B30545">
            <v>2051068.9</v>
          </cell>
          <cell r="C30545">
            <v>2015</v>
          </cell>
          <cell r="D30545" t="str">
            <v>401500  Non Structured Overtime</v>
          </cell>
          <cell r="E30545" t="str">
            <v>District 8</v>
          </cell>
          <cell r="F30545" t="str">
            <v>Water</v>
          </cell>
        </row>
        <row r="30546">
          <cell r="B30546">
            <v>750891.27</v>
          </cell>
          <cell r="C30546">
            <v>2015</v>
          </cell>
          <cell r="D30546" t="str">
            <v>401500  Non Structured Overtime</v>
          </cell>
          <cell r="E30546" t="str">
            <v>District 6</v>
          </cell>
          <cell r="F30546" t="str">
            <v>Water</v>
          </cell>
        </row>
        <row r="30547">
          <cell r="B30547">
            <v>94286.61</v>
          </cell>
          <cell r="C30547">
            <v>2015</v>
          </cell>
          <cell r="D30547" t="str">
            <v>401500  Non Structured Overtime</v>
          </cell>
          <cell r="E30547" t="str">
            <v>District 3</v>
          </cell>
          <cell r="F30547" t="str">
            <v>Water</v>
          </cell>
        </row>
        <row r="30548">
          <cell r="B30548">
            <v>13573.27</v>
          </cell>
          <cell r="C30548">
            <v>2015</v>
          </cell>
          <cell r="D30548" t="str">
            <v>401500  Non Structured Overtime</v>
          </cell>
          <cell r="E30548" t="str">
            <v>District 3</v>
          </cell>
          <cell r="F30548" t="str">
            <v>Water</v>
          </cell>
        </row>
        <row r="30549">
          <cell r="B30549">
            <v>1068350.76</v>
          </cell>
          <cell r="C30549">
            <v>2015</v>
          </cell>
          <cell r="D30549" t="str">
            <v>401500  Non Structured Overtime</v>
          </cell>
          <cell r="E30549" t="str">
            <v>District 3</v>
          </cell>
          <cell r="F30549" t="str">
            <v>Water</v>
          </cell>
        </row>
        <row r="30550">
          <cell r="B30550">
            <v>6967.71</v>
          </cell>
          <cell r="C30550">
            <v>2015</v>
          </cell>
          <cell r="D30550" t="str">
            <v>401500  Non Structured Overtime</v>
          </cell>
          <cell r="E30550" t="str">
            <v>District 4</v>
          </cell>
          <cell r="F30550" t="str">
            <v>Water</v>
          </cell>
        </row>
        <row r="30551">
          <cell r="B30551">
            <v>0</v>
          </cell>
          <cell r="C30551">
            <v>2015</v>
          </cell>
          <cell r="D30551" t="str">
            <v>401500  Non Structured Overtime</v>
          </cell>
          <cell r="E30551" t="str">
            <v>District 4</v>
          </cell>
          <cell r="F30551" t="str">
            <v>Water</v>
          </cell>
        </row>
        <row r="30552">
          <cell r="B30552">
            <v>2880042.81</v>
          </cell>
          <cell r="C30552">
            <v>2015</v>
          </cell>
          <cell r="D30552" t="str">
            <v>401500  Non Structured Overtime</v>
          </cell>
          <cell r="E30552" t="str">
            <v>District 4</v>
          </cell>
          <cell r="F30552" t="str">
            <v>Water</v>
          </cell>
        </row>
        <row r="30553">
          <cell r="B30553">
            <v>1301612.32</v>
          </cell>
          <cell r="C30553">
            <v>2015</v>
          </cell>
          <cell r="D30553" t="str">
            <v>401500  Non Structured Overtime</v>
          </cell>
          <cell r="E30553" t="str">
            <v>District 4</v>
          </cell>
          <cell r="F30553" t="str">
            <v>Water</v>
          </cell>
        </row>
        <row r="30554">
          <cell r="B30554">
            <v>998756.02</v>
          </cell>
          <cell r="C30554">
            <v>2015</v>
          </cell>
          <cell r="D30554" t="str">
            <v>401500  Non Structured Overtime</v>
          </cell>
          <cell r="E30554" t="str">
            <v>District 4</v>
          </cell>
          <cell r="F30554" t="str">
            <v>Water</v>
          </cell>
        </row>
        <row r="30555">
          <cell r="B30555">
            <v>0</v>
          </cell>
          <cell r="C30555">
            <v>2015</v>
          </cell>
          <cell r="D30555" t="str">
            <v>401500  Non Structured Overtime</v>
          </cell>
          <cell r="E30555" t="str">
            <v>District 8</v>
          </cell>
          <cell r="F30555" t="str">
            <v>Water</v>
          </cell>
        </row>
        <row r="30556">
          <cell r="B30556">
            <v>0</v>
          </cell>
          <cell r="C30556">
            <v>2015</v>
          </cell>
          <cell r="D30556" t="str">
            <v>401500  Non Structured Overtime</v>
          </cell>
          <cell r="E30556" t="str">
            <v>District 8</v>
          </cell>
          <cell r="F30556" t="str">
            <v>Water</v>
          </cell>
        </row>
        <row r="30557">
          <cell r="B30557">
            <v>0</v>
          </cell>
          <cell r="C30557">
            <v>2015</v>
          </cell>
          <cell r="D30557" t="str">
            <v>401500  Non Structured Overtime</v>
          </cell>
          <cell r="E30557" t="str">
            <v>District 8</v>
          </cell>
          <cell r="F30557" t="str">
            <v>Water</v>
          </cell>
        </row>
        <row r="30558">
          <cell r="B30558">
            <v>236822.24</v>
          </cell>
          <cell r="C30558">
            <v>2015</v>
          </cell>
          <cell r="D30558" t="str">
            <v>401500  Non Structured Overtime</v>
          </cell>
          <cell r="E30558" t="str">
            <v>District 6</v>
          </cell>
          <cell r="F30558" t="str">
            <v>Water</v>
          </cell>
        </row>
        <row r="30559">
          <cell r="B30559">
            <v>1116005.69</v>
          </cell>
          <cell r="C30559">
            <v>2015</v>
          </cell>
          <cell r="D30559" t="str">
            <v>401500  Non Structured Overtime</v>
          </cell>
          <cell r="E30559" t="str">
            <v>District 6</v>
          </cell>
          <cell r="F30559" t="str">
            <v>Water</v>
          </cell>
        </row>
        <row r="30560">
          <cell r="B30560">
            <v>2073.62</v>
          </cell>
          <cell r="C30560">
            <v>2015</v>
          </cell>
          <cell r="D30560" t="str">
            <v>401500  Non Structured Overtime</v>
          </cell>
          <cell r="E30560" t="str">
            <v>District 6</v>
          </cell>
          <cell r="F30560" t="str">
            <v>Water</v>
          </cell>
        </row>
        <row r="30561">
          <cell r="B30561">
            <v>13908.7</v>
          </cell>
          <cell r="C30561">
            <v>2015</v>
          </cell>
          <cell r="D30561" t="str">
            <v>401500  Non Structured Overtime</v>
          </cell>
          <cell r="E30561" t="str">
            <v>District 6</v>
          </cell>
          <cell r="F30561" t="str">
            <v>Water</v>
          </cell>
        </row>
        <row r="30562">
          <cell r="B30562">
            <v>388677.14</v>
          </cell>
          <cell r="C30562">
            <v>2015</v>
          </cell>
          <cell r="D30562" t="str">
            <v>401500  Non Structured Overtime</v>
          </cell>
          <cell r="E30562" t="str">
            <v>District 6</v>
          </cell>
          <cell r="F30562" t="str">
            <v>Water</v>
          </cell>
        </row>
        <row r="30563">
          <cell r="B30563">
            <v>1886755.02</v>
          </cell>
          <cell r="C30563">
            <v>2015</v>
          </cell>
          <cell r="D30563" t="str">
            <v>401500  Non Structured Overtime</v>
          </cell>
          <cell r="E30563" t="str">
            <v>District 6</v>
          </cell>
          <cell r="F30563" t="str">
            <v>Water</v>
          </cell>
        </row>
        <row r="30564">
          <cell r="B30564">
            <v>2702028.75</v>
          </cell>
          <cell r="C30564">
            <v>2015</v>
          </cell>
          <cell r="D30564" t="str">
            <v>401500  Non Structured Overtime</v>
          </cell>
          <cell r="E30564" t="str">
            <v>District 6</v>
          </cell>
          <cell r="F30564" t="str">
            <v>Water</v>
          </cell>
        </row>
        <row r="30565">
          <cell r="B30565">
            <v>5410.6</v>
          </cell>
          <cell r="C30565">
            <v>2015</v>
          </cell>
          <cell r="D30565" t="str">
            <v>401500  Non Structured Overtime</v>
          </cell>
          <cell r="E30565" t="str">
            <v>District 8</v>
          </cell>
          <cell r="F30565" t="str">
            <v>Water</v>
          </cell>
        </row>
        <row r="30566">
          <cell r="B30566">
            <v>4568996.55</v>
          </cell>
          <cell r="C30566">
            <v>2015</v>
          </cell>
          <cell r="D30566" t="str">
            <v>401500  Non Structured Overtime</v>
          </cell>
          <cell r="E30566" t="str">
            <v>District 8</v>
          </cell>
          <cell r="F30566" t="str">
            <v>Water</v>
          </cell>
        </row>
        <row r="30567">
          <cell r="B30567">
            <v>0.02</v>
          </cell>
          <cell r="C30567">
            <v>2015</v>
          </cell>
          <cell r="D30567" t="str">
            <v>401500  Non Structured Overtime</v>
          </cell>
          <cell r="E30567" t="str">
            <v>District 8</v>
          </cell>
          <cell r="F30567" t="str">
            <v>Water</v>
          </cell>
        </row>
        <row r="30568">
          <cell r="B30568">
            <v>27966.23</v>
          </cell>
          <cell r="C30568">
            <v>2015</v>
          </cell>
          <cell r="D30568" t="str">
            <v>401500  Non Structured Overtime</v>
          </cell>
          <cell r="E30568" t="str">
            <v>District 8</v>
          </cell>
          <cell r="F30568" t="str">
            <v>Water</v>
          </cell>
        </row>
        <row r="30569">
          <cell r="B30569">
            <v>663640.56000000006</v>
          </cell>
          <cell r="C30569">
            <v>2015</v>
          </cell>
          <cell r="D30569" t="str">
            <v>401500  Non Structured Overtime</v>
          </cell>
          <cell r="E30569" t="str">
            <v>District 8</v>
          </cell>
          <cell r="F30569" t="str">
            <v>Water</v>
          </cell>
        </row>
        <row r="30570">
          <cell r="B30570">
            <v>1107211.6399999999</v>
          </cell>
          <cell r="C30570">
            <v>2015</v>
          </cell>
          <cell r="D30570" t="str">
            <v>401500  Non Structured Overtime</v>
          </cell>
          <cell r="E30570" t="str">
            <v>District 8</v>
          </cell>
          <cell r="F30570" t="str">
            <v>Water</v>
          </cell>
        </row>
        <row r="30571">
          <cell r="B30571">
            <v>14810456.48</v>
          </cell>
          <cell r="C30571">
            <v>2015</v>
          </cell>
          <cell r="D30571" t="str">
            <v>401500  Non Structured Overtime</v>
          </cell>
          <cell r="E30571" t="str">
            <v>District 8</v>
          </cell>
          <cell r="F30571" t="str">
            <v>Water</v>
          </cell>
        </row>
        <row r="30572">
          <cell r="B30572">
            <v>4064957.72</v>
          </cell>
          <cell r="C30572">
            <v>2015</v>
          </cell>
          <cell r="D30572" t="str">
            <v>401500  Non Structured Overtime</v>
          </cell>
          <cell r="E30572" t="str">
            <v>District 1</v>
          </cell>
          <cell r="F30572" t="str">
            <v>Water</v>
          </cell>
        </row>
        <row r="30573">
          <cell r="B30573">
            <v>3120.14</v>
          </cell>
          <cell r="C30573">
            <v>2015</v>
          </cell>
          <cell r="D30573" t="str">
            <v>401500  Non Structured Overtime</v>
          </cell>
          <cell r="E30573" t="str">
            <v>Informal Settlements</v>
          </cell>
          <cell r="F30573" t="str">
            <v>Sewer</v>
          </cell>
        </row>
        <row r="30574">
          <cell r="B30574">
            <v>143105.01</v>
          </cell>
          <cell r="C30574">
            <v>2015</v>
          </cell>
          <cell r="D30574" t="str">
            <v>401500  Non Structured Overtime</v>
          </cell>
          <cell r="E30574" t="str">
            <v>Informal Settlements</v>
          </cell>
          <cell r="F30574" t="str">
            <v>Sewer</v>
          </cell>
        </row>
        <row r="30575">
          <cell r="B30575">
            <v>5457.65</v>
          </cell>
          <cell r="C30575">
            <v>2015</v>
          </cell>
          <cell r="D30575" t="str">
            <v>401500  Non Structured Overtime</v>
          </cell>
          <cell r="E30575" t="str">
            <v>Logistics</v>
          </cell>
          <cell r="F30575" t="str">
            <v>Sewer</v>
          </cell>
        </row>
        <row r="30576">
          <cell r="B30576">
            <v>4669339.07</v>
          </cell>
          <cell r="C30576">
            <v>2015</v>
          </cell>
          <cell r="D30576" t="str">
            <v>401500  Non Structured Overtime</v>
          </cell>
          <cell r="E30576" t="str">
            <v>District 1</v>
          </cell>
          <cell r="F30576" t="str">
            <v>Sewer</v>
          </cell>
        </row>
        <row r="30577">
          <cell r="B30577">
            <v>2433685.7999999998</v>
          </cell>
          <cell r="C30577">
            <v>2015</v>
          </cell>
          <cell r="D30577" t="str">
            <v>401500  Non Structured Overtime</v>
          </cell>
          <cell r="E30577" t="str">
            <v>District 7</v>
          </cell>
          <cell r="F30577" t="str">
            <v>Sewer</v>
          </cell>
        </row>
        <row r="30578">
          <cell r="B30578">
            <v>919622.22</v>
          </cell>
          <cell r="C30578">
            <v>2015</v>
          </cell>
          <cell r="D30578" t="str">
            <v>401500  Non Structured Overtime</v>
          </cell>
          <cell r="E30578" t="str">
            <v>District 6</v>
          </cell>
          <cell r="F30578" t="str">
            <v>Sewer</v>
          </cell>
        </row>
        <row r="30579">
          <cell r="B30579">
            <v>106039.46</v>
          </cell>
          <cell r="C30579">
            <v>2015</v>
          </cell>
          <cell r="D30579" t="str">
            <v>401500  Non Structured Overtime</v>
          </cell>
          <cell r="E30579" t="str">
            <v>TOC</v>
          </cell>
          <cell r="F30579" t="str">
            <v>Sewer</v>
          </cell>
        </row>
        <row r="30580">
          <cell r="B30580">
            <v>1539877.5</v>
          </cell>
          <cell r="C30580">
            <v>2015</v>
          </cell>
          <cell r="D30580" t="str">
            <v>401500  Non Structured Overtime</v>
          </cell>
          <cell r="E30580" t="str">
            <v>District 3</v>
          </cell>
          <cell r="F30580" t="str">
            <v>Sewer</v>
          </cell>
        </row>
        <row r="30581">
          <cell r="B30581">
            <v>3853283.13</v>
          </cell>
          <cell r="C30581">
            <v>2015</v>
          </cell>
          <cell r="D30581" t="str">
            <v>401500  Non Structured Overtime</v>
          </cell>
          <cell r="E30581" t="str">
            <v>District 4</v>
          </cell>
          <cell r="F30581" t="str">
            <v>Sewer</v>
          </cell>
        </row>
        <row r="30582">
          <cell r="B30582">
            <v>2901131.76</v>
          </cell>
          <cell r="C30582">
            <v>2015</v>
          </cell>
          <cell r="D30582" t="str">
            <v>401500  Non Structured Overtime</v>
          </cell>
          <cell r="E30582" t="str">
            <v>District 4</v>
          </cell>
          <cell r="F30582" t="str">
            <v>Sewer</v>
          </cell>
        </row>
        <row r="30583">
          <cell r="B30583">
            <v>1328885.99</v>
          </cell>
          <cell r="C30583">
            <v>2015</v>
          </cell>
          <cell r="D30583" t="str">
            <v>401500  Non Structured Overtime</v>
          </cell>
          <cell r="E30583" t="str">
            <v>District 4</v>
          </cell>
          <cell r="F30583" t="str">
            <v>Sewer</v>
          </cell>
        </row>
        <row r="30584">
          <cell r="B30584">
            <v>1024716.51</v>
          </cell>
          <cell r="C30584">
            <v>2015</v>
          </cell>
          <cell r="D30584" t="str">
            <v>401500  Non Structured Overtime</v>
          </cell>
          <cell r="E30584" t="str">
            <v>District 7</v>
          </cell>
          <cell r="F30584" t="str">
            <v>Sewer</v>
          </cell>
        </row>
        <row r="30585">
          <cell r="B30585">
            <v>432.75</v>
          </cell>
          <cell r="C30585">
            <v>2015</v>
          </cell>
          <cell r="D30585" t="str">
            <v>401500  Non Structured Overtime</v>
          </cell>
          <cell r="E30585" t="str">
            <v>District 6</v>
          </cell>
          <cell r="F30585" t="str">
            <v>Sewer</v>
          </cell>
        </row>
        <row r="30586">
          <cell r="B30586">
            <v>535924.05000000005</v>
          </cell>
          <cell r="C30586">
            <v>2015</v>
          </cell>
          <cell r="D30586" t="str">
            <v>401500  Non Structured Overtime</v>
          </cell>
          <cell r="E30586" t="str">
            <v>District 6</v>
          </cell>
          <cell r="F30586" t="str">
            <v>Sewer</v>
          </cell>
        </row>
        <row r="30587">
          <cell r="B30587">
            <v>542167.93000000005</v>
          </cell>
          <cell r="C30587">
            <v>2015</v>
          </cell>
          <cell r="D30587" t="str">
            <v>401500  Non Structured Overtime</v>
          </cell>
          <cell r="E30587" t="str">
            <v>District 6</v>
          </cell>
          <cell r="F30587" t="str">
            <v>Sewer</v>
          </cell>
        </row>
        <row r="30588">
          <cell r="B30588">
            <v>1770180.28</v>
          </cell>
          <cell r="C30588">
            <v>2015</v>
          </cell>
          <cell r="D30588" t="str">
            <v>401500  Non Structured Overtime</v>
          </cell>
          <cell r="E30588" t="str">
            <v>District 6</v>
          </cell>
          <cell r="F30588" t="str">
            <v>Sewer</v>
          </cell>
        </row>
        <row r="30589">
          <cell r="B30589">
            <v>-0.02</v>
          </cell>
          <cell r="C30589">
            <v>2015</v>
          </cell>
          <cell r="D30589" t="str">
            <v>401500  Non Structured Overtime</v>
          </cell>
          <cell r="E30589" t="str">
            <v>District 7</v>
          </cell>
          <cell r="F30589" t="str">
            <v>Sewer</v>
          </cell>
        </row>
        <row r="30590">
          <cell r="B30590">
            <v>4245.5</v>
          </cell>
          <cell r="C30590">
            <v>2015</v>
          </cell>
          <cell r="D30590" t="str">
            <v>401500  Non Structured Overtime</v>
          </cell>
          <cell r="E30590" t="str">
            <v>District 7</v>
          </cell>
          <cell r="F30590" t="str">
            <v>Sewer</v>
          </cell>
        </row>
        <row r="30591">
          <cell r="B30591">
            <v>389193.01</v>
          </cell>
          <cell r="C30591">
            <v>2015</v>
          </cell>
          <cell r="D30591" t="str">
            <v>401500  Non Structured Overtime</v>
          </cell>
          <cell r="E30591" t="str">
            <v>Logistics</v>
          </cell>
          <cell r="F30591" t="str">
            <v>Water</v>
          </cell>
        </row>
        <row r="30592">
          <cell r="B30592">
            <v>605229.56000000006</v>
          </cell>
          <cell r="C30592">
            <v>2015</v>
          </cell>
          <cell r="D30592" t="str">
            <v>401500  Non Structured Overtime</v>
          </cell>
          <cell r="E30592" t="str">
            <v>Informal Settlements</v>
          </cell>
          <cell r="F30592" t="str">
            <v>Water</v>
          </cell>
        </row>
        <row r="30593">
          <cell r="B30593">
            <v>348085.17</v>
          </cell>
          <cell r="C30593">
            <v>2015</v>
          </cell>
          <cell r="D30593" t="str">
            <v>401500  Non Structured Overtime</v>
          </cell>
          <cell r="E30593" t="str">
            <v>TOC</v>
          </cell>
          <cell r="F30593" t="str">
            <v>Water</v>
          </cell>
        </row>
        <row r="30594">
          <cell r="B30594">
            <v>1628208.47</v>
          </cell>
          <cell r="C30594">
            <v>2015</v>
          </cell>
          <cell r="D30594" t="str">
            <v>401500  Non Structured Overtime</v>
          </cell>
          <cell r="E30594" t="str">
            <v>Informal Settlements</v>
          </cell>
          <cell r="F30594" t="str">
            <v>Water</v>
          </cell>
        </row>
        <row r="30595">
          <cell r="B30595">
            <v>63955.14</v>
          </cell>
          <cell r="C30595">
            <v>2015</v>
          </cell>
          <cell r="D30595" t="str">
            <v>401500  Non Structured Overtime</v>
          </cell>
          <cell r="E30595" t="str">
            <v>TOC</v>
          </cell>
          <cell r="F30595" t="str">
            <v>Water</v>
          </cell>
        </row>
        <row r="30596">
          <cell r="B30596">
            <v>4356.68</v>
          </cell>
          <cell r="C30596">
            <v>2015</v>
          </cell>
          <cell r="D30596" t="str">
            <v>401500  Non Structured Overtime</v>
          </cell>
          <cell r="E30596" t="str">
            <v>Logistics</v>
          </cell>
          <cell r="F30596" t="str">
            <v>Water</v>
          </cell>
        </row>
        <row r="30597">
          <cell r="B30597">
            <v>970681.22</v>
          </cell>
          <cell r="C30597">
            <v>2015</v>
          </cell>
          <cell r="D30597" t="str">
            <v>401500  Non Structured Overtime</v>
          </cell>
          <cell r="E30597" t="str">
            <v>Logistics</v>
          </cell>
          <cell r="F30597" t="str">
            <v>Water</v>
          </cell>
        </row>
        <row r="30598">
          <cell r="B30598">
            <v>1422062.3</v>
          </cell>
          <cell r="C30598">
            <v>2015</v>
          </cell>
          <cell r="D30598" t="str">
            <v>401500  Non Structured Overtime</v>
          </cell>
          <cell r="E30598" t="str">
            <v>Logistics</v>
          </cell>
          <cell r="F30598" t="str">
            <v>Water</v>
          </cell>
        </row>
        <row r="30599">
          <cell r="B30599">
            <v>776227.43</v>
          </cell>
          <cell r="C30599">
            <v>2015</v>
          </cell>
          <cell r="D30599" t="str">
            <v>401500  Non Structured Overtime</v>
          </cell>
          <cell r="E30599" t="str">
            <v>Logistics</v>
          </cell>
          <cell r="F30599" t="str">
            <v>Water</v>
          </cell>
        </row>
        <row r="30600">
          <cell r="B30600">
            <v>552877.44999999995</v>
          </cell>
          <cell r="C30600">
            <v>2015</v>
          </cell>
          <cell r="D30600" t="str">
            <v>401500  Non Structured Overtime</v>
          </cell>
          <cell r="E30600" t="str">
            <v>Logistics</v>
          </cell>
          <cell r="F30600" t="str">
            <v>Water</v>
          </cell>
        </row>
        <row r="30601">
          <cell r="B30601">
            <v>340453.87</v>
          </cell>
          <cell r="C30601">
            <v>2015</v>
          </cell>
          <cell r="D30601" t="str">
            <v>401500  Non Structured Overtime</v>
          </cell>
          <cell r="E30601" t="str">
            <v>District 1</v>
          </cell>
          <cell r="F30601" t="str">
            <v>Water</v>
          </cell>
        </row>
        <row r="30602">
          <cell r="B30602">
            <v>150904.42000000001</v>
          </cell>
          <cell r="C30602">
            <v>2015</v>
          </cell>
          <cell r="D30602" t="str">
            <v>401500  Non Structured Overtime</v>
          </cell>
          <cell r="E30602" t="str">
            <v>District 1</v>
          </cell>
          <cell r="F30602" t="str">
            <v>Water</v>
          </cell>
        </row>
        <row r="30603">
          <cell r="B30603">
            <v>41707.519999999997</v>
          </cell>
          <cell r="C30603">
            <v>2015</v>
          </cell>
          <cell r="D30603" t="str">
            <v>401500  Non Structured Overtime</v>
          </cell>
          <cell r="E30603" t="str">
            <v>District 1</v>
          </cell>
          <cell r="F30603" t="str">
            <v>Water</v>
          </cell>
        </row>
        <row r="30604">
          <cell r="B30604">
            <v>60211.86</v>
          </cell>
          <cell r="C30604">
            <v>2015</v>
          </cell>
          <cell r="D30604" t="str">
            <v>401510  Structured Overtime</v>
          </cell>
          <cell r="E30604" t="str">
            <v>District 8</v>
          </cell>
          <cell r="F30604" t="str">
            <v>Water</v>
          </cell>
        </row>
        <row r="30605">
          <cell r="B30605">
            <v>5652.86</v>
          </cell>
          <cell r="C30605">
            <v>2015</v>
          </cell>
          <cell r="D30605" t="str">
            <v>401510  Structured Overtime</v>
          </cell>
          <cell r="E30605" t="str">
            <v>District 8</v>
          </cell>
          <cell r="F30605" t="str">
            <v>Water</v>
          </cell>
        </row>
        <row r="30606">
          <cell r="B30606">
            <v>93355.56</v>
          </cell>
          <cell r="C30606">
            <v>2015</v>
          </cell>
          <cell r="D30606" t="str">
            <v>401510  Structured Overtime</v>
          </cell>
          <cell r="E30606" t="str">
            <v>District 8</v>
          </cell>
          <cell r="F30606" t="str">
            <v>Water</v>
          </cell>
        </row>
        <row r="30607">
          <cell r="B30607">
            <v>3536.61</v>
          </cell>
          <cell r="C30607">
            <v>2015</v>
          </cell>
          <cell r="D30607" t="str">
            <v>401510  Structured Overtime</v>
          </cell>
          <cell r="E30607" t="str">
            <v>District 6</v>
          </cell>
          <cell r="F30607" t="str">
            <v>Water</v>
          </cell>
        </row>
        <row r="30608">
          <cell r="B30608">
            <v>4970.57</v>
          </cell>
          <cell r="C30608">
            <v>2015</v>
          </cell>
          <cell r="D30608" t="str">
            <v>401510  Structured Overtime</v>
          </cell>
          <cell r="E30608" t="str">
            <v>District 6</v>
          </cell>
          <cell r="F30608" t="str">
            <v>Water</v>
          </cell>
        </row>
        <row r="30609">
          <cell r="B30609">
            <v>82537.23</v>
          </cell>
          <cell r="C30609">
            <v>2015</v>
          </cell>
          <cell r="D30609" t="str">
            <v>401510  Structured Overtime</v>
          </cell>
          <cell r="E30609" t="str">
            <v>District 4</v>
          </cell>
          <cell r="F30609" t="str">
            <v>Water</v>
          </cell>
        </row>
        <row r="30610">
          <cell r="B30610">
            <v>182.87</v>
          </cell>
          <cell r="C30610">
            <v>2015</v>
          </cell>
          <cell r="D30610" t="str">
            <v>401510  Structured Overtime</v>
          </cell>
          <cell r="E30610" t="str">
            <v>District 3</v>
          </cell>
          <cell r="F30610" t="str">
            <v>Water</v>
          </cell>
        </row>
        <row r="30611">
          <cell r="B30611">
            <v>0</v>
          </cell>
          <cell r="C30611">
            <v>2015</v>
          </cell>
          <cell r="D30611" t="str">
            <v>401510  Structured Overtime</v>
          </cell>
          <cell r="E30611" t="str">
            <v>District 3</v>
          </cell>
          <cell r="F30611" t="str">
            <v>Water</v>
          </cell>
        </row>
        <row r="30612">
          <cell r="B30612">
            <v>600.71</v>
          </cell>
          <cell r="C30612">
            <v>2015</v>
          </cell>
          <cell r="D30612" t="str">
            <v>401510  Structured Overtime</v>
          </cell>
          <cell r="E30612" t="str">
            <v>District 8</v>
          </cell>
          <cell r="F30612" t="str">
            <v>Water</v>
          </cell>
        </row>
        <row r="30613">
          <cell r="B30613">
            <v>69417.3</v>
          </cell>
          <cell r="C30613">
            <v>2015</v>
          </cell>
          <cell r="D30613" t="str">
            <v>401510  Structured Overtime</v>
          </cell>
          <cell r="E30613" t="str">
            <v>District 6</v>
          </cell>
          <cell r="F30613" t="str">
            <v>Water</v>
          </cell>
        </row>
        <row r="30614">
          <cell r="B30614">
            <v>91.69</v>
          </cell>
          <cell r="C30614">
            <v>2015</v>
          </cell>
          <cell r="D30614" t="str">
            <v>401510  Structured Overtime</v>
          </cell>
          <cell r="E30614" t="str">
            <v>District 1</v>
          </cell>
          <cell r="F30614" t="str">
            <v>Water</v>
          </cell>
        </row>
        <row r="30615">
          <cell r="B30615">
            <v>22642.14</v>
          </cell>
          <cell r="C30615">
            <v>2015</v>
          </cell>
          <cell r="D30615" t="str">
            <v>401510  Structured Overtime</v>
          </cell>
          <cell r="E30615" t="str">
            <v>District 1</v>
          </cell>
          <cell r="F30615" t="str">
            <v>Water</v>
          </cell>
        </row>
        <row r="30616">
          <cell r="B30616">
            <v>85467.99</v>
          </cell>
          <cell r="C30616">
            <v>2015</v>
          </cell>
          <cell r="D30616" t="str">
            <v>401510  Structured Overtime</v>
          </cell>
          <cell r="E30616" t="str">
            <v>Logistics</v>
          </cell>
          <cell r="F30616" t="str">
            <v>Water</v>
          </cell>
        </row>
        <row r="30617">
          <cell r="B30617">
            <v>6374.93</v>
          </cell>
          <cell r="C30617">
            <v>2015</v>
          </cell>
          <cell r="D30617" t="str">
            <v>401510  Structured Overtime</v>
          </cell>
          <cell r="E30617" t="str">
            <v>Logistics</v>
          </cell>
          <cell r="F30617" t="str">
            <v>Water</v>
          </cell>
        </row>
        <row r="30618">
          <cell r="B30618">
            <v>23030.21</v>
          </cell>
          <cell r="C30618">
            <v>2015</v>
          </cell>
          <cell r="D30618" t="str">
            <v>401510  Structured Overtime</v>
          </cell>
          <cell r="E30618" t="str">
            <v>Logistics</v>
          </cell>
          <cell r="F30618" t="str">
            <v>Water</v>
          </cell>
        </row>
        <row r="30619">
          <cell r="B30619">
            <v>133068.6</v>
          </cell>
          <cell r="C30619">
            <v>2015</v>
          </cell>
          <cell r="D30619" t="str">
            <v>401510  Structured Overtime</v>
          </cell>
          <cell r="E30619" t="str">
            <v>Logistics</v>
          </cell>
          <cell r="F30619" t="str">
            <v>Water</v>
          </cell>
        </row>
        <row r="30620">
          <cell r="B30620">
            <v>43042.77</v>
          </cell>
          <cell r="C30620">
            <v>2015</v>
          </cell>
          <cell r="D30620" t="str">
            <v>401510  Structured Overtime</v>
          </cell>
          <cell r="E30620" t="str">
            <v>Informal Settlements</v>
          </cell>
          <cell r="F30620" t="str">
            <v>Water</v>
          </cell>
        </row>
        <row r="30621">
          <cell r="B30621">
            <v>366074.7</v>
          </cell>
          <cell r="C30621">
            <v>2015</v>
          </cell>
          <cell r="D30621" t="str">
            <v>401510  Structured Overtime</v>
          </cell>
          <cell r="E30621" t="str">
            <v>TOC</v>
          </cell>
          <cell r="F30621" t="str">
            <v>Water</v>
          </cell>
        </row>
        <row r="30622">
          <cell r="B30622">
            <v>54.26</v>
          </cell>
          <cell r="C30622">
            <v>2015</v>
          </cell>
          <cell r="D30622" t="str">
            <v>401510  Structured Overtime</v>
          </cell>
          <cell r="E30622" t="str">
            <v>Logistics</v>
          </cell>
          <cell r="F30622" t="str">
            <v>Water</v>
          </cell>
        </row>
        <row r="30623">
          <cell r="B30623">
            <v>26586.12</v>
          </cell>
          <cell r="C30623">
            <v>2015</v>
          </cell>
          <cell r="D30623" t="str">
            <v>401510  Structured Overtime</v>
          </cell>
          <cell r="E30623" t="str">
            <v>District 7</v>
          </cell>
          <cell r="F30623" t="str">
            <v>Sewer</v>
          </cell>
        </row>
        <row r="30624">
          <cell r="B30624">
            <v>10243.33</v>
          </cell>
          <cell r="C30624">
            <v>2015</v>
          </cell>
          <cell r="D30624" t="str">
            <v>401510  Structured Overtime</v>
          </cell>
          <cell r="E30624" t="str">
            <v>District 6</v>
          </cell>
          <cell r="F30624" t="str">
            <v>Sewer</v>
          </cell>
        </row>
        <row r="30625">
          <cell r="B30625">
            <v>389.25</v>
          </cell>
          <cell r="C30625">
            <v>2015</v>
          </cell>
          <cell r="D30625" t="str">
            <v>401510  Structured Overtime</v>
          </cell>
          <cell r="E30625" t="str">
            <v>District 4</v>
          </cell>
          <cell r="F30625" t="str">
            <v>Sewer</v>
          </cell>
        </row>
        <row r="30626">
          <cell r="B30626">
            <v>0</v>
          </cell>
          <cell r="C30626">
            <v>2015</v>
          </cell>
          <cell r="D30626" t="str">
            <v>401510  Structured Overtime</v>
          </cell>
          <cell r="E30626" t="str">
            <v>District 3</v>
          </cell>
          <cell r="F30626" t="str">
            <v>Sewer</v>
          </cell>
        </row>
        <row r="30627">
          <cell r="B30627">
            <v>914.32</v>
          </cell>
          <cell r="C30627">
            <v>2015</v>
          </cell>
          <cell r="D30627" t="str">
            <v>401510  Structured Overtime</v>
          </cell>
          <cell r="E30627" t="str">
            <v>District 7</v>
          </cell>
          <cell r="F30627" t="str">
            <v>Sewer</v>
          </cell>
        </row>
        <row r="30628">
          <cell r="B30628">
            <v>0</v>
          </cell>
          <cell r="C30628">
            <v>2015</v>
          </cell>
          <cell r="D30628" t="str">
            <v>401510  Structured Overtime</v>
          </cell>
          <cell r="E30628" t="str">
            <v>District 1</v>
          </cell>
          <cell r="F30628" t="str">
            <v>Sewer</v>
          </cell>
        </row>
        <row r="30629">
          <cell r="B30629">
            <v>18492</v>
          </cell>
          <cell r="C30629">
            <v>2015</v>
          </cell>
          <cell r="D30629" t="str">
            <v>401600  Allowances: Housing</v>
          </cell>
          <cell r="E30629" t="str">
            <v>District 6</v>
          </cell>
          <cell r="F30629" t="str">
            <v>Water</v>
          </cell>
        </row>
        <row r="30630">
          <cell r="B30630">
            <v>6402</v>
          </cell>
          <cell r="C30630">
            <v>2015</v>
          </cell>
          <cell r="D30630" t="str">
            <v>401600  Allowances: Housing</v>
          </cell>
          <cell r="E30630" t="str">
            <v>District 8</v>
          </cell>
          <cell r="F30630" t="str">
            <v>Water</v>
          </cell>
        </row>
        <row r="30631">
          <cell r="B30631">
            <v>26596</v>
          </cell>
          <cell r="C30631">
            <v>2015</v>
          </cell>
          <cell r="D30631" t="str">
            <v>401600  Allowances: Housing</v>
          </cell>
          <cell r="E30631" t="str">
            <v>District 8</v>
          </cell>
          <cell r="F30631" t="str">
            <v>Water</v>
          </cell>
        </row>
        <row r="30632">
          <cell r="B30632">
            <v>10808</v>
          </cell>
          <cell r="C30632">
            <v>2015</v>
          </cell>
          <cell r="D30632" t="str">
            <v>401600  Allowances: Housing</v>
          </cell>
          <cell r="E30632" t="str">
            <v>District 6</v>
          </cell>
          <cell r="F30632" t="str">
            <v>Water</v>
          </cell>
        </row>
        <row r="30633">
          <cell r="B30633">
            <v>1566</v>
          </cell>
          <cell r="C30633">
            <v>2015</v>
          </cell>
          <cell r="D30633" t="str">
            <v>401600  Allowances: Housing</v>
          </cell>
          <cell r="E30633" t="str">
            <v>District 3</v>
          </cell>
          <cell r="F30633" t="str">
            <v>Water</v>
          </cell>
        </row>
        <row r="30634">
          <cell r="B30634">
            <v>522</v>
          </cell>
          <cell r="C30634">
            <v>2015</v>
          </cell>
          <cell r="D30634" t="str">
            <v>401600  Allowances: Housing</v>
          </cell>
          <cell r="E30634" t="str">
            <v>District 3</v>
          </cell>
          <cell r="F30634" t="str">
            <v>Water</v>
          </cell>
        </row>
        <row r="30635">
          <cell r="B30635">
            <v>11172</v>
          </cell>
          <cell r="C30635">
            <v>2015</v>
          </cell>
          <cell r="D30635" t="str">
            <v>401600  Allowances: Housing</v>
          </cell>
          <cell r="E30635" t="str">
            <v>District 3</v>
          </cell>
          <cell r="F30635" t="str">
            <v>Water</v>
          </cell>
        </row>
        <row r="30636">
          <cell r="B30636">
            <v>6402</v>
          </cell>
          <cell r="C30636">
            <v>2015</v>
          </cell>
          <cell r="D30636" t="str">
            <v>401600  Allowances: Housing</v>
          </cell>
          <cell r="E30636" t="str">
            <v>District 4</v>
          </cell>
          <cell r="F30636" t="str">
            <v>Water</v>
          </cell>
        </row>
        <row r="30637">
          <cell r="B30637">
            <v>35357</v>
          </cell>
          <cell r="C30637">
            <v>2015</v>
          </cell>
          <cell r="D30637" t="str">
            <v>401600  Allowances: Housing</v>
          </cell>
          <cell r="E30637" t="str">
            <v>District 4</v>
          </cell>
          <cell r="F30637" t="str">
            <v>Water</v>
          </cell>
        </row>
        <row r="30638">
          <cell r="B30638">
            <v>54030</v>
          </cell>
          <cell r="C30638">
            <v>2015</v>
          </cell>
          <cell r="D30638" t="str">
            <v>401600  Allowances: Housing</v>
          </cell>
          <cell r="E30638" t="str">
            <v>District 4</v>
          </cell>
          <cell r="F30638" t="str">
            <v>Water</v>
          </cell>
        </row>
        <row r="30639">
          <cell r="B30639">
            <v>35474</v>
          </cell>
          <cell r="C30639">
            <v>2015</v>
          </cell>
          <cell r="D30639" t="str">
            <v>401600  Allowances: Housing</v>
          </cell>
          <cell r="E30639" t="str">
            <v>District 4</v>
          </cell>
          <cell r="F30639" t="str">
            <v>Water</v>
          </cell>
        </row>
        <row r="30640">
          <cell r="B30640">
            <v>3558</v>
          </cell>
          <cell r="C30640">
            <v>2015</v>
          </cell>
          <cell r="D30640" t="str">
            <v>401600  Allowances: Housing</v>
          </cell>
          <cell r="E30640" t="str">
            <v>District 4</v>
          </cell>
          <cell r="F30640" t="str">
            <v>Water</v>
          </cell>
        </row>
        <row r="30641">
          <cell r="B30641">
            <v>-1165</v>
          </cell>
          <cell r="C30641">
            <v>2015</v>
          </cell>
          <cell r="D30641" t="str">
            <v>401600  Allowances: Housing</v>
          </cell>
          <cell r="E30641" t="str">
            <v>District 8</v>
          </cell>
          <cell r="F30641" t="str">
            <v>Water</v>
          </cell>
        </row>
        <row r="30642">
          <cell r="B30642">
            <v>7824</v>
          </cell>
          <cell r="C30642">
            <v>2015</v>
          </cell>
          <cell r="D30642" t="str">
            <v>401600  Allowances: Housing</v>
          </cell>
          <cell r="E30642" t="str">
            <v>District 6</v>
          </cell>
          <cell r="F30642" t="str">
            <v>Water</v>
          </cell>
        </row>
        <row r="30643">
          <cell r="B30643">
            <v>37749</v>
          </cell>
          <cell r="C30643">
            <v>2015</v>
          </cell>
          <cell r="D30643" t="str">
            <v>401600  Allowances: Housing</v>
          </cell>
          <cell r="E30643" t="str">
            <v>District 6</v>
          </cell>
          <cell r="F30643" t="str">
            <v>Water</v>
          </cell>
        </row>
        <row r="30644">
          <cell r="B30644">
            <v>4767</v>
          </cell>
          <cell r="C30644">
            <v>2015</v>
          </cell>
          <cell r="D30644" t="str">
            <v>401600  Allowances: Housing</v>
          </cell>
          <cell r="E30644" t="str">
            <v>District 6</v>
          </cell>
          <cell r="F30644" t="str">
            <v>Water</v>
          </cell>
        </row>
        <row r="30645">
          <cell r="B30645">
            <v>1620</v>
          </cell>
          <cell r="C30645">
            <v>2015</v>
          </cell>
          <cell r="D30645" t="str">
            <v>401600  Allowances: Housing</v>
          </cell>
          <cell r="E30645" t="str">
            <v>District 6</v>
          </cell>
          <cell r="F30645" t="str">
            <v>Water</v>
          </cell>
        </row>
        <row r="30646">
          <cell r="B30646">
            <v>43764</v>
          </cell>
          <cell r="C30646">
            <v>2015</v>
          </cell>
          <cell r="D30646" t="str">
            <v>401600  Allowances: Housing</v>
          </cell>
          <cell r="E30646" t="str">
            <v>District 6</v>
          </cell>
          <cell r="F30646" t="str">
            <v>Water</v>
          </cell>
        </row>
        <row r="30647">
          <cell r="B30647">
            <v>19533</v>
          </cell>
          <cell r="C30647">
            <v>2015</v>
          </cell>
          <cell r="D30647" t="str">
            <v>401600  Allowances: Housing</v>
          </cell>
          <cell r="E30647" t="str">
            <v>District 8</v>
          </cell>
          <cell r="F30647" t="str">
            <v>Water</v>
          </cell>
        </row>
        <row r="30648">
          <cell r="B30648">
            <v>53360</v>
          </cell>
          <cell r="C30648">
            <v>2015</v>
          </cell>
          <cell r="D30648" t="str">
            <v>401600  Allowances: Housing</v>
          </cell>
          <cell r="E30648" t="str">
            <v>District 8</v>
          </cell>
          <cell r="F30648" t="str">
            <v>Water</v>
          </cell>
        </row>
        <row r="30649">
          <cell r="B30649">
            <v>0</v>
          </cell>
          <cell r="C30649">
            <v>2015</v>
          </cell>
          <cell r="D30649" t="str">
            <v>401600  Allowances: Housing</v>
          </cell>
          <cell r="E30649" t="str">
            <v>District 8</v>
          </cell>
          <cell r="F30649" t="str">
            <v>Water</v>
          </cell>
        </row>
        <row r="30650">
          <cell r="B30650">
            <v>39003</v>
          </cell>
          <cell r="C30650">
            <v>2015</v>
          </cell>
          <cell r="D30650" t="str">
            <v>401600  Allowances: Housing</v>
          </cell>
          <cell r="E30650" t="str">
            <v>District 8</v>
          </cell>
          <cell r="F30650" t="str">
            <v>Water</v>
          </cell>
        </row>
        <row r="30651">
          <cell r="B30651">
            <v>25298</v>
          </cell>
          <cell r="C30651">
            <v>2015</v>
          </cell>
          <cell r="D30651" t="str">
            <v>401600  Allowances: Housing</v>
          </cell>
          <cell r="E30651" t="str">
            <v>District 8</v>
          </cell>
          <cell r="F30651" t="str">
            <v>Water</v>
          </cell>
        </row>
        <row r="30652">
          <cell r="B30652">
            <v>212347</v>
          </cell>
          <cell r="C30652">
            <v>2015</v>
          </cell>
          <cell r="D30652" t="str">
            <v>401600  Allowances: Housing</v>
          </cell>
          <cell r="E30652" t="str">
            <v>District 8</v>
          </cell>
          <cell r="F30652" t="str">
            <v>Water</v>
          </cell>
        </row>
        <row r="30653">
          <cell r="B30653">
            <v>5012</v>
          </cell>
          <cell r="C30653">
            <v>2015</v>
          </cell>
          <cell r="D30653" t="str">
            <v>401600  Allowances: Housing</v>
          </cell>
          <cell r="E30653" t="str">
            <v>Informal Settlements</v>
          </cell>
          <cell r="F30653" t="str">
            <v>Sewer</v>
          </cell>
        </row>
        <row r="30654">
          <cell r="B30654">
            <v>69220</v>
          </cell>
          <cell r="C30654">
            <v>2015</v>
          </cell>
          <cell r="D30654" t="str">
            <v>401600  Allowances: Housing</v>
          </cell>
          <cell r="E30654" t="str">
            <v>District 1</v>
          </cell>
          <cell r="F30654" t="str">
            <v>Sewer</v>
          </cell>
        </row>
        <row r="30655">
          <cell r="B30655">
            <v>49842</v>
          </cell>
          <cell r="C30655">
            <v>2015</v>
          </cell>
          <cell r="D30655" t="str">
            <v>401600  Allowances: Housing</v>
          </cell>
          <cell r="E30655" t="str">
            <v>District 7</v>
          </cell>
          <cell r="F30655" t="str">
            <v>Sewer</v>
          </cell>
        </row>
        <row r="30656">
          <cell r="B30656">
            <v>9210</v>
          </cell>
          <cell r="C30656">
            <v>2015</v>
          </cell>
          <cell r="D30656" t="str">
            <v>401600  Allowances: Housing</v>
          </cell>
          <cell r="E30656" t="str">
            <v>District 6</v>
          </cell>
          <cell r="F30656" t="str">
            <v>Sewer</v>
          </cell>
        </row>
        <row r="30657">
          <cell r="B30657">
            <v>6432</v>
          </cell>
          <cell r="C30657">
            <v>2015</v>
          </cell>
          <cell r="D30657" t="str">
            <v>401600  Allowances: Housing</v>
          </cell>
          <cell r="E30657" t="str">
            <v>District 3</v>
          </cell>
          <cell r="F30657" t="str">
            <v>Sewer</v>
          </cell>
        </row>
        <row r="30658">
          <cell r="B30658">
            <v>42492</v>
          </cell>
          <cell r="C30658">
            <v>2015</v>
          </cell>
          <cell r="D30658" t="str">
            <v>401600  Allowances: Housing</v>
          </cell>
          <cell r="E30658" t="str">
            <v>District 4</v>
          </cell>
          <cell r="F30658" t="str">
            <v>Sewer</v>
          </cell>
        </row>
        <row r="30659">
          <cell r="B30659">
            <v>37530</v>
          </cell>
          <cell r="C30659">
            <v>2015</v>
          </cell>
          <cell r="D30659" t="str">
            <v>401600  Allowances: Housing</v>
          </cell>
          <cell r="E30659" t="str">
            <v>District 4</v>
          </cell>
          <cell r="F30659" t="str">
            <v>Sewer</v>
          </cell>
        </row>
        <row r="30660">
          <cell r="B30660">
            <v>21414</v>
          </cell>
          <cell r="C30660">
            <v>2015</v>
          </cell>
          <cell r="D30660" t="str">
            <v>401600  Allowances: Housing</v>
          </cell>
          <cell r="E30660" t="str">
            <v>District 4</v>
          </cell>
          <cell r="F30660" t="str">
            <v>Sewer</v>
          </cell>
        </row>
        <row r="30661">
          <cell r="B30661">
            <v>34008</v>
          </cell>
          <cell r="C30661">
            <v>2015</v>
          </cell>
          <cell r="D30661" t="str">
            <v>401600  Allowances: Housing</v>
          </cell>
          <cell r="E30661" t="str">
            <v>District 7</v>
          </cell>
          <cell r="F30661" t="str">
            <v>Sewer</v>
          </cell>
        </row>
        <row r="30662">
          <cell r="B30662">
            <v>11802</v>
          </cell>
          <cell r="C30662">
            <v>2015</v>
          </cell>
          <cell r="D30662" t="str">
            <v>401600  Allowances: Housing</v>
          </cell>
          <cell r="E30662" t="str">
            <v>District 6</v>
          </cell>
          <cell r="F30662" t="str">
            <v>Sewer</v>
          </cell>
        </row>
        <row r="30663">
          <cell r="B30663">
            <v>18661</v>
          </cell>
          <cell r="C30663">
            <v>2015</v>
          </cell>
          <cell r="D30663" t="str">
            <v>401600  Allowances: Housing</v>
          </cell>
          <cell r="E30663" t="str">
            <v>District 6</v>
          </cell>
          <cell r="F30663" t="str">
            <v>Sewer</v>
          </cell>
        </row>
        <row r="30664">
          <cell r="B30664">
            <v>30579</v>
          </cell>
          <cell r="C30664">
            <v>2015</v>
          </cell>
          <cell r="D30664" t="str">
            <v>401600  Allowances: Housing</v>
          </cell>
          <cell r="E30664" t="str">
            <v>District 6</v>
          </cell>
          <cell r="F30664" t="str">
            <v>Sewer</v>
          </cell>
        </row>
        <row r="30665">
          <cell r="B30665">
            <v>10624</v>
          </cell>
          <cell r="C30665">
            <v>2015</v>
          </cell>
          <cell r="D30665" t="str">
            <v>401600  Allowances: Housing</v>
          </cell>
          <cell r="E30665" t="str">
            <v>Logistics</v>
          </cell>
          <cell r="F30665" t="str">
            <v>Water</v>
          </cell>
        </row>
        <row r="30666">
          <cell r="B30666">
            <v>8819</v>
          </cell>
          <cell r="C30666">
            <v>2015</v>
          </cell>
          <cell r="D30666" t="str">
            <v>401600  Allowances: Housing</v>
          </cell>
          <cell r="E30666" t="str">
            <v>Informal Settlements</v>
          </cell>
          <cell r="F30666" t="str">
            <v>Water</v>
          </cell>
        </row>
        <row r="30667">
          <cell r="B30667">
            <v>77902</v>
          </cell>
          <cell r="C30667">
            <v>2015</v>
          </cell>
          <cell r="D30667" t="str">
            <v>401600  Allowances: Housing</v>
          </cell>
          <cell r="E30667" t="str">
            <v>TOC</v>
          </cell>
          <cell r="F30667" t="str">
            <v>Water</v>
          </cell>
        </row>
        <row r="30668">
          <cell r="B30668">
            <v>43001</v>
          </cell>
          <cell r="C30668">
            <v>2015</v>
          </cell>
          <cell r="D30668" t="str">
            <v>401600  Allowances: Housing</v>
          </cell>
          <cell r="E30668" t="str">
            <v>Informal Settlements</v>
          </cell>
          <cell r="F30668" t="str">
            <v>Water</v>
          </cell>
        </row>
        <row r="30669">
          <cell r="B30669">
            <v>41570</v>
          </cell>
          <cell r="C30669">
            <v>2015</v>
          </cell>
          <cell r="D30669" t="str">
            <v>401600  Allowances: Housing</v>
          </cell>
          <cell r="E30669" t="str">
            <v>TOC</v>
          </cell>
          <cell r="F30669" t="str">
            <v>Water</v>
          </cell>
        </row>
        <row r="30670">
          <cell r="B30670">
            <v>5857</v>
          </cell>
          <cell r="C30670">
            <v>2015</v>
          </cell>
          <cell r="D30670" t="str">
            <v>401600  Allowances: Housing</v>
          </cell>
          <cell r="E30670" t="str">
            <v>Logistics</v>
          </cell>
          <cell r="F30670" t="str">
            <v>Water</v>
          </cell>
        </row>
        <row r="30671">
          <cell r="B30671">
            <v>34410</v>
          </cell>
          <cell r="C30671">
            <v>2015</v>
          </cell>
          <cell r="D30671" t="str">
            <v>401600  Allowances: Housing</v>
          </cell>
          <cell r="E30671" t="str">
            <v>Logistics</v>
          </cell>
          <cell r="F30671" t="str">
            <v>Water</v>
          </cell>
        </row>
        <row r="30672">
          <cell r="B30672">
            <v>23178</v>
          </cell>
          <cell r="C30672">
            <v>2015</v>
          </cell>
          <cell r="D30672" t="str">
            <v>401600  Allowances: Housing</v>
          </cell>
          <cell r="E30672" t="str">
            <v>Logistics</v>
          </cell>
          <cell r="F30672" t="str">
            <v>Water</v>
          </cell>
        </row>
        <row r="30673">
          <cell r="B30673">
            <v>10848</v>
          </cell>
          <cell r="C30673">
            <v>2015</v>
          </cell>
          <cell r="D30673" t="str">
            <v>401600  Allowances: Housing</v>
          </cell>
          <cell r="E30673" t="str">
            <v>Logistics</v>
          </cell>
          <cell r="F30673" t="str">
            <v>Water</v>
          </cell>
        </row>
        <row r="30674">
          <cell r="B30674">
            <v>16434</v>
          </cell>
          <cell r="C30674">
            <v>2015</v>
          </cell>
          <cell r="D30674" t="str">
            <v>401600  Allowances: Housing</v>
          </cell>
          <cell r="E30674" t="str">
            <v>Logistics</v>
          </cell>
          <cell r="F30674" t="str">
            <v>Water</v>
          </cell>
        </row>
        <row r="30675">
          <cell r="B30675">
            <v>8896</v>
          </cell>
          <cell r="C30675">
            <v>2015</v>
          </cell>
          <cell r="D30675" t="str">
            <v>401600  Allowances: Housing</v>
          </cell>
          <cell r="E30675" t="str">
            <v>District 1</v>
          </cell>
          <cell r="F30675" t="str">
            <v>Water</v>
          </cell>
        </row>
        <row r="30676">
          <cell r="B30676">
            <v>31467</v>
          </cell>
          <cell r="C30676">
            <v>2015</v>
          </cell>
          <cell r="D30676" t="str">
            <v>401600  Allowances: Housing</v>
          </cell>
          <cell r="E30676" t="str">
            <v>District 1</v>
          </cell>
          <cell r="F30676" t="str">
            <v>Water</v>
          </cell>
        </row>
        <row r="30677">
          <cell r="B30677">
            <v>97016</v>
          </cell>
          <cell r="C30677">
            <v>2015</v>
          </cell>
          <cell r="D30677" t="str">
            <v>401600  Allowances: Housing</v>
          </cell>
          <cell r="E30677" t="str">
            <v>District 1</v>
          </cell>
          <cell r="F30677" t="str">
            <v>Water</v>
          </cell>
        </row>
        <row r="30678">
          <cell r="B30678">
            <v>47680.38</v>
          </cell>
          <cell r="C30678">
            <v>2015</v>
          </cell>
          <cell r="D30678" t="str">
            <v>401700  Allowances: Locomotion</v>
          </cell>
          <cell r="E30678" t="str">
            <v>District 8</v>
          </cell>
          <cell r="F30678" t="str">
            <v>Water</v>
          </cell>
        </row>
        <row r="30679">
          <cell r="B30679">
            <v>60862.01</v>
          </cell>
          <cell r="C30679">
            <v>2015</v>
          </cell>
          <cell r="D30679" t="str">
            <v>401700  Allowances: Locomotion</v>
          </cell>
          <cell r="E30679" t="str">
            <v>District 8</v>
          </cell>
          <cell r="F30679" t="str">
            <v>Water</v>
          </cell>
        </row>
        <row r="30680">
          <cell r="B30680">
            <v>33797.760000000002</v>
          </cell>
          <cell r="C30680">
            <v>2015</v>
          </cell>
          <cell r="D30680" t="str">
            <v>401700  Allowances: Locomotion</v>
          </cell>
          <cell r="E30680" t="str">
            <v>District 8</v>
          </cell>
          <cell r="F30680" t="str">
            <v>Water</v>
          </cell>
        </row>
        <row r="30681">
          <cell r="B30681">
            <v>193143.91</v>
          </cell>
          <cell r="C30681">
            <v>2015</v>
          </cell>
          <cell r="D30681" t="str">
            <v>401700  Allowances: Locomotion</v>
          </cell>
          <cell r="E30681" t="str">
            <v>District 8</v>
          </cell>
          <cell r="F30681" t="str">
            <v>Water</v>
          </cell>
        </row>
        <row r="30682">
          <cell r="B30682">
            <v>115807.09</v>
          </cell>
          <cell r="C30682">
            <v>2015</v>
          </cell>
          <cell r="D30682" t="str">
            <v>401700  Allowances: Locomotion</v>
          </cell>
          <cell r="E30682" t="str">
            <v>District 8</v>
          </cell>
          <cell r="F30682" t="str">
            <v>Water</v>
          </cell>
        </row>
        <row r="30683">
          <cell r="B30683">
            <v>328998.96000000002</v>
          </cell>
          <cell r="C30683">
            <v>2015</v>
          </cell>
          <cell r="D30683" t="str">
            <v>401700  Allowances: Locomotion</v>
          </cell>
          <cell r="E30683" t="str">
            <v>District 6</v>
          </cell>
          <cell r="F30683" t="str">
            <v>Water</v>
          </cell>
        </row>
        <row r="30684">
          <cell r="B30684">
            <v>48000</v>
          </cell>
          <cell r="C30684">
            <v>2015</v>
          </cell>
          <cell r="D30684" t="str">
            <v>401700  Allowances: Locomotion</v>
          </cell>
          <cell r="E30684" t="str">
            <v>District 6</v>
          </cell>
          <cell r="F30684" t="str">
            <v>Water</v>
          </cell>
        </row>
        <row r="30685">
          <cell r="B30685">
            <v>276975.71999999997</v>
          </cell>
          <cell r="C30685">
            <v>2015</v>
          </cell>
          <cell r="D30685" t="str">
            <v>401700  Allowances: Locomotion</v>
          </cell>
          <cell r="E30685" t="str">
            <v>District 4</v>
          </cell>
          <cell r="F30685" t="str">
            <v>Water</v>
          </cell>
        </row>
        <row r="30686">
          <cell r="B30686">
            <v>34784.1</v>
          </cell>
          <cell r="C30686">
            <v>2015</v>
          </cell>
          <cell r="D30686" t="str">
            <v>401700  Allowances: Locomotion</v>
          </cell>
          <cell r="E30686" t="str">
            <v>District 4</v>
          </cell>
          <cell r="F30686" t="str">
            <v>Water</v>
          </cell>
        </row>
        <row r="30687">
          <cell r="B30687">
            <v>11282.7</v>
          </cell>
          <cell r="C30687">
            <v>2015</v>
          </cell>
          <cell r="D30687" t="str">
            <v>401700  Allowances: Locomotion</v>
          </cell>
          <cell r="E30687" t="str">
            <v>District 3</v>
          </cell>
          <cell r="F30687" t="str">
            <v>Water</v>
          </cell>
        </row>
        <row r="30688">
          <cell r="B30688">
            <v>115262.52</v>
          </cell>
          <cell r="C30688">
            <v>2015</v>
          </cell>
          <cell r="D30688" t="str">
            <v>401700  Allowances: Locomotion</v>
          </cell>
          <cell r="E30688" t="str">
            <v>District 3</v>
          </cell>
          <cell r="F30688" t="str">
            <v>Water</v>
          </cell>
        </row>
        <row r="30689">
          <cell r="B30689">
            <v>83931.33</v>
          </cell>
          <cell r="C30689">
            <v>2015</v>
          </cell>
          <cell r="D30689" t="str">
            <v>401700  Allowances: Locomotion</v>
          </cell>
          <cell r="E30689" t="str">
            <v>District 8</v>
          </cell>
          <cell r="F30689" t="str">
            <v>Water</v>
          </cell>
        </row>
        <row r="30690">
          <cell r="B30690">
            <v>55684.02</v>
          </cell>
          <cell r="C30690">
            <v>2015</v>
          </cell>
          <cell r="D30690" t="str">
            <v>401700  Allowances: Locomotion</v>
          </cell>
          <cell r="E30690" t="str">
            <v>District 6</v>
          </cell>
          <cell r="F30690" t="str">
            <v>Water</v>
          </cell>
        </row>
        <row r="30691">
          <cell r="B30691">
            <v>176139.54</v>
          </cell>
          <cell r="C30691">
            <v>2015</v>
          </cell>
          <cell r="D30691" t="str">
            <v>401700  Allowances: Locomotion</v>
          </cell>
          <cell r="E30691" t="str">
            <v>District 1</v>
          </cell>
          <cell r="F30691" t="str">
            <v>Water</v>
          </cell>
        </row>
        <row r="30692">
          <cell r="B30692">
            <v>88995.96</v>
          </cell>
          <cell r="C30692">
            <v>2015</v>
          </cell>
          <cell r="D30692" t="str">
            <v>401700  Allowances: Locomotion</v>
          </cell>
          <cell r="E30692" t="str">
            <v>District 1</v>
          </cell>
          <cell r="F30692" t="str">
            <v>Water</v>
          </cell>
        </row>
        <row r="30693">
          <cell r="B30693">
            <v>166586.88</v>
          </cell>
          <cell r="C30693">
            <v>2015</v>
          </cell>
          <cell r="D30693" t="str">
            <v>401700  Allowances: Locomotion</v>
          </cell>
          <cell r="E30693" t="str">
            <v>Logistics</v>
          </cell>
          <cell r="F30693" t="str">
            <v>Water</v>
          </cell>
        </row>
        <row r="30694">
          <cell r="B30694">
            <v>102498</v>
          </cell>
          <cell r="C30694">
            <v>2015</v>
          </cell>
          <cell r="D30694" t="str">
            <v>401700  Allowances: Locomotion</v>
          </cell>
          <cell r="E30694" t="str">
            <v>Logistics</v>
          </cell>
          <cell r="F30694" t="str">
            <v>Water</v>
          </cell>
        </row>
        <row r="30695">
          <cell r="B30695">
            <v>38066.79</v>
          </cell>
          <cell r="C30695">
            <v>2015</v>
          </cell>
          <cell r="D30695" t="str">
            <v>401700  Allowances: Locomotion</v>
          </cell>
          <cell r="E30695" t="str">
            <v>Logistics</v>
          </cell>
          <cell r="F30695" t="str">
            <v>Water</v>
          </cell>
        </row>
        <row r="30696">
          <cell r="B30696">
            <v>53029.32</v>
          </cell>
          <cell r="C30696">
            <v>2015</v>
          </cell>
          <cell r="D30696" t="str">
            <v>401700  Allowances: Locomotion</v>
          </cell>
          <cell r="E30696" t="str">
            <v>Logistics</v>
          </cell>
          <cell r="F30696" t="str">
            <v>Water</v>
          </cell>
        </row>
        <row r="30697">
          <cell r="B30697">
            <v>258689.14</v>
          </cell>
          <cell r="C30697">
            <v>2015</v>
          </cell>
          <cell r="D30697" t="str">
            <v>401700  Allowances: Locomotion</v>
          </cell>
          <cell r="E30697" t="str">
            <v>Logistics</v>
          </cell>
          <cell r="F30697" t="str">
            <v>Water</v>
          </cell>
        </row>
        <row r="30698">
          <cell r="B30698">
            <v>30997.200000000001</v>
          </cell>
          <cell r="C30698">
            <v>2015</v>
          </cell>
          <cell r="D30698" t="str">
            <v>401700  Allowances: Locomotion</v>
          </cell>
          <cell r="E30698" t="str">
            <v>TOC</v>
          </cell>
          <cell r="F30698" t="str">
            <v>Water</v>
          </cell>
        </row>
        <row r="30699">
          <cell r="B30699">
            <v>319764.94</v>
          </cell>
          <cell r="C30699">
            <v>2015</v>
          </cell>
          <cell r="D30699" t="str">
            <v>401700  Allowances: Locomotion</v>
          </cell>
          <cell r="E30699" t="str">
            <v>Informal Settlements</v>
          </cell>
          <cell r="F30699" t="str">
            <v>Water</v>
          </cell>
        </row>
        <row r="30700">
          <cell r="B30700">
            <v>369240.1</v>
          </cell>
          <cell r="C30700">
            <v>2015</v>
          </cell>
          <cell r="D30700" t="str">
            <v>401700  Allowances: Locomotion</v>
          </cell>
          <cell r="E30700" t="str">
            <v>TOC</v>
          </cell>
          <cell r="F30700" t="str">
            <v>Water</v>
          </cell>
        </row>
        <row r="30701">
          <cell r="B30701">
            <v>146599.14000000001</v>
          </cell>
          <cell r="C30701">
            <v>2015</v>
          </cell>
          <cell r="D30701" t="str">
            <v>401700  Allowances: Locomotion</v>
          </cell>
          <cell r="E30701" t="str">
            <v>Planning &amp; Design</v>
          </cell>
          <cell r="F30701" t="str">
            <v>Water</v>
          </cell>
        </row>
        <row r="30702">
          <cell r="B30702">
            <v>133960.35</v>
          </cell>
          <cell r="C30702">
            <v>2015</v>
          </cell>
          <cell r="D30702" t="str">
            <v>401700  Allowances: Locomotion</v>
          </cell>
          <cell r="E30702" t="str">
            <v>Logistics</v>
          </cell>
          <cell r="F30702" t="str">
            <v>Water</v>
          </cell>
        </row>
        <row r="30703">
          <cell r="B30703">
            <v>58495.5</v>
          </cell>
          <cell r="C30703">
            <v>2015</v>
          </cell>
          <cell r="D30703" t="str">
            <v>401700  Allowances: Locomotion</v>
          </cell>
          <cell r="E30703" t="str">
            <v>District 7</v>
          </cell>
          <cell r="F30703" t="str">
            <v>Sewer</v>
          </cell>
        </row>
        <row r="30704">
          <cell r="B30704">
            <v>0</v>
          </cell>
          <cell r="C30704">
            <v>2015</v>
          </cell>
          <cell r="D30704" t="str">
            <v>401700  Allowances: Locomotion</v>
          </cell>
          <cell r="E30704" t="str">
            <v>District 7</v>
          </cell>
          <cell r="F30704" t="str">
            <v>Sewer</v>
          </cell>
        </row>
        <row r="30705">
          <cell r="B30705">
            <v>275488.32</v>
          </cell>
          <cell r="C30705">
            <v>2015</v>
          </cell>
          <cell r="D30705" t="str">
            <v>401700  Allowances: Locomotion</v>
          </cell>
          <cell r="E30705" t="str">
            <v>District 1</v>
          </cell>
          <cell r="F30705" t="str">
            <v>Sewer</v>
          </cell>
        </row>
        <row r="30706">
          <cell r="B30706">
            <v>63275.27</v>
          </cell>
          <cell r="C30706">
            <v>2015</v>
          </cell>
          <cell r="D30706" t="str">
            <v>401700  Allowances: Locomotion</v>
          </cell>
          <cell r="E30706" t="str">
            <v>Informal Settlements</v>
          </cell>
          <cell r="F30706" t="str">
            <v>Sewer</v>
          </cell>
        </row>
        <row r="30707">
          <cell r="B30707">
            <v>57411.58</v>
          </cell>
          <cell r="C30707">
            <v>2015</v>
          </cell>
          <cell r="D30707" t="str">
            <v>401710  Allowances: Essential User</v>
          </cell>
          <cell r="E30707" t="str">
            <v>District 8</v>
          </cell>
          <cell r="F30707" t="str">
            <v>Water</v>
          </cell>
        </row>
        <row r="30708">
          <cell r="B30708">
            <v>12221.36</v>
          </cell>
          <cell r="C30708">
            <v>2015</v>
          </cell>
          <cell r="D30708" t="str">
            <v>401710  Allowances: Essential User</v>
          </cell>
          <cell r="E30708" t="str">
            <v>District 8</v>
          </cell>
          <cell r="F30708" t="str">
            <v>Water</v>
          </cell>
        </row>
        <row r="30709">
          <cell r="B30709">
            <v>16930.68</v>
          </cell>
          <cell r="C30709">
            <v>2015</v>
          </cell>
          <cell r="D30709" t="str">
            <v>401710  Allowances: Essential User</v>
          </cell>
          <cell r="E30709" t="str">
            <v>District 8</v>
          </cell>
          <cell r="F30709" t="str">
            <v>Water</v>
          </cell>
        </row>
        <row r="30710">
          <cell r="B30710">
            <v>74282.39</v>
          </cell>
          <cell r="C30710">
            <v>2015</v>
          </cell>
          <cell r="D30710" t="str">
            <v>401710  Allowances: Essential User</v>
          </cell>
          <cell r="E30710" t="str">
            <v>District 8</v>
          </cell>
          <cell r="F30710" t="str">
            <v>Water</v>
          </cell>
        </row>
        <row r="30711">
          <cell r="B30711">
            <v>176646.25</v>
          </cell>
          <cell r="C30711">
            <v>2015</v>
          </cell>
          <cell r="D30711" t="str">
            <v>401710  Allowances: Essential User</v>
          </cell>
          <cell r="E30711" t="str">
            <v>District 8</v>
          </cell>
          <cell r="F30711" t="str">
            <v>Water</v>
          </cell>
        </row>
        <row r="30712">
          <cell r="B30712">
            <v>75966.12</v>
          </cell>
          <cell r="C30712">
            <v>2015</v>
          </cell>
          <cell r="D30712" t="str">
            <v>401710  Allowances: Essential User</v>
          </cell>
          <cell r="E30712" t="str">
            <v>District 6</v>
          </cell>
          <cell r="F30712" t="str">
            <v>Water</v>
          </cell>
        </row>
        <row r="30713">
          <cell r="B30713">
            <v>45673.59</v>
          </cell>
          <cell r="C30713">
            <v>2015</v>
          </cell>
          <cell r="D30713" t="str">
            <v>401710  Allowances: Essential User</v>
          </cell>
          <cell r="E30713" t="str">
            <v>District 6</v>
          </cell>
          <cell r="F30713" t="str">
            <v>Water</v>
          </cell>
        </row>
        <row r="30714">
          <cell r="B30714">
            <v>49634.41</v>
          </cell>
          <cell r="C30714">
            <v>2015</v>
          </cell>
          <cell r="D30714" t="str">
            <v>401710  Allowances: Essential User</v>
          </cell>
          <cell r="E30714" t="str">
            <v>District 6</v>
          </cell>
          <cell r="F30714" t="str">
            <v>Water</v>
          </cell>
        </row>
        <row r="30715">
          <cell r="B30715">
            <v>299132.76</v>
          </cell>
          <cell r="C30715">
            <v>2015</v>
          </cell>
          <cell r="D30715" t="str">
            <v>401710  Allowances: Essential User</v>
          </cell>
          <cell r="E30715" t="str">
            <v>District 6</v>
          </cell>
          <cell r="F30715" t="str">
            <v>Water</v>
          </cell>
        </row>
        <row r="30716">
          <cell r="B30716">
            <v>72635.649999999994</v>
          </cell>
          <cell r="C30716">
            <v>2015</v>
          </cell>
          <cell r="D30716" t="str">
            <v>401710  Allowances: Essential User</v>
          </cell>
          <cell r="E30716" t="str">
            <v>District 4</v>
          </cell>
          <cell r="F30716" t="str">
            <v>Water</v>
          </cell>
        </row>
        <row r="30717">
          <cell r="B30717">
            <v>73558.5</v>
          </cell>
          <cell r="C30717">
            <v>2015</v>
          </cell>
          <cell r="D30717" t="str">
            <v>401710  Allowances: Essential User</v>
          </cell>
          <cell r="E30717" t="str">
            <v>District 4</v>
          </cell>
          <cell r="F30717" t="str">
            <v>Water</v>
          </cell>
        </row>
        <row r="30718">
          <cell r="B30718">
            <v>0</v>
          </cell>
          <cell r="C30718">
            <v>2015</v>
          </cell>
          <cell r="D30718" t="str">
            <v>401710  Allowances: Essential User</v>
          </cell>
          <cell r="E30718" t="str">
            <v>District 4</v>
          </cell>
          <cell r="F30718" t="str">
            <v>Water</v>
          </cell>
        </row>
        <row r="30719">
          <cell r="B30719">
            <v>261230.89</v>
          </cell>
          <cell r="C30719">
            <v>2015</v>
          </cell>
          <cell r="D30719" t="str">
            <v>401710  Allowances: Essential User</v>
          </cell>
          <cell r="E30719" t="str">
            <v>District 4</v>
          </cell>
          <cell r="F30719" t="str">
            <v>Water</v>
          </cell>
        </row>
        <row r="30720">
          <cell r="B30720">
            <v>0</v>
          </cell>
          <cell r="C30720">
            <v>2015</v>
          </cell>
          <cell r="D30720" t="str">
            <v>401710  Allowances: Essential User</v>
          </cell>
          <cell r="E30720" t="str">
            <v>District 3</v>
          </cell>
          <cell r="F30720" t="str">
            <v>Water</v>
          </cell>
        </row>
        <row r="30721">
          <cell r="B30721">
            <v>69774.77</v>
          </cell>
          <cell r="C30721">
            <v>2015</v>
          </cell>
          <cell r="D30721" t="str">
            <v>401710  Allowances: Essential User</v>
          </cell>
          <cell r="E30721" t="str">
            <v>District 3</v>
          </cell>
          <cell r="F30721" t="str">
            <v>Water</v>
          </cell>
        </row>
        <row r="30722">
          <cell r="B30722">
            <v>0</v>
          </cell>
          <cell r="C30722">
            <v>2015</v>
          </cell>
          <cell r="D30722" t="str">
            <v>401710  Allowances: Essential User</v>
          </cell>
          <cell r="E30722" t="str">
            <v>District 3</v>
          </cell>
          <cell r="F30722" t="str">
            <v>Water</v>
          </cell>
        </row>
        <row r="30723">
          <cell r="B30723">
            <v>73773.429999999993</v>
          </cell>
          <cell r="C30723">
            <v>2015</v>
          </cell>
          <cell r="D30723" t="str">
            <v>401710  Allowances: Essential User</v>
          </cell>
          <cell r="E30723" t="str">
            <v>District 8</v>
          </cell>
          <cell r="F30723" t="str">
            <v>Water</v>
          </cell>
        </row>
        <row r="30724">
          <cell r="B30724">
            <v>74332.149999999994</v>
          </cell>
          <cell r="C30724">
            <v>2015</v>
          </cell>
          <cell r="D30724" t="str">
            <v>401710  Allowances: Essential User</v>
          </cell>
          <cell r="E30724" t="str">
            <v>District 6</v>
          </cell>
          <cell r="F30724" t="str">
            <v>Water</v>
          </cell>
        </row>
        <row r="30725">
          <cell r="B30725">
            <v>62482.66</v>
          </cell>
          <cell r="C30725">
            <v>2015</v>
          </cell>
          <cell r="D30725" t="str">
            <v>401710  Allowances: Essential User</v>
          </cell>
          <cell r="E30725" t="str">
            <v>District 1</v>
          </cell>
          <cell r="F30725" t="str">
            <v>Water</v>
          </cell>
        </row>
        <row r="30726">
          <cell r="B30726">
            <v>118822.84</v>
          </cell>
          <cell r="C30726">
            <v>2015</v>
          </cell>
          <cell r="D30726" t="str">
            <v>401710  Allowances: Essential User</v>
          </cell>
          <cell r="E30726" t="str">
            <v>District 1</v>
          </cell>
          <cell r="F30726" t="str">
            <v>Water</v>
          </cell>
        </row>
        <row r="30727">
          <cell r="B30727">
            <v>71206.92</v>
          </cell>
          <cell r="C30727">
            <v>2015</v>
          </cell>
          <cell r="D30727" t="str">
            <v>401710  Allowances: Essential User</v>
          </cell>
          <cell r="E30727" t="str">
            <v>Logistics</v>
          </cell>
          <cell r="F30727" t="str">
            <v>Water</v>
          </cell>
        </row>
        <row r="30728">
          <cell r="B30728">
            <v>38528.449999999997</v>
          </cell>
          <cell r="C30728">
            <v>2015</v>
          </cell>
          <cell r="D30728" t="str">
            <v>401710  Allowances: Essential User</v>
          </cell>
          <cell r="E30728" t="str">
            <v>Logistics</v>
          </cell>
          <cell r="F30728" t="str">
            <v>Water</v>
          </cell>
        </row>
        <row r="30729">
          <cell r="B30729">
            <v>572270.71</v>
          </cell>
          <cell r="C30729">
            <v>2015</v>
          </cell>
          <cell r="D30729" t="str">
            <v>401710  Allowances: Essential User</v>
          </cell>
          <cell r="E30729" t="str">
            <v>TOC</v>
          </cell>
          <cell r="F30729" t="str">
            <v>Water</v>
          </cell>
        </row>
        <row r="30730">
          <cell r="B30730">
            <v>167939.77</v>
          </cell>
          <cell r="C30730">
            <v>2015</v>
          </cell>
          <cell r="D30730" t="str">
            <v>401710  Allowances: Essential User</v>
          </cell>
          <cell r="E30730" t="str">
            <v>Informal Settlements</v>
          </cell>
          <cell r="F30730" t="str">
            <v>Water</v>
          </cell>
        </row>
        <row r="30731">
          <cell r="B30731">
            <v>266481.58</v>
          </cell>
          <cell r="C30731">
            <v>2015</v>
          </cell>
          <cell r="D30731" t="str">
            <v>401710  Allowances: Essential User</v>
          </cell>
          <cell r="E30731" t="str">
            <v>TOC</v>
          </cell>
          <cell r="F30731" t="str">
            <v>Water</v>
          </cell>
        </row>
        <row r="30732">
          <cell r="B30732">
            <v>72867</v>
          </cell>
          <cell r="C30732">
            <v>2015</v>
          </cell>
          <cell r="D30732" t="str">
            <v>401710  Allowances: Essential User</v>
          </cell>
          <cell r="E30732" t="str">
            <v>District 6</v>
          </cell>
          <cell r="F30732" t="str">
            <v>Sewer</v>
          </cell>
        </row>
        <row r="30733">
          <cell r="B30733">
            <v>68292.710000000006</v>
          </cell>
          <cell r="C30733">
            <v>2015</v>
          </cell>
          <cell r="D30733" t="str">
            <v>401710  Allowances: Essential User</v>
          </cell>
          <cell r="E30733" t="str">
            <v>District 6</v>
          </cell>
          <cell r="F30733" t="str">
            <v>Sewer</v>
          </cell>
        </row>
        <row r="30734">
          <cell r="B30734">
            <v>70877.11</v>
          </cell>
          <cell r="C30734">
            <v>2015</v>
          </cell>
          <cell r="D30734" t="str">
            <v>401710  Allowances: Essential User</v>
          </cell>
          <cell r="E30734" t="str">
            <v>District 7</v>
          </cell>
          <cell r="F30734" t="str">
            <v>Sewer</v>
          </cell>
        </row>
        <row r="30735">
          <cell r="B30735">
            <v>0</v>
          </cell>
          <cell r="C30735">
            <v>2015</v>
          </cell>
          <cell r="D30735" t="str">
            <v>401710  Allowances: Essential User</v>
          </cell>
          <cell r="E30735" t="str">
            <v>District 4</v>
          </cell>
          <cell r="F30735" t="str">
            <v>Sewer</v>
          </cell>
        </row>
        <row r="30736">
          <cell r="B30736">
            <v>67367.06</v>
          </cell>
          <cell r="C30736">
            <v>2015</v>
          </cell>
          <cell r="D30736" t="str">
            <v>401710  Allowances: Essential User</v>
          </cell>
          <cell r="E30736" t="str">
            <v>District 4</v>
          </cell>
          <cell r="F30736" t="str">
            <v>Sewer</v>
          </cell>
        </row>
        <row r="30737">
          <cell r="B30737">
            <v>0</v>
          </cell>
          <cell r="C30737">
            <v>2015</v>
          </cell>
          <cell r="D30737" t="str">
            <v>401710  Allowances: Essential User</v>
          </cell>
          <cell r="E30737" t="str">
            <v>District 4</v>
          </cell>
          <cell r="F30737" t="str">
            <v>Sewer</v>
          </cell>
        </row>
        <row r="30738">
          <cell r="B30738">
            <v>0</v>
          </cell>
          <cell r="C30738">
            <v>2015</v>
          </cell>
          <cell r="D30738" t="str">
            <v>401710  Allowances: Essential User</v>
          </cell>
          <cell r="E30738" t="str">
            <v>District 3</v>
          </cell>
          <cell r="F30738" t="str">
            <v>Sewer</v>
          </cell>
        </row>
        <row r="30739">
          <cell r="B30739">
            <v>0</v>
          </cell>
          <cell r="C30739">
            <v>2015</v>
          </cell>
          <cell r="D30739" t="str">
            <v>401710  Allowances: Essential User</v>
          </cell>
          <cell r="E30739" t="str">
            <v>District 6</v>
          </cell>
          <cell r="F30739" t="str">
            <v>Sewer</v>
          </cell>
        </row>
        <row r="30740">
          <cell r="B30740">
            <v>127262.55</v>
          </cell>
          <cell r="C30740">
            <v>2015</v>
          </cell>
          <cell r="D30740" t="str">
            <v>401710  Allowances: Essential User</v>
          </cell>
          <cell r="E30740" t="str">
            <v>District 7</v>
          </cell>
          <cell r="F30740" t="str">
            <v>Sewer</v>
          </cell>
        </row>
        <row r="30741">
          <cell r="B30741">
            <v>120372.39</v>
          </cell>
          <cell r="C30741">
            <v>2015</v>
          </cell>
          <cell r="D30741" t="str">
            <v>401710  Allowances: Essential User</v>
          </cell>
          <cell r="E30741" t="str">
            <v>District 1</v>
          </cell>
          <cell r="F30741" t="str">
            <v>Sewer</v>
          </cell>
        </row>
        <row r="30742">
          <cell r="B30742">
            <v>10466.52</v>
          </cell>
          <cell r="C30742">
            <v>2015</v>
          </cell>
          <cell r="D30742" t="str">
            <v>401715  Allowances: Transport Running Cost</v>
          </cell>
          <cell r="E30742" t="str">
            <v>District 8</v>
          </cell>
          <cell r="F30742" t="str">
            <v>Water</v>
          </cell>
        </row>
        <row r="30743">
          <cell r="B30743">
            <v>8071.76</v>
          </cell>
          <cell r="C30743">
            <v>2015</v>
          </cell>
          <cell r="D30743" t="str">
            <v>401715  Allowances: Transport Running Cost</v>
          </cell>
          <cell r="E30743" t="str">
            <v>District 8</v>
          </cell>
          <cell r="F30743" t="str">
            <v>Water</v>
          </cell>
        </row>
        <row r="30744">
          <cell r="B30744">
            <v>11594.73</v>
          </cell>
          <cell r="C30744">
            <v>2015</v>
          </cell>
          <cell r="D30744" t="str">
            <v>401715  Allowances: Transport Running Cost</v>
          </cell>
          <cell r="E30744" t="str">
            <v>District 8</v>
          </cell>
          <cell r="F30744" t="str">
            <v>Water</v>
          </cell>
        </row>
        <row r="30745">
          <cell r="B30745">
            <v>16100.05</v>
          </cell>
          <cell r="C30745">
            <v>2015</v>
          </cell>
          <cell r="D30745" t="str">
            <v>401715  Allowances: Transport Running Cost</v>
          </cell>
          <cell r="E30745" t="str">
            <v>District 8</v>
          </cell>
          <cell r="F30745" t="str">
            <v>Water</v>
          </cell>
        </row>
        <row r="30746">
          <cell r="B30746">
            <v>10861.66</v>
          </cell>
          <cell r="C30746">
            <v>2015</v>
          </cell>
          <cell r="D30746" t="str">
            <v>401715  Allowances: Transport Running Cost</v>
          </cell>
          <cell r="E30746" t="str">
            <v>District 6</v>
          </cell>
          <cell r="F30746" t="str">
            <v>Water</v>
          </cell>
        </row>
        <row r="30747">
          <cell r="B30747">
            <v>0</v>
          </cell>
          <cell r="C30747">
            <v>2015</v>
          </cell>
          <cell r="D30747" t="str">
            <v>401715  Allowances: Transport Running Cost</v>
          </cell>
          <cell r="E30747" t="str">
            <v>District 6</v>
          </cell>
          <cell r="F30747" t="str">
            <v>Water</v>
          </cell>
        </row>
        <row r="30748">
          <cell r="B30748">
            <v>4902.54</v>
          </cell>
          <cell r="C30748">
            <v>2015</v>
          </cell>
          <cell r="D30748" t="str">
            <v>401715  Allowances: Transport Running Cost</v>
          </cell>
          <cell r="E30748" t="str">
            <v>District 6</v>
          </cell>
          <cell r="F30748" t="str">
            <v>Water</v>
          </cell>
        </row>
        <row r="30749">
          <cell r="B30749">
            <v>38673.160000000003</v>
          </cell>
          <cell r="C30749">
            <v>2015</v>
          </cell>
          <cell r="D30749" t="str">
            <v>401715  Allowances: Transport Running Cost</v>
          </cell>
          <cell r="E30749" t="str">
            <v>District 6</v>
          </cell>
          <cell r="F30749" t="str">
            <v>Water</v>
          </cell>
        </row>
        <row r="30750">
          <cell r="B30750">
            <v>8288.1200000000008</v>
          </cell>
          <cell r="C30750">
            <v>2015</v>
          </cell>
          <cell r="D30750" t="str">
            <v>401715  Allowances: Transport Running Cost</v>
          </cell>
          <cell r="E30750" t="str">
            <v>District 4</v>
          </cell>
          <cell r="F30750" t="str">
            <v>Water</v>
          </cell>
        </row>
        <row r="30751">
          <cell r="B30751">
            <v>8387.85</v>
          </cell>
          <cell r="C30751">
            <v>2015</v>
          </cell>
          <cell r="D30751" t="str">
            <v>401715  Allowances: Transport Running Cost</v>
          </cell>
          <cell r="E30751" t="str">
            <v>District 4</v>
          </cell>
          <cell r="F30751" t="str">
            <v>Water</v>
          </cell>
        </row>
        <row r="30752">
          <cell r="B30752">
            <v>0</v>
          </cell>
          <cell r="C30752">
            <v>2015</v>
          </cell>
          <cell r="D30752" t="str">
            <v>401715  Allowances: Transport Running Cost</v>
          </cell>
          <cell r="E30752" t="str">
            <v>District 4</v>
          </cell>
          <cell r="F30752" t="str">
            <v>Water</v>
          </cell>
        </row>
        <row r="30753">
          <cell r="B30753">
            <v>32098.48</v>
          </cell>
          <cell r="C30753">
            <v>2015</v>
          </cell>
          <cell r="D30753" t="str">
            <v>401715  Allowances: Transport Running Cost</v>
          </cell>
          <cell r="E30753" t="str">
            <v>District 4</v>
          </cell>
          <cell r="F30753" t="str">
            <v>Water</v>
          </cell>
        </row>
        <row r="30754">
          <cell r="B30754">
            <v>0</v>
          </cell>
          <cell r="C30754">
            <v>2015</v>
          </cell>
          <cell r="D30754" t="str">
            <v>401715  Allowances: Transport Running Cost</v>
          </cell>
          <cell r="E30754" t="str">
            <v>District 3</v>
          </cell>
          <cell r="F30754" t="str">
            <v>Water</v>
          </cell>
        </row>
        <row r="30755">
          <cell r="B30755">
            <v>7044.6</v>
          </cell>
          <cell r="C30755">
            <v>2015</v>
          </cell>
          <cell r="D30755" t="str">
            <v>401715  Allowances: Transport Running Cost</v>
          </cell>
          <cell r="E30755" t="str">
            <v>District 3</v>
          </cell>
          <cell r="F30755" t="str">
            <v>Water</v>
          </cell>
        </row>
        <row r="30756">
          <cell r="B30756">
            <v>0</v>
          </cell>
          <cell r="C30756">
            <v>2015</v>
          </cell>
          <cell r="D30756" t="str">
            <v>401715  Allowances: Transport Running Cost</v>
          </cell>
          <cell r="E30756" t="str">
            <v>District 3</v>
          </cell>
          <cell r="F30756" t="str">
            <v>Water</v>
          </cell>
        </row>
        <row r="30757">
          <cell r="B30757">
            <v>6392.44</v>
          </cell>
          <cell r="C30757">
            <v>2015</v>
          </cell>
          <cell r="D30757" t="str">
            <v>401715  Allowances: Transport Running Cost</v>
          </cell>
          <cell r="E30757" t="str">
            <v>District 8</v>
          </cell>
          <cell r="F30757" t="str">
            <v>Water</v>
          </cell>
        </row>
        <row r="30758">
          <cell r="B30758">
            <v>6413.96</v>
          </cell>
          <cell r="C30758">
            <v>2015</v>
          </cell>
          <cell r="D30758" t="str">
            <v>401715  Allowances: Transport Running Cost</v>
          </cell>
          <cell r="E30758" t="str">
            <v>District 6</v>
          </cell>
          <cell r="F30758" t="str">
            <v>Water</v>
          </cell>
        </row>
        <row r="30759">
          <cell r="B30759">
            <v>4605.91</v>
          </cell>
          <cell r="C30759">
            <v>2015</v>
          </cell>
          <cell r="D30759" t="str">
            <v>401715  Allowances: Transport Running Cost</v>
          </cell>
          <cell r="E30759" t="str">
            <v>District 1</v>
          </cell>
          <cell r="F30759" t="str">
            <v>Water</v>
          </cell>
        </row>
        <row r="30760">
          <cell r="B30760">
            <v>6991.36</v>
          </cell>
          <cell r="C30760">
            <v>2015</v>
          </cell>
          <cell r="D30760" t="str">
            <v>401715  Allowances: Transport Running Cost</v>
          </cell>
          <cell r="E30760" t="str">
            <v>District 1</v>
          </cell>
          <cell r="F30760" t="str">
            <v>Water</v>
          </cell>
        </row>
        <row r="30761">
          <cell r="B30761">
            <v>9426.17</v>
          </cell>
          <cell r="C30761">
            <v>2015</v>
          </cell>
          <cell r="D30761" t="str">
            <v>401715  Allowances: Transport Running Cost</v>
          </cell>
          <cell r="E30761" t="str">
            <v>Logistics</v>
          </cell>
          <cell r="F30761" t="str">
            <v>Water</v>
          </cell>
        </row>
        <row r="30762">
          <cell r="B30762">
            <v>1327.85</v>
          </cell>
          <cell r="C30762">
            <v>2015</v>
          </cell>
          <cell r="D30762" t="str">
            <v>401715  Allowances: Transport Running Cost</v>
          </cell>
          <cell r="E30762" t="str">
            <v>Logistics</v>
          </cell>
          <cell r="F30762" t="str">
            <v>Water</v>
          </cell>
        </row>
        <row r="30763">
          <cell r="B30763">
            <v>50972.99</v>
          </cell>
          <cell r="C30763">
            <v>2015</v>
          </cell>
          <cell r="D30763" t="str">
            <v>401715  Allowances: Transport Running Cost</v>
          </cell>
          <cell r="E30763" t="str">
            <v>TOC</v>
          </cell>
          <cell r="F30763" t="str">
            <v>Water</v>
          </cell>
        </row>
        <row r="30764">
          <cell r="B30764">
            <v>3122.59</v>
          </cell>
          <cell r="C30764">
            <v>2015</v>
          </cell>
          <cell r="D30764" t="str">
            <v>401715  Allowances: Transport Running Cost</v>
          </cell>
          <cell r="E30764" t="str">
            <v>Informal Settlements</v>
          </cell>
          <cell r="F30764" t="str">
            <v>Water</v>
          </cell>
        </row>
        <row r="30765">
          <cell r="B30765">
            <v>29678.61</v>
          </cell>
          <cell r="C30765">
            <v>2015</v>
          </cell>
          <cell r="D30765" t="str">
            <v>401715  Allowances: Transport Running Cost</v>
          </cell>
          <cell r="E30765" t="str">
            <v>TOC</v>
          </cell>
          <cell r="F30765" t="str">
            <v>Water</v>
          </cell>
        </row>
        <row r="30766">
          <cell r="B30766">
            <v>7753.39</v>
          </cell>
          <cell r="C30766">
            <v>2015</v>
          </cell>
          <cell r="D30766" t="str">
            <v>401715  Allowances: Transport Running Cost</v>
          </cell>
          <cell r="E30766" t="str">
            <v>District 6</v>
          </cell>
          <cell r="F30766" t="str">
            <v>Sewer</v>
          </cell>
        </row>
        <row r="30767">
          <cell r="B30767">
            <v>7917.32</v>
          </cell>
          <cell r="C30767">
            <v>2015</v>
          </cell>
          <cell r="D30767" t="str">
            <v>401715  Allowances: Transport Running Cost</v>
          </cell>
          <cell r="E30767" t="str">
            <v>District 6</v>
          </cell>
          <cell r="F30767" t="str">
            <v>Sewer</v>
          </cell>
        </row>
        <row r="30768">
          <cell r="B30768">
            <v>8135.96</v>
          </cell>
          <cell r="C30768">
            <v>2015</v>
          </cell>
          <cell r="D30768" t="str">
            <v>401715  Allowances: Transport Running Cost</v>
          </cell>
          <cell r="E30768" t="str">
            <v>District 7</v>
          </cell>
          <cell r="F30768" t="str">
            <v>Sewer</v>
          </cell>
        </row>
        <row r="30769">
          <cell r="B30769">
            <v>0</v>
          </cell>
          <cell r="C30769">
            <v>2015</v>
          </cell>
          <cell r="D30769" t="str">
            <v>401715  Allowances: Transport Running Cost</v>
          </cell>
          <cell r="E30769" t="str">
            <v>District 4</v>
          </cell>
          <cell r="F30769" t="str">
            <v>Sewer</v>
          </cell>
        </row>
        <row r="30770">
          <cell r="B30770">
            <v>5273.61</v>
          </cell>
          <cell r="C30770">
            <v>2015</v>
          </cell>
          <cell r="D30770" t="str">
            <v>401715  Allowances: Transport Running Cost</v>
          </cell>
          <cell r="E30770" t="str">
            <v>District 4</v>
          </cell>
          <cell r="F30770" t="str">
            <v>Sewer</v>
          </cell>
        </row>
        <row r="30771">
          <cell r="B30771">
            <v>0</v>
          </cell>
          <cell r="C30771">
            <v>2015</v>
          </cell>
          <cell r="D30771" t="str">
            <v>401715  Allowances: Transport Running Cost</v>
          </cell>
          <cell r="E30771" t="str">
            <v>District 4</v>
          </cell>
          <cell r="F30771" t="str">
            <v>Sewer</v>
          </cell>
        </row>
        <row r="30772">
          <cell r="B30772">
            <v>0</v>
          </cell>
          <cell r="C30772">
            <v>2015</v>
          </cell>
          <cell r="D30772" t="str">
            <v>401715  Allowances: Transport Running Cost</v>
          </cell>
          <cell r="E30772" t="str">
            <v>District 3</v>
          </cell>
          <cell r="F30772" t="str">
            <v>Sewer</v>
          </cell>
        </row>
        <row r="30773">
          <cell r="B30773">
            <v>0</v>
          </cell>
          <cell r="C30773">
            <v>2015</v>
          </cell>
          <cell r="D30773" t="str">
            <v>401715  Allowances: Transport Running Cost</v>
          </cell>
          <cell r="E30773" t="str">
            <v>District 6</v>
          </cell>
          <cell r="F30773" t="str">
            <v>Sewer</v>
          </cell>
        </row>
        <row r="30774">
          <cell r="B30774">
            <v>13680.51</v>
          </cell>
          <cell r="C30774">
            <v>2015</v>
          </cell>
          <cell r="D30774" t="str">
            <v>401715  Allowances: Transport Running Cost</v>
          </cell>
          <cell r="E30774" t="str">
            <v>District 7</v>
          </cell>
          <cell r="F30774" t="str">
            <v>Sewer</v>
          </cell>
        </row>
        <row r="30775">
          <cell r="B30775">
            <v>14571.24</v>
          </cell>
          <cell r="C30775">
            <v>2015</v>
          </cell>
          <cell r="D30775" t="str">
            <v>401715  Allowances: Transport Running Cost</v>
          </cell>
          <cell r="E30775" t="str">
            <v>District 1</v>
          </cell>
          <cell r="F30775" t="str">
            <v>Sewer</v>
          </cell>
        </row>
        <row r="30776">
          <cell r="B30776">
            <v>7400</v>
          </cell>
          <cell r="C30776">
            <v>2015</v>
          </cell>
          <cell r="D30776" t="str">
            <v>401720  Allowances: Cellphone</v>
          </cell>
          <cell r="E30776" t="str">
            <v>District 1</v>
          </cell>
          <cell r="F30776" t="str">
            <v>Water</v>
          </cell>
        </row>
        <row r="30777">
          <cell r="B30777">
            <v>5760</v>
          </cell>
          <cell r="C30777">
            <v>2015</v>
          </cell>
          <cell r="D30777" t="str">
            <v>401720  Allowances: Cellphone</v>
          </cell>
          <cell r="E30777" t="str">
            <v>District 6</v>
          </cell>
          <cell r="F30777" t="str">
            <v>Water</v>
          </cell>
        </row>
        <row r="30778">
          <cell r="B30778">
            <v>2460</v>
          </cell>
          <cell r="C30778">
            <v>2015</v>
          </cell>
          <cell r="D30778" t="str">
            <v>401720  Allowances: Cellphone</v>
          </cell>
          <cell r="E30778" t="str">
            <v>District 8</v>
          </cell>
          <cell r="F30778" t="str">
            <v>Water</v>
          </cell>
        </row>
        <row r="30779">
          <cell r="B30779">
            <v>6240</v>
          </cell>
          <cell r="C30779">
            <v>2015</v>
          </cell>
          <cell r="D30779" t="str">
            <v>401720  Allowances: Cellphone</v>
          </cell>
          <cell r="E30779" t="str">
            <v>District 8</v>
          </cell>
          <cell r="F30779" t="str">
            <v>Water</v>
          </cell>
        </row>
        <row r="30780">
          <cell r="B30780">
            <v>2640</v>
          </cell>
          <cell r="C30780">
            <v>2015</v>
          </cell>
          <cell r="D30780" t="str">
            <v>401720  Allowances: Cellphone</v>
          </cell>
          <cell r="E30780" t="str">
            <v>District 6</v>
          </cell>
          <cell r="F30780" t="str">
            <v>Water</v>
          </cell>
        </row>
        <row r="30781">
          <cell r="B30781">
            <v>480</v>
          </cell>
          <cell r="C30781">
            <v>2015</v>
          </cell>
          <cell r="D30781" t="str">
            <v>401720  Allowances: Cellphone</v>
          </cell>
          <cell r="E30781" t="str">
            <v>District 3</v>
          </cell>
          <cell r="F30781" t="str">
            <v>Water</v>
          </cell>
        </row>
        <row r="30782">
          <cell r="B30782">
            <v>10980</v>
          </cell>
          <cell r="C30782">
            <v>2015</v>
          </cell>
          <cell r="D30782" t="str">
            <v>401720  Allowances: Cellphone</v>
          </cell>
          <cell r="E30782" t="str">
            <v>District 3</v>
          </cell>
          <cell r="F30782" t="str">
            <v>Water</v>
          </cell>
        </row>
        <row r="30783">
          <cell r="B30783">
            <v>960</v>
          </cell>
          <cell r="C30783">
            <v>2015</v>
          </cell>
          <cell r="D30783" t="str">
            <v>401720  Allowances: Cellphone</v>
          </cell>
          <cell r="E30783" t="str">
            <v>District 3</v>
          </cell>
          <cell r="F30783" t="str">
            <v>Water</v>
          </cell>
        </row>
        <row r="30784">
          <cell r="B30784">
            <v>2400</v>
          </cell>
          <cell r="C30784">
            <v>2015</v>
          </cell>
          <cell r="D30784" t="str">
            <v>401720  Allowances: Cellphone</v>
          </cell>
          <cell r="E30784" t="str">
            <v>District 4</v>
          </cell>
          <cell r="F30784" t="str">
            <v>Water</v>
          </cell>
        </row>
        <row r="30785">
          <cell r="B30785">
            <v>12720</v>
          </cell>
          <cell r="C30785">
            <v>2015</v>
          </cell>
          <cell r="D30785" t="str">
            <v>401720  Allowances: Cellphone</v>
          </cell>
          <cell r="E30785" t="str">
            <v>District 4</v>
          </cell>
          <cell r="F30785" t="str">
            <v>Water</v>
          </cell>
        </row>
        <row r="30786">
          <cell r="B30786">
            <v>8640</v>
          </cell>
          <cell r="C30786">
            <v>2015</v>
          </cell>
          <cell r="D30786" t="str">
            <v>401720  Allowances: Cellphone</v>
          </cell>
          <cell r="E30786" t="str">
            <v>District 4</v>
          </cell>
          <cell r="F30786" t="str">
            <v>Water</v>
          </cell>
        </row>
        <row r="30787">
          <cell r="B30787">
            <v>8640</v>
          </cell>
          <cell r="C30787">
            <v>2015</v>
          </cell>
          <cell r="D30787" t="str">
            <v>401720  Allowances: Cellphone</v>
          </cell>
          <cell r="E30787" t="str">
            <v>District 4</v>
          </cell>
          <cell r="F30787" t="str">
            <v>Water</v>
          </cell>
        </row>
        <row r="30788">
          <cell r="B30788">
            <v>2880</v>
          </cell>
          <cell r="C30788">
            <v>2015</v>
          </cell>
          <cell r="D30788" t="str">
            <v>401720  Allowances: Cellphone</v>
          </cell>
          <cell r="E30788" t="str">
            <v>District 4</v>
          </cell>
          <cell r="F30788" t="str">
            <v>Water</v>
          </cell>
        </row>
        <row r="30789">
          <cell r="B30789">
            <v>2880</v>
          </cell>
          <cell r="C30789">
            <v>2015</v>
          </cell>
          <cell r="D30789" t="str">
            <v>401720  Allowances: Cellphone</v>
          </cell>
          <cell r="E30789" t="str">
            <v>District 6</v>
          </cell>
          <cell r="F30789" t="str">
            <v>Water</v>
          </cell>
        </row>
        <row r="30790">
          <cell r="B30790">
            <v>22800</v>
          </cell>
          <cell r="C30790">
            <v>2015</v>
          </cell>
          <cell r="D30790" t="str">
            <v>401720  Allowances: Cellphone</v>
          </cell>
          <cell r="E30790" t="str">
            <v>District 6</v>
          </cell>
          <cell r="F30790" t="str">
            <v>Water</v>
          </cell>
        </row>
        <row r="30791">
          <cell r="B30791">
            <v>2400</v>
          </cell>
          <cell r="C30791">
            <v>2015</v>
          </cell>
          <cell r="D30791" t="str">
            <v>401720  Allowances: Cellphone</v>
          </cell>
          <cell r="E30791" t="str">
            <v>District 6</v>
          </cell>
          <cell r="F30791" t="str">
            <v>Water</v>
          </cell>
        </row>
        <row r="30792">
          <cell r="B30792">
            <v>5760</v>
          </cell>
          <cell r="C30792">
            <v>2015</v>
          </cell>
          <cell r="D30792" t="str">
            <v>401720  Allowances: Cellphone</v>
          </cell>
          <cell r="E30792" t="str">
            <v>District 6</v>
          </cell>
          <cell r="F30792" t="str">
            <v>Water</v>
          </cell>
        </row>
        <row r="30793">
          <cell r="B30793">
            <v>1260</v>
          </cell>
          <cell r="C30793">
            <v>2015</v>
          </cell>
          <cell r="D30793" t="str">
            <v>401720  Allowances: Cellphone</v>
          </cell>
          <cell r="E30793" t="str">
            <v>District 8</v>
          </cell>
          <cell r="F30793" t="str">
            <v>Water</v>
          </cell>
        </row>
        <row r="30794">
          <cell r="B30794">
            <v>5100</v>
          </cell>
          <cell r="C30794">
            <v>2015</v>
          </cell>
          <cell r="D30794" t="str">
            <v>401720  Allowances: Cellphone</v>
          </cell>
          <cell r="E30794" t="str">
            <v>District 8</v>
          </cell>
          <cell r="F30794" t="str">
            <v>Water</v>
          </cell>
        </row>
        <row r="30795">
          <cell r="B30795">
            <v>1440</v>
          </cell>
          <cell r="C30795">
            <v>2015</v>
          </cell>
          <cell r="D30795" t="str">
            <v>401720  Allowances: Cellphone</v>
          </cell>
          <cell r="E30795" t="str">
            <v>District 8</v>
          </cell>
          <cell r="F30795" t="str">
            <v>Water</v>
          </cell>
        </row>
        <row r="30796">
          <cell r="B30796">
            <v>0</v>
          </cell>
          <cell r="C30796">
            <v>2015</v>
          </cell>
          <cell r="D30796" t="str">
            <v>401720  Allowances: Cellphone</v>
          </cell>
          <cell r="E30796" t="str">
            <v>District 8</v>
          </cell>
          <cell r="F30796" t="str">
            <v>Water</v>
          </cell>
        </row>
        <row r="30797">
          <cell r="B30797">
            <v>7680</v>
          </cell>
          <cell r="C30797">
            <v>2015</v>
          </cell>
          <cell r="D30797" t="str">
            <v>401720  Allowances: Cellphone</v>
          </cell>
          <cell r="E30797" t="str">
            <v>District 8</v>
          </cell>
          <cell r="F30797" t="str">
            <v>Water</v>
          </cell>
        </row>
        <row r="30798">
          <cell r="B30798">
            <v>1560</v>
          </cell>
          <cell r="C30798">
            <v>2015</v>
          </cell>
          <cell r="D30798" t="str">
            <v>401720  Allowances: Cellphone</v>
          </cell>
          <cell r="E30798" t="str">
            <v>Informal Settlements</v>
          </cell>
          <cell r="F30798" t="str">
            <v>Sewer</v>
          </cell>
        </row>
        <row r="30799">
          <cell r="B30799">
            <v>22320</v>
          </cell>
          <cell r="C30799">
            <v>2015</v>
          </cell>
          <cell r="D30799" t="str">
            <v>401720  Allowances: Cellphone</v>
          </cell>
          <cell r="E30799" t="str">
            <v>District 1</v>
          </cell>
          <cell r="F30799" t="str">
            <v>Sewer</v>
          </cell>
        </row>
        <row r="30800">
          <cell r="B30800">
            <v>5520</v>
          </cell>
          <cell r="C30800">
            <v>2015</v>
          </cell>
          <cell r="D30800" t="str">
            <v>401720  Allowances: Cellphone</v>
          </cell>
          <cell r="E30800" t="str">
            <v>District 7</v>
          </cell>
          <cell r="F30800" t="str">
            <v>Sewer</v>
          </cell>
        </row>
        <row r="30801">
          <cell r="B30801">
            <v>2880</v>
          </cell>
          <cell r="C30801">
            <v>2015</v>
          </cell>
          <cell r="D30801" t="str">
            <v>401720  Allowances: Cellphone</v>
          </cell>
          <cell r="E30801" t="str">
            <v>District 3</v>
          </cell>
          <cell r="F30801" t="str">
            <v>Sewer</v>
          </cell>
        </row>
        <row r="30802">
          <cell r="B30802">
            <v>14400</v>
          </cell>
          <cell r="C30802">
            <v>2015</v>
          </cell>
          <cell r="D30802" t="str">
            <v>401720  Allowances: Cellphone</v>
          </cell>
          <cell r="E30802" t="str">
            <v>District 4</v>
          </cell>
          <cell r="F30802" t="str">
            <v>Sewer</v>
          </cell>
        </row>
        <row r="30803">
          <cell r="B30803">
            <v>5760</v>
          </cell>
          <cell r="C30803">
            <v>2015</v>
          </cell>
          <cell r="D30803" t="str">
            <v>401720  Allowances: Cellphone</v>
          </cell>
          <cell r="E30803" t="str">
            <v>District 4</v>
          </cell>
          <cell r="F30803" t="str">
            <v>Sewer</v>
          </cell>
        </row>
        <row r="30804">
          <cell r="B30804">
            <v>1800</v>
          </cell>
          <cell r="C30804">
            <v>2015</v>
          </cell>
          <cell r="D30804" t="str">
            <v>401720  Allowances: Cellphone</v>
          </cell>
          <cell r="E30804" t="str">
            <v>District 7</v>
          </cell>
          <cell r="F30804" t="str">
            <v>Sewer</v>
          </cell>
        </row>
        <row r="30805">
          <cell r="B30805">
            <v>5280</v>
          </cell>
          <cell r="C30805">
            <v>2015</v>
          </cell>
          <cell r="D30805" t="str">
            <v>401720  Allowances: Cellphone</v>
          </cell>
          <cell r="E30805" t="str">
            <v>District 6</v>
          </cell>
          <cell r="F30805" t="str">
            <v>Sewer</v>
          </cell>
        </row>
        <row r="30806">
          <cell r="B30806">
            <v>5760</v>
          </cell>
          <cell r="C30806">
            <v>2015</v>
          </cell>
          <cell r="D30806" t="str">
            <v>401720  Allowances: Cellphone</v>
          </cell>
          <cell r="E30806" t="str">
            <v>District 6</v>
          </cell>
          <cell r="F30806" t="str">
            <v>Sewer</v>
          </cell>
        </row>
        <row r="30807">
          <cell r="B30807">
            <v>15960</v>
          </cell>
          <cell r="C30807">
            <v>2015</v>
          </cell>
          <cell r="D30807" t="str">
            <v>401720  Allowances: Cellphone</v>
          </cell>
          <cell r="E30807" t="str">
            <v>Logistics</v>
          </cell>
          <cell r="F30807" t="str">
            <v>Water</v>
          </cell>
        </row>
        <row r="30808">
          <cell r="B30808">
            <v>480</v>
          </cell>
          <cell r="C30808">
            <v>2015</v>
          </cell>
          <cell r="D30808" t="str">
            <v>401720  Allowances: Cellphone</v>
          </cell>
          <cell r="E30808" t="str">
            <v>Informal Settlements</v>
          </cell>
          <cell r="F30808" t="str">
            <v>Water</v>
          </cell>
        </row>
        <row r="30809">
          <cell r="B30809">
            <v>13200</v>
          </cell>
          <cell r="C30809">
            <v>2015</v>
          </cell>
          <cell r="D30809" t="str">
            <v>401720  Allowances: Cellphone</v>
          </cell>
          <cell r="E30809" t="str">
            <v>Planning &amp; Design</v>
          </cell>
          <cell r="F30809" t="str">
            <v>Water</v>
          </cell>
        </row>
        <row r="30810">
          <cell r="B30810">
            <v>16200</v>
          </cell>
          <cell r="C30810">
            <v>2015</v>
          </cell>
          <cell r="D30810" t="str">
            <v>401720  Allowances: Cellphone</v>
          </cell>
          <cell r="E30810" t="str">
            <v>TOC</v>
          </cell>
          <cell r="F30810" t="str">
            <v>Water</v>
          </cell>
        </row>
        <row r="30811">
          <cell r="B30811">
            <v>24960</v>
          </cell>
          <cell r="C30811">
            <v>2015</v>
          </cell>
          <cell r="D30811" t="str">
            <v>401720  Allowances: Cellphone</v>
          </cell>
          <cell r="E30811" t="str">
            <v>Informal Settlements</v>
          </cell>
          <cell r="F30811" t="str">
            <v>Water</v>
          </cell>
        </row>
        <row r="30812">
          <cell r="B30812">
            <v>5760</v>
          </cell>
          <cell r="C30812">
            <v>2015</v>
          </cell>
          <cell r="D30812" t="str">
            <v>401720  Allowances: Cellphone</v>
          </cell>
          <cell r="E30812" t="str">
            <v>TOC</v>
          </cell>
          <cell r="F30812" t="str">
            <v>Water</v>
          </cell>
        </row>
        <row r="30813">
          <cell r="B30813">
            <v>11100</v>
          </cell>
          <cell r="C30813">
            <v>2015</v>
          </cell>
          <cell r="D30813" t="str">
            <v>401720  Allowances: Cellphone</v>
          </cell>
          <cell r="E30813" t="str">
            <v>Logistics</v>
          </cell>
          <cell r="F30813" t="str">
            <v>Water</v>
          </cell>
        </row>
        <row r="30814">
          <cell r="B30814">
            <v>7440</v>
          </cell>
          <cell r="C30814">
            <v>2015</v>
          </cell>
          <cell r="D30814" t="str">
            <v>401720  Allowances: Cellphone</v>
          </cell>
          <cell r="E30814" t="str">
            <v>Logistics</v>
          </cell>
          <cell r="F30814" t="str">
            <v>Water</v>
          </cell>
        </row>
        <row r="30815">
          <cell r="B30815">
            <v>4800</v>
          </cell>
          <cell r="C30815">
            <v>2015</v>
          </cell>
          <cell r="D30815" t="str">
            <v>401720  Allowances: Cellphone</v>
          </cell>
          <cell r="E30815" t="str">
            <v>Logistics</v>
          </cell>
          <cell r="F30815" t="str">
            <v>Water</v>
          </cell>
        </row>
        <row r="30816">
          <cell r="B30816">
            <v>9720</v>
          </cell>
          <cell r="C30816">
            <v>2015</v>
          </cell>
          <cell r="D30816" t="str">
            <v>401720  Allowances: Cellphone</v>
          </cell>
          <cell r="E30816" t="str">
            <v>Logistics</v>
          </cell>
          <cell r="F30816" t="str">
            <v>Water</v>
          </cell>
        </row>
        <row r="30817">
          <cell r="B30817">
            <v>9120</v>
          </cell>
          <cell r="C30817">
            <v>2015</v>
          </cell>
          <cell r="D30817" t="str">
            <v>401720  Allowances: Cellphone</v>
          </cell>
          <cell r="E30817" t="str">
            <v>Logistics</v>
          </cell>
          <cell r="F30817" t="str">
            <v>Water</v>
          </cell>
        </row>
        <row r="30818">
          <cell r="B30818">
            <v>2880</v>
          </cell>
          <cell r="C30818">
            <v>2015</v>
          </cell>
          <cell r="D30818" t="str">
            <v>401720  Allowances: Cellphone</v>
          </cell>
          <cell r="E30818" t="str">
            <v>District 1</v>
          </cell>
          <cell r="F30818" t="str">
            <v>Water</v>
          </cell>
        </row>
        <row r="30819">
          <cell r="B30819">
            <v>10620</v>
          </cell>
          <cell r="C30819">
            <v>2015</v>
          </cell>
          <cell r="D30819" t="str">
            <v>401720  Allowances: Cellphone</v>
          </cell>
          <cell r="E30819" t="str">
            <v>District 1</v>
          </cell>
          <cell r="F30819" t="str">
            <v>Water</v>
          </cell>
        </row>
        <row r="30820">
          <cell r="B30820">
            <v>0</v>
          </cell>
          <cell r="C30820">
            <v>2015</v>
          </cell>
          <cell r="D30820" t="str">
            <v>401800  Allowances: Non-Pensionable</v>
          </cell>
          <cell r="E30820" t="str">
            <v>District 6</v>
          </cell>
          <cell r="F30820" t="str">
            <v>Water</v>
          </cell>
        </row>
        <row r="30821">
          <cell r="B30821">
            <v>0</v>
          </cell>
          <cell r="C30821">
            <v>2015</v>
          </cell>
          <cell r="D30821" t="str">
            <v>401800  Allowances: Non-Pensionable</v>
          </cell>
          <cell r="E30821" t="str">
            <v>District 8</v>
          </cell>
          <cell r="F30821" t="str">
            <v>Water</v>
          </cell>
        </row>
        <row r="30822">
          <cell r="B30822">
            <v>56.75</v>
          </cell>
          <cell r="C30822">
            <v>2015</v>
          </cell>
          <cell r="D30822" t="str">
            <v>401800  Allowances: Non-Pensionable</v>
          </cell>
          <cell r="E30822" t="str">
            <v>District 8</v>
          </cell>
          <cell r="F30822" t="str">
            <v>Water</v>
          </cell>
        </row>
        <row r="30823">
          <cell r="B30823">
            <v>157.37</v>
          </cell>
          <cell r="C30823">
            <v>2015</v>
          </cell>
          <cell r="D30823" t="str">
            <v>401800  Allowances: Non-Pensionable</v>
          </cell>
          <cell r="E30823" t="str">
            <v>District 6</v>
          </cell>
          <cell r="F30823" t="str">
            <v>Water</v>
          </cell>
        </row>
        <row r="30824">
          <cell r="B30824">
            <v>-105.44</v>
          </cell>
          <cell r="C30824">
            <v>2015</v>
          </cell>
          <cell r="D30824" t="str">
            <v>401800  Allowances: Non-Pensionable</v>
          </cell>
          <cell r="E30824" t="str">
            <v>District 3</v>
          </cell>
          <cell r="F30824" t="str">
            <v>Water</v>
          </cell>
        </row>
        <row r="30825">
          <cell r="B30825">
            <v>0</v>
          </cell>
          <cell r="C30825">
            <v>2015</v>
          </cell>
          <cell r="D30825" t="str">
            <v>401800  Allowances: Non-Pensionable</v>
          </cell>
          <cell r="E30825" t="str">
            <v>District 3</v>
          </cell>
          <cell r="F30825" t="str">
            <v>Water</v>
          </cell>
        </row>
        <row r="30826">
          <cell r="B30826">
            <v>0</v>
          </cell>
          <cell r="C30826">
            <v>2015</v>
          </cell>
          <cell r="D30826" t="str">
            <v>401800  Allowances: Non-Pensionable</v>
          </cell>
          <cell r="E30826" t="str">
            <v>District 4</v>
          </cell>
          <cell r="F30826" t="str">
            <v>Water</v>
          </cell>
        </row>
        <row r="30827">
          <cell r="B30827">
            <v>1488.24</v>
          </cell>
          <cell r="C30827">
            <v>2015</v>
          </cell>
          <cell r="D30827" t="str">
            <v>401800  Allowances: Non-Pensionable</v>
          </cell>
          <cell r="E30827" t="str">
            <v>District 4</v>
          </cell>
          <cell r="F30827" t="str">
            <v>Water</v>
          </cell>
        </row>
        <row r="30828">
          <cell r="B30828">
            <v>0</v>
          </cell>
          <cell r="C30828">
            <v>2015</v>
          </cell>
          <cell r="D30828" t="str">
            <v>401800  Allowances: Non-Pensionable</v>
          </cell>
          <cell r="E30828" t="str">
            <v>District 8</v>
          </cell>
          <cell r="F30828" t="str">
            <v>Water</v>
          </cell>
        </row>
        <row r="30829">
          <cell r="B30829">
            <v>0</v>
          </cell>
          <cell r="C30829">
            <v>2015</v>
          </cell>
          <cell r="D30829" t="str">
            <v>401800  Allowances: Non-Pensionable</v>
          </cell>
          <cell r="E30829" t="str">
            <v>District 8</v>
          </cell>
          <cell r="F30829" t="str">
            <v>Water</v>
          </cell>
        </row>
        <row r="30830">
          <cell r="B30830">
            <v>0</v>
          </cell>
          <cell r="C30830">
            <v>2015</v>
          </cell>
          <cell r="D30830" t="str">
            <v>401800  Allowances: Non-Pensionable</v>
          </cell>
          <cell r="E30830" t="str">
            <v>District 1</v>
          </cell>
          <cell r="F30830" t="str">
            <v>Water</v>
          </cell>
        </row>
        <row r="30831">
          <cell r="B30831">
            <v>0</v>
          </cell>
          <cell r="C30831">
            <v>2015</v>
          </cell>
          <cell r="D30831" t="str">
            <v>401800  Allowances: Non-Pensionable</v>
          </cell>
          <cell r="E30831" t="str">
            <v>District 8</v>
          </cell>
          <cell r="F30831" t="str">
            <v>Water</v>
          </cell>
        </row>
        <row r="30832">
          <cell r="B30832">
            <v>0</v>
          </cell>
          <cell r="C30832">
            <v>2015</v>
          </cell>
          <cell r="D30832" t="str">
            <v>401800  Allowances: Non-Pensionable</v>
          </cell>
          <cell r="E30832" t="str">
            <v>District 6</v>
          </cell>
          <cell r="F30832" t="str">
            <v>Water</v>
          </cell>
        </row>
        <row r="30833">
          <cell r="B30833">
            <v>-1117.31</v>
          </cell>
          <cell r="C30833">
            <v>2015</v>
          </cell>
          <cell r="D30833" t="str">
            <v>401800  Allowances: Non-Pensionable</v>
          </cell>
          <cell r="E30833" t="str">
            <v>District 6</v>
          </cell>
          <cell r="F30833" t="str">
            <v>Water</v>
          </cell>
        </row>
        <row r="30834">
          <cell r="B30834">
            <v>559.5</v>
          </cell>
          <cell r="C30834">
            <v>2015</v>
          </cell>
          <cell r="D30834" t="str">
            <v>401800  Allowances: Non-Pensionable</v>
          </cell>
          <cell r="E30834" t="str">
            <v>District 6</v>
          </cell>
          <cell r="F30834" t="str">
            <v>Water</v>
          </cell>
        </row>
        <row r="30835">
          <cell r="B30835">
            <v>1117.31</v>
          </cell>
          <cell r="C30835">
            <v>2015</v>
          </cell>
          <cell r="D30835" t="str">
            <v>401800  Allowances: Non-Pensionable</v>
          </cell>
          <cell r="E30835" t="str">
            <v>District 6</v>
          </cell>
          <cell r="F30835" t="str">
            <v>Water</v>
          </cell>
        </row>
        <row r="30836">
          <cell r="B30836">
            <v>1426.46</v>
          </cell>
          <cell r="C30836">
            <v>2015</v>
          </cell>
          <cell r="D30836" t="str">
            <v>401800  Allowances: Non-Pensionable</v>
          </cell>
          <cell r="E30836" t="str">
            <v>District 6</v>
          </cell>
          <cell r="F30836" t="str">
            <v>Water</v>
          </cell>
        </row>
        <row r="30837">
          <cell r="B30837">
            <v>57093.62</v>
          </cell>
          <cell r="C30837">
            <v>2015</v>
          </cell>
          <cell r="D30837" t="str">
            <v>401800  Allowances: Non-Pensionable</v>
          </cell>
          <cell r="E30837" t="str">
            <v>District 8</v>
          </cell>
          <cell r="F30837" t="str">
            <v>Water</v>
          </cell>
        </row>
        <row r="30838">
          <cell r="B30838">
            <v>0</v>
          </cell>
          <cell r="C30838">
            <v>2015</v>
          </cell>
          <cell r="D30838" t="str">
            <v>401800  Allowances: Non-Pensionable</v>
          </cell>
          <cell r="E30838" t="str">
            <v>District 8</v>
          </cell>
          <cell r="F30838" t="str">
            <v>Water</v>
          </cell>
        </row>
        <row r="30839">
          <cell r="B30839">
            <v>266.73</v>
          </cell>
          <cell r="C30839">
            <v>2015</v>
          </cell>
          <cell r="D30839" t="str">
            <v>401800  Allowances: Non-Pensionable</v>
          </cell>
          <cell r="E30839" t="str">
            <v>District 8</v>
          </cell>
          <cell r="F30839" t="str">
            <v>Water</v>
          </cell>
        </row>
        <row r="30840">
          <cell r="B30840">
            <v>657.6</v>
          </cell>
          <cell r="C30840">
            <v>2015</v>
          </cell>
          <cell r="D30840" t="str">
            <v>401800  Allowances: Non-Pensionable</v>
          </cell>
          <cell r="E30840" t="str">
            <v>District 8</v>
          </cell>
          <cell r="F30840" t="str">
            <v>Water</v>
          </cell>
        </row>
        <row r="30841">
          <cell r="B30841">
            <v>835.06</v>
          </cell>
          <cell r="C30841">
            <v>2015</v>
          </cell>
          <cell r="D30841" t="str">
            <v>401800  Allowances: Non-Pensionable</v>
          </cell>
          <cell r="E30841" t="str">
            <v>District 8</v>
          </cell>
          <cell r="F30841" t="str">
            <v>Water</v>
          </cell>
        </row>
        <row r="30842">
          <cell r="B30842">
            <v>189.16</v>
          </cell>
          <cell r="C30842">
            <v>2015</v>
          </cell>
          <cell r="D30842" t="str">
            <v>401800  Allowances: Non-Pensionable</v>
          </cell>
          <cell r="E30842" t="str">
            <v>District 8</v>
          </cell>
          <cell r="F30842" t="str">
            <v>Water</v>
          </cell>
        </row>
        <row r="30843">
          <cell r="B30843">
            <v>32830.36</v>
          </cell>
          <cell r="C30843">
            <v>2015</v>
          </cell>
          <cell r="D30843" t="str">
            <v>401800  Allowances: Non-Pensionable</v>
          </cell>
          <cell r="E30843" t="str">
            <v>District 8</v>
          </cell>
          <cell r="F30843" t="str">
            <v>Water</v>
          </cell>
        </row>
        <row r="30844">
          <cell r="B30844">
            <v>1438.75</v>
          </cell>
          <cell r="C30844">
            <v>2015</v>
          </cell>
          <cell r="D30844" t="str">
            <v>401800  Allowances: Non-Pensionable</v>
          </cell>
          <cell r="E30844" t="str">
            <v>District 1</v>
          </cell>
          <cell r="F30844" t="str">
            <v>Water</v>
          </cell>
        </row>
        <row r="30845">
          <cell r="B30845">
            <v>0</v>
          </cell>
          <cell r="C30845">
            <v>2015</v>
          </cell>
          <cell r="D30845" t="str">
            <v>401800  Allowances: Non-Pensionable</v>
          </cell>
          <cell r="E30845" t="str">
            <v>Informal Settlements</v>
          </cell>
          <cell r="F30845" t="str">
            <v>Sewer</v>
          </cell>
        </row>
        <row r="30846">
          <cell r="B30846">
            <v>54734.75</v>
          </cell>
          <cell r="C30846">
            <v>2015</v>
          </cell>
          <cell r="D30846" t="str">
            <v>401800  Allowances: Non-Pensionable</v>
          </cell>
          <cell r="E30846" t="str">
            <v>District 1</v>
          </cell>
          <cell r="F30846" t="str">
            <v>Sewer</v>
          </cell>
        </row>
        <row r="30847">
          <cell r="B30847">
            <v>0</v>
          </cell>
          <cell r="C30847">
            <v>2015</v>
          </cell>
          <cell r="D30847" t="str">
            <v>401800  Allowances: Non-Pensionable</v>
          </cell>
          <cell r="E30847" t="str">
            <v>District 7</v>
          </cell>
          <cell r="F30847" t="str">
            <v>Sewer</v>
          </cell>
        </row>
        <row r="30848">
          <cell r="B30848">
            <v>0</v>
          </cell>
          <cell r="C30848">
            <v>2015</v>
          </cell>
          <cell r="D30848" t="str">
            <v>401800  Allowances: Non-Pensionable</v>
          </cell>
          <cell r="E30848" t="str">
            <v>District 6</v>
          </cell>
          <cell r="F30848" t="str">
            <v>Sewer</v>
          </cell>
        </row>
        <row r="30849">
          <cell r="B30849">
            <v>0</v>
          </cell>
          <cell r="C30849">
            <v>2015</v>
          </cell>
          <cell r="D30849" t="str">
            <v>401800  Allowances: Non-Pensionable</v>
          </cell>
          <cell r="E30849" t="str">
            <v>District 3</v>
          </cell>
          <cell r="F30849" t="str">
            <v>Sewer</v>
          </cell>
        </row>
        <row r="30850">
          <cell r="B30850">
            <v>260.86</v>
          </cell>
          <cell r="C30850">
            <v>2015</v>
          </cell>
          <cell r="D30850" t="str">
            <v>401800  Allowances: Non-Pensionable</v>
          </cell>
          <cell r="E30850" t="str">
            <v>District 4</v>
          </cell>
          <cell r="F30850" t="str">
            <v>Sewer</v>
          </cell>
        </row>
        <row r="30851">
          <cell r="B30851">
            <v>0</v>
          </cell>
          <cell r="C30851">
            <v>2015</v>
          </cell>
          <cell r="D30851" t="str">
            <v>401800  Allowances: Non-Pensionable</v>
          </cell>
          <cell r="E30851" t="str">
            <v>District 4</v>
          </cell>
          <cell r="F30851" t="str">
            <v>Sewer</v>
          </cell>
        </row>
        <row r="30852">
          <cell r="B30852">
            <v>0</v>
          </cell>
          <cell r="C30852">
            <v>2015</v>
          </cell>
          <cell r="D30852" t="str">
            <v>401800  Allowances: Non-Pensionable</v>
          </cell>
          <cell r="E30852" t="str">
            <v>District 4</v>
          </cell>
          <cell r="F30852" t="str">
            <v>Sewer</v>
          </cell>
        </row>
        <row r="30853">
          <cell r="B30853">
            <v>23467.65</v>
          </cell>
          <cell r="C30853">
            <v>2015</v>
          </cell>
          <cell r="D30853" t="str">
            <v>401800  Allowances: Non-Pensionable</v>
          </cell>
          <cell r="E30853" t="str">
            <v>District 7</v>
          </cell>
          <cell r="F30853" t="str">
            <v>Sewer</v>
          </cell>
        </row>
        <row r="30854">
          <cell r="B30854">
            <v>0</v>
          </cell>
          <cell r="C30854">
            <v>2015</v>
          </cell>
          <cell r="D30854" t="str">
            <v>401800  Allowances: Non-Pensionable</v>
          </cell>
          <cell r="E30854" t="str">
            <v>District 6</v>
          </cell>
          <cell r="F30854" t="str">
            <v>Sewer</v>
          </cell>
        </row>
        <row r="30855">
          <cell r="B30855">
            <v>0</v>
          </cell>
          <cell r="C30855">
            <v>2015</v>
          </cell>
          <cell r="D30855" t="str">
            <v>401800  Allowances: Non-Pensionable</v>
          </cell>
          <cell r="E30855" t="str">
            <v>District 6</v>
          </cell>
          <cell r="F30855" t="str">
            <v>Sewer</v>
          </cell>
        </row>
        <row r="30856">
          <cell r="B30856">
            <v>914</v>
          </cell>
          <cell r="C30856">
            <v>2015</v>
          </cell>
          <cell r="D30856" t="str">
            <v>401800  Allowances: Non-Pensionable</v>
          </cell>
          <cell r="E30856" t="str">
            <v>District 6</v>
          </cell>
          <cell r="F30856" t="str">
            <v>Sewer</v>
          </cell>
        </row>
        <row r="30857">
          <cell r="B30857">
            <v>0</v>
          </cell>
          <cell r="C30857">
            <v>2015</v>
          </cell>
          <cell r="D30857" t="str">
            <v>401800  Allowances: Non-Pensionable</v>
          </cell>
          <cell r="E30857" t="str">
            <v>District 7</v>
          </cell>
          <cell r="F30857" t="str">
            <v>Sewer</v>
          </cell>
        </row>
        <row r="30858">
          <cell r="B30858">
            <v>89.87</v>
          </cell>
          <cell r="C30858">
            <v>2015</v>
          </cell>
          <cell r="D30858" t="str">
            <v>401800  Allowances: Non-Pensionable</v>
          </cell>
          <cell r="E30858" t="str">
            <v>District 7</v>
          </cell>
          <cell r="F30858" t="str">
            <v>Sewer</v>
          </cell>
        </row>
        <row r="30859">
          <cell r="B30859">
            <v>1478.4</v>
          </cell>
          <cell r="C30859">
            <v>2015</v>
          </cell>
          <cell r="D30859" t="str">
            <v>401800  Allowances: Non-Pensionable</v>
          </cell>
          <cell r="E30859" t="str">
            <v>Logistics</v>
          </cell>
          <cell r="F30859" t="str">
            <v>Water</v>
          </cell>
        </row>
        <row r="30860">
          <cell r="B30860">
            <v>0</v>
          </cell>
          <cell r="C30860">
            <v>2015</v>
          </cell>
          <cell r="D30860" t="str">
            <v>401800  Allowances: Non-Pensionable</v>
          </cell>
          <cell r="E30860" t="str">
            <v>Informal Settlements</v>
          </cell>
          <cell r="F30860" t="str">
            <v>Water</v>
          </cell>
        </row>
        <row r="30861">
          <cell r="B30861">
            <v>1485</v>
          </cell>
          <cell r="C30861">
            <v>2015</v>
          </cell>
          <cell r="D30861" t="str">
            <v>401800  Allowances: Non-Pensionable</v>
          </cell>
          <cell r="E30861" t="str">
            <v>Planning &amp; Design</v>
          </cell>
          <cell r="F30861" t="str">
            <v>Water</v>
          </cell>
        </row>
        <row r="30862">
          <cell r="B30862">
            <v>374.82</v>
          </cell>
          <cell r="C30862">
            <v>2015</v>
          </cell>
          <cell r="D30862" t="str">
            <v>401800  Allowances: Non-Pensionable</v>
          </cell>
          <cell r="E30862" t="str">
            <v>TOC</v>
          </cell>
          <cell r="F30862" t="str">
            <v>Water</v>
          </cell>
        </row>
        <row r="30863">
          <cell r="B30863">
            <v>0</v>
          </cell>
          <cell r="C30863">
            <v>2015</v>
          </cell>
          <cell r="D30863" t="str">
            <v>401800  Allowances: Non-Pensionable</v>
          </cell>
          <cell r="E30863" t="str">
            <v>Informal Settlements</v>
          </cell>
          <cell r="F30863" t="str">
            <v>Water</v>
          </cell>
        </row>
        <row r="30864">
          <cell r="B30864">
            <v>0</v>
          </cell>
          <cell r="C30864">
            <v>2015</v>
          </cell>
          <cell r="D30864" t="str">
            <v>401800  Allowances: Non-Pensionable</v>
          </cell>
          <cell r="E30864" t="str">
            <v>Logistics</v>
          </cell>
          <cell r="F30864" t="str">
            <v>Water</v>
          </cell>
        </row>
        <row r="30865">
          <cell r="B30865">
            <v>1020.72</v>
          </cell>
          <cell r="C30865">
            <v>2015</v>
          </cell>
          <cell r="D30865" t="str">
            <v>401800  Allowances: Non-Pensionable</v>
          </cell>
          <cell r="E30865" t="str">
            <v>Logistics</v>
          </cell>
          <cell r="F30865" t="str">
            <v>Water</v>
          </cell>
        </row>
        <row r="30866">
          <cell r="B30866">
            <v>21181.9</v>
          </cell>
          <cell r="C30866">
            <v>2015</v>
          </cell>
          <cell r="D30866" t="str">
            <v>401800  Allowances: Non-Pensionable</v>
          </cell>
          <cell r="E30866" t="str">
            <v>Logistics</v>
          </cell>
          <cell r="F30866" t="str">
            <v>Water</v>
          </cell>
        </row>
        <row r="30867">
          <cell r="B30867">
            <v>185.07</v>
          </cell>
          <cell r="C30867">
            <v>2015</v>
          </cell>
          <cell r="D30867" t="str">
            <v>401800  Allowances: Non-Pensionable</v>
          </cell>
          <cell r="E30867" t="str">
            <v>Logistics</v>
          </cell>
          <cell r="F30867" t="str">
            <v>Water</v>
          </cell>
        </row>
        <row r="30868">
          <cell r="B30868">
            <v>15135.35</v>
          </cell>
          <cell r="C30868">
            <v>2015</v>
          </cell>
          <cell r="D30868" t="str">
            <v>401800  Allowances: Non-Pensionable</v>
          </cell>
          <cell r="E30868" t="str">
            <v>Logistics</v>
          </cell>
          <cell r="F30868" t="str">
            <v>Water</v>
          </cell>
        </row>
        <row r="30869">
          <cell r="B30869">
            <v>764</v>
          </cell>
          <cell r="C30869">
            <v>2015</v>
          </cell>
          <cell r="D30869" t="str">
            <v>401800  Allowances: Non-Pensionable</v>
          </cell>
          <cell r="E30869" t="str">
            <v>District 1</v>
          </cell>
          <cell r="F30869" t="str">
            <v>Water</v>
          </cell>
        </row>
        <row r="30870">
          <cell r="B30870">
            <v>239.25</v>
          </cell>
          <cell r="C30870">
            <v>2015</v>
          </cell>
          <cell r="D30870" t="str">
            <v>401800  Allowances: Non-Pensionable</v>
          </cell>
          <cell r="E30870" t="str">
            <v>District 1</v>
          </cell>
          <cell r="F30870" t="str">
            <v>Water</v>
          </cell>
        </row>
        <row r="30871">
          <cell r="B30871">
            <v>0</v>
          </cell>
          <cell r="C30871">
            <v>2015</v>
          </cell>
          <cell r="D30871" t="str">
            <v>401800  Allowances: Non-Pensionable</v>
          </cell>
          <cell r="E30871" t="str">
            <v>District 1</v>
          </cell>
          <cell r="F30871" t="str">
            <v>Water</v>
          </cell>
        </row>
        <row r="30872">
          <cell r="B30872">
            <v>23252.25</v>
          </cell>
          <cell r="C30872">
            <v>2015</v>
          </cell>
          <cell r="D30872" t="str">
            <v>401820  Allowances: Standby</v>
          </cell>
          <cell r="E30872" t="str">
            <v>District 1</v>
          </cell>
          <cell r="F30872" t="str">
            <v>Water</v>
          </cell>
        </row>
        <row r="30873">
          <cell r="B30873">
            <v>5049.9399999999996</v>
          </cell>
          <cell r="C30873">
            <v>2015</v>
          </cell>
          <cell r="D30873" t="str">
            <v>401820  Allowances: Standby</v>
          </cell>
          <cell r="E30873" t="str">
            <v>District 1</v>
          </cell>
          <cell r="F30873" t="str">
            <v>Water</v>
          </cell>
        </row>
        <row r="30874">
          <cell r="B30874">
            <v>563994.97</v>
          </cell>
          <cell r="C30874">
            <v>2015</v>
          </cell>
          <cell r="D30874" t="str">
            <v>401820  Allowances: Standby</v>
          </cell>
          <cell r="E30874" t="str">
            <v>District 1</v>
          </cell>
          <cell r="F30874" t="str">
            <v>Water</v>
          </cell>
        </row>
        <row r="30875">
          <cell r="B30875">
            <v>57248.5</v>
          </cell>
          <cell r="C30875">
            <v>2015</v>
          </cell>
          <cell r="D30875" t="str">
            <v>401820  Allowances: Standby</v>
          </cell>
          <cell r="E30875" t="str">
            <v>District 6</v>
          </cell>
          <cell r="F30875" t="str">
            <v>Water</v>
          </cell>
        </row>
        <row r="30876">
          <cell r="B30876">
            <v>285162.58</v>
          </cell>
          <cell r="C30876">
            <v>2015</v>
          </cell>
          <cell r="D30876" t="str">
            <v>401820  Allowances: Standby</v>
          </cell>
          <cell r="E30876" t="str">
            <v>District 8</v>
          </cell>
          <cell r="F30876" t="str">
            <v>Water</v>
          </cell>
        </row>
        <row r="30877">
          <cell r="B30877">
            <v>103491.81</v>
          </cell>
          <cell r="C30877">
            <v>2015</v>
          </cell>
          <cell r="D30877" t="str">
            <v>401820  Allowances: Standby</v>
          </cell>
          <cell r="E30877" t="str">
            <v>District 6</v>
          </cell>
          <cell r="F30877" t="str">
            <v>Water</v>
          </cell>
        </row>
        <row r="30878">
          <cell r="B30878">
            <v>12600.01</v>
          </cell>
          <cell r="C30878">
            <v>2015</v>
          </cell>
          <cell r="D30878" t="str">
            <v>401820  Allowances: Standby</v>
          </cell>
          <cell r="E30878" t="str">
            <v>District 3</v>
          </cell>
          <cell r="F30878" t="str">
            <v>Water</v>
          </cell>
        </row>
        <row r="30879">
          <cell r="B30879">
            <v>174958.45</v>
          </cell>
          <cell r="C30879">
            <v>2015</v>
          </cell>
          <cell r="D30879" t="str">
            <v>401820  Allowances: Standby</v>
          </cell>
          <cell r="E30879" t="str">
            <v>District 3</v>
          </cell>
          <cell r="F30879" t="str">
            <v>Water</v>
          </cell>
        </row>
        <row r="30880">
          <cell r="B30880">
            <v>3770.97</v>
          </cell>
          <cell r="C30880">
            <v>2015</v>
          </cell>
          <cell r="D30880" t="str">
            <v>401820  Allowances: Standby</v>
          </cell>
          <cell r="E30880" t="str">
            <v>District 4</v>
          </cell>
          <cell r="F30880" t="str">
            <v>Water</v>
          </cell>
        </row>
        <row r="30881">
          <cell r="B30881">
            <v>27795.82</v>
          </cell>
          <cell r="C30881">
            <v>2015</v>
          </cell>
          <cell r="D30881" t="str">
            <v>401820  Allowances: Standby</v>
          </cell>
          <cell r="E30881" t="str">
            <v>District 4</v>
          </cell>
          <cell r="F30881" t="str">
            <v>Water</v>
          </cell>
        </row>
        <row r="30882">
          <cell r="B30882">
            <v>350950.6</v>
          </cell>
          <cell r="C30882">
            <v>2015</v>
          </cell>
          <cell r="D30882" t="str">
            <v>401820  Allowances: Standby</v>
          </cell>
          <cell r="E30882" t="str">
            <v>District 4</v>
          </cell>
          <cell r="F30882" t="str">
            <v>Water</v>
          </cell>
        </row>
        <row r="30883">
          <cell r="B30883">
            <v>209846.1</v>
          </cell>
          <cell r="C30883">
            <v>2015</v>
          </cell>
          <cell r="D30883" t="str">
            <v>401820  Allowances: Standby</v>
          </cell>
          <cell r="E30883" t="str">
            <v>District 4</v>
          </cell>
          <cell r="F30883" t="str">
            <v>Water</v>
          </cell>
        </row>
        <row r="30884">
          <cell r="B30884">
            <v>147735.32999999999</v>
          </cell>
          <cell r="C30884">
            <v>2015</v>
          </cell>
          <cell r="D30884" t="str">
            <v>401820  Allowances: Standby</v>
          </cell>
          <cell r="E30884" t="str">
            <v>District 4</v>
          </cell>
          <cell r="F30884" t="str">
            <v>Water</v>
          </cell>
        </row>
        <row r="30885">
          <cell r="B30885">
            <v>77.75</v>
          </cell>
          <cell r="C30885">
            <v>2015</v>
          </cell>
          <cell r="D30885" t="str">
            <v>401820  Allowances: Standby</v>
          </cell>
          <cell r="E30885" t="str">
            <v>District 8</v>
          </cell>
          <cell r="F30885" t="str">
            <v>Water</v>
          </cell>
        </row>
        <row r="30886">
          <cell r="B30886">
            <v>58798.84</v>
          </cell>
          <cell r="C30886">
            <v>2015</v>
          </cell>
          <cell r="D30886" t="str">
            <v>401820  Allowances: Standby</v>
          </cell>
          <cell r="E30886" t="str">
            <v>District 6</v>
          </cell>
          <cell r="F30886" t="str">
            <v>Water</v>
          </cell>
        </row>
        <row r="30887">
          <cell r="B30887">
            <v>162935.01999999999</v>
          </cell>
          <cell r="C30887">
            <v>2015</v>
          </cell>
          <cell r="D30887" t="str">
            <v>401820  Allowances: Standby</v>
          </cell>
          <cell r="E30887" t="str">
            <v>District 6</v>
          </cell>
          <cell r="F30887" t="str">
            <v>Water</v>
          </cell>
        </row>
        <row r="30888">
          <cell r="B30888">
            <v>100511.31</v>
          </cell>
          <cell r="C30888">
            <v>2015</v>
          </cell>
          <cell r="D30888" t="str">
            <v>401820  Allowances: Standby</v>
          </cell>
          <cell r="E30888" t="str">
            <v>District 6</v>
          </cell>
          <cell r="F30888" t="str">
            <v>Water</v>
          </cell>
        </row>
        <row r="30889">
          <cell r="B30889">
            <v>258253.73</v>
          </cell>
          <cell r="C30889">
            <v>2015</v>
          </cell>
          <cell r="D30889" t="str">
            <v>401820  Allowances: Standby</v>
          </cell>
          <cell r="E30889" t="str">
            <v>District 6</v>
          </cell>
          <cell r="F30889" t="str">
            <v>Water</v>
          </cell>
        </row>
        <row r="30890">
          <cell r="B30890">
            <v>330233.73</v>
          </cell>
          <cell r="C30890">
            <v>2015</v>
          </cell>
          <cell r="D30890" t="str">
            <v>401820  Allowances: Standby</v>
          </cell>
          <cell r="E30890" t="str">
            <v>District 6</v>
          </cell>
          <cell r="F30890" t="str">
            <v>Water</v>
          </cell>
        </row>
        <row r="30891">
          <cell r="B30891">
            <v>5648</v>
          </cell>
          <cell r="C30891">
            <v>2015</v>
          </cell>
          <cell r="D30891" t="str">
            <v>401820  Allowances: Standby</v>
          </cell>
          <cell r="E30891" t="str">
            <v>District 8</v>
          </cell>
          <cell r="F30891" t="str">
            <v>Water</v>
          </cell>
        </row>
        <row r="30892">
          <cell r="B30892">
            <v>512598.77</v>
          </cell>
          <cell r="C30892">
            <v>2015</v>
          </cell>
          <cell r="D30892" t="str">
            <v>401820  Allowances: Standby</v>
          </cell>
          <cell r="E30892" t="str">
            <v>District 8</v>
          </cell>
          <cell r="F30892" t="str">
            <v>Water</v>
          </cell>
        </row>
        <row r="30893">
          <cell r="B30893">
            <v>7308.51</v>
          </cell>
          <cell r="C30893">
            <v>2015</v>
          </cell>
          <cell r="D30893" t="str">
            <v>401820  Allowances: Standby</v>
          </cell>
          <cell r="E30893" t="str">
            <v>District 8</v>
          </cell>
          <cell r="F30893" t="str">
            <v>Water</v>
          </cell>
        </row>
        <row r="30894">
          <cell r="B30894">
            <v>65700.679999999993</v>
          </cell>
          <cell r="C30894">
            <v>2015</v>
          </cell>
          <cell r="D30894" t="str">
            <v>401820  Allowances: Standby</v>
          </cell>
          <cell r="E30894" t="str">
            <v>District 8</v>
          </cell>
          <cell r="F30894" t="str">
            <v>Water</v>
          </cell>
        </row>
        <row r="30895">
          <cell r="B30895">
            <v>80292.55</v>
          </cell>
          <cell r="C30895">
            <v>2015</v>
          </cell>
          <cell r="D30895" t="str">
            <v>401820  Allowances: Standby</v>
          </cell>
          <cell r="E30895" t="str">
            <v>District 8</v>
          </cell>
          <cell r="F30895" t="str">
            <v>Water</v>
          </cell>
        </row>
        <row r="30896">
          <cell r="B30896">
            <v>1003239.8</v>
          </cell>
          <cell r="C30896">
            <v>2015</v>
          </cell>
          <cell r="D30896" t="str">
            <v>401820  Allowances: Standby</v>
          </cell>
          <cell r="E30896" t="str">
            <v>District 8</v>
          </cell>
          <cell r="F30896" t="str">
            <v>Water</v>
          </cell>
        </row>
        <row r="30897">
          <cell r="B30897">
            <v>72768.33</v>
          </cell>
          <cell r="C30897">
            <v>2015</v>
          </cell>
          <cell r="D30897" t="str">
            <v>401820  Allowances: Standby</v>
          </cell>
          <cell r="E30897" t="str">
            <v>District 1</v>
          </cell>
          <cell r="F30897" t="str">
            <v>Water</v>
          </cell>
        </row>
        <row r="30898">
          <cell r="B30898">
            <v>56267.43</v>
          </cell>
          <cell r="C30898">
            <v>2015</v>
          </cell>
          <cell r="D30898" t="str">
            <v>401820  Allowances: Standby</v>
          </cell>
          <cell r="E30898" t="str">
            <v>Informal Settlements</v>
          </cell>
          <cell r="F30898" t="str">
            <v>Sewer</v>
          </cell>
        </row>
        <row r="30899">
          <cell r="B30899">
            <v>505383.45</v>
          </cell>
          <cell r="C30899">
            <v>2015</v>
          </cell>
          <cell r="D30899" t="str">
            <v>401820  Allowances: Standby</v>
          </cell>
          <cell r="E30899" t="str">
            <v>District 1</v>
          </cell>
          <cell r="F30899" t="str">
            <v>Sewer</v>
          </cell>
        </row>
        <row r="30900">
          <cell r="B30900">
            <v>300274.74</v>
          </cell>
          <cell r="C30900">
            <v>2015</v>
          </cell>
          <cell r="D30900" t="str">
            <v>401820  Allowances: Standby</v>
          </cell>
          <cell r="E30900" t="str">
            <v>District 7</v>
          </cell>
          <cell r="F30900" t="str">
            <v>Sewer</v>
          </cell>
        </row>
        <row r="30901">
          <cell r="B30901">
            <v>115270.33</v>
          </cell>
          <cell r="C30901">
            <v>2015</v>
          </cell>
          <cell r="D30901" t="str">
            <v>401820  Allowances: Standby</v>
          </cell>
          <cell r="E30901" t="str">
            <v>District 6</v>
          </cell>
          <cell r="F30901" t="str">
            <v>Sewer</v>
          </cell>
        </row>
        <row r="30902">
          <cell r="B30902">
            <v>9385.69</v>
          </cell>
          <cell r="C30902">
            <v>2015</v>
          </cell>
          <cell r="D30902" t="str">
            <v>401820  Allowances: Standby</v>
          </cell>
          <cell r="E30902" t="str">
            <v>TOC</v>
          </cell>
          <cell r="F30902" t="str">
            <v>Sewer</v>
          </cell>
        </row>
        <row r="30903">
          <cell r="B30903">
            <v>228469.88</v>
          </cell>
          <cell r="C30903">
            <v>2015</v>
          </cell>
          <cell r="D30903" t="str">
            <v>401820  Allowances: Standby</v>
          </cell>
          <cell r="E30903" t="str">
            <v>District 3</v>
          </cell>
          <cell r="F30903" t="str">
            <v>Sewer</v>
          </cell>
        </row>
        <row r="30904">
          <cell r="B30904">
            <v>395012.84</v>
          </cell>
          <cell r="C30904">
            <v>2015</v>
          </cell>
          <cell r="D30904" t="str">
            <v>401820  Allowances: Standby</v>
          </cell>
          <cell r="E30904" t="str">
            <v>District 4</v>
          </cell>
          <cell r="F30904" t="str">
            <v>Sewer</v>
          </cell>
        </row>
        <row r="30905">
          <cell r="B30905">
            <v>307577.90999999997</v>
          </cell>
          <cell r="C30905">
            <v>2015</v>
          </cell>
          <cell r="D30905" t="str">
            <v>401820  Allowances: Standby</v>
          </cell>
          <cell r="E30905" t="str">
            <v>District 4</v>
          </cell>
          <cell r="F30905" t="str">
            <v>Sewer</v>
          </cell>
        </row>
        <row r="30906">
          <cell r="B30906">
            <v>145766.21</v>
          </cell>
          <cell r="C30906">
            <v>2015</v>
          </cell>
          <cell r="D30906" t="str">
            <v>401820  Allowances: Standby</v>
          </cell>
          <cell r="E30906" t="str">
            <v>District 4</v>
          </cell>
          <cell r="F30906" t="str">
            <v>Sewer</v>
          </cell>
        </row>
        <row r="30907">
          <cell r="B30907">
            <v>128601.97</v>
          </cell>
          <cell r="C30907">
            <v>2015</v>
          </cell>
          <cell r="D30907" t="str">
            <v>401820  Allowances: Standby</v>
          </cell>
          <cell r="E30907" t="str">
            <v>District 7</v>
          </cell>
          <cell r="F30907" t="str">
            <v>Sewer</v>
          </cell>
        </row>
        <row r="30908">
          <cell r="B30908">
            <v>71988.149999999994</v>
          </cell>
          <cell r="C30908">
            <v>2015</v>
          </cell>
          <cell r="D30908" t="str">
            <v>401820  Allowances: Standby</v>
          </cell>
          <cell r="E30908" t="str">
            <v>District 6</v>
          </cell>
          <cell r="F30908" t="str">
            <v>Sewer</v>
          </cell>
        </row>
        <row r="30909">
          <cell r="B30909">
            <v>97541.86</v>
          </cell>
          <cell r="C30909">
            <v>2015</v>
          </cell>
          <cell r="D30909" t="str">
            <v>401820  Allowances: Standby</v>
          </cell>
          <cell r="E30909" t="str">
            <v>District 6</v>
          </cell>
          <cell r="F30909" t="str">
            <v>Sewer</v>
          </cell>
        </row>
        <row r="30910">
          <cell r="B30910">
            <v>264202.46000000002</v>
          </cell>
          <cell r="C30910">
            <v>2015</v>
          </cell>
          <cell r="D30910" t="str">
            <v>401820  Allowances: Standby</v>
          </cell>
          <cell r="E30910" t="str">
            <v>District 6</v>
          </cell>
          <cell r="F30910" t="str">
            <v>Sewer</v>
          </cell>
        </row>
        <row r="30911">
          <cell r="B30911">
            <v>5804.31</v>
          </cell>
          <cell r="C30911">
            <v>2015</v>
          </cell>
          <cell r="D30911" t="str">
            <v>401820  Allowances: Standby</v>
          </cell>
          <cell r="E30911" t="str">
            <v>District 7</v>
          </cell>
          <cell r="F30911" t="str">
            <v>Sewer</v>
          </cell>
        </row>
        <row r="30912">
          <cell r="B30912">
            <v>356.07</v>
          </cell>
          <cell r="C30912">
            <v>2015</v>
          </cell>
          <cell r="D30912" t="str">
            <v>401820  Allowances: Standby</v>
          </cell>
          <cell r="E30912" t="str">
            <v>District 7</v>
          </cell>
          <cell r="F30912" t="str">
            <v>Sewer</v>
          </cell>
        </row>
        <row r="30913">
          <cell r="B30913">
            <v>43121.85</v>
          </cell>
          <cell r="C30913">
            <v>2015</v>
          </cell>
          <cell r="D30913" t="str">
            <v>401820  Allowances: Standby</v>
          </cell>
          <cell r="E30913" t="str">
            <v>Logistics</v>
          </cell>
          <cell r="F30913" t="str">
            <v>Water</v>
          </cell>
        </row>
        <row r="30914">
          <cell r="B30914">
            <v>110502.17</v>
          </cell>
          <cell r="C30914">
            <v>2015</v>
          </cell>
          <cell r="D30914" t="str">
            <v>401820  Allowances: Standby</v>
          </cell>
          <cell r="E30914" t="str">
            <v>Informal Settlements</v>
          </cell>
          <cell r="F30914" t="str">
            <v>Water</v>
          </cell>
        </row>
        <row r="30915">
          <cell r="B30915">
            <v>84460.71</v>
          </cell>
          <cell r="C30915">
            <v>2015</v>
          </cell>
          <cell r="D30915" t="str">
            <v>401820  Allowances: Standby</v>
          </cell>
          <cell r="E30915" t="str">
            <v>TOC</v>
          </cell>
          <cell r="F30915" t="str">
            <v>Water</v>
          </cell>
        </row>
        <row r="30916">
          <cell r="B30916">
            <v>205490.37</v>
          </cell>
          <cell r="C30916">
            <v>2015</v>
          </cell>
          <cell r="D30916" t="str">
            <v>401820  Allowances: Standby</v>
          </cell>
          <cell r="E30916" t="str">
            <v>Informal Settlements</v>
          </cell>
          <cell r="F30916" t="str">
            <v>Water</v>
          </cell>
        </row>
        <row r="30917">
          <cell r="B30917">
            <v>97087.61</v>
          </cell>
          <cell r="C30917">
            <v>2015</v>
          </cell>
          <cell r="D30917" t="str">
            <v>401820  Allowances: Standby</v>
          </cell>
          <cell r="E30917" t="str">
            <v>TOC</v>
          </cell>
          <cell r="F30917" t="str">
            <v>Water</v>
          </cell>
        </row>
        <row r="30918">
          <cell r="B30918">
            <v>895.05</v>
          </cell>
          <cell r="C30918">
            <v>2015</v>
          </cell>
          <cell r="D30918" t="str">
            <v>401820  Allowances: Standby</v>
          </cell>
          <cell r="E30918" t="str">
            <v>Logistics</v>
          </cell>
          <cell r="F30918" t="str">
            <v>Water</v>
          </cell>
        </row>
        <row r="30919">
          <cell r="B30919">
            <v>175065.86</v>
          </cell>
          <cell r="C30919">
            <v>2015</v>
          </cell>
          <cell r="D30919" t="str">
            <v>401820  Allowances: Standby</v>
          </cell>
          <cell r="E30919" t="str">
            <v>Logistics</v>
          </cell>
          <cell r="F30919" t="str">
            <v>Water</v>
          </cell>
        </row>
        <row r="30920">
          <cell r="B30920">
            <v>267521.62</v>
          </cell>
          <cell r="C30920">
            <v>2015</v>
          </cell>
          <cell r="D30920" t="str">
            <v>401820  Allowances: Standby</v>
          </cell>
          <cell r="E30920" t="str">
            <v>Logistics</v>
          </cell>
          <cell r="F30920" t="str">
            <v>Water</v>
          </cell>
        </row>
        <row r="30921">
          <cell r="B30921">
            <v>133520.28</v>
          </cell>
          <cell r="C30921">
            <v>2015</v>
          </cell>
          <cell r="D30921" t="str">
            <v>401820  Allowances: Standby</v>
          </cell>
          <cell r="E30921" t="str">
            <v>Logistics</v>
          </cell>
          <cell r="F30921" t="str">
            <v>Water</v>
          </cell>
        </row>
        <row r="30922">
          <cell r="B30922">
            <v>269944.34999999998</v>
          </cell>
          <cell r="C30922">
            <v>2015</v>
          </cell>
          <cell r="D30922" t="str">
            <v>401820  Allowances: Standby</v>
          </cell>
          <cell r="E30922" t="str">
            <v>Logistics</v>
          </cell>
          <cell r="F30922" t="str">
            <v>Water</v>
          </cell>
        </row>
        <row r="30923">
          <cell r="B30923">
            <v>658143.13</v>
          </cell>
          <cell r="C30923">
            <v>2015</v>
          </cell>
          <cell r="D30923" t="str">
            <v>401830  Allowances: Shift</v>
          </cell>
          <cell r="E30923" t="str">
            <v>TOC</v>
          </cell>
          <cell r="F30923" t="str">
            <v>Water</v>
          </cell>
        </row>
        <row r="30924">
          <cell r="B30924">
            <v>124266.43</v>
          </cell>
          <cell r="C30924">
            <v>2015</v>
          </cell>
          <cell r="D30924" t="str">
            <v>401830  Allowances: Shift</v>
          </cell>
          <cell r="E30924" t="str">
            <v>Informal Settlements</v>
          </cell>
          <cell r="F30924" t="str">
            <v>Water</v>
          </cell>
        </row>
        <row r="30925">
          <cell r="B30925">
            <v>134899.85999999999</v>
          </cell>
          <cell r="C30925">
            <v>2015</v>
          </cell>
          <cell r="D30925" t="str">
            <v>401830  Allowances: Shift</v>
          </cell>
          <cell r="E30925" t="str">
            <v>District 4</v>
          </cell>
          <cell r="F30925" t="str">
            <v>Water</v>
          </cell>
        </row>
        <row r="30926">
          <cell r="B30926">
            <v>10818.9</v>
          </cell>
          <cell r="C30926">
            <v>2015</v>
          </cell>
          <cell r="D30926" t="str">
            <v>401830  Allowances: Shift</v>
          </cell>
          <cell r="E30926" t="str">
            <v>District 8</v>
          </cell>
          <cell r="F30926" t="str">
            <v>Water</v>
          </cell>
        </row>
        <row r="30927">
          <cell r="B30927">
            <v>21.6</v>
          </cell>
          <cell r="C30927">
            <v>2015</v>
          </cell>
          <cell r="D30927" t="str">
            <v>401860  Allowances: Uniform/Special/Protective C</v>
          </cell>
          <cell r="E30927" t="str">
            <v>District 6</v>
          </cell>
          <cell r="F30927" t="str">
            <v>Sewer</v>
          </cell>
        </row>
        <row r="30928">
          <cell r="B30928">
            <v>43.2</v>
          </cell>
          <cell r="C30928">
            <v>2015</v>
          </cell>
          <cell r="D30928" t="str">
            <v>401860  Allowances: Uniform/Special/Protective C</v>
          </cell>
          <cell r="E30928" t="str">
            <v>District 8</v>
          </cell>
          <cell r="F30928" t="str">
            <v>Water</v>
          </cell>
        </row>
        <row r="30929">
          <cell r="B30929">
            <v>64.8</v>
          </cell>
          <cell r="C30929">
            <v>2015</v>
          </cell>
          <cell r="D30929" t="str">
            <v>401860  Allowances: Uniform/Special/Protective C</v>
          </cell>
          <cell r="E30929" t="str">
            <v>District 6</v>
          </cell>
          <cell r="F30929" t="str">
            <v>Water</v>
          </cell>
        </row>
        <row r="30930">
          <cell r="B30930">
            <v>-114681.06</v>
          </cell>
          <cell r="C30930">
            <v>2015</v>
          </cell>
          <cell r="D30930" t="str">
            <v>401960  Contribution to Provision: Employee Rela</v>
          </cell>
          <cell r="E30930" t="str">
            <v>District 1</v>
          </cell>
          <cell r="F30930" t="str">
            <v>Water</v>
          </cell>
        </row>
        <row r="30931">
          <cell r="B30931">
            <v>308868.62</v>
          </cell>
          <cell r="C30931">
            <v>2015</v>
          </cell>
          <cell r="D30931" t="str">
            <v>401960  Contribution to Provision: Employee Rela</v>
          </cell>
          <cell r="E30931" t="str">
            <v>District 6</v>
          </cell>
          <cell r="F30931" t="str">
            <v>Water</v>
          </cell>
        </row>
        <row r="30932">
          <cell r="B30932">
            <v>-2108.85</v>
          </cell>
          <cell r="C30932">
            <v>2015</v>
          </cell>
          <cell r="D30932" t="str">
            <v>401960  Contribution to Provision: Employee Rela</v>
          </cell>
          <cell r="E30932" t="str">
            <v>District 8</v>
          </cell>
          <cell r="F30932" t="str">
            <v>Water</v>
          </cell>
        </row>
        <row r="30933">
          <cell r="B30933">
            <v>328943.40000000002</v>
          </cell>
          <cell r="C30933">
            <v>2015</v>
          </cell>
          <cell r="D30933" t="str">
            <v>401960  Contribution to Provision: Employee Rela</v>
          </cell>
          <cell r="E30933" t="str">
            <v>District 8</v>
          </cell>
          <cell r="F30933" t="str">
            <v>Water</v>
          </cell>
        </row>
        <row r="30934">
          <cell r="B30934">
            <v>38053.050000000003</v>
          </cell>
          <cell r="C30934">
            <v>2015</v>
          </cell>
          <cell r="D30934" t="str">
            <v>401960  Contribution to Provision: Employee Rela</v>
          </cell>
          <cell r="E30934" t="str">
            <v>District 6</v>
          </cell>
          <cell r="F30934" t="str">
            <v>Water</v>
          </cell>
        </row>
        <row r="30935">
          <cell r="B30935">
            <v>102039.27</v>
          </cell>
          <cell r="C30935">
            <v>2015</v>
          </cell>
          <cell r="D30935" t="str">
            <v>401960  Contribution to Provision: Employee Rela</v>
          </cell>
          <cell r="E30935" t="str">
            <v>District 3</v>
          </cell>
          <cell r="F30935" t="str">
            <v>Water</v>
          </cell>
        </row>
        <row r="30936">
          <cell r="B30936">
            <v>132646.07999999999</v>
          </cell>
          <cell r="C30936">
            <v>2015</v>
          </cell>
          <cell r="D30936" t="str">
            <v>401960  Contribution to Provision: Employee Rela</v>
          </cell>
          <cell r="E30936" t="str">
            <v>District 3</v>
          </cell>
          <cell r="F30936" t="str">
            <v>Water</v>
          </cell>
        </row>
        <row r="30937">
          <cell r="B30937">
            <v>-8846.06</v>
          </cell>
          <cell r="C30937">
            <v>2015</v>
          </cell>
          <cell r="D30937" t="str">
            <v>401960  Contribution to Provision: Employee Rela</v>
          </cell>
          <cell r="E30937" t="str">
            <v>District 3</v>
          </cell>
          <cell r="F30937" t="str">
            <v>Water</v>
          </cell>
        </row>
        <row r="30938">
          <cell r="B30938">
            <v>21459.45</v>
          </cell>
          <cell r="C30938">
            <v>2015</v>
          </cell>
          <cell r="D30938" t="str">
            <v>401960  Contribution to Provision: Employee Rela</v>
          </cell>
          <cell r="E30938" t="str">
            <v>District 3</v>
          </cell>
          <cell r="F30938" t="str">
            <v>Water</v>
          </cell>
        </row>
        <row r="30939">
          <cell r="B30939">
            <v>466717.38</v>
          </cell>
          <cell r="C30939">
            <v>2015</v>
          </cell>
          <cell r="D30939" t="str">
            <v>401960  Contribution to Provision: Employee Rela</v>
          </cell>
          <cell r="E30939" t="str">
            <v>District 4</v>
          </cell>
          <cell r="F30939" t="str">
            <v>Water</v>
          </cell>
        </row>
        <row r="30940">
          <cell r="B30940">
            <v>259291.33</v>
          </cell>
          <cell r="C30940">
            <v>2015</v>
          </cell>
          <cell r="D30940" t="str">
            <v>401960  Contribution to Provision: Employee Rela</v>
          </cell>
          <cell r="E30940" t="str">
            <v>District 4</v>
          </cell>
          <cell r="F30940" t="str">
            <v>Water</v>
          </cell>
        </row>
        <row r="30941">
          <cell r="B30941">
            <v>1181323.26</v>
          </cell>
          <cell r="C30941">
            <v>2015</v>
          </cell>
          <cell r="D30941" t="str">
            <v>401960  Contribution to Provision: Employee Rela</v>
          </cell>
          <cell r="E30941" t="str">
            <v>District 4</v>
          </cell>
          <cell r="F30941" t="str">
            <v>Water</v>
          </cell>
        </row>
        <row r="30942">
          <cell r="B30942">
            <v>-81127.94</v>
          </cell>
          <cell r="C30942">
            <v>2015</v>
          </cell>
          <cell r="D30942" t="str">
            <v>401960  Contribution to Provision: Employee Rela</v>
          </cell>
          <cell r="E30942" t="str">
            <v>District 4</v>
          </cell>
          <cell r="F30942" t="str">
            <v>Water</v>
          </cell>
        </row>
        <row r="30943">
          <cell r="B30943">
            <v>-6027.88</v>
          </cell>
          <cell r="C30943">
            <v>2015</v>
          </cell>
          <cell r="D30943" t="str">
            <v>401960  Contribution to Provision: Employee Rela</v>
          </cell>
          <cell r="E30943" t="str">
            <v>District 4</v>
          </cell>
          <cell r="F30943" t="str">
            <v>Water</v>
          </cell>
        </row>
        <row r="30944">
          <cell r="B30944">
            <v>-1835.28</v>
          </cell>
          <cell r="C30944">
            <v>2015</v>
          </cell>
          <cell r="D30944" t="str">
            <v>401960  Contribution to Provision: Employee Rela</v>
          </cell>
          <cell r="E30944" t="str">
            <v>District 8</v>
          </cell>
          <cell r="F30944" t="str">
            <v>Water</v>
          </cell>
        </row>
        <row r="30945">
          <cell r="B30945">
            <v>-15133.07</v>
          </cell>
          <cell r="C30945">
            <v>2015</v>
          </cell>
          <cell r="D30945" t="str">
            <v>401960  Contribution to Provision: Employee Rela</v>
          </cell>
          <cell r="E30945" t="str">
            <v>District 8</v>
          </cell>
          <cell r="F30945" t="str">
            <v>Water</v>
          </cell>
        </row>
        <row r="30946">
          <cell r="B30946">
            <v>194.13</v>
          </cell>
          <cell r="C30946">
            <v>2015</v>
          </cell>
          <cell r="D30946" t="str">
            <v>401960  Contribution to Provision: Employee Rela</v>
          </cell>
          <cell r="E30946" t="str">
            <v>District 1</v>
          </cell>
          <cell r="F30946" t="str">
            <v>Water</v>
          </cell>
        </row>
        <row r="30947">
          <cell r="B30947">
            <v>348464.9</v>
          </cell>
          <cell r="C30947">
            <v>2015</v>
          </cell>
          <cell r="D30947" t="str">
            <v>401960  Contribution to Provision: Employee Rela</v>
          </cell>
          <cell r="E30947" t="str">
            <v>District 6</v>
          </cell>
          <cell r="F30947" t="str">
            <v>Water</v>
          </cell>
        </row>
        <row r="30948">
          <cell r="B30948">
            <v>-144712.85</v>
          </cell>
          <cell r="C30948">
            <v>2015</v>
          </cell>
          <cell r="D30948" t="str">
            <v>401960  Contribution to Provision: Employee Rela</v>
          </cell>
          <cell r="E30948" t="str">
            <v>District 6</v>
          </cell>
          <cell r="F30948" t="str">
            <v>Water</v>
          </cell>
        </row>
        <row r="30949">
          <cell r="B30949">
            <v>87730.74</v>
          </cell>
          <cell r="C30949">
            <v>2015</v>
          </cell>
          <cell r="D30949" t="str">
            <v>401960  Contribution to Provision: Employee Rela</v>
          </cell>
          <cell r="E30949" t="str">
            <v>District 6</v>
          </cell>
          <cell r="F30949" t="str">
            <v>Water</v>
          </cell>
        </row>
        <row r="30950">
          <cell r="B30950">
            <v>36250.92</v>
          </cell>
          <cell r="C30950">
            <v>2015</v>
          </cell>
          <cell r="D30950" t="str">
            <v>401960  Contribution to Provision: Employee Rela</v>
          </cell>
          <cell r="E30950" t="str">
            <v>District 6</v>
          </cell>
          <cell r="F30950" t="str">
            <v>Water</v>
          </cell>
        </row>
        <row r="30951">
          <cell r="B30951">
            <v>170687.49</v>
          </cell>
          <cell r="C30951">
            <v>2015</v>
          </cell>
          <cell r="D30951" t="str">
            <v>401960  Contribution to Provision: Employee Rela</v>
          </cell>
          <cell r="E30951" t="str">
            <v>District 6</v>
          </cell>
          <cell r="F30951" t="str">
            <v>Water</v>
          </cell>
        </row>
        <row r="30952">
          <cell r="B30952">
            <v>1059949.44</v>
          </cell>
          <cell r="C30952">
            <v>2015</v>
          </cell>
          <cell r="D30952" t="str">
            <v>401960  Contribution to Provision: Employee Rela</v>
          </cell>
          <cell r="E30952" t="str">
            <v>District 6</v>
          </cell>
          <cell r="F30952" t="str">
            <v>Water</v>
          </cell>
        </row>
        <row r="30953">
          <cell r="B30953">
            <v>-122493.97</v>
          </cell>
          <cell r="C30953">
            <v>2015</v>
          </cell>
          <cell r="D30953" t="str">
            <v>401960  Contribution to Provision: Employee Rela</v>
          </cell>
          <cell r="E30953" t="str">
            <v>District 8</v>
          </cell>
          <cell r="F30953" t="str">
            <v>Water</v>
          </cell>
        </row>
        <row r="30954">
          <cell r="B30954">
            <v>-88457.91</v>
          </cell>
          <cell r="C30954">
            <v>2015</v>
          </cell>
          <cell r="D30954" t="str">
            <v>401960  Contribution to Provision: Employee Rela</v>
          </cell>
          <cell r="E30954" t="str">
            <v>District 8</v>
          </cell>
          <cell r="F30954" t="str">
            <v>Water</v>
          </cell>
        </row>
        <row r="30955">
          <cell r="B30955">
            <v>14788.45</v>
          </cell>
          <cell r="C30955">
            <v>2015</v>
          </cell>
          <cell r="D30955" t="str">
            <v>401960  Contribution to Provision: Employee Rela</v>
          </cell>
          <cell r="E30955" t="str">
            <v>District 8</v>
          </cell>
          <cell r="F30955" t="str">
            <v>Water</v>
          </cell>
        </row>
        <row r="30956">
          <cell r="B30956">
            <v>-695490.9</v>
          </cell>
          <cell r="C30956">
            <v>2015</v>
          </cell>
          <cell r="D30956" t="str">
            <v>401960  Contribution to Provision: Employee Rela</v>
          </cell>
          <cell r="E30956" t="str">
            <v>District 8</v>
          </cell>
          <cell r="F30956" t="str">
            <v>Water</v>
          </cell>
        </row>
        <row r="30957">
          <cell r="B30957">
            <v>-271326.34999999998</v>
          </cell>
          <cell r="C30957">
            <v>2015</v>
          </cell>
          <cell r="D30957" t="str">
            <v>401960  Contribution to Provision: Employee Rela</v>
          </cell>
          <cell r="E30957" t="str">
            <v>District 8</v>
          </cell>
          <cell r="F30957" t="str">
            <v>Water</v>
          </cell>
        </row>
        <row r="30958">
          <cell r="B30958">
            <v>-516124.8</v>
          </cell>
          <cell r="C30958">
            <v>2015</v>
          </cell>
          <cell r="D30958" t="str">
            <v>401960  Contribution to Provision: Employee Rela</v>
          </cell>
          <cell r="E30958" t="str">
            <v>District 8</v>
          </cell>
          <cell r="F30958" t="str">
            <v>Water</v>
          </cell>
        </row>
        <row r="30959">
          <cell r="B30959">
            <v>127997.74</v>
          </cell>
          <cell r="C30959">
            <v>2015</v>
          </cell>
          <cell r="D30959" t="str">
            <v>401960  Contribution to Provision: Employee Rela</v>
          </cell>
          <cell r="E30959" t="str">
            <v>Informal Settlements</v>
          </cell>
          <cell r="F30959" t="str">
            <v>Sewer</v>
          </cell>
        </row>
        <row r="30960">
          <cell r="B30960">
            <v>-350865.73</v>
          </cell>
          <cell r="C30960">
            <v>2015</v>
          </cell>
          <cell r="D30960" t="str">
            <v>401960  Contribution to Provision: Employee Rela</v>
          </cell>
          <cell r="E30960" t="str">
            <v>Informal Settlements</v>
          </cell>
          <cell r="F30960" t="str">
            <v>Sewer</v>
          </cell>
        </row>
        <row r="30961">
          <cell r="B30961">
            <v>-402717.61</v>
          </cell>
          <cell r="C30961">
            <v>2015</v>
          </cell>
          <cell r="D30961" t="str">
            <v>401960  Contribution to Provision: Employee Rela</v>
          </cell>
          <cell r="E30961" t="str">
            <v>District 1</v>
          </cell>
          <cell r="F30961" t="str">
            <v>Sewer</v>
          </cell>
        </row>
        <row r="30962">
          <cell r="B30962">
            <v>673236.8</v>
          </cell>
          <cell r="C30962">
            <v>2015</v>
          </cell>
          <cell r="D30962" t="str">
            <v>401960  Contribution to Provision: Employee Rela</v>
          </cell>
          <cell r="E30962" t="str">
            <v>District 7</v>
          </cell>
          <cell r="F30962" t="str">
            <v>Sewer</v>
          </cell>
        </row>
        <row r="30963">
          <cell r="B30963">
            <v>234561.47</v>
          </cell>
          <cell r="C30963">
            <v>2015</v>
          </cell>
          <cell r="D30963" t="str">
            <v>401960  Contribution to Provision: Employee Rela</v>
          </cell>
          <cell r="E30963" t="str">
            <v>District 6</v>
          </cell>
          <cell r="F30963" t="str">
            <v>Sewer</v>
          </cell>
        </row>
        <row r="30964">
          <cell r="B30964">
            <v>50237.77</v>
          </cell>
          <cell r="C30964">
            <v>2015</v>
          </cell>
          <cell r="D30964" t="str">
            <v>401960  Contribution to Provision: Employee Rela</v>
          </cell>
          <cell r="E30964" t="str">
            <v>TOC</v>
          </cell>
          <cell r="F30964" t="str">
            <v>Sewer</v>
          </cell>
        </row>
        <row r="30965">
          <cell r="B30965">
            <v>219378.48</v>
          </cell>
          <cell r="C30965">
            <v>2015</v>
          </cell>
          <cell r="D30965" t="str">
            <v>401960  Contribution to Provision: Employee Rela</v>
          </cell>
          <cell r="E30965" t="str">
            <v>District 3</v>
          </cell>
          <cell r="F30965" t="str">
            <v>Sewer</v>
          </cell>
        </row>
        <row r="30966">
          <cell r="B30966">
            <v>1044933.62</v>
          </cell>
          <cell r="C30966">
            <v>2015</v>
          </cell>
          <cell r="D30966" t="str">
            <v>401960  Contribution to Provision: Employee Rela</v>
          </cell>
          <cell r="E30966" t="str">
            <v>District 4</v>
          </cell>
          <cell r="F30966" t="str">
            <v>Sewer</v>
          </cell>
        </row>
        <row r="30967">
          <cell r="B30967">
            <v>-102288.46</v>
          </cell>
          <cell r="C30967">
            <v>2015</v>
          </cell>
          <cell r="D30967" t="str">
            <v>401960  Contribution to Provision: Employee Rela</v>
          </cell>
          <cell r="E30967" t="str">
            <v>District 4</v>
          </cell>
          <cell r="F30967" t="str">
            <v>Sewer</v>
          </cell>
        </row>
        <row r="30968">
          <cell r="B30968">
            <v>120006.01</v>
          </cell>
          <cell r="C30968">
            <v>2015</v>
          </cell>
          <cell r="D30968" t="str">
            <v>401960  Contribution to Provision: Employee Rela</v>
          </cell>
          <cell r="E30968" t="str">
            <v>District 4</v>
          </cell>
          <cell r="F30968" t="str">
            <v>Sewer</v>
          </cell>
        </row>
        <row r="30969">
          <cell r="B30969">
            <v>130642.92</v>
          </cell>
          <cell r="C30969">
            <v>2015</v>
          </cell>
          <cell r="D30969" t="str">
            <v>401960  Contribution to Provision: Employee Rela</v>
          </cell>
          <cell r="E30969" t="str">
            <v>District 7</v>
          </cell>
          <cell r="F30969" t="str">
            <v>Sewer</v>
          </cell>
        </row>
        <row r="30970">
          <cell r="B30970">
            <v>51559.42</v>
          </cell>
          <cell r="C30970">
            <v>2015</v>
          </cell>
          <cell r="D30970" t="str">
            <v>401960  Contribution to Provision: Employee Rela</v>
          </cell>
          <cell r="E30970" t="str">
            <v>District 6</v>
          </cell>
          <cell r="F30970" t="str">
            <v>Sewer</v>
          </cell>
        </row>
        <row r="30971">
          <cell r="B30971">
            <v>129240.36</v>
          </cell>
          <cell r="C30971">
            <v>2015</v>
          </cell>
          <cell r="D30971" t="str">
            <v>401960  Contribution to Provision: Employee Rela</v>
          </cell>
          <cell r="E30971" t="str">
            <v>District 6</v>
          </cell>
          <cell r="F30971" t="str">
            <v>Sewer</v>
          </cell>
        </row>
        <row r="30972">
          <cell r="B30972">
            <v>391073</v>
          </cell>
          <cell r="C30972">
            <v>2015</v>
          </cell>
          <cell r="D30972" t="str">
            <v>401960  Contribution to Provision: Employee Rela</v>
          </cell>
          <cell r="E30972" t="str">
            <v>District 6</v>
          </cell>
          <cell r="F30972" t="str">
            <v>Sewer</v>
          </cell>
        </row>
        <row r="30973">
          <cell r="B30973">
            <v>73418.84</v>
          </cell>
          <cell r="C30973">
            <v>2015</v>
          </cell>
          <cell r="D30973" t="str">
            <v>401960  Contribution to Provision: Employee Rela</v>
          </cell>
          <cell r="E30973" t="str">
            <v>District 7</v>
          </cell>
          <cell r="F30973" t="str">
            <v>Sewer</v>
          </cell>
        </row>
        <row r="30974">
          <cell r="B30974">
            <v>-18380.62</v>
          </cell>
          <cell r="C30974">
            <v>2015</v>
          </cell>
          <cell r="D30974" t="str">
            <v>401960  Contribution to Provision: Employee Rela</v>
          </cell>
          <cell r="E30974" t="str">
            <v>District 7</v>
          </cell>
          <cell r="F30974" t="str">
            <v>Sewer</v>
          </cell>
        </row>
        <row r="30975">
          <cell r="B30975">
            <v>129424.77</v>
          </cell>
          <cell r="C30975">
            <v>2015</v>
          </cell>
          <cell r="D30975" t="str">
            <v>401960  Contribution to Provision: Employee Rela</v>
          </cell>
          <cell r="E30975" t="str">
            <v>Logistics</v>
          </cell>
          <cell r="F30975" t="str">
            <v>Water</v>
          </cell>
        </row>
        <row r="30976">
          <cell r="B30976">
            <v>-459539.16</v>
          </cell>
          <cell r="C30976">
            <v>2015</v>
          </cell>
          <cell r="D30976" t="str">
            <v>401960  Contribution to Provision: Employee Rela</v>
          </cell>
          <cell r="E30976" t="str">
            <v>Informal Settlements</v>
          </cell>
          <cell r="F30976" t="str">
            <v>Water</v>
          </cell>
        </row>
        <row r="30977">
          <cell r="B30977">
            <v>600142.29</v>
          </cell>
          <cell r="C30977">
            <v>2015</v>
          </cell>
          <cell r="D30977" t="str">
            <v>401960  Contribution to Provision: Employee Rela</v>
          </cell>
          <cell r="E30977" t="str">
            <v>Planning &amp; Design</v>
          </cell>
          <cell r="F30977" t="str">
            <v>Water</v>
          </cell>
        </row>
        <row r="30978">
          <cell r="B30978">
            <v>344548.82</v>
          </cell>
          <cell r="C30978">
            <v>2015</v>
          </cell>
          <cell r="D30978" t="str">
            <v>401960  Contribution to Provision: Employee Rela</v>
          </cell>
          <cell r="E30978" t="str">
            <v>TOC</v>
          </cell>
          <cell r="F30978" t="str">
            <v>Water</v>
          </cell>
        </row>
        <row r="30979">
          <cell r="B30979">
            <v>2229139.5499999998</v>
          </cell>
          <cell r="C30979">
            <v>2015</v>
          </cell>
          <cell r="D30979" t="str">
            <v>401960  Contribution to Provision: Employee Rela</v>
          </cell>
          <cell r="E30979" t="str">
            <v>Informal Settlements</v>
          </cell>
          <cell r="F30979" t="str">
            <v>Water</v>
          </cell>
        </row>
        <row r="30980">
          <cell r="B30980">
            <v>9186.9699999999993</v>
          </cell>
          <cell r="C30980">
            <v>2015</v>
          </cell>
          <cell r="D30980" t="str">
            <v>401960  Contribution to Provision: Employee Rela</v>
          </cell>
          <cell r="E30980" t="str">
            <v>TOC</v>
          </cell>
          <cell r="F30980" t="str">
            <v>Water</v>
          </cell>
        </row>
        <row r="30981">
          <cell r="B30981">
            <v>-180168.76</v>
          </cell>
          <cell r="C30981">
            <v>2015</v>
          </cell>
          <cell r="D30981" t="str">
            <v>401960  Contribution to Provision: Employee Rela</v>
          </cell>
          <cell r="E30981" t="str">
            <v>Logistics</v>
          </cell>
          <cell r="F30981" t="str">
            <v>Water</v>
          </cell>
        </row>
        <row r="30982">
          <cell r="B30982">
            <v>92944.09</v>
          </cell>
          <cell r="C30982">
            <v>2015</v>
          </cell>
          <cell r="D30982" t="str">
            <v>401960  Contribution to Provision: Employee Rela</v>
          </cell>
          <cell r="E30982" t="str">
            <v>Logistics</v>
          </cell>
          <cell r="F30982" t="str">
            <v>Water</v>
          </cell>
        </row>
        <row r="30983">
          <cell r="B30983">
            <v>-204447.29</v>
          </cell>
          <cell r="C30983">
            <v>2015</v>
          </cell>
          <cell r="D30983" t="str">
            <v>401960  Contribution to Provision: Employee Rela</v>
          </cell>
          <cell r="E30983" t="str">
            <v>Logistics</v>
          </cell>
          <cell r="F30983" t="str">
            <v>Water</v>
          </cell>
        </row>
        <row r="30984">
          <cell r="B30984">
            <v>43895.68</v>
          </cell>
          <cell r="C30984">
            <v>2015</v>
          </cell>
          <cell r="D30984" t="str">
            <v>401960  Contribution to Provision: Employee Rela</v>
          </cell>
          <cell r="E30984" t="str">
            <v>Logistics</v>
          </cell>
          <cell r="F30984" t="str">
            <v>Water</v>
          </cell>
        </row>
        <row r="30985">
          <cell r="B30985">
            <v>60942.23</v>
          </cell>
          <cell r="C30985">
            <v>2015</v>
          </cell>
          <cell r="D30985" t="str">
            <v>401960  Contribution to Provision: Employee Rela</v>
          </cell>
          <cell r="E30985" t="str">
            <v>Logistics</v>
          </cell>
          <cell r="F30985" t="str">
            <v>Water</v>
          </cell>
        </row>
        <row r="30986">
          <cell r="B30986">
            <v>187534.05</v>
          </cell>
          <cell r="C30986">
            <v>2015</v>
          </cell>
          <cell r="D30986" t="str">
            <v>401960  Contribution to Provision: Employee Rela</v>
          </cell>
          <cell r="E30986" t="str">
            <v>District 1</v>
          </cell>
          <cell r="F30986" t="str">
            <v>Water</v>
          </cell>
        </row>
        <row r="30987">
          <cell r="B30987">
            <v>-189648.93</v>
          </cell>
          <cell r="C30987">
            <v>2015</v>
          </cell>
          <cell r="D30987" t="str">
            <v>401960  Contribution to Provision: Employee Rela</v>
          </cell>
          <cell r="E30987" t="str">
            <v>District 1</v>
          </cell>
          <cell r="F30987" t="str">
            <v>Water</v>
          </cell>
        </row>
        <row r="30988">
          <cell r="B30988">
            <v>22789.27</v>
          </cell>
          <cell r="C30988">
            <v>2015</v>
          </cell>
          <cell r="D30988" t="str">
            <v>402100  Group Life Insurance Employer Contributi</v>
          </cell>
          <cell r="E30988" t="str">
            <v>District 6</v>
          </cell>
          <cell r="F30988" t="str">
            <v>Water</v>
          </cell>
        </row>
        <row r="30989">
          <cell r="B30989">
            <v>19401.919999999998</v>
          </cell>
          <cell r="C30989">
            <v>2015</v>
          </cell>
          <cell r="D30989" t="str">
            <v>402100  Group Life Insurance Employer Contributi</v>
          </cell>
          <cell r="E30989" t="str">
            <v>District 8</v>
          </cell>
          <cell r="F30989" t="str">
            <v>Water</v>
          </cell>
        </row>
        <row r="30990">
          <cell r="B30990">
            <v>61034.61</v>
          </cell>
          <cell r="C30990">
            <v>2015</v>
          </cell>
          <cell r="D30990" t="str">
            <v>402100  Group Life Insurance Employer Contributi</v>
          </cell>
          <cell r="E30990" t="str">
            <v>District 8</v>
          </cell>
          <cell r="F30990" t="str">
            <v>Water</v>
          </cell>
        </row>
        <row r="30991">
          <cell r="B30991">
            <v>17762.25</v>
          </cell>
          <cell r="C30991">
            <v>2015</v>
          </cell>
          <cell r="D30991" t="str">
            <v>402100  Group Life Insurance Employer Contributi</v>
          </cell>
          <cell r="E30991" t="str">
            <v>District 6</v>
          </cell>
          <cell r="F30991" t="str">
            <v>Water</v>
          </cell>
        </row>
        <row r="30992">
          <cell r="B30992">
            <v>14389.6</v>
          </cell>
          <cell r="C30992">
            <v>2015</v>
          </cell>
          <cell r="D30992" t="str">
            <v>402100  Group Life Insurance Employer Contributi</v>
          </cell>
          <cell r="E30992" t="str">
            <v>District 3</v>
          </cell>
          <cell r="F30992" t="str">
            <v>Water</v>
          </cell>
        </row>
        <row r="30993">
          <cell r="B30993">
            <v>19505.7</v>
          </cell>
          <cell r="C30993">
            <v>2015</v>
          </cell>
          <cell r="D30993" t="str">
            <v>402100  Group Life Insurance Employer Contributi</v>
          </cell>
          <cell r="E30993" t="str">
            <v>District 3</v>
          </cell>
          <cell r="F30993" t="str">
            <v>Water</v>
          </cell>
        </row>
        <row r="30994">
          <cell r="B30994">
            <v>98.58</v>
          </cell>
          <cell r="C30994">
            <v>2015</v>
          </cell>
          <cell r="D30994" t="str">
            <v>402100  Group Life Insurance Employer Contributi</v>
          </cell>
          <cell r="E30994" t="str">
            <v>District 3</v>
          </cell>
          <cell r="F30994" t="str">
            <v>Water</v>
          </cell>
        </row>
        <row r="30995">
          <cell r="B30995">
            <v>49686.31</v>
          </cell>
          <cell r="C30995">
            <v>2015</v>
          </cell>
          <cell r="D30995" t="str">
            <v>402100  Group Life Insurance Employer Contributi</v>
          </cell>
          <cell r="E30995" t="str">
            <v>District 3</v>
          </cell>
          <cell r="F30995" t="str">
            <v>Water</v>
          </cell>
        </row>
        <row r="30996">
          <cell r="B30996">
            <v>6583.7</v>
          </cell>
          <cell r="C30996">
            <v>2015</v>
          </cell>
          <cell r="D30996" t="str">
            <v>402100  Group Life Insurance Employer Contributi</v>
          </cell>
          <cell r="E30996" t="str">
            <v>District 4</v>
          </cell>
          <cell r="F30996" t="str">
            <v>Water</v>
          </cell>
        </row>
        <row r="30997">
          <cell r="B30997">
            <v>72584.13</v>
          </cell>
          <cell r="C30997">
            <v>2015</v>
          </cell>
          <cell r="D30997" t="str">
            <v>402100  Group Life Insurance Employer Contributi</v>
          </cell>
          <cell r="E30997" t="str">
            <v>District 4</v>
          </cell>
          <cell r="F30997" t="str">
            <v>Water</v>
          </cell>
        </row>
        <row r="30998">
          <cell r="B30998">
            <v>76219.399999999994</v>
          </cell>
          <cell r="C30998">
            <v>2015</v>
          </cell>
          <cell r="D30998" t="str">
            <v>402100  Group Life Insurance Employer Contributi</v>
          </cell>
          <cell r="E30998" t="str">
            <v>District 4</v>
          </cell>
          <cell r="F30998" t="str">
            <v>Water</v>
          </cell>
        </row>
        <row r="30999">
          <cell r="B30999">
            <v>72790.570000000007</v>
          </cell>
          <cell r="C30999">
            <v>2015</v>
          </cell>
          <cell r="D30999" t="str">
            <v>402100  Group Life Insurance Employer Contributi</v>
          </cell>
          <cell r="E30999" t="str">
            <v>District 4</v>
          </cell>
          <cell r="F30999" t="str">
            <v>Water</v>
          </cell>
        </row>
        <row r="31000">
          <cell r="B31000">
            <v>33982.99</v>
          </cell>
          <cell r="C31000">
            <v>2015</v>
          </cell>
          <cell r="D31000" t="str">
            <v>402100  Group Life Insurance Employer Contributi</v>
          </cell>
          <cell r="E31000" t="str">
            <v>District 4</v>
          </cell>
          <cell r="F31000" t="str">
            <v>Water</v>
          </cell>
        </row>
        <row r="31001">
          <cell r="B31001">
            <v>-86.19</v>
          </cell>
          <cell r="C31001">
            <v>2015</v>
          </cell>
          <cell r="D31001" t="str">
            <v>402100  Group Life Insurance Employer Contributi</v>
          </cell>
          <cell r="E31001" t="str">
            <v>District 8</v>
          </cell>
          <cell r="F31001" t="str">
            <v>Water</v>
          </cell>
        </row>
        <row r="31002">
          <cell r="B31002">
            <v>-7.0000000000000007E-2</v>
          </cell>
          <cell r="C31002">
            <v>2015</v>
          </cell>
          <cell r="D31002" t="str">
            <v>402100  Group Life Insurance Employer Contributi</v>
          </cell>
          <cell r="E31002" t="str">
            <v>District 8</v>
          </cell>
          <cell r="F31002" t="str">
            <v>Water</v>
          </cell>
        </row>
        <row r="31003">
          <cell r="B31003">
            <v>0.88</v>
          </cell>
          <cell r="C31003">
            <v>2015</v>
          </cell>
          <cell r="D31003" t="str">
            <v>402100  Group Life Insurance Employer Contributi</v>
          </cell>
          <cell r="E31003" t="str">
            <v>District 1</v>
          </cell>
          <cell r="F31003" t="str">
            <v>Water</v>
          </cell>
        </row>
        <row r="31004">
          <cell r="B31004">
            <v>12631.81</v>
          </cell>
          <cell r="C31004">
            <v>2015</v>
          </cell>
          <cell r="D31004" t="str">
            <v>402100  Group Life Insurance Employer Contributi</v>
          </cell>
          <cell r="E31004" t="str">
            <v>District 6</v>
          </cell>
          <cell r="F31004" t="str">
            <v>Water</v>
          </cell>
        </row>
        <row r="31005">
          <cell r="B31005">
            <v>95929.66</v>
          </cell>
          <cell r="C31005">
            <v>2015</v>
          </cell>
          <cell r="D31005" t="str">
            <v>402100  Group Life Insurance Employer Contributi</v>
          </cell>
          <cell r="E31005" t="str">
            <v>District 6</v>
          </cell>
          <cell r="F31005" t="str">
            <v>Water</v>
          </cell>
        </row>
        <row r="31006">
          <cell r="B31006">
            <v>1749.5</v>
          </cell>
          <cell r="C31006">
            <v>2015</v>
          </cell>
          <cell r="D31006" t="str">
            <v>402100  Group Life Insurance Employer Contributi</v>
          </cell>
          <cell r="E31006" t="str">
            <v>District 6</v>
          </cell>
          <cell r="F31006" t="str">
            <v>Water</v>
          </cell>
        </row>
        <row r="31007">
          <cell r="B31007">
            <v>22087.759999999998</v>
          </cell>
          <cell r="C31007">
            <v>2015</v>
          </cell>
          <cell r="D31007" t="str">
            <v>402100  Group Life Insurance Employer Contributi</v>
          </cell>
          <cell r="E31007" t="str">
            <v>District 6</v>
          </cell>
          <cell r="F31007" t="str">
            <v>Water</v>
          </cell>
        </row>
        <row r="31008">
          <cell r="B31008">
            <v>48428.83</v>
          </cell>
          <cell r="C31008">
            <v>2015</v>
          </cell>
          <cell r="D31008" t="str">
            <v>402100  Group Life Insurance Employer Contributi</v>
          </cell>
          <cell r="E31008" t="str">
            <v>District 6</v>
          </cell>
          <cell r="F31008" t="str">
            <v>Water</v>
          </cell>
        </row>
        <row r="31009">
          <cell r="B31009">
            <v>65020.480000000003</v>
          </cell>
          <cell r="C31009">
            <v>2015</v>
          </cell>
          <cell r="D31009" t="str">
            <v>402100  Group Life Insurance Employer Contributi</v>
          </cell>
          <cell r="E31009" t="str">
            <v>District 6</v>
          </cell>
          <cell r="F31009" t="str">
            <v>Water</v>
          </cell>
        </row>
        <row r="31010">
          <cell r="B31010">
            <v>45706.53</v>
          </cell>
          <cell r="C31010">
            <v>2015</v>
          </cell>
          <cell r="D31010" t="str">
            <v>402100  Group Life Insurance Employer Contributi</v>
          </cell>
          <cell r="E31010" t="str">
            <v>District 8</v>
          </cell>
          <cell r="F31010" t="str">
            <v>Water</v>
          </cell>
        </row>
        <row r="31011">
          <cell r="B31011">
            <v>143777.37</v>
          </cell>
          <cell r="C31011">
            <v>2015</v>
          </cell>
          <cell r="D31011" t="str">
            <v>402100  Group Life Insurance Employer Contributi</v>
          </cell>
          <cell r="E31011" t="str">
            <v>District 8</v>
          </cell>
          <cell r="F31011" t="str">
            <v>Water</v>
          </cell>
        </row>
        <row r="31012">
          <cell r="B31012">
            <v>0</v>
          </cell>
          <cell r="C31012">
            <v>2015</v>
          </cell>
          <cell r="D31012" t="str">
            <v>402100  Group Life Insurance Employer Contributi</v>
          </cell>
          <cell r="E31012" t="str">
            <v>District 8</v>
          </cell>
          <cell r="F31012" t="str">
            <v>Water</v>
          </cell>
        </row>
        <row r="31013">
          <cell r="B31013">
            <v>2067.2199999999998</v>
          </cell>
          <cell r="C31013">
            <v>2015</v>
          </cell>
          <cell r="D31013" t="str">
            <v>402100  Group Life Insurance Employer Contributi</v>
          </cell>
          <cell r="E31013" t="str">
            <v>District 8</v>
          </cell>
          <cell r="F31013" t="str">
            <v>Water</v>
          </cell>
        </row>
        <row r="31014">
          <cell r="B31014">
            <v>7452.6</v>
          </cell>
          <cell r="C31014">
            <v>2015</v>
          </cell>
          <cell r="D31014" t="str">
            <v>402100  Group Life Insurance Employer Contributi</v>
          </cell>
          <cell r="E31014" t="str">
            <v>District 8</v>
          </cell>
          <cell r="F31014" t="str">
            <v>Water</v>
          </cell>
        </row>
        <row r="31015">
          <cell r="B31015">
            <v>56862.68</v>
          </cell>
          <cell r="C31015">
            <v>2015</v>
          </cell>
          <cell r="D31015" t="str">
            <v>402100  Group Life Insurance Employer Contributi</v>
          </cell>
          <cell r="E31015" t="str">
            <v>District 8</v>
          </cell>
          <cell r="F31015" t="str">
            <v>Water</v>
          </cell>
        </row>
        <row r="31016">
          <cell r="B31016">
            <v>49559.67</v>
          </cell>
          <cell r="C31016">
            <v>2015</v>
          </cell>
          <cell r="D31016" t="str">
            <v>402100  Group Life Insurance Employer Contributi</v>
          </cell>
          <cell r="E31016" t="str">
            <v>District 8</v>
          </cell>
          <cell r="F31016" t="str">
            <v>Water</v>
          </cell>
        </row>
        <row r="31017">
          <cell r="B31017">
            <v>457826.17</v>
          </cell>
          <cell r="C31017">
            <v>2015</v>
          </cell>
          <cell r="D31017" t="str">
            <v>402100  Group Life Insurance Employer Contributi</v>
          </cell>
          <cell r="E31017" t="str">
            <v>District 8</v>
          </cell>
          <cell r="F31017" t="str">
            <v>Water</v>
          </cell>
        </row>
        <row r="31018">
          <cell r="B31018">
            <v>123135.77</v>
          </cell>
          <cell r="C31018">
            <v>2015</v>
          </cell>
          <cell r="D31018" t="str">
            <v>402100  Group Life Insurance Employer Contributi</v>
          </cell>
          <cell r="E31018" t="str">
            <v>District 1</v>
          </cell>
          <cell r="F31018" t="str">
            <v>Water</v>
          </cell>
        </row>
        <row r="31019">
          <cell r="B31019">
            <v>0.33</v>
          </cell>
          <cell r="C31019">
            <v>2015</v>
          </cell>
          <cell r="D31019" t="str">
            <v>402100  Group Life Insurance Employer Contributi</v>
          </cell>
          <cell r="E31019" t="str">
            <v>Informal Settlements</v>
          </cell>
          <cell r="F31019" t="str">
            <v>Sewer</v>
          </cell>
        </row>
        <row r="31020">
          <cell r="B31020">
            <v>17125.78</v>
          </cell>
          <cell r="C31020">
            <v>2015</v>
          </cell>
          <cell r="D31020" t="str">
            <v>402100  Group Life Insurance Employer Contributi</v>
          </cell>
          <cell r="E31020" t="str">
            <v>Informal Settlements</v>
          </cell>
          <cell r="F31020" t="str">
            <v>Sewer</v>
          </cell>
        </row>
        <row r="31021">
          <cell r="B31021">
            <v>123875.68</v>
          </cell>
          <cell r="C31021">
            <v>2015</v>
          </cell>
          <cell r="D31021" t="str">
            <v>402100  Group Life Insurance Employer Contributi</v>
          </cell>
          <cell r="E31021" t="str">
            <v>District 1</v>
          </cell>
          <cell r="F31021" t="str">
            <v>Sewer</v>
          </cell>
        </row>
        <row r="31022">
          <cell r="B31022">
            <v>65782.490000000005</v>
          </cell>
          <cell r="C31022">
            <v>2015</v>
          </cell>
          <cell r="D31022" t="str">
            <v>402100  Group Life Insurance Employer Contributi</v>
          </cell>
          <cell r="E31022" t="str">
            <v>District 7</v>
          </cell>
          <cell r="F31022" t="str">
            <v>Sewer</v>
          </cell>
        </row>
        <row r="31023">
          <cell r="B31023">
            <v>21791.66</v>
          </cell>
          <cell r="C31023">
            <v>2015</v>
          </cell>
          <cell r="D31023" t="str">
            <v>402100  Group Life Insurance Employer Contributi</v>
          </cell>
          <cell r="E31023" t="str">
            <v>District 6</v>
          </cell>
          <cell r="F31023" t="str">
            <v>Sewer</v>
          </cell>
        </row>
        <row r="31024">
          <cell r="B31024">
            <v>2042.67</v>
          </cell>
          <cell r="C31024">
            <v>2015</v>
          </cell>
          <cell r="D31024" t="str">
            <v>402100  Group Life Insurance Employer Contributi</v>
          </cell>
          <cell r="E31024" t="str">
            <v>TOC</v>
          </cell>
          <cell r="F31024" t="str">
            <v>Sewer</v>
          </cell>
        </row>
        <row r="31025">
          <cell r="B31025">
            <v>49019.56</v>
          </cell>
          <cell r="C31025">
            <v>2015</v>
          </cell>
          <cell r="D31025" t="str">
            <v>402100  Group Life Insurance Employer Contributi</v>
          </cell>
          <cell r="E31025" t="str">
            <v>District 3</v>
          </cell>
          <cell r="F31025" t="str">
            <v>Sewer</v>
          </cell>
        </row>
        <row r="31026">
          <cell r="B31026">
            <v>71846.05</v>
          </cell>
          <cell r="C31026">
            <v>2015</v>
          </cell>
          <cell r="D31026" t="str">
            <v>402100  Group Life Insurance Employer Contributi</v>
          </cell>
          <cell r="E31026" t="str">
            <v>District 4</v>
          </cell>
          <cell r="F31026" t="str">
            <v>Sewer</v>
          </cell>
        </row>
        <row r="31027">
          <cell r="B31027">
            <v>51557.34</v>
          </cell>
          <cell r="C31027">
            <v>2015</v>
          </cell>
          <cell r="D31027" t="str">
            <v>402100  Group Life Insurance Employer Contributi</v>
          </cell>
          <cell r="E31027" t="str">
            <v>District 4</v>
          </cell>
          <cell r="F31027" t="str">
            <v>Sewer</v>
          </cell>
        </row>
        <row r="31028">
          <cell r="B31028">
            <v>32696.34</v>
          </cell>
          <cell r="C31028">
            <v>2015</v>
          </cell>
          <cell r="D31028" t="str">
            <v>402100  Group Life Insurance Employer Contributi</v>
          </cell>
          <cell r="E31028" t="str">
            <v>District 4</v>
          </cell>
          <cell r="F31028" t="str">
            <v>Sewer</v>
          </cell>
        </row>
        <row r="31029">
          <cell r="B31029">
            <v>37491.17</v>
          </cell>
          <cell r="C31029">
            <v>2015</v>
          </cell>
          <cell r="D31029" t="str">
            <v>402100  Group Life Insurance Employer Contributi</v>
          </cell>
          <cell r="E31029" t="str">
            <v>District 7</v>
          </cell>
          <cell r="F31029" t="str">
            <v>Sewer</v>
          </cell>
        </row>
        <row r="31030">
          <cell r="B31030">
            <v>13930.37</v>
          </cell>
          <cell r="C31030">
            <v>2015</v>
          </cell>
          <cell r="D31030" t="str">
            <v>402100  Group Life Insurance Employer Contributi</v>
          </cell>
          <cell r="E31030" t="str">
            <v>District 6</v>
          </cell>
          <cell r="F31030" t="str">
            <v>Sewer</v>
          </cell>
        </row>
        <row r="31031">
          <cell r="B31031">
            <v>14999.1</v>
          </cell>
          <cell r="C31031">
            <v>2015</v>
          </cell>
          <cell r="D31031" t="str">
            <v>402100  Group Life Insurance Employer Contributi</v>
          </cell>
          <cell r="E31031" t="str">
            <v>District 6</v>
          </cell>
          <cell r="F31031" t="str">
            <v>Sewer</v>
          </cell>
        </row>
        <row r="31032">
          <cell r="B31032">
            <v>39053.160000000003</v>
          </cell>
          <cell r="C31032">
            <v>2015</v>
          </cell>
          <cell r="D31032" t="str">
            <v>402100  Group Life Insurance Employer Contributi</v>
          </cell>
          <cell r="E31032" t="str">
            <v>District 6</v>
          </cell>
          <cell r="F31032" t="str">
            <v>Sewer</v>
          </cell>
        </row>
        <row r="31033">
          <cell r="B31033">
            <v>2631</v>
          </cell>
          <cell r="C31033">
            <v>2015</v>
          </cell>
          <cell r="D31033" t="str">
            <v>402100  Group Life Insurance Employer Contributi</v>
          </cell>
          <cell r="E31033" t="str">
            <v>District 7</v>
          </cell>
          <cell r="F31033" t="str">
            <v>Sewer</v>
          </cell>
        </row>
        <row r="31034">
          <cell r="B31034">
            <v>0</v>
          </cell>
          <cell r="C31034">
            <v>2015</v>
          </cell>
          <cell r="D31034" t="str">
            <v>402100  Group Life Insurance Employer Contributi</v>
          </cell>
          <cell r="E31034" t="str">
            <v>District 7</v>
          </cell>
          <cell r="F31034" t="str">
            <v>Sewer</v>
          </cell>
        </row>
        <row r="31035">
          <cell r="B31035">
            <v>42785.61</v>
          </cell>
          <cell r="C31035">
            <v>2015</v>
          </cell>
          <cell r="D31035" t="str">
            <v>402100  Group Life Insurance Employer Contributi</v>
          </cell>
          <cell r="E31035" t="str">
            <v>Logistics</v>
          </cell>
          <cell r="F31035" t="str">
            <v>Water</v>
          </cell>
        </row>
        <row r="31036">
          <cell r="B31036">
            <v>25067.64</v>
          </cell>
          <cell r="C31036">
            <v>2015</v>
          </cell>
          <cell r="D31036" t="str">
            <v>402100  Group Life Insurance Employer Contributi</v>
          </cell>
          <cell r="E31036" t="str">
            <v>Informal Settlements</v>
          </cell>
          <cell r="F31036" t="str">
            <v>Water</v>
          </cell>
        </row>
        <row r="31037">
          <cell r="B31037">
            <v>32538.33</v>
          </cell>
          <cell r="C31037">
            <v>2015</v>
          </cell>
          <cell r="D31037" t="str">
            <v>402100  Group Life Insurance Employer Contributi</v>
          </cell>
          <cell r="E31037" t="str">
            <v>Planning &amp; Design</v>
          </cell>
          <cell r="F31037" t="str">
            <v>Water</v>
          </cell>
        </row>
        <row r="31038">
          <cell r="B31038">
            <v>164603.73000000001</v>
          </cell>
          <cell r="C31038">
            <v>2015</v>
          </cell>
          <cell r="D31038" t="str">
            <v>402100  Group Life Insurance Employer Contributi</v>
          </cell>
          <cell r="E31038" t="str">
            <v>TOC</v>
          </cell>
          <cell r="F31038" t="str">
            <v>Water</v>
          </cell>
        </row>
        <row r="31039">
          <cell r="B31039">
            <v>129747.59</v>
          </cell>
          <cell r="C31039">
            <v>2015</v>
          </cell>
          <cell r="D31039" t="str">
            <v>402100  Group Life Insurance Employer Contributi</v>
          </cell>
          <cell r="E31039" t="str">
            <v>Informal Settlements</v>
          </cell>
          <cell r="F31039" t="str">
            <v>Water</v>
          </cell>
        </row>
        <row r="31040">
          <cell r="B31040">
            <v>64625.73</v>
          </cell>
          <cell r="C31040">
            <v>2015</v>
          </cell>
          <cell r="D31040" t="str">
            <v>402100  Group Life Insurance Employer Contributi</v>
          </cell>
          <cell r="E31040" t="str">
            <v>TOC</v>
          </cell>
          <cell r="F31040" t="str">
            <v>Water</v>
          </cell>
        </row>
        <row r="31041">
          <cell r="B31041">
            <v>25872.47</v>
          </cell>
          <cell r="C31041">
            <v>2015</v>
          </cell>
          <cell r="D31041" t="str">
            <v>402100  Group Life Insurance Employer Contributi</v>
          </cell>
          <cell r="E31041" t="str">
            <v>Logistics</v>
          </cell>
          <cell r="F31041" t="str">
            <v>Water</v>
          </cell>
        </row>
        <row r="31042">
          <cell r="B31042">
            <v>42824.95</v>
          </cell>
          <cell r="C31042">
            <v>2015</v>
          </cell>
          <cell r="D31042" t="str">
            <v>402100  Group Life Insurance Employer Contributi</v>
          </cell>
          <cell r="E31042" t="str">
            <v>Logistics</v>
          </cell>
          <cell r="F31042" t="str">
            <v>Water</v>
          </cell>
        </row>
        <row r="31043">
          <cell r="B31043">
            <v>78953.179999999993</v>
          </cell>
          <cell r="C31043">
            <v>2015</v>
          </cell>
          <cell r="D31043" t="str">
            <v>402100  Group Life Insurance Employer Contributi</v>
          </cell>
          <cell r="E31043" t="str">
            <v>Logistics</v>
          </cell>
          <cell r="F31043" t="str">
            <v>Water</v>
          </cell>
        </row>
        <row r="31044">
          <cell r="B31044">
            <v>25748.67</v>
          </cell>
          <cell r="C31044">
            <v>2015</v>
          </cell>
          <cell r="D31044" t="str">
            <v>402100  Group Life Insurance Employer Contributi</v>
          </cell>
          <cell r="E31044" t="str">
            <v>Logistics</v>
          </cell>
          <cell r="F31044" t="str">
            <v>Water</v>
          </cell>
        </row>
        <row r="31045">
          <cell r="B31045">
            <v>56804.01</v>
          </cell>
          <cell r="C31045">
            <v>2015</v>
          </cell>
          <cell r="D31045" t="str">
            <v>402100  Group Life Insurance Employer Contributi</v>
          </cell>
          <cell r="E31045" t="str">
            <v>Logistics</v>
          </cell>
          <cell r="F31045" t="str">
            <v>Water</v>
          </cell>
        </row>
        <row r="31046">
          <cell r="B31046">
            <v>23789.22</v>
          </cell>
          <cell r="C31046">
            <v>2015</v>
          </cell>
          <cell r="D31046" t="str">
            <v>402100  Group Life Insurance Employer Contributi</v>
          </cell>
          <cell r="E31046" t="str">
            <v>District 1</v>
          </cell>
          <cell r="F31046" t="str">
            <v>Water</v>
          </cell>
        </row>
        <row r="31047">
          <cell r="B31047">
            <v>44361.27</v>
          </cell>
          <cell r="C31047">
            <v>2015</v>
          </cell>
          <cell r="D31047" t="str">
            <v>402100  Group Life Insurance Employer Contributi</v>
          </cell>
          <cell r="E31047" t="str">
            <v>District 1</v>
          </cell>
          <cell r="F31047" t="str">
            <v>Water</v>
          </cell>
        </row>
        <row r="31048">
          <cell r="B31048">
            <v>1087.74</v>
          </cell>
          <cell r="C31048">
            <v>2015</v>
          </cell>
          <cell r="D31048" t="str">
            <v>402100  Group Life Insurance Employer Contributi</v>
          </cell>
          <cell r="E31048" t="str">
            <v>District 1</v>
          </cell>
          <cell r="F31048" t="str">
            <v>Water</v>
          </cell>
        </row>
        <row r="31049">
          <cell r="B31049">
            <v>231038.96</v>
          </cell>
          <cell r="C31049">
            <v>2015</v>
          </cell>
          <cell r="D31049" t="str">
            <v>402200  Medical Aid Employer Contributions</v>
          </cell>
          <cell r="E31049" t="str">
            <v>District 6</v>
          </cell>
          <cell r="F31049" t="str">
            <v>Water</v>
          </cell>
        </row>
        <row r="31050">
          <cell r="B31050">
            <v>136323.98000000001</v>
          </cell>
          <cell r="C31050">
            <v>2015</v>
          </cell>
          <cell r="D31050" t="str">
            <v>402200  Medical Aid Employer Contributions</v>
          </cell>
          <cell r="E31050" t="str">
            <v>District 8</v>
          </cell>
          <cell r="F31050" t="str">
            <v>Water</v>
          </cell>
        </row>
        <row r="31051">
          <cell r="B31051">
            <v>922968.97</v>
          </cell>
          <cell r="C31051">
            <v>2015</v>
          </cell>
          <cell r="D31051" t="str">
            <v>402200  Medical Aid Employer Contributions</v>
          </cell>
          <cell r="E31051" t="str">
            <v>District 8</v>
          </cell>
          <cell r="F31051" t="str">
            <v>Water</v>
          </cell>
        </row>
        <row r="31052">
          <cell r="B31052">
            <v>230429.3</v>
          </cell>
          <cell r="C31052">
            <v>2015</v>
          </cell>
          <cell r="D31052" t="str">
            <v>402200  Medical Aid Employer Contributions</v>
          </cell>
          <cell r="E31052" t="str">
            <v>District 6</v>
          </cell>
          <cell r="F31052" t="str">
            <v>Water</v>
          </cell>
        </row>
        <row r="31053">
          <cell r="B31053">
            <v>143323.59</v>
          </cell>
          <cell r="C31053">
            <v>2015</v>
          </cell>
          <cell r="D31053" t="str">
            <v>402200  Medical Aid Employer Contributions</v>
          </cell>
          <cell r="E31053" t="str">
            <v>District 3</v>
          </cell>
          <cell r="F31053" t="str">
            <v>Water</v>
          </cell>
        </row>
        <row r="31054">
          <cell r="B31054">
            <v>159315.32</v>
          </cell>
          <cell r="C31054">
            <v>2015</v>
          </cell>
          <cell r="D31054" t="str">
            <v>402200  Medical Aid Employer Contributions</v>
          </cell>
          <cell r="E31054" t="str">
            <v>District 3</v>
          </cell>
          <cell r="F31054" t="str">
            <v>Water</v>
          </cell>
        </row>
        <row r="31055">
          <cell r="B31055">
            <v>1009.31</v>
          </cell>
          <cell r="C31055">
            <v>2015</v>
          </cell>
          <cell r="D31055" t="str">
            <v>402200  Medical Aid Employer Contributions</v>
          </cell>
          <cell r="E31055" t="str">
            <v>District 3</v>
          </cell>
          <cell r="F31055" t="str">
            <v>Water</v>
          </cell>
        </row>
        <row r="31056">
          <cell r="B31056">
            <v>577090.63</v>
          </cell>
          <cell r="C31056">
            <v>2015</v>
          </cell>
          <cell r="D31056" t="str">
            <v>402200  Medical Aid Employer Contributions</v>
          </cell>
          <cell r="E31056" t="str">
            <v>District 3</v>
          </cell>
          <cell r="F31056" t="str">
            <v>Water</v>
          </cell>
        </row>
        <row r="31057">
          <cell r="B31057">
            <v>36193.47</v>
          </cell>
          <cell r="C31057">
            <v>2015</v>
          </cell>
          <cell r="D31057" t="str">
            <v>402200  Medical Aid Employer Contributions</v>
          </cell>
          <cell r="E31057" t="str">
            <v>District 4</v>
          </cell>
          <cell r="F31057" t="str">
            <v>Water</v>
          </cell>
        </row>
        <row r="31058">
          <cell r="B31058">
            <v>532674.31999999995</v>
          </cell>
          <cell r="C31058">
            <v>2015</v>
          </cell>
          <cell r="D31058" t="str">
            <v>402200  Medical Aid Employer Contributions</v>
          </cell>
          <cell r="E31058" t="str">
            <v>District 4</v>
          </cell>
          <cell r="F31058" t="str">
            <v>Water</v>
          </cell>
        </row>
        <row r="31059">
          <cell r="B31059">
            <v>860578.98</v>
          </cell>
          <cell r="C31059">
            <v>2015</v>
          </cell>
          <cell r="D31059" t="str">
            <v>402200  Medical Aid Employer Contributions</v>
          </cell>
          <cell r="E31059" t="str">
            <v>District 4</v>
          </cell>
          <cell r="F31059" t="str">
            <v>Water</v>
          </cell>
        </row>
        <row r="31060">
          <cell r="B31060">
            <v>912449.07</v>
          </cell>
          <cell r="C31060">
            <v>2015</v>
          </cell>
          <cell r="D31060" t="str">
            <v>402200  Medical Aid Employer Contributions</v>
          </cell>
          <cell r="E31060" t="str">
            <v>District 4</v>
          </cell>
          <cell r="F31060" t="str">
            <v>Water</v>
          </cell>
        </row>
        <row r="31061">
          <cell r="B31061">
            <v>504110.64</v>
          </cell>
          <cell r="C31061">
            <v>2015</v>
          </cell>
          <cell r="D31061" t="str">
            <v>402200  Medical Aid Employer Contributions</v>
          </cell>
          <cell r="E31061" t="str">
            <v>District 4</v>
          </cell>
          <cell r="F31061" t="str">
            <v>Water</v>
          </cell>
        </row>
        <row r="31062">
          <cell r="B31062">
            <v>-854.47</v>
          </cell>
          <cell r="C31062">
            <v>2015</v>
          </cell>
          <cell r="D31062" t="str">
            <v>402200  Medical Aid Employer Contributions</v>
          </cell>
          <cell r="E31062" t="str">
            <v>District 8</v>
          </cell>
          <cell r="F31062" t="str">
            <v>Water</v>
          </cell>
        </row>
        <row r="31063">
          <cell r="B31063">
            <v>-0.47</v>
          </cell>
          <cell r="C31063">
            <v>2015</v>
          </cell>
          <cell r="D31063" t="str">
            <v>402200  Medical Aid Employer Contributions</v>
          </cell>
          <cell r="E31063" t="str">
            <v>District 8</v>
          </cell>
          <cell r="F31063" t="str">
            <v>Water</v>
          </cell>
        </row>
        <row r="31064">
          <cell r="B31064">
            <v>11.15</v>
          </cell>
          <cell r="C31064">
            <v>2015</v>
          </cell>
          <cell r="D31064" t="str">
            <v>402200  Medical Aid Employer Contributions</v>
          </cell>
          <cell r="E31064" t="str">
            <v>District 1</v>
          </cell>
          <cell r="F31064" t="str">
            <v>Water</v>
          </cell>
        </row>
        <row r="31065">
          <cell r="B31065">
            <v>89264.98</v>
          </cell>
          <cell r="C31065">
            <v>2015</v>
          </cell>
          <cell r="D31065" t="str">
            <v>402200  Medical Aid Employer Contributions</v>
          </cell>
          <cell r="E31065" t="str">
            <v>District 6</v>
          </cell>
          <cell r="F31065" t="str">
            <v>Water</v>
          </cell>
        </row>
        <row r="31066">
          <cell r="B31066">
            <v>772328.62</v>
          </cell>
          <cell r="C31066">
            <v>2015</v>
          </cell>
          <cell r="D31066" t="str">
            <v>402200  Medical Aid Employer Contributions</v>
          </cell>
          <cell r="E31066" t="str">
            <v>District 6</v>
          </cell>
          <cell r="F31066" t="str">
            <v>Water</v>
          </cell>
        </row>
        <row r="31067">
          <cell r="B31067">
            <v>36507.599999999999</v>
          </cell>
          <cell r="C31067">
            <v>2015</v>
          </cell>
          <cell r="D31067" t="str">
            <v>402200  Medical Aid Employer Contributions</v>
          </cell>
          <cell r="E31067" t="str">
            <v>District 6</v>
          </cell>
          <cell r="F31067" t="str">
            <v>Water</v>
          </cell>
        </row>
        <row r="31068">
          <cell r="B31068">
            <v>281102.71999999997</v>
          </cell>
          <cell r="C31068">
            <v>2015</v>
          </cell>
          <cell r="D31068" t="str">
            <v>402200  Medical Aid Employer Contributions</v>
          </cell>
          <cell r="E31068" t="str">
            <v>District 6</v>
          </cell>
          <cell r="F31068" t="str">
            <v>Water</v>
          </cell>
        </row>
        <row r="31069">
          <cell r="B31069">
            <v>659411.42000000004</v>
          </cell>
          <cell r="C31069">
            <v>2015</v>
          </cell>
          <cell r="D31069" t="str">
            <v>402200  Medical Aid Employer Contributions</v>
          </cell>
          <cell r="E31069" t="str">
            <v>District 6</v>
          </cell>
          <cell r="F31069" t="str">
            <v>Water</v>
          </cell>
        </row>
        <row r="31070">
          <cell r="B31070">
            <v>974318.39</v>
          </cell>
          <cell r="C31070">
            <v>2015</v>
          </cell>
          <cell r="D31070" t="str">
            <v>402200  Medical Aid Employer Contributions</v>
          </cell>
          <cell r="E31070" t="str">
            <v>District 6</v>
          </cell>
          <cell r="F31070" t="str">
            <v>Water</v>
          </cell>
        </row>
        <row r="31071">
          <cell r="B31071">
            <v>319705.33</v>
          </cell>
          <cell r="C31071">
            <v>2015</v>
          </cell>
          <cell r="D31071" t="str">
            <v>402200  Medical Aid Employer Contributions</v>
          </cell>
          <cell r="E31071" t="str">
            <v>District 8</v>
          </cell>
          <cell r="F31071" t="str">
            <v>Water</v>
          </cell>
        </row>
        <row r="31072">
          <cell r="B31072">
            <v>1698050.22</v>
          </cell>
          <cell r="C31072">
            <v>2015</v>
          </cell>
          <cell r="D31072" t="str">
            <v>402200  Medical Aid Employer Contributions</v>
          </cell>
          <cell r="E31072" t="str">
            <v>District 8</v>
          </cell>
          <cell r="F31072" t="str">
            <v>Water</v>
          </cell>
        </row>
        <row r="31073">
          <cell r="B31073">
            <v>0</v>
          </cell>
          <cell r="C31073">
            <v>2015</v>
          </cell>
          <cell r="D31073" t="str">
            <v>402200  Medical Aid Employer Contributions</v>
          </cell>
          <cell r="E31073" t="str">
            <v>District 8</v>
          </cell>
          <cell r="F31073" t="str">
            <v>Water</v>
          </cell>
        </row>
        <row r="31074">
          <cell r="B31074">
            <v>5764.24</v>
          </cell>
          <cell r="C31074">
            <v>2015</v>
          </cell>
          <cell r="D31074" t="str">
            <v>402200  Medical Aid Employer Contributions</v>
          </cell>
          <cell r="E31074" t="str">
            <v>District 8</v>
          </cell>
          <cell r="F31074" t="str">
            <v>Water</v>
          </cell>
        </row>
        <row r="31075">
          <cell r="B31075">
            <v>79257.48</v>
          </cell>
          <cell r="C31075">
            <v>2015</v>
          </cell>
          <cell r="D31075" t="str">
            <v>402200  Medical Aid Employer Contributions</v>
          </cell>
          <cell r="E31075" t="str">
            <v>District 8</v>
          </cell>
          <cell r="F31075" t="str">
            <v>Water</v>
          </cell>
        </row>
        <row r="31076">
          <cell r="B31076">
            <v>583885.93000000005</v>
          </cell>
          <cell r="C31076">
            <v>2015</v>
          </cell>
          <cell r="D31076" t="str">
            <v>402200  Medical Aid Employer Contributions</v>
          </cell>
          <cell r="E31076" t="str">
            <v>District 8</v>
          </cell>
          <cell r="F31076" t="str">
            <v>Water</v>
          </cell>
        </row>
        <row r="31077">
          <cell r="B31077">
            <v>674499.9</v>
          </cell>
          <cell r="C31077">
            <v>2015</v>
          </cell>
          <cell r="D31077" t="str">
            <v>402200  Medical Aid Employer Contributions</v>
          </cell>
          <cell r="E31077" t="str">
            <v>District 8</v>
          </cell>
          <cell r="F31077" t="str">
            <v>Water</v>
          </cell>
        </row>
        <row r="31078">
          <cell r="B31078">
            <v>5622731.0999999996</v>
          </cell>
          <cell r="C31078">
            <v>2015</v>
          </cell>
          <cell r="D31078" t="str">
            <v>402200  Medical Aid Employer Contributions</v>
          </cell>
          <cell r="E31078" t="str">
            <v>District 8</v>
          </cell>
          <cell r="F31078" t="str">
            <v>Water</v>
          </cell>
        </row>
        <row r="31079">
          <cell r="B31079">
            <v>1653660.45</v>
          </cell>
          <cell r="C31079">
            <v>2015</v>
          </cell>
          <cell r="D31079" t="str">
            <v>402200  Medical Aid Employer Contributions</v>
          </cell>
          <cell r="E31079" t="str">
            <v>District 1</v>
          </cell>
          <cell r="F31079" t="str">
            <v>Water</v>
          </cell>
        </row>
        <row r="31080">
          <cell r="B31080">
            <v>3.16</v>
          </cell>
          <cell r="C31080">
            <v>2015</v>
          </cell>
          <cell r="D31080" t="str">
            <v>402200  Medical Aid Employer Contributions</v>
          </cell>
          <cell r="E31080" t="str">
            <v>Informal Settlements</v>
          </cell>
          <cell r="F31080" t="str">
            <v>Sewer</v>
          </cell>
        </row>
        <row r="31081">
          <cell r="B31081">
            <v>118001.07</v>
          </cell>
          <cell r="C31081">
            <v>2015</v>
          </cell>
          <cell r="D31081" t="str">
            <v>402200  Medical Aid Employer Contributions</v>
          </cell>
          <cell r="E31081" t="str">
            <v>Informal Settlements</v>
          </cell>
          <cell r="F31081" t="str">
            <v>Sewer</v>
          </cell>
        </row>
        <row r="31082">
          <cell r="B31082">
            <v>1330131.42</v>
          </cell>
          <cell r="C31082">
            <v>2015</v>
          </cell>
          <cell r="D31082" t="str">
            <v>402200  Medical Aid Employer Contributions</v>
          </cell>
          <cell r="E31082" t="str">
            <v>District 1</v>
          </cell>
          <cell r="F31082" t="str">
            <v>Sewer</v>
          </cell>
        </row>
        <row r="31083">
          <cell r="B31083">
            <v>714127.26</v>
          </cell>
          <cell r="C31083">
            <v>2015</v>
          </cell>
          <cell r="D31083" t="str">
            <v>402200  Medical Aid Employer Contributions</v>
          </cell>
          <cell r="E31083" t="str">
            <v>District 7</v>
          </cell>
          <cell r="F31083" t="str">
            <v>Sewer</v>
          </cell>
        </row>
        <row r="31084">
          <cell r="B31084">
            <v>277254.02</v>
          </cell>
          <cell r="C31084">
            <v>2015</v>
          </cell>
          <cell r="D31084" t="str">
            <v>402200  Medical Aid Employer Contributions</v>
          </cell>
          <cell r="E31084" t="str">
            <v>District 6</v>
          </cell>
          <cell r="F31084" t="str">
            <v>Sewer</v>
          </cell>
        </row>
        <row r="31085">
          <cell r="B31085">
            <v>24944.99</v>
          </cell>
          <cell r="C31085">
            <v>2015</v>
          </cell>
          <cell r="D31085" t="str">
            <v>402200  Medical Aid Employer Contributions</v>
          </cell>
          <cell r="E31085" t="str">
            <v>TOC</v>
          </cell>
          <cell r="F31085" t="str">
            <v>Sewer</v>
          </cell>
        </row>
        <row r="31086">
          <cell r="B31086">
            <v>635855.30000000005</v>
          </cell>
          <cell r="C31086">
            <v>2015</v>
          </cell>
          <cell r="D31086" t="str">
            <v>402200  Medical Aid Employer Contributions</v>
          </cell>
          <cell r="E31086" t="str">
            <v>District 3</v>
          </cell>
          <cell r="F31086" t="str">
            <v>Sewer</v>
          </cell>
        </row>
        <row r="31087">
          <cell r="B31087">
            <v>721473.3</v>
          </cell>
          <cell r="C31087">
            <v>2015</v>
          </cell>
          <cell r="D31087" t="str">
            <v>402200  Medical Aid Employer Contributions</v>
          </cell>
          <cell r="E31087" t="str">
            <v>District 4</v>
          </cell>
          <cell r="F31087" t="str">
            <v>Sewer</v>
          </cell>
        </row>
        <row r="31088">
          <cell r="B31088">
            <v>944884.5</v>
          </cell>
          <cell r="C31088">
            <v>2015</v>
          </cell>
          <cell r="D31088" t="str">
            <v>402200  Medical Aid Employer Contributions</v>
          </cell>
          <cell r="E31088" t="str">
            <v>District 4</v>
          </cell>
          <cell r="F31088" t="str">
            <v>Sewer</v>
          </cell>
        </row>
        <row r="31089">
          <cell r="B31089">
            <v>493008.12</v>
          </cell>
          <cell r="C31089">
            <v>2015</v>
          </cell>
          <cell r="D31089" t="str">
            <v>402200  Medical Aid Employer Contributions</v>
          </cell>
          <cell r="E31089" t="str">
            <v>District 4</v>
          </cell>
          <cell r="F31089" t="str">
            <v>Sewer</v>
          </cell>
        </row>
        <row r="31090">
          <cell r="B31090">
            <v>442925.78</v>
          </cell>
          <cell r="C31090">
            <v>2015</v>
          </cell>
          <cell r="D31090" t="str">
            <v>402200  Medical Aid Employer Contributions</v>
          </cell>
          <cell r="E31090" t="str">
            <v>District 7</v>
          </cell>
          <cell r="F31090" t="str">
            <v>Sewer</v>
          </cell>
        </row>
        <row r="31091">
          <cell r="B31091">
            <v>156160.04999999999</v>
          </cell>
          <cell r="C31091">
            <v>2015</v>
          </cell>
          <cell r="D31091" t="str">
            <v>402200  Medical Aid Employer Contributions</v>
          </cell>
          <cell r="E31091" t="str">
            <v>District 6</v>
          </cell>
          <cell r="F31091" t="str">
            <v>Sewer</v>
          </cell>
        </row>
        <row r="31092">
          <cell r="B31092">
            <v>224966.75</v>
          </cell>
          <cell r="C31092">
            <v>2015</v>
          </cell>
          <cell r="D31092" t="str">
            <v>402200  Medical Aid Employer Contributions</v>
          </cell>
          <cell r="E31092" t="str">
            <v>District 6</v>
          </cell>
          <cell r="F31092" t="str">
            <v>Sewer</v>
          </cell>
        </row>
        <row r="31093">
          <cell r="B31093">
            <v>621023.91</v>
          </cell>
          <cell r="C31093">
            <v>2015</v>
          </cell>
          <cell r="D31093" t="str">
            <v>402200  Medical Aid Employer Contributions</v>
          </cell>
          <cell r="E31093" t="str">
            <v>District 6</v>
          </cell>
          <cell r="F31093" t="str">
            <v>Sewer</v>
          </cell>
        </row>
        <row r="31094">
          <cell r="B31094">
            <v>21477.599999999999</v>
          </cell>
          <cell r="C31094">
            <v>2015</v>
          </cell>
          <cell r="D31094" t="str">
            <v>402200  Medical Aid Employer Contributions</v>
          </cell>
          <cell r="E31094" t="str">
            <v>District 7</v>
          </cell>
          <cell r="F31094" t="str">
            <v>Sewer</v>
          </cell>
        </row>
        <row r="31095">
          <cell r="B31095">
            <v>0</v>
          </cell>
          <cell r="C31095">
            <v>2015</v>
          </cell>
          <cell r="D31095" t="str">
            <v>402200  Medical Aid Employer Contributions</v>
          </cell>
          <cell r="E31095" t="str">
            <v>District 7</v>
          </cell>
          <cell r="F31095" t="str">
            <v>Sewer</v>
          </cell>
        </row>
        <row r="31096">
          <cell r="B31096">
            <v>352149.75</v>
          </cell>
          <cell r="C31096">
            <v>2015</v>
          </cell>
          <cell r="D31096" t="str">
            <v>402200  Medical Aid Employer Contributions</v>
          </cell>
          <cell r="E31096" t="str">
            <v>Logistics</v>
          </cell>
          <cell r="F31096" t="str">
            <v>Water</v>
          </cell>
        </row>
        <row r="31097">
          <cell r="B31097">
            <v>322448.31</v>
          </cell>
          <cell r="C31097">
            <v>2015</v>
          </cell>
          <cell r="D31097" t="str">
            <v>402200  Medical Aid Employer Contributions</v>
          </cell>
          <cell r="E31097" t="str">
            <v>Informal Settlements</v>
          </cell>
          <cell r="F31097" t="str">
            <v>Water</v>
          </cell>
        </row>
        <row r="31098">
          <cell r="B31098">
            <v>185762</v>
          </cell>
          <cell r="C31098">
            <v>2015</v>
          </cell>
          <cell r="D31098" t="str">
            <v>402200  Medical Aid Employer Contributions</v>
          </cell>
          <cell r="E31098" t="str">
            <v>Planning &amp; Design</v>
          </cell>
          <cell r="F31098" t="str">
            <v>Water</v>
          </cell>
        </row>
        <row r="31099">
          <cell r="B31099">
            <v>1536688.4</v>
          </cell>
          <cell r="C31099">
            <v>2015</v>
          </cell>
          <cell r="D31099" t="str">
            <v>402200  Medical Aid Employer Contributions</v>
          </cell>
          <cell r="E31099" t="str">
            <v>TOC</v>
          </cell>
          <cell r="F31099" t="str">
            <v>Water</v>
          </cell>
        </row>
        <row r="31100">
          <cell r="B31100">
            <v>1389223.2</v>
          </cell>
          <cell r="C31100">
            <v>2015</v>
          </cell>
          <cell r="D31100" t="str">
            <v>402200  Medical Aid Employer Contributions</v>
          </cell>
          <cell r="E31100" t="str">
            <v>Informal Settlements</v>
          </cell>
          <cell r="F31100" t="str">
            <v>Water</v>
          </cell>
        </row>
        <row r="31101">
          <cell r="B31101">
            <v>564911.1</v>
          </cell>
          <cell r="C31101">
            <v>2015</v>
          </cell>
          <cell r="D31101" t="str">
            <v>402200  Medical Aid Employer Contributions</v>
          </cell>
          <cell r="E31101" t="str">
            <v>TOC</v>
          </cell>
          <cell r="F31101" t="str">
            <v>Water</v>
          </cell>
        </row>
        <row r="31102">
          <cell r="B31102">
            <v>183081.43</v>
          </cell>
          <cell r="C31102">
            <v>2015</v>
          </cell>
          <cell r="D31102" t="str">
            <v>402200  Medical Aid Employer Contributions</v>
          </cell>
          <cell r="E31102" t="str">
            <v>Logistics</v>
          </cell>
          <cell r="F31102" t="str">
            <v>Water</v>
          </cell>
        </row>
        <row r="31103">
          <cell r="B31103">
            <v>576325.78</v>
          </cell>
          <cell r="C31103">
            <v>2015</v>
          </cell>
          <cell r="D31103" t="str">
            <v>402200  Medical Aid Employer Contributions</v>
          </cell>
          <cell r="E31103" t="str">
            <v>Logistics</v>
          </cell>
          <cell r="F31103" t="str">
            <v>Water</v>
          </cell>
        </row>
        <row r="31104">
          <cell r="B31104">
            <v>956772.36</v>
          </cell>
          <cell r="C31104">
            <v>2015</v>
          </cell>
          <cell r="D31104" t="str">
            <v>402200  Medical Aid Employer Contributions</v>
          </cell>
          <cell r="E31104" t="str">
            <v>Logistics</v>
          </cell>
          <cell r="F31104" t="str">
            <v>Water</v>
          </cell>
        </row>
        <row r="31105">
          <cell r="B31105">
            <v>346066.76</v>
          </cell>
          <cell r="C31105">
            <v>2015</v>
          </cell>
          <cell r="D31105" t="str">
            <v>402200  Medical Aid Employer Contributions</v>
          </cell>
          <cell r="E31105" t="str">
            <v>Logistics</v>
          </cell>
          <cell r="F31105" t="str">
            <v>Water</v>
          </cell>
        </row>
        <row r="31106">
          <cell r="B31106">
            <v>682408.48</v>
          </cell>
          <cell r="C31106">
            <v>2015</v>
          </cell>
          <cell r="D31106" t="str">
            <v>402200  Medical Aid Employer Contributions</v>
          </cell>
          <cell r="E31106" t="str">
            <v>Logistics</v>
          </cell>
          <cell r="F31106" t="str">
            <v>Water</v>
          </cell>
        </row>
        <row r="31107">
          <cell r="B31107">
            <v>219441.33</v>
          </cell>
          <cell r="C31107">
            <v>2015</v>
          </cell>
          <cell r="D31107" t="str">
            <v>402200  Medical Aid Employer Contributions</v>
          </cell>
          <cell r="E31107" t="str">
            <v>District 1</v>
          </cell>
          <cell r="F31107" t="str">
            <v>Water</v>
          </cell>
        </row>
        <row r="31108">
          <cell r="B31108">
            <v>266109.21000000002</v>
          </cell>
          <cell r="C31108">
            <v>2015</v>
          </cell>
          <cell r="D31108" t="str">
            <v>402200  Medical Aid Employer Contributions</v>
          </cell>
          <cell r="E31108" t="str">
            <v>District 1</v>
          </cell>
          <cell r="F31108" t="str">
            <v>Water</v>
          </cell>
        </row>
        <row r="31109">
          <cell r="B31109">
            <v>8688.33</v>
          </cell>
          <cell r="C31109">
            <v>2015</v>
          </cell>
          <cell r="D31109" t="str">
            <v>402200  Medical Aid Employer Contributions</v>
          </cell>
          <cell r="E31109" t="str">
            <v>District 1</v>
          </cell>
          <cell r="F31109" t="str">
            <v>Water</v>
          </cell>
        </row>
        <row r="31110">
          <cell r="B31110">
            <v>351792.97</v>
          </cell>
          <cell r="C31110">
            <v>2015</v>
          </cell>
          <cell r="D31110" t="str">
            <v>402400  Pension Scheme Employer Contribution</v>
          </cell>
          <cell r="E31110" t="str">
            <v>District 6</v>
          </cell>
          <cell r="F31110" t="str">
            <v>Water</v>
          </cell>
        </row>
        <row r="31111">
          <cell r="B31111">
            <v>301150.5</v>
          </cell>
          <cell r="C31111">
            <v>2015</v>
          </cell>
          <cell r="D31111" t="str">
            <v>402400  Pension Scheme Employer Contribution</v>
          </cell>
          <cell r="E31111" t="str">
            <v>District 8</v>
          </cell>
          <cell r="F31111" t="str">
            <v>Water</v>
          </cell>
        </row>
        <row r="31112">
          <cell r="B31112">
            <v>940218.37</v>
          </cell>
          <cell r="C31112">
            <v>2015</v>
          </cell>
          <cell r="D31112" t="str">
            <v>402400  Pension Scheme Employer Contribution</v>
          </cell>
          <cell r="E31112" t="str">
            <v>District 8</v>
          </cell>
          <cell r="F31112" t="str">
            <v>Water</v>
          </cell>
        </row>
        <row r="31113">
          <cell r="B31113">
            <v>270875.28000000003</v>
          </cell>
          <cell r="C31113">
            <v>2015</v>
          </cell>
          <cell r="D31113" t="str">
            <v>402400  Pension Scheme Employer Contribution</v>
          </cell>
          <cell r="E31113" t="str">
            <v>District 6</v>
          </cell>
          <cell r="F31113" t="str">
            <v>Water</v>
          </cell>
        </row>
        <row r="31114">
          <cell r="B31114">
            <v>220288.16</v>
          </cell>
          <cell r="C31114">
            <v>2015</v>
          </cell>
          <cell r="D31114" t="str">
            <v>402400  Pension Scheme Employer Contribution</v>
          </cell>
          <cell r="E31114" t="str">
            <v>District 3</v>
          </cell>
          <cell r="F31114" t="str">
            <v>Water</v>
          </cell>
        </row>
        <row r="31115">
          <cell r="B31115">
            <v>342219.31</v>
          </cell>
          <cell r="C31115">
            <v>2015</v>
          </cell>
          <cell r="D31115" t="str">
            <v>402400  Pension Scheme Employer Contribution</v>
          </cell>
          <cell r="E31115" t="str">
            <v>District 3</v>
          </cell>
          <cell r="F31115" t="str">
            <v>Water</v>
          </cell>
        </row>
        <row r="31116">
          <cell r="B31116">
            <v>1288.57</v>
          </cell>
          <cell r="C31116">
            <v>2015</v>
          </cell>
          <cell r="D31116" t="str">
            <v>402400  Pension Scheme Employer Contribution</v>
          </cell>
          <cell r="E31116" t="str">
            <v>District 3</v>
          </cell>
          <cell r="F31116" t="str">
            <v>Water</v>
          </cell>
        </row>
        <row r="31117">
          <cell r="B31117">
            <v>757109.42</v>
          </cell>
          <cell r="C31117">
            <v>2015</v>
          </cell>
          <cell r="D31117" t="str">
            <v>402400  Pension Scheme Employer Contribution</v>
          </cell>
          <cell r="E31117" t="str">
            <v>District 3</v>
          </cell>
          <cell r="F31117" t="str">
            <v>Water</v>
          </cell>
        </row>
        <row r="31118">
          <cell r="B31118">
            <v>102064.19</v>
          </cell>
          <cell r="C31118">
            <v>2015</v>
          </cell>
          <cell r="D31118" t="str">
            <v>402400  Pension Scheme Employer Contribution</v>
          </cell>
          <cell r="E31118" t="str">
            <v>District 4</v>
          </cell>
          <cell r="F31118" t="str">
            <v>Water</v>
          </cell>
        </row>
        <row r="31119">
          <cell r="B31119">
            <v>1126837.73</v>
          </cell>
          <cell r="C31119">
            <v>2015</v>
          </cell>
          <cell r="D31119" t="str">
            <v>402400  Pension Scheme Employer Contribution</v>
          </cell>
          <cell r="E31119" t="str">
            <v>District 4</v>
          </cell>
          <cell r="F31119" t="str">
            <v>Water</v>
          </cell>
        </row>
        <row r="31120">
          <cell r="B31120">
            <v>1164229.44</v>
          </cell>
          <cell r="C31120">
            <v>2015</v>
          </cell>
          <cell r="D31120" t="str">
            <v>402400  Pension Scheme Employer Contribution</v>
          </cell>
          <cell r="E31120" t="str">
            <v>District 4</v>
          </cell>
          <cell r="F31120" t="str">
            <v>Water</v>
          </cell>
        </row>
        <row r="31121">
          <cell r="B31121">
            <v>1118946.55</v>
          </cell>
          <cell r="C31121">
            <v>2015</v>
          </cell>
          <cell r="D31121" t="str">
            <v>402400  Pension Scheme Employer Contribution</v>
          </cell>
          <cell r="E31121" t="str">
            <v>District 4</v>
          </cell>
          <cell r="F31121" t="str">
            <v>Water</v>
          </cell>
        </row>
        <row r="31122">
          <cell r="B31122">
            <v>521490.22</v>
          </cell>
          <cell r="C31122">
            <v>2015</v>
          </cell>
          <cell r="D31122" t="str">
            <v>402400  Pension Scheme Employer Contribution</v>
          </cell>
          <cell r="E31122" t="str">
            <v>District 4</v>
          </cell>
          <cell r="F31122" t="str">
            <v>Water</v>
          </cell>
        </row>
        <row r="31123">
          <cell r="B31123">
            <v>-1116.6600000000001</v>
          </cell>
          <cell r="C31123">
            <v>2015</v>
          </cell>
          <cell r="D31123" t="str">
            <v>402400  Pension Scheme Employer Contribution</v>
          </cell>
          <cell r="E31123" t="str">
            <v>District 8</v>
          </cell>
          <cell r="F31123" t="str">
            <v>Water</v>
          </cell>
        </row>
        <row r="31124">
          <cell r="B31124">
            <v>-0.75</v>
          </cell>
          <cell r="C31124">
            <v>2015</v>
          </cell>
          <cell r="D31124" t="str">
            <v>402400  Pension Scheme Employer Contribution</v>
          </cell>
          <cell r="E31124" t="str">
            <v>District 8</v>
          </cell>
          <cell r="F31124" t="str">
            <v>Water</v>
          </cell>
        </row>
        <row r="31125">
          <cell r="B31125">
            <v>8.16</v>
          </cell>
          <cell r="C31125">
            <v>2015</v>
          </cell>
          <cell r="D31125" t="str">
            <v>402400  Pension Scheme Employer Contribution</v>
          </cell>
          <cell r="E31125" t="str">
            <v>District 1</v>
          </cell>
          <cell r="F31125" t="str">
            <v>Water</v>
          </cell>
        </row>
        <row r="31126">
          <cell r="B31126">
            <v>194624.85</v>
          </cell>
          <cell r="C31126">
            <v>2015</v>
          </cell>
          <cell r="D31126" t="str">
            <v>402400  Pension Scheme Employer Contribution</v>
          </cell>
          <cell r="E31126" t="str">
            <v>District 6</v>
          </cell>
          <cell r="F31126" t="str">
            <v>Water</v>
          </cell>
        </row>
        <row r="31127">
          <cell r="B31127">
            <v>1535200.08</v>
          </cell>
          <cell r="C31127">
            <v>2015</v>
          </cell>
          <cell r="D31127" t="str">
            <v>402400  Pension Scheme Employer Contribution</v>
          </cell>
          <cell r="E31127" t="str">
            <v>District 6</v>
          </cell>
          <cell r="F31127" t="str">
            <v>Water</v>
          </cell>
        </row>
        <row r="31128">
          <cell r="B31128">
            <v>25414.23</v>
          </cell>
          <cell r="C31128">
            <v>2015</v>
          </cell>
          <cell r="D31128" t="str">
            <v>402400  Pension Scheme Employer Contribution</v>
          </cell>
          <cell r="E31128" t="str">
            <v>District 6</v>
          </cell>
          <cell r="F31128" t="str">
            <v>Water</v>
          </cell>
        </row>
        <row r="31129">
          <cell r="B31129">
            <v>333339.78000000003</v>
          </cell>
          <cell r="C31129">
            <v>2015</v>
          </cell>
          <cell r="D31129" t="str">
            <v>402400  Pension Scheme Employer Contribution</v>
          </cell>
          <cell r="E31129" t="str">
            <v>District 6</v>
          </cell>
          <cell r="F31129" t="str">
            <v>Water</v>
          </cell>
        </row>
        <row r="31130">
          <cell r="B31130">
            <v>746409.84</v>
          </cell>
          <cell r="C31130">
            <v>2015</v>
          </cell>
          <cell r="D31130" t="str">
            <v>402400  Pension Scheme Employer Contribution</v>
          </cell>
          <cell r="E31130" t="str">
            <v>District 6</v>
          </cell>
          <cell r="F31130" t="str">
            <v>Water</v>
          </cell>
        </row>
        <row r="31131">
          <cell r="B31131">
            <v>997859.15</v>
          </cell>
          <cell r="C31131">
            <v>2015</v>
          </cell>
          <cell r="D31131" t="str">
            <v>402400  Pension Scheme Employer Contribution</v>
          </cell>
          <cell r="E31131" t="str">
            <v>District 6</v>
          </cell>
          <cell r="F31131" t="str">
            <v>Water</v>
          </cell>
        </row>
        <row r="31132">
          <cell r="B31132">
            <v>725893.36</v>
          </cell>
          <cell r="C31132">
            <v>2015</v>
          </cell>
          <cell r="D31132" t="str">
            <v>402400  Pension Scheme Employer Contribution</v>
          </cell>
          <cell r="E31132" t="str">
            <v>District 8</v>
          </cell>
          <cell r="F31132" t="str">
            <v>Water</v>
          </cell>
        </row>
        <row r="31133">
          <cell r="B31133">
            <v>2154464.41</v>
          </cell>
          <cell r="C31133">
            <v>2015</v>
          </cell>
          <cell r="D31133" t="str">
            <v>402400  Pension Scheme Employer Contribution</v>
          </cell>
          <cell r="E31133" t="str">
            <v>District 8</v>
          </cell>
          <cell r="F31133" t="str">
            <v>Water</v>
          </cell>
        </row>
        <row r="31134">
          <cell r="B31134">
            <v>0</v>
          </cell>
          <cell r="C31134">
            <v>2015</v>
          </cell>
          <cell r="D31134" t="str">
            <v>402400  Pension Scheme Employer Contribution</v>
          </cell>
          <cell r="E31134" t="str">
            <v>District 8</v>
          </cell>
          <cell r="F31134" t="str">
            <v>Water</v>
          </cell>
        </row>
        <row r="31135">
          <cell r="B31135">
            <v>32262.51</v>
          </cell>
          <cell r="C31135">
            <v>2015</v>
          </cell>
          <cell r="D31135" t="str">
            <v>402400  Pension Scheme Employer Contribution</v>
          </cell>
          <cell r="E31135" t="str">
            <v>District 8</v>
          </cell>
          <cell r="F31135" t="str">
            <v>Water</v>
          </cell>
        </row>
        <row r="31136">
          <cell r="B31136">
            <v>114244.51</v>
          </cell>
          <cell r="C31136">
            <v>2015</v>
          </cell>
          <cell r="D31136" t="str">
            <v>402400  Pension Scheme Employer Contribution</v>
          </cell>
          <cell r="E31136" t="str">
            <v>District 8</v>
          </cell>
          <cell r="F31136" t="str">
            <v>Water</v>
          </cell>
        </row>
        <row r="31137">
          <cell r="B31137">
            <v>729296.62</v>
          </cell>
          <cell r="C31137">
            <v>2015</v>
          </cell>
          <cell r="D31137" t="str">
            <v>402400  Pension Scheme Employer Contribution</v>
          </cell>
          <cell r="E31137" t="str">
            <v>District 8</v>
          </cell>
          <cell r="F31137" t="str">
            <v>Water</v>
          </cell>
        </row>
        <row r="31138">
          <cell r="B31138">
            <v>745809.8</v>
          </cell>
          <cell r="C31138">
            <v>2015</v>
          </cell>
          <cell r="D31138" t="str">
            <v>402400  Pension Scheme Employer Contribution</v>
          </cell>
          <cell r="E31138" t="str">
            <v>District 8</v>
          </cell>
          <cell r="F31138" t="str">
            <v>Water</v>
          </cell>
        </row>
        <row r="31139">
          <cell r="B31139">
            <v>6796324.4400000004</v>
          </cell>
          <cell r="C31139">
            <v>2015</v>
          </cell>
          <cell r="D31139" t="str">
            <v>402400  Pension Scheme Employer Contribution</v>
          </cell>
          <cell r="E31139" t="str">
            <v>District 8</v>
          </cell>
          <cell r="F31139" t="str">
            <v>Water</v>
          </cell>
        </row>
        <row r="31140">
          <cell r="B31140">
            <v>1879380.86</v>
          </cell>
          <cell r="C31140">
            <v>2015</v>
          </cell>
          <cell r="D31140" t="str">
            <v>402400  Pension Scheme Employer Contribution</v>
          </cell>
          <cell r="E31140" t="str">
            <v>District 1</v>
          </cell>
          <cell r="F31140" t="str">
            <v>Water</v>
          </cell>
        </row>
        <row r="31141">
          <cell r="B31141">
            <v>2.62</v>
          </cell>
          <cell r="C31141">
            <v>2015</v>
          </cell>
          <cell r="D31141" t="str">
            <v>402400  Pension Scheme Employer Contribution</v>
          </cell>
          <cell r="E31141" t="str">
            <v>Informal Settlements</v>
          </cell>
          <cell r="F31141" t="str">
            <v>Sewer</v>
          </cell>
        </row>
        <row r="31142">
          <cell r="B31142">
            <v>261485.62</v>
          </cell>
          <cell r="C31142">
            <v>2015</v>
          </cell>
          <cell r="D31142" t="str">
            <v>402400  Pension Scheme Employer Contribution</v>
          </cell>
          <cell r="E31142" t="str">
            <v>Informal Settlements</v>
          </cell>
          <cell r="F31142" t="str">
            <v>Sewer</v>
          </cell>
        </row>
        <row r="31143">
          <cell r="B31143">
            <v>1905978.98</v>
          </cell>
          <cell r="C31143">
            <v>2015</v>
          </cell>
          <cell r="D31143" t="str">
            <v>402400  Pension Scheme Employer Contribution</v>
          </cell>
          <cell r="E31143" t="str">
            <v>District 1</v>
          </cell>
          <cell r="F31143" t="str">
            <v>Sewer</v>
          </cell>
        </row>
        <row r="31144">
          <cell r="B31144">
            <v>1010028.09</v>
          </cell>
          <cell r="C31144">
            <v>2015</v>
          </cell>
          <cell r="D31144" t="str">
            <v>402400  Pension Scheme Employer Contribution</v>
          </cell>
          <cell r="E31144" t="str">
            <v>District 7</v>
          </cell>
          <cell r="F31144" t="str">
            <v>Sewer</v>
          </cell>
        </row>
        <row r="31145">
          <cell r="B31145">
            <v>334113.13</v>
          </cell>
          <cell r="C31145">
            <v>2015</v>
          </cell>
          <cell r="D31145" t="str">
            <v>402400  Pension Scheme Employer Contribution</v>
          </cell>
          <cell r="E31145" t="str">
            <v>District 6</v>
          </cell>
          <cell r="F31145" t="str">
            <v>Sewer</v>
          </cell>
        </row>
        <row r="31146">
          <cell r="B31146">
            <v>31340.03</v>
          </cell>
          <cell r="C31146">
            <v>2015</v>
          </cell>
          <cell r="D31146" t="str">
            <v>402400  Pension Scheme Employer Contribution</v>
          </cell>
          <cell r="E31146" t="str">
            <v>TOC</v>
          </cell>
          <cell r="F31146" t="str">
            <v>Sewer</v>
          </cell>
        </row>
        <row r="31147">
          <cell r="B31147">
            <v>754772.46</v>
          </cell>
          <cell r="C31147">
            <v>2015</v>
          </cell>
          <cell r="D31147" t="str">
            <v>402400  Pension Scheme Employer Contribution</v>
          </cell>
          <cell r="E31147" t="str">
            <v>District 3</v>
          </cell>
          <cell r="F31147" t="str">
            <v>Sewer</v>
          </cell>
        </row>
        <row r="31148">
          <cell r="B31148">
            <v>1097847.75</v>
          </cell>
          <cell r="C31148">
            <v>2015</v>
          </cell>
          <cell r="D31148" t="str">
            <v>402400  Pension Scheme Employer Contribution</v>
          </cell>
          <cell r="E31148" t="str">
            <v>District 4</v>
          </cell>
          <cell r="F31148" t="str">
            <v>Sewer</v>
          </cell>
        </row>
        <row r="31149">
          <cell r="B31149">
            <v>776977.76</v>
          </cell>
          <cell r="C31149">
            <v>2015</v>
          </cell>
          <cell r="D31149" t="str">
            <v>402400  Pension Scheme Employer Contribution</v>
          </cell>
          <cell r="E31149" t="str">
            <v>District 4</v>
          </cell>
          <cell r="F31149" t="str">
            <v>Sewer</v>
          </cell>
        </row>
        <row r="31150">
          <cell r="B31150">
            <v>502359.93</v>
          </cell>
          <cell r="C31150">
            <v>2015</v>
          </cell>
          <cell r="D31150" t="str">
            <v>402400  Pension Scheme Employer Contribution</v>
          </cell>
          <cell r="E31150" t="str">
            <v>District 4</v>
          </cell>
          <cell r="F31150" t="str">
            <v>Sewer</v>
          </cell>
        </row>
        <row r="31151">
          <cell r="B31151">
            <v>575513.21</v>
          </cell>
          <cell r="C31151">
            <v>2015</v>
          </cell>
          <cell r="D31151" t="str">
            <v>402400  Pension Scheme Employer Contribution</v>
          </cell>
          <cell r="E31151" t="str">
            <v>District 7</v>
          </cell>
          <cell r="F31151" t="str">
            <v>Sewer</v>
          </cell>
        </row>
        <row r="31152">
          <cell r="B31152">
            <v>214405.44</v>
          </cell>
          <cell r="C31152">
            <v>2015</v>
          </cell>
          <cell r="D31152" t="str">
            <v>402400  Pension Scheme Employer Contribution</v>
          </cell>
          <cell r="E31152" t="str">
            <v>District 6</v>
          </cell>
          <cell r="F31152" t="str">
            <v>Sewer</v>
          </cell>
        </row>
        <row r="31153">
          <cell r="B31153">
            <v>229776.86</v>
          </cell>
          <cell r="C31153">
            <v>2015</v>
          </cell>
          <cell r="D31153" t="str">
            <v>402400  Pension Scheme Employer Contribution</v>
          </cell>
          <cell r="E31153" t="str">
            <v>District 6</v>
          </cell>
          <cell r="F31153" t="str">
            <v>Sewer</v>
          </cell>
        </row>
        <row r="31154">
          <cell r="B31154">
            <v>600037.71</v>
          </cell>
          <cell r="C31154">
            <v>2015</v>
          </cell>
          <cell r="D31154" t="str">
            <v>402400  Pension Scheme Employer Contribution</v>
          </cell>
          <cell r="E31154" t="str">
            <v>District 6</v>
          </cell>
          <cell r="F31154" t="str">
            <v>Sewer</v>
          </cell>
        </row>
        <row r="31155">
          <cell r="B31155">
            <v>46127.28</v>
          </cell>
          <cell r="C31155">
            <v>2015</v>
          </cell>
          <cell r="D31155" t="str">
            <v>402400  Pension Scheme Employer Contribution</v>
          </cell>
          <cell r="E31155" t="str">
            <v>District 7</v>
          </cell>
          <cell r="F31155" t="str">
            <v>Sewer</v>
          </cell>
        </row>
        <row r="31156">
          <cell r="B31156">
            <v>0</v>
          </cell>
          <cell r="C31156">
            <v>2015</v>
          </cell>
          <cell r="D31156" t="str">
            <v>402400  Pension Scheme Employer Contribution</v>
          </cell>
          <cell r="E31156" t="str">
            <v>District 7</v>
          </cell>
          <cell r="F31156" t="str">
            <v>Sewer</v>
          </cell>
        </row>
        <row r="31157">
          <cell r="B31157">
            <v>683650</v>
          </cell>
          <cell r="C31157">
            <v>2015</v>
          </cell>
          <cell r="D31157" t="str">
            <v>402400  Pension Scheme Employer Contribution</v>
          </cell>
          <cell r="E31157" t="str">
            <v>Logistics</v>
          </cell>
          <cell r="F31157" t="str">
            <v>Water</v>
          </cell>
        </row>
        <row r="31158">
          <cell r="B31158">
            <v>382548.46</v>
          </cell>
          <cell r="C31158">
            <v>2015</v>
          </cell>
          <cell r="D31158" t="str">
            <v>402400  Pension Scheme Employer Contribution</v>
          </cell>
          <cell r="E31158" t="str">
            <v>Informal Settlements</v>
          </cell>
          <cell r="F31158" t="str">
            <v>Water</v>
          </cell>
        </row>
        <row r="31159">
          <cell r="B31159">
            <v>509192.2</v>
          </cell>
          <cell r="C31159">
            <v>2015</v>
          </cell>
          <cell r="D31159" t="str">
            <v>402400  Pension Scheme Employer Contribution</v>
          </cell>
          <cell r="E31159" t="str">
            <v>Planning &amp; Design</v>
          </cell>
          <cell r="F31159" t="str">
            <v>Water</v>
          </cell>
        </row>
        <row r="31160">
          <cell r="B31160">
            <v>2521935.09</v>
          </cell>
          <cell r="C31160">
            <v>2015</v>
          </cell>
          <cell r="D31160" t="str">
            <v>402400  Pension Scheme Employer Contribution</v>
          </cell>
          <cell r="E31160" t="str">
            <v>TOC</v>
          </cell>
          <cell r="F31160" t="str">
            <v>Water</v>
          </cell>
        </row>
        <row r="31161">
          <cell r="B31161">
            <v>1996998.46</v>
          </cell>
          <cell r="C31161">
            <v>2015</v>
          </cell>
          <cell r="D31161" t="str">
            <v>402400  Pension Scheme Employer Contribution</v>
          </cell>
          <cell r="E31161" t="str">
            <v>Informal Settlements</v>
          </cell>
          <cell r="F31161" t="str">
            <v>Water</v>
          </cell>
        </row>
        <row r="31162">
          <cell r="B31162">
            <v>989583.52</v>
          </cell>
          <cell r="C31162">
            <v>2015</v>
          </cell>
          <cell r="D31162" t="str">
            <v>402400  Pension Scheme Employer Contribution</v>
          </cell>
          <cell r="E31162" t="str">
            <v>TOC</v>
          </cell>
          <cell r="F31162" t="str">
            <v>Water</v>
          </cell>
        </row>
        <row r="31163">
          <cell r="B31163">
            <v>390786.78</v>
          </cell>
          <cell r="C31163">
            <v>2015</v>
          </cell>
          <cell r="D31163" t="str">
            <v>402400  Pension Scheme Employer Contribution</v>
          </cell>
          <cell r="E31163" t="str">
            <v>Logistics</v>
          </cell>
          <cell r="F31163" t="str">
            <v>Water</v>
          </cell>
        </row>
        <row r="31164">
          <cell r="B31164">
            <v>656374.72</v>
          </cell>
          <cell r="C31164">
            <v>2015</v>
          </cell>
          <cell r="D31164" t="str">
            <v>402400  Pension Scheme Employer Contribution</v>
          </cell>
          <cell r="E31164" t="str">
            <v>Logistics</v>
          </cell>
          <cell r="F31164" t="str">
            <v>Water</v>
          </cell>
        </row>
        <row r="31165">
          <cell r="B31165">
            <v>1200799.47</v>
          </cell>
          <cell r="C31165">
            <v>2015</v>
          </cell>
          <cell r="D31165" t="str">
            <v>402400  Pension Scheme Employer Contribution</v>
          </cell>
          <cell r="E31165" t="str">
            <v>Logistics</v>
          </cell>
          <cell r="F31165" t="str">
            <v>Water</v>
          </cell>
        </row>
        <row r="31166">
          <cell r="B31166">
            <v>392583.67</v>
          </cell>
          <cell r="C31166">
            <v>2015</v>
          </cell>
          <cell r="D31166" t="str">
            <v>402400  Pension Scheme Employer Contribution</v>
          </cell>
          <cell r="E31166" t="str">
            <v>Logistics</v>
          </cell>
          <cell r="F31166" t="str">
            <v>Water</v>
          </cell>
        </row>
        <row r="31167">
          <cell r="B31167">
            <v>871240.96</v>
          </cell>
          <cell r="C31167">
            <v>2015</v>
          </cell>
          <cell r="D31167" t="str">
            <v>402400  Pension Scheme Employer Contribution</v>
          </cell>
          <cell r="E31167" t="str">
            <v>Logistics</v>
          </cell>
          <cell r="F31167" t="str">
            <v>Water</v>
          </cell>
        </row>
        <row r="31168">
          <cell r="B31168">
            <v>364561.33</v>
          </cell>
          <cell r="C31168">
            <v>2015</v>
          </cell>
          <cell r="D31168" t="str">
            <v>402400  Pension Scheme Employer Contribution</v>
          </cell>
          <cell r="E31168" t="str">
            <v>District 1</v>
          </cell>
          <cell r="F31168" t="str">
            <v>Water</v>
          </cell>
        </row>
        <row r="31169">
          <cell r="B31169">
            <v>687130.69</v>
          </cell>
          <cell r="C31169">
            <v>2015</v>
          </cell>
          <cell r="D31169" t="str">
            <v>402400  Pension Scheme Employer Contribution</v>
          </cell>
          <cell r="E31169" t="str">
            <v>District 1</v>
          </cell>
          <cell r="F31169" t="str">
            <v>Water</v>
          </cell>
        </row>
        <row r="31170">
          <cell r="B31170">
            <v>16683.759999999998</v>
          </cell>
          <cell r="C31170">
            <v>2015</v>
          </cell>
          <cell r="D31170" t="str">
            <v>402400  Pension Scheme Employer Contribution</v>
          </cell>
          <cell r="E31170" t="str">
            <v>District 1</v>
          </cell>
          <cell r="F31170" t="str">
            <v>Water</v>
          </cell>
        </row>
        <row r="31171">
          <cell r="B31171">
            <v>15859.93</v>
          </cell>
          <cell r="C31171">
            <v>2015</v>
          </cell>
          <cell r="D31171" t="str">
            <v>402500  Unemployment Insurance Employer Contribu</v>
          </cell>
          <cell r="E31171" t="str">
            <v>District 6</v>
          </cell>
          <cell r="F31171" t="str">
            <v>Water</v>
          </cell>
        </row>
        <row r="31172">
          <cell r="B31172">
            <v>14831.41</v>
          </cell>
          <cell r="C31172">
            <v>2015</v>
          </cell>
          <cell r="D31172" t="str">
            <v>402500  Unemployment Insurance Employer Contribu</v>
          </cell>
          <cell r="E31172" t="str">
            <v>District 8</v>
          </cell>
          <cell r="F31172" t="str">
            <v>Water</v>
          </cell>
        </row>
        <row r="31173">
          <cell r="B31173">
            <v>71905.38</v>
          </cell>
          <cell r="C31173">
            <v>2015</v>
          </cell>
          <cell r="D31173" t="str">
            <v>402500  Unemployment Insurance Employer Contribu</v>
          </cell>
          <cell r="E31173" t="str">
            <v>District 8</v>
          </cell>
          <cell r="F31173" t="str">
            <v>Water</v>
          </cell>
        </row>
        <row r="31174">
          <cell r="B31174">
            <v>20622.509999999998</v>
          </cell>
          <cell r="C31174">
            <v>2015</v>
          </cell>
          <cell r="D31174" t="str">
            <v>402500  Unemployment Insurance Employer Contribu</v>
          </cell>
          <cell r="E31174" t="str">
            <v>District 6</v>
          </cell>
          <cell r="F31174" t="str">
            <v>Water</v>
          </cell>
        </row>
        <row r="31175">
          <cell r="B31175">
            <v>12486.93</v>
          </cell>
          <cell r="C31175">
            <v>2015</v>
          </cell>
          <cell r="D31175" t="str">
            <v>402500  Unemployment Insurance Employer Contribu</v>
          </cell>
          <cell r="E31175" t="str">
            <v>District 3</v>
          </cell>
          <cell r="F31175" t="str">
            <v>Water</v>
          </cell>
        </row>
        <row r="31176">
          <cell r="B31176">
            <v>10404.16</v>
          </cell>
          <cell r="C31176">
            <v>2015</v>
          </cell>
          <cell r="D31176" t="str">
            <v>402500  Unemployment Insurance Employer Contribu</v>
          </cell>
          <cell r="E31176" t="str">
            <v>District 3</v>
          </cell>
          <cell r="F31176" t="str">
            <v>Water</v>
          </cell>
        </row>
        <row r="31177">
          <cell r="B31177">
            <v>91.39</v>
          </cell>
          <cell r="C31177">
            <v>2015</v>
          </cell>
          <cell r="D31177" t="str">
            <v>402500  Unemployment Insurance Employer Contribu</v>
          </cell>
          <cell r="E31177" t="str">
            <v>District 3</v>
          </cell>
          <cell r="F31177" t="str">
            <v>Water</v>
          </cell>
        </row>
        <row r="31178">
          <cell r="B31178">
            <v>51177.919999999998</v>
          </cell>
          <cell r="C31178">
            <v>2015</v>
          </cell>
          <cell r="D31178" t="str">
            <v>402500  Unemployment Insurance Employer Contribu</v>
          </cell>
          <cell r="E31178" t="str">
            <v>District 3</v>
          </cell>
          <cell r="F31178" t="str">
            <v>Water</v>
          </cell>
        </row>
        <row r="31179">
          <cell r="B31179">
            <v>3271.84</v>
          </cell>
          <cell r="C31179">
            <v>2015</v>
          </cell>
          <cell r="D31179" t="str">
            <v>402500  Unemployment Insurance Employer Contribu</v>
          </cell>
          <cell r="E31179" t="str">
            <v>District 4</v>
          </cell>
          <cell r="F31179" t="str">
            <v>Water</v>
          </cell>
        </row>
        <row r="31180">
          <cell r="B31180">
            <v>40946.86</v>
          </cell>
          <cell r="C31180">
            <v>2015</v>
          </cell>
          <cell r="D31180" t="str">
            <v>402500  Unemployment Insurance Employer Contribu</v>
          </cell>
          <cell r="E31180" t="str">
            <v>District 4</v>
          </cell>
          <cell r="F31180" t="str">
            <v>Water</v>
          </cell>
        </row>
        <row r="31181">
          <cell r="B31181">
            <v>82344.009999999995</v>
          </cell>
          <cell r="C31181">
            <v>2015</v>
          </cell>
          <cell r="D31181" t="str">
            <v>402500  Unemployment Insurance Employer Contribu</v>
          </cell>
          <cell r="E31181" t="str">
            <v>District 4</v>
          </cell>
          <cell r="F31181" t="str">
            <v>Water</v>
          </cell>
        </row>
        <row r="31182">
          <cell r="B31182">
            <v>67651.13</v>
          </cell>
          <cell r="C31182">
            <v>2015</v>
          </cell>
          <cell r="D31182" t="str">
            <v>402500  Unemployment Insurance Employer Contribu</v>
          </cell>
          <cell r="E31182" t="str">
            <v>District 4</v>
          </cell>
          <cell r="F31182" t="str">
            <v>Water</v>
          </cell>
        </row>
        <row r="31183">
          <cell r="B31183">
            <v>35263.129999999997</v>
          </cell>
          <cell r="C31183">
            <v>2015</v>
          </cell>
          <cell r="D31183" t="str">
            <v>402500  Unemployment Insurance Employer Contribu</v>
          </cell>
          <cell r="E31183" t="str">
            <v>District 4</v>
          </cell>
          <cell r="F31183" t="str">
            <v>Water</v>
          </cell>
        </row>
        <row r="31184">
          <cell r="B31184">
            <v>-81.75</v>
          </cell>
          <cell r="C31184">
            <v>2015</v>
          </cell>
          <cell r="D31184" t="str">
            <v>402500  Unemployment Insurance Employer Contribu</v>
          </cell>
          <cell r="E31184" t="str">
            <v>District 8</v>
          </cell>
          <cell r="F31184" t="str">
            <v>Water</v>
          </cell>
        </row>
        <row r="31185">
          <cell r="B31185">
            <v>7766.89</v>
          </cell>
          <cell r="C31185">
            <v>2015</v>
          </cell>
          <cell r="D31185" t="str">
            <v>402500  Unemployment Insurance Employer Contribu</v>
          </cell>
          <cell r="E31185" t="str">
            <v>District 6</v>
          </cell>
          <cell r="F31185" t="str">
            <v>Water</v>
          </cell>
        </row>
        <row r="31186">
          <cell r="B31186">
            <v>65423.519999999997</v>
          </cell>
          <cell r="C31186">
            <v>2015</v>
          </cell>
          <cell r="D31186" t="str">
            <v>402500  Unemployment Insurance Employer Contribu</v>
          </cell>
          <cell r="E31186" t="str">
            <v>District 6</v>
          </cell>
          <cell r="F31186" t="str">
            <v>Water</v>
          </cell>
        </row>
        <row r="31187">
          <cell r="B31187">
            <v>1990.25</v>
          </cell>
          <cell r="C31187">
            <v>2015</v>
          </cell>
          <cell r="D31187" t="str">
            <v>402500  Unemployment Insurance Employer Contribu</v>
          </cell>
          <cell r="E31187" t="str">
            <v>District 6</v>
          </cell>
          <cell r="F31187" t="str">
            <v>Water</v>
          </cell>
        </row>
        <row r="31188">
          <cell r="B31188">
            <v>22015.91</v>
          </cell>
          <cell r="C31188">
            <v>2015</v>
          </cell>
          <cell r="D31188" t="str">
            <v>402500  Unemployment Insurance Employer Contribu</v>
          </cell>
          <cell r="E31188" t="str">
            <v>District 6</v>
          </cell>
          <cell r="F31188" t="str">
            <v>Water</v>
          </cell>
        </row>
        <row r="31189">
          <cell r="B31189">
            <v>58612.58</v>
          </cell>
          <cell r="C31189">
            <v>2015</v>
          </cell>
          <cell r="D31189" t="str">
            <v>402500  Unemployment Insurance Employer Contribu</v>
          </cell>
          <cell r="E31189" t="str">
            <v>District 6</v>
          </cell>
          <cell r="F31189" t="str">
            <v>Water</v>
          </cell>
        </row>
        <row r="31190">
          <cell r="B31190">
            <v>75905.89</v>
          </cell>
          <cell r="C31190">
            <v>2015</v>
          </cell>
          <cell r="D31190" t="str">
            <v>402500  Unemployment Insurance Employer Contribu</v>
          </cell>
          <cell r="E31190" t="str">
            <v>District 6</v>
          </cell>
          <cell r="F31190" t="str">
            <v>Water</v>
          </cell>
        </row>
        <row r="31191">
          <cell r="B31191">
            <v>30808.12</v>
          </cell>
          <cell r="C31191">
            <v>2015</v>
          </cell>
          <cell r="D31191" t="str">
            <v>402500  Unemployment Insurance Employer Contribu</v>
          </cell>
          <cell r="E31191" t="str">
            <v>District 8</v>
          </cell>
          <cell r="F31191" t="str">
            <v>Water</v>
          </cell>
        </row>
        <row r="31192">
          <cell r="B31192">
            <v>147981.85</v>
          </cell>
          <cell r="C31192">
            <v>2015</v>
          </cell>
          <cell r="D31192" t="str">
            <v>402500  Unemployment Insurance Employer Contribu</v>
          </cell>
          <cell r="E31192" t="str">
            <v>District 8</v>
          </cell>
          <cell r="F31192" t="str">
            <v>Water</v>
          </cell>
        </row>
        <row r="31193">
          <cell r="B31193">
            <v>904.57</v>
          </cell>
          <cell r="C31193">
            <v>2015</v>
          </cell>
          <cell r="D31193" t="str">
            <v>402500  Unemployment Insurance Employer Contribu</v>
          </cell>
          <cell r="E31193" t="str">
            <v>District 8</v>
          </cell>
          <cell r="F31193" t="str">
            <v>Water</v>
          </cell>
        </row>
        <row r="31194">
          <cell r="B31194">
            <v>8817.7099999999991</v>
          </cell>
          <cell r="C31194">
            <v>2015</v>
          </cell>
          <cell r="D31194" t="str">
            <v>402500  Unemployment Insurance Employer Contribu</v>
          </cell>
          <cell r="E31194" t="str">
            <v>District 8</v>
          </cell>
          <cell r="F31194" t="str">
            <v>Water</v>
          </cell>
        </row>
        <row r="31195">
          <cell r="B31195">
            <v>52506.71</v>
          </cell>
          <cell r="C31195">
            <v>2015</v>
          </cell>
          <cell r="D31195" t="str">
            <v>402500  Unemployment Insurance Employer Contribu</v>
          </cell>
          <cell r="E31195" t="str">
            <v>District 8</v>
          </cell>
          <cell r="F31195" t="str">
            <v>Water</v>
          </cell>
        </row>
        <row r="31196">
          <cell r="B31196">
            <v>55326.8</v>
          </cell>
          <cell r="C31196">
            <v>2015</v>
          </cell>
          <cell r="D31196" t="str">
            <v>402500  Unemployment Insurance Employer Contribu</v>
          </cell>
          <cell r="E31196" t="str">
            <v>District 8</v>
          </cell>
          <cell r="F31196" t="str">
            <v>Water</v>
          </cell>
        </row>
        <row r="31197">
          <cell r="B31197">
            <v>452753.27</v>
          </cell>
          <cell r="C31197">
            <v>2015</v>
          </cell>
          <cell r="D31197" t="str">
            <v>402500  Unemployment Insurance Employer Contribu</v>
          </cell>
          <cell r="E31197" t="str">
            <v>District 8</v>
          </cell>
          <cell r="F31197" t="str">
            <v>Water</v>
          </cell>
        </row>
        <row r="31198">
          <cell r="B31198">
            <v>126805.97</v>
          </cell>
          <cell r="C31198">
            <v>2015</v>
          </cell>
          <cell r="D31198" t="str">
            <v>402500  Unemployment Insurance Employer Contribu</v>
          </cell>
          <cell r="E31198" t="str">
            <v>District 1</v>
          </cell>
          <cell r="F31198" t="str">
            <v>Water</v>
          </cell>
        </row>
        <row r="31199">
          <cell r="B31199">
            <v>7436</v>
          </cell>
          <cell r="C31199">
            <v>2015</v>
          </cell>
          <cell r="D31199" t="str">
            <v>402500  Unemployment Insurance Employer Contribu</v>
          </cell>
          <cell r="E31199" t="str">
            <v>Informal Settlements</v>
          </cell>
          <cell r="F31199" t="str">
            <v>Sewer</v>
          </cell>
        </row>
        <row r="31200">
          <cell r="B31200">
            <v>117951.95</v>
          </cell>
          <cell r="C31200">
            <v>2015</v>
          </cell>
          <cell r="D31200" t="str">
            <v>402500  Unemployment Insurance Employer Contribu</v>
          </cell>
          <cell r="E31200" t="str">
            <v>District 1</v>
          </cell>
          <cell r="F31200" t="str">
            <v>Sewer</v>
          </cell>
        </row>
        <row r="31201">
          <cell r="B31201">
            <v>74597.2</v>
          </cell>
          <cell r="C31201">
            <v>2015</v>
          </cell>
          <cell r="D31201" t="str">
            <v>402500  Unemployment Insurance Employer Contribu</v>
          </cell>
          <cell r="E31201" t="str">
            <v>District 7</v>
          </cell>
          <cell r="F31201" t="str">
            <v>Sewer</v>
          </cell>
        </row>
        <row r="31202">
          <cell r="B31202">
            <v>27899.68</v>
          </cell>
          <cell r="C31202">
            <v>2015</v>
          </cell>
          <cell r="D31202" t="str">
            <v>402500  Unemployment Insurance Employer Contribu</v>
          </cell>
          <cell r="E31202" t="str">
            <v>District 6</v>
          </cell>
          <cell r="F31202" t="str">
            <v>Sewer</v>
          </cell>
        </row>
        <row r="31203">
          <cell r="B31203">
            <v>1784.64</v>
          </cell>
          <cell r="C31203">
            <v>2015</v>
          </cell>
          <cell r="D31203" t="str">
            <v>402500  Unemployment Insurance Employer Contribu</v>
          </cell>
          <cell r="E31203" t="str">
            <v>TOC</v>
          </cell>
          <cell r="F31203" t="str">
            <v>Sewer</v>
          </cell>
        </row>
        <row r="31204">
          <cell r="B31204">
            <v>52582.11</v>
          </cell>
          <cell r="C31204">
            <v>2015</v>
          </cell>
          <cell r="D31204" t="str">
            <v>402500  Unemployment Insurance Employer Contribu</v>
          </cell>
          <cell r="E31204" t="str">
            <v>District 3</v>
          </cell>
          <cell r="F31204" t="str">
            <v>Sewer</v>
          </cell>
        </row>
        <row r="31205">
          <cell r="B31205">
            <v>79506.58</v>
          </cell>
          <cell r="C31205">
            <v>2015</v>
          </cell>
          <cell r="D31205" t="str">
            <v>402500  Unemployment Insurance Employer Contribu</v>
          </cell>
          <cell r="E31205" t="str">
            <v>District 4</v>
          </cell>
          <cell r="F31205" t="str">
            <v>Sewer</v>
          </cell>
        </row>
        <row r="31206">
          <cell r="B31206">
            <v>60403.35</v>
          </cell>
          <cell r="C31206">
            <v>2015</v>
          </cell>
          <cell r="D31206" t="str">
            <v>402500  Unemployment Insurance Employer Contribu</v>
          </cell>
          <cell r="E31206" t="str">
            <v>District 4</v>
          </cell>
          <cell r="F31206" t="str">
            <v>Sewer</v>
          </cell>
        </row>
        <row r="31207">
          <cell r="B31207">
            <v>38379.43</v>
          </cell>
          <cell r="C31207">
            <v>2015</v>
          </cell>
          <cell r="D31207" t="str">
            <v>402500  Unemployment Insurance Employer Contribu</v>
          </cell>
          <cell r="E31207" t="str">
            <v>District 4</v>
          </cell>
          <cell r="F31207" t="str">
            <v>Sewer</v>
          </cell>
        </row>
        <row r="31208">
          <cell r="B31208">
            <v>39136.980000000003</v>
          </cell>
          <cell r="C31208">
            <v>2015</v>
          </cell>
          <cell r="D31208" t="str">
            <v>402500  Unemployment Insurance Employer Contribu</v>
          </cell>
          <cell r="E31208" t="str">
            <v>District 7</v>
          </cell>
          <cell r="F31208" t="str">
            <v>Sewer</v>
          </cell>
        </row>
        <row r="31209">
          <cell r="B31209">
            <v>17189.669999999998</v>
          </cell>
          <cell r="C31209">
            <v>2015</v>
          </cell>
          <cell r="D31209" t="str">
            <v>402500  Unemployment Insurance Employer Contribu</v>
          </cell>
          <cell r="E31209" t="str">
            <v>District 6</v>
          </cell>
          <cell r="F31209" t="str">
            <v>Sewer</v>
          </cell>
        </row>
        <row r="31210">
          <cell r="B31210">
            <v>16131.87</v>
          </cell>
          <cell r="C31210">
            <v>2015</v>
          </cell>
          <cell r="D31210" t="str">
            <v>402500  Unemployment Insurance Employer Contribu</v>
          </cell>
          <cell r="E31210" t="str">
            <v>District 6</v>
          </cell>
          <cell r="F31210" t="str">
            <v>Sewer</v>
          </cell>
        </row>
        <row r="31211">
          <cell r="B31211">
            <v>49809.55</v>
          </cell>
          <cell r="C31211">
            <v>2015</v>
          </cell>
          <cell r="D31211" t="str">
            <v>402500  Unemployment Insurance Employer Contribu</v>
          </cell>
          <cell r="E31211" t="str">
            <v>District 6</v>
          </cell>
          <cell r="F31211" t="str">
            <v>Sewer</v>
          </cell>
        </row>
        <row r="31212">
          <cell r="B31212">
            <v>892.32</v>
          </cell>
          <cell r="C31212">
            <v>2015</v>
          </cell>
          <cell r="D31212" t="str">
            <v>402500  Unemployment Insurance Employer Contribu</v>
          </cell>
          <cell r="E31212" t="str">
            <v>District 7</v>
          </cell>
          <cell r="F31212" t="str">
            <v>Sewer</v>
          </cell>
        </row>
        <row r="31213">
          <cell r="B31213">
            <v>40.19</v>
          </cell>
          <cell r="C31213">
            <v>2015</v>
          </cell>
          <cell r="D31213" t="str">
            <v>402500  Unemployment Insurance Employer Contribu</v>
          </cell>
          <cell r="E31213" t="str">
            <v>District 7</v>
          </cell>
          <cell r="F31213" t="str">
            <v>Sewer</v>
          </cell>
        </row>
        <row r="31214">
          <cell r="B31214">
            <v>30268.3</v>
          </cell>
          <cell r="C31214">
            <v>2015</v>
          </cell>
          <cell r="D31214" t="str">
            <v>402500  Unemployment Insurance Employer Contribu</v>
          </cell>
          <cell r="E31214" t="str">
            <v>Logistics</v>
          </cell>
          <cell r="F31214" t="str">
            <v>Water</v>
          </cell>
        </row>
        <row r="31215">
          <cell r="B31215">
            <v>26999.06</v>
          </cell>
          <cell r="C31215">
            <v>2015</v>
          </cell>
          <cell r="D31215" t="str">
            <v>402500  Unemployment Insurance Employer Contribu</v>
          </cell>
          <cell r="E31215" t="str">
            <v>Informal Settlements</v>
          </cell>
          <cell r="F31215" t="str">
            <v>Water</v>
          </cell>
        </row>
        <row r="31216">
          <cell r="B31216">
            <v>12625.44</v>
          </cell>
          <cell r="C31216">
            <v>2015</v>
          </cell>
          <cell r="D31216" t="str">
            <v>402500  Unemployment Insurance Employer Contribu</v>
          </cell>
          <cell r="E31216" t="str">
            <v>Planning &amp; Design</v>
          </cell>
          <cell r="F31216" t="str">
            <v>Water</v>
          </cell>
        </row>
        <row r="31217">
          <cell r="B31217">
            <v>115559.38</v>
          </cell>
          <cell r="C31217">
            <v>2015</v>
          </cell>
          <cell r="D31217" t="str">
            <v>402500  Unemployment Insurance Employer Contribu</v>
          </cell>
          <cell r="E31217" t="str">
            <v>TOC</v>
          </cell>
          <cell r="F31217" t="str">
            <v>Water</v>
          </cell>
        </row>
        <row r="31218">
          <cell r="B31218">
            <v>111849.91</v>
          </cell>
          <cell r="C31218">
            <v>2015</v>
          </cell>
          <cell r="D31218" t="str">
            <v>402500  Unemployment Insurance Employer Contribu</v>
          </cell>
          <cell r="E31218" t="str">
            <v>Informal Settlements</v>
          </cell>
          <cell r="F31218" t="str">
            <v>Water</v>
          </cell>
        </row>
        <row r="31219">
          <cell r="B31219">
            <v>43682.2</v>
          </cell>
          <cell r="C31219">
            <v>2015</v>
          </cell>
          <cell r="D31219" t="str">
            <v>402500  Unemployment Insurance Employer Contribu</v>
          </cell>
          <cell r="E31219" t="str">
            <v>TOC</v>
          </cell>
          <cell r="F31219" t="str">
            <v>Water</v>
          </cell>
        </row>
        <row r="31220">
          <cell r="B31220">
            <v>9337.33</v>
          </cell>
          <cell r="C31220">
            <v>2015</v>
          </cell>
          <cell r="D31220" t="str">
            <v>402500  Unemployment Insurance Employer Contribu</v>
          </cell>
          <cell r="E31220" t="str">
            <v>Logistics</v>
          </cell>
          <cell r="F31220" t="str">
            <v>Water</v>
          </cell>
        </row>
        <row r="31221">
          <cell r="B31221">
            <v>41903.1</v>
          </cell>
          <cell r="C31221">
            <v>2015</v>
          </cell>
          <cell r="D31221" t="str">
            <v>402500  Unemployment Insurance Employer Contribu</v>
          </cell>
          <cell r="E31221" t="str">
            <v>Logistics</v>
          </cell>
          <cell r="F31221" t="str">
            <v>Water</v>
          </cell>
        </row>
        <row r="31222">
          <cell r="B31222">
            <v>76081.279999999999</v>
          </cell>
          <cell r="C31222">
            <v>2015</v>
          </cell>
          <cell r="D31222" t="str">
            <v>402500  Unemployment Insurance Employer Contribu</v>
          </cell>
          <cell r="E31222" t="str">
            <v>Logistics</v>
          </cell>
          <cell r="F31222" t="str">
            <v>Water</v>
          </cell>
        </row>
        <row r="31223">
          <cell r="B31223">
            <v>25964.09</v>
          </cell>
          <cell r="C31223">
            <v>2015</v>
          </cell>
          <cell r="D31223" t="str">
            <v>402500  Unemployment Insurance Employer Contribu</v>
          </cell>
          <cell r="E31223" t="str">
            <v>Logistics</v>
          </cell>
          <cell r="F31223" t="str">
            <v>Water</v>
          </cell>
        </row>
        <row r="31224">
          <cell r="B31224">
            <v>53238.879999999997</v>
          </cell>
          <cell r="C31224">
            <v>2015</v>
          </cell>
          <cell r="D31224" t="str">
            <v>402500  Unemployment Insurance Employer Contribu</v>
          </cell>
          <cell r="E31224" t="str">
            <v>Logistics</v>
          </cell>
          <cell r="F31224" t="str">
            <v>Water</v>
          </cell>
        </row>
        <row r="31225">
          <cell r="B31225">
            <v>19235.25</v>
          </cell>
          <cell r="C31225">
            <v>2015</v>
          </cell>
          <cell r="D31225" t="str">
            <v>402500  Unemployment Insurance Employer Contribu</v>
          </cell>
          <cell r="E31225" t="str">
            <v>District 1</v>
          </cell>
          <cell r="F31225" t="str">
            <v>Water</v>
          </cell>
        </row>
        <row r="31226">
          <cell r="B31226">
            <v>25196.98</v>
          </cell>
          <cell r="C31226">
            <v>2015</v>
          </cell>
          <cell r="D31226" t="str">
            <v>402500  Unemployment Insurance Employer Contribu</v>
          </cell>
          <cell r="E31226" t="str">
            <v>District 1</v>
          </cell>
          <cell r="F31226" t="str">
            <v>Water</v>
          </cell>
        </row>
        <row r="31227">
          <cell r="B31227">
            <v>1505.68</v>
          </cell>
          <cell r="C31227">
            <v>2015</v>
          </cell>
          <cell r="D31227" t="str">
            <v>402500  Unemployment Insurance Employer Contribu</v>
          </cell>
          <cell r="E31227" t="str">
            <v>District 1</v>
          </cell>
          <cell r="F31227" t="str">
            <v>Water</v>
          </cell>
        </row>
        <row r="31228">
          <cell r="B31228">
            <v>7875</v>
          </cell>
          <cell r="C31228">
            <v>2015</v>
          </cell>
          <cell r="D31228" t="str">
            <v>671350  411350 - R&amp;M Chemicals</v>
          </cell>
          <cell r="E31228" t="str">
            <v>District 8</v>
          </cell>
          <cell r="F31228" t="str">
            <v>Water</v>
          </cell>
        </row>
        <row r="31229">
          <cell r="B31229">
            <v>17546.580000000002</v>
          </cell>
          <cell r="C31229">
            <v>2015</v>
          </cell>
          <cell r="D31229" t="str">
            <v>671350  411350 - R&amp;M Chemicals</v>
          </cell>
          <cell r="E31229" t="str">
            <v>District 8</v>
          </cell>
          <cell r="F31229" t="str">
            <v>Water</v>
          </cell>
        </row>
        <row r="31230">
          <cell r="B31230">
            <v>11395</v>
          </cell>
          <cell r="C31230">
            <v>2015</v>
          </cell>
          <cell r="D31230" t="str">
            <v>671350  411350 - R&amp;M Chemicals</v>
          </cell>
          <cell r="E31230" t="str">
            <v>District 6</v>
          </cell>
          <cell r="F31230" t="str">
            <v>Water</v>
          </cell>
        </row>
        <row r="31231">
          <cell r="B31231">
            <v>3848.29</v>
          </cell>
          <cell r="C31231">
            <v>2015</v>
          </cell>
          <cell r="D31231" t="str">
            <v>671350  411350 - R&amp;M Chemicals</v>
          </cell>
          <cell r="E31231" t="str">
            <v>District 3</v>
          </cell>
          <cell r="F31231" t="str">
            <v>Water</v>
          </cell>
        </row>
        <row r="31232">
          <cell r="B31232">
            <v>5409</v>
          </cell>
          <cell r="C31232">
            <v>2015</v>
          </cell>
          <cell r="D31232" t="str">
            <v>671350  411350 - R&amp;M Chemicals</v>
          </cell>
          <cell r="E31232" t="str">
            <v>District 3</v>
          </cell>
          <cell r="F31232" t="str">
            <v>Water</v>
          </cell>
        </row>
        <row r="31233">
          <cell r="B31233">
            <v>847</v>
          </cell>
          <cell r="C31233">
            <v>2015</v>
          </cell>
          <cell r="D31233" t="str">
            <v>671350  411350 - R&amp;M Chemicals</v>
          </cell>
          <cell r="E31233" t="str">
            <v>District 3</v>
          </cell>
          <cell r="F31233" t="str">
            <v>Water</v>
          </cell>
        </row>
        <row r="31234">
          <cell r="B31234">
            <v>13931</v>
          </cell>
          <cell r="C31234">
            <v>2015</v>
          </cell>
          <cell r="D31234" t="str">
            <v>671350  411350 - R&amp;M Chemicals</v>
          </cell>
          <cell r="E31234" t="str">
            <v>District 3</v>
          </cell>
          <cell r="F31234" t="str">
            <v>Water</v>
          </cell>
        </row>
        <row r="31235">
          <cell r="B31235">
            <v>2423.7600000000002</v>
          </cell>
          <cell r="C31235">
            <v>2015</v>
          </cell>
          <cell r="D31235" t="str">
            <v>671350  411350 - R&amp;M Chemicals</v>
          </cell>
          <cell r="E31235" t="str">
            <v>District 4</v>
          </cell>
          <cell r="F31235" t="str">
            <v>Water</v>
          </cell>
        </row>
        <row r="31236">
          <cell r="B31236">
            <v>18580</v>
          </cell>
          <cell r="C31236">
            <v>2015</v>
          </cell>
          <cell r="D31236" t="str">
            <v>671350  411350 - R&amp;M Chemicals</v>
          </cell>
          <cell r="E31236" t="str">
            <v>District 4</v>
          </cell>
          <cell r="F31236" t="str">
            <v>Water</v>
          </cell>
        </row>
        <row r="31237">
          <cell r="B31237">
            <v>3061</v>
          </cell>
          <cell r="C31237">
            <v>2015</v>
          </cell>
          <cell r="D31237" t="str">
            <v>671350  411350 - R&amp;M Chemicals</v>
          </cell>
          <cell r="E31237" t="str">
            <v>District 4</v>
          </cell>
          <cell r="F31237" t="str">
            <v>Water</v>
          </cell>
        </row>
        <row r="31238">
          <cell r="B31238">
            <v>21751.200000000001</v>
          </cell>
          <cell r="C31238">
            <v>2015</v>
          </cell>
          <cell r="D31238" t="str">
            <v>671350  411350 - R&amp;M Chemicals</v>
          </cell>
          <cell r="E31238" t="str">
            <v>District 4</v>
          </cell>
          <cell r="F31238" t="str">
            <v>Water</v>
          </cell>
        </row>
        <row r="31239">
          <cell r="B31239">
            <v>19637</v>
          </cell>
          <cell r="C31239">
            <v>2015</v>
          </cell>
          <cell r="D31239" t="str">
            <v>671350  411350 - R&amp;M Chemicals</v>
          </cell>
          <cell r="E31239" t="str">
            <v>District 4</v>
          </cell>
          <cell r="F31239" t="str">
            <v>Water</v>
          </cell>
        </row>
        <row r="31240">
          <cell r="B31240">
            <v>9078</v>
          </cell>
          <cell r="C31240">
            <v>2015</v>
          </cell>
          <cell r="D31240" t="str">
            <v>671350  411350 - R&amp;M Chemicals</v>
          </cell>
          <cell r="E31240" t="str">
            <v>District 4</v>
          </cell>
          <cell r="F31240" t="str">
            <v>Water</v>
          </cell>
        </row>
        <row r="31241">
          <cell r="B31241">
            <v>355</v>
          </cell>
          <cell r="C31241">
            <v>2015</v>
          </cell>
          <cell r="D31241" t="str">
            <v>671350  411350 - R&amp;M Chemicals</v>
          </cell>
          <cell r="E31241" t="str">
            <v>District 8</v>
          </cell>
          <cell r="F31241" t="str">
            <v>Water</v>
          </cell>
        </row>
        <row r="31242">
          <cell r="B31242">
            <v>469.98</v>
          </cell>
          <cell r="C31242">
            <v>2015</v>
          </cell>
          <cell r="D31242" t="str">
            <v>671350  411350 - R&amp;M Chemicals</v>
          </cell>
          <cell r="E31242" t="str">
            <v>District 8</v>
          </cell>
          <cell r="F31242" t="str">
            <v>Water</v>
          </cell>
        </row>
        <row r="31243">
          <cell r="B31243">
            <v>38.229999999999997</v>
          </cell>
          <cell r="C31243">
            <v>2015</v>
          </cell>
          <cell r="D31243" t="str">
            <v>671350  411350 - R&amp;M Chemicals</v>
          </cell>
          <cell r="E31243" t="str">
            <v>District 1</v>
          </cell>
          <cell r="F31243" t="str">
            <v>Water</v>
          </cell>
        </row>
        <row r="31244">
          <cell r="B31244">
            <v>2217</v>
          </cell>
          <cell r="C31244">
            <v>2015</v>
          </cell>
          <cell r="D31244" t="str">
            <v>671350  411350 - R&amp;M Chemicals</v>
          </cell>
          <cell r="E31244" t="str">
            <v>District 8</v>
          </cell>
          <cell r="F31244" t="str">
            <v>Water</v>
          </cell>
        </row>
        <row r="31245">
          <cell r="B31245">
            <v>3038</v>
          </cell>
          <cell r="C31245">
            <v>2015</v>
          </cell>
          <cell r="D31245" t="str">
            <v>671350  411350 - R&amp;M Chemicals</v>
          </cell>
          <cell r="E31245" t="str">
            <v>District 6</v>
          </cell>
          <cell r="F31245" t="str">
            <v>Water</v>
          </cell>
        </row>
        <row r="31246">
          <cell r="B31246">
            <v>24663</v>
          </cell>
          <cell r="C31246">
            <v>2015</v>
          </cell>
          <cell r="D31246" t="str">
            <v>671350  411350 - R&amp;M Chemicals</v>
          </cell>
          <cell r="E31246" t="str">
            <v>District 6</v>
          </cell>
          <cell r="F31246" t="str">
            <v>Water</v>
          </cell>
        </row>
        <row r="31247">
          <cell r="B31247">
            <v>563</v>
          </cell>
          <cell r="C31247">
            <v>2015</v>
          </cell>
          <cell r="D31247" t="str">
            <v>671350  411350 - R&amp;M Chemicals</v>
          </cell>
          <cell r="E31247" t="str">
            <v>District 6</v>
          </cell>
          <cell r="F31247" t="str">
            <v>Water</v>
          </cell>
        </row>
        <row r="31248">
          <cell r="B31248">
            <v>5936</v>
          </cell>
          <cell r="C31248">
            <v>2015</v>
          </cell>
          <cell r="D31248" t="str">
            <v>671350  411350 - R&amp;M Chemicals</v>
          </cell>
          <cell r="E31248" t="str">
            <v>District 6</v>
          </cell>
          <cell r="F31248" t="str">
            <v>Water</v>
          </cell>
        </row>
        <row r="31249">
          <cell r="B31249">
            <v>12360</v>
          </cell>
          <cell r="C31249">
            <v>2015</v>
          </cell>
          <cell r="D31249" t="str">
            <v>671350  411350 - R&amp;M Chemicals</v>
          </cell>
          <cell r="E31249" t="str">
            <v>District 6</v>
          </cell>
          <cell r="F31249" t="str">
            <v>Water</v>
          </cell>
        </row>
        <row r="31250">
          <cell r="B31250">
            <v>17133.57</v>
          </cell>
          <cell r="C31250">
            <v>2015</v>
          </cell>
          <cell r="D31250" t="str">
            <v>671350  411350 - R&amp;M Chemicals</v>
          </cell>
          <cell r="E31250" t="str">
            <v>District 6</v>
          </cell>
          <cell r="F31250" t="str">
            <v>Water</v>
          </cell>
        </row>
        <row r="31251">
          <cell r="B31251">
            <v>14627</v>
          </cell>
          <cell r="C31251">
            <v>2015</v>
          </cell>
          <cell r="D31251" t="str">
            <v>671350  411350 - R&amp;M Chemicals</v>
          </cell>
          <cell r="E31251" t="str">
            <v>District 8</v>
          </cell>
          <cell r="F31251" t="str">
            <v>Water</v>
          </cell>
        </row>
        <row r="31252">
          <cell r="B31252">
            <v>36398.800000000003</v>
          </cell>
          <cell r="C31252">
            <v>2015</v>
          </cell>
          <cell r="D31252" t="str">
            <v>671350  411350 - R&amp;M Chemicals</v>
          </cell>
          <cell r="E31252" t="str">
            <v>District 8</v>
          </cell>
          <cell r="F31252" t="str">
            <v>Water</v>
          </cell>
        </row>
        <row r="31253">
          <cell r="B31253">
            <v>229</v>
          </cell>
          <cell r="C31253">
            <v>2015</v>
          </cell>
          <cell r="D31253" t="str">
            <v>671350  411350 - R&amp;M Chemicals</v>
          </cell>
          <cell r="E31253" t="str">
            <v>District 8</v>
          </cell>
          <cell r="F31253" t="str">
            <v>Water</v>
          </cell>
        </row>
        <row r="31254">
          <cell r="B31254">
            <v>3528</v>
          </cell>
          <cell r="C31254">
            <v>2015</v>
          </cell>
          <cell r="D31254" t="str">
            <v>671350  411350 - R&amp;M Chemicals</v>
          </cell>
          <cell r="E31254" t="str">
            <v>District 8</v>
          </cell>
          <cell r="F31254" t="str">
            <v>Water</v>
          </cell>
        </row>
        <row r="31255">
          <cell r="B31255">
            <v>34174.67</v>
          </cell>
          <cell r="C31255">
            <v>2015</v>
          </cell>
          <cell r="D31255" t="str">
            <v>671350  411350 - R&amp;M Chemicals</v>
          </cell>
          <cell r="E31255" t="str">
            <v>District 8</v>
          </cell>
          <cell r="F31255" t="str">
            <v>Water</v>
          </cell>
        </row>
        <row r="31256">
          <cell r="B31256">
            <v>17071</v>
          </cell>
          <cell r="C31256">
            <v>2015</v>
          </cell>
          <cell r="D31256" t="str">
            <v>671350  411350 - R&amp;M Chemicals</v>
          </cell>
          <cell r="E31256" t="str">
            <v>District 8</v>
          </cell>
          <cell r="F31256" t="str">
            <v>Water</v>
          </cell>
        </row>
        <row r="31257">
          <cell r="B31257">
            <v>9917</v>
          </cell>
          <cell r="C31257">
            <v>2015</v>
          </cell>
          <cell r="D31257" t="str">
            <v>671350  411350 - R&amp;M Chemicals</v>
          </cell>
          <cell r="E31257" t="str">
            <v>District 8</v>
          </cell>
          <cell r="F31257" t="str">
            <v>Water</v>
          </cell>
        </row>
        <row r="31258">
          <cell r="B31258">
            <v>135990.38</v>
          </cell>
          <cell r="C31258">
            <v>2015</v>
          </cell>
          <cell r="D31258" t="str">
            <v>671350  411350 - R&amp;M Chemicals</v>
          </cell>
          <cell r="E31258" t="str">
            <v>District 8</v>
          </cell>
          <cell r="F31258" t="str">
            <v>Water</v>
          </cell>
        </row>
        <row r="31259">
          <cell r="B31259">
            <v>382.11</v>
          </cell>
          <cell r="C31259">
            <v>2015</v>
          </cell>
          <cell r="D31259" t="str">
            <v>671350  411350 - R&amp;M Chemicals</v>
          </cell>
          <cell r="E31259" t="str">
            <v>Informal Settlements</v>
          </cell>
          <cell r="F31259" t="str">
            <v>Sewer</v>
          </cell>
        </row>
        <row r="31260">
          <cell r="B31260">
            <v>6484</v>
          </cell>
          <cell r="C31260">
            <v>2015</v>
          </cell>
          <cell r="D31260" t="str">
            <v>671350  411350 - R&amp;M Chemicals</v>
          </cell>
          <cell r="E31260" t="str">
            <v>Informal Settlements</v>
          </cell>
          <cell r="F31260" t="str">
            <v>Sewer</v>
          </cell>
        </row>
        <row r="31261">
          <cell r="B31261">
            <v>43359</v>
          </cell>
          <cell r="C31261">
            <v>2015</v>
          </cell>
          <cell r="D31261" t="str">
            <v>671350  411350 - R&amp;M Chemicals</v>
          </cell>
          <cell r="E31261" t="str">
            <v>District 1</v>
          </cell>
          <cell r="F31261" t="str">
            <v>Sewer</v>
          </cell>
        </row>
        <row r="31262">
          <cell r="B31262">
            <v>17320</v>
          </cell>
          <cell r="C31262">
            <v>2015</v>
          </cell>
          <cell r="D31262" t="str">
            <v>671350  411350 - R&amp;M Chemicals</v>
          </cell>
          <cell r="E31262" t="str">
            <v>District 7</v>
          </cell>
          <cell r="F31262" t="str">
            <v>Sewer</v>
          </cell>
        </row>
        <row r="31263">
          <cell r="B31263">
            <v>4612</v>
          </cell>
          <cell r="C31263">
            <v>2015</v>
          </cell>
          <cell r="D31263" t="str">
            <v>671350  411350 - R&amp;M Chemicals</v>
          </cell>
          <cell r="E31263" t="str">
            <v>District 6</v>
          </cell>
          <cell r="F31263" t="str">
            <v>Sewer</v>
          </cell>
        </row>
        <row r="31264">
          <cell r="B31264">
            <v>425</v>
          </cell>
          <cell r="C31264">
            <v>2015</v>
          </cell>
          <cell r="D31264" t="str">
            <v>671350  411350 - R&amp;M Chemicals</v>
          </cell>
          <cell r="E31264" t="str">
            <v>TOC</v>
          </cell>
          <cell r="F31264" t="str">
            <v>Sewer</v>
          </cell>
        </row>
        <row r="31265">
          <cell r="B31265">
            <v>13068</v>
          </cell>
          <cell r="C31265">
            <v>2015</v>
          </cell>
          <cell r="D31265" t="str">
            <v>671350  411350 - R&amp;M Chemicals</v>
          </cell>
          <cell r="E31265" t="str">
            <v>District 3</v>
          </cell>
          <cell r="F31265" t="str">
            <v>Sewer</v>
          </cell>
        </row>
        <row r="31266">
          <cell r="B31266">
            <v>21485.119999999999</v>
          </cell>
          <cell r="C31266">
            <v>2015</v>
          </cell>
          <cell r="D31266" t="str">
            <v>671350  411350 - R&amp;M Chemicals</v>
          </cell>
          <cell r="E31266" t="str">
            <v>District 4</v>
          </cell>
          <cell r="F31266" t="str">
            <v>Sewer</v>
          </cell>
        </row>
        <row r="31267">
          <cell r="B31267">
            <v>17066.71</v>
          </cell>
          <cell r="C31267">
            <v>2015</v>
          </cell>
          <cell r="D31267" t="str">
            <v>671350  411350 - R&amp;M Chemicals</v>
          </cell>
          <cell r="E31267" t="str">
            <v>District 4</v>
          </cell>
          <cell r="F31267" t="str">
            <v>Sewer</v>
          </cell>
        </row>
        <row r="31268">
          <cell r="B31268">
            <v>9275</v>
          </cell>
          <cell r="C31268">
            <v>2015</v>
          </cell>
          <cell r="D31268" t="str">
            <v>671350  411350 - R&amp;M Chemicals</v>
          </cell>
          <cell r="E31268" t="str">
            <v>District 4</v>
          </cell>
          <cell r="F31268" t="str">
            <v>Sewer</v>
          </cell>
        </row>
        <row r="31269">
          <cell r="B31269">
            <v>7037</v>
          </cell>
          <cell r="C31269">
            <v>2015</v>
          </cell>
          <cell r="D31269" t="str">
            <v>671350  411350 - R&amp;M Chemicals</v>
          </cell>
          <cell r="E31269" t="str">
            <v>District 7</v>
          </cell>
          <cell r="F31269" t="str">
            <v>Sewer</v>
          </cell>
        </row>
        <row r="31270">
          <cell r="B31270">
            <v>2529</v>
          </cell>
          <cell r="C31270">
            <v>2015</v>
          </cell>
          <cell r="D31270" t="str">
            <v>671350  411350 - R&amp;M Chemicals</v>
          </cell>
          <cell r="E31270" t="str">
            <v>District 6</v>
          </cell>
          <cell r="F31270" t="str">
            <v>Sewer</v>
          </cell>
        </row>
        <row r="31271">
          <cell r="B31271">
            <v>3373</v>
          </cell>
          <cell r="C31271">
            <v>2015</v>
          </cell>
          <cell r="D31271" t="str">
            <v>671350  411350 - R&amp;M Chemicals</v>
          </cell>
          <cell r="E31271" t="str">
            <v>District 6</v>
          </cell>
          <cell r="F31271" t="str">
            <v>Sewer</v>
          </cell>
        </row>
        <row r="31272">
          <cell r="B31272">
            <v>10168</v>
          </cell>
          <cell r="C31272">
            <v>2015</v>
          </cell>
          <cell r="D31272" t="str">
            <v>671350  411350 - R&amp;M Chemicals</v>
          </cell>
          <cell r="E31272" t="str">
            <v>District 6</v>
          </cell>
          <cell r="F31272" t="str">
            <v>Sewer</v>
          </cell>
        </row>
        <row r="31273">
          <cell r="B31273">
            <v>25</v>
          </cell>
          <cell r="C31273">
            <v>2015</v>
          </cell>
          <cell r="D31273" t="str">
            <v>671350  411350 - R&amp;M Chemicals</v>
          </cell>
          <cell r="E31273" t="str">
            <v>District 7</v>
          </cell>
          <cell r="F31273" t="str">
            <v>Sewer</v>
          </cell>
        </row>
        <row r="31274">
          <cell r="B31274">
            <v>6406</v>
          </cell>
          <cell r="C31274">
            <v>2015</v>
          </cell>
          <cell r="D31274" t="str">
            <v>671350  411350 - R&amp;M Chemicals</v>
          </cell>
          <cell r="E31274" t="str">
            <v>District 7</v>
          </cell>
          <cell r="F31274" t="str">
            <v>Sewer</v>
          </cell>
        </row>
        <row r="31275">
          <cell r="B31275">
            <v>25454</v>
          </cell>
          <cell r="C31275">
            <v>2015</v>
          </cell>
          <cell r="D31275" t="str">
            <v>671350  411350 - R&amp;M Chemicals</v>
          </cell>
          <cell r="E31275" t="str">
            <v>Logistics</v>
          </cell>
          <cell r="F31275" t="str">
            <v>Water</v>
          </cell>
        </row>
        <row r="31276">
          <cell r="B31276">
            <v>7872</v>
          </cell>
          <cell r="C31276">
            <v>2015</v>
          </cell>
          <cell r="D31276" t="str">
            <v>671350  411350 - R&amp;M Chemicals</v>
          </cell>
          <cell r="E31276" t="str">
            <v>Informal Settlements</v>
          </cell>
          <cell r="F31276" t="str">
            <v>Water</v>
          </cell>
        </row>
        <row r="31277">
          <cell r="B31277">
            <v>40496.15</v>
          </cell>
          <cell r="C31277">
            <v>2015</v>
          </cell>
          <cell r="D31277" t="str">
            <v>671350  411350 - R&amp;M Chemicals</v>
          </cell>
          <cell r="E31277" t="str">
            <v>TOC</v>
          </cell>
          <cell r="F31277" t="str">
            <v>Water</v>
          </cell>
        </row>
        <row r="31278">
          <cell r="B31278">
            <v>18835</v>
          </cell>
          <cell r="C31278">
            <v>2015</v>
          </cell>
          <cell r="D31278" t="str">
            <v>671350  411350 - R&amp;M Chemicals</v>
          </cell>
          <cell r="E31278" t="str">
            <v>Informal Settlements</v>
          </cell>
          <cell r="F31278" t="str">
            <v>Water</v>
          </cell>
        </row>
        <row r="31279">
          <cell r="B31279">
            <v>15019.69</v>
          </cell>
          <cell r="C31279">
            <v>2015</v>
          </cell>
          <cell r="D31279" t="str">
            <v>671350  411350 - R&amp;M Chemicals</v>
          </cell>
          <cell r="E31279" t="str">
            <v>TOC</v>
          </cell>
          <cell r="F31279" t="str">
            <v>Water</v>
          </cell>
        </row>
        <row r="31280">
          <cell r="B31280">
            <v>16873</v>
          </cell>
          <cell r="C31280">
            <v>2015</v>
          </cell>
          <cell r="D31280" t="str">
            <v>671350  411350 - R&amp;M Chemicals</v>
          </cell>
          <cell r="E31280" t="str">
            <v>Logistics</v>
          </cell>
          <cell r="F31280" t="str">
            <v>Water</v>
          </cell>
        </row>
        <row r="31281">
          <cell r="B31281">
            <v>9857.1299999999992</v>
          </cell>
          <cell r="C31281">
            <v>2015</v>
          </cell>
          <cell r="D31281" t="str">
            <v>671350  411350 - R&amp;M Chemicals</v>
          </cell>
          <cell r="E31281" t="str">
            <v>Logistics</v>
          </cell>
          <cell r="F31281" t="str">
            <v>Water</v>
          </cell>
        </row>
        <row r="31282">
          <cell r="B31282">
            <v>18234</v>
          </cell>
          <cell r="C31282">
            <v>2015</v>
          </cell>
          <cell r="D31282" t="str">
            <v>671350  411350 - R&amp;M Chemicals</v>
          </cell>
          <cell r="E31282" t="str">
            <v>Logistics</v>
          </cell>
          <cell r="F31282" t="str">
            <v>Water</v>
          </cell>
        </row>
        <row r="31283">
          <cell r="B31283">
            <v>9792</v>
          </cell>
          <cell r="C31283">
            <v>2015</v>
          </cell>
          <cell r="D31283" t="str">
            <v>671350  411350 - R&amp;M Chemicals</v>
          </cell>
          <cell r="E31283" t="str">
            <v>Logistics</v>
          </cell>
          <cell r="F31283" t="str">
            <v>Water</v>
          </cell>
        </row>
        <row r="31284">
          <cell r="B31284">
            <v>15203</v>
          </cell>
          <cell r="C31284">
            <v>2015</v>
          </cell>
          <cell r="D31284" t="str">
            <v>671350  411350 - R&amp;M Chemicals</v>
          </cell>
          <cell r="E31284" t="str">
            <v>Logistics</v>
          </cell>
          <cell r="F31284" t="str">
            <v>Water</v>
          </cell>
        </row>
        <row r="31285">
          <cell r="B31285">
            <v>9118</v>
          </cell>
          <cell r="C31285">
            <v>2015</v>
          </cell>
          <cell r="D31285" t="str">
            <v>671350  411350 - R&amp;M Chemicals</v>
          </cell>
          <cell r="E31285" t="str">
            <v>District 1</v>
          </cell>
          <cell r="F31285" t="str">
            <v>Water</v>
          </cell>
        </row>
        <row r="31286">
          <cell r="B31286">
            <v>13598</v>
          </cell>
          <cell r="C31286">
            <v>2015</v>
          </cell>
          <cell r="D31286" t="str">
            <v>671350  411350 - R&amp;M Chemicals</v>
          </cell>
          <cell r="E31286" t="str">
            <v>District 1</v>
          </cell>
          <cell r="F31286" t="str">
            <v>Water</v>
          </cell>
        </row>
        <row r="31287">
          <cell r="B31287">
            <v>421</v>
          </cell>
          <cell r="C31287">
            <v>2015</v>
          </cell>
          <cell r="D31287" t="str">
            <v>671350  411350 - R&amp;M Chemicals</v>
          </cell>
          <cell r="E31287" t="str">
            <v>District 1</v>
          </cell>
          <cell r="F31287" t="str">
            <v>Water</v>
          </cell>
        </row>
        <row r="31288">
          <cell r="B31288">
            <v>33946</v>
          </cell>
          <cell r="C31288">
            <v>2015</v>
          </cell>
          <cell r="D31288" t="str">
            <v>671350  411350 - R&amp;M Chemicals</v>
          </cell>
          <cell r="E31288" t="str">
            <v>District 1</v>
          </cell>
          <cell r="F31288" t="str">
            <v>Water</v>
          </cell>
        </row>
        <row r="31289">
          <cell r="B31289">
            <v>4275</v>
          </cell>
          <cell r="C31289">
            <v>2015</v>
          </cell>
          <cell r="D31289" t="str">
            <v>671350  411350 - R&amp;M Chemicals</v>
          </cell>
          <cell r="E31289" t="str">
            <v>District 6</v>
          </cell>
          <cell r="F31289" t="str">
            <v>Water</v>
          </cell>
        </row>
        <row r="31290">
          <cell r="B31290">
            <v>856101.37</v>
          </cell>
          <cell r="C31290">
            <v>2015</v>
          </cell>
          <cell r="D31290" t="str">
            <v>671350  411350 - R&amp;M Chemicals</v>
          </cell>
          <cell r="E31290" t="e">
            <v>#N/A</v>
          </cell>
          <cell r="F31290" t="e">
            <v>#VALUE!</v>
          </cell>
        </row>
        <row r="31291">
          <cell r="B31291">
            <v>5250</v>
          </cell>
          <cell r="C31291">
            <v>2015</v>
          </cell>
          <cell r="D31291" t="str">
            <v>671350  411350 - R&amp;M Chemicals</v>
          </cell>
          <cell r="E31291" t="str">
            <v>District 8</v>
          </cell>
          <cell r="F31291" t="str">
            <v>Water</v>
          </cell>
        </row>
        <row r="31292">
          <cell r="B31292">
            <v>11698.74</v>
          </cell>
          <cell r="C31292">
            <v>2015</v>
          </cell>
          <cell r="D31292" t="str">
            <v>671350  411350 - R&amp;M Chemicals</v>
          </cell>
          <cell r="E31292" t="str">
            <v>District 8</v>
          </cell>
          <cell r="F31292" t="str">
            <v>Water</v>
          </cell>
        </row>
        <row r="31293">
          <cell r="B31293">
            <v>7597</v>
          </cell>
          <cell r="C31293">
            <v>2015</v>
          </cell>
          <cell r="D31293" t="str">
            <v>671350  411350 - R&amp;M Chemicals</v>
          </cell>
          <cell r="E31293" t="str">
            <v>District 6</v>
          </cell>
          <cell r="F31293" t="str">
            <v>Water</v>
          </cell>
        </row>
        <row r="31294">
          <cell r="B31294">
            <v>2565.29</v>
          </cell>
          <cell r="C31294">
            <v>2015</v>
          </cell>
          <cell r="D31294" t="str">
            <v>671350  411350 - R&amp;M Chemicals</v>
          </cell>
          <cell r="E31294" t="str">
            <v>District 3</v>
          </cell>
          <cell r="F31294" t="str">
            <v>Water</v>
          </cell>
        </row>
        <row r="31295">
          <cell r="B31295">
            <v>3606</v>
          </cell>
          <cell r="C31295">
            <v>2015</v>
          </cell>
          <cell r="D31295" t="str">
            <v>671350  411350 - R&amp;M Chemicals</v>
          </cell>
          <cell r="E31295" t="str">
            <v>District 3</v>
          </cell>
          <cell r="F31295" t="str">
            <v>Water</v>
          </cell>
        </row>
        <row r="31296">
          <cell r="B31296">
            <v>565</v>
          </cell>
          <cell r="C31296">
            <v>2015</v>
          </cell>
          <cell r="D31296" t="str">
            <v>671350  411350 - R&amp;M Chemicals</v>
          </cell>
          <cell r="E31296" t="str">
            <v>District 3</v>
          </cell>
          <cell r="F31296" t="str">
            <v>Water</v>
          </cell>
        </row>
        <row r="31297">
          <cell r="B31297">
            <v>9287</v>
          </cell>
          <cell r="C31297">
            <v>2015</v>
          </cell>
          <cell r="D31297" t="str">
            <v>671350  411350 - R&amp;M Chemicals</v>
          </cell>
          <cell r="E31297" t="str">
            <v>District 3</v>
          </cell>
          <cell r="F31297" t="str">
            <v>Water</v>
          </cell>
        </row>
        <row r="31298">
          <cell r="B31298">
            <v>1615.94</v>
          </cell>
          <cell r="C31298">
            <v>2015</v>
          </cell>
          <cell r="D31298" t="str">
            <v>671350  411350 - R&amp;M Chemicals</v>
          </cell>
          <cell r="E31298" t="str">
            <v>District 4</v>
          </cell>
          <cell r="F31298" t="str">
            <v>Water</v>
          </cell>
        </row>
        <row r="31299">
          <cell r="B31299">
            <v>12387</v>
          </cell>
          <cell r="C31299">
            <v>2015</v>
          </cell>
          <cell r="D31299" t="str">
            <v>671350  411350 - R&amp;M Chemicals</v>
          </cell>
          <cell r="E31299" t="str">
            <v>District 4</v>
          </cell>
          <cell r="F31299" t="str">
            <v>Water</v>
          </cell>
        </row>
        <row r="31300">
          <cell r="B31300">
            <v>2041</v>
          </cell>
          <cell r="C31300">
            <v>2015</v>
          </cell>
          <cell r="D31300" t="str">
            <v>671350  411350 - R&amp;M Chemicals</v>
          </cell>
          <cell r="E31300" t="str">
            <v>District 4</v>
          </cell>
          <cell r="F31300" t="str">
            <v>Water</v>
          </cell>
        </row>
        <row r="31301">
          <cell r="B31301">
            <v>14501.4</v>
          </cell>
          <cell r="C31301">
            <v>2015</v>
          </cell>
          <cell r="D31301" t="str">
            <v>671350  411350 - R&amp;M Chemicals</v>
          </cell>
          <cell r="E31301" t="str">
            <v>District 4</v>
          </cell>
          <cell r="F31301" t="str">
            <v>Water</v>
          </cell>
        </row>
        <row r="31302">
          <cell r="B31302">
            <v>13090.8</v>
          </cell>
          <cell r="C31302">
            <v>2015</v>
          </cell>
          <cell r="D31302" t="str">
            <v>671350  411350 - R&amp;M Chemicals</v>
          </cell>
          <cell r="E31302" t="str">
            <v>District 4</v>
          </cell>
          <cell r="F31302" t="str">
            <v>Water</v>
          </cell>
        </row>
        <row r="31303">
          <cell r="B31303">
            <v>6052</v>
          </cell>
          <cell r="C31303">
            <v>2015</v>
          </cell>
          <cell r="D31303" t="str">
            <v>671350  411350 - R&amp;M Chemicals</v>
          </cell>
          <cell r="E31303" t="str">
            <v>District 4</v>
          </cell>
          <cell r="F31303" t="str">
            <v>Water</v>
          </cell>
        </row>
        <row r="31304">
          <cell r="B31304">
            <v>237</v>
          </cell>
          <cell r="C31304">
            <v>2015</v>
          </cell>
          <cell r="D31304" t="str">
            <v>671350  411350 - R&amp;M Chemicals</v>
          </cell>
          <cell r="E31304" t="str">
            <v>District 8</v>
          </cell>
          <cell r="F31304" t="str">
            <v>Water</v>
          </cell>
        </row>
        <row r="31305">
          <cell r="B31305">
            <v>312.97000000000003</v>
          </cell>
          <cell r="C31305">
            <v>2015</v>
          </cell>
          <cell r="D31305" t="str">
            <v>671350  411350 - R&amp;M Chemicals</v>
          </cell>
          <cell r="E31305" t="str">
            <v>District 8</v>
          </cell>
          <cell r="F31305" t="str">
            <v>Water</v>
          </cell>
        </row>
        <row r="31306">
          <cell r="B31306">
            <v>25.29</v>
          </cell>
          <cell r="C31306">
            <v>2015</v>
          </cell>
          <cell r="D31306" t="str">
            <v>671350  411350 - R&amp;M Chemicals</v>
          </cell>
          <cell r="E31306" t="str">
            <v>District 1</v>
          </cell>
          <cell r="F31306" t="str">
            <v>Water</v>
          </cell>
        </row>
        <row r="31307">
          <cell r="B31307">
            <v>1478</v>
          </cell>
          <cell r="C31307">
            <v>2015</v>
          </cell>
          <cell r="D31307" t="str">
            <v>671350  411350 - R&amp;M Chemicals</v>
          </cell>
          <cell r="E31307" t="str">
            <v>District 8</v>
          </cell>
          <cell r="F31307" t="str">
            <v>Water</v>
          </cell>
        </row>
        <row r="31308">
          <cell r="B31308">
            <v>2025</v>
          </cell>
          <cell r="C31308">
            <v>2015</v>
          </cell>
          <cell r="D31308" t="str">
            <v>671350  411350 - R&amp;M Chemicals</v>
          </cell>
          <cell r="E31308" t="str">
            <v>District 6</v>
          </cell>
          <cell r="F31308" t="str">
            <v>Water</v>
          </cell>
        </row>
        <row r="31309">
          <cell r="B31309">
            <v>16442</v>
          </cell>
          <cell r="C31309">
            <v>2015</v>
          </cell>
          <cell r="D31309" t="str">
            <v>671350  411350 - R&amp;M Chemicals</v>
          </cell>
          <cell r="E31309" t="str">
            <v>District 6</v>
          </cell>
          <cell r="F31309" t="str">
            <v>Water</v>
          </cell>
        </row>
        <row r="31310">
          <cell r="B31310">
            <v>375</v>
          </cell>
          <cell r="C31310">
            <v>2015</v>
          </cell>
          <cell r="D31310" t="str">
            <v>671350  411350 - R&amp;M Chemicals</v>
          </cell>
          <cell r="E31310" t="str">
            <v>District 6</v>
          </cell>
          <cell r="F31310" t="str">
            <v>Water</v>
          </cell>
        </row>
        <row r="31311">
          <cell r="B31311">
            <v>3957</v>
          </cell>
          <cell r="C31311">
            <v>2015</v>
          </cell>
          <cell r="D31311" t="str">
            <v>671350  411350 - R&amp;M Chemicals</v>
          </cell>
          <cell r="E31311" t="str">
            <v>District 6</v>
          </cell>
          <cell r="F31311" t="str">
            <v>Water</v>
          </cell>
        </row>
        <row r="31312">
          <cell r="B31312">
            <v>8240</v>
          </cell>
          <cell r="C31312">
            <v>2015</v>
          </cell>
          <cell r="D31312" t="str">
            <v>671350  411350 - R&amp;M Chemicals</v>
          </cell>
          <cell r="E31312" t="str">
            <v>District 6</v>
          </cell>
          <cell r="F31312" t="str">
            <v>Water</v>
          </cell>
        </row>
        <row r="31313">
          <cell r="B31313">
            <v>11422.49</v>
          </cell>
          <cell r="C31313">
            <v>2015</v>
          </cell>
          <cell r="D31313" t="str">
            <v>671350  411350 - R&amp;M Chemicals</v>
          </cell>
          <cell r="E31313" t="str">
            <v>District 6</v>
          </cell>
          <cell r="F31313" t="str">
            <v>Water</v>
          </cell>
        </row>
        <row r="31314">
          <cell r="B31314">
            <v>9751</v>
          </cell>
          <cell r="C31314">
            <v>2015</v>
          </cell>
          <cell r="D31314" t="str">
            <v>671350  411350 - R&amp;M Chemicals</v>
          </cell>
          <cell r="E31314" t="str">
            <v>District 8</v>
          </cell>
          <cell r="F31314" t="str">
            <v>Water</v>
          </cell>
        </row>
        <row r="31315">
          <cell r="B31315">
            <v>24265.8</v>
          </cell>
          <cell r="C31315">
            <v>2015</v>
          </cell>
          <cell r="D31315" t="str">
            <v>671350  411350 - R&amp;M Chemicals</v>
          </cell>
          <cell r="E31315" t="str">
            <v>District 8</v>
          </cell>
          <cell r="F31315" t="str">
            <v>Water</v>
          </cell>
        </row>
        <row r="31316">
          <cell r="B31316">
            <v>153</v>
          </cell>
          <cell r="C31316">
            <v>2015</v>
          </cell>
          <cell r="D31316" t="str">
            <v>671350  411350 - R&amp;M Chemicals</v>
          </cell>
          <cell r="E31316" t="str">
            <v>District 8</v>
          </cell>
          <cell r="F31316" t="str">
            <v>Water</v>
          </cell>
        </row>
        <row r="31317">
          <cell r="B31317">
            <v>2352</v>
          </cell>
          <cell r="C31317">
            <v>2015</v>
          </cell>
          <cell r="D31317" t="str">
            <v>671350  411350 - R&amp;M Chemicals</v>
          </cell>
          <cell r="E31317" t="str">
            <v>District 8</v>
          </cell>
          <cell r="F31317" t="str">
            <v>Water</v>
          </cell>
        </row>
        <row r="31318">
          <cell r="B31318">
            <v>22782.37</v>
          </cell>
          <cell r="C31318">
            <v>2015</v>
          </cell>
          <cell r="D31318" t="str">
            <v>671350  411350 - R&amp;M Chemicals</v>
          </cell>
          <cell r="E31318" t="str">
            <v>District 8</v>
          </cell>
          <cell r="F31318" t="str">
            <v>Water</v>
          </cell>
        </row>
        <row r="31319">
          <cell r="B31319">
            <v>11381</v>
          </cell>
          <cell r="C31319">
            <v>2015</v>
          </cell>
          <cell r="D31319" t="str">
            <v>671350  411350 - R&amp;M Chemicals</v>
          </cell>
          <cell r="E31319" t="str">
            <v>District 8</v>
          </cell>
          <cell r="F31319" t="str">
            <v>Water</v>
          </cell>
        </row>
        <row r="31320">
          <cell r="B31320">
            <v>6611</v>
          </cell>
          <cell r="C31320">
            <v>2015</v>
          </cell>
          <cell r="D31320" t="str">
            <v>671350  411350 - R&amp;M Chemicals</v>
          </cell>
          <cell r="E31320" t="str">
            <v>District 8</v>
          </cell>
          <cell r="F31320" t="str">
            <v>Water</v>
          </cell>
        </row>
        <row r="31321">
          <cell r="B31321">
            <v>90659.32</v>
          </cell>
          <cell r="C31321">
            <v>2015</v>
          </cell>
          <cell r="D31321" t="str">
            <v>671350  411350 - R&amp;M Chemicals</v>
          </cell>
          <cell r="E31321" t="str">
            <v>District 8</v>
          </cell>
          <cell r="F31321" t="str">
            <v>Water</v>
          </cell>
        </row>
        <row r="31322">
          <cell r="B31322">
            <v>255.15</v>
          </cell>
          <cell r="C31322">
            <v>2015</v>
          </cell>
          <cell r="D31322" t="str">
            <v>671350  411350 - R&amp;M Chemicals</v>
          </cell>
          <cell r="E31322" t="str">
            <v>Informal Settlements</v>
          </cell>
          <cell r="F31322" t="str">
            <v>Sewer</v>
          </cell>
        </row>
        <row r="31323">
          <cell r="B31323">
            <v>4323</v>
          </cell>
          <cell r="C31323">
            <v>2015</v>
          </cell>
          <cell r="D31323" t="str">
            <v>671350  411350 - R&amp;M Chemicals</v>
          </cell>
          <cell r="E31323" t="str">
            <v>Informal Settlements</v>
          </cell>
          <cell r="F31323" t="str">
            <v>Sewer</v>
          </cell>
        </row>
        <row r="31324">
          <cell r="B31324">
            <v>28906</v>
          </cell>
          <cell r="C31324">
            <v>2015</v>
          </cell>
          <cell r="D31324" t="str">
            <v>671350  411350 - R&amp;M Chemicals</v>
          </cell>
          <cell r="E31324" t="str">
            <v>District 1</v>
          </cell>
          <cell r="F31324" t="str">
            <v>Sewer</v>
          </cell>
        </row>
        <row r="31325">
          <cell r="B31325">
            <v>11547</v>
          </cell>
          <cell r="C31325">
            <v>2015</v>
          </cell>
          <cell r="D31325" t="str">
            <v>671350  411350 - R&amp;M Chemicals</v>
          </cell>
          <cell r="E31325" t="str">
            <v>District 7</v>
          </cell>
          <cell r="F31325" t="str">
            <v>Sewer</v>
          </cell>
        </row>
        <row r="31326">
          <cell r="B31326">
            <v>3075</v>
          </cell>
          <cell r="C31326">
            <v>2015</v>
          </cell>
          <cell r="D31326" t="str">
            <v>671350  411350 - R&amp;M Chemicals</v>
          </cell>
          <cell r="E31326" t="str">
            <v>District 6</v>
          </cell>
          <cell r="F31326" t="str">
            <v>Sewer</v>
          </cell>
        </row>
        <row r="31327">
          <cell r="B31327">
            <v>283</v>
          </cell>
          <cell r="C31327">
            <v>2015</v>
          </cell>
          <cell r="D31327" t="str">
            <v>671350  411350 - R&amp;M Chemicals</v>
          </cell>
          <cell r="E31327" t="str">
            <v>TOC</v>
          </cell>
          <cell r="F31327" t="str">
            <v>Sewer</v>
          </cell>
        </row>
        <row r="31328">
          <cell r="B31328">
            <v>8712</v>
          </cell>
          <cell r="C31328">
            <v>2015</v>
          </cell>
          <cell r="D31328" t="str">
            <v>671350  411350 - R&amp;M Chemicals</v>
          </cell>
          <cell r="E31328" t="str">
            <v>District 3</v>
          </cell>
          <cell r="F31328" t="str">
            <v>Sewer</v>
          </cell>
        </row>
        <row r="31329">
          <cell r="B31329">
            <v>14324.37</v>
          </cell>
          <cell r="C31329">
            <v>2015</v>
          </cell>
          <cell r="D31329" t="str">
            <v>671350  411350 - R&amp;M Chemicals</v>
          </cell>
          <cell r="E31329" t="str">
            <v>District 4</v>
          </cell>
          <cell r="F31329" t="str">
            <v>Sewer</v>
          </cell>
        </row>
        <row r="31330">
          <cell r="B31330">
            <v>11379.1</v>
          </cell>
          <cell r="C31330">
            <v>2015</v>
          </cell>
          <cell r="D31330" t="str">
            <v>671350  411350 - R&amp;M Chemicals</v>
          </cell>
          <cell r="E31330" t="str">
            <v>District 4</v>
          </cell>
          <cell r="F31330" t="str">
            <v>Sewer</v>
          </cell>
        </row>
        <row r="31331">
          <cell r="B31331">
            <v>6183</v>
          </cell>
          <cell r="C31331">
            <v>2015</v>
          </cell>
          <cell r="D31331" t="str">
            <v>671350  411350 - R&amp;M Chemicals</v>
          </cell>
          <cell r="E31331" t="str">
            <v>District 4</v>
          </cell>
          <cell r="F31331" t="str">
            <v>Sewer</v>
          </cell>
        </row>
        <row r="31332">
          <cell r="B31332">
            <v>4691</v>
          </cell>
          <cell r="C31332">
            <v>2015</v>
          </cell>
          <cell r="D31332" t="str">
            <v>671350  411350 - R&amp;M Chemicals</v>
          </cell>
          <cell r="E31332" t="str">
            <v>District 7</v>
          </cell>
          <cell r="F31332" t="str">
            <v>Sewer</v>
          </cell>
        </row>
        <row r="31333">
          <cell r="B31333">
            <v>1686</v>
          </cell>
          <cell r="C31333">
            <v>2015</v>
          </cell>
          <cell r="D31333" t="str">
            <v>671350  411350 - R&amp;M Chemicals</v>
          </cell>
          <cell r="E31333" t="str">
            <v>District 6</v>
          </cell>
          <cell r="F31333" t="str">
            <v>Sewer</v>
          </cell>
        </row>
        <row r="31334">
          <cell r="B31334">
            <v>2249</v>
          </cell>
          <cell r="C31334">
            <v>2015</v>
          </cell>
          <cell r="D31334" t="str">
            <v>671350  411350 - R&amp;M Chemicals</v>
          </cell>
          <cell r="E31334" t="str">
            <v>District 6</v>
          </cell>
          <cell r="F31334" t="str">
            <v>Sewer</v>
          </cell>
        </row>
        <row r="31335">
          <cell r="B31335">
            <v>6779</v>
          </cell>
          <cell r="C31335">
            <v>2015</v>
          </cell>
          <cell r="D31335" t="str">
            <v>671350  411350 - R&amp;M Chemicals</v>
          </cell>
          <cell r="E31335" t="str">
            <v>District 6</v>
          </cell>
          <cell r="F31335" t="str">
            <v>Sewer</v>
          </cell>
        </row>
        <row r="31336">
          <cell r="B31336">
            <v>17</v>
          </cell>
          <cell r="C31336">
            <v>2015</v>
          </cell>
          <cell r="D31336" t="str">
            <v>671350  411350 - R&amp;M Chemicals</v>
          </cell>
          <cell r="E31336" t="str">
            <v>District 7</v>
          </cell>
          <cell r="F31336" t="str">
            <v>Sewer</v>
          </cell>
        </row>
        <row r="31337">
          <cell r="B31337">
            <v>4271</v>
          </cell>
          <cell r="C31337">
            <v>2015</v>
          </cell>
          <cell r="D31337" t="str">
            <v>671350  411350 - R&amp;M Chemicals</v>
          </cell>
          <cell r="E31337" t="str">
            <v>District 7</v>
          </cell>
          <cell r="F31337" t="str">
            <v>Sewer</v>
          </cell>
        </row>
        <row r="31338">
          <cell r="B31338">
            <v>16969</v>
          </cell>
          <cell r="C31338">
            <v>2015</v>
          </cell>
          <cell r="D31338" t="str">
            <v>671350  411350 - R&amp;M Chemicals</v>
          </cell>
          <cell r="E31338" t="str">
            <v>Logistics</v>
          </cell>
          <cell r="F31338" t="str">
            <v>Water</v>
          </cell>
        </row>
        <row r="31339">
          <cell r="B31339">
            <v>5248</v>
          </cell>
          <cell r="C31339">
            <v>2015</v>
          </cell>
          <cell r="D31339" t="str">
            <v>671350  411350 - R&amp;M Chemicals</v>
          </cell>
          <cell r="E31339" t="str">
            <v>Informal Settlements</v>
          </cell>
          <cell r="F31339" t="str">
            <v>Water</v>
          </cell>
        </row>
        <row r="31340">
          <cell r="B31340">
            <v>26998.15</v>
          </cell>
          <cell r="C31340">
            <v>2015</v>
          </cell>
          <cell r="D31340" t="str">
            <v>671350  411350 - R&amp;M Chemicals</v>
          </cell>
          <cell r="E31340" t="str">
            <v>TOC</v>
          </cell>
          <cell r="F31340" t="str">
            <v>Water</v>
          </cell>
        </row>
        <row r="31341">
          <cell r="B31341">
            <v>12557</v>
          </cell>
          <cell r="C31341">
            <v>2015</v>
          </cell>
          <cell r="D31341" t="str">
            <v>671350  411350 - R&amp;M Chemicals</v>
          </cell>
          <cell r="E31341" t="str">
            <v>Informal Settlements</v>
          </cell>
          <cell r="F31341" t="str">
            <v>Water</v>
          </cell>
        </row>
        <row r="31342">
          <cell r="B31342">
            <v>10011.69</v>
          </cell>
          <cell r="C31342">
            <v>2015</v>
          </cell>
          <cell r="D31342" t="str">
            <v>671350  411350 - R&amp;M Chemicals</v>
          </cell>
          <cell r="E31342" t="str">
            <v>TOC</v>
          </cell>
          <cell r="F31342" t="str">
            <v>Water</v>
          </cell>
        </row>
        <row r="31343">
          <cell r="B31343">
            <v>11249</v>
          </cell>
          <cell r="C31343">
            <v>2015</v>
          </cell>
          <cell r="D31343" t="str">
            <v>671350  411350 - R&amp;M Chemicals</v>
          </cell>
          <cell r="E31343" t="str">
            <v>Logistics</v>
          </cell>
          <cell r="F31343" t="str">
            <v>Water</v>
          </cell>
        </row>
        <row r="31344">
          <cell r="B31344">
            <v>6572.4</v>
          </cell>
          <cell r="C31344">
            <v>2015</v>
          </cell>
          <cell r="D31344" t="str">
            <v>671350  411350 - R&amp;M Chemicals</v>
          </cell>
          <cell r="E31344" t="str">
            <v>Logistics</v>
          </cell>
          <cell r="F31344" t="str">
            <v>Water</v>
          </cell>
        </row>
        <row r="31345">
          <cell r="B31345">
            <v>12156</v>
          </cell>
          <cell r="C31345">
            <v>2015</v>
          </cell>
          <cell r="D31345" t="str">
            <v>671350  411350 - R&amp;M Chemicals</v>
          </cell>
          <cell r="E31345" t="str">
            <v>Logistics</v>
          </cell>
          <cell r="F31345" t="str">
            <v>Water</v>
          </cell>
        </row>
        <row r="31346">
          <cell r="B31346">
            <v>6528</v>
          </cell>
          <cell r="C31346">
            <v>2015</v>
          </cell>
          <cell r="D31346" t="str">
            <v>671350  411350 - R&amp;M Chemicals</v>
          </cell>
          <cell r="E31346" t="str">
            <v>Logistics</v>
          </cell>
          <cell r="F31346" t="str">
            <v>Water</v>
          </cell>
        </row>
        <row r="31347">
          <cell r="B31347">
            <v>10135</v>
          </cell>
          <cell r="C31347">
            <v>2015</v>
          </cell>
          <cell r="D31347" t="str">
            <v>671350  411350 - R&amp;M Chemicals</v>
          </cell>
          <cell r="E31347" t="str">
            <v>Logistics</v>
          </cell>
          <cell r="F31347" t="str">
            <v>Water</v>
          </cell>
        </row>
        <row r="31348">
          <cell r="B31348">
            <v>6079</v>
          </cell>
          <cell r="C31348">
            <v>2015</v>
          </cell>
          <cell r="D31348" t="str">
            <v>671350  411350 - R&amp;M Chemicals</v>
          </cell>
          <cell r="E31348" t="str">
            <v>District 1</v>
          </cell>
          <cell r="F31348" t="str">
            <v>Water</v>
          </cell>
        </row>
        <row r="31349">
          <cell r="B31349">
            <v>9065</v>
          </cell>
          <cell r="C31349">
            <v>2015</v>
          </cell>
          <cell r="D31349" t="str">
            <v>671350  411350 - R&amp;M Chemicals</v>
          </cell>
          <cell r="E31349" t="str">
            <v>District 1</v>
          </cell>
          <cell r="F31349" t="str">
            <v>Water</v>
          </cell>
        </row>
        <row r="31350">
          <cell r="B31350">
            <v>281</v>
          </cell>
          <cell r="C31350">
            <v>2015</v>
          </cell>
          <cell r="D31350" t="str">
            <v>671350  411350 - R&amp;M Chemicals</v>
          </cell>
          <cell r="E31350" t="str">
            <v>District 1</v>
          </cell>
          <cell r="F31350" t="str">
            <v>Water</v>
          </cell>
        </row>
        <row r="31351">
          <cell r="B31351">
            <v>22631</v>
          </cell>
          <cell r="C31351">
            <v>2015</v>
          </cell>
          <cell r="D31351" t="str">
            <v>671350  411350 - R&amp;M Chemicals</v>
          </cell>
          <cell r="E31351" t="str">
            <v>District 1</v>
          </cell>
          <cell r="F31351" t="str">
            <v>Water</v>
          </cell>
        </row>
        <row r="31352">
          <cell r="B31352">
            <v>2850</v>
          </cell>
          <cell r="C31352">
            <v>2015</v>
          </cell>
          <cell r="D31352" t="str">
            <v>671350  411350 - R&amp;M Chemicals</v>
          </cell>
          <cell r="E31352" t="str">
            <v>District 6</v>
          </cell>
          <cell r="F31352" t="str">
            <v>Water</v>
          </cell>
        </row>
        <row r="31353">
          <cell r="B31353">
            <v>570738.27</v>
          </cell>
          <cell r="C31353">
            <v>2015</v>
          </cell>
          <cell r="D31353" t="str">
            <v>671350  411350 - R&amp;M Chemicals</v>
          </cell>
          <cell r="E31353" t="e">
            <v>#N/A</v>
          </cell>
          <cell r="F31353" t="e">
            <v>#VALUE!</v>
          </cell>
        </row>
        <row r="31354">
          <cell r="B31354">
            <v>12.47</v>
          </cell>
          <cell r="C31354">
            <v>2015</v>
          </cell>
          <cell r="D31354" t="str">
            <v>671350  411350 - R&amp;M Chemicals</v>
          </cell>
          <cell r="E31354" t="str">
            <v>District 8</v>
          </cell>
          <cell r="F31354" t="str">
            <v>Water</v>
          </cell>
        </row>
        <row r="31355">
          <cell r="B31355">
            <v>21.06</v>
          </cell>
          <cell r="C31355">
            <v>2015</v>
          </cell>
          <cell r="D31355" t="str">
            <v>671350  411350 - R&amp;M Chemicals</v>
          </cell>
          <cell r="E31355" t="str">
            <v>District 8</v>
          </cell>
          <cell r="F31355" t="str">
            <v>Water</v>
          </cell>
        </row>
        <row r="31356">
          <cell r="B31356">
            <v>-0.05</v>
          </cell>
          <cell r="C31356">
            <v>2015</v>
          </cell>
          <cell r="D31356" t="str">
            <v>671350  411350 - R&amp;M Chemicals</v>
          </cell>
          <cell r="E31356" t="str">
            <v>District 8</v>
          </cell>
          <cell r="F31356" t="str">
            <v>Water</v>
          </cell>
        </row>
        <row r="31357">
          <cell r="B31357">
            <v>34.74</v>
          </cell>
          <cell r="C31357">
            <v>2015</v>
          </cell>
          <cell r="D31357" t="str">
            <v>671350  411350 - R&amp;M Chemicals</v>
          </cell>
          <cell r="E31357" t="str">
            <v>District 8</v>
          </cell>
          <cell r="F31357" t="str">
            <v>Water</v>
          </cell>
        </row>
        <row r="31358">
          <cell r="B31358">
            <v>11.92</v>
          </cell>
          <cell r="C31358">
            <v>2015</v>
          </cell>
          <cell r="D31358" t="str">
            <v>671350  411350 - R&amp;M Chemicals</v>
          </cell>
          <cell r="E31358" t="str">
            <v>District 8</v>
          </cell>
          <cell r="F31358" t="str">
            <v>Water</v>
          </cell>
        </row>
        <row r="31359">
          <cell r="B31359">
            <v>-0.01</v>
          </cell>
          <cell r="C31359">
            <v>2015</v>
          </cell>
          <cell r="D31359" t="str">
            <v>671350  411350 - R&amp;M Chemicals</v>
          </cell>
          <cell r="E31359" t="str">
            <v>District 6</v>
          </cell>
          <cell r="F31359" t="str">
            <v>Water</v>
          </cell>
        </row>
        <row r="31360">
          <cell r="B31360">
            <v>14.69</v>
          </cell>
          <cell r="C31360">
            <v>2015</v>
          </cell>
          <cell r="D31360" t="str">
            <v>671350  411350 - R&amp;M Chemicals</v>
          </cell>
          <cell r="E31360" t="str">
            <v>District 6</v>
          </cell>
          <cell r="F31360" t="str">
            <v>Water</v>
          </cell>
        </row>
        <row r="31361">
          <cell r="B31361">
            <v>0.01</v>
          </cell>
          <cell r="C31361">
            <v>2015</v>
          </cell>
          <cell r="D31361" t="str">
            <v>671350  411350 - R&amp;M Chemicals</v>
          </cell>
          <cell r="E31361" t="str">
            <v>District 1</v>
          </cell>
          <cell r="F31361" t="str">
            <v>Water</v>
          </cell>
        </row>
        <row r="31362">
          <cell r="B31362">
            <v>63.35</v>
          </cell>
          <cell r="C31362">
            <v>2015</v>
          </cell>
          <cell r="D31362" t="str">
            <v>671350  411350 - R&amp;M Chemicals</v>
          </cell>
          <cell r="E31362" t="str">
            <v>District 8</v>
          </cell>
          <cell r="F31362" t="str">
            <v>Water</v>
          </cell>
        </row>
        <row r="31363">
          <cell r="B31363">
            <v>-0.03</v>
          </cell>
          <cell r="C31363">
            <v>2015</v>
          </cell>
          <cell r="D31363" t="str">
            <v>671350  411350 - R&amp;M Chemicals</v>
          </cell>
          <cell r="E31363" t="str">
            <v>District 4</v>
          </cell>
          <cell r="F31363" t="str">
            <v>Water</v>
          </cell>
        </row>
        <row r="31364">
          <cell r="B31364">
            <v>0.02</v>
          </cell>
          <cell r="C31364">
            <v>2015</v>
          </cell>
          <cell r="D31364" t="str">
            <v>671350  411350 - R&amp;M Chemicals</v>
          </cell>
          <cell r="E31364" t="str">
            <v>District 4</v>
          </cell>
          <cell r="F31364" t="str">
            <v>Water</v>
          </cell>
        </row>
        <row r="31365">
          <cell r="B31365">
            <v>26.08</v>
          </cell>
          <cell r="C31365">
            <v>2015</v>
          </cell>
          <cell r="D31365" t="str">
            <v>671350  411350 - R&amp;M Chemicals</v>
          </cell>
          <cell r="E31365" t="str">
            <v>District 4</v>
          </cell>
          <cell r="F31365" t="str">
            <v>Water</v>
          </cell>
        </row>
        <row r="31366">
          <cell r="B31366">
            <v>0.02</v>
          </cell>
          <cell r="C31366">
            <v>2015</v>
          </cell>
          <cell r="D31366" t="str">
            <v>671350  411350 - R&amp;M Chemicals</v>
          </cell>
          <cell r="E31366" t="str">
            <v>District 4</v>
          </cell>
          <cell r="F31366" t="str">
            <v>Water</v>
          </cell>
        </row>
        <row r="31367">
          <cell r="B31367">
            <v>123.23</v>
          </cell>
          <cell r="C31367">
            <v>2015</v>
          </cell>
          <cell r="D31367" t="str">
            <v>671350  411350 - R&amp;M Chemicals</v>
          </cell>
          <cell r="E31367" t="str">
            <v>District 3</v>
          </cell>
          <cell r="F31367" t="str">
            <v>Water</v>
          </cell>
        </row>
        <row r="31368">
          <cell r="B31368">
            <v>15.08</v>
          </cell>
          <cell r="C31368">
            <v>2015</v>
          </cell>
          <cell r="D31368" t="str">
            <v>671350  411350 - R&amp;M Chemicals</v>
          </cell>
          <cell r="E31368" t="str">
            <v>District 3</v>
          </cell>
          <cell r="F31368" t="str">
            <v>Water</v>
          </cell>
        </row>
        <row r="31369">
          <cell r="B31369">
            <v>1.1599999999999999</v>
          </cell>
          <cell r="C31369">
            <v>2015</v>
          </cell>
          <cell r="D31369" t="str">
            <v>671350  411350 - R&amp;M Chemicals</v>
          </cell>
          <cell r="E31369" t="str">
            <v>District 6</v>
          </cell>
          <cell r="F31369" t="str">
            <v>Water</v>
          </cell>
        </row>
        <row r="31370">
          <cell r="B31370">
            <v>42.18</v>
          </cell>
          <cell r="C31370">
            <v>2015</v>
          </cell>
          <cell r="D31370" t="str">
            <v>671350  411350 - R&amp;M Chemicals</v>
          </cell>
          <cell r="E31370" t="str">
            <v>District 8</v>
          </cell>
          <cell r="F31370" t="str">
            <v>Water</v>
          </cell>
        </row>
        <row r="31371">
          <cell r="B31371">
            <v>19.59</v>
          </cell>
          <cell r="C31371">
            <v>2015</v>
          </cell>
          <cell r="D31371" t="str">
            <v>671350  411350 - R&amp;M Chemicals</v>
          </cell>
          <cell r="E31371" t="str">
            <v>District 8</v>
          </cell>
          <cell r="F31371" t="str">
            <v>Water</v>
          </cell>
        </row>
        <row r="31372">
          <cell r="B31372">
            <v>20.2</v>
          </cell>
          <cell r="C31372">
            <v>2015</v>
          </cell>
          <cell r="D31372" t="str">
            <v>671350  411350 - R&amp;M Chemicals</v>
          </cell>
          <cell r="E31372" t="str">
            <v>District 1</v>
          </cell>
          <cell r="F31372" t="str">
            <v>Water</v>
          </cell>
        </row>
        <row r="31373">
          <cell r="B31373">
            <v>19.37</v>
          </cell>
          <cell r="C31373">
            <v>2015</v>
          </cell>
          <cell r="D31373" t="str">
            <v>671350  411350 - R&amp;M Chemicals</v>
          </cell>
          <cell r="E31373" t="str">
            <v>Logistics</v>
          </cell>
          <cell r="F31373" t="str">
            <v>Water</v>
          </cell>
        </row>
        <row r="31374">
          <cell r="B31374">
            <v>2.2200000000000002</v>
          </cell>
          <cell r="C31374">
            <v>2015</v>
          </cell>
          <cell r="D31374" t="str">
            <v>671350  411350 - R&amp;M Chemicals</v>
          </cell>
          <cell r="E31374" t="str">
            <v>Logistics</v>
          </cell>
          <cell r="F31374" t="str">
            <v>Water</v>
          </cell>
        </row>
        <row r="31375">
          <cell r="B31375">
            <v>61.71</v>
          </cell>
          <cell r="C31375">
            <v>2015</v>
          </cell>
          <cell r="D31375" t="str">
            <v>671350  411350 - R&amp;M Chemicals</v>
          </cell>
          <cell r="E31375" t="str">
            <v>Logistics</v>
          </cell>
          <cell r="F31375" t="str">
            <v>Water</v>
          </cell>
        </row>
        <row r="31376">
          <cell r="B31376">
            <v>15.41</v>
          </cell>
          <cell r="C31376">
            <v>2015</v>
          </cell>
          <cell r="D31376" t="str">
            <v>671350  411350 - R&amp;M Chemicals</v>
          </cell>
          <cell r="E31376" t="str">
            <v>TOC</v>
          </cell>
          <cell r="F31376" t="str">
            <v>Water</v>
          </cell>
        </row>
        <row r="31377">
          <cell r="B31377">
            <v>22.36</v>
          </cell>
          <cell r="C31377">
            <v>2015</v>
          </cell>
          <cell r="D31377" t="str">
            <v>671350  411350 - R&amp;M Chemicals</v>
          </cell>
          <cell r="E31377" t="str">
            <v>Logistics</v>
          </cell>
          <cell r="F31377" t="str">
            <v>Water</v>
          </cell>
        </row>
        <row r="31378">
          <cell r="B31378">
            <v>1.1599999999999999</v>
          </cell>
          <cell r="C31378">
            <v>2015</v>
          </cell>
          <cell r="D31378" t="str">
            <v>671350  411350 - R&amp;M Chemicals</v>
          </cell>
          <cell r="E31378" t="str">
            <v>District 6</v>
          </cell>
          <cell r="F31378" t="str">
            <v>Sewer</v>
          </cell>
        </row>
        <row r="31379">
          <cell r="B31379">
            <v>8.18</v>
          </cell>
          <cell r="C31379">
            <v>2015</v>
          </cell>
          <cell r="D31379" t="str">
            <v>671350  411350 - R&amp;M Chemicals</v>
          </cell>
          <cell r="E31379" t="str">
            <v>District 4</v>
          </cell>
          <cell r="F31379" t="str">
            <v>Sewer</v>
          </cell>
        </row>
        <row r="31380">
          <cell r="B31380">
            <v>2.1</v>
          </cell>
          <cell r="C31380">
            <v>2015</v>
          </cell>
          <cell r="D31380" t="str">
            <v>671350  411350 - R&amp;M Chemicals</v>
          </cell>
          <cell r="E31380" t="str">
            <v>District 4</v>
          </cell>
          <cell r="F31380" t="str">
            <v>Sewer</v>
          </cell>
        </row>
        <row r="31381">
          <cell r="B31381">
            <v>2.2599999999999998</v>
          </cell>
          <cell r="C31381">
            <v>2015</v>
          </cell>
          <cell r="D31381" t="str">
            <v>671350  411350 - R&amp;M Chemicals</v>
          </cell>
          <cell r="E31381" t="str">
            <v>District 6</v>
          </cell>
          <cell r="F31381" t="str">
            <v>Sewer</v>
          </cell>
        </row>
        <row r="31382">
          <cell r="B31382">
            <v>5.18</v>
          </cell>
          <cell r="C31382">
            <v>2015</v>
          </cell>
          <cell r="D31382" t="str">
            <v>671350  411350 - R&amp;M Chemicals</v>
          </cell>
          <cell r="E31382" t="str">
            <v>District 1</v>
          </cell>
          <cell r="F31382" t="str">
            <v>Sewer</v>
          </cell>
        </row>
        <row r="31383">
          <cell r="B31383">
            <v>11.2</v>
          </cell>
          <cell r="C31383">
            <v>2015</v>
          </cell>
          <cell r="D31383" t="str">
            <v>671350  411350 - R&amp;M Chemicals</v>
          </cell>
          <cell r="E31383" t="str">
            <v>Informal Settlements</v>
          </cell>
          <cell r="F31383" t="str">
            <v>Sewer</v>
          </cell>
        </row>
        <row r="31384">
          <cell r="B31384">
            <v>556.86</v>
          </cell>
          <cell r="C31384">
            <v>2015</v>
          </cell>
          <cell r="D31384" t="str">
            <v>671350  411350 - R&amp;M Chemicals</v>
          </cell>
          <cell r="E31384" t="e">
            <v>#N/A</v>
          </cell>
          <cell r="F31384" t="e">
            <v>#VALUE!</v>
          </cell>
        </row>
        <row r="31385">
          <cell r="B31385">
            <v>1575</v>
          </cell>
          <cell r="C31385">
            <v>2015</v>
          </cell>
          <cell r="D31385" t="str">
            <v>671350  411350 - R&amp;M Chemicals</v>
          </cell>
          <cell r="E31385" t="str">
            <v>District 8</v>
          </cell>
          <cell r="F31385" t="str">
            <v>Water</v>
          </cell>
        </row>
        <row r="31386">
          <cell r="B31386">
            <v>3509.11</v>
          </cell>
          <cell r="C31386">
            <v>2015</v>
          </cell>
          <cell r="D31386" t="str">
            <v>671350  411350 - R&amp;M Chemicals</v>
          </cell>
          <cell r="E31386" t="str">
            <v>District 8</v>
          </cell>
          <cell r="F31386" t="str">
            <v>Water</v>
          </cell>
        </row>
        <row r="31387">
          <cell r="B31387">
            <v>2279</v>
          </cell>
          <cell r="C31387">
            <v>2015</v>
          </cell>
          <cell r="D31387" t="str">
            <v>671350  411350 - R&amp;M Chemicals</v>
          </cell>
          <cell r="E31387" t="str">
            <v>District 6</v>
          </cell>
          <cell r="F31387" t="str">
            <v>Water</v>
          </cell>
        </row>
        <row r="31388">
          <cell r="B31388">
            <v>769.97</v>
          </cell>
          <cell r="C31388">
            <v>2015</v>
          </cell>
          <cell r="D31388" t="str">
            <v>671350  411350 - R&amp;M Chemicals</v>
          </cell>
          <cell r="E31388" t="str">
            <v>District 3</v>
          </cell>
          <cell r="F31388" t="str">
            <v>Water</v>
          </cell>
        </row>
        <row r="31389">
          <cell r="B31389">
            <v>1082</v>
          </cell>
          <cell r="C31389">
            <v>2015</v>
          </cell>
          <cell r="D31389" t="str">
            <v>671350  411350 - R&amp;M Chemicals</v>
          </cell>
          <cell r="E31389" t="str">
            <v>District 3</v>
          </cell>
          <cell r="F31389" t="str">
            <v>Water</v>
          </cell>
        </row>
        <row r="31390">
          <cell r="B31390">
            <v>169</v>
          </cell>
          <cell r="C31390">
            <v>2015</v>
          </cell>
          <cell r="D31390" t="str">
            <v>671350  411350 - R&amp;M Chemicals</v>
          </cell>
          <cell r="E31390" t="str">
            <v>District 3</v>
          </cell>
          <cell r="F31390" t="str">
            <v>Water</v>
          </cell>
        </row>
        <row r="31391">
          <cell r="B31391">
            <v>2786</v>
          </cell>
          <cell r="C31391">
            <v>2015</v>
          </cell>
          <cell r="D31391" t="str">
            <v>671350  411350 - R&amp;M Chemicals</v>
          </cell>
          <cell r="E31391" t="str">
            <v>District 3</v>
          </cell>
          <cell r="F31391" t="str">
            <v>Water</v>
          </cell>
        </row>
        <row r="31392">
          <cell r="B31392">
            <v>485.15</v>
          </cell>
          <cell r="C31392">
            <v>2015</v>
          </cell>
          <cell r="D31392" t="str">
            <v>671350  411350 - R&amp;M Chemicals</v>
          </cell>
          <cell r="E31392" t="str">
            <v>District 4</v>
          </cell>
          <cell r="F31392" t="str">
            <v>Water</v>
          </cell>
        </row>
        <row r="31393">
          <cell r="B31393">
            <v>3716</v>
          </cell>
          <cell r="C31393">
            <v>2015</v>
          </cell>
          <cell r="D31393" t="str">
            <v>671350  411350 - R&amp;M Chemicals</v>
          </cell>
          <cell r="E31393" t="str">
            <v>District 4</v>
          </cell>
          <cell r="F31393" t="str">
            <v>Water</v>
          </cell>
        </row>
        <row r="31394">
          <cell r="B31394">
            <v>612</v>
          </cell>
          <cell r="C31394">
            <v>2015</v>
          </cell>
          <cell r="D31394" t="str">
            <v>671350  411350 - R&amp;M Chemicals</v>
          </cell>
          <cell r="E31394" t="str">
            <v>District 4</v>
          </cell>
          <cell r="F31394" t="str">
            <v>Water</v>
          </cell>
        </row>
        <row r="31395">
          <cell r="B31395">
            <v>4350.1099999999997</v>
          </cell>
          <cell r="C31395">
            <v>2015</v>
          </cell>
          <cell r="D31395" t="str">
            <v>671350  411350 - R&amp;M Chemicals</v>
          </cell>
          <cell r="E31395" t="str">
            <v>District 4</v>
          </cell>
          <cell r="F31395" t="str">
            <v>Water</v>
          </cell>
        </row>
        <row r="31396">
          <cell r="B31396">
            <v>3927.83</v>
          </cell>
          <cell r="C31396">
            <v>2015</v>
          </cell>
          <cell r="D31396" t="str">
            <v>671350  411350 - R&amp;M Chemicals</v>
          </cell>
          <cell r="E31396" t="str">
            <v>District 4</v>
          </cell>
          <cell r="F31396" t="str">
            <v>Water</v>
          </cell>
        </row>
        <row r="31397">
          <cell r="B31397">
            <v>1816</v>
          </cell>
          <cell r="C31397">
            <v>2015</v>
          </cell>
          <cell r="D31397" t="str">
            <v>671350  411350 - R&amp;M Chemicals</v>
          </cell>
          <cell r="E31397" t="str">
            <v>District 4</v>
          </cell>
          <cell r="F31397" t="str">
            <v>Water</v>
          </cell>
        </row>
        <row r="31398">
          <cell r="B31398">
            <v>71</v>
          </cell>
          <cell r="C31398">
            <v>2015</v>
          </cell>
          <cell r="D31398" t="str">
            <v>671350  411350 - R&amp;M Chemicals</v>
          </cell>
          <cell r="E31398" t="str">
            <v>District 8</v>
          </cell>
          <cell r="F31398" t="str">
            <v>Water</v>
          </cell>
        </row>
        <row r="31399">
          <cell r="B31399">
            <v>94</v>
          </cell>
          <cell r="C31399">
            <v>2015</v>
          </cell>
          <cell r="D31399" t="str">
            <v>671350  411350 - R&amp;M Chemicals</v>
          </cell>
          <cell r="E31399" t="str">
            <v>District 8</v>
          </cell>
          <cell r="F31399" t="str">
            <v>Water</v>
          </cell>
        </row>
        <row r="31400">
          <cell r="B31400">
            <v>8.0500000000000007</v>
          </cell>
          <cell r="C31400">
            <v>2015</v>
          </cell>
          <cell r="D31400" t="str">
            <v>671350  411350 - R&amp;M Chemicals</v>
          </cell>
          <cell r="E31400" t="str">
            <v>District 1</v>
          </cell>
          <cell r="F31400" t="str">
            <v>Water</v>
          </cell>
        </row>
        <row r="31401">
          <cell r="B31401">
            <v>443</v>
          </cell>
          <cell r="C31401">
            <v>2015</v>
          </cell>
          <cell r="D31401" t="str">
            <v>671350  411350 - R&amp;M Chemicals</v>
          </cell>
          <cell r="E31401" t="str">
            <v>District 8</v>
          </cell>
          <cell r="F31401" t="str">
            <v>Water</v>
          </cell>
        </row>
        <row r="31402">
          <cell r="B31402">
            <v>608</v>
          </cell>
          <cell r="C31402">
            <v>2015</v>
          </cell>
          <cell r="D31402" t="str">
            <v>671350  411350 - R&amp;M Chemicals</v>
          </cell>
          <cell r="E31402" t="str">
            <v>District 6</v>
          </cell>
          <cell r="F31402" t="str">
            <v>Water</v>
          </cell>
        </row>
        <row r="31403">
          <cell r="B31403">
            <v>4933</v>
          </cell>
          <cell r="C31403">
            <v>2015</v>
          </cell>
          <cell r="D31403" t="str">
            <v>671350  411350 - R&amp;M Chemicals</v>
          </cell>
          <cell r="E31403" t="str">
            <v>District 6</v>
          </cell>
          <cell r="F31403" t="str">
            <v>Water</v>
          </cell>
        </row>
        <row r="31404">
          <cell r="B31404">
            <v>113</v>
          </cell>
          <cell r="C31404">
            <v>2015</v>
          </cell>
          <cell r="D31404" t="str">
            <v>671350  411350 - R&amp;M Chemicals</v>
          </cell>
          <cell r="E31404" t="str">
            <v>District 6</v>
          </cell>
          <cell r="F31404" t="str">
            <v>Water</v>
          </cell>
        </row>
        <row r="31405">
          <cell r="B31405">
            <v>1187</v>
          </cell>
          <cell r="C31405">
            <v>2015</v>
          </cell>
          <cell r="D31405" t="str">
            <v>671350  411350 - R&amp;M Chemicals</v>
          </cell>
          <cell r="E31405" t="str">
            <v>District 6</v>
          </cell>
          <cell r="F31405" t="str">
            <v>Water</v>
          </cell>
        </row>
        <row r="31406">
          <cell r="B31406">
            <v>2472</v>
          </cell>
          <cell r="C31406">
            <v>2015</v>
          </cell>
          <cell r="D31406" t="str">
            <v>671350  411350 - R&amp;M Chemicals</v>
          </cell>
          <cell r="E31406" t="str">
            <v>District 6</v>
          </cell>
          <cell r="F31406" t="str">
            <v>Water</v>
          </cell>
        </row>
        <row r="31407">
          <cell r="B31407">
            <v>3426.94</v>
          </cell>
          <cell r="C31407">
            <v>2015</v>
          </cell>
          <cell r="D31407" t="str">
            <v>671350  411350 - R&amp;M Chemicals</v>
          </cell>
          <cell r="E31407" t="str">
            <v>District 6</v>
          </cell>
          <cell r="F31407" t="str">
            <v>Water</v>
          </cell>
        </row>
        <row r="31408">
          <cell r="B31408">
            <v>2925</v>
          </cell>
          <cell r="C31408">
            <v>2015</v>
          </cell>
          <cell r="D31408" t="str">
            <v>671350  411350 - R&amp;M Chemicals</v>
          </cell>
          <cell r="E31408" t="str">
            <v>District 8</v>
          </cell>
          <cell r="F31408" t="str">
            <v>Water</v>
          </cell>
        </row>
        <row r="31409">
          <cell r="B31409">
            <v>7279.99</v>
          </cell>
          <cell r="C31409">
            <v>2015</v>
          </cell>
          <cell r="D31409" t="str">
            <v>671350  411350 - R&amp;M Chemicals</v>
          </cell>
          <cell r="E31409" t="str">
            <v>District 8</v>
          </cell>
          <cell r="F31409" t="str">
            <v>Water</v>
          </cell>
        </row>
        <row r="31410">
          <cell r="B31410">
            <v>46</v>
          </cell>
          <cell r="C31410">
            <v>2015</v>
          </cell>
          <cell r="D31410" t="str">
            <v>671350  411350 - R&amp;M Chemicals</v>
          </cell>
          <cell r="E31410" t="str">
            <v>District 8</v>
          </cell>
          <cell r="F31410" t="str">
            <v>Water</v>
          </cell>
        </row>
        <row r="31411">
          <cell r="B31411">
            <v>706</v>
          </cell>
          <cell r="C31411">
            <v>2015</v>
          </cell>
          <cell r="D31411" t="str">
            <v>671350  411350 - R&amp;M Chemicals</v>
          </cell>
          <cell r="E31411" t="str">
            <v>District 8</v>
          </cell>
          <cell r="F31411" t="str">
            <v>Water</v>
          </cell>
        </row>
        <row r="31412">
          <cell r="B31412">
            <v>6834.75</v>
          </cell>
          <cell r="C31412">
            <v>2015</v>
          </cell>
          <cell r="D31412" t="str">
            <v>671350  411350 - R&amp;M Chemicals</v>
          </cell>
          <cell r="E31412" t="str">
            <v>District 8</v>
          </cell>
          <cell r="F31412" t="str">
            <v>Water</v>
          </cell>
        </row>
        <row r="31413">
          <cell r="B31413">
            <v>3414</v>
          </cell>
          <cell r="C31413">
            <v>2015</v>
          </cell>
          <cell r="D31413" t="str">
            <v>671350  411350 - R&amp;M Chemicals</v>
          </cell>
          <cell r="E31413" t="str">
            <v>District 8</v>
          </cell>
          <cell r="F31413" t="str">
            <v>Water</v>
          </cell>
        </row>
        <row r="31414">
          <cell r="B31414">
            <v>1983</v>
          </cell>
          <cell r="C31414">
            <v>2015</v>
          </cell>
          <cell r="D31414" t="str">
            <v>671350  411350 - R&amp;M Chemicals</v>
          </cell>
          <cell r="E31414" t="str">
            <v>District 8</v>
          </cell>
          <cell r="F31414" t="str">
            <v>Water</v>
          </cell>
        </row>
        <row r="31415">
          <cell r="B31415">
            <v>27197.919999999998</v>
          </cell>
          <cell r="C31415">
            <v>2015</v>
          </cell>
          <cell r="D31415" t="str">
            <v>671350  411350 - R&amp;M Chemicals</v>
          </cell>
          <cell r="E31415" t="str">
            <v>District 8</v>
          </cell>
          <cell r="F31415" t="str">
            <v>Water</v>
          </cell>
        </row>
        <row r="31416">
          <cell r="B31416">
            <v>76.010000000000005</v>
          </cell>
          <cell r="C31416">
            <v>2015</v>
          </cell>
          <cell r="D31416" t="str">
            <v>671350  411350 - R&amp;M Chemicals</v>
          </cell>
          <cell r="E31416" t="str">
            <v>Informal Settlements</v>
          </cell>
          <cell r="F31416" t="str">
            <v>Sewer</v>
          </cell>
        </row>
        <row r="31417">
          <cell r="B31417">
            <v>1297</v>
          </cell>
          <cell r="C31417">
            <v>2015</v>
          </cell>
          <cell r="D31417" t="str">
            <v>671350  411350 - R&amp;M Chemicals</v>
          </cell>
          <cell r="E31417" t="str">
            <v>Informal Settlements</v>
          </cell>
          <cell r="F31417" t="str">
            <v>Sewer</v>
          </cell>
        </row>
        <row r="31418">
          <cell r="B31418">
            <v>8672</v>
          </cell>
          <cell r="C31418">
            <v>2015</v>
          </cell>
          <cell r="D31418" t="str">
            <v>671350  411350 - R&amp;M Chemicals</v>
          </cell>
          <cell r="E31418" t="str">
            <v>District 1</v>
          </cell>
          <cell r="F31418" t="str">
            <v>Sewer</v>
          </cell>
        </row>
        <row r="31419">
          <cell r="B31419">
            <v>3464</v>
          </cell>
          <cell r="C31419">
            <v>2015</v>
          </cell>
          <cell r="D31419" t="str">
            <v>671350  411350 - R&amp;M Chemicals</v>
          </cell>
          <cell r="E31419" t="str">
            <v>District 7</v>
          </cell>
          <cell r="F31419" t="str">
            <v>Sewer</v>
          </cell>
        </row>
        <row r="31420">
          <cell r="B31420">
            <v>922</v>
          </cell>
          <cell r="C31420">
            <v>2015</v>
          </cell>
          <cell r="D31420" t="str">
            <v>671350  411350 - R&amp;M Chemicals</v>
          </cell>
          <cell r="E31420" t="str">
            <v>District 6</v>
          </cell>
          <cell r="F31420" t="str">
            <v>Sewer</v>
          </cell>
        </row>
        <row r="31421">
          <cell r="B31421">
            <v>85</v>
          </cell>
          <cell r="C31421">
            <v>2015</v>
          </cell>
          <cell r="D31421" t="str">
            <v>671350  411350 - R&amp;M Chemicals</v>
          </cell>
          <cell r="E31421" t="str">
            <v>TOC</v>
          </cell>
          <cell r="F31421" t="str">
            <v>Sewer</v>
          </cell>
        </row>
        <row r="31422">
          <cell r="B31422">
            <v>2614</v>
          </cell>
          <cell r="C31422">
            <v>2015</v>
          </cell>
          <cell r="D31422" t="str">
            <v>671350  411350 - R&amp;M Chemicals</v>
          </cell>
          <cell r="E31422" t="str">
            <v>District 3</v>
          </cell>
          <cell r="F31422" t="str">
            <v>Sewer</v>
          </cell>
        </row>
        <row r="31423">
          <cell r="B31423">
            <v>4297.21</v>
          </cell>
          <cell r="C31423">
            <v>2015</v>
          </cell>
          <cell r="D31423" t="str">
            <v>671350  411350 - R&amp;M Chemicals</v>
          </cell>
          <cell r="E31423" t="str">
            <v>District 4</v>
          </cell>
          <cell r="F31423" t="str">
            <v>Sewer</v>
          </cell>
        </row>
        <row r="31424">
          <cell r="B31424">
            <v>3413.31</v>
          </cell>
          <cell r="C31424">
            <v>2015</v>
          </cell>
          <cell r="D31424" t="str">
            <v>671350  411350 - R&amp;M Chemicals</v>
          </cell>
          <cell r="E31424" t="str">
            <v>District 4</v>
          </cell>
          <cell r="F31424" t="str">
            <v>Sewer</v>
          </cell>
        </row>
        <row r="31425">
          <cell r="B31425">
            <v>1855</v>
          </cell>
          <cell r="C31425">
            <v>2015</v>
          </cell>
          <cell r="D31425" t="str">
            <v>671350  411350 - R&amp;M Chemicals</v>
          </cell>
          <cell r="E31425" t="str">
            <v>District 4</v>
          </cell>
          <cell r="F31425" t="str">
            <v>Sewer</v>
          </cell>
        </row>
        <row r="31426">
          <cell r="B31426">
            <v>1407</v>
          </cell>
          <cell r="C31426">
            <v>2015</v>
          </cell>
          <cell r="D31426" t="str">
            <v>671350  411350 - R&amp;M Chemicals</v>
          </cell>
          <cell r="E31426" t="str">
            <v>District 7</v>
          </cell>
          <cell r="F31426" t="str">
            <v>Sewer</v>
          </cell>
        </row>
        <row r="31427">
          <cell r="B31427">
            <v>506</v>
          </cell>
          <cell r="C31427">
            <v>2015</v>
          </cell>
          <cell r="D31427" t="str">
            <v>671350  411350 - R&amp;M Chemicals</v>
          </cell>
          <cell r="E31427" t="str">
            <v>District 6</v>
          </cell>
          <cell r="F31427" t="str">
            <v>Sewer</v>
          </cell>
        </row>
        <row r="31428">
          <cell r="B31428">
            <v>675</v>
          </cell>
          <cell r="C31428">
            <v>2015</v>
          </cell>
          <cell r="D31428" t="str">
            <v>671350  411350 - R&amp;M Chemicals</v>
          </cell>
          <cell r="E31428" t="str">
            <v>District 6</v>
          </cell>
          <cell r="F31428" t="str">
            <v>Sewer</v>
          </cell>
        </row>
        <row r="31429">
          <cell r="B31429">
            <v>2034</v>
          </cell>
          <cell r="C31429">
            <v>2015</v>
          </cell>
          <cell r="D31429" t="str">
            <v>671350  411350 - R&amp;M Chemicals</v>
          </cell>
          <cell r="E31429" t="str">
            <v>District 6</v>
          </cell>
          <cell r="F31429" t="str">
            <v>Sewer</v>
          </cell>
        </row>
        <row r="31430">
          <cell r="B31430">
            <v>5</v>
          </cell>
          <cell r="C31430">
            <v>2015</v>
          </cell>
          <cell r="D31430" t="str">
            <v>671350  411350 - R&amp;M Chemicals</v>
          </cell>
          <cell r="E31430" t="str">
            <v>District 7</v>
          </cell>
          <cell r="F31430" t="str">
            <v>Sewer</v>
          </cell>
        </row>
        <row r="31431">
          <cell r="B31431">
            <v>1281</v>
          </cell>
          <cell r="C31431">
            <v>2015</v>
          </cell>
          <cell r="D31431" t="str">
            <v>671350  411350 - R&amp;M Chemicals</v>
          </cell>
          <cell r="E31431" t="str">
            <v>District 7</v>
          </cell>
          <cell r="F31431" t="str">
            <v>Sewer</v>
          </cell>
        </row>
        <row r="31432">
          <cell r="B31432">
            <v>5091</v>
          </cell>
          <cell r="C31432">
            <v>2015</v>
          </cell>
          <cell r="D31432" t="str">
            <v>671350  411350 - R&amp;M Chemicals</v>
          </cell>
          <cell r="E31432" t="str">
            <v>Logistics</v>
          </cell>
          <cell r="F31432" t="str">
            <v>Water</v>
          </cell>
        </row>
        <row r="31433">
          <cell r="B31433">
            <v>1574</v>
          </cell>
          <cell r="C31433">
            <v>2015</v>
          </cell>
          <cell r="D31433" t="str">
            <v>671350  411350 - R&amp;M Chemicals</v>
          </cell>
          <cell r="E31433" t="str">
            <v>Informal Settlements</v>
          </cell>
          <cell r="F31433" t="str">
            <v>Water</v>
          </cell>
        </row>
        <row r="31434">
          <cell r="B31434">
            <v>8099.02</v>
          </cell>
          <cell r="C31434">
            <v>2015</v>
          </cell>
          <cell r="D31434" t="str">
            <v>671350  411350 - R&amp;M Chemicals</v>
          </cell>
          <cell r="E31434" t="str">
            <v>TOC</v>
          </cell>
          <cell r="F31434" t="str">
            <v>Water</v>
          </cell>
        </row>
        <row r="31435">
          <cell r="B31435">
            <v>3767</v>
          </cell>
          <cell r="C31435">
            <v>2015</v>
          </cell>
          <cell r="D31435" t="str">
            <v>671350  411350 - R&amp;M Chemicals</v>
          </cell>
          <cell r="E31435" t="str">
            <v>Informal Settlements</v>
          </cell>
          <cell r="F31435" t="str">
            <v>Water</v>
          </cell>
        </row>
        <row r="31436">
          <cell r="B31436">
            <v>3004.93</v>
          </cell>
          <cell r="C31436">
            <v>2015</v>
          </cell>
          <cell r="D31436" t="str">
            <v>671350  411350 - R&amp;M Chemicals</v>
          </cell>
          <cell r="E31436" t="str">
            <v>TOC</v>
          </cell>
          <cell r="F31436" t="str">
            <v>Water</v>
          </cell>
        </row>
        <row r="31437">
          <cell r="B31437">
            <v>3375</v>
          </cell>
          <cell r="C31437">
            <v>2015</v>
          </cell>
          <cell r="D31437" t="str">
            <v>671350  411350 - R&amp;M Chemicals</v>
          </cell>
          <cell r="E31437" t="str">
            <v>Logistics</v>
          </cell>
          <cell r="F31437" t="str">
            <v>Water</v>
          </cell>
        </row>
        <row r="31438">
          <cell r="B31438">
            <v>1971.2</v>
          </cell>
          <cell r="C31438">
            <v>2015</v>
          </cell>
          <cell r="D31438" t="str">
            <v>671350  411350 - R&amp;M Chemicals</v>
          </cell>
          <cell r="E31438" t="str">
            <v>Logistics</v>
          </cell>
          <cell r="F31438" t="str">
            <v>Water</v>
          </cell>
        </row>
        <row r="31439">
          <cell r="B31439">
            <v>3647</v>
          </cell>
          <cell r="C31439">
            <v>2015</v>
          </cell>
          <cell r="D31439" t="str">
            <v>671350  411350 - R&amp;M Chemicals</v>
          </cell>
          <cell r="E31439" t="str">
            <v>Logistics</v>
          </cell>
          <cell r="F31439" t="str">
            <v>Water</v>
          </cell>
        </row>
        <row r="31440">
          <cell r="B31440">
            <v>1958</v>
          </cell>
          <cell r="C31440">
            <v>2015</v>
          </cell>
          <cell r="D31440" t="str">
            <v>671350  411350 - R&amp;M Chemicals</v>
          </cell>
          <cell r="E31440" t="str">
            <v>Logistics</v>
          </cell>
          <cell r="F31440" t="str">
            <v>Water</v>
          </cell>
        </row>
        <row r="31441">
          <cell r="B31441">
            <v>3041</v>
          </cell>
          <cell r="C31441">
            <v>2015</v>
          </cell>
          <cell r="D31441" t="str">
            <v>671350  411350 - R&amp;M Chemicals</v>
          </cell>
          <cell r="E31441" t="str">
            <v>Logistics</v>
          </cell>
          <cell r="F31441" t="str">
            <v>Water</v>
          </cell>
        </row>
        <row r="31442">
          <cell r="B31442">
            <v>1824</v>
          </cell>
          <cell r="C31442">
            <v>2015</v>
          </cell>
          <cell r="D31442" t="str">
            <v>671350  411350 - R&amp;M Chemicals</v>
          </cell>
          <cell r="E31442" t="str">
            <v>District 1</v>
          </cell>
          <cell r="F31442" t="str">
            <v>Water</v>
          </cell>
        </row>
        <row r="31443">
          <cell r="B31443">
            <v>2720</v>
          </cell>
          <cell r="C31443">
            <v>2015</v>
          </cell>
          <cell r="D31443" t="str">
            <v>671350  411350 - R&amp;M Chemicals</v>
          </cell>
          <cell r="E31443" t="str">
            <v>District 1</v>
          </cell>
          <cell r="F31443" t="str">
            <v>Water</v>
          </cell>
        </row>
        <row r="31444">
          <cell r="B31444">
            <v>84</v>
          </cell>
          <cell r="C31444">
            <v>2015</v>
          </cell>
          <cell r="D31444" t="str">
            <v>671350  411350 - R&amp;M Chemicals</v>
          </cell>
          <cell r="E31444" t="str">
            <v>District 1</v>
          </cell>
          <cell r="F31444" t="str">
            <v>Water</v>
          </cell>
        </row>
        <row r="31445">
          <cell r="B31445">
            <v>6789</v>
          </cell>
          <cell r="C31445">
            <v>2015</v>
          </cell>
          <cell r="D31445" t="str">
            <v>671350  411350 - R&amp;M Chemicals</v>
          </cell>
          <cell r="E31445" t="str">
            <v>District 1</v>
          </cell>
          <cell r="F31445" t="str">
            <v>Water</v>
          </cell>
        </row>
        <row r="31446">
          <cell r="B31446">
            <v>855</v>
          </cell>
          <cell r="C31446">
            <v>2015</v>
          </cell>
          <cell r="D31446" t="str">
            <v>671350  411350 - R&amp;M Chemicals</v>
          </cell>
          <cell r="E31446" t="str">
            <v>District 6</v>
          </cell>
          <cell r="F31446" t="str">
            <v>Water</v>
          </cell>
        </row>
        <row r="31447">
          <cell r="B31447">
            <v>171223.5</v>
          </cell>
          <cell r="C31447">
            <v>2015</v>
          </cell>
          <cell r="D31447" t="str">
            <v>671350  411350 - R&amp;M Chemicals</v>
          </cell>
          <cell r="E31447" t="e">
            <v>#N/A</v>
          </cell>
          <cell r="F31447" t="e">
            <v>#VALUE!</v>
          </cell>
        </row>
        <row r="31448">
          <cell r="B31448">
            <v>-2677.61</v>
          </cell>
          <cell r="C31448">
            <v>2015</v>
          </cell>
          <cell r="D31448" t="str">
            <v>671350  411350 - R&amp;M Chemicals</v>
          </cell>
          <cell r="E31448" t="str">
            <v>District 7</v>
          </cell>
          <cell r="F31448" t="str">
            <v>Sewer</v>
          </cell>
        </row>
        <row r="31449">
          <cell r="B31449">
            <v>-1081</v>
          </cell>
          <cell r="C31449">
            <v>2015</v>
          </cell>
          <cell r="D31449" t="str">
            <v>671350  411350 - R&amp;M Chemicals</v>
          </cell>
          <cell r="E31449" t="str">
            <v>District 4</v>
          </cell>
          <cell r="F31449" t="str">
            <v>Sewer</v>
          </cell>
        </row>
        <row r="31450">
          <cell r="B31450">
            <v>-1328.18</v>
          </cell>
          <cell r="C31450">
            <v>2015</v>
          </cell>
          <cell r="D31450" t="str">
            <v>671350  411350 - R&amp;M Chemicals</v>
          </cell>
          <cell r="E31450" t="str">
            <v>District 7</v>
          </cell>
          <cell r="F31450" t="str">
            <v>Sewer</v>
          </cell>
        </row>
        <row r="31451">
          <cell r="B31451">
            <v>-980.37</v>
          </cell>
          <cell r="C31451">
            <v>2015</v>
          </cell>
          <cell r="D31451" t="str">
            <v>671350  411350 - R&amp;M Chemicals</v>
          </cell>
          <cell r="E31451" t="str">
            <v>Informal Settlements</v>
          </cell>
          <cell r="F31451" t="str">
            <v>Water</v>
          </cell>
        </row>
        <row r="31452">
          <cell r="B31452">
            <v>-8212.5400000000009</v>
          </cell>
          <cell r="C31452">
            <v>2015</v>
          </cell>
          <cell r="D31452" t="str">
            <v>671350  411350 - R&amp;M Chemicals</v>
          </cell>
          <cell r="E31452" t="str">
            <v>Logistics</v>
          </cell>
          <cell r="F31452" t="str">
            <v>Water</v>
          </cell>
        </row>
        <row r="31453">
          <cell r="B31453">
            <v>-2614.83</v>
          </cell>
          <cell r="C31453">
            <v>2015</v>
          </cell>
          <cell r="D31453" t="str">
            <v>671350  411350 - R&amp;M Chemicals</v>
          </cell>
          <cell r="E31453" t="str">
            <v>District 1</v>
          </cell>
          <cell r="F31453" t="str">
            <v>Water</v>
          </cell>
        </row>
        <row r="31454">
          <cell r="B31454">
            <v>-1331.22</v>
          </cell>
          <cell r="C31454">
            <v>2015</v>
          </cell>
          <cell r="D31454" t="str">
            <v>671350  411350 - R&amp;M Chemicals</v>
          </cell>
          <cell r="E31454" t="str">
            <v>District 8</v>
          </cell>
          <cell r="F31454" t="str">
            <v>Water</v>
          </cell>
        </row>
        <row r="31455">
          <cell r="B31455">
            <v>-1701.63</v>
          </cell>
          <cell r="C31455">
            <v>2015</v>
          </cell>
          <cell r="D31455" t="str">
            <v>671350  411350 - R&amp;M Chemicals</v>
          </cell>
          <cell r="E31455" t="str">
            <v>District 4</v>
          </cell>
          <cell r="F31455" t="str">
            <v>Water</v>
          </cell>
        </row>
        <row r="31456">
          <cell r="B31456">
            <v>-1682.05</v>
          </cell>
          <cell r="C31456">
            <v>2015</v>
          </cell>
          <cell r="D31456" t="str">
            <v>671350  411350 - R&amp;M Chemicals</v>
          </cell>
          <cell r="E31456" t="str">
            <v>District 6</v>
          </cell>
          <cell r="F31456" t="str">
            <v>Water</v>
          </cell>
        </row>
        <row r="31457">
          <cell r="B31457">
            <v>-1151.6300000000001</v>
          </cell>
          <cell r="C31457">
            <v>2015</v>
          </cell>
          <cell r="D31457" t="str">
            <v>671350  411350 - R&amp;M Chemicals</v>
          </cell>
          <cell r="E31457" t="str">
            <v>District 8</v>
          </cell>
          <cell r="F31457" t="str">
            <v>Water</v>
          </cell>
        </row>
        <row r="31458">
          <cell r="B31458">
            <v>-22761.06</v>
          </cell>
          <cell r="C31458">
            <v>2015</v>
          </cell>
          <cell r="D31458" t="str">
            <v>671350  411350 - R&amp;M Chemicals</v>
          </cell>
          <cell r="E31458" t="e">
            <v>#N/A</v>
          </cell>
          <cell r="F31458" t="e">
            <v>#VALUE!</v>
          </cell>
        </row>
        <row r="31459">
          <cell r="B31459">
            <v>1512</v>
          </cell>
          <cell r="C31459">
            <v>2015</v>
          </cell>
          <cell r="D31459" t="str">
            <v>671350  411350 - R&amp;M Chemicals</v>
          </cell>
          <cell r="E31459" t="str">
            <v>Logistics</v>
          </cell>
          <cell r="F31459" t="str">
            <v>Sewer</v>
          </cell>
        </row>
        <row r="31460">
          <cell r="B31460">
            <v>947.33</v>
          </cell>
          <cell r="C31460">
            <v>2015</v>
          </cell>
          <cell r="D31460" t="str">
            <v>671350  411350 - R&amp;M Chemicals</v>
          </cell>
          <cell r="E31460" t="str">
            <v>Logistics</v>
          </cell>
          <cell r="F31460" t="str">
            <v>Water</v>
          </cell>
        </row>
        <row r="31461">
          <cell r="B31461">
            <v>3909.8</v>
          </cell>
          <cell r="C31461">
            <v>2015</v>
          </cell>
          <cell r="D31461" t="str">
            <v>671350  411350 - R&amp;M Chemicals</v>
          </cell>
          <cell r="E31461" t="str">
            <v>District 6</v>
          </cell>
          <cell r="F31461" t="str">
            <v>Water</v>
          </cell>
        </row>
        <row r="31462">
          <cell r="B31462">
            <v>696.5</v>
          </cell>
          <cell r="C31462">
            <v>2015</v>
          </cell>
          <cell r="D31462" t="str">
            <v>671350  411350 - R&amp;M Chemicals</v>
          </cell>
          <cell r="E31462" t="str">
            <v>District 6</v>
          </cell>
          <cell r="F31462" t="str">
            <v>Water</v>
          </cell>
        </row>
        <row r="31463">
          <cell r="B31463">
            <v>0</v>
          </cell>
          <cell r="C31463">
            <v>2015</v>
          </cell>
          <cell r="D31463" t="str">
            <v>671350  411350 - R&amp;M Chemicals</v>
          </cell>
          <cell r="E31463" t="str">
            <v>District 6</v>
          </cell>
          <cell r="F31463" t="str">
            <v>Water</v>
          </cell>
        </row>
        <row r="31464">
          <cell r="B31464">
            <v>689.19</v>
          </cell>
          <cell r="C31464">
            <v>2015</v>
          </cell>
          <cell r="D31464" t="str">
            <v>671350  411350 - R&amp;M Chemicals</v>
          </cell>
          <cell r="E31464" t="str">
            <v>District 8</v>
          </cell>
          <cell r="F31464" t="str">
            <v>Water</v>
          </cell>
        </row>
        <row r="31465">
          <cell r="B31465">
            <v>2104.81</v>
          </cell>
          <cell r="C31465">
            <v>2015</v>
          </cell>
          <cell r="D31465" t="str">
            <v>671550  411550 - R&amp;M Cleaning Costs</v>
          </cell>
          <cell r="E31465" t="str">
            <v>District 8</v>
          </cell>
          <cell r="F31465" t="str">
            <v>Water</v>
          </cell>
        </row>
        <row r="31466">
          <cell r="B31466">
            <v>2547.8000000000002</v>
          </cell>
          <cell r="C31466">
            <v>2015</v>
          </cell>
          <cell r="D31466" t="str">
            <v>671550  411550 - R&amp;M Cleaning Costs</v>
          </cell>
          <cell r="E31466" t="str">
            <v>District 6</v>
          </cell>
          <cell r="F31466" t="str">
            <v>Water</v>
          </cell>
        </row>
        <row r="31467">
          <cell r="B31467">
            <v>1172.48</v>
          </cell>
          <cell r="C31467">
            <v>2015</v>
          </cell>
          <cell r="D31467" t="str">
            <v>671550  411550 - R&amp;M Cleaning Costs</v>
          </cell>
          <cell r="E31467" t="str">
            <v>District 6</v>
          </cell>
          <cell r="F31467" t="str">
            <v>Water</v>
          </cell>
        </row>
        <row r="31468">
          <cell r="B31468">
            <v>55</v>
          </cell>
          <cell r="C31468">
            <v>2015</v>
          </cell>
          <cell r="D31468" t="str">
            <v>671550  411550 - R&amp;M Cleaning Costs</v>
          </cell>
          <cell r="E31468" t="str">
            <v>District 6</v>
          </cell>
          <cell r="F31468" t="str">
            <v>Water</v>
          </cell>
        </row>
        <row r="31469">
          <cell r="B31469">
            <v>0</v>
          </cell>
          <cell r="C31469">
            <v>2015</v>
          </cell>
          <cell r="D31469" t="str">
            <v>671550  411550 - R&amp;M Cleaning Costs</v>
          </cell>
          <cell r="E31469" t="str">
            <v>District 4</v>
          </cell>
          <cell r="F31469" t="str">
            <v>Water</v>
          </cell>
        </row>
        <row r="31470">
          <cell r="B31470">
            <v>78.400000000000006</v>
          </cell>
          <cell r="C31470">
            <v>2015</v>
          </cell>
          <cell r="D31470" t="str">
            <v>671550  411550 - R&amp;M Cleaning Costs</v>
          </cell>
          <cell r="E31470" t="str">
            <v>District 4</v>
          </cell>
          <cell r="F31470" t="str">
            <v>Water</v>
          </cell>
        </row>
        <row r="31471">
          <cell r="B31471">
            <v>114</v>
          </cell>
          <cell r="C31471">
            <v>2015</v>
          </cell>
          <cell r="D31471" t="str">
            <v>671550  411550 - R&amp;M Cleaning Costs</v>
          </cell>
          <cell r="E31471" t="str">
            <v>District 8</v>
          </cell>
          <cell r="F31471" t="str">
            <v>Water</v>
          </cell>
        </row>
        <row r="31472">
          <cell r="B31472">
            <v>455.05</v>
          </cell>
          <cell r="C31472">
            <v>2015</v>
          </cell>
          <cell r="D31472" t="str">
            <v>671550  411550 - R&amp;M Cleaning Costs</v>
          </cell>
          <cell r="E31472" t="str">
            <v>District 1</v>
          </cell>
          <cell r="F31472" t="str">
            <v>Water</v>
          </cell>
        </row>
        <row r="31473">
          <cell r="B31473">
            <v>7273</v>
          </cell>
          <cell r="C31473">
            <v>2015</v>
          </cell>
          <cell r="D31473" t="str">
            <v>671550  411550 - R&amp;M Cleaning Costs</v>
          </cell>
          <cell r="E31473" t="str">
            <v>Logistics</v>
          </cell>
          <cell r="F31473" t="str">
            <v>Water</v>
          </cell>
        </row>
        <row r="31474">
          <cell r="B31474">
            <v>47.7</v>
          </cell>
          <cell r="C31474">
            <v>2015</v>
          </cell>
          <cell r="D31474" t="str">
            <v>671550  411550 - R&amp;M Cleaning Costs</v>
          </cell>
          <cell r="E31474" t="str">
            <v>Logistics</v>
          </cell>
          <cell r="F31474" t="str">
            <v>Water</v>
          </cell>
        </row>
        <row r="31475">
          <cell r="B31475">
            <v>725573.39</v>
          </cell>
          <cell r="C31475">
            <v>2015</v>
          </cell>
          <cell r="D31475" t="str">
            <v>671550  411550 - R&amp;M Cleaning Costs</v>
          </cell>
          <cell r="E31475" t="str">
            <v>Logistics</v>
          </cell>
          <cell r="F31475" t="str">
            <v>Water</v>
          </cell>
        </row>
        <row r="31476">
          <cell r="B31476">
            <v>123.76</v>
          </cell>
          <cell r="C31476">
            <v>2015</v>
          </cell>
          <cell r="D31476" t="str">
            <v>671550  411550 - R&amp;M Cleaning Costs</v>
          </cell>
          <cell r="E31476" t="str">
            <v>Logistics</v>
          </cell>
          <cell r="F31476" t="str">
            <v>Water</v>
          </cell>
        </row>
        <row r="31477">
          <cell r="B31477">
            <v>124.49</v>
          </cell>
          <cell r="C31477">
            <v>2015</v>
          </cell>
          <cell r="D31477" t="str">
            <v>671550  411550 - R&amp;M Cleaning Costs</v>
          </cell>
          <cell r="E31477" t="str">
            <v>Logistics</v>
          </cell>
          <cell r="F31477" t="str">
            <v>Water</v>
          </cell>
        </row>
        <row r="31478">
          <cell r="B31478">
            <v>1993.5</v>
          </cell>
          <cell r="C31478">
            <v>2015</v>
          </cell>
          <cell r="D31478" t="str">
            <v>671550  411550 - R&amp;M Cleaning Costs</v>
          </cell>
          <cell r="E31478" t="str">
            <v>Informal Settlements</v>
          </cell>
          <cell r="F31478" t="str">
            <v>Water</v>
          </cell>
        </row>
        <row r="31479">
          <cell r="B31479">
            <v>5090.55</v>
          </cell>
          <cell r="C31479">
            <v>2015</v>
          </cell>
          <cell r="D31479" t="str">
            <v>671550  411550 - R&amp;M Cleaning Costs</v>
          </cell>
          <cell r="E31479" t="str">
            <v>District 7</v>
          </cell>
          <cell r="F31479" t="str">
            <v>Sewer</v>
          </cell>
        </row>
        <row r="31480">
          <cell r="B31480">
            <v>15432.64</v>
          </cell>
          <cell r="C31480">
            <v>2015</v>
          </cell>
          <cell r="D31480" t="str">
            <v>671550  411550 - R&amp;M Cleaning Costs</v>
          </cell>
          <cell r="E31480" t="str">
            <v>District 6</v>
          </cell>
          <cell r="F31480" t="str">
            <v>Sewer</v>
          </cell>
        </row>
        <row r="31481">
          <cell r="B31481">
            <v>234.5</v>
          </cell>
          <cell r="C31481">
            <v>2015</v>
          </cell>
          <cell r="D31481" t="str">
            <v>671550  411550 - R&amp;M Cleaning Costs</v>
          </cell>
          <cell r="E31481" t="str">
            <v>District 6</v>
          </cell>
          <cell r="F31481" t="str">
            <v>Sewer</v>
          </cell>
        </row>
        <row r="31482">
          <cell r="B31482">
            <v>2907.2</v>
          </cell>
          <cell r="C31482">
            <v>2015</v>
          </cell>
          <cell r="D31482" t="str">
            <v>671550  411550 - R&amp;M Cleaning Costs</v>
          </cell>
          <cell r="E31482" t="str">
            <v>District 4</v>
          </cell>
          <cell r="F31482" t="str">
            <v>Sewer</v>
          </cell>
        </row>
        <row r="31483">
          <cell r="B31483">
            <v>117.61</v>
          </cell>
          <cell r="C31483">
            <v>2015</v>
          </cell>
          <cell r="D31483" t="str">
            <v>671550  411550 - R&amp;M Cleaning Costs</v>
          </cell>
          <cell r="E31483" t="str">
            <v>District 4</v>
          </cell>
          <cell r="F31483" t="str">
            <v>Sewer</v>
          </cell>
        </row>
        <row r="31484">
          <cell r="B31484">
            <v>147</v>
          </cell>
          <cell r="C31484">
            <v>2015</v>
          </cell>
          <cell r="D31484" t="str">
            <v>671550  411550 - R&amp;M Cleaning Costs</v>
          </cell>
          <cell r="E31484" t="str">
            <v>District 7</v>
          </cell>
          <cell r="F31484" t="str">
            <v>Sewer</v>
          </cell>
        </row>
        <row r="31485">
          <cell r="B31485">
            <v>1008.28</v>
          </cell>
          <cell r="C31485">
            <v>2015</v>
          </cell>
          <cell r="D31485" t="str">
            <v>671550  411550 - R&amp;M Cleaning Costs</v>
          </cell>
          <cell r="E31485" t="str">
            <v>District 1</v>
          </cell>
          <cell r="F31485" t="str">
            <v>Sewer</v>
          </cell>
        </row>
        <row r="31486">
          <cell r="B31486">
            <v>532138.91</v>
          </cell>
          <cell r="C31486">
            <v>2015</v>
          </cell>
          <cell r="D31486" t="str">
            <v>671550  411550 - R&amp;M Cleaning Costs</v>
          </cell>
          <cell r="E31486" t="str">
            <v>Logistics</v>
          </cell>
          <cell r="F31486" t="str">
            <v>Sewer</v>
          </cell>
        </row>
        <row r="31487">
          <cell r="B31487">
            <v>76909.03</v>
          </cell>
          <cell r="C31487">
            <v>2015</v>
          </cell>
          <cell r="D31487" t="str">
            <v>671550  411550 - R&amp;M Cleaning Costs</v>
          </cell>
          <cell r="E31487" t="str">
            <v>Informal Settlements</v>
          </cell>
          <cell r="F31487" t="str">
            <v>Sewer</v>
          </cell>
        </row>
        <row r="31488">
          <cell r="B31488">
            <v>36.9</v>
          </cell>
          <cell r="C31488">
            <v>2015</v>
          </cell>
          <cell r="D31488" t="str">
            <v>671550  411550 - R&amp;M Cleaning Costs</v>
          </cell>
          <cell r="E31488" t="str">
            <v>Informal Settlements</v>
          </cell>
          <cell r="F31488" t="str">
            <v>Sewer</v>
          </cell>
        </row>
        <row r="31489">
          <cell r="B31489">
            <v>411582</v>
          </cell>
          <cell r="C31489">
            <v>2015</v>
          </cell>
          <cell r="D31489" t="str">
            <v>671800  411800 - R&amp;M Consultants</v>
          </cell>
          <cell r="E31489" t="str">
            <v>District 4</v>
          </cell>
          <cell r="F31489" t="str">
            <v>Water</v>
          </cell>
        </row>
        <row r="31490">
          <cell r="B31490">
            <v>201526.83</v>
          </cell>
          <cell r="C31490">
            <v>2015</v>
          </cell>
          <cell r="D31490" t="str">
            <v>672350  412350 - R&amp;M Hire Charges</v>
          </cell>
          <cell r="E31490" t="str">
            <v>Logistics</v>
          </cell>
          <cell r="F31490" t="str">
            <v>Sewer</v>
          </cell>
        </row>
        <row r="31491">
          <cell r="B31491">
            <v>57522.77</v>
          </cell>
          <cell r="C31491">
            <v>2015</v>
          </cell>
          <cell r="D31491" t="str">
            <v>672350  412350 - R&amp;M Hire Charges</v>
          </cell>
          <cell r="E31491" t="str">
            <v>District 6</v>
          </cell>
          <cell r="F31491" t="str">
            <v>Water</v>
          </cell>
        </row>
        <row r="31492">
          <cell r="B31492">
            <v>2010.2</v>
          </cell>
          <cell r="C31492">
            <v>2015</v>
          </cell>
          <cell r="D31492" t="str">
            <v>672970  412970 - R&amp;M Mat Atmtv (Flt + Non Fleet)</v>
          </cell>
          <cell r="E31492" t="str">
            <v>District 8</v>
          </cell>
          <cell r="F31492" t="str">
            <v>Water</v>
          </cell>
        </row>
        <row r="31493">
          <cell r="B31493">
            <v>945</v>
          </cell>
          <cell r="C31493">
            <v>2015</v>
          </cell>
          <cell r="D31493" t="str">
            <v>672970  412970 - R&amp;M Mat Atmtv (Flt + Non Fleet)</v>
          </cell>
          <cell r="E31493" t="str">
            <v>District 8</v>
          </cell>
          <cell r="F31493" t="str">
            <v>Water</v>
          </cell>
        </row>
        <row r="31494">
          <cell r="B31494">
            <v>5416.31</v>
          </cell>
          <cell r="C31494">
            <v>2015</v>
          </cell>
          <cell r="D31494" t="str">
            <v>672970  412970 - R&amp;M Mat Atmtv (Flt + Non Fleet)</v>
          </cell>
          <cell r="E31494" t="str">
            <v>District 6</v>
          </cell>
          <cell r="F31494" t="str">
            <v>Water</v>
          </cell>
        </row>
        <row r="31495">
          <cell r="B31495">
            <v>46302.93</v>
          </cell>
          <cell r="C31495">
            <v>2015</v>
          </cell>
          <cell r="D31495" t="str">
            <v>672970  412970 - R&amp;M Mat Atmtv (Flt + Non Fleet)</v>
          </cell>
          <cell r="E31495" t="str">
            <v>District 6</v>
          </cell>
          <cell r="F31495" t="str">
            <v>Water</v>
          </cell>
        </row>
        <row r="31496">
          <cell r="B31496">
            <v>4821</v>
          </cell>
          <cell r="C31496">
            <v>2015</v>
          </cell>
          <cell r="D31496" t="str">
            <v>672970  412970 - R&amp;M Mat Atmtv (Flt + Non Fleet)</v>
          </cell>
          <cell r="E31496" t="str">
            <v>District 6</v>
          </cell>
          <cell r="F31496" t="str">
            <v>Water</v>
          </cell>
        </row>
        <row r="31497">
          <cell r="B31497">
            <v>13440.31</v>
          </cell>
          <cell r="C31497">
            <v>2015</v>
          </cell>
          <cell r="D31497" t="str">
            <v>672970  412970 - R&amp;M Mat Atmtv (Flt + Non Fleet)</v>
          </cell>
          <cell r="E31497" t="str">
            <v>District 6</v>
          </cell>
          <cell r="F31497" t="str">
            <v>Water</v>
          </cell>
        </row>
        <row r="31498">
          <cell r="B31498">
            <v>0</v>
          </cell>
          <cell r="C31498">
            <v>2015</v>
          </cell>
          <cell r="D31498" t="str">
            <v>672970  412970 - R&amp;M Mat Atmtv (Flt + Non Fleet)</v>
          </cell>
          <cell r="E31498" t="str">
            <v>District 6</v>
          </cell>
          <cell r="F31498" t="str">
            <v>Water</v>
          </cell>
        </row>
        <row r="31499">
          <cell r="B31499">
            <v>1129</v>
          </cell>
          <cell r="C31499">
            <v>2015</v>
          </cell>
          <cell r="D31499" t="str">
            <v>672970  412970 - R&amp;M Mat Atmtv (Flt + Non Fleet)</v>
          </cell>
          <cell r="E31499" t="str">
            <v>District 4</v>
          </cell>
          <cell r="F31499" t="str">
            <v>Water</v>
          </cell>
        </row>
        <row r="31500">
          <cell r="B31500">
            <v>8744.6200000000008</v>
          </cell>
          <cell r="C31500">
            <v>2015</v>
          </cell>
          <cell r="D31500" t="str">
            <v>672970  412970 - R&amp;M Mat Atmtv (Flt + Non Fleet)</v>
          </cell>
          <cell r="E31500" t="str">
            <v>District 4</v>
          </cell>
          <cell r="F31500" t="str">
            <v>Water</v>
          </cell>
        </row>
        <row r="31501">
          <cell r="B31501">
            <v>4975.5600000000004</v>
          </cell>
          <cell r="C31501">
            <v>2015</v>
          </cell>
          <cell r="D31501" t="str">
            <v>672970  412970 - R&amp;M Mat Atmtv (Flt + Non Fleet)</v>
          </cell>
          <cell r="E31501" t="str">
            <v>District 4</v>
          </cell>
          <cell r="F31501" t="str">
            <v>Water</v>
          </cell>
        </row>
        <row r="31502">
          <cell r="B31502">
            <v>7785</v>
          </cell>
          <cell r="C31502">
            <v>2015</v>
          </cell>
          <cell r="D31502" t="str">
            <v>672970  412970 - R&amp;M Mat Atmtv (Flt + Non Fleet)</v>
          </cell>
          <cell r="E31502" t="str">
            <v>District 3</v>
          </cell>
          <cell r="F31502" t="str">
            <v>Water</v>
          </cell>
        </row>
        <row r="31503">
          <cell r="B31503">
            <v>15846.85</v>
          </cell>
          <cell r="C31503">
            <v>2015</v>
          </cell>
          <cell r="D31503" t="str">
            <v>672970  412970 - R&amp;M Mat Atmtv (Flt + Non Fleet)</v>
          </cell>
          <cell r="E31503" t="str">
            <v>District 6</v>
          </cell>
          <cell r="F31503" t="str">
            <v>Water</v>
          </cell>
        </row>
        <row r="31504">
          <cell r="B31504">
            <v>30967.57</v>
          </cell>
          <cell r="C31504">
            <v>2015</v>
          </cell>
          <cell r="D31504" t="str">
            <v>672970  412970 - R&amp;M Mat Atmtv (Flt + Non Fleet)</v>
          </cell>
          <cell r="E31504" t="str">
            <v>District 8</v>
          </cell>
          <cell r="F31504" t="str">
            <v>Water</v>
          </cell>
        </row>
        <row r="31505">
          <cell r="B31505">
            <v>45</v>
          </cell>
          <cell r="C31505">
            <v>2015</v>
          </cell>
          <cell r="D31505" t="str">
            <v>672970  412970 - R&amp;M Mat Atmtv (Flt + Non Fleet)</v>
          </cell>
          <cell r="E31505" t="str">
            <v>TOC</v>
          </cell>
          <cell r="F31505" t="str">
            <v>Water</v>
          </cell>
        </row>
        <row r="31506">
          <cell r="B31506">
            <v>4296.7</v>
          </cell>
          <cell r="C31506">
            <v>2015</v>
          </cell>
          <cell r="D31506" t="str">
            <v>672970  412970 - R&amp;M Mat Atmtv (Flt + Non Fleet)</v>
          </cell>
          <cell r="E31506" t="str">
            <v>District 1</v>
          </cell>
          <cell r="F31506" t="str">
            <v>Water</v>
          </cell>
        </row>
        <row r="31507">
          <cell r="B31507">
            <v>6437.5</v>
          </cell>
          <cell r="C31507">
            <v>2015</v>
          </cell>
          <cell r="D31507" t="str">
            <v>672970  412970 - R&amp;M Mat Atmtv (Flt + Non Fleet)</v>
          </cell>
          <cell r="E31507" t="str">
            <v>District 1</v>
          </cell>
          <cell r="F31507" t="str">
            <v>Water</v>
          </cell>
        </row>
        <row r="31508">
          <cell r="B31508">
            <v>14317.04</v>
          </cell>
          <cell r="C31508">
            <v>2015</v>
          </cell>
          <cell r="D31508" t="str">
            <v>672970  412970 - R&amp;M Mat Atmtv (Flt + Non Fleet)</v>
          </cell>
          <cell r="E31508" t="str">
            <v>Logistics</v>
          </cell>
          <cell r="F31508" t="str">
            <v>Water</v>
          </cell>
        </row>
        <row r="31509">
          <cell r="B31509">
            <v>4017.54</v>
          </cell>
          <cell r="C31509">
            <v>2015</v>
          </cell>
          <cell r="D31509" t="str">
            <v>672970  412970 - R&amp;M Mat Atmtv (Flt + Non Fleet)</v>
          </cell>
          <cell r="E31509" t="str">
            <v>Logistics</v>
          </cell>
          <cell r="F31509" t="str">
            <v>Water</v>
          </cell>
        </row>
        <row r="31510">
          <cell r="B31510">
            <v>195</v>
          </cell>
          <cell r="C31510">
            <v>2015</v>
          </cell>
          <cell r="D31510" t="str">
            <v>672970  412970 - R&amp;M Mat Atmtv (Flt + Non Fleet)</v>
          </cell>
          <cell r="E31510" t="str">
            <v>TOC</v>
          </cell>
          <cell r="F31510" t="str">
            <v>Water</v>
          </cell>
        </row>
        <row r="31511">
          <cell r="B31511">
            <v>119147.55</v>
          </cell>
          <cell r="C31511">
            <v>2015</v>
          </cell>
          <cell r="D31511" t="str">
            <v>672970  412970 - R&amp;M Mat Atmtv (Flt + Non Fleet)</v>
          </cell>
          <cell r="E31511" t="str">
            <v>District 7</v>
          </cell>
          <cell r="F31511" t="str">
            <v>Sewer</v>
          </cell>
        </row>
        <row r="31512">
          <cell r="B31512">
            <v>82970.83</v>
          </cell>
          <cell r="C31512">
            <v>2015</v>
          </cell>
          <cell r="D31512" t="str">
            <v>672970  412970 - R&amp;M Mat Atmtv (Flt + Non Fleet)</v>
          </cell>
          <cell r="E31512" t="str">
            <v>District 6</v>
          </cell>
          <cell r="F31512" t="str">
            <v>Sewer</v>
          </cell>
        </row>
        <row r="31513">
          <cell r="B31513">
            <v>980</v>
          </cell>
          <cell r="C31513">
            <v>2015</v>
          </cell>
          <cell r="D31513" t="str">
            <v>672970  412970 - R&amp;M Mat Atmtv (Flt + Non Fleet)</v>
          </cell>
          <cell r="E31513" t="str">
            <v>District 6</v>
          </cell>
          <cell r="F31513" t="str">
            <v>Sewer</v>
          </cell>
        </row>
        <row r="31514">
          <cell r="B31514">
            <v>4821</v>
          </cell>
          <cell r="C31514">
            <v>2015</v>
          </cell>
          <cell r="D31514" t="str">
            <v>672970  412970 - R&amp;M Mat Atmtv (Flt + Non Fleet)</v>
          </cell>
          <cell r="E31514" t="str">
            <v>District 6</v>
          </cell>
          <cell r="F31514" t="str">
            <v>Sewer</v>
          </cell>
        </row>
        <row r="31515">
          <cell r="B31515">
            <v>8065.85</v>
          </cell>
          <cell r="C31515">
            <v>2015</v>
          </cell>
          <cell r="D31515" t="str">
            <v>672970  412970 - R&amp;M Mat Atmtv (Flt + Non Fleet)</v>
          </cell>
          <cell r="E31515" t="str">
            <v>District 6</v>
          </cell>
          <cell r="F31515" t="str">
            <v>Sewer</v>
          </cell>
        </row>
        <row r="31516">
          <cell r="B31516">
            <v>5937.2</v>
          </cell>
          <cell r="C31516">
            <v>2015</v>
          </cell>
          <cell r="D31516" t="str">
            <v>672970  412970 - R&amp;M Mat Atmtv (Flt + Non Fleet)</v>
          </cell>
          <cell r="E31516" t="str">
            <v>District 4</v>
          </cell>
          <cell r="F31516" t="str">
            <v>Sewer</v>
          </cell>
        </row>
        <row r="31517">
          <cell r="B31517">
            <v>1157.9000000000001</v>
          </cell>
          <cell r="C31517">
            <v>2015</v>
          </cell>
          <cell r="D31517" t="str">
            <v>672970  412970 - R&amp;M Mat Atmtv (Flt + Non Fleet)</v>
          </cell>
          <cell r="E31517" t="str">
            <v>District 4</v>
          </cell>
          <cell r="F31517" t="str">
            <v>Sewer</v>
          </cell>
        </row>
        <row r="31518">
          <cell r="B31518">
            <v>5997.59</v>
          </cell>
          <cell r="C31518">
            <v>2015</v>
          </cell>
          <cell r="D31518" t="str">
            <v>672970  412970 - R&amp;M Mat Atmtv (Flt + Non Fleet)</v>
          </cell>
          <cell r="E31518" t="str">
            <v>District 4</v>
          </cell>
          <cell r="F31518" t="str">
            <v>Sewer</v>
          </cell>
        </row>
        <row r="31519">
          <cell r="B31519">
            <v>1157.9000000000001</v>
          </cell>
          <cell r="C31519">
            <v>2015</v>
          </cell>
          <cell r="D31519" t="str">
            <v>672970  412970 - R&amp;M Mat Atmtv (Flt + Non Fleet)</v>
          </cell>
          <cell r="E31519" t="str">
            <v>District 3</v>
          </cell>
          <cell r="F31519" t="str">
            <v>Sewer</v>
          </cell>
        </row>
        <row r="31520">
          <cell r="B31520">
            <v>63214.34</v>
          </cell>
          <cell r="C31520">
            <v>2015</v>
          </cell>
          <cell r="D31520" t="str">
            <v>672970  412970 - R&amp;M Mat Atmtv (Flt + Non Fleet)</v>
          </cell>
          <cell r="E31520" t="str">
            <v>District 7</v>
          </cell>
          <cell r="F31520" t="str">
            <v>Sewer</v>
          </cell>
        </row>
        <row r="31521">
          <cell r="B31521">
            <v>35157.910000000003</v>
          </cell>
          <cell r="C31521">
            <v>2015</v>
          </cell>
          <cell r="D31521" t="str">
            <v>672970  412970 - R&amp;M Mat Atmtv (Flt + Non Fleet)</v>
          </cell>
          <cell r="E31521" t="str">
            <v>District 1</v>
          </cell>
          <cell r="F31521" t="str">
            <v>Sewer</v>
          </cell>
        </row>
        <row r="31522">
          <cell r="B31522">
            <v>15149.47</v>
          </cell>
          <cell r="C31522">
            <v>2015</v>
          </cell>
          <cell r="D31522" t="str">
            <v>672970  412970 - R&amp;M Mat Atmtv (Flt + Non Fleet)</v>
          </cell>
          <cell r="E31522" t="str">
            <v>Logistics</v>
          </cell>
          <cell r="F31522" t="str">
            <v>Sewer</v>
          </cell>
        </row>
        <row r="31523">
          <cell r="B31523">
            <v>5166.72</v>
          </cell>
          <cell r="C31523">
            <v>2015</v>
          </cell>
          <cell r="D31523" t="str">
            <v>672970  412970 - R&amp;M Mat Atmtv (Flt + Non Fleet)</v>
          </cell>
          <cell r="E31523" t="str">
            <v>Informal Settlements</v>
          </cell>
          <cell r="F31523" t="str">
            <v>Sewer</v>
          </cell>
        </row>
        <row r="31524">
          <cell r="B31524">
            <v>0</v>
          </cell>
          <cell r="C31524">
            <v>2015</v>
          </cell>
          <cell r="D31524" t="str">
            <v>672980  412980 - R&amp;M Mat Bldng &amp; Infrastructure</v>
          </cell>
          <cell r="E31524" t="str">
            <v>Logistics</v>
          </cell>
          <cell r="F31524" t="str">
            <v>Water</v>
          </cell>
        </row>
        <row r="31525">
          <cell r="B31525">
            <v>926820.37</v>
          </cell>
          <cell r="C31525">
            <v>2015</v>
          </cell>
          <cell r="D31525" t="str">
            <v>672980  412980 - R&amp;M Mat Bldng &amp; Infrastructure</v>
          </cell>
          <cell r="E31525" t="str">
            <v>Logistics</v>
          </cell>
          <cell r="F31525" t="str">
            <v>Water</v>
          </cell>
        </row>
        <row r="31526">
          <cell r="B31526">
            <v>60915.06</v>
          </cell>
          <cell r="C31526">
            <v>2015</v>
          </cell>
          <cell r="D31526" t="str">
            <v>672980  412980 - R&amp;M Mat Bldng &amp; Infrastructure</v>
          </cell>
          <cell r="E31526" t="str">
            <v>Logistics</v>
          </cell>
          <cell r="F31526" t="str">
            <v>Water</v>
          </cell>
        </row>
        <row r="31527">
          <cell r="B31527">
            <v>128091.23</v>
          </cell>
          <cell r="C31527">
            <v>2015</v>
          </cell>
          <cell r="D31527" t="str">
            <v>672980  412980 - R&amp;M Mat Bldng &amp; Infrastructure</v>
          </cell>
          <cell r="E31527" t="str">
            <v>Logistics</v>
          </cell>
          <cell r="F31527" t="str">
            <v>Water</v>
          </cell>
        </row>
        <row r="31528">
          <cell r="B31528">
            <v>118567.72</v>
          </cell>
          <cell r="C31528">
            <v>2015</v>
          </cell>
          <cell r="D31528" t="str">
            <v>672980  412980 - R&amp;M Mat Bldng &amp; Infrastructure</v>
          </cell>
          <cell r="E31528" t="str">
            <v>Logistics</v>
          </cell>
          <cell r="F31528" t="str">
            <v>Water</v>
          </cell>
        </row>
        <row r="31529">
          <cell r="B31529">
            <v>1206364.01</v>
          </cell>
          <cell r="C31529">
            <v>2015</v>
          </cell>
          <cell r="D31529" t="str">
            <v>672980  412980 - R&amp;M Mat Bldng &amp; Infrastructure</v>
          </cell>
          <cell r="E31529" t="str">
            <v>District 1</v>
          </cell>
          <cell r="F31529" t="str">
            <v>Water</v>
          </cell>
        </row>
        <row r="31530">
          <cell r="B31530">
            <v>37314.76</v>
          </cell>
          <cell r="C31530">
            <v>2015</v>
          </cell>
          <cell r="D31530" t="str">
            <v>672980  412980 - R&amp;M Mat Bldng &amp; Infrastructure</v>
          </cell>
          <cell r="E31530" t="str">
            <v>District 1</v>
          </cell>
          <cell r="F31530" t="str">
            <v>Water</v>
          </cell>
        </row>
        <row r="31531">
          <cell r="B31531">
            <v>411.59</v>
          </cell>
          <cell r="C31531">
            <v>2015</v>
          </cell>
          <cell r="D31531" t="str">
            <v>672980  412980 - R&amp;M Mat Bldng &amp; Infrastructure</v>
          </cell>
          <cell r="E31531" t="str">
            <v>District 6</v>
          </cell>
          <cell r="F31531" t="str">
            <v>Water</v>
          </cell>
        </row>
        <row r="31532">
          <cell r="B31532">
            <v>2222214.38</v>
          </cell>
          <cell r="C31532">
            <v>2015</v>
          </cell>
          <cell r="D31532" t="str">
            <v>672980  412980 - R&amp;M Mat Bldng &amp; Infrastructure</v>
          </cell>
          <cell r="E31532" t="str">
            <v>District 8</v>
          </cell>
          <cell r="F31532" t="str">
            <v>Water</v>
          </cell>
        </row>
        <row r="31533">
          <cell r="B31533">
            <v>671120.8</v>
          </cell>
          <cell r="C31533">
            <v>2015</v>
          </cell>
          <cell r="D31533" t="str">
            <v>672980  412980 - R&amp;M Mat Bldng &amp; Infrastructure</v>
          </cell>
          <cell r="E31533" t="str">
            <v>District 6</v>
          </cell>
          <cell r="F31533" t="str">
            <v>Water</v>
          </cell>
        </row>
        <row r="31534">
          <cell r="B31534">
            <v>5547.26</v>
          </cell>
          <cell r="C31534">
            <v>2015</v>
          </cell>
          <cell r="D31534" t="str">
            <v>672980  412980 - R&amp;M Mat Bldng &amp; Infrastructure</v>
          </cell>
          <cell r="E31534" t="str">
            <v>District 3</v>
          </cell>
          <cell r="F31534" t="str">
            <v>Water</v>
          </cell>
        </row>
        <row r="31535">
          <cell r="B31535">
            <v>726942.29</v>
          </cell>
          <cell r="C31535">
            <v>2015</v>
          </cell>
          <cell r="D31535" t="str">
            <v>672980  412980 - R&amp;M Mat Bldng &amp; Infrastructure</v>
          </cell>
          <cell r="E31535" t="str">
            <v>District 4</v>
          </cell>
          <cell r="F31535" t="str">
            <v>Water</v>
          </cell>
        </row>
        <row r="31536">
          <cell r="B31536">
            <v>439057.44</v>
          </cell>
          <cell r="C31536">
            <v>2015</v>
          </cell>
          <cell r="D31536" t="str">
            <v>672980  412980 - R&amp;M Mat Bldng &amp; Infrastructure</v>
          </cell>
          <cell r="E31536" t="str">
            <v>District 4</v>
          </cell>
          <cell r="F31536" t="str">
            <v>Water</v>
          </cell>
        </row>
        <row r="31537">
          <cell r="B31537">
            <v>163084.20000000001</v>
          </cell>
          <cell r="C31537">
            <v>2015</v>
          </cell>
          <cell r="D31537" t="str">
            <v>672980  412980 - R&amp;M Mat Bldng &amp; Infrastructure</v>
          </cell>
          <cell r="E31537" t="str">
            <v>District 4</v>
          </cell>
          <cell r="F31537" t="str">
            <v>Water</v>
          </cell>
        </row>
        <row r="31538">
          <cell r="B31538">
            <v>501245.12</v>
          </cell>
          <cell r="C31538">
            <v>2015</v>
          </cell>
          <cell r="D31538" t="str">
            <v>672980  412980 - R&amp;M Mat Bldng &amp; Infrastructure</v>
          </cell>
          <cell r="E31538" t="str">
            <v>District 8</v>
          </cell>
          <cell r="F31538" t="str">
            <v>Water</v>
          </cell>
        </row>
        <row r="31539">
          <cell r="B31539">
            <v>332178.11</v>
          </cell>
          <cell r="C31539">
            <v>2015</v>
          </cell>
          <cell r="D31539" t="str">
            <v>672980  412980 - R&amp;M Mat Bldng &amp; Infrastructure</v>
          </cell>
          <cell r="E31539" t="str">
            <v>District 6</v>
          </cell>
          <cell r="F31539" t="str">
            <v>Water</v>
          </cell>
        </row>
        <row r="31540">
          <cell r="B31540">
            <v>184330.22</v>
          </cell>
          <cell r="C31540">
            <v>2015</v>
          </cell>
          <cell r="D31540" t="str">
            <v>672980  412980 - R&amp;M Mat Bldng &amp; Infrastructure</v>
          </cell>
          <cell r="E31540" t="str">
            <v>District 6</v>
          </cell>
          <cell r="F31540" t="str">
            <v>Water</v>
          </cell>
        </row>
        <row r="31541">
          <cell r="B31541">
            <v>513672.52</v>
          </cell>
          <cell r="C31541">
            <v>2015</v>
          </cell>
          <cell r="D31541" t="str">
            <v>672980  412980 - R&amp;M Mat Bldng &amp; Infrastructure</v>
          </cell>
          <cell r="E31541" t="str">
            <v>District 6</v>
          </cell>
          <cell r="F31541" t="str">
            <v>Water</v>
          </cell>
        </row>
        <row r="31542">
          <cell r="B31542">
            <v>192073.38</v>
          </cell>
          <cell r="C31542">
            <v>2015</v>
          </cell>
          <cell r="D31542" t="str">
            <v>672980  412980 - R&amp;M Mat Bldng &amp; Infrastructure</v>
          </cell>
          <cell r="E31542" t="str">
            <v>District 6</v>
          </cell>
          <cell r="F31542" t="str">
            <v>Water</v>
          </cell>
        </row>
        <row r="31543">
          <cell r="B31543">
            <v>344.2</v>
          </cell>
          <cell r="C31543">
            <v>2015</v>
          </cell>
          <cell r="D31543" t="str">
            <v>672980  412980 - R&amp;M Mat Bldng &amp; Infrastructure</v>
          </cell>
          <cell r="E31543" t="str">
            <v>District 8</v>
          </cell>
          <cell r="F31543" t="str">
            <v>Water</v>
          </cell>
        </row>
        <row r="31544">
          <cell r="B31544">
            <v>195352.27</v>
          </cell>
          <cell r="C31544">
            <v>2015</v>
          </cell>
          <cell r="D31544" t="str">
            <v>672980  412980 - R&amp;M Mat Bldng &amp; Infrastructure</v>
          </cell>
          <cell r="E31544" t="str">
            <v>District 8</v>
          </cell>
          <cell r="F31544" t="str">
            <v>Water</v>
          </cell>
        </row>
        <row r="31545">
          <cell r="B31545">
            <v>2180342.63</v>
          </cell>
          <cell r="C31545">
            <v>2015</v>
          </cell>
          <cell r="D31545" t="str">
            <v>672980  412980 - R&amp;M Mat Bldng &amp; Infrastructure</v>
          </cell>
          <cell r="E31545" t="str">
            <v>District 8</v>
          </cell>
          <cell r="F31545" t="str">
            <v>Water</v>
          </cell>
        </row>
        <row r="31546">
          <cell r="B31546">
            <v>19236.990000000002</v>
          </cell>
          <cell r="C31546">
            <v>2015</v>
          </cell>
          <cell r="D31546" t="str">
            <v>672980  412980 - R&amp;M Mat Bldng &amp; Infrastructure</v>
          </cell>
          <cell r="E31546" t="str">
            <v>Logistics</v>
          </cell>
          <cell r="F31546" t="str">
            <v>Water</v>
          </cell>
        </row>
        <row r="31547">
          <cell r="B31547">
            <v>140198.49</v>
          </cell>
          <cell r="C31547">
            <v>2015</v>
          </cell>
          <cell r="D31547" t="str">
            <v>672980  412980 - R&amp;M Mat Bldng &amp; Infrastructure</v>
          </cell>
          <cell r="E31547" t="str">
            <v>Informal Settlements</v>
          </cell>
          <cell r="F31547" t="str">
            <v>Sewer</v>
          </cell>
        </row>
        <row r="31548">
          <cell r="B31548">
            <v>407296.03</v>
          </cell>
          <cell r="C31548">
            <v>2015</v>
          </cell>
          <cell r="D31548" t="str">
            <v>672980  412980 - R&amp;M Mat Bldng &amp; Infrastructure</v>
          </cell>
          <cell r="E31548" t="str">
            <v>Informal Settlements</v>
          </cell>
          <cell r="F31548" t="str">
            <v>Sewer</v>
          </cell>
        </row>
        <row r="31549">
          <cell r="B31549">
            <v>3291409.97</v>
          </cell>
          <cell r="C31549">
            <v>2015</v>
          </cell>
          <cell r="D31549" t="str">
            <v>672980  412980 - R&amp;M Mat Bldng &amp; Infrastructure</v>
          </cell>
          <cell r="E31549" t="str">
            <v>Logistics</v>
          </cell>
          <cell r="F31549" t="str">
            <v>Sewer</v>
          </cell>
        </row>
        <row r="31550">
          <cell r="B31550">
            <v>172421.35</v>
          </cell>
          <cell r="C31550">
            <v>2015</v>
          </cell>
          <cell r="D31550" t="str">
            <v>672980  412980 - R&amp;M Mat Bldng &amp; Infrastructure</v>
          </cell>
          <cell r="E31550" t="str">
            <v>District 1</v>
          </cell>
          <cell r="F31550" t="str">
            <v>Sewer</v>
          </cell>
        </row>
        <row r="31551">
          <cell r="B31551">
            <v>129418.13</v>
          </cell>
          <cell r="C31551">
            <v>2015</v>
          </cell>
          <cell r="D31551" t="str">
            <v>672980  412980 - R&amp;M Mat Bldng &amp; Infrastructure</v>
          </cell>
          <cell r="E31551" t="str">
            <v>District 7</v>
          </cell>
          <cell r="F31551" t="str">
            <v>Sewer</v>
          </cell>
        </row>
        <row r="31552">
          <cell r="B31552">
            <v>17838.73</v>
          </cell>
          <cell r="C31552">
            <v>2015</v>
          </cell>
          <cell r="D31552" t="str">
            <v>672980  412980 - R&amp;M Mat Bldng &amp; Infrastructure</v>
          </cell>
          <cell r="E31552" t="str">
            <v>District 6</v>
          </cell>
          <cell r="F31552" t="str">
            <v>Sewer</v>
          </cell>
        </row>
        <row r="31553">
          <cell r="B31553">
            <v>134951.42000000001</v>
          </cell>
          <cell r="C31553">
            <v>2015</v>
          </cell>
          <cell r="D31553" t="str">
            <v>672980  412980 - R&amp;M Mat Bldng &amp; Infrastructure</v>
          </cell>
          <cell r="E31553" t="str">
            <v>District 4</v>
          </cell>
          <cell r="F31553" t="str">
            <v>Sewer</v>
          </cell>
        </row>
        <row r="31554">
          <cell r="B31554">
            <v>127653.21</v>
          </cell>
          <cell r="C31554">
            <v>2015</v>
          </cell>
          <cell r="D31554" t="str">
            <v>672980  412980 - R&amp;M Mat Bldng &amp; Infrastructure</v>
          </cell>
          <cell r="E31554" t="str">
            <v>District 4</v>
          </cell>
          <cell r="F31554" t="str">
            <v>Sewer</v>
          </cell>
        </row>
        <row r="31555">
          <cell r="B31555">
            <v>394.16</v>
          </cell>
          <cell r="C31555">
            <v>2015</v>
          </cell>
          <cell r="D31555" t="str">
            <v>672980  412980 - R&amp;M Mat Bldng &amp; Infrastructure</v>
          </cell>
          <cell r="E31555" t="str">
            <v>District 4</v>
          </cell>
          <cell r="F31555" t="str">
            <v>Sewer</v>
          </cell>
        </row>
        <row r="31556">
          <cell r="B31556">
            <v>42638.29</v>
          </cell>
          <cell r="C31556">
            <v>2015</v>
          </cell>
          <cell r="D31556" t="str">
            <v>672980  412980 - R&amp;M Mat Bldng &amp; Infrastructure</v>
          </cell>
          <cell r="E31556" t="str">
            <v>District 4</v>
          </cell>
          <cell r="F31556" t="str">
            <v>Sewer</v>
          </cell>
        </row>
        <row r="31557">
          <cell r="B31557">
            <v>38023.33</v>
          </cell>
          <cell r="C31557">
            <v>2015</v>
          </cell>
          <cell r="D31557" t="str">
            <v>672980  412980 - R&amp;M Mat Bldng &amp; Infrastructure</v>
          </cell>
          <cell r="E31557" t="str">
            <v>District 7</v>
          </cell>
          <cell r="F31557" t="str">
            <v>Sewer</v>
          </cell>
        </row>
        <row r="31558">
          <cell r="B31558">
            <v>25743.360000000001</v>
          </cell>
          <cell r="C31558">
            <v>2015</v>
          </cell>
          <cell r="D31558" t="str">
            <v>672980  412980 - R&amp;M Mat Bldng &amp; Infrastructure</v>
          </cell>
          <cell r="E31558" t="str">
            <v>District 6</v>
          </cell>
          <cell r="F31558" t="str">
            <v>Sewer</v>
          </cell>
        </row>
        <row r="31559">
          <cell r="B31559">
            <v>28326.92</v>
          </cell>
          <cell r="C31559">
            <v>2015</v>
          </cell>
          <cell r="D31559" t="str">
            <v>672980  412980 - R&amp;M Mat Bldng &amp; Infrastructure</v>
          </cell>
          <cell r="E31559" t="str">
            <v>District 6</v>
          </cell>
          <cell r="F31559" t="str">
            <v>Sewer</v>
          </cell>
        </row>
        <row r="31560">
          <cell r="B31560">
            <v>18562.400000000001</v>
          </cell>
          <cell r="C31560">
            <v>2015</v>
          </cell>
          <cell r="D31560" t="str">
            <v>672980  412980 - R&amp;M Mat Bldng &amp; Infrastructure</v>
          </cell>
          <cell r="E31560" t="str">
            <v>District 6</v>
          </cell>
          <cell r="F31560" t="str">
            <v>Sewer</v>
          </cell>
        </row>
        <row r="31561">
          <cell r="B31561">
            <v>23249.55</v>
          </cell>
          <cell r="C31561">
            <v>2015</v>
          </cell>
          <cell r="D31561" t="str">
            <v>672980  412980 - R&amp;M Mat Bldng &amp; Infrastructure</v>
          </cell>
          <cell r="E31561" t="str">
            <v>District 6</v>
          </cell>
          <cell r="F31561" t="str">
            <v>Sewer</v>
          </cell>
        </row>
        <row r="31562">
          <cell r="B31562">
            <v>763.07</v>
          </cell>
          <cell r="C31562">
            <v>2015</v>
          </cell>
          <cell r="D31562" t="str">
            <v>672980  412980 - R&amp;M Mat Bldng &amp; Infrastructure</v>
          </cell>
          <cell r="E31562" t="str">
            <v>District 7</v>
          </cell>
          <cell r="F31562" t="str">
            <v>Sewer</v>
          </cell>
        </row>
        <row r="31563">
          <cell r="B31563">
            <v>291952.48</v>
          </cell>
          <cell r="C31563">
            <v>2015</v>
          </cell>
          <cell r="D31563" t="str">
            <v>672980  412980 - R&amp;M Mat Bldng &amp; Infrastructure</v>
          </cell>
          <cell r="E31563" t="str">
            <v>District 7</v>
          </cell>
          <cell r="F31563" t="str">
            <v>Sewer</v>
          </cell>
        </row>
        <row r="31564">
          <cell r="B31564">
            <v>1160</v>
          </cell>
          <cell r="C31564">
            <v>2015</v>
          </cell>
          <cell r="D31564" t="str">
            <v>672980  412980 - R&amp;M Mat Bldng &amp; Infrastructure</v>
          </cell>
          <cell r="E31564" t="str">
            <v>Logistics</v>
          </cell>
          <cell r="F31564" t="str">
            <v>Water</v>
          </cell>
        </row>
        <row r="31565">
          <cell r="B31565">
            <v>43020.51</v>
          </cell>
          <cell r="C31565">
            <v>2015</v>
          </cell>
          <cell r="D31565" t="str">
            <v>672980  412980 - R&amp;M Mat Bldng &amp; Infrastructure</v>
          </cell>
          <cell r="E31565" t="str">
            <v>Informal Settlements</v>
          </cell>
          <cell r="F31565" t="str">
            <v>Water</v>
          </cell>
        </row>
        <row r="31566">
          <cell r="B31566">
            <v>7524.78</v>
          </cell>
          <cell r="C31566">
            <v>2015</v>
          </cell>
          <cell r="D31566" t="str">
            <v>672980  412980 - R&amp;M Mat Bldng &amp; Infrastructure</v>
          </cell>
          <cell r="E31566" t="str">
            <v>Planning &amp; Design</v>
          </cell>
          <cell r="F31566" t="str">
            <v>Water</v>
          </cell>
        </row>
        <row r="31567">
          <cell r="B31567">
            <v>171637.02</v>
          </cell>
          <cell r="C31567">
            <v>2015</v>
          </cell>
          <cell r="D31567" t="str">
            <v>672980  412980 - R&amp;M Mat Bldng &amp; Infrastructure</v>
          </cell>
          <cell r="E31567" t="str">
            <v>Informal Settlements</v>
          </cell>
          <cell r="F31567" t="str">
            <v>Water</v>
          </cell>
        </row>
        <row r="31568">
          <cell r="B31568">
            <v>835.32</v>
          </cell>
          <cell r="C31568">
            <v>2015</v>
          </cell>
          <cell r="D31568" t="str">
            <v>672980  412980 - R&amp;M Mat Bldng &amp; Infrastructure</v>
          </cell>
          <cell r="E31568" t="str">
            <v>Logistics</v>
          </cell>
          <cell r="F31568" t="str">
            <v>Water</v>
          </cell>
        </row>
        <row r="31569">
          <cell r="B31569">
            <v>37342.43</v>
          </cell>
          <cell r="C31569">
            <v>2015</v>
          </cell>
          <cell r="D31569" t="str">
            <v>672990  412990 - R&amp;M Mat Elctrcl &amp; Electronic</v>
          </cell>
          <cell r="E31569" t="str">
            <v>District 8</v>
          </cell>
          <cell r="F31569" t="str">
            <v>Water</v>
          </cell>
        </row>
        <row r="31570">
          <cell r="B31570">
            <v>211.2</v>
          </cell>
          <cell r="C31570">
            <v>2015</v>
          </cell>
          <cell r="D31570" t="str">
            <v>672990  412990 - R&amp;M Mat Elctrcl &amp; Electronic</v>
          </cell>
          <cell r="E31570" t="str">
            <v>District 8</v>
          </cell>
          <cell r="F31570" t="str">
            <v>Water</v>
          </cell>
        </row>
        <row r="31571">
          <cell r="B31571">
            <v>32.78</v>
          </cell>
          <cell r="C31571">
            <v>2015</v>
          </cell>
          <cell r="D31571" t="str">
            <v>672990  412990 - R&amp;M Mat Elctrcl &amp; Electronic</v>
          </cell>
          <cell r="E31571" t="str">
            <v>District 8</v>
          </cell>
          <cell r="F31571" t="str">
            <v>Water</v>
          </cell>
        </row>
        <row r="31572">
          <cell r="B31572">
            <v>25441.25</v>
          </cell>
          <cell r="C31572">
            <v>2015</v>
          </cell>
          <cell r="D31572" t="str">
            <v>672990  412990 - R&amp;M Mat Elctrcl &amp; Electronic</v>
          </cell>
          <cell r="E31572" t="str">
            <v>District 6</v>
          </cell>
          <cell r="F31572" t="str">
            <v>Water</v>
          </cell>
        </row>
        <row r="31573">
          <cell r="B31573">
            <v>0</v>
          </cell>
          <cell r="C31573">
            <v>2015</v>
          </cell>
          <cell r="D31573" t="str">
            <v>672990  412990 - R&amp;M Mat Elctrcl &amp; Electronic</v>
          </cell>
          <cell r="E31573" t="str">
            <v>District 6</v>
          </cell>
          <cell r="F31573" t="str">
            <v>Water</v>
          </cell>
        </row>
        <row r="31574">
          <cell r="B31574">
            <v>1200.8399999999999</v>
          </cell>
          <cell r="C31574">
            <v>2015</v>
          </cell>
          <cell r="D31574" t="str">
            <v>672990  412990 - R&amp;M Mat Elctrcl &amp; Electronic</v>
          </cell>
          <cell r="E31574" t="str">
            <v>District 6</v>
          </cell>
          <cell r="F31574" t="str">
            <v>Water</v>
          </cell>
        </row>
        <row r="31575">
          <cell r="B31575">
            <v>53710.03</v>
          </cell>
          <cell r="C31575">
            <v>2015</v>
          </cell>
          <cell r="D31575" t="str">
            <v>672990  412990 - R&amp;M Mat Elctrcl &amp; Electronic</v>
          </cell>
          <cell r="E31575" t="str">
            <v>District 6</v>
          </cell>
          <cell r="F31575" t="str">
            <v>Water</v>
          </cell>
        </row>
        <row r="31576">
          <cell r="B31576">
            <v>0</v>
          </cell>
          <cell r="C31576">
            <v>2015</v>
          </cell>
          <cell r="D31576" t="str">
            <v>672990  412990 - R&amp;M Mat Elctrcl &amp; Electronic</v>
          </cell>
          <cell r="E31576" t="str">
            <v>District 8</v>
          </cell>
          <cell r="F31576" t="str">
            <v>Water</v>
          </cell>
        </row>
        <row r="31577">
          <cell r="B31577">
            <v>0</v>
          </cell>
          <cell r="C31577">
            <v>2015</v>
          </cell>
          <cell r="D31577" t="str">
            <v>672990  412990 - R&amp;M Mat Elctrcl &amp; Electronic</v>
          </cell>
          <cell r="E31577" t="str">
            <v>District 4</v>
          </cell>
          <cell r="F31577" t="str">
            <v>Water</v>
          </cell>
        </row>
        <row r="31578">
          <cell r="B31578">
            <v>3074.41</v>
          </cell>
          <cell r="C31578">
            <v>2015</v>
          </cell>
          <cell r="D31578" t="str">
            <v>672990  412990 - R&amp;M Mat Elctrcl &amp; Electronic</v>
          </cell>
          <cell r="E31578" t="str">
            <v>District 4</v>
          </cell>
          <cell r="F31578" t="str">
            <v>Water</v>
          </cell>
        </row>
        <row r="31579">
          <cell r="B31579">
            <v>8711.26</v>
          </cell>
          <cell r="C31579">
            <v>2015</v>
          </cell>
          <cell r="D31579" t="str">
            <v>672990  412990 - R&amp;M Mat Elctrcl &amp; Electronic</v>
          </cell>
          <cell r="E31579" t="str">
            <v>District 4</v>
          </cell>
          <cell r="F31579" t="str">
            <v>Water</v>
          </cell>
        </row>
        <row r="31580">
          <cell r="B31580">
            <v>0</v>
          </cell>
          <cell r="C31580">
            <v>2015</v>
          </cell>
          <cell r="D31580" t="str">
            <v>672990  412990 - R&amp;M Mat Elctrcl &amp; Electronic</v>
          </cell>
          <cell r="E31580" t="str">
            <v>District 3</v>
          </cell>
          <cell r="F31580" t="str">
            <v>Water</v>
          </cell>
        </row>
        <row r="31581">
          <cell r="B31581">
            <v>24</v>
          </cell>
          <cell r="C31581">
            <v>2015</v>
          </cell>
          <cell r="D31581" t="str">
            <v>672990  412990 - R&amp;M Mat Elctrcl &amp; Electronic</v>
          </cell>
          <cell r="E31581" t="str">
            <v>District 6</v>
          </cell>
          <cell r="F31581" t="str">
            <v>Water</v>
          </cell>
        </row>
        <row r="31582">
          <cell r="B31582">
            <v>16187.18</v>
          </cell>
          <cell r="C31582">
            <v>2015</v>
          </cell>
          <cell r="D31582" t="str">
            <v>672990  412990 - R&amp;M Mat Elctrcl &amp; Electronic</v>
          </cell>
          <cell r="E31582" t="str">
            <v>District 8</v>
          </cell>
          <cell r="F31582" t="str">
            <v>Water</v>
          </cell>
        </row>
        <row r="31583">
          <cell r="B31583">
            <v>24108.68</v>
          </cell>
          <cell r="C31583">
            <v>2015</v>
          </cell>
          <cell r="D31583" t="str">
            <v>672990  412990 - R&amp;M Mat Elctrcl &amp; Electronic</v>
          </cell>
          <cell r="E31583" t="str">
            <v>District 1</v>
          </cell>
          <cell r="F31583" t="str">
            <v>Water</v>
          </cell>
        </row>
        <row r="31584">
          <cell r="B31584">
            <v>0</v>
          </cell>
          <cell r="C31584">
            <v>2015</v>
          </cell>
          <cell r="D31584" t="str">
            <v>672990  412990 - R&amp;M Mat Elctrcl &amp; Electronic</v>
          </cell>
          <cell r="E31584" t="str">
            <v>District 1</v>
          </cell>
          <cell r="F31584" t="str">
            <v>Water</v>
          </cell>
        </row>
        <row r="31585">
          <cell r="B31585">
            <v>4229.76</v>
          </cell>
          <cell r="C31585">
            <v>2015</v>
          </cell>
          <cell r="D31585" t="str">
            <v>672990  412990 - R&amp;M Mat Elctrcl &amp; Electronic</v>
          </cell>
          <cell r="E31585" t="str">
            <v>Logistics</v>
          </cell>
          <cell r="F31585" t="str">
            <v>Water</v>
          </cell>
        </row>
        <row r="31586">
          <cell r="B31586">
            <v>221126.72</v>
          </cell>
          <cell r="C31586">
            <v>2015</v>
          </cell>
          <cell r="D31586" t="str">
            <v>672990  412990 - R&amp;M Mat Elctrcl &amp; Electronic</v>
          </cell>
          <cell r="E31586" t="str">
            <v>Logistics</v>
          </cell>
          <cell r="F31586" t="str">
            <v>Water</v>
          </cell>
        </row>
        <row r="31587">
          <cell r="B31587">
            <v>90400.77</v>
          </cell>
          <cell r="C31587">
            <v>2015</v>
          </cell>
          <cell r="D31587" t="str">
            <v>672990  412990 - R&amp;M Mat Elctrcl &amp; Electronic</v>
          </cell>
          <cell r="E31587" t="str">
            <v>Logistics</v>
          </cell>
          <cell r="F31587" t="str">
            <v>Water</v>
          </cell>
        </row>
        <row r="31588">
          <cell r="B31588">
            <v>247002.03</v>
          </cell>
          <cell r="C31588">
            <v>2015</v>
          </cell>
          <cell r="D31588" t="str">
            <v>672990  412990 - R&amp;M Mat Elctrcl &amp; Electronic</v>
          </cell>
          <cell r="E31588" t="str">
            <v>Logistics</v>
          </cell>
          <cell r="F31588" t="str">
            <v>Water</v>
          </cell>
        </row>
        <row r="31589">
          <cell r="B31589">
            <v>69913.36</v>
          </cell>
          <cell r="C31589">
            <v>2015</v>
          </cell>
          <cell r="D31589" t="str">
            <v>672990  412990 - R&amp;M Mat Elctrcl &amp; Electronic</v>
          </cell>
          <cell r="E31589" t="str">
            <v>Logistics</v>
          </cell>
          <cell r="F31589" t="str">
            <v>Water</v>
          </cell>
        </row>
        <row r="31590">
          <cell r="B31590">
            <v>19841.080000000002</v>
          </cell>
          <cell r="C31590">
            <v>2015</v>
          </cell>
          <cell r="D31590" t="str">
            <v>672990  412990 - R&amp;M Mat Elctrcl &amp; Electronic</v>
          </cell>
          <cell r="E31590" t="str">
            <v>Logistics</v>
          </cell>
          <cell r="F31590" t="str">
            <v>Water</v>
          </cell>
        </row>
        <row r="31591">
          <cell r="B31591">
            <v>0</v>
          </cell>
          <cell r="C31591">
            <v>2015</v>
          </cell>
          <cell r="D31591" t="str">
            <v>672990  412990 - R&amp;M Mat Elctrcl &amp; Electronic</v>
          </cell>
          <cell r="E31591" t="str">
            <v>Informal Settlements</v>
          </cell>
          <cell r="F31591" t="str">
            <v>Water</v>
          </cell>
        </row>
        <row r="31592">
          <cell r="B31592">
            <v>676.88</v>
          </cell>
          <cell r="C31592">
            <v>2015</v>
          </cell>
          <cell r="D31592" t="str">
            <v>672990  412990 - R&amp;M Mat Elctrcl &amp; Electronic</v>
          </cell>
          <cell r="E31592" t="str">
            <v>Informal Settlements</v>
          </cell>
          <cell r="F31592" t="str">
            <v>Water</v>
          </cell>
        </row>
        <row r="31593">
          <cell r="B31593">
            <v>123.9</v>
          </cell>
          <cell r="C31593">
            <v>2015</v>
          </cell>
          <cell r="D31593" t="str">
            <v>672990  412990 - R&amp;M Mat Elctrcl &amp; Electronic</v>
          </cell>
          <cell r="E31593" t="str">
            <v>Logistics</v>
          </cell>
          <cell r="F31593" t="str">
            <v>Water</v>
          </cell>
        </row>
        <row r="31594">
          <cell r="B31594">
            <v>16894.46</v>
          </cell>
          <cell r="C31594">
            <v>2015</v>
          </cell>
          <cell r="D31594" t="str">
            <v>672990  412990 - R&amp;M Mat Elctrcl &amp; Electronic</v>
          </cell>
          <cell r="E31594" t="str">
            <v>District 7</v>
          </cell>
          <cell r="F31594" t="str">
            <v>Sewer</v>
          </cell>
        </row>
        <row r="31595">
          <cell r="B31595">
            <v>70.14</v>
          </cell>
          <cell r="C31595">
            <v>2015</v>
          </cell>
          <cell r="D31595" t="str">
            <v>672990  412990 - R&amp;M Mat Elctrcl &amp; Electronic</v>
          </cell>
          <cell r="E31595" t="str">
            <v>District 6</v>
          </cell>
          <cell r="F31595" t="str">
            <v>Sewer</v>
          </cell>
        </row>
        <row r="31596">
          <cell r="B31596">
            <v>230.36</v>
          </cell>
          <cell r="C31596">
            <v>2015</v>
          </cell>
          <cell r="D31596" t="str">
            <v>672990  412990 - R&amp;M Mat Elctrcl &amp; Electronic</v>
          </cell>
          <cell r="E31596" t="str">
            <v>District 6</v>
          </cell>
          <cell r="F31596" t="str">
            <v>Sewer</v>
          </cell>
        </row>
        <row r="31597">
          <cell r="B31597">
            <v>2232.34</v>
          </cell>
          <cell r="C31597">
            <v>2015</v>
          </cell>
          <cell r="D31597" t="str">
            <v>672990  412990 - R&amp;M Mat Elctrcl &amp; Electronic</v>
          </cell>
          <cell r="E31597" t="str">
            <v>District 4</v>
          </cell>
          <cell r="F31597" t="str">
            <v>Sewer</v>
          </cell>
        </row>
        <row r="31598">
          <cell r="B31598">
            <v>21790.25</v>
          </cell>
          <cell r="C31598">
            <v>2015</v>
          </cell>
          <cell r="D31598" t="str">
            <v>672990  412990 - R&amp;M Mat Elctrcl &amp; Electronic</v>
          </cell>
          <cell r="E31598" t="str">
            <v>District 4</v>
          </cell>
          <cell r="F31598" t="str">
            <v>Sewer</v>
          </cell>
        </row>
        <row r="31599">
          <cell r="B31599">
            <v>2173.5</v>
          </cell>
          <cell r="C31599">
            <v>2015</v>
          </cell>
          <cell r="D31599" t="str">
            <v>672990  412990 - R&amp;M Mat Elctrcl &amp; Electronic</v>
          </cell>
          <cell r="E31599" t="str">
            <v>District 4</v>
          </cell>
          <cell r="F31599" t="str">
            <v>Sewer</v>
          </cell>
        </row>
        <row r="31600">
          <cell r="B31600">
            <v>1653.6</v>
          </cell>
          <cell r="C31600">
            <v>2015</v>
          </cell>
          <cell r="D31600" t="str">
            <v>672990  412990 - R&amp;M Mat Elctrcl &amp; Electronic</v>
          </cell>
          <cell r="E31600" t="str">
            <v>District 3</v>
          </cell>
          <cell r="F31600" t="str">
            <v>Sewer</v>
          </cell>
        </row>
        <row r="31601">
          <cell r="B31601">
            <v>2863.86</v>
          </cell>
          <cell r="C31601">
            <v>2015</v>
          </cell>
          <cell r="D31601" t="str">
            <v>672990  412990 - R&amp;M Mat Elctrcl &amp; Electronic</v>
          </cell>
          <cell r="E31601" t="str">
            <v>District 7</v>
          </cell>
          <cell r="F31601" t="str">
            <v>Sewer</v>
          </cell>
        </row>
        <row r="31602">
          <cell r="B31602">
            <v>0</v>
          </cell>
          <cell r="C31602">
            <v>2015</v>
          </cell>
          <cell r="D31602" t="str">
            <v>672990  412990 - R&amp;M Mat Elctrcl &amp; Electronic</v>
          </cell>
          <cell r="E31602" t="str">
            <v>District 1</v>
          </cell>
          <cell r="F31602" t="str">
            <v>Sewer</v>
          </cell>
        </row>
        <row r="31603">
          <cell r="B31603">
            <v>678.82</v>
          </cell>
          <cell r="C31603">
            <v>2015</v>
          </cell>
          <cell r="D31603" t="str">
            <v>672990  412990 - R&amp;M Mat Elctrcl &amp; Electronic</v>
          </cell>
          <cell r="E31603" t="str">
            <v>Logistics</v>
          </cell>
          <cell r="F31603" t="str">
            <v>Sewer</v>
          </cell>
        </row>
        <row r="31604">
          <cell r="B31604">
            <v>0</v>
          </cell>
          <cell r="C31604">
            <v>2015</v>
          </cell>
          <cell r="D31604" t="str">
            <v>672990  412990 - R&amp;M Mat Elctrcl &amp; Electronic</v>
          </cell>
          <cell r="E31604" t="str">
            <v>Logistics</v>
          </cell>
          <cell r="F31604" t="str">
            <v>Sewer</v>
          </cell>
        </row>
        <row r="31605">
          <cell r="B31605">
            <v>1964876.96</v>
          </cell>
          <cell r="C31605">
            <v>2015</v>
          </cell>
          <cell r="D31605" t="str">
            <v>672990  412990 - R&amp;M Mat Elctrcl &amp; Electronic</v>
          </cell>
          <cell r="E31605" t="str">
            <v>Logistics</v>
          </cell>
          <cell r="F31605" t="str">
            <v>Sewer</v>
          </cell>
        </row>
        <row r="31606">
          <cell r="B31606">
            <v>33.36</v>
          </cell>
          <cell r="C31606">
            <v>2015</v>
          </cell>
          <cell r="D31606" t="str">
            <v>672990  412990 - R&amp;M Mat Elctrcl &amp; Electronic</v>
          </cell>
          <cell r="E31606" t="str">
            <v>Informal Settlements</v>
          </cell>
          <cell r="F31606" t="str">
            <v>Sewer</v>
          </cell>
        </row>
        <row r="31607">
          <cell r="B31607">
            <v>59327.35</v>
          </cell>
          <cell r="C31607">
            <v>2015</v>
          </cell>
          <cell r="D31607" t="str">
            <v>672990  412990 - R&amp;M Mat Elctrcl &amp; Electronic</v>
          </cell>
          <cell r="E31607" t="str">
            <v>Informal Settlements</v>
          </cell>
          <cell r="F31607" t="str">
            <v>Sewer</v>
          </cell>
        </row>
        <row r="31608">
          <cell r="B31608">
            <v>419.84</v>
          </cell>
          <cell r="C31608">
            <v>2015</v>
          </cell>
          <cell r="D31608" t="str">
            <v>673000  413000 - R&amp;M Mat General &amp; Consumables</v>
          </cell>
          <cell r="E31608" t="str">
            <v>Logistics</v>
          </cell>
          <cell r="F31608" t="str">
            <v>Water</v>
          </cell>
        </row>
        <row r="31609">
          <cell r="B31609">
            <v>266.20999999999998</v>
          </cell>
          <cell r="C31609">
            <v>2015</v>
          </cell>
          <cell r="D31609" t="str">
            <v>673000  413000 - R&amp;M Mat General &amp; Consumables</v>
          </cell>
          <cell r="E31609" t="str">
            <v>Logistics</v>
          </cell>
          <cell r="F31609" t="str">
            <v>Water</v>
          </cell>
        </row>
        <row r="31610">
          <cell r="B31610">
            <v>35513.199999999997</v>
          </cell>
          <cell r="C31610">
            <v>2015</v>
          </cell>
          <cell r="D31610" t="str">
            <v>673000  413000 - R&amp;M Mat General &amp; Consumables</v>
          </cell>
          <cell r="E31610" t="str">
            <v>Logistics</v>
          </cell>
          <cell r="F31610" t="str">
            <v>Water</v>
          </cell>
        </row>
        <row r="31611">
          <cell r="B31611">
            <v>1139.6400000000001</v>
          </cell>
          <cell r="C31611">
            <v>2015</v>
          </cell>
          <cell r="D31611" t="str">
            <v>673000  413000 - R&amp;M Mat General &amp; Consumables</v>
          </cell>
          <cell r="E31611" t="str">
            <v>Logistics</v>
          </cell>
          <cell r="F31611" t="str">
            <v>Water</v>
          </cell>
        </row>
        <row r="31612">
          <cell r="B31612">
            <v>482.69</v>
          </cell>
          <cell r="C31612">
            <v>2015</v>
          </cell>
          <cell r="D31612" t="str">
            <v>673000  413000 - R&amp;M Mat General &amp; Consumables</v>
          </cell>
          <cell r="E31612" t="str">
            <v>Logistics</v>
          </cell>
          <cell r="F31612" t="str">
            <v>Water</v>
          </cell>
        </row>
        <row r="31613">
          <cell r="B31613">
            <v>4004.58</v>
          </cell>
          <cell r="C31613">
            <v>2015</v>
          </cell>
          <cell r="D31613" t="str">
            <v>673000  413000 - R&amp;M Mat General &amp; Consumables</v>
          </cell>
          <cell r="E31613" t="str">
            <v>Logistics</v>
          </cell>
          <cell r="F31613" t="str">
            <v>Water</v>
          </cell>
        </row>
        <row r="31614">
          <cell r="B31614">
            <v>2034430.42</v>
          </cell>
          <cell r="C31614">
            <v>2015</v>
          </cell>
          <cell r="D31614" t="str">
            <v>673000  413000 - R&amp;M Mat General &amp; Consumables</v>
          </cell>
          <cell r="E31614" t="str">
            <v>District 1</v>
          </cell>
          <cell r="F31614" t="str">
            <v>Water</v>
          </cell>
        </row>
        <row r="31615">
          <cell r="B31615">
            <v>20221.68</v>
          </cell>
          <cell r="C31615">
            <v>2015</v>
          </cell>
          <cell r="D31615" t="str">
            <v>673000  413000 - R&amp;M Mat General &amp; Consumables</v>
          </cell>
          <cell r="E31615" t="str">
            <v>District 1</v>
          </cell>
          <cell r="F31615" t="str">
            <v>Water</v>
          </cell>
        </row>
        <row r="31616">
          <cell r="B31616">
            <v>0</v>
          </cell>
          <cell r="C31616">
            <v>2015</v>
          </cell>
          <cell r="D31616" t="str">
            <v>673000  413000 - R&amp;M Mat General &amp; Consumables</v>
          </cell>
          <cell r="E31616" t="str">
            <v>District 6</v>
          </cell>
          <cell r="F31616" t="str">
            <v>Water</v>
          </cell>
        </row>
        <row r="31617">
          <cell r="B31617">
            <v>518459.36</v>
          </cell>
          <cell r="C31617">
            <v>2015</v>
          </cell>
          <cell r="D31617" t="str">
            <v>673000  413000 - R&amp;M Mat General &amp; Consumables</v>
          </cell>
          <cell r="E31617" t="str">
            <v>District 8</v>
          </cell>
          <cell r="F31617" t="str">
            <v>Water</v>
          </cell>
        </row>
        <row r="31618">
          <cell r="B31618">
            <v>543742.27</v>
          </cell>
          <cell r="C31618">
            <v>2015</v>
          </cell>
          <cell r="D31618" t="str">
            <v>673000  413000 - R&amp;M Mat General &amp; Consumables</v>
          </cell>
          <cell r="E31618" t="str">
            <v>District 6</v>
          </cell>
          <cell r="F31618" t="str">
            <v>Water</v>
          </cell>
        </row>
        <row r="31619">
          <cell r="B31619">
            <v>660.4</v>
          </cell>
          <cell r="C31619">
            <v>2015</v>
          </cell>
          <cell r="D31619" t="str">
            <v>673000  413000 - R&amp;M Mat General &amp; Consumables</v>
          </cell>
          <cell r="E31619" t="str">
            <v>District 3</v>
          </cell>
          <cell r="F31619" t="str">
            <v>Water</v>
          </cell>
        </row>
        <row r="31620">
          <cell r="B31620">
            <v>454368.16</v>
          </cell>
          <cell r="C31620">
            <v>2015</v>
          </cell>
          <cell r="D31620" t="str">
            <v>673000  413000 - R&amp;M Mat General &amp; Consumables</v>
          </cell>
          <cell r="E31620" t="str">
            <v>District 4</v>
          </cell>
          <cell r="F31620" t="str">
            <v>Water</v>
          </cell>
        </row>
        <row r="31621">
          <cell r="B31621">
            <v>173768.74</v>
          </cell>
          <cell r="C31621">
            <v>2015</v>
          </cell>
          <cell r="D31621" t="str">
            <v>673000  413000 - R&amp;M Mat General &amp; Consumables</v>
          </cell>
          <cell r="E31621" t="str">
            <v>District 4</v>
          </cell>
          <cell r="F31621" t="str">
            <v>Water</v>
          </cell>
        </row>
        <row r="31622">
          <cell r="B31622">
            <v>43930.22</v>
          </cell>
          <cell r="C31622">
            <v>2015</v>
          </cell>
          <cell r="D31622" t="str">
            <v>673000  413000 - R&amp;M Mat General &amp; Consumables</v>
          </cell>
          <cell r="E31622" t="str">
            <v>District 4</v>
          </cell>
          <cell r="F31622" t="str">
            <v>Water</v>
          </cell>
        </row>
        <row r="31623">
          <cell r="B31623">
            <v>368637.3</v>
          </cell>
          <cell r="C31623">
            <v>2015</v>
          </cell>
          <cell r="D31623" t="str">
            <v>673000  413000 - R&amp;M Mat General &amp; Consumables</v>
          </cell>
          <cell r="E31623" t="str">
            <v>District 8</v>
          </cell>
          <cell r="F31623" t="str">
            <v>Water</v>
          </cell>
        </row>
        <row r="31624">
          <cell r="B31624">
            <v>51215.58</v>
          </cell>
          <cell r="C31624">
            <v>2015</v>
          </cell>
          <cell r="D31624" t="str">
            <v>673000  413000 - R&amp;M Mat General &amp; Consumables</v>
          </cell>
          <cell r="E31624" t="str">
            <v>District 6</v>
          </cell>
          <cell r="F31624" t="str">
            <v>Water</v>
          </cell>
        </row>
        <row r="31625">
          <cell r="B31625">
            <v>212081.84</v>
          </cell>
          <cell r="C31625">
            <v>2015</v>
          </cell>
          <cell r="D31625" t="str">
            <v>673000  413000 - R&amp;M Mat General &amp; Consumables</v>
          </cell>
          <cell r="E31625" t="str">
            <v>District 6</v>
          </cell>
          <cell r="F31625" t="str">
            <v>Water</v>
          </cell>
        </row>
        <row r="31626">
          <cell r="B31626">
            <v>684988.44</v>
          </cell>
          <cell r="C31626">
            <v>2015</v>
          </cell>
          <cell r="D31626" t="str">
            <v>673000  413000 - R&amp;M Mat General &amp; Consumables</v>
          </cell>
          <cell r="E31626" t="str">
            <v>District 6</v>
          </cell>
          <cell r="F31626" t="str">
            <v>Water</v>
          </cell>
        </row>
        <row r="31627">
          <cell r="B31627">
            <v>77462.22</v>
          </cell>
          <cell r="C31627">
            <v>2015</v>
          </cell>
          <cell r="D31627" t="str">
            <v>673000  413000 - R&amp;M Mat General &amp; Consumables</v>
          </cell>
          <cell r="E31627" t="str">
            <v>District 6</v>
          </cell>
          <cell r="F31627" t="str">
            <v>Water</v>
          </cell>
        </row>
        <row r="31628">
          <cell r="B31628">
            <v>139689.03</v>
          </cell>
          <cell r="C31628">
            <v>2015</v>
          </cell>
          <cell r="D31628" t="str">
            <v>673000  413000 - R&amp;M Mat General &amp; Consumables</v>
          </cell>
          <cell r="E31628" t="str">
            <v>District 8</v>
          </cell>
          <cell r="F31628" t="str">
            <v>Water</v>
          </cell>
        </row>
        <row r="31629">
          <cell r="B31629">
            <v>1848669.61</v>
          </cell>
          <cell r="C31629">
            <v>2015</v>
          </cell>
          <cell r="D31629" t="str">
            <v>673000  413000 - R&amp;M Mat General &amp; Consumables</v>
          </cell>
          <cell r="E31629" t="str">
            <v>District 8</v>
          </cell>
          <cell r="F31629" t="str">
            <v>Water</v>
          </cell>
        </row>
        <row r="31630">
          <cell r="B31630">
            <v>79013.41</v>
          </cell>
          <cell r="C31630">
            <v>2015</v>
          </cell>
          <cell r="D31630" t="str">
            <v>673000  413000 - R&amp;M Mat General &amp; Consumables</v>
          </cell>
          <cell r="E31630" t="str">
            <v>Informal Settlements</v>
          </cell>
          <cell r="F31630" t="str">
            <v>Sewer</v>
          </cell>
        </row>
        <row r="31631">
          <cell r="B31631">
            <v>226385.73</v>
          </cell>
          <cell r="C31631">
            <v>2015</v>
          </cell>
          <cell r="D31631" t="str">
            <v>673000  413000 - R&amp;M Mat General &amp; Consumables</v>
          </cell>
          <cell r="E31631" t="str">
            <v>Informal Settlements</v>
          </cell>
          <cell r="F31631" t="str">
            <v>Sewer</v>
          </cell>
        </row>
        <row r="31632">
          <cell r="B31632">
            <v>145275.13</v>
          </cell>
          <cell r="C31632">
            <v>2015</v>
          </cell>
          <cell r="D31632" t="str">
            <v>673000  413000 - R&amp;M Mat General &amp; Consumables</v>
          </cell>
          <cell r="E31632" t="str">
            <v>Logistics</v>
          </cell>
          <cell r="F31632" t="str">
            <v>Sewer</v>
          </cell>
        </row>
        <row r="31633">
          <cell r="B31633">
            <v>1072.6199999999999</v>
          </cell>
          <cell r="C31633">
            <v>2015</v>
          </cell>
          <cell r="D31633" t="str">
            <v>673000  413000 - R&amp;M Mat General &amp; Consumables</v>
          </cell>
          <cell r="E31633" t="str">
            <v>Logistics</v>
          </cell>
          <cell r="F31633" t="str">
            <v>Sewer</v>
          </cell>
        </row>
        <row r="31634">
          <cell r="B31634">
            <v>118914.98</v>
          </cell>
          <cell r="C31634">
            <v>2015</v>
          </cell>
          <cell r="D31634" t="str">
            <v>673000  413000 - R&amp;M Mat General &amp; Consumables</v>
          </cell>
          <cell r="E31634" t="str">
            <v>District 1</v>
          </cell>
          <cell r="F31634" t="str">
            <v>Sewer</v>
          </cell>
        </row>
        <row r="31635">
          <cell r="B31635">
            <v>137838.04</v>
          </cell>
          <cell r="C31635">
            <v>2015</v>
          </cell>
          <cell r="D31635" t="str">
            <v>673000  413000 - R&amp;M Mat General &amp; Consumables</v>
          </cell>
          <cell r="E31635" t="str">
            <v>District 7</v>
          </cell>
          <cell r="F31635" t="str">
            <v>Sewer</v>
          </cell>
        </row>
        <row r="31636">
          <cell r="B31636">
            <v>29353.83</v>
          </cell>
          <cell r="C31636">
            <v>2015</v>
          </cell>
          <cell r="D31636" t="str">
            <v>673000  413000 - R&amp;M Mat General &amp; Consumables</v>
          </cell>
          <cell r="E31636" t="str">
            <v>District 6</v>
          </cell>
          <cell r="F31636" t="str">
            <v>Sewer</v>
          </cell>
        </row>
        <row r="31637">
          <cell r="B31637">
            <v>20.72</v>
          </cell>
          <cell r="C31637">
            <v>2015</v>
          </cell>
          <cell r="D31637" t="str">
            <v>673000  413000 - R&amp;M Mat General &amp; Consumables</v>
          </cell>
          <cell r="E31637" t="str">
            <v>District 3</v>
          </cell>
          <cell r="F31637" t="str">
            <v>Sewer</v>
          </cell>
        </row>
        <row r="31638">
          <cell r="B31638">
            <v>132881.01999999999</v>
          </cell>
          <cell r="C31638">
            <v>2015</v>
          </cell>
          <cell r="D31638" t="str">
            <v>673000  413000 - R&amp;M Mat General &amp; Consumables</v>
          </cell>
          <cell r="E31638" t="str">
            <v>District 4</v>
          </cell>
          <cell r="F31638" t="str">
            <v>Sewer</v>
          </cell>
        </row>
        <row r="31639">
          <cell r="B31639">
            <v>24699.46</v>
          </cell>
          <cell r="C31639">
            <v>2015</v>
          </cell>
          <cell r="D31639" t="str">
            <v>673000  413000 - R&amp;M Mat General &amp; Consumables</v>
          </cell>
          <cell r="E31639" t="str">
            <v>District 4</v>
          </cell>
          <cell r="F31639" t="str">
            <v>Sewer</v>
          </cell>
        </row>
        <row r="31640">
          <cell r="B31640">
            <v>175.97</v>
          </cell>
          <cell r="C31640">
            <v>2015</v>
          </cell>
          <cell r="D31640" t="str">
            <v>673000  413000 - R&amp;M Mat General &amp; Consumables</v>
          </cell>
          <cell r="E31640" t="str">
            <v>District 4</v>
          </cell>
          <cell r="F31640" t="str">
            <v>Sewer</v>
          </cell>
        </row>
        <row r="31641">
          <cell r="B31641">
            <v>46842.07</v>
          </cell>
          <cell r="C31641">
            <v>2015</v>
          </cell>
          <cell r="D31641" t="str">
            <v>673000  413000 - R&amp;M Mat General &amp; Consumables</v>
          </cell>
          <cell r="E31641" t="str">
            <v>District 4</v>
          </cell>
          <cell r="F31641" t="str">
            <v>Sewer</v>
          </cell>
        </row>
        <row r="31642">
          <cell r="B31642">
            <v>59995.32</v>
          </cell>
          <cell r="C31642">
            <v>2015</v>
          </cell>
          <cell r="D31642" t="str">
            <v>673000  413000 - R&amp;M Mat General &amp; Consumables</v>
          </cell>
          <cell r="E31642" t="str">
            <v>District 7</v>
          </cell>
          <cell r="F31642" t="str">
            <v>Sewer</v>
          </cell>
        </row>
        <row r="31643">
          <cell r="B31643">
            <v>47244.33</v>
          </cell>
          <cell r="C31643">
            <v>2015</v>
          </cell>
          <cell r="D31643" t="str">
            <v>673000  413000 - R&amp;M Mat General &amp; Consumables</v>
          </cell>
          <cell r="E31643" t="str">
            <v>District 6</v>
          </cell>
          <cell r="F31643" t="str">
            <v>Sewer</v>
          </cell>
        </row>
        <row r="31644">
          <cell r="B31644">
            <v>7197.31</v>
          </cell>
          <cell r="C31644">
            <v>2015</v>
          </cell>
          <cell r="D31644" t="str">
            <v>673000  413000 - R&amp;M Mat General &amp; Consumables</v>
          </cell>
          <cell r="E31644" t="str">
            <v>District 6</v>
          </cell>
          <cell r="F31644" t="str">
            <v>Sewer</v>
          </cell>
        </row>
        <row r="31645">
          <cell r="B31645">
            <v>49448.79</v>
          </cell>
          <cell r="C31645">
            <v>2015</v>
          </cell>
          <cell r="D31645" t="str">
            <v>673000  413000 - R&amp;M Mat General &amp; Consumables</v>
          </cell>
          <cell r="E31645" t="str">
            <v>District 6</v>
          </cell>
          <cell r="F31645" t="str">
            <v>Sewer</v>
          </cell>
        </row>
        <row r="31646">
          <cell r="B31646">
            <v>12457.23</v>
          </cell>
          <cell r="C31646">
            <v>2015</v>
          </cell>
          <cell r="D31646" t="str">
            <v>673000  413000 - R&amp;M Mat General &amp; Consumables</v>
          </cell>
          <cell r="E31646" t="str">
            <v>District 6</v>
          </cell>
          <cell r="F31646" t="str">
            <v>Sewer</v>
          </cell>
        </row>
        <row r="31647">
          <cell r="B31647">
            <v>201402.87</v>
          </cell>
          <cell r="C31647">
            <v>2015</v>
          </cell>
          <cell r="D31647" t="str">
            <v>673000  413000 - R&amp;M Mat General &amp; Consumables</v>
          </cell>
          <cell r="E31647" t="str">
            <v>District 7</v>
          </cell>
          <cell r="F31647" t="str">
            <v>Sewer</v>
          </cell>
        </row>
        <row r="31648">
          <cell r="B31648">
            <v>51558.31</v>
          </cell>
          <cell r="C31648">
            <v>2015</v>
          </cell>
          <cell r="D31648" t="str">
            <v>673000  413000 - R&amp;M Mat General &amp; Consumables</v>
          </cell>
          <cell r="E31648" t="str">
            <v>Informal Settlements</v>
          </cell>
          <cell r="F31648" t="str">
            <v>Water</v>
          </cell>
        </row>
        <row r="31649">
          <cell r="B31649">
            <v>224302.24</v>
          </cell>
          <cell r="C31649">
            <v>2015</v>
          </cell>
          <cell r="D31649" t="str">
            <v>673000  413000 - R&amp;M Mat General &amp; Consumables</v>
          </cell>
          <cell r="E31649" t="str">
            <v>Planning &amp; Design</v>
          </cell>
          <cell r="F31649" t="str">
            <v>Water</v>
          </cell>
        </row>
        <row r="31650">
          <cell r="B31650">
            <v>132649.01</v>
          </cell>
          <cell r="C31650">
            <v>2015</v>
          </cell>
          <cell r="D31650" t="str">
            <v>673000  413000 - R&amp;M Mat General &amp; Consumables</v>
          </cell>
          <cell r="E31650" t="str">
            <v>Informal Settlements</v>
          </cell>
          <cell r="F31650" t="str">
            <v>Water</v>
          </cell>
        </row>
        <row r="31651">
          <cell r="B31651">
            <v>17</v>
          </cell>
          <cell r="C31651">
            <v>2015</v>
          </cell>
          <cell r="D31651" t="str">
            <v>673000  413000 - R&amp;M Mat General &amp; Consumables</v>
          </cell>
          <cell r="E31651" t="str">
            <v>Logistics</v>
          </cell>
          <cell r="F31651" t="str">
            <v>Water</v>
          </cell>
        </row>
        <row r="31652">
          <cell r="B31652">
            <v>6767.01</v>
          </cell>
          <cell r="C31652">
            <v>2015</v>
          </cell>
          <cell r="D31652" t="str">
            <v>673150  413150 - R&amp;M Minor Tools , Equip &amp; Other</v>
          </cell>
          <cell r="E31652" t="str">
            <v>Logistics</v>
          </cell>
          <cell r="F31652" t="str">
            <v>Water</v>
          </cell>
        </row>
        <row r="31653">
          <cell r="B31653">
            <v>479.35</v>
          </cell>
          <cell r="C31653">
            <v>2015</v>
          </cell>
          <cell r="D31653" t="str">
            <v>673150  413150 - R&amp;M Minor Tools , Equip &amp; Other</v>
          </cell>
          <cell r="E31653" t="str">
            <v>Logistics</v>
          </cell>
          <cell r="F31653" t="str">
            <v>Water</v>
          </cell>
        </row>
        <row r="31654">
          <cell r="B31654">
            <v>10640.3</v>
          </cell>
          <cell r="C31654">
            <v>2015</v>
          </cell>
          <cell r="D31654" t="str">
            <v>673150  413150 - R&amp;M Minor Tools , Equip &amp; Other</v>
          </cell>
          <cell r="E31654" t="str">
            <v>District 1</v>
          </cell>
          <cell r="F31654" t="str">
            <v>Water</v>
          </cell>
        </row>
        <row r="31655">
          <cell r="B31655">
            <v>107.2</v>
          </cell>
          <cell r="C31655">
            <v>2015</v>
          </cell>
          <cell r="D31655" t="str">
            <v>673150  413150 - R&amp;M Minor Tools , Equip &amp; Other</v>
          </cell>
          <cell r="E31655" t="str">
            <v>District 1</v>
          </cell>
          <cell r="F31655" t="str">
            <v>Water</v>
          </cell>
        </row>
        <row r="31656">
          <cell r="B31656">
            <v>3481.81</v>
          </cell>
          <cell r="C31656">
            <v>2015</v>
          </cell>
          <cell r="D31656" t="str">
            <v>673150  413150 - R&amp;M Minor Tools , Equip &amp; Other</v>
          </cell>
          <cell r="E31656" t="str">
            <v>District 1</v>
          </cell>
          <cell r="F31656" t="str">
            <v>Water</v>
          </cell>
        </row>
        <row r="31657">
          <cell r="B31657">
            <v>10381.280000000001</v>
          </cell>
          <cell r="C31657">
            <v>2015</v>
          </cell>
          <cell r="D31657" t="str">
            <v>673150  413150 - R&amp;M Minor Tools , Equip &amp; Other</v>
          </cell>
          <cell r="E31657" t="str">
            <v>District 8</v>
          </cell>
          <cell r="F31657" t="str">
            <v>Water</v>
          </cell>
        </row>
        <row r="31658">
          <cell r="B31658">
            <v>1745.46</v>
          </cell>
          <cell r="C31658">
            <v>2015</v>
          </cell>
          <cell r="D31658" t="str">
            <v>673150  413150 - R&amp;M Minor Tools , Equip &amp; Other</v>
          </cell>
          <cell r="E31658" t="str">
            <v>District 6</v>
          </cell>
          <cell r="F31658" t="str">
            <v>Water</v>
          </cell>
        </row>
        <row r="31659">
          <cell r="B31659">
            <v>285.43</v>
          </cell>
          <cell r="C31659">
            <v>2015</v>
          </cell>
          <cell r="D31659" t="str">
            <v>673150  413150 - R&amp;M Minor Tools , Equip &amp; Other</v>
          </cell>
          <cell r="E31659" t="str">
            <v>District 3</v>
          </cell>
          <cell r="F31659" t="str">
            <v>Water</v>
          </cell>
        </row>
        <row r="31660">
          <cell r="B31660">
            <v>1775.75</v>
          </cell>
          <cell r="C31660">
            <v>2015</v>
          </cell>
          <cell r="D31660" t="str">
            <v>673150  413150 - R&amp;M Minor Tools , Equip &amp; Other</v>
          </cell>
          <cell r="E31660" t="str">
            <v>District 3</v>
          </cell>
          <cell r="F31660" t="str">
            <v>Water</v>
          </cell>
        </row>
        <row r="31661">
          <cell r="B31661">
            <v>313.76</v>
          </cell>
          <cell r="C31661">
            <v>2015</v>
          </cell>
          <cell r="D31661" t="str">
            <v>673150  413150 - R&amp;M Minor Tools , Equip &amp; Other</v>
          </cell>
          <cell r="E31661" t="str">
            <v>District 4</v>
          </cell>
          <cell r="F31661" t="str">
            <v>Water</v>
          </cell>
        </row>
        <row r="31662">
          <cell r="B31662">
            <v>5873.7</v>
          </cell>
          <cell r="C31662">
            <v>2015</v>
          </cell>
          <cell r="D31662" t="str">
            <v>673150  413150 - R&amp;M Minor Tools , Equip &amp; Other</v>
          </cell>
          <cell r="E31662" t="str">
            <v>District 4</v>
          </cell>
          <cell r="F31662" t="str">
            <v>Water</v>
          </cell>
        </row>
        <row r="31663">
          <cell r="B31663">
            <v>2101.4699999999998</v>
          </cell>
          <cell r="C31663">
            <v>2015</v>
          </cell>
          <cell r="D31663" t="str">
            <v>673150  413150 - R&amp;M Minor Tools , Equip &amp; Other</v>
          </cell>
          <cell r="E31663" t="str">
            <v>District 4</v>
          </cell>
          <cell r="F31663" t="str">
            <v>Water</v>
          </cell>
        </row>
        <row r="31664">
          <cell r="B31664">
            <v>876.39</v>
          </cell>
          <cell r="C31664">
            <v>2015</v>
          </cell>
          <cell r="D31664" t="str">
            <v>673150  413150 - R&amp;M Minor Tools , Equip &amp; Other</v>
          </cell>
          <cell r="E31664" t="str">
            <v>District 4</v>
          </cell>
          <cell r="F31664" t="str">
            <v>Water</v>
          </cell>
        </row>
        <row r="31665">
          <cell r="B31665">
            <v>0</v>
          </cell>
          <cell r="C31665">
            <v>2015</v>
          </cell>
          <cell r="D31665" t="str">
            <v>673150  413150 - R&amp;M Minor Tools , Equip &amp; Other</v>
          </cell>
          <cell r="E31665" t="str">
            <v>District 6</v>
          </cell>
          <cell r="F31665" t="str">
            <v>Water</v>
          </cell>
        </row>
        <row r="31666">
          <cell r="B31666">
            <v>930.37</v>
          </cell>
          <cell r="C31666">
            <v>2015</v>
          </cell>
          <cell r="D31666" t="str">
            <v>673150  413150 - R&amp;M Minor Tools , Equip &amp; Other</v>
          </cell>
          <cell r="E31666" t="str">
            <v>District 6</v>
          </cell>
          <cell r="F31666" t="str">
            <v>Water</v>
          </cell>
        </row>
        <row r="31667">
          <cell r="B31667">
            <v>387.42</v>
          </cell>
          <cell r="C31667">
            <v>2015</v>
          </cell>
          <cell r="D31667" t="str">
            <v>673150  413150 - R&amp;M Minor Tools , Equip &amp; Other</v>
          </cell>
          <cell r="E31667" t="str">
            <v>District 6</v>
          </cell>
          <cell r="F31667" t="str">
            <v>Water</v>
          </cell>
        </row>
        <row r="31668">
          <cell r="B31668">
            <v>1811.94</v>
          </cell>
          <cell r="C31668">
            <v>2015</v>
          </cell>
          <cell r="D31668" t="str">
            <v>673150  413150 - R&amp;M Minor Tools , Equip &amp; Other</v>
          </cell>
          <cell r="E31668" t="str">
            <v>District 6</v>
          </cell>
          <cell r="F31668" t="str">
            <v>Water</v>
          </cell>
        </row>
        <row r="31669">
          <cell r="B31669">
            <v>3587.22</v>
          </cell>
          <cell r="C31669">
            <v>2015</v>
          </cell>
          <cell r="D31669" t="str">
            <v>673150  413150 - R&amp;M Minor Tools , Equip &amp; Other</v>
          </cell>
          <cell r="E31669" t="str">
            <v>District 6</v>
          </cell>
          <cell r="F31669" t="str">
            <v>Water</v>
          </cell>
        </row>
        <row r="31670">
          <cell r="B31670">
            <v>3449.23</v>
          </cell>
          <cell r="C31670">
            <v>2015</v>
          </cell>
          <cell r="D31670" t="str">
            <v>673150  413150 - R&amp;M Minor Tools , Equip &amp; Other</v>
          </cell>
          <cell r="E31670" t="str">
            <v>District 6</v>
          </cell>
          <cell r="F31670" t="str">
            <v>Water</v>
          </cell>
        </row>
        <row r="31671">
          <cell r="B31671">
            <v>157.31</v>
          </cell>
          <cell r="C31671">
            <v>2015</v>
          </cell>
          <cell r="D31671" t="str">
            <v>673150  413150 - R&amp;M Minor Tools , Equip &amp; Other</v>
          </cell>
          <cell r="E31671" t="str">
            <v>District 8</v>
          </cell>
          <cell r="F31671" t="str">
            <v>Water</v>
          </cell>
        </row>
        <row r="31672">
          <cell r="B31672">
            <v>581.52</v>
          </cell>
          <cell r="C31672">
            <v>2015</v>
          </cell>
          <cell r="D31672" t="str">
            <v>673150  413150 - R&amp;M Minor Tools , Equip &amp; Other</v>
          </cell>
          <cell r="E31672" t="str">
            <v>District 8</v>
          </cell>
          <cell r="F31672" t="str">
            <v>Water</v>
          </cell>
        </row>
        <row r="31673">
          <cell r="B31673">
            <v>21567.69</v>
          </cell>
          <cell r="C31673">
            <v>2015</v>
          </cell>
          <cell r="D31673" t="str">
            <v>673150  413150 - R&amp;M Minor Tools , Equip &amp; Other</v>
          </cell>
          <cell r="E31673" t="str">
            <v>District 8</v>
          </cell>
          <cell r="F31673" t="str">
            <v>Water</v>
          </cell>
        </row>
        <row r="31674">
          <cell r="B31674">
            <v>156.88</v>
          </cell>
          <cell r="C31674">
            <v>2015</v>
          </cell>
          <cell r="D31674" t="str">
            <v>673150  413150 - R&amp;M Minor Tools , Equip &amp; Other</v>
          </cell>
          <cell r="E31674" t="str">
            <v>Logistics</v>
          </cell>
          <cell r="F31674" t="str">
            <v>Water</v>
          </cell>
        </row>
        <row r="31675">
          <cell r="B31675">
            <v>26840.76</v>
          </cell>
          <cell r="C31675">
            <v>2015</v>
          </cell>
          <cell r="D31675" t="str">
            <v>673150  413150 - R&amp;M Minor Tools , Equip &amp; Other</v>
          </cell>
          <cell r="E31675" t="str">
            <v>Informal Settlements</v>
          </cell>
          <cell r="F31675" t="str">
            <v>Sewer</v>
          </cell>
        </row>
        <row r="31676">
          <cell r="B31676">
            <v>1612.35</v>
          </cell>
          <cell r="C31676">
            <v>2015</v>
          </cell>
          <cell r="D31676" t="str">
            <v>673150  413150 - R&amp;M Minor Tools , Equip &amp; Other</v>
          </cell>
          <cell r="E31676" t="str">
            <v>Planning &amp; Design</v>
          </cell>
          <cell r="F31676" t="str">
            <v>Sewer</v>
          </cell>
        </row>
        <row r="31677">
          <cell r="B31677">
            <v>468.74</v>
          </cell>
          <cell r="C31677">
            <v>2015</v>
          </cell>
          <cell r="D31677" t="str">
            <v>673150  413150 - R&amp;M Minor Tools , Equip &amp; Other</v>
          </cell>
          <cell r="E31677" t="str">
            <v>Informal Settlements</v>
          </cell>
          <cell r="F31677" t="str">
            <v>Sewer</v>
          </cell>
        </row>
        <row r="31678">
          <cell r="B31678">
            <v>563135.57999999996</v>
          </cell>
          <cell r="C31678">
            <v>2015</v>
          </cell>
          <cell r="D31678" t="str">
            <v>673150  413150 - R&amp;M Minor Tools , Equip &amp; Other</v>
          </cell>
          <cell r="E31678" t="str">
            <v>Logistics</v>
          </cell>
          <cell r="F31678" t="str">
            <v>Sewer</v>
          </cell>
        </row>
        <row r="31679">
          <cell r="B31679">
            <v>2146.96</v>
          </cell>
          <cell r="C31679">
            <v>2015</v>
          </cell>
          <cell r="D31679" t="str">
            <v>673150  413150 - R&amp;M Minor Tools , Equip &amp; Other</v>
          </cell>
          <cell r="E31679" t="str">
            <v>District 1</v>
          </cell>
          <cell r="F31679" t="str">
            <v>Sewer</v>
          </cell>
        </row>
        <row r="31680">
          <cell r="B31680">
            <v>7414.46</v>
          </cell>
          <cell r="C31680">
            <v>2015</v>
          </cell>
          <cell r="D31680" t="str">
            <v>673150  413150 - R&amp;M Minor Tools , Equip &amp; Other</v>
          </cell>
          <cell r="E31680" t="str">
            <v>District 7</v>
          </cell>
          <cell r="F31680" t="str">
            <v>Sewer</v>
          </cell>
        </row>
        <row r="31681">
          <cell r="B31681">
            <v>1614.51</v>
          </cell>
          <cell r="C31681">
            <v>2015</v>
          </cell>
          <cell r="D31681" t="str">
            <v>673150  413150 - R&amp;M Minor Tools , Equip &amp; Other</v>
          </cell>
          <cell r="E31681" t="str">
            <v>District 6</v>
          </cell>
          <cell r="F31681" t="str">
            <v>Sewer</v>
          </cell>
        </row>
        <row r="31682">
          <cell r="B31682">
            <v>1048.02</v>
          </cell>
          <cell r="C31682">
            <v>2015</v>
          </cell>
          <cell r="D31682" t="str">
            <v>673150  413150 - R&amp;M Minor Tools , Equip &amp; Other</v>
          </cell>
          <cell r="E31682" t="str">
            <v>District 3</v>
          </cell>
          <cell r="F31682" t="str">
            <v>Sewer</v>
          </cell>
        </row>
        <row r="31683">
          <cell r="B31683">
            <v>909.6</v>
          </cell>
          <cell r="C31683">
            <v>2015</v>
          </cell>
          <cell r="D31683" t="str">
            <v>673150  413150 - R&amp;M Minor Tools , Equip &amp; Other</v>
          </cell>
          <cell r="E31683" t="str">
            <v>District 4</v>
          </cell>
          <cell r="F31683" t="str">
            <v>Sewer</v>
          </cell>
        </row>
        <row r="31684">
          <cell r="B31684">
            <v>1069.58</v>
          </cell>
          <cell r="C31684">
            <v>2015</v>
          </cell>
          <cell r="D31684" t="str">
            <v>673150  413150 - R&amp;M Minor Tools , Equip &amp; Other</v>
          </cell>
          <cell r="E31684" t="str">
            <v>District 4</v>
          </cell>
          <cell r="F31684" t="str">
            <v>Sewer</v>
          </cell>
        </row>
        <row r="31685">
          <cell r="B31685">
            <v>539.29</v>
          </cell>
          <cell r="C31685">
            <v>2015</v>
          </cell>
          <cell r="D31685" t="str">
            <v>673150  413150 - R&amp;M Minor Tools , Equip &amp; Other</v>
          </cell>
          <cell r="E31685" t="str">
            <v>District 4</v>
          </cell>
          <cell r="F31685" t="str">
            <v>Sewer</v>
          </cell>
        </row>
        <row r="31686">
          <cell r="B31686">
            <v>186.73</v>
          </cell>
          <cell r="C31686">
            <v>2015</v>
          </cell>
          <cell r="D31686" t="str">
            <v>673150  413150 - R&amp;M Minor Tools , Equip &amp; Other</v>
          </cell>
          <cell r="E31686" t="str">
            <v>District 6</v>
          </cell>
          <cell r="F31686" t="str">
            <v>Sewer</v>
          </cell>
        </row>
        <row r="31687">
          <cell r="B31687">
            <v>773.49</v>
          </cell>
          <cell r="C31687">
            <v>2015</v>
          </cell>
          <cell r="D31687" t="str">
            <v>673150  413150 - R&amp;M Minor Tools , Equip &amp; Other</v>
          </cell>
          <cell r="E31687" t="str">
            <v>District 6</v>
          </cell>
          <cell r="F31687" t="str">
            <v>Sewer</v>
          </cell>
        </row>
        <row r="31688">
          <cell r="B31688">
            <v>1194.02</v>
          </cell>
          <cell r="C31688">
            <v>2015</v>
          </cell>
          <cell r="D31688" t="str">
            <v>673150  413150 - R&amp;M Minor Tools , Equip &amp; Other</v>
          </cell>
          <cell r="E31688" t="str">
            <v>District 6</v>
          </cell>
          <cell r="F31688" t="str">
            <v>Sewer</v>
          </cell>
        </row>
        <row r="31689">
          <cell r="B31689">
            <v>4326</v>
          </cell>
          <cell r="C31689">
            <v>2015</v>
          </cell>
          <cell r="D31689" t="str">
            <v>673150  413150 - R&amp;M Minor Tools , Equip &amp; Other</v>
          </cell>
          <cell r="E31689" t="str">
            <v>District 7</v>
          </cell>
          <cell r="F31689" t="str">
            <v>Sewer</v>
          </cell>
        </row>
        <row r="31690">
          <cell r="B31690">
            <v>20153.25</v>
          </cell>
          <cell r="C31690">
            <v>2015</v>
          </cell>
          <cell r="D31690" t="str">
            <v>673150  413150 - R&amp;M Minor Tools , Equip &amp; Other</v>
          </cell>
          <cell r="E31690" t="str">
            <v>Informal Settlements</v>
          </cell>
          <cell r="F31690" t="str">
            <v>Water</v>
          </cell>
        </row>
        <row r="31691">
          <cell r="B31691">
            <v>379.08</v>
          </cell>
          <cell r="C31691">
            <v>2015</v>
          </cell>
          <cell r="D31691" t="str">
            <v>673150  413150 - R&amp;M Minor Tools , Equip &amp; Other</v>
          </cell>
          <cell r="E31691" t="str">
            <v>Informal Settlements</v>
          </cell>
          <cell r="F31691" t="str">
            <v>Water</v>
          </cell>
        </row>
        <row r="31692">
          <cell r="B31692">
            <v>289.77999999999997</v>
          </cell>
          <cell r="C31692">
            <v>2015</v>
          </cell>
          <cell r="D31692" t="str">
            <v>673150  413150 - R&amp;M Minor Tools , Equip &amp; Other</v>
          </cell>
          <cell r="E31692" t="str">
            <v>TOC</v>
          </cell>
          <cell r="F31692" t="str">
            <v>Water</v>
          </cell>
        </row>
        <row r="31693">
          <cell r="B31693">
            <v>100.88</v>
          </cell>
          <cell r="C31693">
            <v>2015</v>
          </cell>
          <cell r="D31693" t="str">
            <v>673150  413150 - R&amp;M Minor Tools , Equip &amp; Other</v>
          </cell>
          <cell r="E31693" t="str">
            <v>Logistics</v>
          </cell>
          <cell r="F31693" t="str">
            <v>Water</v>
          </cell>
        </row>
        <row r="31694">
          <cell r="B31694">
            <v>16651</v>
          </cell>
          <cell r="C31694">
            <v>2015</v>
          </cell>
          <cell r="D31694" t="str">
            <v>673150  413150 - R&amp;M Minor Tools , Equip &amp; Other</v>
          </cell>
          <cell r="E31694" t="str">
            <v>Logistics</v>
          </cell>
          <cell r="F31694" t="str">
            <v>Water</v>
          </cell>
        </row>
        <row r="31695">
          <cell r="B31695">
            <v>362628.84</v>
          </cell>
          <cell r="C31695">
            <v>2015</v>
          </cell>
          <cell r="D31695" t="str">
            <v>673150  413150 - R&amp;M Minor Tools , Equip &amp; Other</v>
          </cell>
          <cell r="E31695" t="str">
            <v>Logistics</v>
          </cell>
          <cell r="F31695" t="str">
            <v>Water</v>
          </cell>
        </row>
        <row r="31696">
          <cell r="B31696">
            <v>21478.89</v>
          </cell>
          <cell r="C31696">
            <v>2015</v>
          </cell>
          <cell r="D31696" t="str">
            <v>673150  413150 - R&amp;M Minor Tools , Equip &amp; Other</v>
          </cell>
          <cell r="E31696" t="str">
            <v>Logistics</v>
          </cell>
          <cell r="F31696" t="str">
            <v>Water</v>
          </cell>
        </row>
        <row r="31697">
          <cell r="B31697">
            <v>10302.030000000001</v>
          </cell>
          <cell r="C31697">
            <v>2015</v>
          </cell>
          <cell r="D31697" t="str">
            <v>673220  413220 - R&amp;M Oil, Gas, Lubricants &amp; Coal</v>
          </cell>
          <cell r="E31697" t="str">
            <v>District 8</v>
          </cell>
          <cell r="F31697" t="str">
            <v>Water</v>
          </cell>
        </row>
        <row r="31698">
          <cell r="B31698">
            <v>446.77</v>
          </cell>
          <cell r="C31698">
            <v>2015</v>
          </cell>
          <cell r="D31698" t="str">
            <v>673220  413220 - R&amp;M Oil, Gas, Lubricants &amp; Coal</v>
          </cell>
          <cell r="E31698" t="str">
            <v>District 8</v>
          </cell>
          <cell r="F31698" t="str">
            <v>Water</v>
          </cell>
        </row>
        <row r="31699">
          <cell r="B31699">
            <v>1001.21</v>
          </cell>
          <cell r="C31699">
            <v>2015</v>
          </cell>
          <cell r="D31699" t="str">
            <v>673220  413220 - R&amp;M Oil, Gas, Lubricants &amp; Coal</v>
          </cell>
          <cell r="E31699" t="str">
            <v>District 6</v>
          </cell>
          <cell r="F31699" t="str">
            <v>Water</v>
          </cell>
        </row>
        <row r="31700">
          <cell r="B31700">
            <v>1327.49</v>
          </cell>
          <cell r="C31700">
            <v>2015</v>
          </cell>
          <cell r="D31700" t="str">
            <v>673220  413220 - R&amp;M Oil, Gas, Lubricants &amp; Coal</v>
          </cell>
          <cell r="E31700" t="str">
            <v>District 6</v>
          </cell>
          <cell r="F31700" t="str">
            <v>Water</v>
          </cell>
        </row>
        <row r="31701">
          <cell r="B31701">
            <v>312.5</v>
          </cell>
          <cell r="C31701">
            <v>2015</v>
          </cell>
          <cell r="D31701" t="str">
            <v>673220  413220 - R&amp;M Oil, Gas, Lubricants &amp; Coal</v>
          </cell>
          <cell r="E31701" t="str">
            <v>District 6</v>
          </cell>
          <cell r="F31701" t="str">
            <v>Water</v>
          </cell>
        </row>
        <row r="31702">
          <cell r="B31702">
            <v>650.78</v>
          </cell>
          <cell r="C31702">
            <v>2015</v>
          </cell>
          <cell r="D31702" t="str">
            <v>673220  413220 - R&amp;M Oil, Gas, Lubricants &amp; Coal</v>
          </cell>
          <cell r="E31702" t="str">
            <v>District 6</v>
          </cell>
          <cell r="F31702" t="str">
            <v>Water</v>
          </cell>
        </row>
        <row r="31703">
          <cell r="B31703">
            <v>1843.36</v>
          </cell>
          <cell r="C31703">
            <v>2015</v>
          </cell>
          <cell r="D31703" t="str">
            <v>673220  413220 - R&amp;M Oil, Gas, Lubricants &amp; Coal</v>
          </cell>
          <cell r="E31703" t="str">
            <v>District 4</v>
          </cell>
          <cell r="F31703" t="str">
            <v>Water</v>
          </cell>
        </row>
        <row r="31704">
          <cell r="B31704">
            <v>3164</v>
          </cell>
          <cell r="C31704">
            <v>2015</v>
          </cell>
          <cell r="D31704" t="str">
            <v>673220  413220 - R&amp;M Oil, Gas, Lubricants &amp; Coal</v>
          </cell>
          <cell r="E31704" t="str">
            <v>District 4</v>
          </cell>
          <cell r="F31704" t="str">
            <v>Water</v>
          </cell>
        </row>
        <row r="31705">
          <cell r="B31705">
            <v>3416.56</v>
          </cell>
          <cell r="C31705">
            <v>2015</v>
          </cell>
          <cell r="D31705" t="str">
            <v>673220  413220 - R&amp;M Oil, Gas, Lubricants &amp; Coal</v>
          </cell>
          <cell r="E31705" t="str">
            <v>District 8</v>
          </cell>
          <cell r="F31705" t="str">
            <v>Water</v>
          </cell>
        </row>
        <row r="31706">
          <cell r="B31706">
            <v>150.61000000000001</v>
          </cell>
          <cell r="C31706">
            <v>2015</v>
          </cell>
          <cell r="D31706" t="str">
            <v>673220  413220 - R&amp;M Oil, Gas, Lubricants &amp; Coal</v>
          </cell>
          <cell r="E31706" t="str">
            <v>District 6</v>
          </cell>
          <cell r="F31706" t="str">
            <v>Water</v>
          </cell>
        </row>
        <row r="31707">
          <cell r="B31707">
            <v>1718.29</v>
          </cell>
          <cell r="C31707">
            <v>2015</v>
          </cell>
          <cell r="D31707" t="str">
            <v>673220  413220 - R&amp;M Oil, Gas, Lubricants &amp; Coal</v>
          </cell>
          <cell r="E31707" t="str">
            <v>District 1</v>
          </cell>
          <cell r="F31707" t="str">
            <v>Water</v>
          </cell>
        </row>
        <row r="31708">
          <cell r="B31708">
            <v>425.78</v>
          </cell>
          <cell r="C31708">
            <v>2015</v>
          </cell>
          <cell r="D31708" t="str">
            <v>673220  413220 - R&amp;M Oil, Gas, Lubricants &amp; Coal</v>
          </cell>
          <cell r="E31708" t="str">
            <v>District 1</v>
          </cell>
          <cell r="F31708" t="str">
            <v>Water</v>
          </cell>
        </row>
        <row r="31709">
          <cell r="B31709">
            <v>413.13</v>
          </cell>
          <cell r="C31709">
            <v>2015</v>
          </cell>
          <cell r="D31709" t="str">
            <v>673220  413220 - R&amp;M Oil, Gas, Lubricants &amp; Coal</v>
          </cell>
          <cell r="E31709" t="str">
            <v>Logistics</v>
          </cell>
          <cell r="F31709" t="str">
            <v>Water</v>
          </cell>
        </row>
        <row r="31710">
          <cell r="B31710">
            <v>18849.75</v>
          </cell>
          <cell r="C31710">
            <v>2015</v>
          </cell>
          <cell r="D31710" t="str">
            <v>673220  413220 - R&amp;M Oil, Gas, Lubricants &amp; Coal</v>
          </cell>
          <cell r="E31710" t="str">
            <v>Logistics</v>
          </cell>
          <cell r="F31710" t="str">
            <v>Water</v>
          </cell>
        </row>
        <row r="31711">
          <cell r="B31711">
            <v>2510.15</v>
          </cell>
          <cell r="C31711">
            <v>2015</v>
          </cell>
          <cell r="D31711" t="str">
            <v>673220  413220 - R&amp;M Oil, Gas, Lubricants &amp; Coal</v>
          </cell>
          <cell r="E31711" t="str">
            <v>Logistics</v>
          </cell>
          <cell r="F31711" t="str">
            <v>Water</v>
          </cell>
        </row>
        <row r="31712">
          <cell r="B31712">
            <v>877.26</v>
          </cell>
          <cell r="C31712">
            <v>2015</v>
          </cell>
          <cell r="D31712" t="str">
            <v>673220  413220 - R&amp;M Oil, Gas, Lubricants &amp; Coal</v>
          </cell>
          <cell r="E31712" t="str">
            <v>Informal Settlements</v>
          </cell>
          <cell r="F31712" t="str">
            <v>Water</v>
          </cell>
        </row>
        <row r="31713">
          <cell r="B31713">
            <v>69.739999999999995</v>
          </cell>
          <cell r="C31713">
            <v>2015</v>
          </cell>
          <cell r="D31713" t="str">
            <v>673220  413220 - R&amp;M Oil, Gas, Lubricants &amp; Coal</v>
          </cell>
          <cell r="E31713" t="str">
            <v>Informal Settlements</v>
          </cell>
          <cell r="F31713" t="str">
            <v>Water</v>
          </cell>
        </row>
        <row r="31714">
          <cell r="B31714">
            <v>516.37</v>
          </cell>
          <cell r="C31714">
            <v>2015</v>
          </cell>
          <cell r="D31714" t="str">
            <v>673220  413220 - R&amp;M Oil, Gas, Lubricants &amp; Coal</v>
          </cell>
          <cell r="E31714" t="str">
            <v>District 7</v>
          </cell>
          <cell r="F31714" t="str">
            <v>Sewer</v>
          </cell>
        </row>
        <row r="31715">
          <cell r="B31715">
            <v>9348</v>
          </cell>
          <cell r="C31715">
            <v>2015</v>
          </cell>
          <cell r="D31715" t="str">
            <v>673220  413220 - R&amp;M Oil, Gas, Lubricants &amp; Coal</v>
          </cell>
          <cell r="E31715" t="str">
            <v>District 6</v>
          </cell>
          <cell r="F31715" t="str">
            <v>Sewer</v>
          </cell>
        </row>
        <row r="31716">
          <cell r="B31716">
            <v>56241.1</v>
          </cell>
          <cell r="C31716">
            <v>2015</v>
          </cell>
          <cell r="D31716" t="str">
            <v>673220  413220 - R&amp;M Oil, Gas, Lubricants &amp; Coal</v>
          </cell>
          <cell r="E31716" t="str">
            <v>District 6</v>
          </cell>
          <cell r="F31716" t="str">
            <v>Sewer</v>
          </cell>
        </row>
        <row r="31717">
          <cell r="B31717">
            <v>770.16</v>
          </cell>
          <cell r="C31717">
            <v>2015</v>
          </cell>
          <cell r="D31717" t="str">
            <v>673220  413220 - R&amp;M Oil, Gas, Lubricants &amp; Coal</v>
          </cell>
          <cell r="E31717" t="str">
            <v>District 6</v>
          </cell>
          <cell r="F31717" t="str">
            <v>Sewer</v>
          </cell>
        </row>
        <row r="31718">
          <cell r="B31718">
            <v>105165</v>
          </cell>
          <cell r="C31718">
            <v>2015</v>
          </cell>
          <cell r="D31718" t="str">
            <v>673220  413220 - R&amp;M Oil, Gas, Lubricants &amp; Coal</v>
          </cell>
          <cell r="E31718" t="str">
            <v>District 4</v>
          </cell>
          <cell r="F31718" t="str">
            <v>Sewer</v>
          </cell>
        </row>
        <row r="31719">
          <cell r="B31719">
            <v>372.79</v>
          </cell>
          <cell r="C31719">
            <v>2015</v>
          </cell>
          <cell r="D31719" t="str">
            <v>673220  413220 - R&amp;M Oil, Gas, Lubricants &amp; Coal</v>
          </cell>
          <cell r="E31719" t="str">
            <v>District 4</v>
          </cell>
          <cell r="F31719" t="str">
            <v>Sewer</v>
          </cell>
        </row>
        <row r="31720">
          <cell r="B31720">
            <v>267.64999999999998</v>
          </cell>
          <cell r="C31720">
            <v>2015</v>
          </cell>
          <cell r="D31720" t="str">
            <v>673220  413220 - R&amp;M Oil, Gas, Lubricants &amp; Coal</v>
          </cell>
          <cell r="E31720" t="str">
            <v>District 7</v>
          </cell>
          <cell r="F31720" t="str">
            <v>Sewer</v>
          </cell>
        </row>
        <row r="31721">
          <cell r="B31721">
            <v>7817.62</v>
          </cell>
          <cell r="C31721">
            <v>2015</v>
          </cell>
          <cell r="D31721" t="str">
            <v>673220  413220 - R&amp;M Oil, Gas, Lubricants &amp; Coal</v>
          </cell>
          <cell r="E31721" t="str">
            <v>District 1</v>
          </cell>
          <cell r="F31721" t="str">
            <v>Sewer</v>
          </cell>
        </row>
        <row r="31722">
          <cell r="B31722">
            <v>28458.71</v>
          </cell>
          <cell r="C31722">
            <v>2015</v>
          </cell>
          <cell r="D31722" t="str">
            <v>673220  413220 - R&amp;M Oil, Gas, Lubricants &amp; Coal</v>
          </cell>
          <cell r="E31722" t="str">
            <v>Logistics</v>
          </cell>
          <cell r="F31722" t="str">
            <v>Sewer</v>
          </cell>
        </row>
        <row r="31723">
          <cell r="B31723">
            <v>35514.239999999998</v>
          </cell>
          <cell r="C31723">
            <v>2015</v>
          </cell>
          <cell r="D31723" t="str">
            <v>673220  413220 - R&amp;M Oil, Gas, Lubricants &amp; Coal</v>
          </cell>
          <cell r="E31723" t="str">
            <v>Informal Settlements</v>
          </cell>
          <cell r="F31723" t="str">
            <v>Sewer</v>
          </cell>
        </row>
        <row r="31724">
          <cell r="B31724">
            <v>208.26</v>
          </cell>
          <cell r="C31724">
            <v>2015</v>
          </cell>
          <cell r="D31724" t="str">
            <v>673220  413220 - R&amp;M Oil, Gas, Lubricants &amp; Coal</v>
          </cell>
          <cell r="E31724" t="str">
            <v>Informal Settlements</v>
          </cell>
          <cell r="F31724" t="str">
            <v>Sewer</v>
          </cell>
        </row>
        <row r="31725">
          <cell r="B31725">
            <v>289557</v>
          </cell>
          <cell r="C31725">
            <v>2015</v>
          </cell>
          <cell r="D31725" t="str">
            <v>673300  413300 - R&amp;M Pest Control</v>
          </cell>
          <cell r="E31725" t="str">
            <v>Logistics</v>
          </cell>
          <cell r="F31725" t="str">
            <v>Sewer</v>
          </cell>
        </row>
        <row r="31726">
          <cell r="B31726">
            <v>836.99</v>
          </cell>
          <cell r="C31726">
            <v>2015</v>
          </cell>
          <cell r="D31726" t="str">
            <v>673300  413300 - R&amp;M Pest Control</v>
          </cell>
          <cell r="E31726" t="str">
            <v>District 1</v>
          </cell>
          <cell r="F31726" t="str">
            <v>Sewer</v>
          </cell>
        </row>
        <row r="31727">
          <cell r="B31727">
            <v>2336.3000000000002</v>
          </cell>
          <cell r="C31727">
            <v>2015</v>
          </cell>
          <cell r="D31727" t="str">
            <v>673300  413300 - R&amp;M Pest Control</v>
          </cell>
          <cell r="E31727" t="str">
            <v>District 7</v>
          </cell>
          <cell r="F31727" t="str">
            <v>Sewer</v>
          </cell>
        </row>
        <row r="31728">
          <cell r="B31728">
            <v>3809.91</v>
          </cell>
          <cell r="C31728">
            <v>2015</v>
          </cell>
          <cell r="D31728" t="str">
            <v>673300  413300 - R&amp;M Pest Control</v>
          </cell>
          <cell r="E31728" t="str">
            <v>District 4</v>
          </cell>
          <cell r="F31728" t="str">
            <v>Sewer</v>
          </cell>
        </row>
        <row r="31729">
          <cell r="B31729">
            <v>50505.599999999999</v>
          </cell>
          <cell r="C31729">
            <v>2015</v>
          </cell>
          <cell r="D31729" t="str">
            <v>673300  413300 - R&amp;M Pest Control</v>
          </cell>
          <cell r="E31729" t="str">
            <v>District 6</v>
          </cell>
          <cell r="F31729" t="str">
            <v>Sewer</v>
          </cell>
        </row>
        <row r="31730">
          <cell r="B31730">
            <v>11224.32</v>
          </cell>
          <cell r="C31730">
            <v>2015</v>
          </cell>
          <cell r="D31730" t="str">
            <v>673300  413300 - R&amp;M Pest Control</v>
          </cell>
          <cell r="E31730" t="str">
            <v>District 7</v>
          </cell>
          <cell r="F31730" t="str">
            <v>Sewer</v>
          </cell>
        </row>
        <row r="31731">
          <cell r="B31731">
            <v>18899</v>
          </cell>
          <cell r="C31731">
            <v>2015</v>
          </cell>
          <cell r="D31731" t="str">
            <v>673300  413300 - R&amp;M Pest Control</v>
          </cell>
          <cell r="E31731" t="str">
            <v>Logistics</v>
          </cell>
          <cell r="F31731" t="str">
            <v>Water</v>
          </cell>
        </row>
        <row r="31732">
          <cell r="B31732">
            <v>432454</v>
          </cell>
          <cell r="C31732">
            <v>2015</v>
          </cell>
          <cell r="D31732" t="str">
            <v>673300  413300 - R&amp;M Pest Control</v>
          </cell>
          <cell r="E31732" t="str">
            <v>Logistics</v>
          </cell>
          <cell r="F31732" t="str">
            <v>Water</v>
          </cell>
        </row>
        <row r="31733">
          <cell r="B31733">
            <v>79.64</v>
          </cell>
          <cell r="C31733">
            <v>2015</v>
          </cell>
          <cell r="D31733" t="str">
            <v>673300  413300 - R&amp;M Pest Control</v>
          </cell>
          <cell r="E31733" t="str">
            <v>Logistics</v>
          </cell>
          <cell r="F31733" t="str">
            <v>Water</v>
          </cell>
        </row>
        <row r="31734">
          <cell r="B31734">
            <v>2489</v>
          </cell>
          <cell r="C31734">
            <v>2015</v>
          </cell>
          <cell r="D31734" t="str">
            <v>673300  413300 - R&amp;M Pest Control</v>
          </cell>
          <cell r="E31734" t="str">
            <v>Logistics</v>
          </cell>
          <cell r="F31734" t="str">
            <v>Water</v>
          </cell>
        </row>
        <row r="31735">
          <cell r="B31735">
            <v>3545</v>
          </cell>
          <cell r="C31735">
            <v>2015</v>
          </cell>
          <cell r="D31735" t="str">
            <v>673300  413300 - R&amp;M Pest Control</v>
          </cell>
          <cell r="E31735" t="str">
            <v>District 1</v>
          </cell>
          <cell r="F31735" t="str">
            <v>Water</v>
          </cell>
        </row>
        <row r="31736">
          <cell r="B31736">
            <v>1320</v>
          </cell>
          <cell r="C31736">
            <v>2015</v>
          </cell>
          <cell r="D31736" t="str">
            <v>673300  413300 - R&amp;M Pest Control</v>
          </cell>
          <cell r="E31736" t="str">
            <v>District 1</v>
          </cell>
          <cell r="F31736" t="str">
            <v>Water</v>
          </cell>
        </row>
        <row r="31737">
          <cell r="B31737">
            <v>13500</v>
          </cell>
          <cell r="C31737">
            <v>2015</v>
          </cell>
          <cell r="D31737" t="str">
            <v>673300  413300 - R&amp;M Pest Control</v>
          </cell>
          <cell r="E31737" t="str">
            <v>District 8</v>
          </cell>
          <cell r="F31737" t="str">
            <v>Water</v>
          </cell>
        </row>
        <row r="31738">
          <cell r="B31738">
            <v>9450</v>
          </cell>
          <cell r="C31738">
            <v>2015</v>
          </cell>
          <cell r="D31738" t="str">
            <v>673300  413300 - R&amp;M Pest Control</v>
          </cell>
          <cell r="E31738" t="str">
            <v>District 6</v>
          </cell>
          <cell r="F31738" t="str">
            <v>Water</v>
          </cell>
        </row>
        <row r="31739">
          <cell r="B31739">
            <v>3500</v>
          </cell>
          <cell r="C31739">
            <v>2015</v>
          </cell>
          <cell r="D31739" t="str">
            <v>673300  413300 - R&amp;M Pest Control</v>
          </cell>
          <cell r="E31739" t="str">
            <v>District 4</v>
          </cell>
          <cell r="F31739" t="str">
            <v>Water</v>
          </cell>
        </row>
        <row r="31740">
          <cell r="B31740">
            <v>3500</v>
          </cell>
          <cell r="C31740">
            <v>2015</v>
          </cell>
          <cell r="D31740" t="str">
            <v>673300  413300 - R&amp;M Pest Control</v>
          </cell>
          <cell r="E31740" t="str">
            <v>District 6</v>
          </cell>
          <cell r="F31740" t="str">
            <v>Water</v>
          </cell>
        </row>
        <row r="31741">
          <cell r="B31741">
            <v>11550</v>
          </cell>
          <cell r="C31741">
            <v>2015</v>
          </cell>
          <cell r="D31741" t="str">
            <v>673300  413300 - R&amp;M Pest Control</v>
          </cell>
          <cell r="E31741" t="str">
            <v>District 6</v>
          </cell>
          <cell r="F31741" t="str">
            <v>Water</v>
          </cell>
        </row>
        <row r="31742">
          <cell r="B31742">
            <v>9900</v>
          </cell>
          <cell r="C31742">
            <v>2015</v>
          </cell>
          <cell r="D31742" t="str">
            <v>673300  413300 - R&amp;M Pest Control</v>
          </cell>
          <cell r="E31742" t="str">
            <v>District 6</v>
          </cell>
          <cell r="F31742" t="str">
            <v>Water</v>
          </cell>
        </row>
        <row r="31743">
          <cell r="B31743">
            <v>97630</v>
          </cell>
          <cell r="C31743">
            <v>2015</v>
          </cell>
          <cell r="D31743" t="str">
            <v>673350  413350 - R&amp;M Plnts Greenery &amp; Vegetation</v>
          </cell>
          <cell r="E31743" t="str">
            <v>Logistics</v>
          </cell>
          <cell r="F31743" t="str">
            <v>Sewer</v>
          </cell>
        </row>
        <row r="31744">
          <cell r="B31744">
            <v>0</v>
          </cell>
          <cell r="C31744">
            <v>2015</v>
          </cell>
          <cell r="D31744" t="str">
            <v>673350  413350 - R&amp;M Plnts Greenery &amp; Vegetation</v>
          </cell>
          <cell r="E31744" t="str">
            <v>District 7</v>
          </cell>
          <cell r="F31744" t="str">
            <v>Sewer</v>
          </cell>
        </row>
        <row r="31745">
          <cell r="B31745">
            <v>8700</v>
          </cell>
          <cell r="C31745">
            <v>2015</v>
          </cell>
          <cell r="D31745" t="str">
            <v>673350  413350 - R&amp;M Plnts Greenery &amp; Vegetation</v>
          </cell>
          <cell r="E31745" t="str">
            <v>Logistics</v>
          </cell>
          <cell r="F31745" t="str">
            <v>Water</v>
          </cell>
        </row>
        <row r="31746">
          <cell r="B31746">
            <v>108070</v>
          </cell>
          <cell r="C31746">
            <v>2015</v>
          </cell>
          <cell r="D31746" t="str">
            <v>673350  413350 - R&amp;M Plnts Greenery &amp; Vegetation</v>
          </cell>
          <cell r="E31746" t="str">
            <v>Logistics</v>
          </cell>
          <cell r="F31746" t="str">
            <v>Water</v>
          </cell>
        </row>
        <row r="31747">
          <cell r="B31747">
            <v>14129.42</v>
          </cell>
          <cell r="C31747">
            <v>2015</v>
          </cell>
          <cell r="D31747" t="str">
            <v>673350  413350 - R&amp;M Plnts Greenery &amp; Vegetation</v>
          </cell>
          <cell r="E31747" t="str">
            <v>District 8</v>
          </cell>
          <cell r="F31747" t="str">
            <v>Water</v>
          </cell>
        </row>
        <row r="31748">
          <cell r="B31748">
            <v>14208.63</v>
          </cell>
          <cell r="C31748">
            <v>2015</v>
          </cell>
          <cell r="D31748" t="str">
            <v>673350  413350 - R&amp;M Plnts Greenery &amp; Vegetation</v>
          </cell>
          <cell r="E31748" t="str">
            <v>District 6</v>
          </cell>
          <cell r="F31748" t="str">
            <v>Water</v>
          </cell>
        </row>
        <row r="31749">
          <cell r="B31749">
            <v>6100</v>
          </cell>
          <cell r="C31749">
            <v>2015</v>
          </cell>
          <cell r="D31749" t="str">
            <v>673350  413350 - R&amp;M Plnts Greenery &amp; Vegetation</v>
          </cell>
          <cell r="E31749" t="str">
            <v>District 6</v>
          </cell>
          <cell r="F31749" t="str">
            <v>Water</v>
          </cell>
        </row>
        <row r="31750">
          <cell r="B31750">
            <v>0</v>
          </cell>
          <cell r="C31750">
            <v>2015</v>
          </cell>
          <cell r="D31750" t="str">
            <v>673350  413350 - R&amp;M Plnts Greenery &amp; Vegetation</v>
          </cell>
          <cell r="E31750" t="str">
            <v>District 6</v>
          </cell>
          <cell r="F31750" t="str">
            <v>Water</v>
          </cell>
        </row>
        <row r="31751">
          <cell r="B31751">
            <v>8000</v>
          </cell>
          <cell r="C31751">
            <v>2015</v>
          </cell>
          <cell r="D31751" t="str">
            <v>673350  413350 - R&amp;M Plnts Greenery &amp; Vegetation</v>
          </cell>
          <cell r="E31751" t="str">
            <v>District 6</v>
          </cell>
          <cell r="F31751" t="str">
            <v>Water</v>
          </cell>
        </row>
        <row r="31752">
          <cell r="B31752">
            <v>0</v>
          </cell>
          <cell r="C31752">
            <v>2015</v>
          </cell>
          <cell r="D31752" t="str">
            <v>673850  413850 - R&amp;M Service Connections</v>
          </cell>
          <cell r="E31752" t="str">
            <v>District 4</v>
          </cell>
          <cell r="F31752" t="str">
            <v>Sewer</v>
          </cell>
        </row>
        <row r="31753">
          <cell r="B31753">
            <v>1959.11</v>
          </cell>
          <cell r="C31753">
            <v>2015</v>
          </cell>
          <cell r="D31753" t="str">
            <v>673850  413850 - R&amp;M Service Connections</v>
          </cell>
          <cell r="E31753" t="str">
            <v>District 6</v>
          </cell>
          <cell r="F31753" t="str">
            <v>Sewer</v>
          </cell>
        </row>
        <row r="31754">
          <cell r="B31754">
            <v>23250</v>
          </cell>
          <cell r="C31754">
            <v>2015</v>
          </cell>
          <cell r="D31754" t="str">
            <v>673850  413850 - R&amp;M Service Connections</v>
          </cell>
          <cell r="E31754" t="str">
            <v>District 6</v>
          </cell>
          <cell r="F31754" t="str">
            <v>Sewer</v>
          </cell>
        </row>
        <row r="31755">
          <cell r="B31755">
            <v>1319166.92</v>
          </cell>
          <cell r="C31755">
            <v>2015</v>
          </cell>
          <cell r="D31755" t="str">
            <v>673850  413850 - R&amp;M Service Connections</v>
          </cell>
          <cell r="E31755" t="str">
            <v>District 1</v>
          </cell>
          <cell r="F31755" t="str">
            <v>Water</v>
          </cell>
        </row>
        <row r="31756">
          <cell r="B31756">
            <v>1550</v>
          </cell>
          <cell r="C31756">
            <v>2015</v>
          </cell>
          <cell r="D31756" t="str">
            <v>673850  413850 - R&amp;M Service Connections</v>
          </cell>
          <cell r="E31756" t="str">
            <v>District 1</v>
          </cell>
          <cell r="F31756" t="str">
            <v>Water</v>
          </cell>
        </row>
        <row r="31757">
          <cell r="B31757">
            <v>807159.87</v>
          </cell>
          <cell r="C31757">
            <v>2015</v>
          </cell>
          <cell r="D31757" t="str">
            <v>673850  413850 - R&amp;M Service Connections</v>
          </cell>
          <cell r="E31757" t="str">
            <v>District 8</v>
          </cell>
          <cell r="F31757" t="str">
            <v>Water</v>
          </cell>
        </row>
        <row r="31758">
          <cell r="B31758">
            <v>693135.38</v>
          </cell>
          <cell r="C31758">
            <v>2015</v>
          </cell>
          <cell r="D31758" t="str">
            <v>673850  413850 - R&amp;M Service Connections</v>
          </cell>
          <cell r="E31758" t="str">
            <v>District 6</v>
          </cell>
          <cell r="F31758" t="str">
            <v>Water</v>
          </cell>
        </row>
        <row r="31759">
          <cell r="B31759">
            <v>0</v>
          </cell>
          <cell r="C31759">
            <v>2015</v>
          </cell>
          <cell r="D31759" t="str">
            <v>673850  413850 - R&amp;M Service Connections</v>
          </cell>
          <cell r="E31759" t="str">
            <v>District 3</v>
          </cell>
          <cell r="F31759" t="str">
            <v>Water</v>
          </cell>
        </row>
        <row r="31760">
          <cell r="B31760">
            <v>28886.26</v>
          </cell>
          <cell r="C31760">
            <v>2015</v>
          </cell>
          <cell r="D31760" t="str">
            <v>673850  413850 - R&amp;M Service Connections</v>
          </cell>
          <cell r="E31760" t="str">
            <v>District 3</v>
          </cell>
          <cell r="F31760" t="str">
            <v>Water</v>
          </cell>
        </row>
        <row r="31761">
          <cell r="B31761">
            <v>719636.49</v>
          </cell>
          <cell r="C31761">
            <v>2015</v>
          </cell>
          <cell r="D31761" t="str">
            <v>673850  413850 - R&amp;M Service Connections</v>
          </cell>
          <cell r="E31761" t="str">
            <v>District 4</v>
          </cell>
          <cell r="F31761" t="str">
            <v>Water</v>
          </cell>
        </row>
        <row r="31762">
          <cell r="B31762">
            <v>604538.23</v>
          </cell>
          <cell r="C31762">
            <v>2015</v>
          </cell>
          <cell r="D31762" t="str">
            <v>673850  413850 - R&amp;M Service Connections</v>
          </cell>
          <cell r="E31762" t="str">
            <v>District 4</v>
          </cell>
          <cell r="F31762" t="str">
            <v>Water</v>
          </cell>
        </row>
        <row r="31763">
          <cell r="B31763">
            <v>42153.32</v>
          </cell>
          <cell r="C31763">
            <v>2015</v>
          </cell>
          <cell r="D31763" t="str">
            <v>673850  413850 - R&amp;M Service Connections</v>
          </cell>
          <cell r="E31763" t="str">
            <v>District 4</v>
          </cell>
          <cell r="F31763" t="str">
            <v>Water</v>
          </cell>
        </row>
        <row r="31764">
          <cell r="B31764">
            <v>838287.06</v>
          </cell>
          <cell r="C31764">
            <v>2015</v>
          </cell>
          <cell r="D31764" t="str">
            <v>673850  413850 - R&amp;M Service Connections</v>
          </cell>
          <cell r="E31764" t="str">
            <v>District 8</v>
          </cell>
          <cell r="F31764" t="str">
            <v>Water</v>
          </cell>
        </row>
        <row r="31765">
          <cell r="B31765">
            <v>810059.43</v>
          </cell>
          <cell r="C31765">
            <v>2015</v>
          </cell>
          <cell r="D31765" t="str">
            <v>673850  413850 - R&amp;M Service Connections</v>
          </cell>
          <cell r="E31765" t="str">
            <v>District 6</v>
          </cell>
          <cell r="F31765" t="str">
            <v>Water</v>
          </cell>
        </row>
        <row r="31766">
          <cell r="B31766">
            <v>209500.25</v>
          </cell>
          <cell r="C31766">
            <v>2015</v>
          </cell>
          <cell r="D31766" t="str">
            <v>673850  413850 - R&amp;M Service Connections</v>
          </cell>
          <cell r="E31766" t="str">
            <v>District 6</v>
          </cell>
          <cell r="F31766" t="str">
            <v>Water</v>
          </cell>
        </row>
        <row r="31767">
          <cell r="B31767">
            <v>514681.58</v>
          </cell>
          <cell r="C31767">
            <v>2015</v>
          </cell>
          <cell r="D31767" t="str">
            <v>673850  413850 - R&amp;M Service Connections</v>
          </cell>
          <cell r="E31767" t="str">
            <v>District 6</v>
          </cell>
          <cell r="F31767" t="str">
            <v>Water</v>
          </cell>
        </row>
        <row r="31768">
          <cell r="B31768">
            <v>140851.35999999999</v>
          </cell>
          <cell r="C31768">
            <v>2015</v>
          </cell>
          <cell r="D31768" t="str">
            <v>673850  413850 - R&amp;M Service Connections</v>
          </cell>
          <cell r="E31768" t="str">
            <v>District 6</v>
          </cell>
          <cell r="F31768" t="str">
            <v>Water</v>
          </cell>
        </row>
        <row r="31769">
          <cell r="B31769">
            <v>1550</v>
          </cell>
          <cell r="C31769">
            <v>2015</v>
          </cell>
          <cell r="D31769" t="str">
            <v>673850  413850 - R&amp;M Service Connections</v>
          </cell>
          <cell r="E31769" t="str">
            <v>District 8</v>
          </cell>
          <cell r="F31769" t="str">
            <v>Water</v>
          </cell>
        </row>
        <row r="31770">
          <cell r="B31770">
            <v>153240.6</v>
          </cell>
          <cell r="C31770">
            <v>2015</v>
          </cell>
          <cell r="D31770" t="str">
            <v>673850  413850 - R&amp;M Service Connections</v>
          </cell>
          <cell r="E31770" t="str">
            <v>District 8</v>
          </cell>
          <cell r="F31770" t="str">
            <v>Water</v>
          </cell>
        </row>
        <row r="31771">
          <cell r="B31771">
            <v>1688207.22</v>
          </cell>
          <cell r="C31771">
            <v>2015</v>
          </cell>
          <cell r="D31771" t="str">
            <v>673850  413850 - R&amp;M Service Connections</v>
          </cell>
          <cell r="E31771" t="str">
            <v>District 8</v>
          </cell>
          <cell r="F31771" t="str">
            <v>Water</v>
          </cell>
        </row>
        <row r="31772">
          <cell r="B31772">
            <v>2680.6</v>
          </cell>
          <cell r="C31772">
            <v>2015</v>
          </cell>
          <cell r="D31772" t="str">
            <v>673950  413950 - R&amp;M Signage</v>
          </cell>
          <cell r="E31772" t="str">
            <v>Logistics</v>
          </cell>
          <cell r="F31772" t="str">
            <v>Sewer</v>
          </cell>
        </row>
        <row r="31773">
          <cell r="B31773">
            <v>16860</v>
          </cell>
          <cell r="C31773">
            <v>2015</v>
          </cell>
          <cell r="D31773" t="str">
            <v>673950  413950 - R&amp;M Signage</v>
          </cell>
          <cell r="E31773" t="str">
            <v>District 4</v>
          </cell>
          <cell r="F31773" t="str">
            <v>Water</v>
          </cell>
        </row>
        <row r="31774">
          <cell r="B31774">
            <v>894557.03</v>
          </cell>
          <cell r="C31774">
            <v>2015</v>
          </cell>
          <cell r="D31774" t="str">
            <v>675110  455110 - R&amp;M Contracted Srvcs: Repairs</v>
          </cell>
          <cell r="E31774" t="str">
            <v>Logistics</v>
          </cell>
          <cell r="F31774" t="str">
            <v>Water</v>
          </cell>
        </row>
        <row r="31775">
          <cell r="B31775">
            <v>233510.39</v>
          </cell>
          <cell r="C31775">
            <v>2015</v>
          </cell>
          <cell r="D31775" t="str">
            <v>675110  455110 - R&amp;M Contracted Srvcs: Repairs</v>
          </cell>
          <cell r="E31775" t="str">
            <v>District 1</v>
          </cell>
          <cell r="F31775" t="str">
            <v>Water</v>
          </cell>
        </row>
        <row r="31776">
          <cell r="B31776">
            <v>5458.44</v>
          </cell>
          <cell r="C31776">
            <v>2015</v>
          </cell>
          <cell r="D31776" t="str">
            <v>675110  455110 - R&amp;M Contracted Srvcs: Repairs</v>
          </cell>
          <cell r="E31776" t="str">
            <v>District 1</v>
          </cell>
          <cell r="F31776" t="str">
            <v>Water</v>
          </cell>
        </row>
        <row r="31777">
          <cell r="B31777">
            <v>310652.18</v>
          </cell>
          <cell r="C31777">
            <v>2015</v>
          </cell>
          <cell r="D31777" t="str">
            <v>675110  455110 - R&amp;M Contracted Srvcs: Repairs</v>
          </cell>
          <cell r="E31777" t="str">
            <v>District 1</v>
          </cell>
          <cell r="F31777" t="str">
            <v>Water</v>
          </cell>
        </row>
        <row r="31778">
          <cell r="B31778">
            <v>0</v>
          </cell>
          <cell r="C31778">
            <v>2015</v>
          </cell>
          <cell r="D31778" t="str">
            <v>675110  455110 - R&amp;M Contracted Srvcs: Repairs</v>
          </cell>
          <cell r="E31778" t="str">
            <v>District 1</v>
          </cell>
          <cell r="F31778" t="str">
            <v>Water</v>
          </cell>
        </row>
        <row r="31779">
          <cell r="B31779">
            <v>0</v>
          </cell>
          <cell r="C31779">
            <v>2015</v>
          </cell>
          <cell r="D31779" t="str">
            <v>675110  455110 - R&amp;M Contracted Srvcs: Repairs</v>
          </cell>
          <cell r="E31779" t="str">
            <v>District 6</v>
          </cell>
          <cell r="F31779" t="str">
            <v>Water</v>
          </cell>
        </row>
        <row r="31780">
          <cell r="B31780">
            <v>4791.6000000000004</v>
          </cell>
          <cell r="C31780">
            <v>2015</v>
          </cell>
          <cell r="D31780" t="str">
            <v>675110  455110 - R&amp;M Contracted Srvcs: Repairs</v>
          </cell>
          <cell r="E31780" t="str">
            <v>District 8</v>
          </cell>
          <cell r="F31780" t="str">
            <v>Water</v>
          </cell>
        </row>
        <row r="31781">
          <cell r="B31781">
            <v>8774563.25</v>
          </cell>
          <cell r="C31781">
            <v>2015</v>
          </cell>
          <cell r="D31781" t="str">
            <v>675110  455110 - R&amp;M Contracted Srvcs: Repairs</v>
          </cell>
          <cell r="E31781" t="str">
            <v>District 8</v>
          </cell>
          <cell r="F31781" t="str">
            <v>Water</v>
          </cell>
        </row>
        <row r="31782">
          <cell r="B31782">
            <v>5115227.62</v>
          </cell>
          <cell r="C31782">
            <v>2015</v>
          </cell>
          <cell r="D31782" t="str">
            <v>675110  455110 - R&amp;M Contracted Srvcs: Repairs</v>
          </cell>
          <cell r="E31782" t="str">
            <v>District 6</v>
          </cell>
          <cell r="F31782" t="str">
            <v>Water</v>
          </cell>
        </row>
        <row r="31783">
          <cell r="B31783">
            <v>1329</v>
          </cell>
          <cell r="C31783">
            <v>2015</v>
          </cell>
          <cell r="D31783" t="str">
            <v>675110  455110 - R&amp;M Contracted Srvcs: Repairs</v>
          </cell>
          <cell r="E31783" t="str">
            <v>District 3</v>
          </cell>
          <cell r="F31783" t="str">
            <v>Water</v>
          </cell>
        </row>
        <row r="31784">
          <cell r="B31784">
            <v>24327.05</v>
          </cell>
          <cell r="C31784">
            <v>2015</v>
          </cell>
          <cell r="D31784" t="str">
            <v>675110  455110 - R&amp;M Contracted Srvcs: Repairs</v>
          </cell>
          <cell r="E31784" t="str">
            <v>District 3</v>
          </cell>
          <cell r="F31784" t="str">
            <v>Water</v>
          </cell>
        </row>
        <row r="31785">
          <cell r="B31785">
            <v>1374102.5</v>
          </cell>
          <cell r="C31785">
            <v>2015</v>
          </cell>
          <cell r="D31785" t="str">
            <v>675110  455110 - R&amp;M Contracted Srvcs: Repairs</v>
          </cell>
          <cell r="E31785" t="str">
            <v>District 3</v>
          </cell>
          <cell r="F31785" t="str">
            <v>Water</v>
          </cell>
        </row>
        <row r="31786">
          <cell r="B31786">
            <v>8549</v>
          </cell>
          <cell r="C31786">
            <v>2015</v>
          </cell>
          <cell r="D31786" t="str">
            <v>675110  455110 - R&amp;M Contracted Srvcs: Repairs</v>
          </cell>
          <cell r="E31786" t="str">
            <v>District 4</v>
          </cell>
          <cell r="F31786" t="str">
            <v>Water</v>
          </cell>
        </row>
        <row r="31787">
          <cell r="B31787">
            <v>11775224.800000001</v>
          </cell>
          <cell r="C31787">
            <v>2015</v>
          </cell>
          <cell r="D31787" t="str">
            <v>675110  455110 - R&amp;M Contracted Srvcs: Repairs</v>
          </cell>
          <cell r="E31787" t="str">
            <v>District 4</v>
          </cell>
          <cell r="F31787" t="str">
            <v>Water</v>
          </cell>
        </row>
        <row r="31788">
          <cell r="B31788">
            <v>5669465.5599999996</v>
          </cell>
          <cell r="C31788">
            <v>2015</v>
          </cell>
          <cell r="D31788" t="str">
            <v>675110  455110 - R&amp;M Contracted Srvcs: Repairs</v>
          </cell>
          <cell r="E31788" t="str">
            <v>District 4</v>
          </cell>
          <cell r="F31788" t="str">
            <v>Water</v>
          </cell>
        </row>
        <row r="31789">
          <cell r="B31789">
            <v>2003623.09</v>
          </cell>
          <cell r="C31789">
            <v>2015</v>
          </cell>
          <cell r="D31789" t="str">
            <v>675110  455110 - R&amp;M Contracted Srvcs: Repairs</v>
          </cell>
          <cell r="E31789" t="str">
            <v>District 4</v>
          </cell>
          <cell r="F31789" t="str">
            <v>Water</v>
          </cell>
        </row>
        <row r="31790">
          <cell r="B31790">
            <v>6185.42</v>
          </cell>
          <cell r="C31790">
            <v>2015</v>
          </cell>
          <cell r="D31790" t="str">
            <v>675110  455110 - R&amp;M Contracted Srvcs: Repairs</v>
          </cell>
          <cell r="E31790" t="str">
            <v>District 8</v>
          </cell>
          <cell r="F31790" t="str">
            <v>Water</v>
          </cell>
        </row>
        <row r="31791">
          <cell r="B31791">
            <v>4234</v>
          </cell>
          <cell r="C31791">
            <v>2015</v>
          </cell>
          <cell r="D31791" t="str">
            <v>675110  455110 - R&amp;M Contracted Srvcs: Repairs</v>
          </cell>
          <cell r="E31791" t="str">
            <v>District 8</v>
          </cell>
          <cell r="F31791" t="str">
            <v>Water</v>
          </cell>
        </row>
        <row r="31792">
          <cell r="B31792">
            <v>264</v>
          </cell>
          <cell r="C31792">
            <v>2015</v>
          </cell>
          <cell r="D31792" t="str">
            <v>675110  455110 - R&amp;M Contracted Srvcs: Repairs</v>
          </cell>
          <cell r="E31792" t="str">
            <v>District 6</v>
          </cell>
          <cell r="F31792" t="str">
            <v>Water</v>
          </cell>
        </row>
        <row r="31793">
          <cell r="B31793">
            <v>7748</v>
          </cell>
          <cell r="C31793">
            <v>2015</v>
          </cell>
          <cell r="D31793" t="str">
            <v>675110  455110 - R&amp;M Contracted Srvcs: Repairs</v>
          </cell>
          <cell r="E31793" t="str">
            <v>District 6</v>
          </cell>
          <cell r="F31793" t="str">
            <v>Water</v>
          </cell>
        </row>
        <row r="31794">
          <cell r="B31794">
            <v>5504681.4400000004</v>
          </cell>
          <cell r="C31794">
            <v>2015</v>
          </cell>
          <cell r="D31794" t="str">
            <v>675110  455110 - R&amp;M Contracted Srvcs: Repairs</v>
          </cell>
          <cell r="E31794" t="str">
            <v>District 6</v>
          </cell>
          <cell r="F31794" t="str">
            <v>Water</v>
          </cell>
        </row>
        <row r="31795">
          <cell r="B31795">
            <v>275088.36</v>
          </cell>
          <cell r="C31795">
            <v>2015</v>
          </cell>
          <cell r="D31795" t="str">
            <v>675110  455110 - R&amp;M Contracted Srvcs: Repairs</v>
          </cell>
          <cell r="E31795" t="str">
            <v>District 6</v>
          </cell>
          <cell r="F31795" t="str">
            <v>Water</v>
          </cell>
        </row>
        <row r="31796">
          <cell r="B31796">
            <v>798069.14</v>
          </cell>
          <cell r="C31796">
            <v>2015</v>
          </cell>
          <cell r="D31796" t="str">
            <v>675110  455110 - R&amp;M Contracted Srvcs: Repairs</v>
          </cell>
          <cell r="E31796" t="str">
            <v>District 6</v>
          </cell>
          <cell r="F31796" t="str">
            <v>Water</v>
          </cell>
        </row>
        <row r="31797">
          <cell r="B31797">
            <v>2624116.4700000002</v>
          </cell>
          <cell r="C31797">
            <v>2015</v>
          </cell>
          <cell r="D31797" t="str">
            <v>675110  455110 - R&amp;M Contracted Srvcs: Repairs</v>
          </cell>
          <cell r="E31797" t="str">
            <v>District 6</v>
          </cell>
          <cell r="F31797" t="str">
            <v>Water</v>
          </cell>
        </row>
        <row r="31798">
          <cell r="B31798">
            <v>34650</v>
          </cell>
          <cell r="C31798">
            <v>2015</v>
          </cell>
          <cell r="D31798" t="str">
            <v>675110  455110 - R&amp;M Contracted Srvcs: Repairs</v>
          </cell>
          <cell r="E31798" t="str">
            <v>District 8</v>
          </cell>
          <cell r="F31798" t="str">
            <v>Water</v>
          </cell>
        </row>
        <row r="31799">
          <cell r="B31799">
            <v>383688.21</v>
          </cell>
          <cell r="C31799">
            <v>2015</v>
          </cell>
          <cell r="D31799" t="str">
            <v>675110  455110 - R&amp;M Contracted Srvcs: Repairs</v>
          </cell>
          <cell r="E31799" t="str">
            <v>District 8</v>
          </cell>
          <cell r="F31799" t="str">
            <v>Water</v>
          </cell>
        </row>
        <row r="31800">
          <cell r="B31800">
            <v>13176</v>
          </cell>
          <cell r="C31800">
            <v>2015</v>
          </cell>
          <cell r="D31800" t="str">
            <v>675110  455110 - R&amp;M Contracted Srvcs: Repairs</v>
          </cell>
          <cell r="E31800" t="str">
            <v>District 8</v>
          </cell>
          <cell r="F31800" t="str">
            <v>Water</v>
          </cell>
        </row>
        <row r="31801">
          <cell r="B31801">
            <v>1109398.97</v>
          </cell>
          <cell r="C31801">
            <v>2015</v>
          </cell>
          <cell r="D31801" t="str">
            <v>675110  455110 - R&amp;M Contracted Srvcs: Repairs</v>
          </cell>
          <cell r="E31801" t="str">
            <v>District 8</v>
          </cell>
          <cell r="F31801" t="str">
            <v>Water</v>
          </cell>
        </row>
        <row r="31802">
          <cell r="B31802">
            <v>31920</v>
          </cell>
          <cell r="C31802">
            <v>2015</v>
          </cell>
          <cell r="D31802" t="str">
            <v>675110  455110 - R&amp;M Contracted Srvcs: Repairs</v>
          </cell>
          <cell r="E31802" t="str">
            <v>District 8</v>
          </cell>
          <cell r="F31802" t="str">
            <v>Water</v>
          </cell>
        </row>
        <row r="31803">
          <cell r="B31803">
            <v>411606</v>
          </cell>
          <cell r="C31803">
            <v>2015</v>
          </cell>
          <cell r="D31803" t="str">
            <v>675110  455110 - R&amp;M Contracted Srvcs: Repairs</v>
          </cell>
          <cell r="E31803" t="str">
            <v>Logistics</v>
          </cell>
          <cell r="F31803" t="str">
            <v>Water</v>
          </cell>
        </row>
        <row r="31804">
          <cell r="B31804">
            <v>728148</v>
          </cell>
          <cell r="C31804">
            <v>2015</v>
          </cell>
          <cell r="D31804" t="str">
            <v>675110  455110 - R&amp;M Contracted Srvcs: Repairs</v>
          </cell>
          <cell r="E31804" t="str">
            <v>Informal Settlements</v>
          </cell>
          <cell r="F31804" t="str">
            <v>Sewer</v>
          </cell>
        </row>
        <row r="31805">
          <cell r="B31805">
            <v>1349470.38</v>
          </cell>
          <cell r="C31805">
            <v>2015</v>
          </cell>
          <cell r="D31805" t="str">
            <v>675110  455110 - R&amp;M Contracted Srvcs: Repairs</v>
          </cell>
          <cell r="E31805" t="str">
            <v>Planning &amp; Design</v>
          </cell>
          <cell r="F31805" t="str">
            <v>Sewer</v>
          </cell>
        </row>
        <row r="31806">
          <cell r="B31806">
            <v>5218121.0599999996</v>
          </cell>
          <cell r="C31806">
            <v>2015</v>
          </cell>
          <cell r="D31806" t="str">
            <v>675110  455110 - R&amp;M Contracted Srvcs: Repairs</v>
          </cell>
          <cell r="E31806" t="str">
            <v>Informal Settlements</v>
          </cell>
          <cell r="F31806" t="str">
            <v>Sewer</v>
          </cell>
        </row>
        <row r="31807">
          <cell r="B31807">
            <v>18215635.829999998</v>
          </cell>
          <cell r="C31807">
            <v>2015</v>
          </cell>
          <cell r="D31807" t="str">
            <v>675110  455110 - R&amp;M Contracted Srvcs: Repairs</v>
          </cell>
          <cell r="E31807" t="str">
            <v>Logistics</v>
          </cell>
          <cell r="F31807" t="str">
            <v>Sewer</v>
          </cell>
        </row>
        <row r="31808">
          <cell r="B31808">
            <v>13015</v>
          </cell>
          <cell r="C31808">
            <v>2015</v>
          </cell>
          <cell r="D31808" t="str">
            <v>675110  455110 - R&amp;M Contracted Srvcs: Repairs</v>
          </cell>
          <cell r="E31808" t="str">
            <v>Logistics</v>
          </cell>
          <cell r="F31808" t="str">
            <v>Sewer</v>
          </cell>
        </row>
        <row r="31809">
          <cell r="B31809">
            <v>7020088.5099999998</v>
          </cell>
          <cell r="C31809">
            <v>2015</v>
          </cell>
          <cell r="D31809" t="str">
            <v>675110  455110 - R&amp;M Contracted Srvcs: Repairs</v>
          </cell>
          <cell r="E31809" t="str">
            <v>District 1</v>
          </cell>
          <cell r="F31809" t="str">
            <v>Sewer</v>
          </cell>
        </row>
        <row r="31810">
          <cell r="B31810">
            <v>350</v>
          </cell>
          <cell r="C31810">
            <v>2015</v>
          </cell>
          <cell r="D31810" t="str">
            <v>675110  455110 - R&amp;M Contracted Srvcs: Repairs</v>
          </cell>
          <cell r="E31810" t="str">
            <v>District 1</v>
          </cell>
          <cell r="F31810" t="str">
            <v>Sewer</v>
          </cell>
        </row>
        <row r="31811">
          <cell r="B31811">
            <v>6340844.6100000003</v>
          </cell>
          <cell r="C31811">
            <v>2015</v>
          </cell>
          <cell r="D31811" t="str">
            <v>675110  455110 - R&amp;M Contracted Srvcs: Repairs</v>
          </cell>
          <cell r="E31811" t="str">
            <v>District 7</v>
          </cell>
          <cell r="F31811" t="str">
            <v>Sewer</v>
          </cell>
        </row>
        <row r="31812">
          <cell r="B31812">
            <v>4124025.19</v>
          </cell>
          <cell r="C31812">
            <v>2015</v>
          </cell>
          <cell r="D31812" t="str">
            <v>675110  455110 - R&amp;M Contracted Srvcs: Repairs</v>
          </cell>
          <cell r="E31812" t="str">
            <v>District 6</v>
          </cell>
          <cell r="F31812" t="str">
            <v>Sewer</v>
          </cell>
        </row>
        <row r="31813">
          <cell r="B31813">
            <v>4154902.13</v>
          </cell>
          <cell r="C31813">
            <v>2015</v>
          </cell>
          <cell r="D31813" t="str">
            <v>675110  455110 - R&amp;M Contracted Srvcs: Repairs</v>
          </cell>
          <cell r="E31813" t="str">
            <v>District 3</v>
          </cell>
          <cell r="F31813" t="str">
            <v>Sewer</v>
          </cell>
        </row>
        <row r="31814">
          <cell r="B31814">
            <v>14102114.130000001</v>
          </cell>
          <cell r="C31814">
            <v>2015</v>
          </cell>
          <cell r="D31814" t="str">
            <v>675110  455110 - R&amp;M Contracted Srvcs: Repairs</v>
          </cell>
          <cell r="E31814" t="str">
            <v>District 4</v>
          </cell>
          <cell r="F31814" t="str">
            <v>Sewer</v>
          </cell>
        </row>
        <row r="31815">
          <cell r="B31815">
            <v>15128297.210000001</v>
          </cell>
          <cell r="C31815">
            <v>2015</v>
          </cell>
          <cell r="D31815" t="str">
            <v>675110  455110 - R&amp;M Contracted Srvcs: Repairs</v>
          </cell>
          <cell r="E31815" t="str">
            <v>District 4</v>
          </cell>
          <cell r="F31815" t="str">
            <v>Sewer</v>
          </cell>
        </row>
        <row r="31816">
          <cell r="B31816">
            <v>10678311.9</v>
          </cell>
          <cell r="C31816">
            <v>2015</v>
          </cell>
          <cell r="D31816" t="str">
            <v>675110  455110 - R&amp;M Contracted Srvcs: Repairs</v>
          </cell>
          <cell r="E31816" t="str">
            <v>District 4</v>
          </cell>
          <cell r="F31816" t="str">
            <v>Sewer</v>
          </cell>
        </row>
        <row r="31817">
          <cell r="B31817">
            <v>4771674.8600000003</v>
          </cell>
          <cell r="C31817">
            <v>2015</v>
          </cell>
          <cell r="D31817" t="str">
            <v>675110  455110 - R&amp;M Contracted Srvcs: Repairs</v>
          </cell>
          <cell r="E31817" t="str">
            <v>District 6</v>
          </cell>
          <cell r="F31817" t="str">
            <v>Sewer</v>
          </cell>
        </row>
        <row r="31818">
          <cell r="B31818">
            <v>3038413.21</v>
          </cell>
          <cell r="C31818">
            <v>2015</v>
          </cell>
          <cell r="D31818" t="str">
            <v>675110  455110 - R&amp;M Contracted Srvcs: Repairs</v>
          </cell>
          <cell r="E31818" t="str">
            <v>District 6</v>
          </cell>
          <cell r="F31818" t="str">
            <v>Sewer</v>
          </cell>
        </row>
        <row r="31819">
          <cell r="B31819">
            <v>3698452.01</v>
          </cell>
          <cell r="C31819">
            <v>2015</v>
          </cell>
          <cell r="D31819" t="str">
            <v>675110  455110 - R&amp;M Contracted Srvcs: Repairs</v>
          </cell>
          <cell r="E31819" t="str">
            <v>District 6</v>
          </cell>
          <cell r="F31819" t="str">
            <v>Sewer</v>
          </cell>
        </row>
        <row r="31820">
          <cell r="B31820">
            <v>945008.61</v>
          </cell>
          <cell r="C31820">
            <v>2015</v>
          </cell>
          <cell r="D31820" t="str">
            <v>675110  455110 - R&amp;M Contracted Srvcs: Repairs</v>
          </cell>
          <cell r="E31820" t="str">
            <v>District 6</v>
          </cell>
          <cell r="F31820" t="str">
            <v>Sewer</v>
          </cell>
        </row>
        <row r="31821">
          <cell r="B31821">
            <v>24326899.09</v>
          </cell>
          <cell r="C31821">
            <v>2015</v>
          </cell>
          <cell r="D31821" t="str">
            <v>675110  455110 - R&amp;M Contracted Srvcs: Repairs</v>
          </cell>
          <cell r="E31821" t="str">
            <v>District 7</v>
          </cell>
          <cell r="F31821" t="str">
            <v>Sewer</v>
          </cell>
        </row>
        <row r="31822">
          <cell r="B31822">
            <v>88213.29</v>
          </cell>
          <cell r="C31822">
            <v>2015</v>
          </cell>
          <cell r="D31822" t="str">
            <v>675110  455110 - R&amp;M Contracted Srvcs: Repairs</v>
          </cell>
          <cell r="E31822" t="str">
            <v>Logistics</v>
          </cell>
          <cell r="F31822" t="str">
            <v>Water</v>
          </cell>
        </row>
        <row r="31823">
          <cell r="B31823">
            <v>164782.96</v>
          </cell>
          <cell r="C31823">
            <v>2015</v>
          </cell>
          <cell r="D31823" t="str">
            <v>675110  455110 - R&amp;M Contracted Srvcs: Repairs</v>
          </cell>
          <cell r="E31823" t="str">
            <v>Informal Settlements</v>
          </cell>
          <cell r="F31823" t="str">
            <v>Water</v>
          </cell>
        </row>
        <row r="31824">
          <cell r="B31824">
            <v>1993.5</v>
          </cell>
          <cell r="C31824">
            <v>2015</v>
          </cell>
          <cell r="D31824" t="str">
            <v>675110  455110 - R&amp;M Contracted Srvcs: Repairs</v>
          </cell>
          <cell r="E31824" t="str">
            <v>Planning &amp; Design</v>
          </cell>
          <cell r="F31824" t="str">
            <v>Water</v>
          </cell>
        </row>
        <row r="31825">
          <cell r="B31825">
            <v>70453.52</v>
          </cell>
          <cell r="C31825">
            <v>2015</v>
          </cell>
          <cell r="D31825" t="str">
            <v>675110  455110 - R&amp;M Contracted Srvcs: Repairs</v>
          </cell>
          <cell r="E31825" t="str">
            <v>TOC</v>
          </cell>
          <cell r="F31825" t="str">
            <v>Water</v>
          </cell>
        </row>
        <row r="31826">
          <cell r="B31826">
            <v>128890.2</v>
          </cell>
          <cell r="C31826">
            <v>2015</v>
          </cell>
          <cell r="D31826" t="str">
            <v>675110  455110 - R&amp;M Contracted Srvcs: Repairs</v>
          </cell>
          <cell r="E31826" t="str">
            <v>Informal Settlements</v>
          </cell>
          <cell r="F31826" t="str">
            <v>Water</v>
          </cell>
        </row>
        <row r="31827">
          <cell r="B31827">
            <v>369398.26</v>
          </cell>
          <cell r="C31827">
            <v>2015</v>
          </cell>
          <cell r="D31827" t="str">
            <v>675110  455110 - R&amp;M Contracted Srvcs: Repairs</v>
          </cell>
          <cell r="E31827" t="str">
            <v>Logistics</v>
          </cell>
          <cell r="F31827" t="str">
            <v>Water</v>
          </cell>
        </row>
        <row r="31828">
          <cell r="B31828">
            <v>389994.99</v>
          </cell>
          <cell r="C31828">
            <v>2015</v>
          </cell>
          <cell r="D31828" t="str">
            <v>675110  455110 - R&amp;M Contracted Srvcs: Repairs</v>
          </cell>
          <cell r="E31828" t="str">
            <v>Logistics</v>
          </cell>
          <cell r="F31828" t="str">
            <v>Water</v>
          </cell>
        </row>
        <row r="31829">
          <cell r="B31829">
            <v>29310.11</v>
          </cell>
          <cell r="C31829">
            <v>2015</v>
          </cell>
          <cell r="D31829" t="str">
            <v>675110  455110 - R&amp;M Contracted Srvcs: Repairs</v>
          </cell>
          <cell r="E31829" t="str">
            <v>Logistics</v>
          </cell>
          <cell r="F31829" t="str">
            <v>Water</v>
          </cell>
        </row>
        <row r="31830">
          <cell r="B31830">
            <v>5013820.3499999996</v>
          </cell>
          <cell r="C31830">
            <v>2015</v>
          </cell>
          <cell r="D31830" t="str">
            <v>675110  455110 - R&amp;M Contracted Srvcs: Repairs</v>
          </cell>
          <cell r="E31830" t="str">
            <v>Logistics</v>
          </cell>
          <cell r="F31830" t="str">
            <v>Water</v>
          </cell>
        </row>
        <row r="31831">
          <cell r="B31831">
            <v>671985.09</v>
          </cell>
          <cell r="C31831">
            <v>2015</v>
          </cell>
          <cell r="D31831" t="str">
            <v>675110  455110 - R&amp;M Contracted Srvcs: Repairs</v>
          </cell>
          <cell r="E31831" t="str">
            <v>Logistics</v>
          </cell>
          <cell r="F31831" t="str">
            <v>Water</v>
          </cell>
        </row>
        <row r="31832">
          <cell r="B31832">
            <v>249792.6</v>
          </cell>
          <cell r="C31832">
            <v>2015</v>
          </cell>
          <cell r="D31832" t="str">
            <v>675110  455110 - R&amp;M Contracted Srvcs: Repairs</v>
          </cell>
          <cell r="E31832" t="str">
            <v>Logistics</v>
          </cell>
          <cell r="F31832" t="str">
            <v>Water</v>
          </cell>
        </row>
        <row r="31833">
          <cell r="B31833">
            <v>1120782.7</v>
          </cell>
          <cell r="C31833">
            <v>2015</v>
          </cell>
          <cell r="D31833" t="str">
            <v>679110  600110 - R&amp;M Labour to Operating</v>
          </cell>
          <cell r="E31833" t="str">
            <v>Logistics</v>
          </cell>
          <cell r="F31833" t="str">
            <v>Water</v>
          </cell>
        </row>
        <row r="31834">
          <cell r="B31834">
            <v>40664804.009999998</v>
          </cell>
          <cell r="C31834">
            <v>2015</v>
          </cell>
          <cell r="D31834" t="str">
            <v>679110  600110 - R&amp;M Labour to Operating</v>
          </cell>
          <cell r="E31834" t="str">
            <v>District 1</v>
          </cell>
          <cell r="F31834" t="str">
            <v>Water</v>
          </cell>
        </row>
        <row r="31835">
          <cell r="B31835">
            <v>147.86000000000001</v>
          </cell>
          <cell r="C31835">
            <v>2015</v>
          </cell>
          <cell r="D31835" t="str">
            <v>679110  600110 - R&amp;M Labour to Operating</v>
          </cell>
          <cell r="E31835" t="str">
            <v>District 1</v>
          </cell>
          <cell r="F31835" t="str">
            <v>Water</v>
          </cell>
        </row>
        <row r="31836">
          <cell r="B31836">
            <v>396788.69</v>
          </cell>
          <cell r="C31836">
            <v>2015</v>
          </cell>
          <cell r="D31836" t="str">
            <v>679110  600110 - R&amp;M Labour to Operating</v>
          </cell>
          <cell r="E31836" t="str">
            <v>District 1</v>
          </cell>
          <cell r="F31836" t="str">
            <v>Water</v>
          </cell>
        </row>
        <row r="31837">
          <cell r="B31837">
            <v>3006.51</v>
          </cell>
          <cell r="C31837">
            <v>2015</v>
          </cell>
          <cell r="D31837" t="str">
            <v>679110  600110 - R&amp;M Labour to Operating</v>
          </cell>
          <cell r="E31837" t="str">
            <v>TOC</v>
          </cell>
          <cell r="F31837" t="str">
            <v>Water</v>
          </cell>
        </row>
        <row r="31838">
          <cell r="B31838">
            <v>3490.83</v>
          </cell>
          <cell r="C31838">
            <v>2015</v>
          </cell>
          <cell r="D31838" t="str">
            <v>679110  600110 - R&amp;M Labour to Operating</v>
          </cell>
          <cell r="E31838" t="str">
            <v>District 6</v>
          </cell>
          <cell r="F31838" t="str">
            <v>Water</v>
          </cell>
        </row>
        <row r="31839">
          <cell r="B31839">
            <v>2772.79</v>
          </cell>
          <cell r="C31839">
            <v>2015</v>
          </cell>
          <cell r="D31839" t="str">
            <v>679110  600110 - R&amp;M Labour to Operating</v>
          </cell>
          <cell r="E31839" t="str">
            <v>District 8</v>
          </cell>
          <cell r="F31839" t="str">
            <v>Water</v>
          </cell>
        </row>
        <row r="31840">
          <cell r="B31840">
            <v>20837758.510000002</v>
          </cell>
          <cell r="C31840">
            <v>2015</v>
          </cell>
          <cell r="D31840" t="str">
            <v>679110  600110 - R&amp;M Labour to Operating</v>
          </cell>
          <cell r="E31840" t="str">
            <v>District 8</v>
          </cell>
          <cell r="F31840" t="str">
            <v>Water</v>
          </cell>
        </row>
        <row r="31841">
          <cell r="B31841">
            <v>13020593.460000001</v>
          </cell>
          <cell r="C31841">
            <v>2015</v>
          </cell>
          <cell r="D31841" t="str">
            <v>679110  600110 - R&amp;M Labour to Operating</v>
          </cell>
          <cell r="E31841" t="str">
            <v>District 6</v>
          </cell>
          <cell r="F31841" t="str">
            <v>Water</v>
          </cell>
        </row>
        <row r="31842">
          <cell r="B31842">
            <v>318125.59000000003</v>
          </cell>
          <cell r="C31842">
            <v>2015</v>
          </cell>
          <cell r="D31842" t="str">
            <v>679110  600110 - R&amp;M Labour to Operating</v>
          </cell>
          <cell r="E31842" t="str">
            <v>District 3</v>
          </cell>
          <cell r="F31842" t="str">
            <v>Water</v>
          </cell>
        </row>
        <row r="31843">
          <cell r="B31843">
            <v>1483.79</v>
          </cell>
          <cell r="C31843">
            <v>2015</v>
          </cell>
          <cell r="D31843" t="str">
            <v>679110  600110 - R&amp;M Labour to Operating</v>
          </cell>
          <cell r="E31843" t="str">
            <v>District 3</v>
          </cell>
          <cell r="F31843" t="str">
            <v>Water</v>
          </cell>
        </row>
        <row r="31844">
          <cell r="B31844">
            <v>7043623.25</v>
          </cell>
          <cell r="C31844">
            <v>2015</v>
          </cell>
          <cell r="D31844" t="str">
            <v>679110  600110 - R&amp;M Labour to Operating</v>
          </cell>
          <cell r="E31844" t="str">
            <v>District 3</v>
          </cell>
          <cell r="F31844" t="str">
            <v>Water</v>
          </cell>
        </row>
        <row r="31845">
          <cell r="B31845">
            <v>0</v>
          </cell>
          <cell r="C31845">
            <v>2015</v>
          </cell>
          <cell r="D31845" t="str">
            <v>679110  600110 - R&amp;M Labour to Operating</v>
          </cell>
          <cell r="E31845" t="str">
            <v>District 4</v>
          </cell>
          <cell r="F31845" t="str">
            <v>Water</v>
          </cell>
        </row>
        <row r="31846">
          <cell r="B31846">
            <v>0</v>
          </cell>
          <cell r="C31846">
            <v>2015</v>
          </cell>
          <cell r="D31846" t="str">
            <v>679110  600110 - R&amp;M Labour to Operating</v>
          </cell>
          <cell r="E31846" t="str">
            <v>District 4</v>
          </cell>
          <cell r="F31846" t="str">
            <v>Water</v>
          </cell>
        </row>
        <row r="31847">
          <cell r="B31847">
            <v>0</v>
          </cell>
          <cell r="C31847">
            <v>2015</v>
          </cell>
          <cell r="D31847" t="str">
            <v>679110  600110 - R&amp;M Labour to Operating</v>
          </cell>
          <cell r="E31847" t="str">
            <v>District 4</v>
          </cell>
          <cell r="F31847" t="str">
            <v>Water</v>
          </cell>
        </row>
        <row r="31848">
          <cell r="B31848">
            <v>11651524.02</v>
          </cell>
          <cell r="C31848">
            <v>2015</v>
          </cell>
          <cell r="D31848" t="str">
            <v>679110  600110 - R&amp;M Labour to Operating</v>
          </cell>
          <cell r="E31848" t="str">
            <v>District 4</v>
          </cell>
          <cell r="F31848" t="str">
            <v>Water</v>
          </cell>
        </row>
        <row r="31849">
          <cell r="B31849">
            <v>12666714.810000001</v>
          </cell>
          <cell r="C31849">
            <v>2015</v>
          </cell>
          <cell r="D31849" t="str">
            <v>679110  600110 - R&amp;M Labour to Operating</v>
          </cell>
          <cell r="E31849" t="str">
            <v>District 4</v>
          </cell>
          <cell r="F31849" t="str">
            <v>Water</v>
          </cell>
        </row>
        <row r="31850">
          <cell r="B31850">
            <v>6281989.96</v>
          </cell>
          <cell r="C31850">
            <v>2015</v>
          </cell>
          <cell r="D31850" t="str">
            <v>679110  600110 - R&amp;M Labour to Operating</v>
          </cell>
          <cell r="E31850" t="str">
            <v>District 4</v>
          </cell>
          <cell r="F31850" t="str">
            <v>Water</v>
          </cell>
        </row>
        <row r="31851">
          <cell r="B31851">
            <v>0</v>
          </cell>
          <cell r="C31851">
            <v>2015</v>
          </cell>
          <cell r="D31851" t="str">
            <v>679110  600110 - R&amp;M Labour to Operating</v>
          </cell>
          <cell r="E31851" t="str">
            <v>District 8</v>
          </cell>
          <cell r="F31851" t="str">
            <v>Water</v>
          </cell>
        </row>
        <row r="31852">
          <cell r="B31852">
            <v>0</v>
          </cell>
          <cell r="C31852">
            <v>2015</v>
          </cell>
          <cell r="D31852" t="str">
            <v>679110  600110 - R&amp;M Labour to Operating</v>
          </cell>
          <cell r="E31852" t="str">
            <v>District 8</v>
          </cell>
          <cell r="F31852" t="str">
            <v>Water</v>
          </cell>
        </row>
        <row r="31853">
          <cell r="B31853">
            <v>21909323.789999999</v>
          </cell>
          <cell r="C31853">
            <v>2015</v>
          </cell>
          <cell r="D31853" t="str">
            <v>679110  600110 - R&amp;M Labour to Operating</v>
          </cell>
          <cell r="E31853" t="str">
            <v>District 8</v>
          </cell>
          <cell r="F31853" t="str">
            <v>Water</v>
          </cell>
        </row>
        <row r="31854">
          <cell r="B31854">
            <v>494.38</v>
          </cell>
          <cell r="C31854">
            <v>2015</v>
          </cell>
          <cell r="D31854" t="str">
            <v>679110  600110 - R&amp;M Labour to Operating</v>
          </cell>
          <cell r="E31854" t="str">
            <v>District 8</v>
          </cell>
          <cell r="F31854" t="str">
            <v>Water</v>
          </cell>
        </row>
        <row r="31855">
          <cell r="B31855">
            <v>0</v>
          </cell>
          <cell r="C31855">
            <v>2015</v>
          </cell>
          <cell r="D31855" t="str">
            <v>679110  600110 - R&amp;M Labour to Operating</v>
          </cell>
          <cell r="E31855" t="str">
            <v>District 6</v>
          </cell>
          <cell r="F31855" t="str">
            <v>Water</v>
          </cell>
        </row>
        <row r="31856">
          <cell r="B31856">
            <v>295.70999999999998</v>
          </cell>
          <cell r="C31856">
            <v>2015</v>
          </cell>
          <cell r="D31856" t="str">
            <v>679110  600110 - R&amp;M Labour to Operating</v>
          </cell>
          <cell r="E31856" t="str">
            <v>District 6</v>
          </cell>
          <cell r="F31856" t="str">
            <v>Water</v>
          </cell>
        </row>
        <row r="31857">
          <cell r="B31857">
            <v>12826862.99</v>
          </cell>
          <cell r="C31857">
            <v>2015</v>
          </cell>
          <cell r="D31857" t="str">
            <v>679110  600110 - R&amp;M Labour to Operating</v>
          </cell>
          <cell r="E31857" t="str">
            <v>District 6</v>
          </cell>
          <cell r="F31857" t="str">
            <v>Water</v>
          </cell>
        </row>
        <row r="31858">
          <cell r="B31858">
            <v>5542556.6900000004</v>
          </cell>
          <cell r="C31858">
            <v>2015</v>
          </cell>
          <cell r="D31858" t="str">
            <v>679110  600110 - R&amp;M Labour to Operating</v>
          </cell>
          <cell r="E31858" t="str">
            <v>District 6</v>
          </cell>
          <cell r="F31858" t="str">
            <v>Water</v>
          </cell>
        </row>
        <row r="31859">
          <cell r="B31859">
            <v>20596193.329999998</v>
          </cell>
          <cell r="C31859">
            <v>2015</v>
          </cell>
          <cell r="D31859" t="str">
            <v>679110  600110 - R&amp;M Labour to Operating</v>
          </cell>
          <cell r="E31859" t="str">
            <v>District 6</v>
          </cell>
          <cell r="F31859" t="str">
            <v>Water</v>
          </cell>
        </row>
        <row r="31860">
          <cell r="B31860">
            <v>9205900.4600000009</v>
          </cell>
          <cell r="C31860">
            <v>2015</v>
          </cell>
          <cell r="D31860" t="str">
            <v>679110  600110 - R&amp;M Labour to Operating</v>
          </cell>
          <cell r="E31860" t="str">
            <v>District 6</v>
          </cell>
          <cell r="F31860" t="str">
            <v>Water</v>
          </cell>
        </row>
        <row r="31861">
          <cell r="B31861">
            <v>891.23</v>
          </cell>
          <cell r="C31861">
            <v>2015</v>
          </cell>
          <cell r="D31861" t="str">
            <v>679110  600110 - R&amp;M Labour to Operating</v>
          </cell>
          <cell r="E31861" t="str">
            <v>District 8</v>
          </cell>
          <cell r="F31861" t="str">
            <v>Water</v>
          </cell>
        </row>
        <row r="31862">
          <cell r="B31862">
            <v>329.18</v>
          </cell>
          <cell r="C31862">
            <v>2015</v>
          </cell>
          <cell r="D31862" t="str">
            <v>679110  600110 - R&amp;M Labour to Operating</v>
          </cell>
          <cell r="E31862" t="str">
            <v>District 8</v>
          </cell>
          <cell r="F31862" t="str">
            <v>Water</v>
          </cell>
        </row>
        <row r="31863">
          <cell r="B31863">
            <v>1917477.91</v>
          </cell>
          <cell r="C31863">
            <v>2015</v>
          </cell>
          <cell r="D31863" t="str">
            <v>679110  600110 - R&amp;M Labour to Operating</v>
          </cell>
          <cell r="E31863" t="str">
            <v>District 8</v>
          </cell>
          <cell r="F31863" t="str">
            <v>Water</v>
          </cell>
        </row>
        <row r="31864">
          <cell r="B31864">
            <v>59186.080000000002</v>
          </cell>
          <cell r="C31864">
            <v>2015</v>
          </cell>
          <cell r="D31864" t="str">
            <v>679110  600110 - R&amp;M Labour to Operating</v>
          </cell>
          <cell r="E31864" t="str">
            <v>District 8</v>
          </cell>
          <cell r="F31864" t="str">
            <v>Water</v>
          </cell>
        </row>
        <row r="31865">
          <cell r="B31865">
            <v>888.55</v>
          </cell>
          <cell r="C31865">
            <v>2015</v>
          </cell>
          <cell r="D31865" t="str">
            <v>679110  600110 - R&amp;M Labour to Operating</v>
          </cell>
          <cell r="E31865" t="str">
            <v>District 8</v>
          </cell>
          <cell r="F31865" t="str">
            <v>Water</v>
          </cell>
        </row>
        <row r="31866">
          <cell r="B31866">
            <v>49820777.350000001</v>
          </cell>
          <cell r="C31866">
            <v>2015</v>
          </cell>
          <cell r="D31866" t="str">
            <v>679110  600110 - R&amp;M Labour to Operating</v>
          </cell>
          <cell r="E31866" t="str">
            <v>District 8</v>
          </cell>
          <cell r="F31866" t="str">
            <v>Water</v>
          </cell>
        </row>
        <row r="31867">
          <cell r="B31867">
            <v>199.32</v>
          </cell>
          <cell r="C31867">
            <v>2015</v>
          </cell>
          <cell r="D31867" t="str">
            <v>679110  600110 - R&amp;M Labour to Operating</v>
          </cell>
          <cell r="E31867" t="str">
            <v>District 8</v>
          </cell>
          <cell r="F31867" t="str">
            <v>Water</v>
          </cell>
        </row>
        <row r="31868">
          <cell r="B31868">
            <v>786472.6</v>
          </cell>
          <cell r="C31868">
            <v>2015</v>
          </cell>
          <cell r="D31868" t="str">
            <v>679110  600110 - R&amp;M Labour to Operating</v>
          </cell>
          <cell r="E31868" t="str">
            <v>Logistics</v>
          </cell>
          <cell r="F31868" t="str">
            <v>Water</v>
          </cell>
        </row>
        <row r="31869">
          <cell r="B31869">
            <v>13404443.91</v>
          </cell>
          <cell r="C31869">
            <v>2015</v>
          </cell>
          <cell r="D31869" t="str">
            <v>679110  600110 - R&amp;M Labour to Operating</v>
          </cell>
          <cell r="E31869" t="str">
            <v>Informal Settlements</v>
          </cell>
          <cell r="F31869" t="str">
            <v>Sewer</v>
          </cell>
        </row>
        <row r="31870">
          <cell r="B31870">
            <v>1421.68</v>
          </cell>
          <cell r="C31870">
            <v>2015</v>
          </cell>
          <cell r="D31870" t="str">
            <v>679110  600110 - R&amp;M Labour to Operating</v>
          </cell>
          <cell r="E31870" t="str">
            <v>Planning &amp; Design</v>
          </cell>
          <cell r="F31870" t="str">
            <v>Sewer</v>
          </cell>
        </row>
        <row r="31871">
          <cell r="B31871">
            <v>12097399.109999999</v>
          </cell>
          <cell r="C31871">
            <v>2015</v>
          </cell>
          <cell r="D31871" t="str">
            <v>679110  600110 - R&amp;M Labour to Operating</v>
          </cell>
          <cell r="E31871" t="str">
            <v>Informal Settlements</v>
          </cell>
          <cell r="F31871" t="str">
            <v>Sewer</v>
          </cell>
        </row>
        <row r="31872">
          <cell r="B31872">
            <v>62185122.329999998</v>
          </cell>
          <cell r="C31872">
            <v>2015</v>
          </cell>
          <cell r="D31872" t="str">
            <v>679110  600110 - R&amp;M Labour to Operating</v>
          </cell>
          <cell r="E31872" t="str">
            <v>Logistics</v>
          </cell>
          <cell r="F31872" t="str">
            <v>Sewer</v>
          </cell>
        </row>
        <row r="31873">
          <cell r="B31873">
            <v>16989.669999999998</v>
          </cell>
          <cell r="C31873">
            <v>2015</v>
          </cell>
          <cell r="D31873" t="str">
            <v>679110  600110 - R&amp;M Labour to Operating</v>
          </cell>
          <cell r="E31873" t="str">
            <v>Logistics</v>
          </cell>
          <cell r="F31873" t="str">
            <v>Sewer</v>
          </cell>
        </row>
        <row r="31874">
          <cell r="B31874">
            <v>126612.7</v>
          </cell>
          <cell r="C31874">
            <v>2015</v>
          </cell>
          <cell r="D31874" t="str">
            <v>679110  600110 - R&amp;M Labour to Operating</v>
          </cell>
          <cell r="E31874" t="str">
            <v>Logistics</v>
          </cell>
          <cell r="F31874" t="str">
            <v>Sewer</v>
          </cell>
        </row>
        <row r="31875">
          <cell r="B31875">
            <v>13633201.51</v>
          </cell>
          <cell r="C31875">
            <v>2015</v>
          </cell>
          <cell r="D31875" t="str">
            <v>679110  600110 - R&amp;M Labour to Operating</v>
          </cell>
          <cell r="E31875" t="str">
            <v>District 1</v>
          </cell>
          <cell r="F31875" t="str">
            <v>Sewer</v>
          </cell>
        </row>
        <row r="31876">
          <cell r="B31876">
            <v>11715.44</v>
          </cell>
          <cell r="C31876">
            <v>2015</v>
          </cell>
          <cell r="D31876" t="str">
            <v>679110  600110 - R&amp;M Labour to Operating</v>
          </cell>
          <cell r="E31876" t="str">
            <v>District 1</v>
          </cell>
          <cell r="F31876" t="str">
            <v>Sewer</v>
          </cell>
        </row>
        <row r="31877">
          <cell r="B31877">
            <v>23442051.690000001</v>
          </cell>
          <cell r="C31877">
            <v>2015</v>
          </cell>
          <cell r="D31877" t="str">
            <v>679110  600110 - R&amp;M Labour to Operating</v>
          </cell>
          <cell r="E31877" t="str">
            <v>District 7</v>
          </cell>
          <cell r="F31877" t="str">
            <v>Sewer</v>
          </cell>
        </row>
        <row r="31878">
          <cell r="B31878">
            <v>7331513.0899999999</v>
          </cell>
          <cell r="C31878">
            <v>2015</v>
          </cell>
          <cell r="D31878" t="str">
            <v>679110  600110 - R&amp;M Labour to Operating</v>
          </cell>
          <cell r="E31878" t="str">
            <v>District 6</v>
          </cell>
          <cell r="F31878" t="str">
            <v>Sewer</v>
          </cell>
        </row>
        <row r="31879">
          <cell r="B31879">
            <v>8750118.3800000008</v>
          </cell>
          <cell r="C31879">
            <v>2015</v>
          </cell>
          <cell r="D31879" t="str">
            <v>679110  600110 - R&amp;M Labour to Operating</v>
          </cell>
          <cell r="E31879" t="str">
            <v>District 3</v>
          </cell>
          <cell r="F31879" t="str">
            <v>Sewer</v>
          </cell>
        </row>
        <row r="31880">
          <cell r="B31880">
            <v>10702287.49</v>
          </cell>
          <cell r="C31880">
            <v>2015</v>
          </cell>
          <cell r="D31880" t="str">
            <v>679110  600110 - R&amp;M Labour to Operating</v>
          </cell>
          <cell r="E31880" t="str">
            <v>District 4</v>
          </cell>
          <cell r="F31880" t="str">
            <v>Sewer</v>
          </cell>
        </row>
        <row r="31881">
          <cell r="B31881">
            <v>13340918.85</v>
          </cell>
          <cell r="C31881">
            <v>2015</v>
          </cell>
          <cell r="D31881" t="str">
            <v>679110  600110 - R&amp;M Labour to Operating</v>
          </cell>
          <cell r="E31881" t="str">
            <v>District 4</v>
          </cell>
          <cell r="F31881" t="str">
            <v>Sewer</v>
          </cell>
        </row>
        <row r="31882">
          <cell r="B31882">
            <v>450884.55</v>
          </cell>
          <cell r="C31882">
            <v>2015</v>
          </cell>
          <cell r="D31882" t="str">
            <v>679110  600110 - R&amp;M Labour to Operating</v>
          </cell>
          <cell r="E31882" t="str">
            <v>District 4</v>
          </cell>
          <cell r="F31882" t="str">
            <v>Sewer</v>
          </cell>
        </row>
        <row r="31883">
          <cell r="B31883">
            <v>9115118.1899999995</v>
          </cell>
          <cell r="C31883">
            <v>2015</v>
          </cell>
          <cell r="D31883" t="str">
            <v>679110  600110 - R&amp;M Labour to Operating</v>
          </cell>
          <cell r="E31883" t="str">
            <v>District 4</v>
          </cell>
          <cell r="F31883" t="str">
            <v>Sewer</v>
          </cell>
        </row>
        <row r="31884">
          <cell r="B31884">
            <v>8432831.9499999993</v>
          </cell>
          <cell r="C31884">
            <v>2015</v>
          </cell>
          <cell r="D31884" t="str">
            <v>679110  600110 - R&amp;M Labour to Operating</v>
          </cell>
          <cell r="E31884" t="str">
            <v>District 7</v>
          </cell>
          <cell r="F31884" t="str">
            <v>Sewer</v>
          </cell>
        </row>
        <row r="31885">
          <cell r="B31885">
            <v>6061048.7599999998</v>
          </cell>
          <cell r="C31885">
            <v>2015</v>
          </cell>
          <cell r="D31885" t="str">
            <v>679110  600110 - R&amp;M Labour to Operating</v>
          </cell>
          <cell r="E31885" t="str">
            <v>District 6</v>
          </cell>
          <cell r="F31885" t="str">
            <v>Sewer</v>
          </cell>
        </row>
        <row r="31886">
          <cell r="B31886">
            <v>6527215.8300000001</v>
          </cell>
          <cell r="C31886">
            <v>2015</v>
          </cell>
          <cell r="D31886" t="str">
            <v>679110  600110 - R&amp;M Labour to Operating</v>
          </cell>
          <cell r="E31886" t="str">
            <v>District 6</v>
          </cell>
          <cell r="F31886" t="str">
            <v>Sewer</v>
          </cell>
        </row>
        <row r="31887">
          <cell r="B31887">
            <v>5822390.5899999999</v>
          </cell>
          <cell r="C31887">
            <v>2015</v>
          </cell>
          <cell r="D31887" t="str">
            <v>679110  600110 - R&amp;M Labour to Operating</v>
          </cell>
          <cell r="E31887" t="str">
            <v>District 6</v>
          </cell>
          <cell r="F31887" t="str">
            <v>Sewer</v>
          </cell>
        </row>
        <row r="31888">
          <cell r="B31888">
            <v>6131641.4900000002</v>
          </cell>
          <cell r="C31888">
            <v>2015</v>
          </cell>
          <cell r="D31888" t="str">
            <v>679110  600110 - R&amp;M Labour to Operating</v>
          </cell>
          <cell r="E31888" t="str">
            <v>District 6</v>
          </cell>
          <cell r="F31888" t="str">
            <v>Sewer</v>
          </cell>
        </row>
        <row r="31889">
          <cell r="B31889">
            <v>17863.2</v>
          </cell>
          <cell r="C31889">
            <v>2015</v>
          </cell>
          <cell r="D31889" t="str">
            <v>679110  600110 - R&amp;M Labour to Operating</v>
          </cell>
          <cell r="E31889" t="str">
            <v>District 7</v>
          </cell>
          <cell r="F31889" t="str">
            <v>Sewer</v>
          </cell>
        </row>
        <row r="31890">
          <cell r="B31890">
            <v>165954.79999999999</v>
          </cell>
          <cell r="C31890">
            <v>2015</v>
          </cell>
          <cell r="D31890" t="str">
            <v>679110  600110 - R&amp;M Labour to Operating</v>
          </cell>
          <cell r="E31890" t="str">
            <v>District 7</v>
          </cell>
          <cell r="F31890" t="str">
            <v>Sewer</v>
          </cell>
        </row>
        <row r="31891">
          <cell r="B31891">
            <v>27019232.050000001</v>
          </cell>
          <cell r="C31891">
            <v>2015</v>
          </cell>
          <cell r="D31891" t="str">
            <v>679110  600110 - R&amp;M Labour to Operating</v>
          </cell>
          <cell r="E31891" t="str">
            <v>District 7</v>
          </cell>
          <cell r="F31891" t="str">
            <v>Sewer</v>
          </cell>
        </row>
        <row r="31892">
          <cell r="B31892">
            <v>78948.14</v>
          </cell>
          <cell r="C31892">
            <v>2015</v>
          </cell>
          <cell r="D31892" t="str">
            <v>679110  600110 - R&amp;M Labour to Operating</v>
          </cell>
          <cell r="E31892" t="str">
            <v>Logistics</v>
          </cell>
          <cell r="F31892" t="str">
            <v>Water</v>
          </cell>
        </row>
        <row r="31893">
          <cell r="B31893">
            <v>6473936.5300000003</v>
          </cell>
          <cell r="C31893">
            <v>2015</v>
          </cell>
          <cell r="D31893" t="str">
            <v>679110  600110 - R&amp;M Labour to Operating</v>
          </cell>
          <cell r="E31893" t="str">
            <v>Informal Settlements</v>
          </cell>
          <cell r="F31893" t="str">
            <v>Water</v>
          </cell>
        </row>
        <row r="31894">
          <cell r="B31894">
            <v>324938.06</v>
          </cell>
          <cell r="C31894">
            <v>2015</v>
          </cell>
          <cell r="D31894" t="str">
            <v>679110  600110 - R&amp;M Labour to Operating</v>
          </cell>
          <cell r="E31894" t="str">
            <v>Planning &amp; Design</v>
          </cell>
          <cell r="F31894" t="str">
            <v>Water</v>
          </cell>
        </row>
        <row r="31895">
          <cell r="B31895">
            <v>4261.72</v>
          </cell>
          <cell r="C31895">
            <v>2015</v>
          </cell>
          <cell r="D31895" t="str">
            <v>679110  600110 - R&amp;M Labour to Operating</v>
          </cell>
          <cell r="E31895" t="str">
            <v>TOC</v>
          </cell>
          <cell r="F31895" t="str">
            <v>Water</v>
          </cell>
        </row>
        <row r="31896">
          <cell r="B31896">
            <v>6465475.9299999997</v>
          </cell>
          <cell r="C31896">
            <v>2015</v>
          </cell>
          <cell r="D31896" t="str">
            <v>679110  600110 - R&amp;M Labour to Operating</v>
          </cell>
          <cell r="E31896" t="str">
            <v>Informal Settlements</v>
          </cell>
          <cell r="F31896" t="str">
            <v>Water</v>
          </cell>
        </row>
        <row r="31897">
          <cell r="B31897">
            <v>503.28</v>
          </cell>
          <cell r="C31897">
            <v>2015</v>
          </cell>
          <cell r="D31897" t="str">
            <v>679110  600110 - R&amp;M Labour to Operating</v>
          </cell>
          <cell r="E31897" t="str">
            <v>TOC</v>
          </cell>
          <cell r="F31897" t="str">
            <v>Water</v>
          </cell>
        </row>
        <row r="31898">
          <cell r="B31898">
            <v>145752.62</v>
          </cell>
          <cell r="C31898">
            <v>2015</v>
          </cell>
          <cell r="D31898" t="str">
            <v>679110  600110 - R&amp;M Labour to Operating</v>
          </cell>
          <cell r="E31898" t="str">
            <v>Logistics</v>
          </cell>
          <cell r="F31898" t="str">
            <v>Water</v>
          </cell>
        </row>
        <row r="31899">
          <cell r="B31899">
            <v>558637.49</v>
          </cell>
          <cell r="C31899">
            <v>2015</v>
          </cell>
          <cell r="D31899" t="str">
            <v>679110  600110 - R&amp;M Labour to Operating</v>
          </cell>
          <cell r="E31899" t="str">
            <v>Logistics</v>
          </cell>
          <cell r="F31899" t="str">
            <v>Water</v>
          </cell>
        </row>
        <row r="31900">
          <cell r="B31900">
            <v>20294.57</v>
          </cell>
          <cell r="C31900">
            <v>2015</v>
          </cell>
          <cell r="D31900" t="str">
            <v>679110  600110 - R&amp;M Labour to Operating</v>
          </cell>
          <cell r="E31900" t="str">
            <v>Logistics</v>
          </cell>
          <cell r="F31900" t="str">
            <v>Water</v>
          </cell>
        </row>
        <row r="31901">
          <cell r="B31901">
            <v>4917389.22</v>
          </cell>
          <cell r="C31901">
            <v>2015</v>
          </cell>
          <cell r="D31901" t="str">
            <v>679110  600110 - R&amp;M Labour to Operating</v>
          </cell>
          <cell r="E31901" t="str">
            <v>Logistics</v>
          </cell>
          <cell r="F31901" t="str">
            <v>Water</v>
          </cell>
        </row>
        <row r="31902">
          <cell r="B31902">
            <v>461001.18</v>
          </cell>
          <cell r="C31902">
            <v>2015</v>
          </cell>
          <cell r="D31902" t="str">
            <v>679110  600110 - R&amp;M Labour to Operating</v>
          </cell>
          <cell r="E31902" t="str">
            <v>Logistics</v>
          </cell>
          <cell r="F31902" t="str">
            <v>Water</v>
          </cell>
        </row>
        <row r="31903">
          <cell r="B31903">
            <v>110727.02</v>
          </cell>
          <cell r="C31903">
            <v>2015</v>
          </cell>
          <cell r="D31903" t="str">
            <v>679110  600110 - R&amp;M Labour to Operating</v>
          </cell>
          <cell r="E31903" t="str">
            <v>Logistics</v>
          </cell>
          <cell r="F31903" t="str">
            <v>Water</v>
          </cell>
        </row>
        <row r="31904">
          <cell r="B31904">
            <v>678275.39</v>
          </cell>
          <cell r="C31904">
            <v>2015</v>
          </cell>
          <cell r="D31904" t="str">
            <v>679140  600140 - R&amp;M Plant &amp; Equip to Operating</v>
          </cell>
          <cell r="E31904" t="str">
            <v>District 8</v>
          </cell>
          <cell r="F31904" t="str">
            <v>Water</v>
          </cell>
        </row>
        <row r="31905">
          <cell r="B31905">
            <v>56200.23</v>
          </cell>
          <cell r="C31905">
            <v>2015</v>
          </cell>
          <cell r="D31905" t="str">
            <v>679140  600140 - R&amp;M Plant &amp; Equip to Operating</v>
          </cell>
          <cell r="E31905" t="str">
            <v>District 8</v>
          </cell>
          <cell r="F31905" t="str">
            <v>Water</v>
          </cell>
        </row>
        <row r="31906">
          <cell r="B31906">
            <v>43050.23</v>
          </cell>
          <cell r="C31906">
            <v>2015</v>
          </cell>
          <cell r="D31906" t="str">
            <v>679140  600140 - R&amp;M Plant &amp; Equip to Operating</v>
          </cell>
          <cell r="E31906" t="str">
            <v>District 6</v>
          </cell>
          <cell r="F31906" t="str">
            <v>Water</v>
          </cell>
        </row>
        <row r="31907">
          <cell r="B31907">
            <v>13539.11</v>
          </cell>
          <cell r="C31907">
            <v>2015</v>
          </cell>
          <cell r="D31907" t="str">
            <v>679140  600140 - R&amp;M Plant &amp; Equip to Operating</v>
          </cell>
          <cell r="E31907" t="str">
            <v>District 6</v>
          </cell>
          <cell r="F31907" t="str">
            <v>Water</v>
          </cell>
        </row>
        <row r="31908">
          <cell r="B31908">
            <v>15729.43</v>
          </cell>
          <cell r="C31908">
            <v>2015</v>
          </cell>
          <cell r="D31908" t="str">
            <v>679140  600140 - R&amp;M Plant &amp; Equip to Operating</v>
          </cell>
          <cell r="E31908" t="str">
            <v>District 6</v>
          </cell>
          <cell r="F31908" t="str">
            <v>Water</v>
          </cell>
        </row>
        <row r="31909">
          <cell r="B31909">
            <v>9381.68</v>
          </cell>
          <cell r="C31909">
            <v>2015</v>
          </cell>
          <cell r="D31909" t="str">
            <v>679140  600140 - R&amp;M Plant &amp; Equip to Operating</v>
          </cell>
          <cell r="E31909" t="str">
            <v>District 6</v>
          </cell>
          <cell r="F31909" t="str">
            <v>Water</v>
          </cell>
        </row>
        <row r="31910">
          <cell r="B31910">
            <v>223924.56</v>
          </cell>
          <cell r="C31910">
            <v>2015</v>
          </cell>
          <cell r="D31910" t="str">
            <v>679140  600140 - R&amp;M Plant &amp; Equip to Operating</v>
          </cell>
          <cell r="E31910" t="str">
            <v>District 8</v>
          </cell>
          <cell r="F31910" t="str">
            <v>Water</v>
          </cell>
        </row>
        <row r="31911">
          <cell r="B31911">
            <v>1292.78</v>
          </cell>
          <cell r="C31911">
            <v>2015</v>
          </cell>
          <cell r="D31911" t="str">
            <v>679140  600140 - R&amp;M Plant &amp; Equip to Operating</v>
          </cell>
          <cell r="E31911" t="str">
            <v>District 4</v>
          </cell>
          <cell r="F31911" t="str">
            <v>Water</v>
          </cell>
        </row>
        <row r="31912">
          <cell r="B31912">
            <v>203.76</v>
          </cell>
          <cell r="C31912">
            <v>2015</v>
          </cell>
          <cell r="D31912" t="str">
            <v>679140  600140 - R&amp;M Plant &amp; Equip to Operating</v>
          </cell>
          <cell r="E31912" t="str">
            <v>District 4</v>
          </cell>
          <cell r="F31912" t="str">
            <v>Water</v>
          </cell>
        </row>
        <row r="31913">
          <cell r="B31913">
            <v>182791.1</v>
          </cell>
          <cell r="C31913">
            <v>2015</v>
          </cell>
          <cell r="D31913" t="str">
            <v>679140  600140 - R&amp;M Plant &amp; Equip to Operating</v>
          </cell>
          <cell r="E31913" t="str">
            <v>District 4</v>
          </cell>
          <cell r="F31913" t="str">
            <v>Water</v>
          </cell>
        </row>
        <row r="31914">
          <cell r="B31914">
            <v>28186.799999999999</v>
          </cell>
          <cell r="C31914">
            <v>2015</v>
          </cell>
          <cell r="D31914" t="str">
            <v>679140  600140 - R&amp;M Plant &amp; Equip to Operating</v>
          </cell>
          <cell r="E31914" t="str">
            <v>District 3</v>
          </cell>
          <cell r="F31914" t="str">
            <v>Water</v>
          </cell>
        </row>
        <row r="31915">
          <cell r="B31915">
            <v>35752.69</v>
          </cell>
          <cell r="C31915">
            <v>2015</v>
          </cell>
          <cell r="D31915" t="str">
            <v>679140  600140 - R&amp;M Plant &amp; Equip to Operating</v>
          </cell>
          <cell r="E31915" t="str">
            <v>District 6</v>
          </cell>
          <cell r="F31915" t="str">
            <v>Water</v>
          </cell>
        </row>
        <row r="31916">
          <cell r="B31916">
            <v>13192.96</v>
          </cell>
          <cell r="C31916">
            <v>2015</v>
          </cell>
          <cell r="D31916" t="str">
            <v>679140  600140 - R&amp;M Plant &amp; Equip to Operating</v>
          </cell>
          <cell r="E31916" t="str">
            <v>District 8</v>
          </cell>
          <cell r="F31916" t="str">
            <v>Water</v>
          </cell>
        </row>
        <row r="31917">
          <cell r="B31917">
            <v>300084.56</v>
          </cell>
          <cell r="C31917">
            <v>2015</v>
          </cell>
          <cell r="D31917" t="str">
            <v>679140  600140 - R&amp;M Plant &amp; Equip to Operating</v>
          </cell>
          <cell r="E31917" t="str">
            <v>District 1</v>
          </cell>
          <cell r="F31917" t="str">
            <v>Water</v>
          </cell>
        </row>
        <row r="31918">
          <cell r="B31918">
            <v>0</v>
          </cell>
          <cell r="C31918">
            <v>2015</v>
          </cell>
          <cell r="D31918" t="str">
            <v>679140  600140 - R&amp;M Plant &amp; Equip to Operating</v>
          </cell>
          <cell r="E31918" t="str">
            <v>Logistics</v>
          </cell>
          <cell r="F31918" t="str">
            <v>Water</v>
          </cell>
        </row>
        <row r="31919">
          <cell r="B31919">
            <v>524.46</v>
          </cell>
          <cell r="C31919">
            <v>2015</v>
          </cell>
          <cell r="D31919" t="str">
            <v>679140  600140 - R&amp;M Plant &amp; Equip to Operating</v>
          </cell>
          <cell r="E31919" t="str">
            <v>Informal Settlements</v>
          </cell>
          <cell r="F31919" t="str">
            <v>Water</v>
          </cell>
        </row>
        <row r="31920">
          <cell r="B31920">
            <v>144571.54999999999</v>
          </cell>
          <cell r="C31920">
            <v>2015</v>
          </cell>
          <cell r="D31920" t="str">
            <v>679140  600140 - R&amp;M Plant &amp; Equip to Operating</v>
          </cell>
          <cell r="E31920" t="str">
            <v>Planning &amp; Design</v>
          </cell>
          <cell r="F31920" t="str">
            <v>Water</v>
          </cell>
        </row>
        <row r="31921">
          <cell r="B31921">
            <v>2316867.96</v>
          </cell>
          <cell r="C31921">
            <v>2015</v>
          </cell>
          <cell r="D31921" t="str">
            <v>679140  600140 - R&amp;M Plant &amp; Equip to Operating</v>
          </cell>
          <cell r="E31921" t="str">
            <v>District 7</v>
          </cell>
          <cell r="F31921" t="str">
            <v>Sewer</v>
          </cell>
        </row>
        <row r="31922">
          <cell r="B31922">
            <v>0</v>
          </cell>
          <cell r="C31922">
            <v>2015</v>
          </cell>
          <cell r="D31922" t="str">
            <v>679140  600140 - R&amp;M Plant &amp; Equip to Operating</v>
          </cell>
          <cell r="E31922" t="str">
            <v>District 7</v>
          </cell>
          <cell r="F31922" t="str">
            <v>Sewer</v>
          </cell>
        </row>
        <row r="31923">
          <cell r="B31923">
            <v>25213.45</v>
          </cell>
          <cell r="C31923">
            <v>2015</v>
          </cell>
          <cell r="D31923" t="str">
            <v>679140  600140 - R&amp;M Plant &amp; Equip to Operating</v>
          </cell>
          <cell r="E31923" t="str">
            <v>District 6</v>
          </cell>
          <cell r="F31923" t="str">
            <v>Sewer</v>
          </cell>
        </row>
        <row r="31924">
          <cell r="B31924">
            <v>16093.75</v>
          </cell>
          <cell r="C31924">
            <v>2015</v>
          </cell>
          <cell r="D31924" t="str">
            <v>679140  600140 - R&amp;M Plant &amp; Equip to Operating</v>
          </cell>
          <cell r="E31924" t="str">
            <v>District 6</v>
          </cell>
          <cell r="F31924" t="str">
            <v>Sewer</v>
          </cell>
        </row>
        <row r="31925">
          <cell r="B31925">
            <v>723914</v>
          </cell>
          <cell r="C31925">
            <v>2015</v>
          </cell>
          <cell r="D31925" t="str">
            <v>679140  600140 - R&amp;M Plant &amp; Equip to Operating</v>
          </cell>
          <cell r="E31925" t="str">
            <v>District 6</v>
          </cell>
          <cell r="F31925" t="str">
            <v>Sewer</v>
          </cell>
        </row>
        <row r="31926">
          <cell r="B31926">
            <v>249079.83</v>
          </cell>
          <cell r="C31926">
            <v>2015</v>
          </cell>
          <cell r="D31926" t="str">
            <v>679140  600140 - R&amp;M Plant &amp; Equip to Operating</v>
          </cell>
          <cell r="E31926" t="str">
            <v>District 6</v>
          </cell>
          <cell r="F31926" t="str">
            <v>Sewer</v>
          </cell>
        </row>
        <row r="31927">
          <cell r="B31927">
            <v>329404.53000000003</v>
          </cell>
          <cell r="C31927">
            <v>2015</v>
          </cell>
          <cell r="D31927" t="str">
            <v>679140  600140 - R&amp;M Plant &amp; Equip to Operating</v>
          </cell>
          <cell r="E31927" t="str">
            <v>District 7</v>
          </cell>
          <cell r="F31927" t="str">
            <v>Sewer</v>
          </cell>
        </row>
        <row r="31928">
          <cell r="B31928">
            <v>655154.55000000005</v>
          </cell>
          <cell r="C31928">
            <v>2015</v>
          </cell>
          <cell r="D31928" t="str">
            <v>679140  600140 - R&amp;M Plant &amp; Equip to Operating</v>
          </cell>
          <cell r="E31928" t="str">
            <v>District 4</v>
          </cell>
          <cell r="F31928" t="str">
            <v>Sewer</v>
          </cell>
        </row>
        <row r="31929">
          <cell r="B31929">
            <v>172969.60000000001</v>
          </cell>
          <cell r="C31929">
            <v>2015</v>
          </cell>
          <cell r="D31929" t="str">
            <v>679140  600140 - R&amp;M Plant &amp; Equip to Operating</v>
          </cell>
          <cell r="E31929" t="str">
            <v>District 4</v>
          </cell>
          <cell r="F31929" t="str">
            <v>Sewer</v>
          </cell>
        </row>
        <row r="31930">
          <cell r="B31930">
            <v>187209.89</v>
          </cell>
          <cell r="C31930">
            <v>2015</v>
          </cell>
          <cell r="D31930" t="str">
            <v>679140  600140 - R&amp;M Plant &amp; Equip to Operating</v>
          </cell>
          <cell r="E31930" t="str">
            <v>District 4</v>
          </cell>
          <cell r="F31930" t="str">
            <v>Sewer</v>
          </cell>
        </row>
        <row r="31931">
          <cell r="B31931">
            <v>9735.2000000000007</v>
          </cell>
          <cell r="C31931">
            <v>2015</v>
          </cell>
          <cell r="D31931" t="str">
            <v>679140  600140 - R&amp;M Plant &amp; Equip to Operating</v>
          </cell>
          <cell r="E31931" t="str">
            <v>District 4</v>
          </cell>
          <cell r="F31931" t="str">
            <v>Sewer</v>
          </cell>
        </row>
        <row r="31932">
          <cell r="B31932">
            <v>1070328.6399999999</v>
          </cell>
          <cell r="C31932">
            <v>2015</v>
          </cell>
          <cell r="D31932" t="str">
            <v>679140  600140 - R&amp;M Plant &amp; Equip to Operating</v>
          </cell>
          <cell r="E31932" t="str">
            <v>District 3</v>
          </cell>
          <cell r="F31932" t="str">
            <v>Sewer</v>
          </cell>
        </row>
        <row r="31933">
          <cell r="B31933">
            <v>233350.48</v>
          </cell>
          <cell r="C31933">
            <v>2015</v>
          </cell>
          <cell r="D31933" t="str">
            <v>679140  600140 - R&amp;M Plant &amp; Equip to Operating</v>
          </cell>
          <cell r="E31933" t="str">
            <v>District 6</v>
          </cell>
          <cell r="F31933" t="str">
            <v>Sewer</v>
          </cell>
        </row>
        <row r="31934">
          <cell r="B31934">
            <v>180297.55</v>
          </cell>
          <cell r="C31934">
            <v>2015</v>
          </cell>
          <cell r="D31934" t="str">
            <v>679140  600140 - R&amp;M Plant &amp; Equip to Operating</v>
          </cell>
          <cell r="E31934" t="str">
            <v>District 7</v>
          </cell>
          <cell r="F31934" t="str">
            <v>Sewer</v>
          </cell>
        </row>
        <row r="31935">
          <cell r="B31935">
            <v>7763.78</v>
          </cell>
          <cell r="C31935">
            <v>2015</v>
          </cell>
          <cell r="D31935" t="str">
            <v>679140  600140 - R&amp;M Plant &amp; Equip to Operating</v>
          </cell>
          <cell r="E31935" t="str">
            <v>District 1</v>
          </cell>
          <cell r="F31935" t="str">
            <v>Sewer</v>
          </cell>
        </row>
        <row r="31936">
          <cell r="B31936">
            <v>6170.29</v>
          </cell>
          <cell r="C31936">
            <v>2015</v>
          </cell>
          <cell r="D31936" t="str">
            <v>679140  600140 - R&amp;M Plant &amp; Equip to Operating</v>
          </cell>
          <cell r="E31936" t="str">
            <v>Logistics</v>
          </cell>
          <cell r="F31936" t="str">
            <v>Sewer</v>
          </cell>
        </row>
        <row r="31937">
          <cell r="B31937">
            <v>379.08</v>
          </cell>
          <cell r="C31937">
            <v>2015</v>
          </cell>
          <cell r="D31937" t="str">
            <v>679140  600140 - R&amp;M Plant &amp; Equip to Operating</v>
          </cell>
          <cell r="E31937" t="str">
            <v>Informal Settlements</v>
          </cell>
          <cell r="F31937" t="str">
            <v>Sewer</v>
          </cell>
        </row>
        <row r="31938">
          <cell r="B31938">
            <v>3848.8</v>
          </cell>
          <cell r="C31938">
            <v>2015</v>
          </cell>
          <cell r="D31938" t="str">
            <v>679140  600140 - R&amp;M Plant &amp; Equip to Operating</v>
          </cell>
          <cell r="E31938" t="str">
            <v>Informal Settlements</v>
          </cell>
          <cell r="F31938" t="str">
            <v>Sewer</v>
          </cell>
        </row>
        <row r="31939">
          <cell r="B31939">
            <v>14115.4</v>
          </cell>
          <cell r="C31939">
            <v>2015</v>
          </cell>
          <cell r="D31939" t="str">
            <v>679160  600160 - R&amp;M Radio Maintenance</v>
          </cell>
          <cell r="E31939" t="str">
            <v>District 1</v>
          </cell>
          <cell r="F31939" t="str">
            <v>Water</v>
          </cell>
        </row>
        <row r="31940">
          <cell r="B31940">
            <v>23859.8</v>
          </cell>
          <cell r="C31940">
            <v>2015</v>
          </cell>
          <cell r="D31940" t="str">
            <v>679160  600160 - R&amp;M Radio Maintenance</v>
          </cell>
          <cell r="E31940" t="str">
            <v>District 1</v>
          </cell>
          <cell r="F31940" t="str">
            <v>Water</v>
          </cell>
        </row>
        <row r="31941">
          <cell r="B31941">
            <v>914.4</v>
          </cell>
          <cell r="C31941">
            <v>2015</v>
          </cell>
          <cell r="D31941" t="str">
            <v>679160  600160 - R&amp;M Radio Maintenance</v>
          </cell>
          <cell r="E31941" t="str">
            <v>District 6</v>
          </cell>
          <cell r="F31941" t="str">
            <v>Water</v>
          </cell>
        </row>
        <row r="31942">
          <cell r="B31942">
            <v>5971.9</v>
          </cell>
          <cell r="C31942">
            <v>2015</v>
          </cell>
          <cell r="D31942" t="str">
            <v>679160  600160 - R&amp;M Radio Maintenance</v>
          </cell>
          <cell r="E31942" t="str">
            <v>District 8</v>
          </cell>
          <cell r="F31942" t="str">
            <v>Water</v>
          </cell>
        </row>
        <row r="31943">
          <cell r="B31943">
            <v>8458.2000000000007</v>
          </cell>
          <cell r="C31943">
            <v>2015</v>
          </cell>
          <cell r="D31943" t="str">
            <v>679160  600160 - R&amp;M Radio Maintenance</v>
          </cell>
          <cell r="E31943" t="str">
            <v>District 8</v>
          </cell>
          <cell r="F31943" t="str">
            <v>Water</v>
          </cell>
        </row>
        <row r="31944">
          <cell r="B31944">
            <v>9743.6</v>
          </cell>
          <cell r="C31944">
            <v>2015</v>
          </cell>
          <cell r="D31944" t="str">
            <v>679160  600160 - R&amp;M Radio Maintenance</v>
          </cell>
          <cell r="E31944" t="str">
            <v>District 8</v>
          </cell>
          <cell r="F31944" t="str">
            <v>Water</v>
          </cell>
        </row>
        <row r="31945">
          <cell r="B31945">
            <v>13629.9</v>
          </cell>
          <cell r="C31945">
            <v>2015</v>
          </cell>
          <cell r="D31945" t="str">
            <v>679160  600160 - R&amp;M Radio Maintenance</v>
          </cell>
          <cell r="E31945" t="str">
            <v>District 6</v>
          </cell>
          <cell r="F31945" t="str">
            <v>Water</v>
          </cell>
        </row>
        <row r="31946">
          <cell r="B31946">
            <v>44976.2</v>
          </cell>
          <cell r="C31946">
            <v>2015</v>
          </cell>
          <cell r="D31946" t="str">
            <v>679160  600160 - R&amp;M Radio Maintenance</v>
          </cell>
          <cell r="E31946" t="str">
            <v>District 3</v>
          </cell>
          <cell r="F31946" t="str">
            <v>Water</v>
          </cell>
        </row>
        <row r="31947">
          <cell r="B31947">
            <v>2628.9</v>
          </cell>
          <cell r="C31947">
            <v>2015</v>
          </cell>
          <cell r="D31947" t="str">
            <v>679160  600160 - R&amp;M Radio Maintenance</v>
          </cell>
          <cell r="E31947" t="str">
            <v>District 3</v>
          </cell>
          <cell r="F31947" t="str">
            <v>Water</v>
          </cell>
        </row>
        <row r="31948">
          <cell r="B31948">
            <v>8686.7999999999993</v>
          </cell>
          <cell r="C31948">
            <v>2015</v>
          </cell>
          <cell r="D31948" t="str">
            <v>679160  600160 - R&amp;M Radio Maintenance</v>
          </cell>
          <cell r="E31948" t="str">
            <v>District 3</v>
          </cell>
          <cell r="F31948" t="str">
            <v>Water</v>
          </cell>
        </row>
        <row r="31949">
          <cell r="B31949">
            <v>13944.6</v>
          </cell>
          <cell r="C31949">
            <v>2015</v>
          </cell>
          <cell r="D31949" t="str">
            <v>679160  600160 - R&amp;M Radio Maintenance</v>
          </cell>
          <cell r="E31949" t="str">
            <v>District 4</v>
          </cell>
          <cell r="F31949" t="str">
            <v>Water</v>
          </cell>
        </row>
        <row r="31950">
          <cell r="B31950">
            <v>4000.5</v>
          </cell>
          <cell r="C31950">
            <v>2015</v>
          </cell>
          <cell r="D31950" t="str">
            <v>679160  600160 - R&amp;M Radio Maintenance</v>
          </cell>
          <cell r="E31950" t="str">
            <v>District 4</v>
          </cell>
          <cell r="F31950" t="str">
            <v>Water</v>
          </cell>
        </row>
        <row r="31951">
          <cell r="B31951">
            <v>4914.8999999999996</v>
          </cell>
          <cell r="C31951">
            <v>2015</v>
          </cell>
          <cell r="D31951" t="str">
            <v>679160  600160 - R&amp;M Radio Maintenance</v>
          </cell>
          <cell r="E31951" t="str">
            <v>District 4</v>
          </cell>
          <cell r="F31951" t="str">
            <v>Water</v>
          </cell>
        </row>
        <row r="31952">
          <cell r="B31952">
            <v>9029.7000000000007</v>
          </cell>
          <cell r="C31952">
            <v>2015</v>
          </cell>
          <cell r="D31952" t="str">
            <v>679160  600160 - R&amp;M Radio Maintenance</v>
          </cell>
          <cell r="E31952" t="str">
            <v>District 4</v>
          </cell>
          <cell r="F31952" t="str">
            <v>Water</v>
          </cell>
        </row>
        <row r="31953">
          <cell r="B31953">
            <v>10486.7</v>
          </cell>
          <cell r="C31953">
            <v>2015</v>
          </cell>
          <cell r="D31953" t="str">
            <v>679160  600160 - R&amp;M Radio Maintenance</v>
          </cell>
          <cell r="E31953" t="str">
            <v>District 4</v>
          </cell>
          <cell r="F31953" t="str">
            <v>Water</v>
          </cell>
        </row>
        <row r="31954">
          <cell r="B31954">
            <v>9144</v>
          </cell>
          <cell r="C31954">
            <v>2015</v>
          </cell>
          <cell r="D31954" t="str">
            <v>679160  600160 - R&amp;M Radio Maintenance</v>
          </cell>
          <cell r="E31954" t="str">
            <v>District 4</v>
          </cell>
          <cell r="F31954" t="str">
            <v>Water</v>
          </cell>
        </row>
        <row r="31955">
          <cell r="B31955">
            <v>1371.6</v>
          </cell>
          <cell r="C31955">
            <v>2015</v>
          </cell>
          <cell r="D31955" t="str">
            <v>679160  600160 - R&amp;M Radio Maintenance</v>
          </cell>
          <cell r="E31955" t="str">
            <v>District 8</v>
          </cell>
          <cell r="F31955" t="str">
            <v>Water</v>
          </cell>
        </row>
        <row r="31956">
          <cell r="B31956">
            <v>9715.5</v>
          </cell>
          <cell r="C31956">
            <v>2015</v>
          </cell>
          <cell r="D31956" t="str">
            <v>679160  600160 - R&amp;M Radio Maintenance</v>
          </cell>
          <cell r="E31956" t="str">
            <v>District 6</v>
          </cell>
          <cell r="F31956" t="str">
            <v>Water</v>
          </cell>
        </row>
        <row r="31957">
          <cell r="B31957">
            <v>4114.8</v>
          </cell>
          <cell r="C31957">
            <v>2015</v>
          </cell>
          <cell r="D31957" t="str">
            <v>679160  600160 - R&amp;M Radio Maintenance</v>
          </cell>
          <cell r="E31957" t="str">
            <v>District 6</v>
          </cell>
          <cell r="F31957" t="str">
            <v>Water</v>
          </cell>
        </row>
        <row r="31958">
          <cell r="B31958">
            <v>5714.8</v>
          </cell>
          <cell r="C31958">
            <v>2015</v>
          </cell>
          <cell r="D31958" t="str">
            <v>679160  600160 - R&amp;M Radio Maintenance</v>
          </cell>
          <cell r="E31958" t="str">
            <v>District 6</v>
          </cell>
          <cell r="F31958" t="str">
            <v>Water</v>
          </cell>
        </row>
        <row r="31959">
          <cell r="B31959">
            <v>6286.5</v>
          </cell>
          <cell r="C31959">
            <v>2015</v>
          </cell>
          <cell r="D31959" t="str">
            <v>679160  600160 - R&amp;M Radio Maintenance</v>
          </cell>
          <cell r="E31959" t="str">
            <v>District 6</v>
          </cell>
          <cell r="F31959" t="str">
            <v>Water</v>
          </cell>
        </row>
        <row r="31960">
          <cell r="B31960">
            <v>6886.5</v>
          </cell>
          <cell r="C31960">
            <v>2015</v>
          </cell>
          <cell r="D31960" t="str">
            <v>679160  600160 - R&amp;M Radio Maintenance</v>
          </cell>
          <cell r="E31960" t="str">
            <v>District 6</v>
          </cell>
          <cell r="F31960" t="str">
            <v>Water</v>
          </cell>
        </row>
        <row r="31961">
          <cell r="B31961">
            <v>5943.6</v>
          </cell>
          <cell r="C31961">
            <v>2015</v>
          </cell>
          <cell r="D31961" t="str">
            <v>679160  600160 - R&amp;M Radio Maintenance</v>
          </cell>
          <cell r="E31961" t="str">
            <v>District 6</v>
          </cell>
          <cell r="F31961" t="str">
            <v>Water</v>
          </cell>
        </row>
        <row r="31962">
          <cell r="B31962">
            <v>5257.8</v>
          </cell>
          <cell r="C31962">
            <v>2015</v>
          </cell>
          <cell r="D31962" t="str">
            <v>679160  600160 - R&amp;M Radio Maintenance</v>
          </cell>
          <cell r="E31962" t="str">
            <v>District 8</v>
          </cell>
          <cell r="F31962" t="str">
            <v>Water</v>
          </cell>
        </row>
        <row r="31963">
          <cell r="B31963">
            <v>38061.9</v>
          </cell>
          <cell r="C31963">
            <v>2015</v>
          </cell>
          <cell r="D31963" t="str">
            <v>679160  600160 - R&amp;M Radio Maintenance</v>
          </cell>
          <cell r="E31963" t="str">
            <v>District 8</v>
          </cell>
          <cell r="F31963" t="str">
            <v>Water</v>
          </cell>
        </row>
        <row r="31964">
          <cell r="B31964">
            <v>40780.800000000003</v>
          </cell>
          <cell r="C31964">
            <v>2015</v>
          </cell>
          <cell r="D31964" t="str">
            <v>679160  600160 - R&amp;M Radio Maintenance</v>
          </cell>
          <cell r="E31964" t="str">
            <v>District 8</v>
          </cell>
          <cell r="F31964" t="str">
            <v>Water</v>
          </cell>
        </row>
        <row r="31965">
          <cell r="B31965">
            <v>25374.6</v>
          </cell>
          <cell r="C31965">
            <v>2015</v>
          </cell>
          <cell r="D31965" t="str">
            <v>679160  600160 - R&amp;M Radio Maintenance</v>
          </cell>
          <cell r="E31965" t="str">
            <v>District 8</v>
          </cell>
          <cell r="F31965" t="str">
            <v>Water</v>
          </cell>
        </row>
        <row r="31966">
          <cell r="B31966">
            <v>1257.3</v>
          </cell>
          <cell r="C31966">
            <v>2015</v>
          </cell>
          <cell r="D31966" t="str">
            <v>679160  600160 - R&amp;M Radio Maintenance</v>
          </cell>
          <cell r="E31966" t="str">
            <v>Informal Settlements</v>
          </cell>
          <cell r="F31966" t="str">
            <v>Sewer</v>
          </cell>
        </row>
        <row r="31967">
          <cell r="B31967">
            <v>14401.8</v>
          </cell>
          <cell r="C31967">
            <v>2015</v>
          </cell>
          <cell r="D31967" t="str">
            <v>679160  600160 - R&amp;M Radio Maintenance</v>
          </cell>
          <cell r="E31967" t="str">
            <v>Planning &amp; Design</v>
          </cell>
          <cell r="F31967" t="str">
            <v>Sewer</v>
          </cell>
        </row>
        <row r="31968">
          <cell r="B31968">
            <v>12458.7</v>
          </cell>
          <cell r="C31968">
            <v>2015</v>
          </cell>
          <cell r="D31968" t="str">
            <v>679160  600160 - R&amp;M Radio Maintenance</v>
          </cell>
          <cell r="E31968" t="str">
            <v>Informal Settlements</v>
          </cell>
          <cell r="F31968" t="str">
            <v>Sewer</v>
          </cell>
        </row>
        <row r="31969">
          <cell r="B31969">
            <v>157007.5</v>
          </cell>
          <cell r="C31969">
            <v>2015</v>
          </cell>
          <cell r="D31969" t="str">
            <v>679160  600160 - R&amp;M Radio Maintenance</v>
          </cell>
          <cell r="E31969" t="str">
            <v>Logistics</v>
          </cell>
          <cell r="F31969" t="str">
            <v>Sewer</v>
          </cell>
        </row>
        <row r="31970">
          <cell r="B31970">
            <v>4343.3999999999996</v>
          </cell>
          <cell r="C31970">
            <v>2015</v>
          </cell>
          <cell r="D31970" t="str">
            <v>679160  600160 - R&amp;M Radio Maintenance</v>
          </cell>
          <cell r="E31970" t="str">
            <v>Logistics</v>
          </cell>
          <cell r="F31970" t="str">
            <v>Sewer</v>
          </cell>
        </row>
        <row r="31971">
          <cell r="B31971">
            <v>16573.5</v>
          </cell>
          <cell r="C31971">
            <v>2015</v>
          </cell>
          <cell r="D31971" t="str">
            <v>679160  600160 - R&amp;M Radio Maintenance</v>
          </cell>
          <cell r="E31971" t="str">
            <v>District 1</v>
          </cell>
          <cell r="F31971" t="str">
            <v>Sewer</v>
          </cell>
        </row>
        <row r="31972">
          <cell r="B31972">
            <v>17459.2</v>
          </cell>
          <cell r="C31972">
            <v>2015</v>
          </cell>
          <cell r="D31972" t="str">
            <v>679160  600160 - R&amp;M Radio Maintenance</v>
          </cell>
          <cell r="E31972" t="str">
            <v>District 7</v>
          </cell>
          <cell r="F31972" t="str">
            <v>Sewer</v>
          </cell>
        </row>
        <row r="31973">
          <cell r="B31973">
            <v>7200.7</v>
          </cell>
          <cell r="C31973">
            <v>2015</v>
          </cell>
          <cell r="D31973" t="str">
            <v>679160  600160 - R&amp;M Radio Maintenance</v>
          </cell>
          <cell r="E31973" t="str">
            <v>District 6</v>
          </cell>
          <cell r="F31973" t="str">
            <v>Sewer</v>
          </cell>
        </row>
        <row r="31974">
          <cell r="B31974">
            <v>13258.8</v>
          </cell>
          <cell r="C31974">
            <v>2015</v>
          </cell>
          <cell r="D31974" t="str">
            <v>679160  600160 - R&amp;M Radio Maintenance</v>
          </cell>
          <cell r="E31974" t="str">
            <v>District 3</v>
          </cell>
          <cell r="F31974" t="str">
            <v>Sewer</v>
          </cell>
        </row>
        <row r="31975">
          <cell r="B31975">
            <v>11600.7</v>
          </cell>
          <cell r="C31975">
            <v>2015</v>
          </cell>
          <cell r="D31975" t="str">
            <v>679160  600160 - R&amp;M Radio Maintenance</v>
          </cell>
          <cell r="E31975" t="str">
            <v>District 4</v>
          </cell>
          <cell r="F31975" t="str">
            <v>Sewer</v>
          </cell>
        </row>
        <row r="31976">
          <cell r="B31976">
            <v>9486.9</v>
          </cell>
          <cell r="C31976">
            <v>2015</v>
          </cell>
          <cell r="D31976" t="str">
            <v>679160  600160 - R&amp;M Radio Maintenance</v>
          </cell>
          <cell r="E31976" t="str">
            <v>District 4</v>
          </cell>
          <cell r="F31976" t="str">
            <v>Sewer</v>
          </cell>
        </row>
        <row r="31977">
          <cell r="B31977">
            <v>16916.400000000001</v>
          </cell>
          <cell r="C31977">
            <v>2015</v>
          </cell>
          <cell r="D31977" t="str">
            <v>679160  600160 - R&amp;M Radio Maintenance</v>
          </cell>
          <cell r="E31977" t="str">
            <v>District 4</v>
          </cell>
          <cell r="F31977" t="str">
            <v>Sewer</v>
          </cell>
        </row>
        <row r="31978">
          <cell r="B31978">
            <v>13315.9</v>
          </cell>
          <cell r="C31978">
            <v>2015</v>
          </cell>
          <cell r="D31978" t="str">
            <v>679160  600160 - R&amp;M Radio Maintenance</v>
          </cell>
          <cell r="E31978" t="str">
            <v>District 6</v>
          </cell>
          <cell r="F31978" t="str">
            <v>Sewer</v>
          </cell>
        </row>
        <row r="31979">
          <cell r="B31979">
            <v>95097.600000000006</v>
          </cell>
          <cell r="C31979">
            <v>2015</v>
          </cell>
          <cell r="D31979" t="str">
            <v>679160  600160 - R&amp;M Radio Maintenance</v>
          </cell>
          <cell r="E31979" t="str">
            <v>District 6</v>
          </cell>
          <cell r="F31979" t="str">
            <v>Sewer</v>
          </cell>
        </row>
        <row r="31980">
          <cell r="B31980">
            <v>11658.5</v>
          </cell>
          <cell r="C31980">
            <v>2015</v>
          </cell>
          <cell r="D31980" t="str">
            <v>679160  600160 - R&amp;M Radio Maintenance</v>
          </cell>
          <cell r="E31980" t="str">
            <v>District 6</v>
          </cell>
          <cell r="F31980" t="str">
            <v>Sewer</v>
          </cell>
        </row>
        <row r="31981">
          <cell r="B31981">
            <v>4600.3999999999996</v>
          </cell>
          <cell r="C31981">
            <v>2015</v>
          </cell>
          <cell r="D31981" t="str">
            <v>679160  600160 - R&amp;M Radio Maintenance</v>
          </cell>
          <cell r="E31981" t="str">
            <v>District 6</v>
          </cell>
          <cell r="F31981" t="str">
            <v>Sewer</v>
          </cell>
        </row>
        <row r="31982">
          <cell r="B31982">
            <v>4457.7</v>
          </cell>
          <cell r="C31982">
            <v>2015</v>
          </cell>
          <cell r="D31982" t="str">
            <v>679160  600160 - R&amp;M Radio Maintenance</v>
          </cell>
          <cell r="E31982" t="str">
            <v>District 7</v>
          </cell>
          <cell r="F31982" t="str">
            <v>Sewer</v>
          </cell>
        </row>
        <row r="31983">
          <cell r="B31983">
            <v>18173.7</v>
          </cell>
          <cell r="C31983">
            <v>2015</v>
          </cell>
          <cell r="D31983" t="str">
            <v>679160  600160 - R&amp;M Radio Maintenance</v>
          </cell>
          <cell r="E31983" t="str">
            <v>Logistics</v>
          </cell>
          <cell r="F31983" t="str">
            <v>Water</v>
          </cell>
        </row>
        <row r="31984">
          <cell r="B31984">
            <v>9144</v>
          </cell>
          <cell r="C31984">
            <v>2015</v>
          </cell>
          <cell r="D31984" t="str">
            <v>679160  600160 - R&amp;M Radio Maintenance</v>
          </cell>
          <cell r="E31984" t="str">
            <v>Informal Settlements</v>
          </cell>
          <cell r="F31984" t="str">
            <v>Water</v>
          </cell>
        </row>
        <row r="31985">
          <cell r="B31985">
            <v>64577.8</v>
          </cell>
          <cell r="C31985">
            <v>2015</v>
          </cell>
          <cell r="D31985" t="str">
            <v>679160  600160 - R&amp;M Radio Maintenance</v>
          </cell>
          <cell r="E31985" t="str">
            <v>TOC</v>
          </cell>
          <cell r="F31985" t="str">
            <v>Water</v>
          </cell>
        </row>
        <row r="31986">
          <cell r="B31986">
            <v>60321.599999999999</v>
          </cell>
          <cell r="C31986">
            <v>2015</v>
          </cell>
          <cell r="D31986" t="str">
            <v>679160  600160 - R&amp;M Radio Maintenance</v>
          </cell>
          <cell r="E31986" t="str">
            <v>Informal Settlements</v>
          </cell>
          <cell r="F31986" t="str">
            <v>Water</v>
          </cell>
        </row>
        <row r="31987">
          <cell r="B31987">
            <v>24460.2</v>
          </cell>
          <cell r="C31987">
            <v>2015</v>
          </cell>
          <cell r="D31987" t="str">
            <v>679160  600160 - R&amp;M Radio Maintenance</v>
          </cell>
          <cell r="E31987" t="str">
            <v>TOC</v>
          </cell>
          <cell r="F31987" t="str">
            <v>Water</v>
          </cell>
        </row>
        <row r="31988">
          <cell r="B31988">
            <v>44691.3</v>
          </cell>
          <cell r="C31988">
            <v>2015</v>
          </cell>
          <cell r="D31988" t="str">
            <v>679160  600160 - R&amp;M Radio Maintenance</v>
          </cell>
          <cell r="E31988" t="str">
            <v>Logistics</v>
          </cell>
          <cell r="F31988" t="str">
            <v>Water</v>
          </cell>
        </row>
        <row r="31989">
          <cell r="B31989">
            <v>14973.3</v>
          </cell>
          <cell r="C31989">
            <v>2015</v>
          </cell>
          <cell r="D31989" t="str">
            <v>679160  600160 - R&amp;M Radio Maintenance</v>
          </cell>
          <cell r="E31989" t="str">
            <v>Logistics</v>
          </cell>
          <cell r="F31989" t="str">
            <v>Water</v>
          </cell>
        </row>
        <row r="31990">
          <cell r="B31990">
            <v>8915.4</v>
          </cell>
          <cell r="C31990">
            <v>2015</v>
          </cell>
          <cell r="D31990" t="str">
            <v>679160  600160 - R&amp;M Radio Maintenance</v>
          </cell>
          <cell r="E31990" t="str">
            <v>Logistics</v>
          </cell>
          <cell r="F31990" t="str">
            <v>Water</v>
          </cell>
        </row>
        <row r="31991">
          <cell r="B31991">
            <v>17830.8</v>
          </cell>
          <cell r="C31991">
            <v>2015</v>
          </cell>
          <cell r="D31991" t="str">
            <v>679160  600160 - R&amp;M Radio Maintenance</v>
          </cell>
          <cell r="E31991" t="str">
            <v>Logistics</v>
          </cell>
          <cell r="F31991" t="str">
            <v>Water</v>
          </cell>
        </row>
        <row r="31992">
          <cell r="B31992">
            <v>13430.25</v>
          </cell>
          <cell r="C31992">
            <v>2015</v>
          </cell>
          <cell r="D31992" t="str">
            <v>679160  600160 - R&amp;M Radio Maintenance</v>
          </cell>
          <cell r="E31992" t="str">
            <v>District 1</v>
          </cell>
          <cell r="F31992" t="str">
            <v>Water</v>
          </cell>
        </row>
        <row r="31993">
          <cell r="B31993">
            <v>3213.68</v>
          </cell>
          <cell r="C31993">
            <v>2015</v>
          </cell>
          <cell r="D31993" t="str">
            <v>679240  600240 - R&amp;M Vehicles to Operating</v>
          </cell>
          <cell r="E31993" t="str">
            <v>Logistics</v>
          </cell>
          <cell r="F31993" t="str">
            <v>Water</v>
          </cell>
        </row>
        <row r="31994">
          <cell r="B31994">
            <v>322093.28999999998</v>
          </cell>
          <cell r="C31994">
            <v>2015</v>
          </cell>
          <cell r="D31994" t="str">
            <v>679240  600240 - R&amp;M Vehicles to Operating</v>
          </cell>
          <cell r="E31994" t="str">
            <v>Logistics</v>
          </cell>
          <cell r="F31994" t="str">
            <v>Water</v>
          </cell>
        </row>
        <row r="31995">
          <cell r="B31995">
            <v>34704.6</v>
          </cell>
          <cell r="C31995">
            <v>2015</v>
          </cell>
          <cell r="D31995" t="str">
            <v>679240  600240 - R&amp;M Vehicles to Operating</v>
          </cell>
          <cell r="E31995" t="str">
            <v>Logistics</v>
          </cell>
          <cell r="F31995" t="str">
            <v>Water</v>
          </cell>
        </row>
        <row r="31996">
          <cell r="B31996">
            <v>6153.69</v>
          </cell>
          <cell r="C31996">
            <v>2015</v>
          </cell>
          <cell r="D31996" t="str">
            <v>679240  600240 - R&amp;M Vehicles to Operating</v>
          </cell>
          <cell r="E31996" t="str">
            <v>Logistics</v>
          </cell>
          <cell r="F31996" t="str">
            <v>Water</v>
          </cell>
        </row>
        <row r="31997">
          <cell r="B31997">
            <v>37634.67</v>
          </cell>
          <cell r="C31997">
            <v>2015</v>
          </cell>
          <cell r="D31997" t="str">
            <v>679240  600240 - R&amp;M Vehicles to Operating</v>
          </cell>
          <cell r="E31997" t="str">
            <v>Logistics</v>
          </cell>
          <cell r="F31997" t="str">
            <v>Water</v>
          </cell>
        </row>
        <row r="31998">
          <cell r="B31998">
            <v>84498.09</v>
          </cell>
          <cell r="C31998">
            <v>2015</v>
          </cell>
          <cell r="D31998" t="str">
            <v>679240  600240 - R&amp;M Vehicles to Operating</v>
          </cell>
          <cell r="E31998" t="str">
            <v>Logistics</v>
          </cell>
          <cell r="F31998" t="str">
            <v>Water</v>
          </cell>
        </row>
        <row r="31999">
          <cell r="B31999">
            <v>1286877.8500000001</v>
          </cell>
          <cell r="C31999">
            <v>2015</v>
          </cell>
          <cell r="D31999" t="str">
            <v>679240  600240 - R&amp;M Vehicles to Operating</v>
          </cell>
          <cell r="E31999" t="str">
            <v>District 1</v>
          </cell>
          <cell r="F31999" t="str">
            <v>Water</v>
          </cell>
        </row>
        <row r="32000">
          <cell r="B32000">
            <v>14307.25</v>
          </cell>
          <cell r="C32000">
            <v>2015</v>
          </cell>
          <cell r="D32000" t="str">
            <v>679240  600240 - R&amp;M Vehicles to Operating</v>
          </cell>
          <cell r="E32000" t="str">
            <v>District 1</v>
          </cell>
          <cell r="F32000" t="str">
            <v>Water</v>
          </cell>
        </row>
        <row r="32001">
          <cell r="B32001">
            <v>108.6</v>
          </cell>
          <cell r="C32001">
            <v>2015</v>
          </cell>
          <cell r="D32001" t="str">
            <v>679240  600240 - R&amp;M Vehicles to Operating</v>
          </cell>
          <cell r="E32001" t="str">
            <v>District 6</v>
          </cell>
          <cell r="F32001" t="str">
            <v>Water</v>
          </cell>
        </row>
        <row r="32002">
          <cell r="B32002">
            <v>246.16</v>
          </cell>
          <cell r="C32002">
            <v>2015</v>
          </cell>
          <cell r="D32002" t="str">
            <v>679240  600240 - R&amp;M Vehicles to Operating</v>
          </cell>
          <cell r="E32002" t="str">
            <v>District 8</v>
          </cell>
          <cell r="F32002" t="str">
            <v>Water</v>
          </cell>
        </row>
        <row r="32003">
          <cell r="B32003">
            <v>607098.53</v>
          </cell>
          <cell r="C32003">
            <v>2015</v>
          </cell>
          <cell r="D32003" t="str">
            <v>679240  600240 - R&amp;M Vehicles to Operating</v>
          </cell>
          <cell r="E32003" t="str">
            <v>District 8</v>
          </cell>
          <cell r="F32003" t="str">
            <v>Water</v>
          </cell>
        </row>
        <row r="32004">
          <cell r="B32004">
            <v>580458.06000000006</v>
          </cell>
          <cell r="C32004">
            <v>2015</v>
          </cell>
          <cell r="D32004" t="str">
            <v>679240  600240 - R&amp;M Vehicles to Operating</v>
          </cell>
          <cell r="E32004" t="str">
            <v>District 6</v>
          </cell>
          <cell r="F32004" t="str">
            <v>Water</v>
          </cell>
        </row>
        <row r="32005">
          <cell r="B32005">
            <v>6623.33</v>
          </cell>
          <cell r="C32005">
            <v>2015</v>
          </cell>
          <cell r="D32005" t="str">
            <v>679240  600240 - R&amp;M Vehicles to Operating</v>
          </cell>
          <cell r="E32005" t="str">
            <v>District 3</v>
          </cell>
          <cell r="F32005" t="str">
            <v>Water</v>
          </cell>
        </row>
        <row r="32006">
          <cell r="B32006">
            <v>145351.73000000001</v>
          </cell>
          <cell r="C32006">
            <v>2015</v>
          </cell>
          <cell r="D32006" t="str">
            <v>679240  600240 - R&amp;M Vehicles to Operating</v>
          </cell>
          <cell r="E32006" t="str">
            <v>District 3</v>
          </cell>
          <cell r="F32006" t="str">
            <v>Water</v>
          </cell>
        </row>
        <row r="32007">
          <cell r="B32007">
            <v>294348.26</v>
          </cell>
          <cell r="C32007">
            <v>2015</v>
          </cell>
          <cell r="D32007" t="str">
            <v>679240  600240 - R&amp;M Vehicles to Operating</v>
          </cell>
          <cell r="E32007" t="str">
            <v>District 4</v>
          </cell>
          <cell r="F32007" t="str">
            <v>Water</v>
          </cell>
        </row>
        <row r="32008">
          <cell r="B32008">
            <v>344614.06</v>
          </cell>
          <cell r="C32008">
            <v>2015</v>
          </cell>
          <cell r="D32008" t="str">
            <v>679240  600240 - R&amp;M Vehicles to Operating</v>
          </cell>
          <cell r="E32008" t="str">
            <v>District 4</v>
          </cell>
          <cell r="F32008" t="str">
            <v>Water</v>
          </cell>
        </row>
        <row r="32009">
          <cell r="B32009">
            <v>80358.45</v>
          </cell>
          <cell r="C32009">
            <v>2015</v>
          </cell>
          <cell r="D32009" t="str">
            <v>679240  600240 - R&amp;M Vehicles to Operating</v>
          </cell>
          <cell r="E32009" t="str">
            <v>District 4</v>
          </cell>
          <cell r="F32009" t="str">
            <v>Water</v>
          </cell>
        </row>
        <row r="32010">
          <cell r="B32010">
            <v>1033139</v>
          </cell>
          <cell r="C32010">
            <v>2015</v>
          </cell>
          <cell r="D32010" t="str">
            <v>679240  600240 - R&amp;M Vehicles to Operating</v>
          </cell>
          <cell r="E32010" t="str">
            <v>District 8</v>
          </cell>
          <cell r="F32010" t="str">
            <v>Water</v>
          </cell>
        </row>
        <row r="32011">
          <cell r="B32011">
            <v>0</v>
          </cell>
          <cell r="C32011">
            <v>2015</v>
          </cell>
          <cell r="D32011" t="str">
            <v>679240  600240 - R&amp;M Vehicles to Operating</v>
          </cell>
          <cell r="E32011" t="str">
            <v>District 6</v>
          </cell>
          <cell r="F32011" t="str">
            <v>Water</v>
          </cell>
        </row>
        <row r="32012">
          <cell r="B32012">
            <v>0</v>
          </cell>
          <cell r="C32012">
            <v>2015</v>
          </cell>
          <cell r="D32012" t="str">
            <v>679240  600240 - R&amp;M Vehicles to Operating</v>
          </cell>
          <cell r="E32012" t="str">
            <v>District 6</v>
          </cell>
          <cell r="F32012" t="str">
            <v>Water</v>
          </cell>
        </row>
        <row r="32013">
          <cell r="B32013">
            <v>338503.28</v>
          </cell>
          <cell r="C32013">
            <v>2015</v>
          </cell>
          <cell r="D32013" t="str">
            <v>679240  600240 - R&amp;M Vehicles to Operating</v>
          </cell>
          <cell r="E32013" t="str">
            <v>District 6</v>
          </cell>
          <cell r="F32013" t="str">
            <v>Water</v>
          </cell>
        </row>
        <row r="32014">
          <cell r="B32014">
            <v>284067.44</v>
          </cell>
          <cell r="C32014">
            <v>2015</v>
          </cell>
          <cell r="D32014" t="str">
            <v>679240  600240 - R&amp;M Vehicles to Operating</v>
          </cell>
          <cell r="E32014" t="str">
            <v>District 6</v>
          </cell>
          <cell r="F32014" t="str">
            <v>Water</v>
          </cell>
        </row>
        <row r="32015">
          <cell r="B32015">
            <v>516096.99</v>
          </cell>
          <cell r="C32015">
            <v>2015</v>
          </cell>
          <cell r="D32015" t="str">
            <v>679240  600240 - R&amp;M Vehicles to Operating</v>
          </cell>
          <cell r="E32015" t="str">
            <v>District 6</v>
          </cell>
          <cell r="F32015" t="str">
            <v>Water</v>
          </cell>
        </row>
        <row r="32016">
          <cell r="B32016">
            <v>184235.58</v>
          </cell>
          <cell r="C32016">
            <v>2015</v>
          </cell>
          <cell r="D32016" t="str">
            <v>679240  600240 - R&amp;M Vehicles to Operating</v>
          </cell>
          <cell r="E32016" t="str">
            <v>District 6</v>
          </cell>
          <cell r="F32016" t="str">
            <v>Water</v>
          </cell>
        </row>
        <row r="32017">
          <cell r="B32017">
            <v>36.200000000000003</v>
          </cell>
          <cell r="C32017">
            <v>2015</v>
          </cell>
          <cell r="D32017" t="str">
            <v>679240  600240 - R&amp;M Vehicles to Operating</v>
          </cell>
          <cell r="E32017" t="str">
            <v>District 8</v>
          </cell>
          <cell r="F32017" t="str">
            <v>Water</v>
          </cell>
        </row>
        <row r="32018">
          <cell r="B32018">
            <v>12.36</v>
          </cell>
          <cell r="C32018">
            <v>2015</v>
          </cell>
          <cell r="D32018" t="str">
            <v>679240  600240 - R&amp;M Vehicles to Operating</v>
          </cell>
          <cell r="E32018" t="str">
            <v>District 8</v>
          </cell>
          <cell r="F32018" t="str">
            <v>Water</v>
          </cell>
        </row>
        <row r="32019">
          <cell r="B32019">
            <v>63911.93</v>
          </cell>
          <cell r="C32019">
            <v>2015</v>
          </cell>
          <cell r="D32019" t="str">
            <v>679240  600240 - R&amp;M Vehicles to Operating</v>
          </cell>
          <cell r="E32019" t="str">
            <v>District 8</v>
          </cell>
          <cell r="F32019" t="str">
            <v>Water</v>
          </cell>
        </row>
        <row r="32020">
          <cell r="B32020">
            <v>583</v>
          </cell>
          <cell r="C32020">
            <v>2015</v>
          </cell>
          <cell r="D32020" t="str">
            <v>679240  600240 - R&amp;M Vehicles to Operating</v>
          </cell>
          <cell r="E32020" t="str">
            <v>District 8</v>
          </cell>
          <cell r="F32020" t="str">
            <v>Water</v>
          </cell>
        </row>
        <row r="32021">
          <cell r="B32021">
            <v>2323313.7799999998</v>
          </cell>
          <cell r="C32021">
            <v>2015</v>
          </cell>
          <cell r="D32021" t="str">
            <v>679240  600240 - R&amp;M Vehicles to Operating</v>
          </cell>
          <cell r="E32021" t="str">
            <v>District 8</v>
          </cell>
          <cell r="F32021" t="str">
            <v>Water</v>
          </cell>
        </row>
        <row r="32022">
          <cell r="B32022">
            <v>46142.69</v>
          </cell>
          <cell r="C32022">
            <v>2015</v>
          </cell>
          <cell r="D32022" t="str">
            <v>679240  600240 - R&amp;M Vehicles to Operating</v>
          </cell>
          <cell r="E32022" t="str">
            <v>Logistics</v>
          </cell>
          <cell r="F32022" t="str">
            <v>Water</v>
          </cell>
        </row>
        <row r="32023">
          <cell r="B32023">
            <v>32232.89</v>
          </cell>
          <cell r="C32023">
            <v>2015</v>
          </cell>
          <cell r="D32023" t="str">
            <v>679240  600240 - R&amp;M Vehicles to Operating</v>
          </cell>
          <cell r="E32023" t="str">
            <v>Informal Settlements</v>
          </cell>
          <cell r="F32023" t="str">
            <v>Sewer</v>
          </cell>
        </row>
        <row r="32024">
          <cell r="B32024">
            <v>0</v>
          </cell>
          <cell r="C32024">
            <v>2015</v>
          </cell>
          <cell r="D32024" t="str">
            <v>679240  600240 - R&amp;M Vehicles to Operating</v>
          </cell>
          <cell r="E32024" t="str">
            <v>Planning &amp; Design</v>
          </cell>
          <cell r="F32024" t="str">
            <v>Sewer</v>
          </cell>
        </row>
        <row r="32025">
          <cell r="B32025">
            <v>374633.78</v>
          </cell>
          <cell r="C32025">
            <v>2015</v>
          </cell>
          <cell r="D32025" t="str">
            <v>679240  600240 - R&amp;M Vehicles to Operating</v>
          </cell>
          <cell r="E32025" t="str">
            <v>Informal Settlements</v>
          </cell>
          <cell r="F32025" t="str">
            <v>Sewer</v>
          </cell>
        </row>
        <row r="32026">
          <cell r="B32026">
            <v>2514319.09</v>
          </cell>
          <cell r="C32026">
            <v>2015</v>
          </cell>
          <cell r="D32026" t="str">
            <v>679240  600240 - R&amp;M Vehicles to Operating</v>
          </cell>
          <cell r="E32026" t="str">
            <v>Logistics</v>
          </cell>
          <cell r="F32026" t="str">
            <v>Sewer</v>
          </cell>
        </row>
        <row r="32027">
          <cell r="B32027">
            <v>650.76</v>
          </cell>
          <cell r="C32027">
            <v>2015</v>
          </cell>
          <cell r="D32027" t="str">
            <v>679240  600240 - R&amp;M Vehicles to Operating</v>
          </cell>
          <cell r="E32027" t="str">
            <v>Logistics</v>
          </cell>
          <cell r="F32027" t="str">
            <v>Sewer</v>
          </cell>
        </row>
        <row r="32028">
          <cell r="B32028">
            <v>5203.8</v>
          </cell>
          <cell r="C32028">
            <v>2015</v>
          </cell>
          <cell r="D32028" t="str">
            <v>679240  600240 - R&amp;M Vehicles to Operating</v>
          </cell>
          <cell r="E32028" t="str">
            <v>Logistics</v>
          </cell>
          <cell r="F32028" t="str">
            <v>Sewer</v>
          </cell>
        </row>
        <row r="32029">
          <cell r="B32029">
            <v>974770.45</v>
          </cell>
          <cell r="C32029">
            <v>2015</v>
          </cell>
          <cell r="D32029" t="str">
            <v>679240  600240 - R&amp;M Vehicles to Operating</v>
          </cell>
          <cell r="E32029" t="str">
            <v>District 1</v>
          </cell>
          <cell r="F32029" t="str">
            <v>Sewer</v>
          </cell>
        </row>
        <row r="32030">
          <cell r="B32030">
            <v>1109.7</v>
          </cell>
          <cell r="C32030">
            <v>2015</v>
          </cell>
          <cell r="D32030" t="str">
            <v>679240  600240 - R&amp;M Vehicles to Operating</v>
          </cell>
          <cell r="E32030" t="str">
            <v>District 1</v>
          </cell>
          <cell r="F32030" t="str">
            <v>Sewer</v>
          </cell>
        </row>
        <row r="32031">
          <cell r="B32031">
            <v>1089072.6299999999</v>
          </cell>
          <cell r="C32031">
            <v>2015</v>
          </cell>
          <cell r="D32031" t="str">
            <v>679240  600240 - R&amp;M Vehicles to Operating</v>
          </cell>
          <cell r="E32031" t="str">
            <v>District 7</v>
          </cell>
          <cell r="F32031" t="str">
            <v>Sewer</v>
          </cell>
        </row>
        <row r="32032">
          <cell r="B32032">
            <v>292791.53999999998</v>
          </cell>
          <cell r="C32032">
            <v>2015</v>
          </cell>
          <cell r="D32032" t="str">
            <v>679240  600240 - R&amp;M Vehicles to Operating</v>
          </cell>
          <cell r="E32032" t="str">
            <v>District 6</v>
          </cell>
          <cell r="F32032" t="str">
            <v>Sewer</v>
          </cell>
        </row>
        <row r="32033">
          <cell r="B32033">
            <v>153867.34</v>
          </cell>
          <cell r="C32033">
            <v>2015</v>
          </cell>
          <cell r="D32033" t="str">
            <v>679240  600240 - R&amp;M Vehicles to Operating</v>
          </cell>
          <cell r="E32033" t="str">
            <v>District 3</v>
          </cell>
          <cell r="F32033" t="str">
            <v>Sewer</v>
          </cell>
        </row>
        <row r="32034">
          <cell r="B32034">
            <v>178870</v>
          </cell>
          <cell r="C32034">
            <v>2015</v>
          </cell>
          <cell r="D32034" t="str">
            <v>679240  600240 - R&amp;M Vehicles to Operating</v>
          </cell>
          <cell r="E32034" t="str">
            <v>District 4</v>
          </cell>
          <cell r="F32034" t="str">
            <v>Sewer</v>
          </cell>
        </row>
        <row r="32035">
          <cell r="B32035">
            <v>277536.15999999997</v>
          </cell>
          <cell r="C32035">
            <v>2015</v>
          </cell>
          <cell r="D32035" t="str">
            <v>679240  600240 - R&amp;M Vehicles to Operating</v>
          </cell>
          <cell r="E32035" t="str">
            <v>District 4</v>
          </cell>
          <cell r="F32035" t="str">
            <v>Sewer</v>
          </cell>
        </row>
        <row r="32036">
          <cell r="B32036">
            <v>2177.2800000000002</v>
          </cell>
          <cell r="C32036">
            <v>2015</v>
          </cell>
          <cell r="D32036" t="str">
            <v>679240  600240 - R&amp;M Vehicles to Operating</v>
          </cell>
          <cell r="E32036" t="str">
            <v>District 4</v>
          </cell>
          <cell r="F32036" t="str">
            <v>Sewer</v>
          </cell>
        </row>
        <row r="32037">
          <cell r="B32037">
            <v>56200.41</v>
          </cell>
          <cell r="C32037">
            <v>2015</v>
          </cell>
          <cell r="D32037" t="str">
            <v>679240  600240 - R&amp;M Vehicles to Operating</v>
          </cell>
          <cell r="E32037" t="str">
            <v>District 4</v>
          </cell>
          <cell r="F32037" t="str">
            <v>Sewer</v>
          </cell>
        </row>
        <row r="32038">
          <cell r="B32038">
            <v>353340.95</v>
          </cell>
          <cell r="C32038">
            <v>2015</v>
          </cell>
          <cell r="D32038" t="str">
            <v>679240  600240 - R&amp;M Vehicles to Operating</v>
          </cell>
          <cell r="E32038" t="str">
            <v>District 7</v>
          </cell>
          <cell r="F32038" t="str">
            <v>Sewer</v>
          </cell>
        </row>
        <row r="32039">
          <cell r="B32039">
            <v>133103.45000000001</v>
          </cell>
          <cell r="C32039">
            <v>2015</v>
          </cell>
          <cell r="D32039" t="str">
            <v>679240  600240 - R&amp;M Vehicles to Operating</v>
          </cell>
          <cell r="E32039" t="str">
            <v>District 6</v>
          </cell>
          <cell r="F32039" t="str">
            <v>Sewer</v>
          </cell>
        </row>
        <row r="32040">
          <cell r="B32040">
            <v>299617.25</v>
          </cell>
          <cell r="C32040">
            <v>2015</v>
          </cell>
          <cell r="D32040" t="str">
            <v>679240  600240 - R&amp;M Vehicles to Operating</v>
          </cell>
          <cell r="E32040" t="str">
            <v>District 6</v>
          </cell>
          <cell r="F32040" t="str">
            <v>Sewer</v>
          </cell>
        </row>
        <row r="32041">
          <cell r="B32041">
            <v>94441.33</v>
          </cell>
          <cell r="C32041">
            <v>2015</v>
          </cell>
          <cell r="D32041" t="str">
            <v>679240  600240 - R&amp;M Vehicles to Operating</v>
          </cell>
          <cell r="E32041" t="str">
            <v>District 6</v>
          </cell>
          <cell r="F32041" t="str">
            <v>Sewer</v>
          </cell>
        </row>
        <row r="32042">
          <cell r="B32042">
            <v>216645.56</v>
          </cell>
          <cell r="C32042">
            <v>2015</v>
          </cell>
          <cell r="D32042" t="str">
            <v>679240  600240 - R&amp;M Vehicles to Operating</v>
          </cell>
          <cell r="E32042" t="str">
            <v>District 6</v>
          </cell>
          <cell r="F32042" t="str">
            <v>Sewer</v>
          </cell>
        </row>
        <row r="32043">
          <cell r="B32043">
            <v>931.5</v>
          </cell>
          <cell r="C32043">
            <v>2015</v>
          </cell>
          <cell r="D32043" t="str">
            <v>679240  600240 - R&amp;M Vehicles to Operating</v>
          </cell>
          <cell r="E32043" t="str">
            <v>District 7</v>
          </cell>
          <cell r="F32043" t="str">
            <v>Sewer</v>
          </cell>
        </row>
        <row r="32044">
          <cell r="B32044">
            <v>824.7</v>
          </cell>
          <cell r="C32044">
            <v>2015</v>
          </cell>
          <cell r="D32044" t="str">
            <v>679240  600240 - R&amp;M Vehicles to Operating</v>
          </cell>
          <cell r="E32044" t="str">
            <v>District 7</v>
          </cell>
          <cell r="F32044" t="str">
            <v>Sewer</v>
          </cell>
        </row>
        <row r="32045">
          <cell r="B32045">
            <v>1673509.46</v>
          </cell>
          <cell r="C32045">
            <v>2015</v>
          </cell>
          <cell r="D32045" t="str">
            <v>679240  600240 - R&amp;M Vehicles to Operating</v>
          </cell>
          <cell r="E32045" t="str">
            <v>District 7</v>
          </cell>
          <cell r="F32045" t="str">
            <v>Sewer</v>
          </cell>
        </row>
        <row r="32046">
          <cell r="B32046">
            <v>564.98</v>
          </cell>
          <cell r="C32046">
            <v>2015</v>
          </cell>
          <cell r="D32046" t="str">
            <v>679240  600240 - R&amp;M Vehicles to Operating</v>
          </cell>
          <cell r="E32046" t="str">
            <v>Logistics</v>
          </cell>
          <cell r="F32046" t="str">
            <v>Water</v>
          </cell>
        </row>
        <row r="32047">
          <cell r="B32047">
            <v>16211.56</v>
          </cell>
          <cell r="C32047">
            <v>2015</v>
          </cell>
          <cell r="D32047" t="str">
            <v>679240  600240 - R&amp;M Vehicles to Operating</v>
          </cell>
          <cell r="E32047" t="str">
            <v>Informal Settlements</v>
          </cell>
          <cell r="F32047" t="str">
            <v>Water</v>
          </cell>
        </row>
        <row r="32048">
          <cell r="B32048">
            <v>10716.3</v>
          </cell>
          <cell r="C32048">
            <v>2015</v>
          </cell>
          <cell r="D32048" t="str">
            <v>679240  600240 - R&amp;M Vehicles to Operating</v>
          </cell>
          <cell r="E32048" t="str">
            <v>Planning &amp; Design</v>
          </cell>
          <cell r="F32048" t="str">
            <v>Water</v>
          </cell>
        </row>
        <row r="32049">
          <cell r="B32049">
            <v>254.38</v>
          </cell>
          <cell r="C32049">
            <v>2015</v>
          </cell>
          <cell r="D32049" t="str">
            <v>679240  600240 - R&amp;M Vehicles to Operating</v>
          </cell>
          <cell r="E32049" t="str">
            <v>TOC</v>
          </cell>
          <cell r="F32049" t="str">
            <v>Water</v>
          </cell>
        </row>
        <row r="32050">
          <cell r="B32050">
            <v>164188.42000000001</v>
          </cell>
          <cell r="C32050">
            <v>2015</v>
          </cell>
          <cell r="D32050" t="str">
            <v>679240  600240 - R&amp;M Vehicles to Operating</v>
          </cell>
          <cell r="E32050" t="str">
            <v>Informal Settlements</v>
          </cell>
          <cell r="F32050" t="str">
            <v>Water</v>
          </cell>
        </row>
        <row r="32051">
          <cell r="B32051">
            <v>9326.34</v>
          </cell>
          <cell r="C32051">
            <v>2015</v>
          </cell>
          <cell r="D32051" t="str">
            <v>679240  600240 - R&amp;M Vehicles to Operating</v>
          </cell>
          <cell r="E32051" t="str">
            <v>Logistics</v>
          </cell>
          <cell r="F32051" t="str">
            <v>Water</v>
          </cell>
        </row>
        <row r="32052">
          <cell r="B32052">
            <v>12172.58</v>
          </cell>
          <cell r="C32052">
            <v>2015</v>
          </cell>
          <cell r="D32052" t="str">
            <v>700065  Communication</v>
          </cell>
          <cell r="E32052" t="str">
            <v>District 4</v>
          </cell>
          <cell r="F32052" t="str">
            <v>Water</v>
          </cell>
        </row>
        <row r="32053">
          <cell r="B32053">
            <v>17593.14</v>
          </cell>
          <cell r="C32053">
            <v>2015</v>
          </cell>
          <cell r="D32053" t="str">
            <v>700065  Communication</v>
          </cell>
          <cell r="E32053" t="str">
            <v>District 4</v>
          </cell>
          <cell r="F32053" t="str">
            <v>Water</v>
          </cell>
        </row>
        <row r="32054">
          <cell r="B32054">
            <v>18100.97</v>
          </cell>
          <cell r="C32054">
            <v>2015</v>
          </cell>
          <cell r="D32054" t="str">
            <v>700065  Communication</v>
          </cell>
          <cell r="E32054" t="str">
            <v>District 4</v>
          </cell>
          <cell r="F32054" t="str">
            <v>Water</v>
          </cell>
        </row>
        <row r="32055">
          <cell r="B32055">
            <v>7630.22</v>
          </cell>
          <cell r="C32055">
            <v>2015</v>
          </cell>
          <cell r="D32055" t="str">
            <v>700065  Communication</v>
          </cell>
          <cell r="E32055" t="str">
            <v>District 4</v>
          </cell>
          <cell r="F32055" t="str">
            <v>Water</v>
          </cell>
        </row>
        <row r="32056">
          <cell r="B32056">
            <v>15253.19</v>
          </cell>
          <cell r="C32056">
            <v>2015</v>
          </cell>
          <cell r="D32056" t="str">
            <v>700065  Communication</v>
          </cell>
          <cell r="E32056" t="str">
            <v>District 4</v>
          </cell>
          <cell r="F32056" t="str">
            <v>Water</v>
          </cell>
        </row>
        <row r="32057">
          <cell r="B32057">
            <v>7976.71</v>
          </cell>
          <cell r="C32057">
            <v>2015</v>
          </cell>
          <cell r="D32057" t="str">
            <v>700065  Communication</v>
          </cell>
          <cell r="E32057" t="str">
            <v>District 4</v>
          </cell>
          <cell r="F32057" t="str">
            <v>Water</v>
          </cell>
        </row>
        <row r="32058">
          <cell r="B32058">
            <v>13623.86</v>
          </cell>
          <cell r="C32058">
            <v>2015</v>
          </cell>
          <cell r="D32058" t="str">
            <v>700065  Communication</v>
          </cell>
          <cell r="E32058" t="str">
            <v>District 3</v>
          </cell>
          <cell r="F32058" t="str">
            <v>Water</v>
          </cell>
        </row>
        <row r="32059">
          <cell r="B32059">
            <v>7788.04</v>
          </cell>
          <cell r="C32059">
            <v>2015</v>
          </cell>
          <cell r="D32059" t="str">
            <v>700065  Communication</v>
          </cell>
          <cell r="E32059" t="str">
            <v>District 3</v>
          </cell>
          <cell r="F32059" t="str">
            <v>Water</v>
          </cell>
        </row>
        <row r="32060">
          <cell r="B32060">
            <v>10402.19</v>
          </cell>
          <cell r="C32060">
            <v>2015</v>
          </cell>
          <cell r="D32060" t="str">
            <v>700065  Communication</v>
          </cell>
          <cell r="E32060" t="str">
            <v>District 3</v>
          </cell>
          <cell r="F32060" t="str">
            <v>Water</v>
          </cell>
        </row>
        <row r="32061">
          <cell r="B32061">
            <v>10213.52</v>
          </cell>
          <cell r="C32061">
            <v>2015</v>
          </cell>
          <cell r="D32061" t="str">
            <v>700065  Communication</v>
          </cell>
          <cell r="E32061" t="str">
            <v>District 3</v>
          </cell>
          <cell r="F32061" t="str">
            <v>Water</v>
          </cell>
        </row>
        <row r="32062">
          <cell r="B32062">
            <v>10028.35</v>
          </cell>
          <cell r="C32062">
            <v>2015</v>
          </cell>
          <cell r="D32062" t="str">
            <v>700065  Communication</v>
          </cell>
          <cell r="E32062" t="str">
            <v>District 6</v>
          </cell>
          <cell r="F32062" t="str">
            <v>Water</v>
          </cell>
        </row>
        <row r="32063">
          <cell r="B32063">
            <v>16903.66</v>
          </cell>
          <cell r="C32063">
            <v>2015</v>
          </cell>
          <cell r="D32063" t="str">
            <v>700065  Communication</v>
          </cell>
          <cell r="E32063" t="str">
            <v>District 8</v>
          </cell>
          <cell r="F32063" t="str">
            <v>Water</v>
          </cell>
        </row>
        <row r="32064">
          <cell r="B32064">
            <v>10748.69</v>
          </cell>
          <cell r="C32064">
            <v>2015</v>
          </cell>
          <cell r="D32064" t="str">
            <v>700065  Communication</v>
          </cell>
          <cell r="E32064" t="str">
            <v>District 8</v>
          </cell>
          <cell r="F32064" t="str">
            <v>Water</v>
          </cell>
        </row>
        <row r="32065">
          <cell r="B32065">
            <v>10024.83</v>
          </cell>
          <cell r="C32065">
            <v>2015</v>
          </cell>
          <cell r="D32065" t="str">
            <v>700065  Communication</v>
          </cell>
          <cell r="E32065" t="str">
            <v>District 6</v>
          </cell>
          <cell r="F32065" t="str">
            <v>Water</v>
          </cell>
        </row>
        <row r="32066">
          <cell r="B32066">
            <v>7630.22</v>
          </cell>
          <cell r="C32066">
            <v>2015</v>
          </cell>
          <cell r="D32066" t="str">
            <v>700065  Communication</v>
          </cell>
          <cell r="E32066" t="str">
            <v>TOC</v>
          </cell>
          <cell r="F32066" t="str">
            <v>Water</v>
          </cell>
        </row>
        <row r="32067">
          <cell r="B32067">
            <v>7630.22</v>
          </cell>
          <cell r="C32067">
            <v>2015</v>
          </cell>
          <cell r="D32067" t="str">
            <v>700065  Communication</v>
          </cell>
          <cell r="E32067" t="str">
            <v>District 1</v>
          </cell>
          <cell r="F32067" t="str">
            <v>Water</v>
          </cell>
        </row>
        <row r="32068">
          <cell r="B32068">
            <v>22046.48</v>
          </cell>
          <cell r="C32068">
            <v>2015</v>
          </cell>
          <cell r="D32068" t="str">
            <v>700065  Communication</v>
          </cell>
          <cell r="E32068" t="str">
            <v>District 1</v>
          </cell>
          <cell r="F32068" t="str">
            <v>Water</v>
          </cell>
        </row>
        <row r="32069">
          <cell r="B32069">
            <v>7630.22</v>
          </cell>
          <cell r="C32069">
            <v>2015</v>
          </cell>
          <cell r="D32069" t="str">
            <v>700065  Communication</v>
          </cell>
          <cell r="E32069" t="str">
            <v>District 1</v>
          </cell>
          <cell r="F32069" t="str">
            <v>Water</v>
          </cell>
        </row>
        <row r="32070">
          <cell r="B32070">
            <v>14213.69</v>
          </cell>
          <cell r="C32070">
            <v>2015</v>
          </cell>
          <cell r="D32070" t="str">
            <v>700065  Communication</v>
          </cell>
          <cell r="E32070" t="str">
            <v>District 1</v>
          </cell>
          <cell r="F32070" t="str">
            <v>Water</v>
          </cell>
        </row>
        <row r="32071">
          <cell r="B32071">
            <v>9805.31</v>
          </cell>
          <cell r="C32071">
            <v>2015</v>
          </cell>
          <cell r="D32071" t="str">
            <v>700065  Communication</v>
          </cell>
          <cell r="E32071" t="str">
            <v>District 1</v>
          </cell>
          <cell r="F32071" t="str">
            <v>Water</v>
          </cell>
        </row>
        <row r="32072">
          <cell r="B32072">
            <v>13781.7</v>
          </cell>
          <cell r="C32072">
            <v>2015</v>
          </cell>
          <cell r="D32072" t="str">
            <v>700065  Communication</v>
          </cell>
          <cell r="E32072" t="str">
            <v>Logistics</v>
          </cell>
          <cell r="F32072" t="str">
            <v>Water</v>
          </cell>
        </row>
        <row r="32073">
          <cell r="B32073">
            <v>7630.22</v>
          </cell>
          <cell r="C32073">
            <v>2015</v>
          </cell>
          <cell r="D32073" t="str">
            <v>700065  Communication</v>
          </cell>
          <cell r="E32073" t="str">
            <v>Logistics</v>
          </cell>
          <cell r="F32073" t="str">
            <v>Water</v>
          </cell>
        </row>
        <row r="32074">
          <cell r="B32074">
            <v>10848.33</v>
          </cell>
          <cell r="C32074">
            <v>2015</v>
          </cell>
          <cell r="D32074" t="str">
            <v>700065  Communication</v>
          </cell>
          <cell r="E32074" t="str">
            <v>Logistics</v>
          </cell>
          <cell r="F32074" t="str">
            <v>Water</v>
          </cell>
        </row>
        <row r="32075">
          <cell r="B32075">
            <v>7630.22</v>
          </cell>
          <cell r="C32075">
            <v>2015</v>
          </cell>
          <cell r="D32075" t="str">
            <v>700065  Communication</v>
          </cell>
          <cell r="E32075" t="str">
            <v>Logistics</v>
          </cell>
          <cell r="F32075" t="str">
            <v>Water</v>
          </cell>
        </row>
        <row r="32076">
          <cell r="B32076">
            <v>18917.419999999998</v>
          </cell>
          <cell r="C32076">
            <v>2015</v>
          </cell>
          <cell r="D32076" t="str">
            <v>700065  Communication</v>
          </cell>
          <cell r="E32076" t="str">
            <v>Logistics</v>
          </cell>
          <cell r="F32076" t="str">
            <v>Water</v>
          </cell>
        </row>
        <row r="32077">
          <cell r="B32077">
            <v>7630.22</v>
          </cell>
          <cell r="C32077">
            <v>2015</v>
          </cell>
          <cell r="D32077" t="str">
            <v>700065  Communication</v>
          </cell>
          <cell r="E32077" t="str">
            <v>Logistics</v>
          </cell>
          <cell r="F32077" t="str">
            <v>Water</v>
          </cell>
        </row>
        <row r="32078">
          <cell r="B32078">
            <v>7788.04</v>
          </cell>
          <cell r="C32078">
            <v>2015</v>
          </cell>
          <cell r="D32078" t="str">
            <v>700065  Communication</v>
          </cell>
          <cell r="E32078" t="str">
            <v>District 8</v>
          </cell>
          <cell r="F32078" t="str">
            <v>Water</v>
          </cell>
        </row>
        <row r="32079">
          <cell r="B32079">
            <v>7630.22</v>
          </cell>
          <cell r="C32079">
            <v>2015</v>
          </cell>
          <cell r="D32079" t="str">
            <v>700065  Communication</v>
          </cell>
          <cell r="E32079" t="e">
            <v>#N/A</v>
          </cell>
          <cell r="F32079" t="str">
            <v>Sewer</v>
          </cell>
        </row>
        <row r="32080">
          <cell r="B32080">
            <v>7630.22</v>
          </cell>
          <cell r="C32080">
            <v>2015</v>
          </cell>
          <cell r="D32080" t="str">
            <v>700065  Communication</v>
          </cell>
          <cell r="E32080" t="e">
            <v>#N/A</v>
          </cell>
          <cell r="F32080" t="str">
            <v>Sewer</v>
          </cell>
        </row>
        <row r="32081">
          <cell r="B32081">
            <v>7630.22</v>
          </cell>
          <cell r="C32081">
            <v>2015</v>
          </cell>
          <cell r="D32081" t="str">
            <v>700065  Communication</v>
          </cell>
          <cell r="E32081" t="str">
            <v>District 8</v>
          </cell>
          <cell r="F32081" t="str">
            <v>Water</v>
          </cell>
        </row>
        <row r="32082">
          <cell r="B32082">
            <v>7630.22</v>
          </cell>
          <cell r="C32082">
            <v>2015</v>
          </cell>
          <cell r="D32082" t="str">
            <v>700065  Communication</v>
          </cell>
          <cell r="E32082" t="str">
            <v>District 8</v>
          </cell>
          <cell r="F32082" t="str">
            <v>Water</v>
          </cell>
        </row>
        <row r="32083">
          <cell r="B32083">
            <v>98089.06</v>
          </cell>
          <cell r="C32083">
            <v>2015</v>
          </cell>
          <cell r="D32083" t="str">
            <v>700065  Communication</v>
          </cell>
          <cell r="E32083" t="str">
            <v>District 8</v>
          </cell>
          <cell r="F32083" t="str">
            <v>Water</v>
          </cell>
        </row>
        <row r="32084">
          <cell r="B32084">
            <v>7630.22</v>
          </cell>
          <cell r="C32084">
            <v>2015</v>
          </cell>
          <cell r="D32084" t="str">
            <v>700065  Communication</v>
          </cell>
          <cell r="E32084" t="str">
            <v>District 8</v>
          </cell>
          <cell r="F32084" t="str">
            <v>Water</v>
          </cell>
        </row>
        <row r="32085">
          <cell r="B32085">
            <v>7630.22</v>
          </cell>
          <cell r="C32085">
            <v>2015</v>
          </cell>
          <cell r="D32085" t="str">
            <v>700065  Communication</v>
          </cell>
          <cell r="E32085" t="str">
            <v>District 8</v>
          </cell>
          <cell r="F32085" t="str">
            <v>Water</v>
          </cell>
        </row>
        <row r="32086">
          <cell r="B32086">
            <v>13750.79</v>
          </cell>
          <cell r="C32086">
            <v>2015</v>
          </cell>
          <cell r="D32086" t="str">
            <v>700065  Communication</v>
          </cell>
          <cell r="E32086" t="str">
            <v>District 8</v>
          </cell>
          <cell r="F32086" t="str">
            <v>Water</v>
          </cell>
        </row>
        <row r="32087">
          <cell r="B32087">
            <v>27944.01</v>
          </cell>
          <cell r="C32087">
            <v>2015</v>
          </cell>
          <cell r="D32087" t="str">
            <v>700065  Communication</v>
          </cell>
          <cell r="E32087" t="str">
            <v>District 8</v>
          </cell>
          <cell r="F32087" t="str">
            <v>Water</v>
          </cell>
        </row>
        <row r="32088">
          <cell r="B32088">
            <v>8103.68</v>
          </cell>
          <cell r="C32088">
            <v>2015</v>
          </cell>
          <cell r="D32088" t="str">
            <v>700065  Communication</v>
          </cell>
          <cell r="E32088" t="str">
            <v>District 8</v>
          </cell>
          <cell r="F32088" t="str">
            <v>Water</v>
          </cell>
        </row>
        <row r="32089">
          <cell r="B32089">
            <v>7788.04</v>
          </cell>
          <cell r="C32089">
            <v>2015</v>
          </cell>
          <cell r="D32089" t="str">
            <v>700065  Communication</v>
          </cell>
          <cell r="E32089" t="str">
            <v>District 8</v>
          </cell>
          <cell r="F32089" t="str">
            <v>Water</v>
          </cell>
        </row>
        <row r="32090">
          <cell r="B32090">
            <v>26931.84</v>
          </cell>
          <cell r="C32090">
            <v>2015</v>
          </cell>
          <cell r="D32090" t="str">
            <v>700065  Communication</v>
          </cell>
          <cell r="E32090" t="str">
            <v>District 8</v>
          </cell>
          <cell r="F32090" t="str">
            <v>Water</v>
          </cell>
        </row>
        <row r="32091">
          <cell r="B32091">
            <v>15253.19</v>
          </cell>
          <cell r="C32091">
            <v>2015</v>
          </cell>
          <cell r="D32091" t="str">
            <v>700065  Communication</v>
          </cell>
          <cell r="E32091" t="str">
            <v>District 8</v>
          </cell>
          <cell r="F32091" t="str">
            <v>Water</v>
          </cell>
        </row>
        <row r="32092">
          <cell r="B32092">
            <v>15991.15</v>
          </cell>
          <cell r="C32092">
            <v>2015</v>
          </cell>
          <cell r="D32092" t="str">
            <v>700065  Communication</v>
          </cell>
          <cell r="E32092" t="str">
            <v>District 6</v>
          </cell>
          <cell r="F32092" t="str">
            <v>Water</v>
          </cell>
        </row>
        <row r="32093">
          <cell r="B32093">
            <v>14601.6</v>
          </cell>
          <cell r="C32093">
            <v>2015</v>
          </cell>
          <cell r="D32093" t="str">
            <v>700065  Communication</v>
          </cell>
          <cell r="E32093" t="str">
            <v>District 6</v>
          </cell>
          <cell r="F32093" t="str">
            <v>Water</v>
          </cell>
        </row>
        <row r="32094">
          <cell r="B32094">
            <v>10467.48</v>
          </cell>
          <cell r="C32094">
            <v>2015</v>
          </cell>
          <cell r="D32094" t="str">
            <v>700065  Communication</v>
          </cell>
          <cell r="E32094" t="str">
            <v>District 6</v>
          </cell>
          <cell r="F32094" t="str">
            <v>Water</v>
          </cell>
        </row>
        <row r="32095">
          <cell r="B32095">
            <v>7630.22</v>
          </cell>
          <cell r="C32095">
            <v>2015</v>
          </cell>
          <cell r="D32095" t="str">
            <v>700065  Communication</v>
          </cell>
          <cell r="E32095" t="str">
            <v>District 6</v>
          </cell>
          <cell r="F32095" t="str">
            <v>Water</v>
          </cell>
        </row>
        <row r="32096">
          <cell r="B32096">
            <v>8134.54</v>
          </cell>
          <cell r="C32096">
            <v>2015</v>
          </cell>
          <cell r="D32096" t="str">
            <v>700065  Communication</v>
          </cell>
          <cell r="E32096" t="str">
            <v>District 6</v>
          </cell>
          <cell r="F32096" t="str">
            <v>Water</v>
          </cell>
        </row>
        <row r="32097">
          <cell r="B32097">
            <v>19195.13</v>
          </cell>
          <cell r="C32097">
            <v>2015</v>
          </cell>
          <cell r="D32097" t="str">
            <v>700065  Communication</v>
          </cell>
          <cell r="E32097" t="str">
            <v>District 6</v>
          </cell>
          <cell r="F32097" t="str">
            <v>Water</v>
          </cell>
        </row>
        <row r="32098">
          <cell r="B32098">
            <v>8481.0400000000009</v>
          </cell>
          <cell r="C32098">
            <v>2015</v>
          </cell>
          <cell r="D32098" t="str">
            <v>700065  Communication</v>
          </cell>
          <cell r="E32098" t="str">
            <v>District 6</v>
          </cell>
          <cell r="F32098" t="str">
            <v>Water</v>
          </cell>
        </row>
        <row r="32099">
          <cell r="B32099">
            <v>7630.22</v>
          </cell>
          <cell r="C32099">
            <v>2015</v>
          </cell>
          <cell r="D32099" t="str">
            <v>700065  Communication</v>
          </cell>
          <cell r="E32099" t="str">
            <v>District 8</v>
          </cell>
          <cell r="F32099" t="str">
            <v>Water</v>
          </cell>
        </row>
        <row r="32100">
          <cell r="B32100">
            <v>7630.22</v>
          </cell>
          <cell r="C32100">
            <v>2015</v>
          </cell>
          <cell r="D32100" t="str">
            <v>700065  Communication</v>
          </cell>
          <cell r="E32100" t="str">
            <v>District 8</v>
          </cell>
          <cell r="F32100" t="str">
            <v>Water</v>
          </cell>
        </row>
        <row r="32101">
          <cell r="B32101">
            <v>7630.22</v>
          </cell>
          <cell r="C32101">
            <v>2015</v>
          </cell>
          <cell r="D32101" t="str">
            <v>700065  Communication</v>
          </cell>
          <cell r="E32101" t="str">
            <v>District 8</v>
          </cell>
          <cell r="F32101" t="str">
            <v>Water</v>
          </cell>
        </row>
        <row r="32102">
          <cell r="B32102">
            <v>7630.22</v>
          </cell>
          <cell r="C32102">
            <v>2015</v>
          </cell>
          <cell r="D32102" t="str">
            <v>700065  Communication</v>
          </cell>
          <cell r="E32102" t="str">
            <v>District 8</v>
          </cell>
          <cell r="F32102" t="str">
            <v>Water</v>
          </cell>
        </row>
        <row r="32103">
          <cell r="B32103">
            <v>7630.22</v>
          </cell>
          <cell r="C32103">
            <v>2015</v>
          </cell>
          <cell r="D32103" t="str">
            <v>700065  Communication</v>
          </cell>
          <cell r="E32103" t="str">
            <v>District 1</v>
          </cell>
          <cell r="F32103" t="str">
            <v>Water</v>
          </cell>
        </row>
        <row r="32104">
          <cell r="B32104">
            <v>7976.71</v>
          </cell>
          <cell r="C32104">
            <v>2015</v>
          </cell>
          <cell r="D32104" t="str">
            <v>700065  Communication</v>
          </cell>
          <cell r="E32104" t="str">
            <v>District 8</v>
          </cell>
          <cell r="F32104" t="str">
            <v>Water</v>
          </cell>
        </row>
        <row r="32105">
          <cell r="B32105">
            <v>13054.3</v>
          </cell>
          <cell r="C32105">
            <v>2015</v>
          </cell>
          <cell r="D32105" t="str">
            <v>700065  Communication</v>
          </cell>
          <cell r="E32105" t="str">
            <v>Logistics</v>
          </cell>
          <cell r="F32105" t="str">
            <v>Water</v>
          </cell>
        </row>
        <row r="32106">
          <cell r="B32106">
            <v>7630.22</v>
          </cell>
          <cell r="C32106">
            <v>2015</v>
          </cell>
          <cell r="D32106" t="str">
            <v>700065  Communication</v>
          </cell>
          <cell r="E32106" t="str">
            <v>District 4</v>
          </cell>
          <cell r="F32106" t="str">
            <v>Sewer</v>
          </cell>
        </row>
        <row r="32107">
          <cell r="B32107">
            <v>15544.98</v>
          </cell>
          <cell r="C32107">
            <v>2015</v>
          </cell>
          <cell r="D32107" t="str">
            <v>700065  Communication</v>
          </cell>
          <cell r="E32107" t="str">
            <v>District 4</v>
          </cell>
          <cell r="F32107" t="str">
            <v>Sewer</v>
          </cell>
        </row>
        <row r="32108">
          <cell r="B32108">
            <v>17438.830000000002</v>
          </cell>
          <cell r="C32108">
            <v>2015</v>
          </cell>
          <cell r="D32108" t="str">
            <v>700065  Communication</v>
          </cell>
          <cell r="E32108" t="str">
            <v>District 4</v>
          </cell>
          <cell r="F32108" t="str">
            <v>Sewer</v>
          </cell>
        </row>
        <row r="32109">
          <cell r="B32109">
            <v>7630.22</v>
          </cell>
          <cell r="C32109">
            <v>2015</v>
          </cell>
          <cell r="D32109" t="str">
            <v>700065  Communication</v>
          </cell>
          <cell r="E32109" t="str">
            <v>District 3</v>
          </cell>
          <cell r="F32109" t="str">
            <v>Sewer</v>
          </cell>
        </row>
        <row r="32110">
          <cell r="B32110">
            <v>7630.22</v>
          </cell>
          <cell r="C32110">
            <v>2015</v>
          </cell>
          <cell r="D32110" t="str">
            <v>700065  Communication</v>
          </cell>
          <cell r="E32110" t="str">
            <v>District 3</v>
          </cell>
          <cell r="F32110" t="str">
            <v>Sewer</v>
          </cell>
        </row>
        <row r="32111">
          <cell r="B32111">
            <v>12711.32</v>
          </cell>
          <cell r="C32111">
            <v>2015</v>
          </cell>
          <cell r="D32111" t="str">
            <v>700065  Communication</v>
          </cell>
          <cell r="E32111" t="str">
            <v>District 3</v>
          </cell>
          <cell r="F32111" t="str">
            <v>Sewer</v>
          </cell>
        </row>
        <row r="32112">
          <cell r="B32112">
            <v>7788.04</v>
          </cell>
          <cell r="C32112">
            <v>2015</v>
          </cell>
          <cell r="D32112" t="str">
            <v>700065  Communication</v>
          </cell>
          <cell r="E32112" t="str">
            <v>TOC</v>
          </cell>
          <cell r="F32112" t="str">
            <v>Sewer</v>
          </cell>
        </row>
        <row r="32113">
          <cell r="B32113">
            <v>7630.22</v>
          </cell>
          <cell r="C32113">
            <v>2015</v>
          </cell>
          <cell r="D32113" t="str">
            <v>700065  Communication</v>
          </cell>
          <cell r="E32113" t="str">
            <v>District 7</v>
          </cell>
          <cell r="F32113" t="str">
            <v>Sewer</v>
          </cell>
        </row>
        <row r="32114">
          <cell r="B32114">
            <v>7630.22</v>
          </cell>
          <cell r="C32114">
            <v>2015</v>
          </cell>
          <cell r="D32114" t="str">
            <v>700065  Communication</v>
          </cell>
          <cell r="E32114" t="str">
            <v>District 7</v>
          </cell>
          <cell r="F32114" t="str">
            <v>Sewer</v>
          </cell>
        </row>
        <row r="32115">
          <cell r="B32115">
            <v>9712.74</v>
          </cell>
          <cell r="C32115">
            <v>2015</v>
          </cell>
          <cell r="D32115" t="str">
            <v>700065  Communication</v>
          </cell>
          <cell r="E32115" t="str">
            <v>District 6</v>
          </cell>
          <cell r="F32115" t="str">
            <v>Sewer</v>
          </cell>
        </row>
        <row r="32116">
          <cell r="B32116">
            <v>16337.63</v>
          </cell>
          <cell r="C32116">
            <v>2015</v>
          </cell>
          <cell r="D32116" t="str">
            <v>700065  Communication</v>
          </cell>
          <cell r="E32116" t="str">
            <v>District 7</v>
          </cell>
          <cell r="F32116" t="str">
            <v>Sewer</v>
          </cell>
        </row>
        <row r="32117">
          <cell r="B32117">
            <v>7630.22</v>
          </cell>
          <cell r="C32117">
            <v>2015</v>
          </cell>
          <cell r="D32117" t="str">
            <v>700065  Communication</v>
          </cell>
          <cell r="E32117" t="str">
            <v>District 1</v>
          </cell>
          <cell r="F32117" t="str">
            <v>Sewer</v>
          </cell>
        </row>
        <row r="32118">
          <cell r="B32118">
            <v>7630.22</v>
          </cell>
          <cell r="C32118">
            <v>2015</v>
          </cell>
          <cell r="D32118" t="str">
            <v>700065  Communication</v>
          </cell>
          <cell r="E32118" t="str">
            <v>District 1</v>
          </cell>
          <cell r="F32118" t="str">
            <v>Sewer</v>
          </cell>
        </row>
        <row r="32119">
          <cell r="B32119">
            <v>22485.54</v>
          </cell>
          <cell r="C32119">
            <v>2015</v>
          </cell>
          <cell r="D32119" t="str">
            <v>700065  Communication</v>
          </cell>
          <cell r="E32119" t="str">
            <v>District 1</v>
          </cell>
          <cell r="F32119" t="str">
            <v>Sewer</v>
          </cell>
        </row>
        <row r="32120">
          <cell r="B32120">
            <v>7630.22</v>
          </cell>
          <cell r="C32120">
            <v>2015</v>
          </cell>
          <cell r="D32120" t="str">
            <v>700065  Communication</v>
          </cell>
          <cell r="E32120" t="str">
            <v>Logistics</v>
          </cell>
          <cell r="F32120" t="str">
            <v>Sewer</v>
          </cell>
        </row>
        <row r="32121">
          <cell r="B32121">
            <v>7630.22</v>
          </cell>
          <cell r="C32121">
            <v>2015</v>
          </cell>
          <cell r="D32121" t="str">
            <v>700065  Communication</v>
          </cell>
          <cell r="E32121" t="str">
            <v>Logistics</v>
          </cell>
          <cell r="F32121" t="str">
            <v>Sewer</v>
          </cell>
        </row>
        <row r="32122">
          <cell r="B32122">
            <v>7630.22</v>
          </cell>
          <cell r="C32122">
            <v>2015</v>
          </cell>
          <cell r="D32122" t="str">
            <v>700065  Communication</v>
          </cell>
          <cell r="E32122" t="str">
            <v>Logistics</v>
          </cell>
          <cell r="F32122" t="str">
            <v>Sewer</v>
          </cell>
        </row>
        <row r="32123">
          <cell r="B32123">
            <v>7630.22</v>
          </cell>
          <cell r="C32123">
            <v>2015</v>
          </cell>
          <cell r="D32123" t="str">
            <v>700065  Communication</v>
          </cell>
          <cell r="E32123" t="str">
            <v>Logistics</v>
          </cell>
          <cell r="F32123" t="str">
            <v>Sewer</v>
          </cell>
        </row>
        <row r="32124">
          <cell r="B32124">
            <v>7630.22</v>
          </cell>
          <cell r="C32124">
            <v>2015</v>
          </cell>
          <cell r="D32124" t="str">
            <v>700065  Communication</v>
          </cell>
          <cell r="E32124" t="str">
            <v>Logistics</v>
          </cell>
          <cell r="F32124" t="str">
            <v>Sewer</v>
          </cell>
        </row>
        <row r="32125">
          <cell r="B32125">
            <v>7630.22</v>
          </cell>
          <cell r="C32125">
            <v>2015</v>
          </cell>
          <cell r="D32125" t="str">
            <v>700065  Communication</v>
          </cell>
          <cell r="E32125" t="str">
            <v>Logistics</v>
          </cell>
          <cell r="F32125" t="str">
            <v>Sewer</v>
          </cell>
        </row>
        <row r="32126">
          <cell r="B32126">
            <v>7630.22</v>
          </cell>
          <cell r="C32126">
            <v>2015</v>
          </cell>
          <cell r="D32126" t="str">
            <v>700065  Communication</v>
          </cell>
          <cell r="E32126" t="str">
            <v>Logistics</v>
          </cell>
          <cell r="F32126" t="str">
            <v>Sewer</v>
          </cell>
        </row>
        <row r="32127">
          <cell r="B32127">
            <v>10055.700000000001</v>
          </cell>
          <cell r="C32127">
            <v>2015</v>
          </cell>
          <cell r="D32127" t="str">
            <v>700065  Communication</v>
          </cell>
          <cell r="E32127" t="str">
            <v>Informal Settlements</v>
          </cell>
          <cell r="F32127" t="str">
            <v>Sewer</v>
          </cell>
        </row>
        <row r="32128">
          <cell r="B32128">
            <v>7630.22</v>
          </cell>
          <cell r="C32128">
            <v>2015</v>
          </cell>
          <cell r="D32128" t="str">
            <v>700065  Communication</v>
          </cell>
          <cell r="E32128" t="str">
            <v>TOC</v>
          </cell>
          <cell r="F32128" t="str">
            <v>Sewer</v>
          </cell>
        </row>
        <row r="32129">
          <cell r="B32129">
            <v>7630.22</v>
          </cell>
          <cell r="C32129">
            <v>2015</v>
          </cell>
          <cell r="D32129" t="str">
            <v>700065  Communication</v>
          </cell>
          <cell r="E32129" t="str">
            <v>Planning &amp; Design</v>
          </cell>
          <cell r="F32129" t="str">
            <v>Sewer</v>
          </cell>
        </row>
        <row r="32130">
          <cell r="B32130">
            <v>7630.22</v>
          </cell>
          <cell r="C32130">
            <v>2015</v>
          </cell>
          <cell r="D32130" t="str">
            <v>700065  Communication</v>
          </cell>
          <cell r="E32130" t="str">
            <v>Planning &amp; Design</v>
          </cell>
          <cell r="F32130" t="str">
            <v>Sewer</v>
          </cell>
        </row>
        <row r="32131">
          <cell r="B32131">
            <v>7630.22</v>
          </cell>
          <cell r="C32131">
            <v>2015</v>
          </cell>
          <cell r="D32131" t="str">
            <v>700065  Communication</v>
          </cell>
          <cell r="E32131" t="str">
            <v>Informal Settlements</v>
          </cell>
          <cell r="F32131" t="str">
            <v>Sewer</v>
          </cell>
        </row>
        <row r="32132">
          <cell r="B32132">
            <v>7630.22</v>
          </cell>
          <cell r="C32132">
            <v>2015</v>
          </cell>
          <cell r="D32132" t="str">
            <v>700065  Communication</v>
          </cell>
          <cell r="E32132" t="str">
            <v>District 4</v>
          </cell>
          <cell r="F32132" t="str">
            <v>Sewer</v>
          </cell>
        </row>
        <row r="32133">
          <cell r="B32133">
            <v>7630.22</v>
          </cell>
          <cell r="C32133">
            <v>2015</v>
          </cell>
          <cell r="D32133" t="str">
            <v>700065  Communication</v>
          </cell>
          <cell r="E32133" t="str">
            <v>Logistics</v>
          </cell>
          <cell r="F32133" t="str">
            <v>Water</v>
          </cell>
        </row>
        <row r="32134">
          <cell r="B32134">
            <v>12103.83</v>
          </cell>
          <cell r="C32134">
            <v>2015</v>
          </cell>
          <cell r="D32134" t="str">
            <v>700065  Communication</v>
          </cell>
          <cell r="E32134" t="str">
            <v>Logistics</v>
          </cell>
          <cell r="F32134" t="str">
            <v>Water</v>
          </cell>
        </row>
        <row r="32135">
          <cell r="B32135">
            <v>16230.95</v>
          </cell>
          <cell r="C32135">
            <v>2015</v>
          </cell>
          <cell r="D32135" t="str">
            <v>700065  Communication</v>
          </cell>
          <cell r="E32135" t="str">
            <v>TOC</v>
          </cell>
          <cell r="F32135" t="str">
            <v>Water</v>
          </cell>
        </row>
        <row r="32136">
          <cell r="B32136">
            <v>16450.509999999998</v>
          </cell>
          <cell r="C32136">
            <v>2015</v>
          </cell>
          <cell r="D32136" t="str">
            <v>700065  Communication</v>
          </cell>
          <cell r="E32136" t="str">
            <v>Informal Settlements</v>
          </cell>
          <cell r="F32136" t="str">
            <v>Water</v>
          </cell>
        </row>
        <row r="32137">
          <cell r="B32137">
            <v>27318.87</v>
          </cell>
          <cell r="C32137">
            <v>2015</v>
          </cell>
          <cell r="D32137" t="str">
            <v>700065  Communication</v>
          </cell>
          <cell r="E32137" t="str">
            <v>TOC</v>
          </cell>
          <cell r="F32137" t="str">
            <v>Water</v>
          </cell>
        </row>
        <row r="32138">
          <cell r="B32138">
            <v>7630.22</v>
          </cell>
          <cell r="C32138">
            <v>2015</v>
          </cell>
          <cell r="D32138" t="str">
            <v>700065  Communication</v>
          </cell>
          <cell r="E32138" t="str">
            <v>Planning &amp; Design</v>
          </cell>
          <cell r="F32138" t="str">
            <v>Water</v>
          </cell>
        </row>
        <row r="32139">
          <cell r="B32139">
            <v>12769.5</v>
          </cell>
          <cell r="C32139">
            <v>2015</v>
          </cell>
          <cell r="D32139" t="str">
            <v>700065  Communication</v>
          </cell>
          <cell r="E32139" t="str">
            <v>Informal Settlements</v>
          </cell>
          <cell r="F32139" t="str">
            <v>Water</v>
          </cell>
        </row>
        <row r="32140">
          <cell r="B32140">
            <v>11095.22</v>
          </cell>
          <cell r="C32140">
            <v>2015</v>
          </cell>
          <cell r="D32140" t="str">
            <v>700065  Communication</v>
          </cell>
          <cell r="E32140" t="str">
            <v>Logistics</v>
          </cell>
          <cell r="F32140" t="str">
            <v>Water</v>
          </cell>
        </row>
        <row r="32141">
          <cell r="B32141">
            <v>7630.22</v>
          </cell>
          <cell r="C32141">
            <v>2015</v>
          </cell>
          <cell r="D32141" t="str">
            <v>700065  Communication</v>
          </cell>
          <cell r="E32141" t="str">
            <v>District 7</v>
          </cell>
          <cell r="F32141" t="str">
            <v>Sewer</v>
          </cell>
        </row>
        <row r="32142">
          <cell r="B32142">
            <v>7630.22</v>
          </cell>
          <cell r="C32142">
            <v>2015</v>
          </cell>
          <cell r="D32142" t="str">
            <v>700065  Communication</v>
          </cell>
          <cell r="E32142" t="str">
            <v>District 7</v>
          </cell>
          <cell r="F32142" t="str">
            <v>Sewer</v>
          </cell>
        </row>
        <row r="32143">
          <cell r="B32143">
            <v>7788.04</v>
          </cell>
          <cell r="C32143">
            <v>2015</v>
          </cell>
          <cell r="D32143" t="str">
            <v>700065  Communication</v>
          </cell>
          <cell r="E32143" t="str">
            <v>District 7</v>
          </cell>
          <cell r="F32143" t="str">
            <v>Sewer</v>
          </cell>
        </row>
        <row r="32144">
          <cell r="B32144">
            <v>7630.22</v>
          </cell>
          <cell r="C32144">
            <v>2015</v>
          </cell>
          <cell r="D32144" t="str">
            <v>700065  Communication</v>
          </cell>
          <cell r="E32144" t="str">
            <v>District 7</v>
          </cell>
          <cell r="F32144" t="str">
            <v>Sewer</v>
          </cell>
        </row>
        <row r="32145">
          <cell r="B32145">
            <v>7630.22</v>
          </cell>
          <cell r="C32145">
            <v>2015</v>
          </cell>
          <cell r="D32145" t="str">
            <v>700065  Communication</v>
          </cell>
          <cell r="E32145" t="str">
            <v>District 7</v>
          </cell>
          <cell r="F32145" t="str">
            <v>Sewer</v>
          </cell>
        </row>
        <row r="32146">
          <cell r="B32146">
            <v>7630.22</v>
          </cell>
          <cell r="C32146">
            <v>2015</v>
          </cell>
          <cell r="D32146" t="str">
            <v>700065  Communication</v>
          </cell>
          <cell r="E32146" t="str">
            <v>District 7</v>
          </cell>
          <cell r="F32146" t="str">
            <v>Sewer</v>
          </cell>
        </row>
        <row r="32147">
          <cell r="B32147">
            <v>13150.39</v>
          </cell>
          <cell r="C32147">
            <v>2015</v>
          </cell>
          <cell r="D32147" t="str">
            <v>700065  Communication</v>
          </cell>
          <cell r="E32147" t="str">
            <v>District 6</v>
          </cell>
          <cell r="F32147" t="str">
            <v>Sewer</v>
          </cell>
        </row>
        <row r="32148">
          <cell r="B32148">
            <v>7630.22</v>
          </cell>
          <cell r="C32148">
            <v>2015</v>
          </cell>
          <cell r="D32148" t="str">
            <v>700065  Communication</v>
          </cell>
          <cell r="E32148" t="str">
            <v>District 6</v>
          </cell>
          <cell r="F32148" t="str">
            <v>Sewer</v>
          </cell>
        </row>
        <row r="32149">
          <cell r="B32149">
            <v>7630.22</v>
          </cell>
          <cell r="C32149">
            <v>2015</v>
          </cell>
          <cell r="D32149" t="str">
            <v>700065  Communication</v>
          </cell>
          <cell r="E32149" t="str">
            <v>District 6</v>
          </cell>
          <cell r="F32149" t="str">
            <v>Sewer</v>
          </cell>
        </row>
        <row r="32150">
          <cell r="B32150">
            <v>9397.11</v>
          </cell>
          <cell r="C32150">
            <v>2015</v>
          </cell>
          <cell r="D32150" t="str">
            <v>700065  Communication</v>
          </cell>
          <cell r="E32150" t="str">
            <v>District 6</v>
          </cell>
          <cell r="F32150" t="str">
            <v>Sewer</v>
          </cell>
        </row>
        <row r="32151">
          <cell r="B32151">
            <v>9397.11</v>
          </cell>
          <cell r="C32151">
            <v>2015</v>
          </cell>
          <cell r="D32151" t="str">
            <v>700065  Communication</v>
          </cell>
          <cell r="E32151" t="str">
            <v>District 6</v>
          </cell>
          <cell r="F32151" t="str">
            <v>Sewer</v>
          </cell>
        </row>
        <row r="32152">
          <cell r="B32152">
            <v>7630.22</v>
          </cell>
          <cell r="C32152">
            <v>2015</v>
          </cell>
          <cell r="D32152" t="str">
            <v>700065  Communication</v>
          </cell>
          <cell r="E32152" t="str">
            <v>District 6</v>
          </cell>
          <cell r="F32152" t="str">
            <v>Sewer</v>
          </cell>
        </row>
        <row r="32153">
          <cell r="B32153">
            <v>7630.22</v>
          </cell>
          <cell r="C32153">
            <v>2015</v>
          </cell>
          <cell r="D32153" t="str">
            <v>700065  Communication</v>
          </cell>
          <cell r="E32153" t="str">
            <v>District 7</v>
          </cell>
          <cell r="F32153" t="str">
            <v>Sewer</v>
          </cell>
        </row>
        <row r="32154">
          <cell r="B32154">
            <v>7630.22</v>
          </cell>
          <cell r="C32154">
            <v>2015</v>
          </cell>
          <cell r="D32154" t="str">
            <v>700065  Communication</v>
          </cell>
          <cell r="E32154" t="str">
            <v>District 7</v>
          </cell>
          <cell r="F32154" t="str">
            <v>Sewer</v>
          </cell>
        </row>
        <row r="32155">
          <cell r="B32155">
            <v>7630.22</v>
          </cell>
          <cell r="C32155">
            <v>2015</v>
          </cell>
          <cell r="D32155" t="str">
            <v>700065  Communication</v>
          </cell>
          <cell r="E32155" t="str">
            <v>District 7</v>
          </cell>
          <cell r="F32155" t="str">
            <v>Sewer</v>
          </cell>
        </row>
        <row r="32156">
          <cell r="B32156">
            <v>7630.22</v>
          </cell>
          <cell r="C32156">
            <v>2015</v>
          </cell>
          <cell r="D32156" t="str">
            <v>700065  Communication</v>
          </cell>
          <cell r="E32156" t="str">
            <v>District 7</v>
          </cell>
          <cell r="F32156" t="str">
            <v>Sewer</v>
          </cell>
        </row>
        <row r="32157">
          <cell r="B32157">
            <v>11510.46</v>
          </cell>
          <cell r="C32157">
            <v>2015</v>
          </cell>
          <cell r="D32157" t="str">
            <v>700065  Communication</v>
          </cell>
          <cell r="E32157" t="str">
            <v>District 7</v>
          </cell>
          <cell r="F32157" t="str">
            <v>Sewer</v>
          </cell>
        </row>
        <row r="32158">
          <cell r="B32158">
            <v>12014.79</v>
          </cell>
          <cell r="C32158">
            <v>2015</v>
          </cell>
          <cell r="D32158" t="str">
            <v>700065  Communication</v>
          </cell>
          <cell r="E32158" t="str">
            <v>District 4</v>
          </cell>
          <cell r="F32158" t="str">
            <v>Sewer</v>
          </cell>
        </row>
        <row r="32159">
          <cell r="B32159">
            <v>29941.42</v>
          </cell>
          <cell r="C32159">
            <v>2015</v>
          </cell>
          <cell r="D32159" t="str">
            <v>700395  Mayoral Administration</v>
          </cell>
          <cell r="E32159" t="str">
            <v>District 4</v>
          </cell>
          <cell r="F32159" t="str">
            <v>Water</v>
          </cell>
        </row>
        <row r="32160">
          <cell r="B32160">
            <v>29941.42</v>
          </cell>
          <cell r="C32160">
            <v>2015</v>
          </cell>
          <cell r="D32160" t="str">
            <v>700395  Mayoral Administration</v>
          </cell>
          <cell r="E32160" t="str">
            <v>District 4</v>
          </cell>
          <cell r="F32160" t="str">
            <v>Water</v>
          </cell>
        </row>
        <row r="32161">
          <cell r="B32161">
            <v>29941.42</v>
          </cell>
          <cell r="C32161">
            <v>2015</v>
          </cell>
          <cell r="D32161" t="str">
            <v>700395  Mayoral Administration</v>
          </cell>
          <cell r="E32161" t="str">
            <v>District 4</v>
          </cell>
          <cell r="F32161" t="str">
            <v>Water</v>
          </cell>
        </row>
        <row r="32162">
          <cell r="B32162">
            <v>29941.42</v>
          </cell>
          <cell r="C32162">
            <v>2015</v>
          </cell>
          <cell r="D32162" t="str">
            <v>700395  Mayoral Administration</v>
          </cell>
          <cell r="E32162" t="str">
            <v>District 4</v>
          </cell>
          <cell r="F32162" t="str">
            <v>Water</v>
          </cell>
        </row>
        <row r="32163">
          <cell r="B32163">
            <v>29941.42</v>
          </cell>
          <cell r="C32163">
            <v>2015</v>
          </cell>
          <cell r="D32163" t="str">
            <v>700395  Mayoral Administration</v>
          </cell>
          <cell r="E32163" t="str">
            <v>District 4</v>
          </cell>
          <cell r="F32163" t="str">
            <v>Water</v>
          </cell>
        </row>
        <row r="32164">
          <cell r="B32164">
            <v>29941.42</v>
          </cell>
          <cell r="C32164">
            <v>2015</v>
          </cell>
          <cell r="D32164" t="str">
            <v>700395  Mayoral Administration</v>
          </cell>
          <cell r="E32164" t="str">
            <v>District 4</v>
          </cell>
          <cell r="F32164" t="str">
            <v>Water</v>
          </cell>
        </row>
        <row r="32165">
          <cell r="B32165">
            <v>29941.42</v>
          </cell>
          <cell r="C32165">
            <v>2015</v>
          </cell>
          <cell r="D32165" t="str">
            <v>700395  Mayoral Administration</v>
          </cell>
          <cell r="E32165" t="str">
            <v>District 3</v>
          </cell>
          <cell r="F32165" t="str">
            <v>Water</v>
          </cell>
        </row>
        <row r="32166">
          <cell r="B32166">
            <v>29941.42</v>
          </cell>
          <cell r="C32166">
            <v>2015</v>
          </cell>
          <cell r="D32166" t="str">
            <v>700395  Mayoral Administration</v>
          </cell>
          <cell r="E32166" t="str">
            <v>District 3</v>
          </cell>
          <cell r="F32166" t="str">
            <v>Water</v>
          </cell>
        </row>
        <row r="32167">
          <cell r="B32167">
            <v>29941.42</v>
          </cell>
          <cell r="C32167">
            <v>2015</v>
          </cell>
          <cell r="D32167" t="str">
            <v>700395  Mayoral Administration</v>
          </cell>
          <cell r="E32167" t="str">
            <v>District 3</v>
          </cell>
          <cell r="F32167" t="str">
            <v>Water</v>
          </cell>
        </row>
        <row r="32168">
          <cell r="B32168">
            <v>29941.42</v>
          </cell>
          <cell r="C32168">
            <v>2015</v>
          </cell>
          <cell r="D32168" t="str">
            <v>700395  Mayoral Administration</v>
          </cell>
          <cell r="E32168" t="str">
            <v>District 3</v>
          </cell>
          <cell r="F32168" t="str">
            <v>Water</v>
          </cell>
        </row>
        <row r="32169">
          <cell r="B32169">
            <v>29941.42</v>
          </cell>
          <cell r="C32169">
            <v>2015</v>
          </cell>
          <cell r="D32169" t="str">
            <v>700395  Mayoral Administration</v>
          </cell>
          <cell r="E32169" t="str">
            <v>District 6</v>
          </cell>
          <cell r="F32169" t="str">
            <v>Water</v>
          </cell>
        </row>
        <row r="32170">
          <cell r="B32170">
            <v>29941.42</v>
          </cell>
          <cell r="C32170">
            <v>2015</v>
          </cell>
          <cell r="D32170" t="str">
            <v>700395  Mayoral Administration</v>
          </cell>
          <cell r="E32170" t="str">
            <v>District 8</v>
          </cell>
          <cell r="F32170" t="str">
            <v>Water</v>
          </cell>
        </row>
        <row r="32171">
          <cell r="B32171">
            <v>29941.42</v>
          </cell>
          <cell r="C32171">
            <v>2015</v>
          </cell>
          <cell r="D32171" t="str">
            <v>700395  Mayoral Administration</v>
          </cell>
          <cell r="E32171" t="str">
            <v>District 8</v>
          </cell>
          <cell r="F32171" t="str">
            <v>Water</v>
          </cell>
        </row>
        <row r="32172">
          <cell r="B32172">
            <v>29941.42</v>
          </cell>
          <cell r="C32172">
            <v>2015</v>
          </cell>
          <cell r="D32172" t="str">
            <v>700395  Mayoral Administration</v>
          </cell>
          <cell r="E32172" t="str">
            <v>District 6</v>
          </cell>
          <cell r="F32172" t="str">
            <v>Water</v>
          </cell>
        </row>
        <row r="32173">
          <cell r="B32173">
            <v>29941.42</v>
          </cell>
          <cell r="C32173">
            <v>2015</v>
          </cell>
          <cell r="D32173" t="str">
            <v>700395  Mayoral Administration</v>
          </cell>
          <cell r="E32173" t="str">
            <v>TOC</v>
          </cell>
          <cell r="F32173" t="str">
            <v>Water</v>
          </cell>
        </row>
        <row r="32174">
          <cell r="B32174">
            <v>29941.42</v>
          </cell>
          <cell r="C32174">
            <v>2015</v>
          </cell>
          <cell r="D32174" t="str">
            <v>700395  Mayoral Administration</v>
          </cell>
          <cell r="E32174" t="str">
            <v>District 1</v>
          </cell>
          <cell r="F32174" t="str">
            <v>Water</v>
          </cell>
        </row>
        <row r="32175">
          <cell r="B32175">
            <v>29941.42</v>
          </cell>
          <cell r="C32175">
            <v>2015</v>
          </cell>
          <cell r="D32175" t="str">
            <v>700395  Mayoral Administration</v>
          </cell>
          <cell r="E32175" t="str">
            <v>District 1</v>
          </cell>
          <cell r="F32175" t="str">
            <v>Water</v>
          </cell>
        </row>
        <row r="32176">
          <cell r="B32176">
            <v>29941.42</v>
          </cell>
          <cell r="C32176">
            <v>2015</v>
          </cell>
          <cell r="D32176" t="str">
            <v>700395  Mayoral Administration</v>
          </cell>
          <cell r="E32176" t="str">
            <v>District 1</v>
          </cell>
          <cell r="F32176" t="str">
            <v>Water</v>
          </cell>
        </row>
        <row r="32177">
          <cell r="B32177">
            <v>29941.42</v>
          </cell>
          <cell r="C32177">
            <v>2015</v>
          </cell>
          <cell r="D32177" t="str">
            <v>700395  Mayoral Administration</v>
          </cell>
          <cell r="E32177" t="str">
            <v>District 1</v>
          </cell>
          <cell r="F32177" t="str">
            <v>Water</v>
          </cell>
        </row>
        <row r="32178">
          <cell r="B32178">
            <v>29941.42</v>
          </cell>
          <cell r="C32178">
            <v>2015</v>
          </cell>
          <cell r="D32178" t="str">
            <v>700395  Mayoral Administration</v>
          </cell>
          <cell r="E32178" t="str">
            <v>District 1</v>
          </cell>
          <cell r="F32178" t="str">
            <v>Water</v>
          </cell>
        </row>
        <row r="32179">
          <cell r="B32179">
            <v>29941.42</v>
          </cell>
          <cell r="C32179">
            <v>2015</v>
          </cell>
          <cell r="D32179" t="str">
            <v>700395  Mayoral Administration</v>
          </cell>
          <cell r="E32179" t="str">
            <v>Logistics</v>
          </cell>
          <cell r="F32179" t="str">
            <v>Water</v>
          </cell>
        </row>
        <row r="32180">
          <cell r="B32180">
            <v>29941.42</v>
          </cell>
          <cell r="C32180">
            <v>2015</v>
          </cell>
          <cell r="D32180" t="str">
            <v>700395  Mayoral Administration</v>
          </cell>
          <cell r="E32180" t="str">
            <v>Logistics</v>
          </cell>
          <cell r="F32180" t="str">
            <v>Water</v>
          </cell>
        </row>
        <row r="32181">
          <cell r="B32181">
            <v>29941.42</v>
          </cell>
          <cell r="C32181">
            <v>2015</v>
          </cell>
          <cell r="D32181" t="str">
            <v>700395  Mayoral Administration</v>
          </cell>
          <cell r="E32181" t="str">
            <v>Logistics</v>
          </cell>
          <cell r="F32181" t="str">
            <v>Water</v>
          </cell>
        </row>
        <row r="32182">
          <cell r="B32182">
            <v>29941.42</v>
          </cell>
          <cell r="C32182">
            <v>2015</v>
          </cell>
          <cell r="D32182" t="str">
            <v>700395  Mayoral Administration</v>
          </cell>
          <cell r="E32182" t="str">
            <v>Logistics</v>
          </cell>
          <cell r="F32182" t="str">
            <v>Water</v>
          </cell>
        </row>
        <row r="32183">
          <cell r="B32183">
            <v>29941.42</v>
          </cell>
          <cell r="C32183">
            <v>2015</v>
          </cell>
          <cell r="D32183" t="str">
            <v>700395  Mayoral Administration</v>
          </cell>
          <cell r="E32183" t="str">
            <v>Logistics</v>
          </cell>
          <cell r="F32183" t="str">
            <v>Water</v>
          </cell>
        </row>
        <row r="32184">
          <cell r="B32184">
            <v>29941.42</v>
          </cell>
          <cell r="C32184">
            <v>2015</v>
          </cell>
          <cell r="D32184" t="str">
            <v>700395  Mayoral Administration</v>
          </cell>
          <cell r="E32184" t="str">
            <v>Logistics</v>
          </cell>
          <cell r="F32184" t="str">
            <v>Water</v>
          </cell>
        </row>
        <row r="32185">
          <cell r="B32185">
            <v>29941.42</v>
          </cell>
          <cell r="C32185">
            <v>2015</v>
          </cell>
          <cell r="D32185" t="str">
            <v>700395  Mayoral Administration</v>
          </cell>
          <cell r="E32185" t="str">
            <v>District 8</v>
          </cell>
          <cell r="F32185" t="str">
            <v>Water</v>
          </cell>
        </row>
        <row r="32186">
          <cell r="B32186">
            <v>29941.42</v>
          </cell>
          <cell r="C32186">
            <v>2015</v>
          </cell>
          <cell r="D32186" t="str">
            <v>700395  Mayoral Administration</v>
          </cell>
          <cell r="E32186" t="e">
            <v>#N/A</v>
          </cell>
          <cell r="F32186" t="str">
            <v>Sewer</v>
          </cell>
        </row>
        <row r="32187">
          <cell r="B32187">
            <v>29941.42</v>
          </cell>
          <cell r="C32187">
            <v>2015</v>
          </cell>
          <cell r="D32187" t="str">
            <v>700395  Mayoral Administration</v>
          </cell>
          <cell r="E32187" t="e">
            <v>#N/A</v>
          </cell>
          <cell r="F32187" t="str">
            <v>Sewer</v>
          </cell>
        </row>
        <row r="32188">
          <cell r="B32188">
            <v>29941.42</v>
          </cell>
          <cell r="C32188">
            <v>2015</v>
          </cell>
          <cell r="D32188" t="str">
            <v>700395  Mayoral Administration</v>
          </cell>
          <cell r="E32188" t="str">
            <v>District 8</v>
          </cell>
          <cell r="F32188" t="str">
            <v>Water</v>
          </cell>
        </row>
        <row r="32189">
          <cell r="B32189">
            <v>29941.42</v>
          </cell>
          <cell r="C32189">
            <v>2015</v>
          </cell>
          <cell r="D32189" t="str">
            <v>700395  Mayoral Administration</v>
          </cell>
          <cell r="E32189" t="str">
            <v>District 8</v>
          </cell>
          <cell r="F32189" t="str">
            <v>Water</v>
          </cell>
        </row>
        <row r="32190">
          <cell r="B32190">
            <v>29941.42</v>
          </cell>
          <cell r="C32190">
            <v>2015</v>
          </cell>
          <cell r="D32190" t="str">
            <v>700395  Mayoral Administration</v>
          </cell>
          <cell r="E32190" t="str">
            <v>District 8</v>
          </cell>
          <cell r="F32190" t="str">
            <v>Water</v>
          </cell>
        </row>
        <row r="32191">
          <cell r="B32191">
            <v>29941.42</v>
          </cell>
          <cell r="C32191">
            <v>2015</v>
          </cell>
          <cell r="D32191" t="str">
            <v>700395  Mayoral Administration</v>
          </cell>
          <cell r="E32191" t="str">
            <v>District 8</v>
          </cell>
          <cell r="F32191" t="str">
            <v>Water</v>
          </cell>
        </row>
        <row r="32192">
          <cell r="B32192">
            <v>29941.42</v>
          </cell>
          <cell r="C32192">
            <v>2015</v>
          </cell>
          <cell r="D32192" t="str">
            <v>700395  Mayoral Administration</v>
          </cell>
          <cell r="E32192" t="str">
            <v>District 8</v>
          </cell>
          <cell r="F32192" t="str">
            <v>Water</v>
          </cell>
        </row>
        <row r="32193">
          <cell r="B32193">
            <v>29941.42</v>
          </cell>
          <cell r="C32193">
            <v>2015</v>
          </cell>
          <cell r="D32193" t="str">
            <v>700395  Mayoral Administration</v>
          </cell>
          <cell r="E32193" t="str">
            <v>District 8</v>
          </cell>
          <cell r="F32193" t="str">
            <v>Water</v>
          </cell>
        </row>
        <row r="32194">
          <cell r="B32194">
            <v>29941.42</v>
          </cell>
          <cell r="C32194">
            <v>2015</v>
          </cell>
          <cell r="D32194" t="str">
            <v>700395  Mayoral Administration</v>
          </cell>
          <cell r="E32194" t="str">
            <v>District 8</v>
          </cell>
          <cell r="F32194" t="str">
            <v>Water</v>
          </cell>
        </row>
        <row r="32195">
          <cell r="B32195">
            <v>29941.42</v>
          </cell>
          <cell r="C32195">
            <v>2015</v>
          </cell>
          <cell r="D32195" t="str">
            <v>700395  Mayoral Administration</v>
          </cell>
          <cell r="E32195" t="str">
            <v>District 8</v>
          </cell>
          <cell r="F32195" t="str">
            <v>Water</v>
          </cell>
        </row>
        <row r="32196">
          <cell r="B32196">
            <v>29941.42</v>
          </cell>
          <cell r="C32196">
            <v>2015</v>
          </cell>
          <cell r="D32196" t="str">
            <v>700395  Mayoral Administration</v>
          </cell>
          <cell r="E32196" t="str">
            <v>District 8</v>
          </cell>
          <cell r="F32196" t="str">
            <v>Water</v>
          </cell>
        </row>
        <row r="32197">
          <cell r="B32197">
            <v>29941.42</v>
          </cell>
          <cell r="C32197">
            <v>2015</v>
          </cell>
          <cell r="D32197" t="str">
            <v>700395  Mayoral Administration</v>
          </cell>
          <cell r="E32197" t="str">
            <v>District 8</v>
          </cell>
          <cell r="F32197" t="str">
            <v>Water</v>
          </cell>
        </row>
        <row r="32198">
          <cell r="B32198">
            <v>29941.42</v>
          </cell>
          <cell r="C32198">
            <v>2015</v>
          </cell>
          <cell r="D32198" t="str">
            <v>700395  Mayoral Administration</v>
          </cell>
          <cell r="E32198" t="str">
            <v>District 8</v>
          </cell>
          <cell r="F32198" t="str">
            <v>Water</v>
          </cell>
        </row>
        <row r="32199">
          <cell r="B32199">
            <v>29941.42</v>
          </cell>
          <cell r="C32199">
            <v>2015</v>
          </cell>
          <cell r="D32199" t="str">
            <v>700395  Mayoral Administration</v>
          </cell>
          <cell r="E32199" t="str">
            <v>District 6</v>
          </cell>
          <cell r="F32199" t="str">
            <v>Water</v>
          </cell>
        </row>
        <row r="32200">
          <cell r="B32200">
            <v>29941.42</v>
          </cell>
          <cell r="C32200">
            <v>2015</v>
          </cell>
          <cell r="D32200" t="str">
            <v>700395  Mayoral Administration</v>
          </cell>
          <cell r="E32200" t="str">
            <v>District 6</v>
          </cell>
          <cell r="F32200" t="str">
            <v>Water</v>
          </cell>
        </row>
        <row r="32201">
          <cell r="B32201">
            <v>29941.42</v>
          </cell>
          <cell r="C32201">
            <v>2015</v>
          </cell>
          <cell r="D32201" t="str">
            <v>700395  Mayoral Administration</v>
          </cell>
          <cell r="E32201" t="str">
            <v>District 6</v>
          </cell>
          <cell r="F32201" t="str">
            <v>Water</v>
          </cell>
        </row>
        <row r="32202">
          <cell r="B32202">
            <v>29941.42</v>
          </cell>
          <cell r="C32202">
            <v>2015</v>
          </cell>
          <cell r="D32202" t="str">
            <v>700395  Mayoral Administration</v>
          </cell>
          <cell r="E32202" t="str">
            <v>District 6</v>
          </cell>
          <cell r="F32202" t="str">
            <v>Water</v>
          </cell>
        </row>
        <row r="32203">
          <cell r="B32203">
            <v>29941.42</v>
          </cell>
          <cell r="C32203">
            <v>2015</v>
          </cell>
          <cell r="D32203" t="str">
            <v>700395  Mayoral Administration</v>
          </cell>
          <cell r="E32203" t="str">
            <v>District 6</v>
          </cell>
          <cell r="F32203" t="str">
            <v>Water</v>
          </cell>
        </row>
        <row r="32204">
          <cell r="B32204">
            <v>29941.42</v>
          </cell>
          <cell r="C32204">
            <v>2015</v>
          </cell>
          <cell r="D32204" t="str">
            <v>700395  Mayoral Administration</v>
          </cell>
          <cell r="E32204" t="str">
            <v>District 6</v>
          </cell>
          <cell r="F32204" t="str">
            <v>Water</v>
          </cell>
        </row>
        <row r="32205">
          <cell r="B32205">
            <v>29941.42</v>
          </cell>
          <cell r="C32205">
            <v>2015</v>
          </cell>
          <cell r="D32205" t="str">
            <v>700395  Mayoral Administration</v>
          </cell>
          <cell r="E32205" t="str">
            <v>District 6</v>
          </cell>
          <cell r="F32205" t="str">
            <v>Water</v>
          </cell>
        </row>
        <row r="32206">
          <cell r="B32206">
            <v>29941.42</v>
          </cell>
          <cell r="C32206">
            <v>2015</v>
          </cell>
          <cell r="D32206" t="str">
            <v>700395  Mayoral Administration</v>
          </cell>
          <cell r="E32206" t="str">
            <v>District 8</v>
          </cell>
          <cell r="F32206" t="str">
            <v>Water</v>
          </cell>
        </row>
        <row r="32207">
          <cell r="B32207">
            <v>29941.42</v>
          </cell>
          <cell r="C32207">
            <v>2015</v>
          </cell>
          <cell r="D32207" t="str">
            <v>700395  Mayoral Administration</v>
          </cell>
          <cell r="E32207" t="str">
            <v>District 8</v>
          </cell>
          <cell r="F32207" t="str">
            <v>Water</v>
          </cell>
        </row>
        <row r="32208">
          <cell r="B32208">
            <v>29941.42</v>
          </cell>
          <cell r="C32208">
            <v>2015</v>
          </cell>
          <cell r="D32208" t="str">
            <v>700395  Mayoral Administration</v>
          </cell>
          <cell r="E32208" t="str">
            <v>District 8</v>
          </cell>
          <cell r="F32208" t="str">
            <v>Water</v>
          </cell>
        </row>
        <row r="32209">
          <cell r="B32209">
            <v>29941.42</v>
          </cell>
          <cell r="C32209">
            <v>2015</v>
          </cell>
          <cell r="D32209" t="str">
            <v>700395  Mayoral Administration</v>
          </cell>
          <cell r="E32209" t="str">
            <v>District 8</v>
          </cell>
          <cell r="F32209" t="str">
            <v>Water</v>
          </cell>
        </row>
        <row r="32210">
          <cell r="B32210">
            <v>29941.42</v>
          </cell>
          <cell r="C32210">
            <v>2015</v>
          </cell>
          <cell r="D32210" t="str">
            <v>700395  Mayoral Administration</v>
          </cell>
          <cell r="E32210" t="str">
            <v>District 1</v>
          </cell>
          <cell r="F32210" t="str">
            <v>Water</v>
          </cell>
        </row>
        <row r="32211">
          <cell r="B32211">
            <v>29941.42</v>
          </cell>
          <cell r="C32211">
            <v>2015</v>
          </cell>
          <cell r="D32211" t="str">
            <v>700395  Mayoral Administration</v>
          </cell>
          <cell r="E32211" t="str">
            <v>District 8</v>
          </cell>
          <cell r="F32211" t="str">
            <v>Water</v>
          </cell>
        </row>
        <row r="32212">
          <cell r="B32212">
            <v>29941.42</v>
          </cell>
          <cell r="C32212">
            <v>2015</v>
          </cell>
          <cell r="D32212" t="str">
            <v>700395  Mayoral Administration</v>
          </cell>
          <cell r="E32212" t="str">
            <v>Logistics</v>
          </cell>
          <cell r="F32212" t="str">
            <v>Water</v>
          </cell>
        </row>
        <row r="32213">
          <cell r="B32213">
            <v>29941.42</v>
          </cell>
          <cell r="C32213">
            <v>2015</v>
          </cell>
          <cell r="D32213" t="str">
            <v>700395  Mayoral Administration</v>
          </cell>
          <cell r="E32213" t="str">
            <v>District 4</v>
          </cell>
          <cell r="F32213" t="str">
            <v>Sewer</v>
          </cell>
        </row>
        <row r="32214">
          <cell r="B32214">
            <v>29941.42</v>
          </cell>
          <cell r="C32214">
            <v>2015</v>
          </cell>
          <cell r="D32214" t="str">
            <v>700395  Mayoral Administration</v>
          </cell>
          <cell r="E32214" t="str">
            <v>District 4</v>
          </cell>
          <cell r="F32214" t="str">
            <v>Sewer</v>
          </cell>
        </row>
        <row r="32215">
          <cell r="B32215">
            <v>29941.42</v>
          </cell>
          <cell r="C32215">
            <v>2015</v>
          </cell>
          <cell r="D32215" t="str">
            <v>700395  Mayoral Administration</v>
          </cell>
          <cell r="E32215" t="str">
            <v>District 4</v>
          </cell>
          <cell r="F32215" t="str">
            <v>Sewer</v>
          </cell>
        </row>
        <row r="32216">
          <cell r="B32216">
            <v>29941.42</v>
          </cell>
          <cell r="C32216">
            <v>2015</v>
          </cell>
          <cell r="D32216" t="str">
            <v>700395  Mayoral Administration</v>
          </cell>
          <cell r="E32216" t="str">
            <v>District 3</v>
          </cell>
          <cell r="F32216" t="str">
            <v>Sewer</v>
          </cell>
        </row>
        <row r="32217">
          <cell r="B32217">
            <v>29941.42</v>
          </cell>
          <cell r="C32217">
            <v>2015</v>
          </cell>
          <cell r="D32217" t="str">
            <v>700395  Mayoral Administration</v>
          </cell>
          <cell r="E32217" t="str">
            <v>District 3</v>
          </cell>
          <cell r="F32217" t="str">
            <v>Sewer</v>
          </cell>
        </row>
        <row r="32218">
          <cell r="B32218">
            <v>29941.42</v>
          </cell>
          <cell r="C32218">
            <v>2015</v>
          </cell>
          <cell r="D32218" t="str">
            <v>700395  Mayoral Administration</v>
          </cell>
          <cell r="E32218" t="str">
            <v>District 3</v>
          </cell>
          <cell r="F32218" t="str">
            <v>Sewer</v>
          </cell>
        </row>
        <row r="32219">
          <cell r="B32219">
            <v>29941.42</v>
          </cell>
          <cell r="C32219">
            <v>2015</v>
          </cell>
          <cell r="D32219" t="str">
            <v>700395  Mayoral Administration</v>
          </cell>
          <cell r="E32219" t="str">
            <v>TOC</v>
          </cell>
          <cell r="F32219" t="str">
            <v>Sewer</v>
          </cell>
        </row>
        <row r="32220">
          <cell r="B32220">
            <v>29941.42</v>
          </cell>
          <cell r="C32220">
            <v>2015</v>
          </cell>
          <cell r="D32220" t="str">
            <v>700395  Mayoral Administration</v>
          </cell>
          <cell r="E32220" t="str">
            <v>District 7</v>
          </cell>
          <cell r="F32220" t="str">
            <v>Sewer</v>
          </cell>
        </row>
        <row r="32221">
          <cell r="B32221">
            <v>29941.42</v>
          </cell>
          <cell r="C32221">
            <v>2015</v>
          </cell>
          <cell r="D32221" t="str">
            <v>700395  Mayoral Administration</v>
          </cell>
          <cell r="E32221" t="str">
            <v>District 7</v>
          </cell>
          <cell r="F32221" t="str">
            <v>Sewer</v>
          </cell>
        </row>
        <row r="32222">
          <cell r="B32222">
            <v>29941.42</v>
          </cell>
          <cell r="C32222">
            <v>2015</v>
          </cell>
          <cell r="D32222" t="str">
            <v>700395  Mayoral Administration</v>
          </cell>
          <cell r="E32222" t="str">
            <v>District 6</v>
          </cell>
          <cell r="F32222" t="str">
            <v>Sewer</v>
          </cell>
        </row>
        <row r="32223">
          <cell r="B32223">
            <v>29941.42</v>
          </cell>
          <cell r="C32223">
            <v>2015</v>
          </cell>
          <cell r="D32223" t="str">
            <v>700395  Mayoral Administration</v>
          </cell>
          <cell r="E32223" t="str">
            <v>District 7</v>
          </cell>
          <cell r="F32223" t="str">
            <v>Sewer</v>
          </cell>
        </row>
        <row r="32224">
          <cell r="B32224">
            <v>29941.42</v>
          </cell>
          <cell r="C32224">
            <v>2015</v>
          </cell>
          <cell r="D32224" t="str">
            <v>700395  Mayoral Administration</v>
          </cell>
          <cell r="E32224" t="str">
            <v>District 1</v>
          </cell>
          <cell r="F32224" t="str">
            <v>Sewer</v>
          </cell>
        </row>
        <row r="32225">
          <cell r="B32225">
            <v>29941.42</v>
          </cell>
          <cell r="C32225">
            <v>2015</v>
          </cell>
          <cell r="D32225" t="str">
            <v>700395  Mayoral Administration</v>
          </cell>
          <cell r="E32225" t="str">
            <v>District 1</v>
          </cell>
          <cell r="F32225" t="str">
            <v>Sewer</v>
          </cell>
        </row>
        <row r="32226">
          <cell r="B32226">
            <v>29941.42</v>
          </cell>
          <cell r="C32226">
            <v>2015</v>
          </cell>
          <cell r="D32226" t="str">
            <v>700395  Mayoral Administration</v>
          </cell>
          <cell r="E32226" t="str">
            <v>District 1</v>
          </cell>
          <cell r="F32226" t="str">
            <v>Sewer</v>
          </cell>
        </row>
        <row r="32227">
          <cell r="B32227">
            <v>29941.42</v>
          </cell>
          <cell r="C32227">
            <v>2015</v>
          </cell>
          <cell r="D32227" t="str">
            <v>700395  Mayoral Administration</v>
          </cell>
          <cell r="E32227" t="str">
            <v>Logistics</v>
          </cell>
          <cell r="F32227" t="str">
            <v>Sewer</v>
          </cell>
        </row>
        <row r="32228">
          <cell r="B32228">
            <v>29941.42</v>
          </cell>
          <cell r="C32228">
            <v>2015</v>
          </cell>
          <cell r="D32228" t="str">
            <v>700395  Mayoral Administration</v>
          </cell>
          <cell r="E32228" t="str">
            <v>Logistics</v>
          </cell>
          <cell r="F32228" t="str">
            <v>Sewer</v>
          </cell>
        </row>
        <row r="32229">
          <cell r="B32229">
            <v>29941.42</v>
          </cell>
          <cell r="C32229">
            <v>2015</v>
          </cell>
          <cell r="D32229" t="str">
            <v>700395  Mayoral Administration</v>
          </cell>
          <cell r="E32229" t="str">
            <v>Logistics</v>
          </cell>
          <cell r="F32229" t="str">
            <v>Sewer</v>
          </cell>
        </row>
        <row r="32230">
          <cell r="B32230">
            <v>29941.42</v>
          </cell>
          <cell r="C32230">
            <v>2015</v>
          </cell>
          <cell r="D32230" t="str">
            <v>700395  Mayoral Administration</v>
          </cell>
          <cell r="E32230" t="str">
            <v>Logistics</v>
          </cell>
          <cell r="F32230" t="str">
            <v>Sewer</v>
          </cell>
        </row>
        <row r="32231">
          <cell r="B32231">
            <v>29941.42</v>
          </cell>
          <cell r="C32231">
            <v>2015</v>
          </cell>
          <cell r="D32231" t="str">
            <v>700395  Mayoral Administration</v>
          </cell>
          <cell r="E32231" t="str">
            <v>Logistics</v>
          </cell>
          <cell r="F32231" t="str">
            <v>Sewer</v>
          </cell>
        </row>
        <row r="32232">
          <cell r="B32232">
            <v>29941.42</v>
          </cell>
          <cell r="C32232">
            <v>2015</v>
          </cell>
          <cell r="D32232" t="str">
            <v>700395  Mayoral Administration</v>
          </cell>
          <cell r="E32232" t="str">
            <v>Logistics</v>
          </cell>
          <cell r="F32232" t="str">
            <v>Sewer</v>
          </cell>
        </row>
        <row r="32233">
          <cell r="B32233">
            <v>29941.42</v>
          </cell>
          <cell r="C32233">
            <v>2015</v>
          </cell>
          <cell r="D32233" t="str">
            <v>700395  Mayoral Administration</v>
          </cell>
          <cell r="E32233" t="str">
            <v>Logistics</v>
          </cell>
          <cell r="F32233" t="str">
            <v>Sewer</v>
          </cell>
        </row>
        <row r="32234">
          <cell r="B32234">
            <v>29941.42</v>
          </cell>
          <cell r="C32234">
            <v>2015</v>
          </cell>
          <cell r="D32234" t="str">
            <v>700395  Mayoral Administration</v>
          </cell>
          <cell r="E32234" t="str">
            <v>Informal Settlements</v>
          </cell>
          <cell r="F32234" t="str">
            <v>Sewer</v>
          </cell>
        </row>
        <row r="32235">
          <cell r="B32235">
            <v>29941.42</v>
          </cell>
          <cell r="C32235">
            <v>2015</v>
          </cell>
          <cell r="D32235" t="str">
            <v>700395  Mayoral Administration</v>
          </cell>
          <cell r="E32235" t="str">
            <v>TOC</v>
          </cell>
          <cell r="F32235" t="str">
            <v>Sewer</v>
          </cell>
        </row>
        <row r="32236">
          <cell r="B32236">
            <v>29941.42</v>
          </cell>
          <cell r="C32236">
            <v>2015</v>
          </cell>
          <cell r="D32236" t="str">
            <v>700395  Mayoral Administration</v>
          </cell>
          <cell r="E32236" t="str">
            <v>Planning &amp; Design</v>
          </cell>
          <cell r="F32236" t="str">
            <v>Sewer</v>
          </cell>
        </row>
        <row r="32237">
          <cell r="B32237">
            <v>29941.42</v>
          </cell>
          <cell r="C32237">
            <v>2015</v>
          </cell>
          <cell r="D32237" t="str">
            <v>700395  Mayoral Administration</v>
          </cell>
          <cell r="E32237" t="str">
            <v>Planning &amp; Design</v>
          </cell>
          <cell r="F32237" t="str">
            <v>Sewer</v>
          </cell>
        </row>
        <row r="32238">
          <cell r="B32238">
            <v>29941.42</v>
          </cell>
          <cell r="C32238">
            <v>2015</v>
          </cell>
          <cell r="D32238" t="str">
            <v>700395  Mayoral Administration</v>
          </cell>
          <cell r="E32238" t="str">
            <v>Informal Settlements</v>
          </cell>
          <cell r="F32238" t="str">
            <v>Sewer</v>
          </cell>
        </row>
        <row r="32239">
          <cell r="B32239">
            <v>29941.42</v>
          </cell>
          <cell r="C32239">
            <v>2015</v>
          </cell>
          <cell r="D32239" t="str">
            <v>700395  Mayoral Administration</v>
          </cell>
          <cell r="E32239" t="str">
            <v>District 4</v>
          </cell>
          <cell r="F32239" t="str">
            <v>Sewer</v>
          </cell>
        </row>
        <row r="32240">
          <cell r="B32240">
            <v>29941.42</v>
          </cell>
          <cell r="C32240">
            <v>2015</v>
          </cell>
          <cell r="D32240" t="str">
            <v>700395  Mayoral Administration</v>
          </cell>
          <cell r="E32240" t="str">
            <v>Logistics</v>
          </cell>
          <cell r="F32240" t="str">
            <v>Water</v>
          </cell>
        </row>
        <row r="32241">
          <cell r="B32241">
            <v>29941.42</v>
          </cell>
          <cell r="C32241">
            <v>2015</v>
          </cell>
          <cell r="D32241" t="str">
            <v>700395  Mayoral Administration</v>
          </cell>
          <cell r="E32241" t="str">
            <v>Logistics</v>
          </cell>
          <cell r="F32241" t="str">
            <v>Water</v>
          </cell>
        </row>
        <row r="32242">
          <cell r="B32242">
            <v>29941.42</v>
          </cell>
          <cell r="C32242">
            <v>2015</v>
          </cell>
          <cell r="D32242" t="str">
            <v>700395  Mayoral Administration</v>
          </cell>
          <cell r="E32242" t="str">
            <v>TOC</v>
          </cell>
          <cell r="F32242" t="str">
            <v>Water</v>
          </cell>
        </row>
        <row r="32243">
          <cell r="B32243">
            <v>29941.42</v>
          </cell>
          <cell r="C32243">
            <v>2015</v>
          </cell>
          <cell r="D32243" t="str">
            <v>700395  Mayoral Administration</v>
          </cell>
          <cell r="E32243" t="str">
            <v>Informal Settlements</v>
          </cell>
          <cell r="F32243" t="str">
            <v>Water</v>
          </cell>
        </row>
        <row r="32244">
          <cell r="B32244">
            <v>29941.42</v>
          </cell>
          <cell r="C32244">
            <v>2015</v>
          </cell>
          <cell r="D32244" t="str">
            <v>700395  Mayoral Administration</v>
          </cell>
          <cell r="E32244" t="str">
            <v>TOC</v>
          </cell>
          <cell r="F32244" t="str">
            <v>Water</v>
          </cell>
        </row>
        <row r="32245">
          <cell r="B32245">
            <v>29941.42</v>
          </cell>
          <cell r="C32245">
            <v>2015</v>
          </cell>
          <cell r="D32245" t="str">
            <v>700395  Mayoral Administration</v>
          </cell>
          <cell r="E32245" t="str">
            <v>Planning &amp; Design</v>
          </cell>
          <cell r="F32245" t="str">
            <v>Water</v>
          </cell>
        </row>
        <row r="32246">
          <cell r="B32246">
            <v>29941.42</v>
          </cell>
          <cell r="C32246">
            <v>2015</v>
          </cell>
          <cell r="D32246" t="str">
            <v>700395  Mayoral Administration</v>
          </cell>
          <cell r="E32246" t="str">
            <v>Informal Settlements</v>
          </cell>
          <cell r="F32246" t="str">
            <v>Water</v>
          </cell>
        </row>
        <row r="32247">
          <cell r="B32247">
            <v>29941.42</v>
          </cell>
          <cell r="C32247">
            <v>2015</v>
          </cell>
          <cell r="D32247" t="str">
            <v>700395  Mayoral Administration</v>
          </cell>
          <cell r="E32247" t="str">
            <v>Logistics</v>
          </cell>
          <cell r="F32247" t="str">
            <v>Water</v>
          </cell>
        </row>
        <row r="32248">
          <cell r="B32248">
            <v>29941.42</v>
          </cell>
          <cell r="C32248">
            <v>2015</v>
          </cell>
          <cell r="D32248" t="str">
            <v>700395  Mayoral Administration</v>
          </cell>
          <cell r="E32248" t="str">
            <v>District 7</v>
          </cell>
          <cell r="F32248" t="str">
            <v>Sewer</v>
          </cell>
        </row>
        <row r="32249">
          <cell r="B32249">
            <v>29941.42</v>
          </cell>
          <cell r="C32249">
            <v>2015</v>
          </cell>
          <cell r="D32249" t="str">
            <v>700395  Mayoral Administration</v>
          </cell>
          <cell r="E32249" t="str">
            <v>District 7</v>
          </cell>
          <cell r="F32249" t="str">
            <v>Sewer</v>
          </cell>
        </row>
        <row r="32250">
          <cell r="B32250">
            <v>29941.42</v>
          </cell>
          <cell r="C32250">
            <v>2015</v>
          </cell>
          <cell r="D32250" t="str">
            <v>700395  Mayoral Administration</v>
          </cell>
          <cell r="E32250" t="str">
            <v>District 7</v>
          </cell>
          <cell r="F32250" t="str">
            <v>Sewer</v>
          </cell>
        </row>
        <row r="32251">
          <cell r="B32251">
            <v>29941.42</v>
          </cell>
          <cell r="C32251">
            <v>2015</v>
          </cell>
          <cell r="D32251" t="str">
            <v>700395  Mayoral Administration</v>
          </cell>
          <cell r="E32251" t="str">
            <v>District 7</v>
          </cell>
          <cell r="F32251" t="str">
            <v>Sewer</v>
          </cell>
        </row>
        <row r="32252">
          <cell r="B32252">
            <v>29941.42</v>
          </cell>
          <cell r="C32252">
            <v>2015</v>
          </cell>
          <cell r="D32252" t="str">
            <v>700395  Mayoral Administration</v>
          </cell>
          <cell r="E32252" t="str">
            <v>District 7</v>
          </cell>
          <cell r="F32252" t="str">
            <v>Sewer</v>
          </cell>
        </row>
        <row r="32253">
          <cell r="B32253">
            <v>29941.42</v>
          </cell>
          <cell r="C32253">
            <v>2015</v>
          </cell>
          <cell r="D32253" t="str">
            <v>700395  Mayoral Administration</v>
          </cell>
          <cell r="E32253" t="str">
            <v>District 7</v>
          </cell>
          <cell r="F32253" t="str">
            <v>Sewer</v>
          </cell>
        </row>
        <row r="32254">
          <cell r="B32254">
            <v>29941.42</v>
          </cell>
          <cell r="C32254">
            <v>2015</v>
          </cell>
          <cell r="D32254" t="str">
            <v>700395  Mayoral Administration</v>
          </cell>
          <cell r="E32254" t="str">
            <v>District 6</v>
          </cell>
          <cell r="F32254" t="str">
            <v>Sewer</v>
          </cell>
        </row>
        <row r="32255">
          <cell r="B32255">
            <v>29941.42</v>
          </cell>
          <cell r="C32255">
            <v>2015</v>
          </cell>
          <cell r="D32255" t="str">
            <v>700395  Mayoral Administration</v>
          </cell>
          <cell r="E32255" t="str">
            <v>District 6</v>
          </cell>
          <cell r="F32255" t="str">
            <v>Sewer</v>
          </cell>
        </row>
        <row r="32256">
          <cell r="B32256">
            <v>29941.42</v>
          </cell>
          <cell r="C32256">
            <v>2015</v>
          </cell>
          <cell r="D32256" t="str">
            <v>700395  Mayoral Administration</v>
          </cell>
          <cell r="E32256" t="str">
            <v>District 6</v>
          </cell>
          <cell r="F32256" t="str">
            <v>Sewer</v>
          </cell>
        </row>
        <row r="32257">
          <cell r="B32257">
            <v>29941.42</v>
          </cell>
          <cell r="C32257">
            <v>2015</v>
          </cell>
          <cell r="D32257" t="str">
            <v>700395  Mayoral Administration</v>
          </cell>
          <cell r="E32257" t="str">
            <v>District 6</v>
          </cell>
          <cell r="F32257" t="str">
            <v>Sewer</v>
          </cell>
        </row>
        <row r="32258">
          <cell r="B32258">
            <v>29941.42</v>
          </cell>
          <cell r="C32258">
            <v>2015</v>
          </cell>
          <cell r="D32258" t="str">
            <v>700395  Mayoral Administration</v>
          </cell>
          <cell r="E32258" t="str">
            <v>District 6</v>
          </cell>
          <cell r="F32258" t="str">
            <v>Sewer</v>
          </cell>
        </row>
        <row r="32259">
          <cell r="B32259">
            <v>29941.42</v>
          </cell>
          <cell r="C32259">
            <v>2015</v>
          </cell>
          <cell r="D32259" t="str">
            <v>700395  Mayoral Administration</v>
          </cell>
          <cell r="E32259" t="str">
            <v>District 6</v>
          </cell>
          <cell r="F32259" t="str">
            <v>Sewer</v>
          </cell>
        </row>
        <row r="32260">
          <cell r="B32260">
            <v>29941.42</v>
          </cell>
          <cell r="C32260">
            <v>2015</v>
          </cell>
          <cell r="D32260" t="str">
            <v>700395  Mayoral Administration</v>
          </cell>
          <cell r="E32260" t="str">
            <v>District 7</v>
          </cell>
          <cell r="F32260" t="str">
            <v>Sewer</v>
          </cell>
        </row>
        <row r="32261">
          <cell r="B32261">
            <v>29941.42</v>
          </cell>
          <cell r="C32261">
            <v>2015</v>
          </cell>
          <cell r="D32261" t="str">
            <v>700395  Mayoral Administration</v>
          </cell>
          <cell r="E32261" t="str">
            <v>District 7</v>
          </cell>
          <cell r="F32261" t="str">
            <v>Sewer</v>
          </cell>
        </row>
        <row r="32262">
          <cell r="B32262">
            <v>29941.42</v>
          </cell>
          <cell r="C32262">
            <v>2015</v>
          </cell>
          <cell r="D32262" t="str">
            <v>700395  Mayoral Administration</v>
          </cell>
          <cell r="E32262" t="str">
            <v>District 7</v>
          </cell>
          <cell r="F32262" t="str">
            <v>Sewer</v>
          </cell>
        </row>
        <row r="32263">
          <cell r="B32263">
            <v>29941.42</v>
          </cell>
          <cell r="C32263">
            <v>2015</v>
          </cell>
          <cell r="D32263" t="str">
            <v>700395  Mayoral Administration</v>
          </cell>
          <cell r="E32263" t="str">
            <v>District 7</v>
          </cell>
          <cell r="F32263" t="str">
            <v>Sewer</v>
          </cell>
        </row>
        <row r="32264">
          <cell r="B32264">
            <v>29941.42</v>
          </cell>
          <cell r="C32264">
            <v>2015</v>
          </cell>
          <cell r="D32264" t="str">
            <v>700395  Mayoral Administration</v>
          </cell>
          <cell r="E32264" t="str">
            <v>District 7</v>
          </cell>
          <cell r="F32264" t="str">
            <v>Sewer</v>
          </cell>
        </row>
        <row r="32265">
          <cell r="B32265">
            <v>29941.42</v>
          </cell>
          <cell r="C32265">
            <v>2015</v>
          </cell>
          <cell r="D32265" t="str">
            <v>700395  Mayoral Administration</v>
          </cell>
          <cell r="E32265" t="str">
            <v>District 4</v>
          </cell>
          <cell r="F32265" t="str">
            <v>Sewer</v>
          </cell>
        </row>
        <row r="32266">
          <cell r="B32266">
            <v>10363.94</v>
          </cell>
          <cell r="C32266">
            <v>2015</v>
          </cell>
          <cell r="D32266" t="str">
            <v>700360  Legal Services</v>
          </cell>
          <cell r="E32266" t="str">
            <v>District 4</v>
          </cell>
          <cell r="F32266" t="str">
            <v>Water</v>
          </cell>
        </row>
        <row r="32267">
          <cell r="B32267">
            <v>10363.94</v>
          </cell>
          <cell r="C32267">
            <v>2015</v>
          </cell>
          <cell r="D32267" t="str">
            <v>700360  Legal Services</v>
          </cell>
          <cell r="E32267" t="str">
            <v>District 4</v>
          </cell>
          <cell r="F32267" t="str">
            <v>Water</v>
          </cell>
        </row>
        <row r="32268">
          <cell r="B32268">
            <v>10363.94</v>
          </cell>
          <cell r="C32268">
            <v>2015</v>
          </cell>
          <cell r="D32268" t="str">
            <v>700360  Legal Services</v>
          </cell>
          <cell r="E32268" t="str">
            <v>District 4</v>
          </cell>
          <cell r="F32268" t="str">
            <v>Water</v>
          </cell>
        </row>
        <row r="32269">
          <cell r="B32269">
            <v>10363.94</v>
          </cell>
          <cell r="C32269">
            <v>2015</v>
          </cell>
          <cell r="D32269" t="str">
            <v>700360  Legal Services</v>
          </cell>
          <cell r="E32269" t="str">
            <v>District 4</v>
          </cell>
          <cell r="F32269" t="str">
            <v>Water</v>
          </cell>
        </row>
        <row r="32270">
          <cell r="B32270">
            <v>10363.94</v>
          </cell>
          <cell r="C32270">
            <v>2015</v>
          </cell>
          <cell r="D32270" t="str">
            <v>700360  Legal Services</v>
          </cell>
          <cell r="E32270" t="str">
            <v>District 4</v>
          </cell>
          <cell r="F32270" t="str">
            <v>Water</v>
          </cell>
        </row>
        <row r="32271">
          <cell r="B32271">
            <v>10363.94</v>
          </cell>
          <cell r="C32271">
            <v>2015</v>
          </cell>
          <cell r="D32271" t="str">
            <v>700360  Legal Services</v>
          </cell>
          <cell r="E32271" t="str">
            <v>District 4</v>
          </cell>
          <cell r="F32271" t="str">
            <v>Water</v>
          </cell>
        </row>
        <row r="32272">
          <cell r="B32272">
            <v>10363.94</v>
          </cell>
          <cell r="C32272">
            <v>2015</v>
          </cell>
          <cell r="D32272" t="str">
            <v>700360  Legal Services</v>
          </cell>
          <cell r="E32272" t="str">
            <v>District 3</v>
          </cell>
          <cell r="F32272" t="str">
            <v>Water</v>
          </cell>
        </row>
        <row r="32273">
          <cell r="B32273">
            <v>10363.94</v>
          </cell>
          <cell r="C32273">
            <v>2015</v>
          </cell>
          <cell r="D32273" t="str">
            <v>700360  Legal Services</v>
          </cell>
          <cell r="E32273" t="str">
            <v>District 3</v>
          </cell>
          <cell r="F32273" t="str">
            <v>Water</v>
          </cell>
        </row>
        <row r="32274">
          <cell r="B32274">
            <v>10363.94</v>
          </cell>
          <cell r="C32274">
            <v>2015</v>
          </cell>
          <cell r="D32274" t="str">
            <v>700360  Legal Services</v>
          </cell>
          <cell r="E32274" t="str">
            <v>District 3</v>
          </cell>
          <cell r="F32274" t="str">
            <v>Water</v>
          </cell>
        </row>
        <row r="32275">
          <cell r="B32275">
            <v>10363.94</v>
          </cell>
          <cell r="C32275">
            <v>2015</v>
          </cell>
          <cell r="D32275" t="str">
            <v>700360  Legal Services</v>
          </cell>
          <cell r="E32275" t="str">
            <v>District 3</v>
          </cell>
          <cell r="F32275" t="str">
            <v>Water</v>
          </cell>
        </row>
        <row r="32276">
          <cell r="B32276">
            <v>10363.94</v>
          </cell>
          <cell r="C32276">
            <v>2015</v>
          </cell>
          <cell r="D32276" t="str">
            <v>700360  Legal Services</v>
          </cell>
          <cell r="E32276" t="str">
            <v>District 6</v>
          </cell>
          <cell r="F32276" t="str">
            <v>Water</v>
          </cell>
        </row>
        <row r="32277">
          <cell r="B32277">
            <v>10363.94</v>
          </cell>
          <cell r="C32277">
            <v>2015</v>
          </cell>
          <cell r="D32277" t="str">
            <v>700360  Legal Services</v>
          </cell>
          <cell r="E32277" t="str">
            <v>District 8</v>
          </cell>
          <cell r="F32277" t="str">
            <v>Water</v>
          </cell>
        </row>
        <row r="32278">
          <cell r="B32278">
            <v>10363.94</v>
          </cell>
          <cell r="C32278">
            <v>2015</v>
          </cell>
          <cell r="D32278" t="str">
            <v>700360  Legal Services</v>
          </cell>
          <cell r="E32278" t="str">
            <v>District 8</v>
          </cell>
          <cell r="F32278" t="str">
            <v>Water</v>
          </cell>
        </row>
        <row r="32279">
          <cell r="B32279">
            <v>10363.94</v>
          </cell>
          <cell r="C32279">
            <v>2015</v>
          </cell>
          <cell r="D32279" t="str">
            <v>700360  Legal Services</v>
          </cell>
          <cell r="E32279" t="str">
            <v>District 6</v>
          </cell>
          <cell r="F32279" t="str">
            <v>Water</v>
          </cell>
        </row>
        <row r="32280">
          <cell r="B32280">
            <v>10363.94</v>
          </cell>
          <cell r="C32280">
            <v>2015</v>
          </cell>
          <cell r="D32280" t="str">
            <v>700360  Legal Services</v>
          </cell>
          <cell r="E32280" t="str">
            <v>TOC</v>
          </cell>
          <cell r="F32280" t="str">
            <v>Water</v>
          </cell>
        </row>
        <row r="32281">
          <cell r="B32281">
            <v>10363.94</v>
          </cell>
          <cell r="C32281">
            <v>2015</v>
          </cell>
          <cell r="D32281" t="str">
            <v>700360  Legal Services</v>
          </cell>
          <cell r="E32281" t="str">
            <v>District 1</v>
          </cell>
          <cell r="F32281" t="str">
            <v>Water</v>
          </cell>
        </row>
        <row r="32282">
          <cell r="B32282">
            <v>10363.94</v>
          </cell>
          <cell r="C32282">
            <v>2015</v>
          </cell>
          <cell r="D32282" t="str">
            <v>700360  Legal Services</v>
          </cell>
          <cell r="E32282" t="str">
            <v>District 1</v>
          </cell>
          <cell r="F32282" t="str">
            <v>Water</v>
          </cell>
        </row>
        <row r="32283">
          <cell r="B32283">
            <v>10363.94</v>
          </cell>
          <cell r="C32283">
            <v>2015</v>
          </cell>
          <cell r="D32283" t="str">
            <v>700360  Legal Services</v>
          </cell>
          <cell r="E32283" t="str">
            <v>District 1</v>
          </cell>
          <cell r="F32283" t="str">
            <v>Water</v>
          </cell>
        </row>
        <row r="32284">
          <cell r="B32284">
            <v>10363.94</v>
          </cell>
          <cell r="C32284">
            <v>2015</v>
          </cell>
          <cell r="D32284" t="str">
            <v>700360  Legal Services</v>
          </cell>
          <cell r="E32284" t="str">
            <v>District 1</v>
          </cell>
          <cell r="F32284" t="str">
            <v>Water</v>
          </cell>
        </row>
        <row r="32285">
          <cell r="B32285">
            <v>10363.94</v>
          </cell>
          <cell r="C32285">
            <v>2015</v>
          </cell>
          <cell r="D32285" t="str">
            <v>700360  Legal Services</v>
          </cell>
          <cell r="E32285" t="str">
            <v>District 1</v>
          </cell>
          <cell r="F32285" t="str">
            <v>Water</v>
          </cell>
        </row>
        <row r="32286">
          <cell r="B32286">
            <v>10363.94</v>
          </cell>
          <cell r="C32286">
            <v>2015</v>
          </cell>
          <cell r="D32286" t="str">
            <v>700360  Legal Services</v>
          </cell>
          <cell r="E32286" t="str">
            <v>Logistics</v>
          </cell>
          <cell r="F32286" t="str">
            <v>Water</v>
          </cell>
        </row>
        <row r="32287">
          <cell r="B32287">
            <v>10363.94</v>
          </cell>
          <cell r="C32287">
            <v>2015</v>
          </cell>
          <cell r="D32287" t="str">
            <v>700360  Legal Services</v>
          </cell>
          <cell r="E32287" t="str">
            <v>Logistics</v>
          </cell>
          <cell r="F32287" t="str">
            <v>Water</v>
          </cell>
        </row>
        <row r="32288">
          <cell r="B32288">
            <v>10363.94</v>
          </cell>
          <cell r="C32288">
            <v>2015</v>
          </cell>
          <cell r="D32288" t="str">
            <v>700360  Legal Services</v>
          </cell>
          <cell r="E32288" t="str">
            <v>Logistics</v>
          </cell>
          <cell r="F32288" t="str">
            <v>Water</v>
          </cell>
        </row>
        <row r="32289">
          <cell r="B32289">
            <v>10363.94</v>
          </cell>
          <cell r="C32289">
            <v>2015</v>
          </cell>
          <cell r="D32289" t="str">
            <v>700360  Legal Services</v>
          </cell>
          <cell r="E32289" t="str">
            <v>Logistics</v>
          </cell>
          <cell r="F32289" t="str">
            <v>Water</v>
          </cell>
        </row>
        <row r="32290">
          <cell r="B32290">
            <v>10363.94</v>
          </cell>
          <cell r="C32290">
            <v>2015</v>
          </cell>
          <cell r="D32290" t="str">
            <v>700360  Legal Services</v>
          </cell>
          <cell r="E32290" t="str">
            <v>Logistics</v>
          </cell>
          <cell r="F32290" t="str">
            <v>Water</v>
          </cell>
        </row>
        <row r="32291">
          <cell r="B32291">
            <v>10363.94</v>
          </cell>
          <cell r="C32291">
            <v>2015</v>
          </cell>
          <cell r="D32291" t="str">
            <v>700360  Legal Services</v>
          </cell>
          <cell r="E32291" t="str">
            <v>Logistics</v>
          </cell>
          <cell r="F32291" t="str">
            <v>Water</v>
          </cell>
        </row>
        <row r="32292">
          <cell r="B32292">
            <v>10363.94</v>
          </cell>
          <cell r="C32292">
            <v>2015</v>
          </cell>
          <cell r="D32292" t="str">
            <v>700360  Legal Services</v>
          </cell>
          <cell r="E32292" t="str">
            <v>District 8</v>
          </cell>
          <cell r="F32292" t="str">
            <v>Water</v>
          </cell>
        </row>
        <row r="32293">
          <cell r="B32293">
            <v>10363.94</v>
          </cell>
          <cell r="C32293">
            <v>2015</v>
          </cell>
          <cell r="D32293" t="str">
            <v>700360  Legal Services</v>
          </cell>
          <cell r="E32293" t="e">
            <v>#N/A</v>
          </cell>
          <cell r="F32293" t="str">
            <v>Sewer</v>
          </cell>
        </row>
        <row r="32294">
          <cell r="B32294">
            <v>10363.94</v>
          </cell>
          <cell r="C32294">
            <v>2015</v>
          </cell>
          <cell r="D32294" t="str">
            <v>700360  Legal Services</v>
          </cell>
          <cell r="E32294" t="e">
            <v>#N/A</v>
          </cell>
          <cell r="F32294" t="str">
            <v>Sewer</v>
          </cell>
        </row>
        <row r="32295">
          <cell r="B32295">
            <v>10363.94</v>
          </cell>
          <cell r="C32295">
            <v>2015</v>
          </cell>
          <cell r="D32295" t="str">
            <v>700360  Legal Services</v>
          </cell>
          <cell r="E32295" t="str">
            <v>District 8</v>
          </cell>
          <cell r="F32295" t="str">
            <v>Water</v>
          </cell>
        </row>
        <row r="32296">
          <cell r="B32296">
            <v>10363.94</v>
          </cell>
          <cell r="C32296">
            <v>2015</v>
          </cell>
          <cell r="D32296" t="str">
            <v>700360  Legal Services</v>
          </cell>
          <cell r="E32296" t="str">
            <v>District 8</v>
          </cell>
          <cell r="F32296" t="str">
            <v>Water</v>
          </cell>
        </row>
        <row r="32297">
          <cell r="B32297">
            <v>10363.94</v>
          </cell>
          <cell r="C32297">
            <v>2015</v>
          </cell>
          <cell r="D32297" t="str">
            <v>700360  Legal Services</v>
          </cell>
          <cell r="E32297" t="str">
            <v>District 8</v>
          </cell>
          <cell r="F32297" t="str">
            <v>Water</v>
          </cell>
        </row>
        <row r="32298">
          <cell r="B32298">
            <v>10363.94</v>
          </cell>
          <cell r="C32298">
            <v>2015</v>
          </cell>
          <cell r="D32298" t="str">
            <v>700360  Legal Services</v>
          </cell>
          <cell r="E32298" t="str">
            <v>District 8</v>
          </cell>
          <cell r="F32298" t="str">
            <v>Water</v>
          </cell>
        </row>
        <row r="32299">
          <cell r="B32299">
            <v>10363.94</v>
          </cell>
          <cell r="C32299">
            <v>2015</v>
          </cell>
          <cell r="D32299" t="str">
            <v>700360  Legal Services</v>
          </cell>
          <cell r="E32299" t="str">
            <v>District 8</v>
          </cell>
          <cell r="F32299" t="str">
            <v>Water</v>
          </cell>
        </row>
        <row r="32300">
          <cell r="B32300">
            <v>10363.94</v>
          </cell>
          <cell r="C32300">
            <v>2015</v>
          </cell>
          <cell r="D32300" t="str">
            <v>700360  Legal Services</v>
          </cell>
          <cell r="E32300" t="str">
            <v>District 8</v>
          </cell>
          <cell r="F32300" t="str">
            <v>Water</v>
          </cell>
        </row>
        <row r="32301">
          <cell r="B32301">
            <v>10363.94</v>
          </cell>
          <cell r="C32301">
            <v>2015</v>
          </cell>
          <cell r="D32301" t="str">
            <v>700360  Legal Services</v>
          </cell>
          <cell r="E32301" t="str">
            <v>District 8</v>
          </cell>
          <cell r="F32301" t="str">
            <v>Water</v>
          </cell>
        </row>
        <row r="32302">
          <cell r="B32302">
            <v>10363.94</v>
          </cell>
          <cell r="C32302">
            <v>2015</v>
          </cell>
          <cell r="D32302" t="str">
            <v>700360  Legal Services</v>
          </cell>
          <cell r="E32302" t="str">
            <v>District 8</v>
          </cell>
          <cell r="F32302" t="str">
            <v>Water</v>
          </cell>
        </row>
        <row r="32303">
          <cell r="B32303">
            <v>10363.94</v>
          </cell>
          <cell r="C32303">
            <v>2015</v>
          </cell>
          <cell r="D32303" t="str">
            <v>700360  Legal Services</v>
          </cell>
          <cell r="E32303" t="str">
            <v>District 8</v>
          </cell>
          <cell r="F32303" t="str">
            <v>Water</v>
          </cell>
        </row>
        <row r="32304">
          <cell r="B32304">
            <v>10363.94</v>
          </cell>
          <cell r="C32304">
            <v>2015</v>
          </cell>
          <cell r="D32304" t="str">
            <v>700360  Legal Services</v>
          </cell>
          <cell r="E32304" t="str">
            <v>District 8</v>
          </cell>
          <cell r="F32304" t="str">
            <v>Water</v>
          </cell>
        </row>
        <row r="32305">
          <cell r="B32305">
            <v>10363.94</v>
          </cell>
          <cell r="C32305">
            <v>2015</v>
          </cell>
          <cell r="D32305" t="str">
            <v>700360  Legal Services</v>
          </cell>
          <cell r="E32305" t="str">
            <v>District 8</v>
          </cell>
          <cell r="F32305" t="str">
            <v>Water</v>
          </cell>
        </row>
        <row r="32306">
          <cell r="B32306">
            <v>10363.94</v>
          </cell>
          <cell r="C32306">
            <v>2015</v>
          </cell>
          <cell r="D32306" t="str">
            <v>700360  Legal Services</v>
          </cell>
          <cell r="E32306" t="str">
            <v>District 6</v>
          </cell>
          <cell r="F32306" t="str">
            <v>Water</v>
          </cell>
        </row>
        <row r="32307">
          <cell r="B32307">
            <v>10363.94</v>
          </cell>
          <cell r="C32307">
            <v>2015</v>
          </cell>
          <cell r="D32307" t="str">
            <v>700360  Legal Services</v>
          </cell>
          <cell r="E32307" t="str">
            <v>District 6</v>
          </cell>
          <cell r="F32307" t="str">
            <v>Water</v>
          </cell>
        </row>
        <row r="32308">
          <cell r="B32308">
            <v>10363.94</v>
          </cell>
          <cell r="C32308">
            <v>2015</v>
          </cell>
          <cell r="D32308" t="str">
            <v>700360  Legal Services</v>
          </cell>
          <cell r="E32308" t="str">
            <v>District 6</v>
          </cell>
          <cell r="F32308" t="str">
            <v>Water</v>
          </cell>
        </row>
        <row r="32309">
          <cell r="B32309">
            <v>10363.94</v>
          </cell>
          <cell r="C32309">
            <v>2015</v>
          </cell>
          <cell r="D32309" t="str">
            <v>700360  Legal Services</v>
          </cell>
          <cell r="E32309" t="str">
            <v>District 6</v>
          </cell>
          <cell r="F32309" t="str">
            <v>Water</v>
          </cell>
        </row>
        <row r="32310">
          <cell r="B32310">
            <v>10363.94</v>
          </cell>
          <cell r="C32310">
            <v>2015</v>
          </cell>
          <cell r="D32310" t="str">
            <v>700360  Legal Services</v>
          </cell>
          <cell r="E32310" t="str">
            <v>District 6</v>
          </cell>
          <cell r="F32310" t="str">
            <v>Water</v>
          </cell>
        </row>
        <row r="32311">
          <cell r="B32311">
            <v>10363.94</v>
          </cell>
          <cell r="C32311">
            <v>2015</v>
          </cell>
          <cell r="D32311" t="str">
            <v>700360  Legal Services</v>
          </cell>
          <cell r="E32311" t="str">
            <v>District 6</v>
          </cell>
          <cell r="F32311" t="str">
            <v>Water</v>
          </cell>
        </row>
        <row r="32312">
          <cell r="B32312">
            <v>10363.94</v>
          </cell>
          <cell r="C32312">
            <v>2015</v>
          </cell>
          <cell r="D32312" t="str">
            <v>700360  Legal Services</v>
          </cell>
          <cell r="E32312" t="str">
            <v>District 6</v>
          </cell>
          <cell r="F32312" t="str">
            <v>Water</v>
          </cell>
        </row>
        <row r="32313">
          <cell r="B32313">
            <v>10363.94</v>
          </cell>
          <cell r="C32313">
            <v>2015</v>
          </cell>
          <cell r="D32313" t="str">
            <v>700360  Legal Services</v>
          </cell>
          <cell r="E32313" t="str">
            <v>District 8</v>
          </cell>
          <cell r="F32313" t="str">
            <v>Water</v>
          </cell>
        </row>
        <row r="32314">
          <cell r="B32314">
            <v>10363.94</v>
          </cell>
          <cell r="C32314">
            <v>2015</v>
          </cell>
          <cell r="D32314" t="str">
            <v>700360  Legal Services</v>
          </cell>
          <cell r="E32314" t="str">
            <v>District 8</v>
          </cell>
          <cell r="F32314" t="str">
            <v>Water</v>
          </cell>
        </row>
        <row r="32315">
          <cell r="B32315">
            <v>10363.94</v>
          </cell>
          <cell r="C32315">
            <v>2015</v>
          </cell>
          <cell r="D32315" t="str">
            <v>700360  Legal Services</v>
          </cell>
          <cell r="E32315" t="str">
            <v>District 8</v>
          </cell>
          <cell r="F32315" t="str">
            <v>Water</v>
          </cell>
        </row>
        <row r="32316">
          <cell r="B32316">
            <v>10363.94</v>
          </cell>
          <cell r="C32316">
            <v>2015</v>
          </cell>
          <cell r="D32316" t="str">
            <v>700360  Legal Services</v>
          </cell>
          <cell r="E32316" t="str">
            <v>District 8</v>
          </cell>
          <cell r="F32316" t="str">
            <v>Water</v>
          </cell>
        </row>
        <row r="32317">
          <cell r="B32317">
            <v>10363.94</v>
          </cell>
          <cell r="C32317">
            <v>2015</v>
          </cell>
          <cell r="D32317" t="str">
            <v>700360  Legal Services</v>
          </cell>
          <cell r="E32317" t="str">
            <v>District 1</v>
          </cell>
          <cell r="F32317" t="str">
            <v>Water</v>
          </cell>
        </row>
        <row r="32318">
          <cell r="B32318">
            <v>10363.94</v>
          </cell>
          <cell r="C32318">
            <v>2015</v>
          </cell>
          <cell r="D32318" t="str">
            <v>700360  Legal Services</v>
          </cell>
          <cell r="E32318" t="str">
            <v>District 8</v>
          </cell>
          <cell r="F32318" t="str">
            <v>Water</v>
          </cell>
        </row>
        <row r="32319">
          <cell r="B32319">
            <v>10363.94</v>
          </cell>
          <cell r="C32319">
            <v>2015</v>
          </cell>
          <cell r="D32319" t="str">
            <v>700360  Legal Services</v>
          </cell>
          <cell r="E32319" t="str">
            <v>Logistics</v>
          </cell>
          <cell r="F32319" t="str">
            <v>Water</v>
          </cell>
        </row>
        <row r="32320">
          <cell r="B32320">
            <v>10363.94</v>
          </cell>
          <cell r="C32320">
            <v>2015</v>
          </cell>
          <cell r="D32320" t="str">
            <v>700360  Legal Services</v>
          </cell>
          <cell r="E32320" t="str">
            <v>District 4</v>
          </cell>
          <cell r="F32320" t="str">
            <v>Sewer</v>
          </cell>
        </row>
        <row r="32321">
          <cell r="B32321">
            <v>10363.94</v>
          </cell>
          <cell r="C32321">
            <v>2015</v>
          </cell>
          <cell r="D32321" t="str">
            <v>700360  Legal Services</v>
          </cell>
          <cell r="E32321" t="str">
            <v>District 4</v>
          </cell>
          <cell r="F32321" t="str">
            <v>Sewer</v>
          </cell>
        </row>
        <row r="32322">
          <cell r="B32322">
            <v>10363.94</v>
          </cell>
          <cell r="C32322">
            <v>2015</v>
          </cell>
          <cell r="D32322" t="str">
            <v>700360  Legal Services</v>
          </cell>
          <cell r="E32322" t="str">
            <v>District 4</v>
          </cell>
          <cell r="F32322" t="str">
            <v>Sewer</v>
          </cell>
        </row>
        <row r="32323">
          <cell r="B32323">
            <v>10363.94</v>
          </cell>
          <cell r="C32323">
            <v>2015</v>
          </cell>
          <cell r="D32323" t="str">
            <v>700360  Legal Services</v>
          </cell>
          <cell r="E32323" t="str">
            <v>District 3</v>
          </cell>
          <cell r="F32323" t="str">
            <v>Sewer</v>
          </cell>
        </row>
        <row r="32324">
          <cell r="B32324">
            <v>10363.94</v>
          </cell>
          <cell r="C32324">
            <v>2015</v>
          </cell>
          <cell r="D32324" t="str">
            <v>700360  Legal Services</v>
          </cell>
          <cell r="E32324" t="str">
            <v>District 3</v>
          </cell>
          <cell r="F32324" t="str">
            <v>Sewer</v>
          </cell>
        </row>
        <row r="32325">
          <cell r="B32325">
            <v>10363.94</v>
          </cell>
          <cell r="C32325">
            <v>2015</v>
          </cell>
          <cell r="D32325" t="str">
            <v>700360  Legal Services</v>
          </cell>
          <cell r="E32325" t="str">
            <v>District 3</v>
          </cell>
          <cell r="F32325" t="str">
            <v>Sewer</v>
          </cell>
        </row>
        <row r="32326">
          <cell r="B32326">
            <v>10363.94</v>
          </cell>
          <cell r="C32326">
            <v>2015</v>
          </cell>
          <cell r="D32326" t="str">
            <v>700360  Legal Services</v>
          </cell>
          <cell r="E32326" t="str">
            <v>TOC</v>
          </cell>
          <cell r="F32326" t="str">
            <v>Sewer</v>
          </cell>
        </row>
        <row r="32327">
          <cell r="B32327">
            <v>10363.94</v>
          </cell>
          <cell r="C32327">
            <v>2015</v>
          </cell>
          <cell r="D32327" t="str">
            <v>700360  Legal Services</v>
          </cell>
          <cell r="E32327" t="str">
            <v>District 7</v>
          </cell>
          <cell r="F32327" t="str">
            <v>Sewer</v>
          </cell>
        </row>
        <row r="32328">
          <cell r="B32328">
            <v>10363.94</v>
          </cell>
          <cell r="C32328">
            <v>2015</v>
          </cell>
          <cell r="D32328" t="str">
            <v>700360  Legal Services</v>
          </cell>
          <cell r="E32328" t="str">
            <v>District 7</v>
          </cell>
          <cell r="F32328" t="str">
            <v>Sewer</v>
          </cell>
        </row>
        <row r="32329">
          <cell r="B32329">
            <v>10363.94</v>
          </cell>
          <cell r="C32329">
            <v>2015</v>
          </cell>
          <cell r="D32329" t="str">
            <v>700360  Legal Services</v>
          </cell>
          <cell r="E32329" t="str">
            <v>District 6</v>
          </cell>
          <cell r="F32329" t="str">
            <v>Sewer</v>
          </cell>
        </row>
        <row r="32330">
          <cell r="B32330">
            <v>10363.94</v>
          </cell>
          <cell r="C32330">
            <v>2015</v>
          </cell>
          <cell r="D32330" t="str">
            <v>700360  Legal Services</v>
          </cell>
          <cell r="E32330" t="str">
            <v>District 7</v>
          </cell>
          <cell r="F32330" t="str">
            <v>Sewer</v>
          </cell>
        </row>
        <row r="32331">
          <cell r="B32331">
            <v>10363.94</v>
          </cell>
          <cell r="C32331">
            <v>2015</v>
          </cell>
          <cell r="D32331" t="str">
            <v>700360  Legal Services</v>
          </cell>
          <cell r="E32331" t="str">
            <v>District 1</v>
          </cell>
          <cell r="F32331" t="str">
            <v>Sewer</v>
          </cell>
        </row>
        <row r="32332">
          <cell r="B32332">
            <v>10363.94</v>
          </cell>
          <cell r="C32332">
            <v>2015</v>
          </cell>
          <cell r="D32332" t="str">
            <v>700360  Legal Services</v>
          </cell>
          <cell r="E32332" t="str">
            <v>District 1</v>
          </cell>
          <cell r="F32332" t="str">
            <v>Sewer</v>
          </cell>
        </row>
        <row r="32333">
          <cell r="B32333">
            <v>10363.94</v>
          </cell>
          <cell r="C32333">
            <v>2015</v>
          </cell>
          <cell r="D32333" t="str">
            <v>700360  Legal Services</v>
          </cell>
          <cell r="E32333" t="str">
            <v>District 1</v>
          </cell>
          <cell r="F32333" t="str">
            <v>Sewer</v>
          </cell>
        </row>
        <row r="32334">
          <cell r="B32334">
            <v>10363.94</v>
          </cell>
          <cell r="C32334">
            <v>2015</v>
          </cell>
          <cell r="D32334" t="str">
            <v>700360  Legal Services</v>
          </cell>
          <cell r="E32334" t="str">
            <v>Logistics</v>
          </cell>
          <cell r="F32334" t="str">
            <v>Sewer</v>
          </cell>
        </row>
        <row r="32335">
          <cell r="B32335">
            <v>10363.94</v>
          </cell>
          <cell r="C32335">
            <v>2015</v>
          </cell>
          <cell r="D32335" t="str">
            <v>700360  Legal Services</v>
          </cell>
          <cell r="E32335" t="str">
            <v>Logistics</v>
          </cell>
          <cell r="F32335" t="str">
            <v>Sewer</v>
          </cell>
        </row>
        <row r="32336">
          <cell r="B32336">
            <v>10363.94</v>
          </cell>
          <cell r="C32336">
            <v>2015</v>
          </cell>
          <cell r="D32336" t="str">
            <v>700360  Legal Services</v>
          </cell>
          <cell r="E32336" t="str">
            <v>Logistics</v>
          </cell>
          <cell r="F32336" t="str">
            <v>Sewer</v>
          </cell>
        </row>
        <row r="32337">
          <cell r="B32337">
            <v>10363.94</v>
          </cell>
          <cell r="C32337">
            <v>2015</v>
          </cell>
          <cell r="D32337" t="str">
            <v>700360  Legal Services</v>
          </cell>
          <cell r="E32337" t="str">
            <v>Logistics</v>
          </cell>
          <cell r="F32337" t="str">
            <v>Sewer</v>
          </cell>
        </row>
        <row r="32338">
          <cell r="B32338">
            <v>10363.94</v>
          </cell>
          <cell r="C32338">
            <v>2015</v>
          </cell>
          <cell r="D32338" t="str">
            <v>700360  Legal Services</v>
          </cell>
          <cell r="E32338" t="str">
            <v>Logistics</v>
          </cell>
          <cell r="F32338" t="str">
            <v>Sewer</v>
          </cell>
        </row>
        <row r="32339">
          <cell r="B32339">
            <v>10363.94</v>
          </cell>
          <cell r="C32339">
            <v>2015</v>
          </cell>
          <cell r="D32339" t="str">
            <v>700360  Legal Services</v>
          </cell>
          <cell r="E32339" t="str">
            <v>Logistics</v>
          </cell>
          <cell r="F32339" t="str">
            <v>Sewer</v>
          </cell>
        </row>
        <row r="32340">
          <cell r="B32340">
            <v>10363.94</v>
          </cell>
          <cell r="C32340">
            <v>2015</v>
          </cell>
          <cell r="D32340" t="str">
            <v>700360  Legal Services</v>
          </cell>
          <cell r="E32340" t="str">
            <v>Logistics</v>
          </cell>
          <cell r="F32340" t="str">
            <v>Sewer</v>
          </cell>
        </row>
        <row r="32341">
          <cell r="B32341">
            <v>10363.94</v>
          </cell>
          <cell r="C32341">
            <v>2015</v>
          </cell>
          <cell r="D32341" t="str">
            <v>700360  Legal Services</v>
          </cell>
          <cell r="E32341" t="str">
            <v>Informal Settlements</v>
          </cell>
          <cell r="F32341" t="str">
            <v>Sewer</v>
          </cell>
        </row>
        <row r="32342">
          <cell r="B32342">
            <v>10363.94</v>
          </cell>
          <cell r="C32342">
            <v>2015</v>
          </cell>
          <cell r="D32342" t="str">
            <v>700360  Legal Services</v>
          </cell>
          <cell r="E32342" t="str">
            <v>TOC</v>
          </cell>
          <cell r="F32342" t="str">
            <v>Sewer</v>
          </cell>
        </row>
        <row r="32343">
          <cell r="B32343">
            <v>10363.94</v>
          </cell>
          <cell r="C32343">
            <v>2015</v>
          </cell>
          <cell r="D32343" t="str">
            <v>700360  Legal Services</v>
          </cell>
          <cell r="E32343" t="str">
            <v>Planning &amp; Design</v>
          </cell>
          <cell r="F32343" t="str">
            <v>Sewer</v>
          </cell>
        </row>
        <row r="32344">
          <cell r="B32344">
            <v>10363.94</v>
          </cell>
          <cell r="C32344">
            <v>2015</v>
          </cell>
          <cell r="D32344" t="str">
            <v>700360  Legal Services</v>
          </cell>
          <cell r="E32344" t="str">
            <v>Planning &amp; Design</v>
          </cell>
          <cell r="F32344" t="str">
            <v>Sewer</v>
          </cell>
        </row>
        <row r="32345">
          <cell r="B32345">
            <v>10363.94</v>
          </cell>
          <cell r="C32345">
            <v>2015</v>
          </cell>
          <cell r="D32345" t="str">
            <v>700360  Legal Services</v>
          </cell>
          <cell r="E32345" t="str">
            <v>Informal Settlements</v>
          </cell>
          <cell r="F32345" t="str">
            <v>Sewer</v>
          </cell>
        </row>
        <row r="32346">
          <cell r="B32346">
            <v>10363.94</v>
          </cell>
          <cell r="C32346">
            <v>2015</v>
          </cell>
          <cell r="D32346" t="str">
            <v>700360  Legal Services</v>
          </cell>
          <cell r="E32346" t="str">
            <v>District 4</v>
          </cell>
          <cell r="F32346" t="str">
            <v>Sewer</v>
          </cell>
        </row>
        <row r="32347">
          <cell r="B32347">
            <v>10363.94</v>
          </cell>
          <cell r="C32347">
            <v>2015</v>
          </cell>
          <cell r="D32347" t="str">
            <v>700360  Legal Services</v>
          </cell>
          <cell r="E32347" t="str">
            <v>Logistics</v>
          </cell>
          <cell r="F32347" t="str">
            <v>Water</v>
          </cell>
        </row>
        <row r="32348">
          <cell r="B32348">
            <v>10363.94</v>
          </cell>
          <cell r="C32348">
            <v>2015</v>
          </cell>
          <cell r="D32348" t="str">
            <v>700360  Legal Services</v>
          </cell>
          <cell r="E32348" t="str">
            <v>Logistics</v>
          </cell>
          <cell r="F32348" t="str">
            <v>Water</v>
          </cell>
        </row>
        <row r="32349">
          <cell r="B32349">
            <v>10363.94</v>
          </cell>
          <cell r="C32349">
            <v>2015</v>
          </cell>
          <cell r="D32349" t="str">
            <v>700360  Legal Services</v>
          </cell>
          <cell r="E32349" t="str">
            <v>TOC</v>
          </cell>
          <cell r="F32349" t="str">
            <v>Water</v>
          </cell>
        </row>
        <row r="32350">
          <cell r="B32350">
            <v>10363.94</v>
          </cell>
          <cell r="C32350">
            <v>2015</v>
          </cell>
          <cell r="D32350" t="str">
            <v>700360  Legal Services</v>
          </cell>
          <cell r="E32350" t="str">
            <v>Informal Settlements</v>
          </cell>
          <cell r="F32350" t="str">
            <v>Water</v>
          </cell>
        </row>
        <row r="32351">
          <cell r="B32351">
            <v>10363.94</v>
          </cell>
          <cell r="C32351">
            <v>2015</v>
          </cell>
          <cell r="D32351" t="str">
            <v>700360  Legal Services</v>
          </cell>
          <cell r="E32351" t="str">
            <v>TOC</v>
          </cell>
          <cell r="F32351" t="str">
            <v>Water</v>
          </cell>
        </row>
        <row r="32352">
          <cell r="B32352">
            <v>10363.94</v>
          </cell>
          <cell r="C32352">
            <v>2015</v>
          </cell>
          <cell r="D32352" t="str">
            <v>700360  Legal Services</v>
          </cell>
          <cell r="E32352" t="str">
            <v>Planning &amp; Design</v>
          </cell>
          <cell r="F32352" t="str">
            <v>Water</v>
          </cell>
        </row>
        <row r="32353">
          <cell r="B32353">
            <v>10363.94</v>
          </cell>
          <cell r="C32353">
            <v>2015</v>
          </cell>
          <cell r="D32353" t="str">
            <v>700360  Legal Services</v>
          </cell>
          <cell r="E32353" t="str">
            <v>Informal Settlements</v>
          </cell>
          <cell r="F32353" t="str">
            <v>Water</v>
          </cell>
        </row>
        <row r="32354">
          <cell r="B32354">
            <v>10363.94</v>
          </cell>
          <cell r="C32354">
            <v>2015</v>
          </cell>
          <cell r="D32354" t="str">
            <v>700360  Legal Services</v>
          </cell>
          <cell r="E32354" t="str">
            <v>Logistics</v>
          </cell>
          <cell r="F32354" t="str">
            <v>Water</v>
          </cell>
        </row>
        <row r="32355">
          <cell r="B32355">
            <v>10363.94</v>
          </cell>
          <cell r="C32355">
            <v>2015</v>
          </cell>
          <cell r="D32355" t="str">
            <v>700360  Legal Services</v>
          </cell>
          <cell r="E32355" t="str">
            <v>District 7</v>
          </cell>
          <cell r="F32355" t="str">
            <v>Sewer</v>
          </cell>
        </row>
        <row r="32356">
          <cell r="B32356">
            <v>10363.94</v>
          </cell>
          <cell r="C32356">
            <v>2015</v>
          </cell>
          <cell r="D32356" t="str">
            <v>700360  Legal Services</v>
          </cell>
          <cell r="E32356" t="str">
            <v>District 7</v>
          </cell>
          <cell r="F32356" t="str">
            <v>Sewer</v>
          </cell>
        </row>
        <row r="32357">
          <cell r="B32357">
            <v>10363.94</v>
          </cell>
          <cell r="C32357">
            <v>2015</v>
          </cell>
          <cell r="D32357" t="str">
            <v>700360  Legal Services</v>
          </cell>
          <cell r="E32357" t="str">
            <v>District 7</v>
          </cell>
          <cell r="F32357" t="str">
            <v>Sewer</v>
          </cell>
        </row>
        <row r="32358">
          <cell r="B32358">
            <v>10363.94</v>
          </cell>
          <cell r="C32358">
            <v>2015</v>
          </cell>
          <cell r="D32358" t="str">
            <v>700360  Legal Services</v>
          </cell>
          <cell r="E32358" t="str">
            <v>District 7</v>
          </cell>
          <cell r="F32358" t="str">
            <v>Sewer</v>
          </cell>
        </row>
        <row r="32359">
          <cell r="B32359">
            <v>10363.94</v>
          </cell>
          <cell r="C32359">
            <v>2015</v>
          </cell>
          <cell r="D32359" t="str">
            <v>700360  Legal Services</v>
          </cell>
          <cell r="E32359" t="str">
            <v>District 7</v>
          </cell>
          <cell r="F32359" t="str">
            <v>Sewer</v>
          </cell>
        </row>
        <row r="32360">
          <cell r="B32360">
            <v>10363.94</v>
          </cell>
          <cell r="C32360">
            <v>2015</v>
          </cell>
          <cell r="D32360" t="str">
            <v>700360  Legal Services</v>
          </cell>
          <cell r="E32360" t="str">
            <v>District 7</v>
          </cell>
          <cell r="F32360" t="str">
            <v>Sewer</v>
          </cell>
        </row>
        <row r="32361">
          <cell r="B32361">
            <v>10363.94</v>
          </cell>
          <cell r="C32361">
            <v>2015</v>
          </cell>
          <cell r="D32361" t="str">
            <v>700360  Legal Services</v>
          </cell>
          <cell r="E32361" t="str">
            <v>District 6</v>
          </cell>
          <cell r="F32361" t="str">
            <v>Sewer</v>
          </cell>
        </row>
        <row r="32362">
          <cell r="B32362">
            <v>10363.94</v>
          </cell>
          <cell r="C32362">
            <v>2015</v>
          </cell>
          <cell r="D32362" t="str">
            <v>700360  Legal Services</v>
          </cell>
          <cell r="E32362" t="str">
            <v>District 6</v>
          </cell>
          <cell r="F32362" t="str">
            <v>Sewer</v>
          </cell>
        </row>
        <row r="32363">
          <cell r="B32363">
            <v>10363.94</v>
          </cell>
          <cell r="C32363">
            <v>2015</v>
          </cell>
          <cell r="D32363" t="str">
            <v>700360  Legal Services</v>
          </cell>
          <cell r="E32363" t="str">
            <v>District 6</v>
          </cell>
          <cell r="F32363" t="str">
            <v>Sewer</v>
          </cell>
        </row>
        <row r="32364">
          <cell r="B32364">
            <v>10363.94</v>
          </cell>
          <cell r="C32364">
            <v>2015</v>
          </cell>
          <cell r="D32364" t="str">
            <v>700360  Legal Services</v>
          </cell>
          <cell r="E32364" t="str">
            <v>District 6</v>
          </cell>
          <cell r="F32364" t="str">
            <v>Sewer</v>
          </cell>
        </row>
        <row r="32365">
          <cell r="B32365">
            <v>10363.94</v>
          </cell>
          <cell r="C32365">
            <v>2015</v>
          </cell>
          <cell r="D32365" t="str">
            <v>700360  Legal Services</v>
          </cell>
          <cell r="E32365" t="str">
            <v>District 6</v>
          </cell>
          <cell r="F32365" t="str">
            <v>Sewer</v>
          </cell>
        </row>
        <row r="32366">
          <cell r="B32366">
            <v>10363.94</v>
          </cell>
          <cell r="C32366">
            <v>2015</v>
          </cell>
          <cell r="D32366" t="str">
            <v>700360  Legal Services</v>
          </cell>
          <cell r="E32366" t="str">
            <v>District 6</v>
          </cell>
          <cell r="F32366" t="str">
            <v>Sewer</v>
          </cell>
        </row>
        <row r="32367">
          <cell r="B32367">
            <v>10363.94</v>
          </cell>
          <cell r="C32367">
            <v>2015</v>
          </cell>
          <cell r="D32367" t="str">
            <v>700360  Legal Services</v>
          </cell>
          <cell r="E32367" t="str">
            <v>District 7</v>
          </cell>
          <cell r="F32367" t="str">
            <v>Sewer</v>
          </cell>
        </row>
        <row r="32368">
          <cell r="B32368">
            <v>10363.94</v>
          </cell>
          <cell r="C32368">
            <v>2015</v>
          </cell>
          <cell r="D32368" t="str">
            <v>700360  Legal Services</v>
          </cell>
          <cell r="E32368" t="str">
            <v>District 7</v>
          </cell>
          <cell r="F32368" t="str">
            <v>Sewer</v>
          </cell>
        </row>
        <row r="32369">
          <cell r="B32369">
            <v>10363.94</v>
          </cell>
          <cell r="C32369">
            <v>2015</v>
          </cell>
          <cell r="D32369" t="str">
            <v>700360  Legal Services</v>
          </cell>
          <cell r="E32369" t="str">
            <v>District 7</v>
          </cell>
          <cell r="F32369" t="str">
            <v>Sewer</v>
          </cell>
        </row>
        <row r="32370">
          <cell r="B32370">
            <v>10363.94</v>
          </cell>
          <cell r="C32370">
            <v>2015</v>
          </cell>
          <cell r="D32370" t="str">
            <v>700360  Legal Services</v>
          </cell>
          <cell r="E32370" t="str">
            <v>District 7</v>
          </cell>
          <cell r="F32370" t="str">
            <v>Sewer</v>
          </cell>
        </row>
        <row r="32371">
          <cell r="B32371">
            <v>10363.94</v>
          </cell>
          <cell r="C32371">
            <v>2015</v>
          </cell>
          <cell r="D32371" t="str">
            <v>700360  Legal Services</v>
          </cell>
          <cell r="E32371" t="str">
            <v>District 7</v>
          </cell>
          <cell r="F32371" t="str">
            <v>Sewer</v>
          </cell>
        </row>
        <row r="32372">
          <cell r="B32372">
            <v>10363.94</v>
          </cell>
          <cell r="C32372">
            <v>2015</v>
          </cell>
          <cell r="D32372" t="str">
            <v>700360  Legal Services</v>
          </cell>
          <cell r="E32372" t="str">
            <v>District 4</v>
          </cell>
          <cell r="F32372" t="str">
            <v>Sewer</v>
          </cell>
        </row>
        <row r="32373">
          <cell r="B32373">
            <v>43798.75</v>
          </cell>
          <cell r="C32373">
            <v>2015</v>
          </cell>
          <cell r="D32373" t="str">
            <v>700400  Mayoral Committee</v>
          </cell>
          <cell r="E32373" t="str">
            <v>District 4</v>
          </cell>
          <cell r="F32373" t="str">
            <v>Water</v>
          </cell>
        </row>
        <row r="32374">
          <cell r="B32374">
            <v>43798.75</v>
          </cell>
          <cell r="C32374">
            <v>2015</v>
          </cell>
          <cell r="D32374" t="str">
            <v>700400  Mayoral Committee</v>
          </cell>
          <cell r="E32374" t="str">
            <v>District 4</v>
          </cell>
          <cell r="F32374" t="str">
            <v>Water</v>
          </cell>
        </row>
        <row r="32375">
          <cell r="B32375">
            <v>43798.75</v>
          </cell>
          <cell r="C32375">
            <v>2015</v>
          </cell>
          <cell r="D32375" t="str">
            <v>700400  Mayoral Committee</v>
          </cell>
          <cell r="E32375" t="str">
            <v>District 4</v>
          </cell>
          <cell r="F32375" t="str">
            <v>Water</v>
          </cell>
        </row>
        <row r="32376">
          <cell r="B32376">
            <v>43798.75</v>
          </cell>
          <cell r="C32376">
            <v>2015</v>
          </cell>
          <cell r="D32376" t="str">
            <v>700400  Mayoral Committee</v>
          </cell>
          <cell r="E32376" t="str">
            <v>District 4</v>
          </cell>
          <cell r="F32376" t="str">
            <v>Water</v>
          </cell>
        </row>
        <row r="32377">
          <cell r="B32377">
            <v>43798.75</v>
          </cell>
          <cell r="C32377">
            <v>2015</v>
          </cell>
          <cell r="D32377" t="str">
            <v>700400  Mayoral Committee</v>
          </cell>
          <cell r="E32377" t="str">
            <v>District 4</v>
          </cell>
          <cell r="F32377" t="str">
            <v>Water</v>
          </cell>
        </row>
        <row r="32378">
          <cell r="B32378">
            <v>43798.75</v>
          </cell>
          <cell r="C32378">
            <v>2015</v>
          </cell>
          <cell r="D32378" t="str">
            <v>700400  Mayoral Committee</v>
          </cell>
          <cell r="E32378" t="str">
            <v>District 4</v>
          </cell>
          <cell r="F32378" t="str">
            <v>Water</v>
          </cell>
        </row>
        <row r="32379">
          <cell r="B32379">
            <v>43798.75</v>
          </cell>
          <cell r="C32379">
            <v>2015</v>
          </cell>
          <cell r="D32379" t="str">
            <v>700400  Mayoral Committee</v>
          </cell>
          <cell r="E32379" t="str">
            <v>District 3</v>
          </cell>
          <cell r="F32379" t="str">
            <v>Water</v>
          </cell>
        </row>
        <row r="32380">
          <cell r="B32380">
            <v>43798.75</v>
          </cell>
          <cell r="C32380">
            <v>2015</v>
          </cell>
          <cell r="D32380" t="str">
            <v>700400  Mayoral Committee</v>
          </cell>
          <cell r="E32380" t="str">
            <v>District 3</v>
          </cell>
          <cell r="F32380" t="str">
            <v>Water</v>
          </cell>
        </row>
        <row r="32381">
          <cell r="B32381">
            <v>43798.75</v>
          </cell>
          <cell r="C32381">
            <v>2015</v>
          </cell>
          <cell r="D32381" t="str">
            <v>700400  Mayoral Committee</v>
          </cell>
          <cell r="E32381" t="str">
            <v>District 3</v>
          </cell>
          <cell r="F32381" t="str">
            <v>Water</v>
          </cell>
        </row>
        <row r="32382">
          <cell r="B32382">
            <v>43798.75</v>
          </cell>
          <cell r="C32382">
            <v>2015</v>
          </cell>
          <cell r="D32382" t="str">
            <v>700400  Mayoral Committee</v>
          </cell>
          <cell r="E32382" t="str">
            <v>District 3</v>
          </cell>
          <cell r="F32382" t="str">
            <v>Water</v>
          </cell>
        </row>
        <row r="32383">
          <cell r="B32383">
            <v>43798.75</v>
          </cell>
          <cell r="C32383">
            <v>2015</v>
          </cell>
          <cell r="D32383" t="str">
            <v>700400  Mayoral Committee</v>
          </cell>
          <cell r="E32383" t="str">
            <v>District 6</v>
          </cell>
          <cell r="F32383" t="str">
            <v>Water</v>
          </cell>
        </row>
        <row r="32384">
          <cell r="B32384">
            <v>43798.75</v>
          </cell>
          <cell r="C32384">
            <v>2015</v>
          </cell>
          <cell r="D32384" t="str">
            <v>700400  Mayoral Committee</v>
          </cell>
          <cell r="E32384" t="str">
            <v>District 8</v>
          </cell>
          <cell r="F32384" t="str">
            <v>Water</v>
          </cell>
        </row>
        <row r="32385">
          <cell r="B32385">
            <v>43798.75</v>
          </cell>
          <cell r="C32385">
            <v>2015</v>
          </cell>
          <cell r="D32385" t="str">
            <v>700400  Mayoral Committee</v>
          </cell>
          <cell r="E32385" t="str">
            <v>District 8</v>
          </cell>
          <cell r="F32385" t="str">
            <v>Water</v>
          </cell>
        </row>
        <row r="32386">
          <cell r="B32386">
            <v>43798.75</v>
          </cell>
          <cell r="C32386">
            <v>2015</v>
          </cell>
          <cell r="D32386" t="str">
            <v>700400  Mayoral Committee</v>
          </cell>
          <cell r="E32386" t="str">
            <v>District 6</v>
          </cell>
          <cell r="F32386" t="str">
            <v>Water</v>
          </cell>
        </row>
        <row r="32387">
          <cell r="B32387">
            <v>43798.75</v>
          </cell>
          <cell r="C32387">
            <v>2015</v>
          </cell>
          <cell r="D32387" t="str">
            <v>700400  Mayoral Committee</v>
          </cell>
          <cell r="E32387" t="str">
            <v>TOC</v>
          </cell>
          <cell r="F32387" t="str">
            <v>Water</v>
          </cell>
        </row>
        <row r="32388">
          <cell r="B32388">
            <v>43798.75</v>
          </cell>
          <cell r="C32388">
            <v>2015</v>
          </cell>
          <cell r="D32388" t="str">
            <v>700400  Mayoral Committee</v>
          </cell>
          <cell r="E32388" t="str">
            <v>District 1</v>
          </cell>
          <cell r="F32388" t="str">
            <v>Water</v>
          </cell>
        </row>
        <row r="32389">
          <cell r="B32389">
            <v>43798.75</v>
          </cell>
          <cell r="C32389">
            <v>2015</v>
          </cell>
          <cell r="D32389" t="str">
            <v>700400  Mayoral Committee</v>
          </cell>
          <cell r="E32389" t="str">
            <v>District 1</v>
          </cell>
          <cell r="F32389" t="str">
            <v>Water</v>
          </cell>
        </row>
        <row r="32390">
          <cell r="B32390">
            <v>43798.75</v>
          </cell>
          <cell r="C32390">
            <v>2015</v>
          </cell>
          <cell r="D32390" t="str">
            <v>700400  Mayoral Committee</v>
          </cell>
          <cell r="E32390" t="str">
            <v>District 1</v>
          </cell>
          <cell r="F32390" t="str">
            <v>Water</v>
          </cell>
        </row>
        <row r="32391">
          <cell r="B32391">
            <v>43798.75</v>
          </cell>
          <cell r="C32391">
            <v>2015</v>
          </cell>
          <cell r="D32391" t="str">
            <v>700400  Mayoral Committee</v>
          </cell>
          <cell r="E32391" t="str">
            <v>District 1</v>
          </cell>
          <cell r="F32391" t="str">
            <v>Water</v>
          </cell>
        </row>
        <row r="32392">
          <cell r="B32392">
            <v>43798.75</v>
          </cell>
          <cell r="C32392">
            <v>2015</v>
          </cell>
          <cell r="D32392" t="str">
            <v>700400  Mayoral Committee</v>
          </cell>
          <cell r="E32392" t="str">
            <v>District 1</v>
          </cell>
          <cell r="F32392" t="str">
            <v>Water</v>
          </cell>
        </row>
        <row r="32393">
          <cell r="B32393">
            <v>43798.75</v>
          </cell>
          <cell r="C32393">
            <v>2015</v>
          </cell>
          <cell r="D32393" t="str">
            <v>700400  Mayoral Committee</v>
          </cell>
          <cell r="E32393" t="str">
            <v>Logistics</v>
          </cell>
          <cell r="F32393" t="str">
            <v>Water</v>
          </cell>
        </row>
        <row r="32394">
          <cell r="B32394">
            <v>43798.75</v>
          </cell>
          <cell r="C32394">
            <v>2015</v>
          </cell>
          <cell r="D32394" t="str">
            <v>700400  Mayoral Committee</v>
          </cell>
          <cell r="E32394" t="str">
            <v>Logistics</v>
          </cell>
          <cell r="F32394" t="str">
            <v>Water</v>
          </cell>
        </row>
        <row r="32395">
          <cell r="B32395">
            <v>43798.75</v>
          </cell>
          <cell r="C32395">
            <v>2015</v>
          </cell>
          <cell r="D32395" t="str">
            <v>700400  Mayoral Committee</v>
          </cell>
          <cell r="E32395" t="str">
            <v>Logistics</v>
          </cell>
          <cell r="F32395" t="str">
            <v>Water</v>
          </cell>
        </row>
        <row r="32396">
          <cell r="B32396">
            <v>43798.75</v>
          </cell>
          <cell r="C32396">
            <v>2015</v>
          </cell>
          <cell r="D32396" t="str">
            <v>700400  Mayoral Committee</v>
          </cell>
          <cell r="E32396" t="str">
            <v>Logistics</v>
          </cell>
          <cell r="F32396" t="str">
            <v>Water</v>
          </cell>
        </row>
        <row r="32397">
          <cell r="B32397">
            <v>43798.75</v>
          </cell>
          <cell r="C32397">
            <v>2015</v>
          </cell>
          <cell r="D32397" t="str">
            <v>700400  Mayoral Committee</v>
          </cell>
          <cell r="E32397" t="str">
            <v>Logistics</v>
          </cell>
          <cell r="F32397" t="str">
            <v>Water</v>
          </cell>
        </row>
        <row r="32398">
          <cell r="B32398">
            <v>43798.75</v>
          </cell>
          <cell r="C32398">
            <v>2015</v>
          </cell>
          <cell r="D32398" t="str">
            <v>700400  Mayoral Committee</v>
          </cell>
          <cell r="E32398" t="str">
            <v>Logistics</v>
          </cell>
          <cell r="F32398" t="str">
            <v>Water</v>
          </cell>
        </row>
        <row r="32399">
          <cell r="B32399">
            <v>43798.75</v>
          </cell>
          <cell r="C32399">
            <v>2015</v>
          </cell>
          <cell r="D32399" t="str">
            <v>700400  Mayoral Committee</v>
          </cell>
          <cell r="E32399" t="str">
            <v>District 8</v>
          </cell>
          <cell r="F32399" t="str">
            <v>Water</v>
          </cell>
        </row>
        <row r="32400">
          <cell r="B32400">
            <v>43798.75</v>
          </cell>
          <cell r="C32400">
            <v>2015</v>
          </cell>
          <cell r="D32400" t="str">
            <v>700400  Mayoral Committee</v>
          </cell>
          <cell r="E32400" t="e">
            <v>#N/A</v>
          </cell>
          <cell r="F32400" t="str">
            <v>Sewer</v>
          </cell>
        </row>
        <row r="32401">
          <cell r="B32401">
            <v>43798.75</v>
          </cell>
          <cell r="C32401">
            <v>2015</v>
          </cell>
          <cell r="D32401" t="str">
            <v>700400  Mayoral Committee</v>
          </cell>
          <cell r="E32401" t="e">
            <v>#N/A</v>
          </cell>
          <cell r="F32401" t="str">
            <v>Sewer</v>
          </cell>
        </row>
        <row r="32402">
          <cell r="B32402">
            <v>43798.75</v>
          </cell>
          <cell r="C32402">
            <v>2015</v>
          </cell>
          <cell r="D32402" t="str">
            <v>700400  Mayoral Committee</v>
          </cell>
          <cell r="E32402" t="str">
            <v>District 8</v>
          </cell>
          <cell r="F32402" t="str">
            <v>Water</v>
          </cell>
        </row>
        <row r="32403">
          <cell r="B32403">
            <v>43798.75</v>
          </cell>
          <cell r="C32403">
            <v>2015</v>
          </cell>
          <cell r="D32403" t="str">
            <v>700400  Mayoral Committee</v>
          </cell>
          <cell r="E32403" t="str">
            <v>District 8</v>
          </cell>
          <cell r="F32403" t="str">
            <v>Water</v>
          </cell>
        </row>
        <row r="32404">
          <cell r="B32404">
            <v>43798.75</v>
          </cell>
          <cell r="C32404">
            <v>2015</v>
          </cell>
          <cell r="D32404" t="str">
            <v>700400  Mayoral Committee</v>
          </cell>
          <cell r="E32404" t="str">
            <v>District 8</v>
          </cell>
          <cell r="F32404" t="str">
            <v>Water</v>
          </cell>
        </row>
        <row r="32405">
          <cell r="B32405">
            <v>43798.75</v>
          </cell>
          <cell r="C32405">
            <v>2015</v>
          </cell>
          <cell r="D32405" t="str">
            <v>700400  Mayoral Committee</v>
          </cell>
          <cell r="E32405" t="str">
            <v>District 8</v>
          </cell>
          <cell r="F32405" t="str">
            <v>Water</v>
          </cell>
        </row>
        <row r="32406">
          <cell r="B32406">
            <v>43798.75</v>
          </cell>
          <cell r="C32406">
            <v>2015</v>
          </cell>
          <cell r="D32406" t="str">
            <v>700400  Mayoral Committee</v>
          </cell>
          <cell r="E32406" t="str">
            <v>District 8</v>
          </cell>
          <cell r="F32406" t="str">
            <v>Water</v>
          </cell>
        </row>
        <row r="32407">
          <cell r="B32407">
            <v>43798.75</v>
          </cell>
          <cell r="C32407">
            <v>2015</v>
          </cell>
          <cell r="D32407" t="str">
            <v>700400  Mayoral Committee</v>
          </cell>
          <cell r="E32407" t="str">
            <v>District 8</v>
          </cell>
          <cell r="F32407" t="str">
            <v>Water</v>
          </cell>
        </row>
        <row r="32408">
          <cell r="B32408">
            <v>43798.75</v>
          </cell>
          <cell r="C32408">
            <v>2015</v>
          </cell>
          <cell r="D32408" t="str">
            <v>700400  Mayoral Committee</v>
          </cell>
          <cell r="E32408" t="str">
            <v>District 8</v>
          </cell>
          <cell r="F32408" t="str">
            <v>Water</v>
          </cell>
        </row>
        <row r="32409">
          <cell r="B32409">
            <v>43798.75</v>
          </cell>
          <cell r="C32409">
            <v>2015</v>
          </cell>
          <cell r="D32409" t="str">
            <v>700400  Mayoral Committee</v>
          </cell>
          <cell r="E32409" t="str">
            <v>District 8</v>
          </cell>
          <cell r="F32409" t="str">
            <v>Water</v>
          </cell>
        </row>
        <row r="32410">
          <cell r="B32410">
            <v>43798.75</v>
          </cell>
          <cell r="C32410">
            <v>2015</v>
          </cell>
          <cell r="D32410" t="str">
            <v>700400  Mayoral Committee</v>
          </cell>
          <cell r="E32410" t="str">
            <v>District 8</v>
          </cell>
          <cell r="F32410" t="str">
            <v>Water</v>
          </cell>
        </row>
        <row r="32411">
          <cell r="B32411">
            <v>43798.75</v>
          </cell>
          <cell r="C32411">
            <v>2015</v>
          </cell>
          <cell r="D32411" t="str">
            <v>700400  Mayoral Committee</v>
          </cell>
          <cell r="E32411" t="str">
            <v>District 8</v>
          </cell>
          <cell r="F32411" t="str">
            <v>Water</v>
          </cell>
        </row>
        <row r="32412">
          <cell r="B32412">
            <v>43798.75</v>
          </cell>
          <cell r="C32412">
            <v>2015</v>
          </cell>
          <cell r="D32412" t="str">
            <v>700400  Mayoral Committee</v>
          </cell>
          <cell r="E32412" t="str">
            <v>District 8</v>
          </cell>
          <cell r="F32412" t="str">
            <v>Water</v>
          </cell>
        </row>
        <row r="32413">
          <cell r="B32413">
            <v>43798.75</v>
          </cell>
          <cell r="C32413">
            <v>2015</v>
          </cell>
          <cell r="D32413" t="str">
            <v>700400  Mayoral Committee</v>
          </cell>
          <cell r="E32413" t="str">
            <v>District 6</v>
          </cell>
          <cell r="F32413" t="str">
            <v>Water</v>
          </cell>
        </row>
        <row r="32414">
          <cell r="B32414">
            <v>43798.75</v>
          </cell>
          <cell r="C32414">
            <v>2015</v>
          </cell>
          <cell r="D32414" t="str">
            <v>700400  Mayoral Committee</v>
          </cell>
          <cell r="E32414" t="str">
            <v>District 6</v>
          </cell>
          <cell r="F32414" t="str">
            <v>Water</v>
          </cell>
        </row>
        <row r="32415">
          <cell r="B32415">
            <v>43798.75</v>
          </cell>
          <cell r="C32415">
            <v>2015</v>
          </cell>
          <cell r="D32415" t="str">
            <v>700400  Mayoral Committee</v>
          </cell>
          <cell r="E32415" t="str">
            <v>District 6</v>
          </cell>
          <cell r="F32415" t="str">
            <v>Water</v>
          </cell>
        </row>
        <row r="32416">
          <cell r="B32416">
            <v>43798.75</v>
          </cell>
          <cell r="C32416">
            <v>2015</v>
          </cell>
          <cell r="D32416" t="str">
            <v>700400  Mayoral Committee</v>
          </cell>
          <cell r="E32416" t="str">
            <v>District 6</v>
          </cell>
          <cell r="F32416" t="str">
            <v>Water</v>
          </cell>
        </row>
        <row r="32417">
          <cell r="B32417">
            <v>43798.75</v>
          </cell>
          <cell r="C32417">
            <v>2015</v>
          </cell>
          <cell r="D32417" t="str">
            <v>700400  Mayoral Committee</v>
          </cell>
          <cell r="E32417" t="str">
            <v>District 6</v>
          </cell>
          <cell r="F32417" t="str">
            <v>Water</v>
          </cell>
        </row>
        <row r="32418">
          <cell r="B32418">
            <v>43798.75</v>
          </cell>
          <cell r="C32418">
            <v>2015</v>
          </cell>
          <cell r="D32418" t="str">
            <v>700400  Mayoral Committee</v>
          </cell>
          <cell r="E32418" t="str">
            <v>District 6</v>
          </cell>
          <cell r="F32418" t="str">
            <v>Water</v>
          </cell>
        </row>
        <row r="32419">
          <cell r="B32419">
            <v>43798.75</v>
          </cell>
          <cell r="C32419">
            <v>2015</v>
          </cell>
          <cell r="D32419" t="str">
            <v>700400  Mayoral Committee</v>
          </cell>
          <cell r="E32419" t="str">
            <v>District 6</v>
          </cell>
          <cell r="F32419" t="str">
            <v>Water</v>
          </cell>
        </row>
        <row r="32420">
          <cell r="B32420">
            <v>43798.75</v>
          </cell>
          <cell r="C32420">
            <v>2015</v>
          </cell>
          <cell r="D32420" t="str">
            <v>700400  Mayoral Committee</v>
          </cell>
          <cell r="E32420" t="str">
            <v>District 8</v>
          </cell>
          <cell r="F32420" t="str">
            <v>Water</v>
          </cell>
        </row>
        <row r="32421">
          <cell r="B32421">
            <v>43798.75</v>
          </cell>
          <cell r="C32421">
            <v>2015</v>
          </cell>
          <cell r="D32421" t="str">
            <v>700400  Mayoral Committee</v>
          </cell>
          <cell r="E32421" t="str">
            <v>District 8</v>
          </cell>
          <cell r="F32421" t="str">
            <v>Water</v>
          </cell>
        </row>
        <row r="32422">
          <cell r="B32422">
            <v>43798.75</v>
          </cell>
          <cell r="C32422">
            <v>2015</v>
          </cell>
          <cell r="D32422" t="str">
            <v>700400  Mayoral Committee</v>
          </cell>
          <cell r="E32422" t="str">
            <v>District 8</v>
          </cell>
          <cell r="F32422" t="str">
            <v>Water</v>
          </cell>
        </row>
        <row r="32423">
          <cell r="B32423">
            <v>43798.75</v>
          </cell>
          <cell r="C32423">
            <v>2015</v>
          </cell>
          <cell r="D32423" t="str">
            <v>700400  Mayoral Committee</v>
          </cell>
          <cell r="E32423" t="str">
            <v>District 8</v>
          </cell>
          <cell r="F32423" t="str">
            <v>Water</v>
          </cell>
        </row>
        <row r="32424">
          <cell r="B32424">
            <v>43798.75</v>
          </cell>
          <cell r="C32424">
            <v>2015</v>
          </cell>
          <cell r="D32424" t="str">
            <v>700400  Mayoral Committee</v>
          </cell>
          <cell r="E32424" t="str">
            <v>District 1</v>
          </cell>
          <cell r="F32424" t="str">
            <v>Water</v>
          </cell>
        </row>
        <row r="32425">
          <cell r="B32425">
            <v>43798.75</v>
          </cell>
          <cell r="C32425">
            <v>2015</v>
          </cell>
          <cell r="D32425" t="str">
            <v>700400  Mayoral Committee</v>
          </cell>
          <cell r="E32425" t="str">
            <v>District 8</v>
          </cell>
          <cell r="F32425" t="str">
            <v>Water</v>
          </cell>
        </row>
        <row r="32426">
          <cell r="B32426">
            <v>43798.75</v>
          </cell>
          <cell r="C32426">
            <v>2015</v>
          </cell>
          <cell r="D32426" t="str">
            <v>700400  Mayoral Committee</v>
          </cell>
          <cell r="E32426" t="str">
            <v>Logistics</v>
          </cell>
          <cell r="F32426" t="str">
            <v>Water</v>
          </cell>
        </row>
        <row r="32427">
          <cell r="B32427">
            <v>43798.75</v>
          </cell>
          <cell r="C32427">
            <v>2015</v>
          </cell>
          <cell r="D32427" t="str">
            <v>700400  Mayoral Committee</v>
          </cell>
          <cell r="E32427" t="str">
            <v>District 4</v>
          </cell>
          <cell r="F32427" t="str">
            <v>Sewer</v>
          </cell>
        </row>
        <row r="32428">
          <cell r="B32428">
            <v>43798.75</v>
          </cell>
          <cell r="C32428">
            <v>2015</v>
          </cell>
          <cell r="D32428" t="str">
            <v>700400  Mayoral Committee</v>
          </cell>
          <cell r="E32428" t="str">
            <v>District 4</v>
          </cell>
          <cell r="F32428" t="str">
            <v>Sewer</v>
          </cell>
        </row>
        <row r="32429">
          <cell r="B32429">
            <v>43798.75</v>
          </cell>
          <cell r="C32429">
            <v>2015</v>
          </cell>
          <cell r="D32429" t="str">
            <v>700400  Mayoral Committee</v>
          </cell>
          <cell r="E32429" t="str">
            <v>District 4</v>
          </cell>
          <cell r="F32429" t="str">
            <v>Sewer</v>
          </cell>
        </row>
        <row r="32430">
          <cell r="B32430">
            <v>43798.75</v>
          </cell>
          <cell r="C32430">
            <v>2015</v>
          </cell>
          <cell r="D32430" t="str">
            <v>700400  Mayoral Committee</v>
          </cell>
          <cell r="E32430" t="str">
            <v>District 3</v>
          </cell>
          <cell r="F32430" t="str">
            <v>Sewer</v>
          </cell>
        </row>
        <row r="32431">
          <cell r="B32431">
            <v>43798.75</v>
          </cell>
          <cell r="C32431">
            <v>2015</v>
          </cell>
          <cell r="D32431" t="str">
            <v>700400  Mayoral Committee</v>
          </cell>
          <cell r="E32431" t="str">
            <v>District 3</v>
          </cell>
          <cell r="F32431" t="str">
            <v>Sewer</v>
          </cell>
        </row>
        <row r="32432">
          <cell r="B32432">
            <v>43798.75</v>
          </cell>
          <cell r="C32432">
            <v>2015</v>
          </cell>
          <cell r="D32432" t="str">
            <v>700400  Mayoral Committee</v>
          </cell>
          <cell r="E32432" t="str">
            <v>District 3</v>
          </cell>
          <cell r="F32432" t="str">
            <v>Sewer</v>
          </cell>
        </row>
        <row r="32433">
          <cell r="B32433">
            <v>43798.75</v>
          </cell>
          <cell r="C32433">
            <v>2015</v>
          </cell>
          <cell r="D32433" t="str">
            <v>700400  Mayoral Committee</v>
          </cell>
          <cell r="E32433" t="str">
            <v>TOC</v>
          </cell>
          <cell r="F32433" t="str">
            <v>Sewer</v>
          </cell>
        </row>
        <row r="32434">
          <cell r="B32434">
            <v>43798.75</v>
          </cell>
          <cell r="C32434">
            <v>2015</v>
          </cell>
          <cell r="D32434" t="str">
            <v>700400  Mayoral Committee</v>
          </cell>
          <cell r="E32434" t="str">
            <v>District 7</v>
          </cell>
          <cell r="F32434" t="str">
            <v>Sewer</v>
          </cell>
        </row>
        <row r="32435">
          <cell r="B32435">
            <v>43798.75</v>
          </cell>
          <cell r="C32435">
            <v>2015</v>
          </cell>
          <cell r="D32435" t="str">
            <v>700400  Mayoral Committee</v>
          </cell>
          <cell r="E32435" t="str">
            <v>District 7</v>
          </cell>
          <cell r="F32435" t="str">
            <v>Sewer</v>
          </cell>
        </row>
        <row r="32436">
          <cell r="B32436">
            <v>43798.75</v>
          </cell>
          <cell r="C32436">
            <v>2015</v>
          </cell>
          <cell r="D32436" t="str">
            <v>700400  Mayoral Committee</v>
          </cell>
          <cell r="E32436" t="str">
            <v>District 6</v>
          </cell>
          <cell r="F32436" t="str">
            <v>Sewer</v>
          </cell>
        </row>
        <row r="32437">
          <cell r="B32437">
            <v>43798.75</v>
          </cell>
          <cell r="C32437">
            <v>2015</v>
          </cell>
          <cell r="D32437" t="str">
            <v>700400  Mayoral Committee</v>
          </cell>
          <cell r="E32437" t="str">
            <v>District 7</v>
          </cell>
          <cell r="F32437" t="str">
            <v>Sewer</v>
          </cell>
        </row>
        <row r="32438">
          <cell r="B32438">
            <v>43798.75</v>
          </cell>
          <cell r="C32438">
            <v>2015</v>
          </cell>
          <cell r="D32438" t="str">
            <v>700400  Mayoral Committee</v>
          </cell>
          <cell r="E32438" t="str">
            <v>District 1</v>
          </cell>
          <cell r="F32438" t="str">
            <v>Sewer</v>
          </cell>
        </row>
        <row r="32439">
          <cell r="B32439">
            <v>43798.75</v>
          </cell>
          <cell r="C32439">
            <v>2015</v>
          </cell>
          <cell r="D32439" t="str">
            <v>700400  Mayoral Committee</v>
          </cell>
          <cell r="E32439" t="str">
            <v>District 1</v>
          </cell>
          <cell r="F32439" t="str">
            <v>Sewer</v>
          </cell>
        </row>
        <row r="32440">
          <cell r="B32440">
            <v>43798.75</v>
          </cell>
          <cell r="C32440">
            <v>2015</v>
          </cell>
          <cell r="D32440" t="str">
            <v>700400  Mayoral Committee</v>
          </cell>
          <cell r="E32440" t="str">
            <v>District 1</v>
          </cell>
          <cell r="F32440" t="str">
            <v>Sewer</v>
          </cell>
        </row>
        <row r="32441">
          <cell r="B32441">
            <v>43798.75</v>
          </cell>
          <cell r="C32441">
            <v>2015</v>
          </cell>
          <cell r="D32441" t="str">
            <v>700400  Mayoral Committee</v>
          </cell>
          <cell r="E32441" t="str">
            <v>Logistics</v>
          </cell>
          <cell r="F32441" t="str">
            <v>Sewer</v>
          </cell>
        </row>
        <row r="32442">
          <cell r="B32442">
            <v>43798.75</v>
          </cell>
          <cell r="C32442">
            <v>2015</v>
          </cell>
          <cell r="D32442" t="str">
            <v>700400  Mayoral Committee</v>
          </cell>
          <cell r="E32442" t="str">
            <v>Logistics</v>
          </cell>
          <cell r="F32442" t="str">
            <v>Sewer</v>
          </cell>
        </row>
        <row r="32443">
          <cell r="B32443">
            <v>43798.75</v>
          </cell>
          <cell r="C32443">
            <v>2015</v>
          </cell>
          <cell r="D32443" t="str">
            <v>700400  Mayoral Committee</v>
          </cell>
          <cell r="E32443" t="str">
            <v>Logistics</v>
          </cell>
          <cell r="F32443" t="str">
            <v>Sewer</v>
          </cell>
        </row>
        <row r="32444">
          <cell r="B32444">
            <v>43798.75</v>
          </cell>
          <cell r="C32444">
            <v>2015</v>
          </cell>
          <cell r="D32444" t="str">
            <v>700400  Mayoral Committee</v>
          </cell>
          <cell r="E32444" t="str">
            <v>Logistics</v>
          </cell>
          <cell r="F32444" t="str">
            <v>Sewer</v>
          </cell>
        </row>
        <row r="32445">
          <cell r="B32445">
            <v>43798.75</v>
          </cell>
          <cell r="C32445">
            <v>2015</v>
          </cell>
          <cell r="D32445" t="str">
            <v>700400  Mayoral Committee</v>
          </cell>
          <cell r="E32445" t="str">
            <v>Logistics</v>
          </cell>
          <cell r="F32445" t="str">
            <v>Sewer</v>
          </cell>
        </row>
        <row r="32446">
          <cell r="B32446">
            <v>43798.75</v>
          </cell>
          <cell r="C32446">
            <v>2015</v>
          </cell>
          <cell r="D32446" t="str">
            <v>700400  Mayoral Committee</v>
          </cell>
          <cell r="E32446" t="str">
            <v>Logistics</v>
          </cell>
          <cell r="F32446" t="str">
            <v>Sewer</v>
          </cell>
        </row>
        <row r="32447">
          <cell r="B32447">
            <v>43798.75</v>
          </cell>
          <cell r="C32447">
            <v>2015</v>
          </cell>
          <cell r="D32447" t="str">
            <v>700400  Mayoral Committee</v>
          </cell>
          <cell r="E32447" t="str">
            <v>Logistics</v>
          </cell>
          <cell r="F32447" t="str">
            <v>Sewer</v>
          </cell>
        </row>
        <row r="32448">
          <cell r="B32448">
            <v>43798.75</v>
          </cell>
          <cell r="C32448">
            <v>2015</v>
          </cell>
          <cell r="D32448" t="str">
            <v>700400  Mayoral Committee</v>
          </cell>
          <cell r="E32448" t="str">
            <v>Informal Settlements</v>
          </cell>
          <cell r="F32448" t="str">
            <v>Sewer</v>
          </cell>
        </row>
        <row r="32449">
          <cell r="B32449">
            <v>43798.75</v>
          </cell>
          <cell r="C32449">
            <v>2015</v>
          </cell>
          <cell r="D32449" t="str">
            <v>700400  Mayoral Committee</v>
          </cell>
          <cell r="E32449" t="str">
            <v>TOC</v>
          </cell>
          <cell r="F32449" t="str">
            <v>Sewer</v>
          </cell>
        </row>
        <row r="32450">
          <cell r="B32450">
            <v>43798.75</v>
          </cell>
          <cell r="C32450">
            <v>2015</v>
          </cell>
          <cell r="D32450" t="str">
            <v>700400  Mayoral Committee</v>
          </cell>
          <cell r="E32450" t="str">
            <v>Planning &amp; Design</v>
          </cell>
          <cell r="F32450" t="str">
            <v>Sewer</v>
          </cell>
        </row>
        <row r="32451">
          <cell r="B32451">
            <v>43798.75</v>
          </cell>
          <cell r="C32451">
            <v>2015</v>
          </cell>
          <cell r="D32451" t="str">
            <v>700400  Mayoral Committee</v>
          </cell>
          <cell r="E32451" t="str">
            <v>Planning &amp; Design</v>
          </cell>
          <cell r="F32451" t="str">
            <v>Sewer</v>
          </cell>
        </row>
        <row r="32452">
          <cell r="B32452">
            <v>43798.75</v>
          </cell>
          <cell r="C32452">
            <v>2015</v>
          </cell>
          <cell r="D32452" t="str">
            <v>700400  Mayoral Committee</v>
          </cell>
          <cell r="E32452" t="str">
            <v>Informal Settlements</v>
          </cell>
          <cell r="F32452" t="str">
            <v>Sewer</v>
          </cell>
        </row>
        <row r="32453">
          <cell r="B32453">
            <v>43798.75</v>
          </cell>
          <cell r="C32453">
            <v>2015</v>
          </cell>
          <cell r="D32453" t="str">
            <v>700400  Mayoral Committee</v>
          </cell>
          <cell r="E32453" t="str">
            <v>District 4</v>
          </cell>
          <cell r="F32453" t="str">
            <v>Sewer</v>
          </cell>
        </row>
        <row r="32454">
          <cell r="B32454">
            <v>43798.75</v>
          </cell>
          <cell r="C32454">
            <v>2015</v>
          </cell>
          <cell r="D32454" t="str">
            <v>700400  Mayoral Committee</v>
          </cell>
          <cell r="E32454" t="str">
            <v>Logistics</v>
          </cell>
          <cell r="F32454" t="str">
            <v>Water</v>
          </cell>
        </row>
        <row r="32455">
          <cell r="B32455">
            <v>43798.75</v>
          </cell>
          <cell r="C32455">
            <v>2015</v>
          </cell>
          <cell r="D32455" t="str">
            <v>700400  Mayoral Committee</v>
          </cell>
          <cell r="E32455" t="str">
            <v>Logistics</v>
          </cell>
          <cell r="F32455" t="str">
            <v>Water</v>
          </cell>
        </row>
        <row r="32456">
          <cell r="B32456">
            <v>43798.75</v>
          </cell>
          <cell r="C32456">
            <v>2015</v>
          </cell>
          <cell r="D32456" t="str">
            <v>700400  Mayoral Committee</v>
          </cell>
          <cell r="E32456" t="str">
            <v>TOC</v>
          </cell>
          <cell r="F32456" t="str">
            <v>Water</v>
          </cell>
        </row>
        <row r="32457">
          <cell r="B32457">
            <v>43798.75</v>
          </cell>
          <cell r="C32457">
            <v>2015</v>
          </cell>
          <cell r="D32457" t="str">
            <v>700400  Mayoral Committee</v>
          </cell>
          <cell r="E32457" t="str">
            <v>Informal Settlements</v>
          </cell>
          <cell r="F32457" t="str">
            <v>Water</v>
          </cell>
        </row>
        <row r="32458">
          <cell r="B32458">
            <v>43798.75</v>
          </cell>
          <cell r="C32458">
            <v>2015</v>
          </cell>
          <cell r="D32458" t="str">
            <v>700400  Mayoral Committee</v>
          </cell>
          <cell r="E32458" t="str">
            <v>TOC</v>
          </cell>
          <cell r="F32458" t="str">
            <v>Water</v>
          </cell>
        </row>
        <row r="32459">
          <cell r="B32459">
            <v>43798.75</v>
          </cell>
          <cell r="C32459">
            <v>2015</v>
          </cell>
          <cell r="D32459" t="str">
            <v>700400  Mayoral Committee</v>
          </cell>
          <cell r="E32459" t="str">
            <v>Planning &amp; Design</v>
          </cell>
          <cell r="F32459" t="str">
            <v>Water</v>
          </cell>
        </row>
        <row r="32460">
          <cell r="B32460">
            <v>43798.75</v>
          </cell>
          <cell r="C32460">
            <v>2015</v>
          </cell>
          <cell r="D32460" t="str">
            <v>700400  Mayoral Committee</v>
          </cell>
          <cell r="E32460" t="str">
            <v>Informal Settlements</v>
          </cell>
          <cell r="F32460" t="str">
            <v>Water</v>
          </cell>
        </row>
        <row r="32461">
          <cell r="B32461">
            <v>43798.75</v>
          </cell>
          <cell r="C32461">
            <v>2015</v>
          </cell>
          <cell r="D32461" t="str">
            <v>700400  Mayoral Committee</v>
          </cell>
          <cell r="E32461" t="str">
            <v>Logistics</v>
          </cell>
          <cell r="F32461" t="str">
            <v>Water</v>
          </cell>
        </row>
        <row r="32462">
          <cell r="B32462">
            <v>43798.75</v>
          </cell>
          <cell r="C32462">
            <v>2015</v>
          </cell>
          <cell r="D32462" t="str">
            <v>700400  Mayoral Committee</v>
          </cell>
          <cell r="E32462" t="str">
            <v>District 7</v>
          </cell>
          <cell r="F32462" t="str">
            <v>Sewer</v>
          </cell>
        </row>
        <row r="32463">
          <cell r="B32463">
            <v>43798.75</v>
          </cell>
          <cell r="C32463">
            <v>2015</v>
          </cell>
          <cell r="D32463" t="str">
            <v>700400  Mayoral Committee</v>
          </cell>
          <cell r="E32463" t="str">
            <v>District 7</v>
          </cell>
          <cell r="F32463" t="str">
            <v>Sewer</v>
          </cell>
        </row>
        <row r="32464">
          <cell r="B32464">
            <v>43798.75</v>
          </cell>
          <cell r="C32464">
            <v>2015</v>
          </cell>
          <cell r="D32464" t="str">
            <v>700400  Mayoral Committee</v>
          </cell>
          <cell r="E32464" t="str">
            <v>District 7</v>
          </cell>
          <cell r="F32464" t="str">
            <v>Sewer</v>
          </cell>
        </row>
        <row r="32465">
          <cell r="B32465">
            <v>43798.75</v>
          </cell>
          <cell r="C32465">
            <v>2015</v>
          </cell>
          <cell r="D32465" t="str">
            <v>700400  Mayoral Committee</v>
          </cell>
          <cell r="E32465" t="str">
            <v>District 7</v>
          </cell>
          <cell r="F32465" t="str">
            <v>Sewer</v>
          </cell>
        </row>
        <row r="32466">
          <cell r="B32466">
            <v>43798.75</v>
          </cell>
          <cell r="C32466">
            <v>2015</v>
          </cell>
          <cell r="D32466" t="str">
            <v>700400  Mayoral Committee</v>
          </cell>
          <cell r="E32466" t="str">
            <v>District 7</v>
          </cell>
          <cell r="F32466" t="str">
            <v>Sewer</v>
          </cell>
        </row>
        <row r="32467">
          <cell r="B32467">
            <v>43798.75</v>
          </cell>
          <cell r="C32467">
            <v>2015</v>
          </cell>
          <cell r="D32467" t="str">
            <v>700400  Mayoral Committee</v>
          </cell>
          <cell r="E32467" t="str">
            <v>District 7</v>
          </cell>
          <cell r="F32467" t="str">
            <v>Sewer</v>
          </cell>
        </row>
        <row r="32468">
          <cell r="B32468">
            <v>43798.75</v>
          </cell>
          <cell r="C32468">
            <v>2015</v>
          </cell>
          <cell r="D32468" t="str">
            <v>700400  Mayoral Committee</v>
          </cell>
          <cell r="E32468" t="str">
            <v>District 6</v>
          </cell>
          <cell r="F32468" t="str">
            <v>Sewer</v>
          </cell>
        </row>
        <row r="32469">
          <cell r="B32469">
            <v>43798.75</v>
          </cell>
          <cell r="C32469">
            <v>2015</v>
          </cell>
          <cell r="D32469" t="str">
            <v>700400  Mayoral Committee</v>
          </cell>
          <cell r="E32469" t="str">
            <v>District 6</v>
          </cell>
          <cell r="F32469" t="str">
            <v>Sewer</v>
          </cell>
        </row>
        <row r="32470">
          <cell r="B32470">
            <v>43798.75</v>
          </cell>
          <cell r="C32470">
            <v>2015</v>
          </cell>
          <cell r="D32470" t="str">
            <v>700400  Mayoral Committee</v>
          </cell>
          <cell r="E32470" t="str">
            <v>District 6</v>
          </cell>
          <cell r="F32470" t="str">
            <v>Sewer</v>
          </cell>
        </row>
        <row r="32471">
          <cell r="B32471">
            <v>43798.75</v>
          </cell>
          <cell r="C32471">
            <v>2015</v>
          </cell>
          <cell r="D32471" t="str">
            <v>700400  Mayoral Committee</v>
          </cell>
          <cell r="E32471" t="str">
            <v>District 6</v>
          </cell>
          <cell r="F32471" t="str">
            <v>Sewer</v>
          </cell>
        </row>
        <row r="32472">
          <cell r="B32472">
            <v>43798.75</v>
          </cell>
          <cell r="C32472">
            <v>2015</v>
          </cell>
          <cell r="D32472" t="str">
            <v>700400  Mayoral Committee</v>
          </cell>
          <cell r="E32472" t="str">
            <v>District 6</v>
          </cell>
          <cell r="F32472" t="str">
            <v>Sewer</v>
          </cell>
        </row>
        <row r="32473">
          <cell r="B32473">
            <v>43798.75</v>
          </cell>
          <cell r="C32473">
            <v>2015</v>
          </cell>
          <cell r="D32473" t="str">
            <v>700400  Mayoral Committee</v>
          </cell>
          <cell r="E32473" t="str">
            <v>District 6</v>
          </cell>
          <cell r="F32473" t="str">
            <v>Sewer</v>
          </cell>
        </row>
        <row r="32474">
          <cell r="B32474">
            <v>43798.75</v>
          </cell>
          <cell r="C32474">
            <v>2015</v>
          </cell>
          <cell r="D32474" t="str">
            <v>700400  Mayoral Committee</v>
          </cell>
          <cell r="E32474" t="str">
            <v>District 7</v>
          </cell>
          <cell r="F32474" t="str">
            <v>Sewer</v>
          </cell>
        </row>
        <row r="32475">
          <cell r="B32475">
            <v>43798.75</v>
          </cell>
          <cell r="C32475">
            <v>2015</v>
          </cell>
          <cell r="D32475" t="str">
            <v>700400  Mayoral Committee</v>
          </cell>
          <cell r="E32475" t="str">
            <v>District 7</v>
          </cell>
          <cell r="F32475" t="str">
            <v>Sewer</v>
          </cell>
        </row>
        <row r="32476">
          <cell r="B32476">
            <v>43798.75</v>
          </cell>
          <cell r="C32476">
            <v>2015</v>
          </cell>
          <cell r="D32476" t="str">
            <v>700400  Mayoral Committee</v>
          </cell>
          <cell r="E32476" t="str">
            <v>District 7</v>
          </cell>
          <cell r="F32476" t="str">
            <v>Sewer</v>
          </cell>
        </row>
        <row r="32477">
          <cell r="B32477">
            <v>43798.75</v>
          </cell>
          <cell r="C32477">
            <v>2015</v>
          </cell>
          <cell r="D32477" t="str">
            <v>700400  Mayoral Committee</v>
          </cell>
          <cell r="E32477" t="str">
            <v>District 7</v>
          </cell>
          <cell r="F32477" t="str">
            <v>Sewer</v>
          </cell>
        </row>
        <row r="32478">
          <cell r="B32478">
            <v>43798.75</v>
          </cell>
          <cell r="C32478">
            <v>2015</v>
          </cell>
          <cell r="D32478" t="str">
            <v>700400  Mayoral Committee</v>
          </cell>
          <cell r="E32478" t="str">
            <v>District 7</v>
          </cell>
          <cell r="F32478" t="str">
            <v>Sewer</v>
          </cell>
        </row>
        <row r="32479">
          <cell r="B32479">
            <v>43798.75</v>
          </cell>
          <cell r="C32479">
            <v>2015</v>
          </cell>
          <cell r="D32479" t="str">
            <v>700400  Mayoral Committee</v>
          </cell>
          <cell r="E32479" t="str">
            <v>District 4</v>
          </cell>
          <cell r="F32479" t="str">
            <v>Sewer</v>
          </cell>
        </row>
        <row r="32480">
          <cell r="B32480">
            <v>42928.72</v>
          </cell>
          <cell r="C32480">
            <v>2015</v>
          </cell>
          <cell r="D32480" t="str">
            <v>700580  Subcouncils and Ward Committees</v>
          </cell>
          <cell r="E32480" t="str">
            <v>District 4</v>
          </cell>
          <cell r="F32480" t="str">
            <v>Water</v>
          </cell>
        </row>
        <row r="32481">
          <cell r="B32481">
            <v>42928.72</v>
          </cell>
          <cell r="C32481">
            <v>2015</v>
          </cell>
          <cell r="D32481" t="str">
            <v>700580  Subcouncils and Ward Committees</v>
          </cell>
          <cell r="E32481" t="str">
            <v>District 4</v>
          </cell>
          <cell r="F32481" t="str">
            <v>Water</v>
          </cell>
        </row>
        <row r="32482">
          <cell r="B32482">
            <v>42928.72</v>
          </cell>
          <cell r="C32482">
            <v>2015</v>
          </cell>
          <cell r="D32482" t="str">
            <v>700580  Subcouncils and Ward Committees</v>
          </cell>
          <cell r="E32482" t="str">
            <v>District 4</v>
          </cell>
          <cell r="F32482" t="str">
            <v>Water</v>
          </cell>
        </row>
        <row r="32483">
          <cell r="B32483">
            <v>42928.72</v>
          </cell>
          <cell r="C32483">
            <v>2015</v>
          </cell>
          <cell r="D32483" t="str">
            <v>700580  Subcouncils and Ward Committees</v>
          </cell>
          <cell r="E32483" t="str">
            <v>District 4</v>
          </cell>
          <cell r="F32483" t="str">
            <v>Water</v>
          </cell>
        </row>
        <row r="32484">
          <cell r="B32484">
            <v>42928.72</v>
          </cell>
          <cell r="C32484">
            <v>2015</v>
          </cell>
          <cell r="D32484" t="str">
            <v>700580  Subcouncils and Ward Committees</v>
          </cell>
          <cell r="E32484" t="str">
            <v>District 4</v>
          </cell>
          <cell r="F32484" t="str">
            <v>Water</v>
          </cell>
        </row>
        <row r="32485">
          <cell r="B32485">
            <v>42928.72</v>
          </cell>
          <cell r="C32485">
            <v>2015</v>
          </cell>
          <cell r="D32485" t="str">
            <v>700580  Subcouncils and Ward Committees</v>
          </cell>
          <cell r="E32485" t="str">
            <v>District 4</v>
          </cell>
          <cell r="F32485" t="str">
            <v>Water</v>
          </cell>
        </row>
        <row r="32486">
          <cell r="B32486">
            <v>42928.72</v>
          </cell>
          <cell r="C32486">
            <v>2015</v>
          </cell>
          <cell r="D32486" t="str">
            <v>700580  Subcouncils and Ward Committees</v>
          </cell>
          <cell r="E32486" t="str">
            <v>District 3</v>
          </cell>
          <cell r="F32486" t="str">
            <v>Water</v>
          </cell>
        </row>
        <row r="32487">
          <cell r="B32487">
            <v>42928.72</v>
          </cell>
          <cell r="C32487">
            <v>2015</v>
          </cell>
          <cell r="D32487" t="str">
            <v>700580  Subcouncils and Ward Committees</v>
          </cell>
          <cell r="E32487" t="str">
            <v>District 3</v>
          </cell>
          <cell r="F32487" t="str">
            <v>Water</v>
          </cell>
        </row>
        <row r="32488">
          <cell r="B32488">
            <v>42928.72</v>
          </cell>
          <cell r="C32488">
            <v>2015</v>
          </cell>
          <cell r="D32488" t="str">
            <v>700580  Subcouncils and Ward Committees</v>
          </cell>
          <cell r="E32488" t="str">
            <v>District 3</v>
          </cell>
          <cell r="F32488" t="str">
            <v>Water</v>
          </cell>
        </row>
        <row r="32489">
          <cell r="B32489">
            <v>42928.72</v>
          </cell>
          <cell r="C32489">
            <v>2015</v>
          </cell>
          <cell r="D32489" t="str">
            <v>700580  Subcouncils and Ward Committees</v>
          </cell>
          <cell r="E32489" t="str">
            <v>District 3</v>
          </cell>
          <cell r="F32489" t="str">
            <v>Water</v>
          </cell>
        </row>
        <row r="32490">
          <cell r="B32490">
            <v>42928.72</v>
          </cell>
          <cell r="C32490">
            <v>2015</v>
          </cell>
          <cell r="D32490" t="str">
            <v>700580  Subcouncils and Ward Committees</v>
          </cell>
          <cell r="E32490" t="str">
            <v>District 6</v>
          </cell>
          <cell r="F32490" t="str">
            <v>Water</v>
          </cell>
        </row>
        <row r="32491">
          <cell r="B32491">
            <v>42928.72</v>
          </cell>
          <cell r="C32491">
            <v>2015</v>
          </cell>
          <cell r="D32491" t="str">
            <v>700580  Subcouncils and Ward Committees</v>
          </cell>
          <cell r="E32491" t="str">
            <v>District 8</v>
          </cell>
          <cell r="F32491" t="str">
            <v>Water</v>
          </cell>
        </row>
        <row r="32492">
          <cell r="B32492">
            <v>42928.72</v>
          </cell>
          <cell r="C32492">
            <v>2015</v>
          </cell>
          <cell r="D32492" t="str">
            <v>700580  Subcouncils and Ward Committees</v>
          </cell>
          <cell r="E32492" t="str">
            <v>District 8</v>
          </cell>
          <cell r="F32492" t="str">
            <v>Water</v>
          </cell>
        </row>
        <row r="32493">
          <cell r="B32493">
            <v>42928.72</v>
          </cell>
          <cell r="C32493">
            <v>2015</v>
          </cell>
          <cell r="D32493" t="str">
            <v>700580  Subcouncils and Ward Committees</v>
          </cell>
          <cell r="E32493" t="str">
            <v>District 6</v>
          </cell>
          <cell r="F32493" t="str">
            <v>Water</v>
          </cell>
        </row>
        <row r="32494">
          <cell r="B32494">
            <v>42928.72</v>
          </cell>
          <cell r="C32494">
            <v>2015</v>
          </cell>
          <cell r="D32494" t="str">
            <v>700580  Subcouncils and Ward Committees</v>
          </cell>
          <cell r="E32494" t="str">
            <v>TOC</v>
          </cell>
          <cell r="F32494" t="str">
            <v>Water</v>
          </cell>
        </row>
        <row r="32495">
          <cell r="B32495">
            <v>42928.72</v>
          </cell>
          <cell r="C32495">
            <v>2015</v>
          </cell>
          <cell r="D32495" t="str">
            <v>700580  Subcouncils and Ward Committees</v>
          </cell>
          <cell r="E32495" t="str">
            <v>District 1</v>
          </cell>
          <cell r="F32495" t="str">
            <v>Water</v>
          </cell>
        </row>
        <row r="32496">
          <cell r="B32496">
            <v>42928.72</v>
          </cell>
          <cell r="C32496">
            <v>2015</v>
          </cell>
          <cell r="D32496" t="str">
            <v>700580  Subcouncils and Ward Committees</v>
          </cell>
          <cell r="E32496" t="str">
            <v>District 1</v>
          </cell>
          <cell r="F32496" t="str">
            <v>Water</v>
          </cell>
        </row>
        <row r="32497">
          <cell r="B32497">
            <v>42928.72</v>
          </cell>
          <cell r="C32497">
            <v>2015</v>
          </cell>
          <cell r="D32497" t="str">
            <v>700580  Subcouncils and Ward Committees</v>
          </cell>
          <cell r="E32497" t="str">
            <v>District 1</v>
          </cell>
          <cell r="F32497" t="str">
            <v>Water</v>
          </cell>
        </row>
        <row r="32498">
          <cell r="B32498">
            <v>42928.72</v>
          </cell>
          <cell r="C32498">
            <v>2015</v>
          </cell>
          <cell r="D32498" t="str">
            <v>700580  Subcouncils and Ward Committees</v>
          </cell>
          <cell r="E32498" t="str">
            <v>District 1</v>
          </cell>
          <cell r="F32498" t="str">
            <v>Water</v>
          </cell>
        </row>
        <row r="32499">
          <cell r="B32499">
            <v>42928.72</v>
          </cell>
          <cell r="C32499">
            <v>2015</v>
          </cell>
          <cell r="D32499" t="str">
            <v>700580  Subcouncils and Ward Committees</v>
          </cell>
          <cell r="E32499" t="str">
            <v>District 1</v>
          </cell>
          <cell r="F32499" t="str">
            <v>Water</v>
          </cell>
        </row>
        <row r="32500">
          <cell r="B32500">
            <v>42928.72</v>
          </cell>
          <cell r="C32500">
            <v>2015</v>
          </cell>
          <cell r="D32500" t="str">
            <v>700580  Subcouncils and Ward Committees</v>
          </cell>
          <cell r="E32500" t="str">
            <v>Logistics</v>
          </cell>
          <cell r="F32500" t="str">
            <v>Water</v>
          </cell>
        </row>
        <row r="32501">
          <cell r="B32501">
            <v>42928.72</v>
          </cell>
          <cell r="C32501">
            <v>2015</v>
          </cell>
          <cell r="D32501" t="str">
            <v>700580  Subcouncils and Ward Committees</v>
          </cell>
          <cell r="E32501" t="str">
            <v>Logistics</v>
          </cell>
          <cell r="F32501" t="str">
            <v>Water</v>
          </cell>
        </row>
        <row r="32502">
          <cell r="B32502">
            <v>42928.72</v>
          </cell>
          <cell r="C32502">
            <v>2015</v>
          </cell>
          <cell r="D32502" t="str">
            <v>700580  Subcouncils and Ward Committees</v>
          </cell>
          <cell r="E32502" t="str">
            <v>Logistics</v>
          </cell>
          <cell r="F32502" t="str">
            <v>Water</v>
          </cell>
        </row>
        <row r="32503">
          <cell r="B32503">
            <v>42928.72</v>
          </cell>
          <cell r="C32503">
            <v>2015</v>
          </cell>
          <cell r="D32503" t="str">
            <v>700580  Subcouncils and Ward Committees</v>
          </cell>
          <cell r="E32503" t="str">
            <v>Logistics</v>
          </cell>
          <cell r="F32503" t="str">
            <v>Water</v>
          </cell>
        </row>
        <row r="32504">
          <cell r="B32504">
            <v>42928.72</v>
          </cell>
          <cell r="C32504">
            <v>2015</v>
          </cell>
          <cell r="D32504" t="str">
            <v>700580  Subcouncils and Ward Committees</v>
          </cell>
          <cell r="E32504" t="str">
            <v>Logistics</v>
          </cell>
          <cell r="F32504" t="str">
            <v>Water</v>
          </cell>
        </row>
        <row r="32505">
          <cell r="B32505">
            <v>42928.72</v>
          </cell>
          <cell r="C32505">
            <v>2015</v>
          </cell>
          <cell r="D32505" t="str">
            <v>700580  Subcouncils and Ward Committees</v>
          </cell>
          <cell r="E32505" t="str">
            <v>Logistics</v>
          </cell>
          <cell r="F32505" t="str">
            <v>Water</v>
          </cell>
        </row>
        <row r="32506">
          <cell r="B32506">
            <v>42928.72</v>
          </cell>
          <cell r="C32506">
            <v>2015</v>
          </cell>
          <cell r="D32506" t="str">
            <v>700580  Subcouncils and Ward Committees</v>
          </cell>
          <cell r="E32506" t="str">
            <v>District 8</v>
          </cell>
          <cell r="F32506" t="str">
            <v>Water</v>
          </cell>
        </row>
        <row r="32507">
          <cell r="B32507">
            <v>42928.72</v>
          </cell>
          <cell r="C32507">
            <v>2015</v>
          </cell>
          <cell r="D32507" t="str">
            <v>700580  Subcouncils and Ward Committees</v>
          </cell>
          <cell r="E32507" t="e">
            <v>#N/A</v>
          </cell>
          <cell r="F32507" t="str">
            <v>Sewer</v>
          </cell>
        </row>
        <row r="32508">
          <cell r="B32508">
            <v>42928.72</v>
          </cell>
          <cell r="C32508">
            <v>2015</v>
          </cell>
          <cell r="D32508" t="str">
            <v>700580  Subcouncils and Ward Committees</v>
          </cell>
          <cell r="E32508" t="e">
            <v>#N/A</v>
          </cell>
          <cell r="F32508" t="str">
            <v>Sewer</v>
          </cell>
        </row>
        <row r="32509">
          <cell r="B32509">
            <v>42928.72</v>
          </cell>
          <cell r="C32509">
            <v>2015</v>
          </cell>
          <cell r="D32509" t="str">
            <v>700580  Subcouncils and Ward Committees</v>
          </cell>
          <cell r="E32509" t="str">
            <v>District 8</v>
          </cell>
          <cell r="F32509" t="str">
            <v>Water</v>
          </cell>
        </row>
        <row r="32510">
          <cell r="B32510">
            <v>42928.72</v>
          </cell>
          <cell r="C32510">
            <v>2015</v>
          </cell>
          <cell r="D32510" t="str">
            <v>700580  Subcouncils and Ward Committees</v>
          </cell>
          <cell r="E32510" t="str">
            <v>District 8</v>
          </cell>
          <cell r="F32510" t="str">
            <v>Water</v>
          </cell>
        </row>
        <row r="32511">
          <cell r="B32511">
            <v>42928.72</v>
          </cell>
          <cell r="C32511">
            <v>2015</v>
          </cell>
          <cell r="D32511" t="str">
            <v>700580  Subcouncils and Ward Committees</v>
          </cell>
          <cell r="E32511" t="str">
            <v>District 8</v>
          </cell>
          <cell r="F32511" t="str">
            <v>Water</v>
          </cell>
        </row>
        <row r="32512">
          <cell r="B32512">
            <v>42928.72</v>
          </cell>
          <cell r="C32512">
            <v>2015</v>
          </cell>
          <cell r="D32512" t="str">
            <v>700580  Subcouncils and Ward Committees</v>
          </cell>
          <cell r="E32512" t="str">
            <v>District 8</v>
          </cell>
          <cell r="F32512" t="str">
            <v>Water</v>
          </cell>
        </row>
        <row r="32513">
          <cell r="B32513">
            <v>42928.72</v>
          </cell>
          <cell r="C32513">
            <v>2015</v>
          </cell>
          <cell r="D32513" t="str">
            <v>700580  Subcouncils and Ward Committees</v>
          </cell>
          <cell r="E32513" t="str">
            <v>District 8</v>
          </cell>
          <cell r="F32513" t="str">
            <v>Water</v>
          </cell>
        </row>
        <row r="32514">
          <cell r="B32514">
            <v>42928.72</v>
          </cell>
          <cell r="C32514">
            <v>2015</v>
          </cell>
          <cell r="D32514" t="str">
            <v>700580  Subcouncils and Ward Committees</v>
          </cell>
          <cell r="E32514" t="str">
            <v>District 8</v>
          </cell>
          <cell r="F32514" t="str">
            <v>Water</v>
          </cell>
        </row>
        <row r="32515">
          <cell r="B32515">
            <v>42928.72</v>
          </cell>
          <cell r="C32515">
            <v>2015</v>
          </cell>
          <cell r="D32515" t="str">
            <v>700580  Subcouncils and Ward Committees</v>
          </cell>
          <cell r="E32515" t="str">
            <v>District 8</v>
          </cell>
          <cell r="F32515" t="str">
            <v>Water</v>
          </cell>
        </row>
        <row r="32516">
          <cell r="B32516">
            <v>42928.72</v>
          </cell>
          <cell r="C32516">
            <v>2015</v>
          </cell>
          <cell r="D32516" t="str">
            <v>700580  Subcouncils and Ward Committees</v>
          </cell>
          <cell r="E32516" t="str">
            <v>District 8</v>
          </cell>
          <cell r="F32516" t="str">
            <v>Water</v>
          </cell>
        </row>
        <row r="32517">
          <cell r="B32517">
            <v>42928.72</v>
          </cell>
          <cell r="C32517">
            <v>2015</v>
          </cell>
          <cell r="D32517" t="str">
            <v>700580  Subcouncils and Ward Committees</v>
          </cell>
          <cell r="E32517" t="str">
            <v>District 8</v>
          </cell>
          <cell r="F32517" t="str">
            <v>Water</v>
          </cell>
        </row>
        <row r="32518">
          <cell r="B32518">
            <v>42928.72</v>
          </cell>
          <cell r="C32518">
            <v>2015</v>
          </cell>
          <cell r="D32518" t="str">
            <v>700580  Subcouncils and Ward Committees</v>
          </cell>
          <cell r="E32518" t="str">
            <v>District 8</v>
          </cell>
          <cell r="F32518" t="str">
            <v>Water</v>
          </cell>
        </row>
        <row r="32519">
          <cell r="B32519">
            <v>42928.72</v>
          </cell>
          <cell r="C32519">
            <v>2015</v>
          </cell>
          <cell r="D32519" t="str">
            <v>700580  Subcouncils and Ward Committees</v>
          </cell>
          <cell r="E32519" t="str">
            <v>District 8</v>
          </cell>
          <cell r="F32519" t="str">
            <v>Water</v>
          </cell>
        </row>
        <row r="32520">
          <cell r="B32520">
            <v>42928.72</v>
          </cell>
          <cell r="C32520">
            <v>2015</v>
          </cell>
          <cell r="D32520" t="str">
            <v>700580  Subcouncils and Ward Committees</v>
          </cell>
          <cell r="E32520" t="str">
            <v>District 6</v>
          </cell>
          <cell r="F32520" t="str">
            <v>Water</v>
          </cell>
        </row>
        <row r="32521">
          <cell r="B32521">
            <v>42928.72</v>
          </cell>
          <cell r="C32521">
            <v>2015</v>
          </cell>
          <cell r="D32521" t="str">
            <v>700580  Subcouncils and Ward Committees</v>
          </cell>
          <cell r="E32521" t="str">
            <v>District 6</v>
          </cell>
          <cell r="F32521" t="str">
            <v>Water</v>
          </cell>
        </row>
        <row r="32522">
          <cell r="B32522">
            <v>42928.72</v>
          </cell>
          <cell r="C32522">
            <v>2015</v>
          </cell>
          <cell r="D32522" t="str">
            <v>700580  Subcouncils and Ward Committees</v>
          </cell>
          <cell r="E32522" t="str">
            <v>District 6</v>
          </cell>
          <cell r="F32522" t="str">
            <v>Water</v>
          </cell>
        </row>
        <row r="32523">
          <cell r="B32523">
            <v>42928.72</v>
          </cell>
          <cell r="C32523">
            <v>2015</v>
          </cell>
          <cell r="D32523" t="str">
            <v>700580  Subcouncils and Ward Committees</v>
          </cell>
          <cell r="E32523" t="str">
            <v>District 6</v>
          </cell>
          <cell r="F32523" t="str">
            <v>Water</v>
          </cell>
        </row>
        <row r="32524">
          <cell r="B32524">
            <v>42928.72</v>
          </cell>
          <cell r="C32524">
            <v>2015</v>
          </cell>
          <cell r="D32524" t="str">
            <v>700580  Subcouncils and Ward Committees</v>
          </cell>
          <cell r="E32524" t="str">
            <v>District 6</v>
          </cell>
          <cell r="F32524" t="str">
            <v>Water</v>
          </cell>
        </row>
        <row r="32525">
          <cell r="B32525">
            <v>42928.72</v>
          </cell>
          <cell r="C32525">
            <v>2015</v>
          </cell>
          <cell r="D32525" t="str">
            <v>700580  Subcouncils and Ward Committees</v>
          </cell>
          <cell r="E32525" t="str">
            <v>District 6</v>
          </cell>
          <cell r="F32525" t="str">
            <v>Water</v>
          </cell>
        </row>
        <row r="32526">
          <cell r="B32526">
            <v>42928.72</v>
          </cell>
          <cell r="C32526">
            <v>2015</v>
          </cell>
          <cell r="D32526" t="str">
            <v>700580  Subcouncils and Ward Committees</v>
          </cell>
          <cell r="E32526" t="str">
            <v>District 6</v>
          </cell>
          <cell r="F32526" t="str">
            <v>Water</v>
          </cell>
        </row>
        <row r="32527">
          <cell r="B32527">
            <v>42928.72</v>
          </cell>
          <cell r="C32527">
            <v>2015</v>
          </cell>
          <cell r="D32527" t="str">
            <v>700580  Subcouncils and Ward Committees</v>
          </cell>
          <cell r="E32527" t="str">
            <v>District 8</v>
          </cell>
          <cell r="F32527" t="str">
            <v>Water</v>
          </cell>
        </row>
        <row r="32528">
          <cell r="B32528">
            <v>42928.72</v>
          </cell>
          <cell r="C32528">
            <v>2015</v>
          </cell>
          <cell r="D32528" t="str">
            <v>700580  Subcouncils and Ward Committees</v>
          </cell>
          <cell r="E32528" t="str">
            <v>District 8</v>
          </cell>
          <cell r="F32528" t="str">
            <v>Water</v>
          </cell>
        </row>
        <row r="32529">
          <cell r="B32529">
            <v>42928.72</v>
          </cell>
          <cell r="C32529">
            <v>2015</v>
          </cell>
          <cell r="D32529" t="str">
            <v>700580  Subcouncils and Ward Committees</v>
          </cell>
          <cell r="E32529" t="str">
            <v>District 8</v>
          </cell>
          <cell r="F32529" t="str">
            <v>Water</v>
          </cell>
        </row>
        <row r="32530">
          <cell r="B32530">
            <v>42928.72</v>
          </cell>
          <cell r="C32530">
            <v>2015</v>
          </cell>
          <cell r="D32530" t="str">
            <v>700580  Subcouncils and Ward Committees</v>
          </cell>
          <cell r="E32530" t="str">
            <v>District 8</v>
          </cell>
          <cell r="F32530" t="str">
            <v>Water</v>
          </cell>
        </row>
        <row r="32531">
          <cell r="B32531">
            <v>42928.72</v>
          </cell>
          <cell r="C32531">
            <v>2015</v>
          </cell>
          <cell r="D32531" t="str">
            <v>700580  Subcouncils and Ward Committees</v>
          </cell>
          <cell r="E32531" t="str">
            <v>District 1</v>
          </cell>
          <cell r="F32531" t="str">
            <v>Water</v>
          </cell>
        </row>
        <row r="32532">
          <cell r="B32532">
            <v>42928.72</v>
          </cell>
          <cell r="C32532">
            <v>2015</v>
          </cell>
          <cell r="D32532" t="str">
            <v>700580  Subcouncils and Ward Committees</v>
          </cell>
          <cell r="E32532" t="str">
            <v>District 8</v>
          </cell>
          <cell r="F32532" t="str">
            <v>Water</v>
          </cell>
        </row>
        <row r="32533">
          <cell r="B32533">
            <v>42928.72</v>
          </cell>
          <cell r="C32533">
            <v>2015</v>
          </cell>
          <cell r="D32533" t="str">
            <v>700580  Subcouncils and Ward Committees</v>
          </cell>
          <cell r="E32533" t="str">
            <v>Logistics</v>
          </cell>
          <cell r="F32533" t="str">
            <v>Water</v>
          </cell>
        </row>
        <row r="32534">
          <cell r="B32534">
            <v>42928.72</v>
          </cell>
          <cell r="C32534">
            <v>2015</v>
          </cell>
          <cell r="D32534" t="str">
            <v>700580  Subcouncils and Ward Committees</v>
          </cell>
          <cell r="E32534" t="str">
            <v>District 4</v>
          </cell>
          <cell r="F32534" t="str">
            <v>Sewer</v>
          </cell>
        </row>
        <row r="32535">
          <cell r="B32535">
            <v>42928.72</v>
          </cell>
          <cell r="C32535">
            <v>2015</v>
          </cell>
          <cell r="D32535" t="str">
            <v>700580  Subcouncils and Ward Committees</v>
          </cell>
          <cell r="E32535" t="str">
            <v>District 4</v>
          </cell>
          <cell r="F32535" t="str">
            <v>Sewer</v>
          </cell>
        </row>
        <row r="32536">
          <cell r="B32536">
            <v>42928.72</v>
          </cell>
          <cell r="C32536">
            <v>2015</v>
          </cell>
          <cell r="D32536" t="str">
            <v>700580  Subcouncils and Ward Committees</v>
          </cell>
          <cell r="E32536" t="str">
            <v>District 4</v>
          </cell>
          <cell r="F32536" t="str">
            <v>Sewer</v>
          </cell>
        </row>
        <row r="32537">
          <cell r="B32537">
            <v>42928.72</v>
          </cell>
          <cell r="C32537">
            <v>2015</v>
          </cell>
          <cell r="D32537" t="str">
            <v>700580  Subcouncils and Ward Committees</v>
          </cell>
          <cell r="E32537" t="str">
            <v>District 3</v>
          </cell>
          <cell r="F32537" t="str">
            <v>Sewer</v>
          </cell>
        </row>
        <row r="32538">
          <cell r="B32538">
            <v>42928.72</v>
          </cell>
          <cell r="C32538">
            <v>2015</v>
          </cell>
          <cell r="D32538" t="str">
            <v>700580  Subcouncils and Ward Committees</v>
          </cell>
          <cell r="E32538" t="str">
            <v>District 3</v>
          </cell>
          <cell r="F32538" t="str">
            <v>Sewer</v>
          </cell>
        </row>
        <row r="32539">
          <cell r="B32539">
            <v>42928.72</v>
          </cell>
          <cell r="C32539">
            <v>2015</v>
          </cell>
          <cell r="D32539" t="str">
            <v>700580  Subcouncils and Ward Committees</v>
          </cell>
          <cell r="E32539" t="str">
            <v>District 3</v>
          </cell>
          <cell r="F32539" t="str">
            <v>Sewer</v>
          </cell>
        </row>
        <row r="32540">
          <cell r="B32540">
            <v>42928.72</v>
          </cell>
          <cell r="C32540">
            <v>2015</v>
          </cell>
          <cell r="D32540" t="str">
            <v>700580  Subcouncils and Ward Committees</v>
          </cell>
          <cell r="E32540" t="str">
            <v>TOC</v>
          </cell>
          <cell r="F32540" t="str">
            <v>Sewer</v>
          </cell>
        </row>
        <row r="32541">
          <cell r="B32541">
            <v>42928.72</v>
          </cell>
          <cell r="C32541">
            <v>2015</v>
          </cell>
          <cell r="D32541" t="str">
            <v>700580  Subcouncils and Ward Committees</v>
          </cell>
          <cell r="E32541" t="str">
            <v>District 7</v>
          </cell>
          <cell r="F32541" t="str">
            <v>Sewer</v>
          </cell>
        </row>
        <row r="32542">
          <cell r="B32542">
            <v>42928.72</v>
          </cell>
          <cell r="C32542">
            <v>2015</v>
          </cell>
          <cell r="D32542" t="str">
            <v>700580  Subcouncils and Ward Committees</v>
          </cell>
          <cell r="E32542" t="str">
            <v>District 7</v>
          </cell>
          <cell r="F32542" t="str">
            <v>Sewer</v>
          </cell>
        </row>
        <row r="32543">
          <cell r="B32543">
            <v>42928.72</v>
          </cell>
          <cell r="C32543">
            <v>2015</v>
          </cell>
          <cell r="D32543" t="str">
            <v>700580  Subcouncils and Ward Committees</v>
          </cell>
          <cell r="E32543" t="str">
            <v>District 6</v>
          </cell>
          <cell r="F32543" t="str">
            <v>Sewer</v>
          </cell>
        </row>
        <row r="32544">
          <cell r="B32544">
            <v>42928.72</v>
          </cell>
          <cell r="C32544">
            <v>2015</v>
          </cell>
          <cell r="D32544" t="str">
            <v>700580  Subcouncils and Ward Committees</v>
          </cell>
          <cell r="E32544" t="str">
            <v>District 7</v>
          </cell>
          <cell r="F32544" t="str">
            <v>Sewer</v>
          </cell>
        </row>
        <row r="32545">
          <cell r="B32545">
            <v>42928.72</v>
          </cell>
          <cell r="C32545">
            <v>2015</v>
          </cell>
          <cell r="D32545" t="str">
            <v>700580  Subcouncils and Ward Committees</v>
          </cell>
          <cell r="E32545" t="str">
            <v>District 1</v>
          </cell>
          <cell r="F32545" t="str">
            <v>Sewer</v>
          </cell>
        </row>
        <row r="32546">
          <cell r="B32546">
            <v>42928.72</v>
          </cell>
          <cell r="C32546">
            <v>2015</v>
          </cell>
          <cell r="D32546" t="str">
            <v>700580  Subcouncils and Ward Committees</v>
          </cell>
          <cell r="E32546" t="str">
            <v>District 1</v>
          </cell>
          <cell r="F32546" t="str">
            <v>Sewer</v>
          </cell>
        </row>
        <row r="32547">
          <cell r="B32547">
            <v>42928.72</v>
          </cell>
          <cell r="C32547">
            <v>2015</v>
          </cell>
          <cell r="D32547" t="str">
            <v>700580  Subcouncils and Ward Committees</v>
          </cell>
          <cell r="E32547" t="str">
            <v>District 1</v>
          </cell>
          <cell r="F32547" t="str">
            <v>Sewer</v>
          </cell>
        </row>
        <row r="32548">
          <cell r="B32548">
            <v>42928.72</v>
          </cell>
          <cell r="C32548">
            <v>2015</v>
          </cell>
          <cell r="D32548" t="str">
            <v>700580  Subcouncils and Ward Committees</v>
          </cell>
          <cell r="E32548" t="str">
            <v>Logistics</v>
          </cell>
          <cell r="F32548" t="str">
            <v>Sewer</v>
          </cell>
        </row>
        <row r="32549">
          <cell r="B32549">
            <v>42928.72</v>
          </cell>
          <cell r="C32549">
            <v>2015</v>
          </cell>
          <cell r="D32549" t="str">
            <v>700580  Subcouncils and Ward Committees</v>
          </cell>
          <cell r="E32549" t="str">
            <v>Logistics</v>
          </cell>
          <cell r="F32549" t="str">
            <v>Sewer</v>
          </cell>
        </row>
        <row r="32550">
          <cell r="B32550">
            <v>42928.72</v>
          </cell>
          <cell r="C32550">
            <v>2015</v>
          </cell>
          <cell r="D32550" t="str">
            <v>700580  Subcouncils and Ward Committees</v>
          </cell>
          <cell r="E32550" t="str">
            <v>Logistics</v>
          </cell>
          <cell r="F32550" t="str">
            <v>Sewer</v>
          </cell>
        </row>
        <row r="32551">
          <cell r="B32551">
            <v>42928.72</v>
          </cell>
          <cell r="C32551">
            <v>2015</v>
          </cell>
          <cell r="D32551" t="str">
            <v>700580  Subcouncils and Ward Committees</v>
          </cell>
          <cell r="E32551" t="str">
            <v>Logistics</v>
          </cell>
          <cell r="F32551" t="str">
            <v>Sewer</v>
          </cell>
        </row>
        <row r="32552">
          <cell r="B32552">
            <v>42928.72</v>
          </cell>
          <cell r="C32552">
            <v>2015</v>
          </cell>
          <cell r="D32552" t="str">
            <v>700580  Subcouncils and Ward Committees</v>
          </cell>
          <cell r="E32552" t="str">
            <v>Logistics</v>
          </cell>
          <cell r="F32552" t="str">
            <v>Sewer</v>
          </cell>
        </row>
        <row r="32553">
          <cell r="B32553">
            <v>42928.72</v>
          </cell>
          <cell r="C32553">
            <v>2015</v>
          </cell>
          <cell r="D32553" t="str">
            <v>700580  Subcouncils and Ward Committees</v>
          </cell>
          <cell r="E32553" t="str">
            <v>Logistics</v>
          </cell>
          <cell r="F32553" t="str">
            <v>Sewer</v>
          </cell>
        </row>
        <row r="32554">
          <cell r="B32554">
            <v>42928.72</v>
          </cell>
          <cell r="C32554">
            <v>2015</v>
          </cell>
          <cell r="D32554" t="str">
            <v>700580  Subcouncils and Ward Committees</v>
          </cell>
          <cell r="E32554" t="str">
            <v>Logistics</v>
          </cell>
          <cell r="F32554" t="str">
            <v>Sewer</v>
          </cell>
        </row>
        <row r="32555">
          <cell r="B32555">
            <v>42928.72</v>
          </cell>
          <cell r="C32555">
            <v>2015</v>
          </cell>
          <cell r="D32555" t="str">
            <v>700580  Subcouncils and Ward Committees</v>
          </cell>
          <cell r="E32555" t="str">
            <v>Informal Settlements</v>
          </cell>
          <cell r="F32555" t="str">
            <v>Sewer</v>
          </cell>
        </row>
        <row r="32556">
          <cell r="B32556">
            <v>42928.72</v>
          </cell>
          <cell r="C32556">
            <v>2015</v>
          </cell>
          <cell r="D32556" t="str">
            <v>700580  Subcouncils and Ward Committees</v>
          </cell>
          <cell r="E32556" t="str">
            <v>TOC</v>
          </cell>
          <cell r="F32556" t="str">
            <v>Sewer</v>
          </cell>
        </row>
        <row r="32557">
          <cell r="B32557">
            <v>42928.72</v>
          </cell>
          <cell r="C32557">
            <v>2015</v>
          </cell>
          <cell r="D32557" t="str">
            <v>700580  Subcouncils and Ward Committees</v>
          </cell>
          <cell r="E32557" t="str">
            <v>Planning &amp; Design</v>
          </cell>
          <cell r="F32557" t="str">
            <v>Sewer</v>
          </cell>
        </row>
        <row r="32558">
          <cell r="B32558">
            <v>42928.72</v>
          </cell>
          <cell r="C32558">
            <v>2015</v>
          </cell>
          <cell r="D32558" t="str">
            <v>700580  Subcouncils and Ward Committees</v>
          </cell>
          <cell r="E32558" t="str">
            <v>Planning &amp; Design</v>
          </cell>
          <cell r="F32558" t="str">
            <v>Sewer</v>
          </cell>
        </row>
        <row r="32559">
          <cell r="B32559">
            <v>42928.72</v>
          </cell>
          <cell r="C32559">
            <v>2015</v>
          </cell>
          <cell r="D32559" t="str">
            <v>700580  Subcouncils and Ward Committees</v>
          </cell>
          <cell r="E32559" t="str">
            <v>Informal Settlements</v>
          </cell>
          <cell r="F32559" t="str">
            <v>Sewer</v>
          </cell>
        </row>
        <row r="32560">
          <cell r="B32560">
            <v>42928.72</v>
          </cell>
          <cell r="C32560">
            <v>2015</v>
          </cell>
          <cell r="D32560" t="str">
            <v>700580  Subcouncils and Ward Committees</v>
          </cell>
          <cell r="E32560" t="str">
            <v>District 4</v>
          </cell>
          <cell r="F32560" t="str">
            <v>Sewer</v>
          </cell>
        </row>
        <row r="32561">
          <cell r="B32561">
            <v>42928.72</v>
          </cell>
          <cell r="C32561">
            <v>2015</v>
          </cell>
          <cell r="D32561" t="str">
            <v>700580  Subcouncils and Ward Committees</v>
          </cell>
          <cell r="E32561" t="str">
            <v>Logistics</v>
          </cell>
          <cell r="F32561" t="str">
            <v>Water</v>
          </cell>
        </row>
        <row r="32562">
          <cell r="B32562">
            <v>42928.72</v>
          </cell>
          <cell r="C32562">
            <v>2015</v>
          </cell>
          <cell r="D32562" t="str">
            <v>700580  Subcouncils and Ward Committees</v>
          </cell>
          <cell r="E32562" t="str">
            <v>Logistics</v>
          </cell>
          <cell r="F32562" t="str">
            <v>Water</v>
          </cell>
        </row>
        <row r="32563">
          <cell r="B32563">
            <v>42928.72</v>
          </cell>
          <cell r="C32563">
            <v>2015</v>
          </cell>
          <cell r="D32563" t="str">
            <v>700580  Subcouncils and Ward Committees</v>
          </cell>
          <cell r="E32563" t="str">
            <v>TOC</v>
          </cell>
          <cell r="F32563" t="str">
            <v>Water</v>
          </cell>
        </row>
        <row r="32564">
          <cell r="B32564">
            <v>42928.72</v>
          </cell>
          <cell r="C32564">
            <v>2015</v>
          </cell>
          <cell r="D32564" t="str">
            <v>700580  Subcouncils and Ward Committees</v>
          </cell>
          <cell r="E32564" t="str">
            <v>Informal Settlements</v>
          </cell>
          <cell r="F32564" t="str">
            <v>Water</v>
          </cell>
        </row>
        <row r="32565">
          <cell r="B32565">
            <v>42928.72</v>
          </cell>
          <cell r="C32565">
            <v>2015</v>
          </cell>
          <cell r="D32565" t="str">
            <v>700580  Subcouncils and Ward Committees</v>
          </cell>
          <cell r="E32565" t="str">
            <v>TOC</v>
          </cell>
          <cell r="F32565" t="str">
            <v>Water</v>
          </cell>
        </row>
        <row r="32566">
          <cell r="B32566">
            <v>42928.72</v>
          </cell>
          <cell r="C32566">
            <v>2015</v>
          </cell>
          <cell r="D32566" t="str">
            <v>700580  Subcouncils and Ward Committees</v>
          </cell>
          <cell r="E32566" t="str">
            <v>Planning &amp; Design</v>
          </cell>
          <cell r="F32566" t="str">
            <v>Water</v>
          </cell>
        </row>
        <row r="32567">
          <cell r="B32567">
            <v>42928.72</v>
          </cell>
          <cell r="C32567">
            <v>2015</v>
          </cell>
          <cell r="D32567" t="str">
            <v>700580  Subcouncils and Ward Committees</v>
          </cell>
          <cell r="E32567" t="str">
            <v>Informal Settlements</v>
          </cell>
          <cell r="F32567" t="str">
            <v>Water</v>
          </cell>
        </row>
        <row r="32568">
          <cell r="B32568">
            <v>42928.72</v>
          </cell>
          <cell r="C32568">
            <v>2015</v>
          </cell>
          <cell r="D32568" t="str">
            <v>700580  Subcouncils and Ward Committees</v>
          </cell>
          <cell r="E32568" t="str">
            <v>Logistics</v>
          </cell>
          <cell r="F32568" t="str">
            <v>Water</v>
          </cell>
        </row>
        <row r="32569">
          <cell r="B32569">
            <v>42928.72</v>
          </cell>
          <cell r="C32569">
            <v>2015</v>
          </cell>
          <cell r="D32569" t="str">
            <v>700580  Subcouncils and Ward Committees</v>
          </cell>
          <cell r="E32569" t="str">
            <v>District 7</v>
          </cell>
          <cell r="F32569" t="str">
            <v>Sewer</v>
          </cell>
        </row>
        <row r="32570">
          <cell r="B32570">
            <v>42928.72</v>
          </cell>
          <cell r="C32570">
            <v>2015</v>
          </cell>
          <cell r="D32570" t="str">
            <v>700580  Subcouncils and Ward Committees</v>
          </cell>
          <cell r="E32570" t="str">
            <v>District 7</v>
          </cell>
          <cell r="F32570" t="str">
            <v>Sewer</v>
          </cell>
        </row>
        <row r="32571">
          <cell r="B32571">
            <v>42928.72</v>
          </cell>
          <cell r="C32571">
            <v>2015</v>
          </cell>
          <cell r="D32571" t="str">
            <v>700580  Subcouncils and Ward Committees</v>
          </cell>
          <cell r="E32571" t="str">
            <v>District 7</v>
          </cell>
          <cell r="F32571" t="str">
            <v>Sewer</v>
          </cell>
        </row>
        <row r="32572">
          <cell r="B32572">
            <v>42928.72</v>
          </cell>
          <cell r="C32572">
            <v>2015</v>
          </cell>
          <cell r="D32572" t="str">
            <v>700580  Subcouncils and Ward Committees</v>
          </cell>
          <cell r="E32572" t="str">
            <v>District 7</v>
          </cell>
          <cell r="F32572" t="str">
            <v>Sewer</v>
          </cell>
        </row>
        <row r="32573">
          <cell r="B32573">
            <v>42928.72</v>
          </cell>
          <cell r="C32573">
            <v>2015</v>
          </cell>
          <cell r="D32573" t="str">
            <v>700580  Subcouncils and Ward Committees</v>
          </cell>
          <cell r="E32573" t="str">
            <v>District 7</v>
          </cell>
          <cell r="F32573" t="str">
            <v>Sewer</v>
          </cell>
        </row>
        <row r="32574">
          <cell r="B32574">
            <v>42928.72</v>
          </cell>
          <cell r="C32574">
            <v>2015</v>
          </cell>
          <cell r="D32574" t="str">
            <v>700580  Subcouncils and Ward Committees</v>
          </cell>
          <cell r="E32574" t="str">
            <v>District 7</v>
          </cell>
          <cell r="F32574" t="str">
            <v>Sewer</v>
          </cell>
        </row>
        <row r="32575">
          <cell r="B32575">
            <v>42928.72</v>
          </cell>
          <cell r="C32575">
            <v>2015</v>
          </cell>
          <cell r="D32575" t="str">
            <v>700580  Subcouncils and Ward Committees</v>
          </cell>
          <cell r="E32575" t="str">
            <v>District 6</v>
          </cell>
          <cell r="F32575" t="str">
            <v>Sewer</v>
          </cell>
        </row>
        <row r="32576">
          <cell r="B32576">
            <v>42928.72</v>
          </cell>
          <cell r="C32576">
            <v>2015</v>
          </cell>
          <cell r="D32576" t="str">
            <v>700580  Subcouncils and Ward Committees</v>
          </cell>
          <cell r="E32576" t="str">
            <v>District 6</v>
          </cell>
          <cell r="F32576" t="str">
            <v>Sewer</v>
          </cell>
        </row>
        <row r="32577">
          <cell r="B32577">
            <v>42928.72</v>
          </cell>
          <cell r="C32577">
            <v>2015</v>
          </cell>
          <cell r="D32577" t="str">
            <v>700580  Subcouncils and Ward Committees</v>
          </cell>
          <cell r="E32577" t="str">
            <v>District 6</v>
          </cell>
          <cell r="F32577" t="str">
            <v>Sewer</v>
          </cell>
        </row>
        <row r="32578">
          <cell r="B32578">
            <v>42928.72</v>
          </cell>
          <cell r="C32578">
            <v>2015</v>
          </cell>
          <cell r="D32578" t="str">
            <v>700580  Subcouncils and Ward Committees</v>
          </cell>
          <cell r="E32578" t="str">
            <v>District 6</v>
          </cell>
          <cell r="F32578" t="str">
            <v>Sewer</v>
          </cell>
        </row>
        <row r="32579">
          <cell r="B32579">
            <v>42928.72</v>
          </cell>
          <cell r="C32579">
            <v>2015</v>
          </cell>
          <cell r="D32579" t="str">
            <v>700580  Subcouncils and Ward Committees</v>
          </cell>
          <cell r="E32579" t="str">
            <v>District 6</v>
          </cell>
          <cell r="F32579" t="str">
            <v>Sewer</v>
          </cell>
        </row>
        <row r="32580">
          <cell r="B32580">
            <v>42928.72</v>
          </cell>
          <cell r="C32580">
            <v>2015</v>
          </cell>
          <cell r="D32580" t="str">
            <v>700580  Subcouncils and Ward Committees</v>
          </cell>
          <cell r="E32580" t="str">
            <v>District 6</v>
          </cell>
          <cell r="F32580" t="str">
            <v>Sewer</v>
          </cell>
        </row>
        <row r="32581">
          <cell r="B32581">
            <v>42928.72</v>
          </cell>
          <cell r="C32581">
            <v>2015</v>
          </cell>
          <cell r="D32581" t="str">
            <v>700580  Subcouncils and Ward Committees</v>
          </cell>
          <cell r="E32581" t="str">
            <v>District 7</v>
          </cell>
          <cell r="F32581" t="str">
            <v>Sewer</v>
          </cell>
        </row>
        <row r="32582">
          <cell r="B32582">
            <v>42928.72</v>
          </cell>
          <cell r="C32582">
            <v>2015</v>
          </cell>
          <cell r="D32582" t="str">
            <v>700580  Subcouncils and Ward Committees</v>
          </cell>
          <cell r="E32582" t="str">
            <v>District 7</v>
          </cell>
          <cell r="F32582" t="str">
            <v>Sewer</v>
          </cell>
        </row>
        <row r="32583">
          <cell r="B32583">
            <v>42928.72</v>
          </cell>
          <cell r="C32583">
            <v>2015</v>
          </cell>
          <cell r="D32583" t="str">
            <v>700580  Subcouncils and Ward Committees</v>
          </cell>
          <cell r="E32583" t="str">
            <v>District 7</v>
          </cell>
          <cell r="F32583" t="str">
            <v>Sewer</v>
          </cell>
        </row>
        <row r="32584">
          <cell r="B32584">
            <v>42928.72</v>
          </cell>
          <cell r="C32584">
            <v>2015</v>
          </cell>
          <cell r="D32584" t="str">
            <v>700580  Subcouncils and Ward Committees</v>
          </cell>
          <cell r="E32584" t="str">
            <v>District 7</v>
          </cell>
          <cell r="F32584" t="str">
            <v>Sewer</v>
          </cell>
        </row>
        <row r="32585">
          <cell r="B32585">
            <v>42928.72</v>
          </cell>
          <cell r="C32585">
            <v>2015</v>
          </cell>
          <cell r="D32585" t="str">
            <v>700580  Subcouncils and Ward Committees</v>
          </cell>
          <cell r="E32585" t="str">
            <v>District 7</v>
          </cell>
          <cell r="F32585" t="str">
            <v>Sewer</v>
          </cell>
        </row>
        <row r="32586">
          <cell r="B32586">
            <v>42928.72</v>
          </cell>
          <cell r="C32586">
            <v>2015</v>
          </cell>
          <cell r="D32586" t="str">
            <v>700580  Subcouncils and Ward Committees</v>
          </cell>
          <cell r="E32586" t="str">
            <v>District 4</v>
          </cell>
          <cell r="F32586" t="str">
            <v>Sewer</v>
          </cell>
        </row>
        <row r="32587">
          <cell r="B32587">
            <v>539678.93000000005</v>
          </cell>
          <cell r="C32587">
            <v>2015</v>
          </cell>
          <cell r="D32587" t="str">
            <v>700080  Customer Relationship Management</v>
          </cell>
          <cell r="E32587" t="str">
            <v>TOC</v>
          </cell>
          <cell r="F32587" t="str">
            <v>Sewer</v>
          </cell>
        </row>
        <row r="32588">
          <cell r="B32588">
            <v>21131.05</v>
          </cell>
          <cell r="C32588">
            <v>2015</v>
          </cell>
          <cell r="D32588" t="str">
            <v>700080  Customer Relationship Management</v>
          </cell>
          <cell r="E32588" t="str">
            <v>Informal Settlements</v>
          </cell>
          <cell r="F32588" t="str">
            <v>Water</v>
          </cell>
        </row>
        <row r="32589">
          <cell r="B32589">
            <v>2811.96</v>
          </cell>
          <cell r="C32589">
            <v>2015</v>
          </cell>
          <cell r="D32589" t="str">
            <v>700150  Employment Equity</v>
          </cell>
          <cell r="E32589" t="str">
            <v>District 8</v>
          </cell>
          <cell r="F32589" t="str">
            <v>Water</v>
          </cell>
        </row>
        <row r="32590">
          <cell r="B32590">
            <v>14997.48</v>
          </cell>
          <cell r="C32590">
            <v>2015</v>
          </cell>
          <cell r="D32590" t="str">
            <v>700150  Employment Equity</v>
          </cell>
          <cell r="E32590" t="str">
            <v>District 8</v>
          </cell>
          <cell r="F32590" t="str">
            <v>Water</v>
          </cell>
        </row>
        <row r="32591">
          <cell r="B32591">
            <v>4374.3599999999997</v>
          </cell>
          <cell r="C32591">
            <v>2015</v>
          </cell>
          <cell r="D32591" t="str">
            <v>700150  Employment Equity</v>
          </cell>
          <cell r="E32591" t="str">
            <v>District 6</v>
          </cell>
          <cell r="F32591" t="str">
            <v>Water</v>
          </cell>
        </row>
        <row r="32592">
          <cell r="B32592">
            <v>2499.66</v>
          </cell>
          <cell r="C32592">
            <v>2015</v>
          </cell>
          <cell r="D32592" t="str">
            <v>700150  Employment Equity</v>
          </cell>
          <cell r="E32592" t="str">
            <v>District 3</v>
          </cell>
          <cell r="F32592" t="str">
            <v>Water</v>
          </cell>
        </row>
        <row r="32593">
          <cell r="B32593">
            <v>2499.66</v>
          </cell>
          <cell r="C32593">
            <v>2015</v>
          </cell>
          <cell r="D32593" t="str">
            <v>700150  Employment Equity</v>
          </cell>
          <cell r="E32593" t="str">
            <v>District 3</v>
          </cell>
          <cell r="F32593" t="str">
            <v>Water</v>
          </cell>
        </row>
        <row r="32594">
          <cell r="B32594">
            <v>312.39999999999998</v>
          </cell>
          <cell r="C32594">
            <v>2015</v>
          </cell>
          <cell r="D32594" t="str">
            <v>700150  Employment Equity</v>
          </cell>
          <cell r="E32594" t="str">
            <v>District 3</v>
          </cell>
          <cell r="F32594" t="str">
            <v>Water</v>
          </cell>
        </row>
        <row r="32595">
          <cell r="B32595">
            <v>9998.32</v>
          </cell>
          <cell r="C32595">
            <v>2015</v>
          </cell>
          <cell r="D32595" t="str">
            <v>700150  Employment Equity</v>
          </cell>
          <cell r="E32595" t="str">
            <v>District 3</v>
          </cell>
          <cell r="F32595" t="str">
            <v>Water</v>
          </cell>
        </row>
        <row r="32596">
          <cell r="B32596">
            <v>312.39999999999998</v>
          </cell>
          <cell r="C32596">
            <v>2015</v>
          </cell>
          <cell r="D32596" t="str">
            <v>700150  Employment Equity</v>
          </cell>
          <cell r="E32596" t="str">
            <v>District 4</v>
          </cell>
          <cell r="F32596" t="str">
            <v>Water</v>
          </cell>
        </row>
        <row r="32597">
          <cell r="B32597">
            <v>6873.82</v>
          </cell>
          <cell r="C32597">
            <v>2015</v>
          </cell>
          <cell r="D32597" t="str">
            <v>700150  Employment Equity</v>
          </cell>
          <cell r="E32597" t="str">
            <v>District 4</v>
          </cell>
          <cell r="F32597" t="str">
            <v>Water</v>
          </cell>
        </row>
        <row r="32598">
          <cell r="B32598">
            <v>16247.26</v>
          </cell>
          <cell r="C32598">
            <v>2015</v>
          </cell>
          <cell r="D32598" t="str">
            <v>700150  Employment Equity</v>
          </cell>
          <cell r="E32598" t="str">
            <v>District 4</v>
          </cell>
          <cell r="F32598" t="str">
            <v>Water</v>
          </cell>
        </row>
        <row r="32599">
          <cell r="B32599">
            <v>13747.72</v>
          </cell>
          <cell r="C32599">
            <v>2015</v>
          </cell>
          <cell r="D32599" t="str">
            <v>700150  Employment Equity</v>
          </cell>
          <cell r="E32599" t="str">
            <v>District 4</v>
          </cell>
          <cell r="F32599" t="str">
            <v>Water</v>
          </cell>
        </row>
        <row r="32600">
          <cell r="B32600">
            <v>7498.72</v>
          </cell>
          <cell r="C32600">
            <v>2015</v>
          </cell>
          <cell r="D32600" t="str">
            <v>700150  Employment Equity</v>
          </cell>
          <cell r="E32600" t="str">
            <v>District 4</v>
          </cell>
          <cell r="F32600" t="str">
            <v>Water</v>
          </cell>
        </row>
        <row r="32601">
          <cell r="B32601">
            <v>312.39999999999998</v>
          </cell>
          <cell r="C32601">
            <v>2015</v>
          </cell>
          <cell r="D32601" t="str">
            <v>700150  Employment Equity</v>
          </cell>
          <cell r="E32601" t="str">
            <v>District 8</v>
          </cell>
          <cell r="F32601" t="str">
            <v>Water</v>
          </cell>
        </row>
        <row r="32602">
          <cell r="B32602">
            <v>312.39999999999998</v>
          </cell>
          <cell r="C32602">
            <v>2015</v>
          </cell>
          <cell r="D32602" t="str">
            <v>700150  Employment Equity</v>
          </cell>
          <cell r="E32602" t="str">
            <v>District 8</v>
          </cell>
          <cell r="F32602" t="str">
            <v>Water</v>
          </cell>
        </row>
        <row r="32603">
          <cell r="B32603">
            <v>937.32</v>
          </cell>
          <cell r="C32603">
            <v>2015</v>
          </cell>
          <cell r="D32603" t="str">
            <v>700150  Employment Equity</v>
          </cell>
          <cell r="E32603" t="str">
            <v>District 6</v>
          </cell>
          <cell r="F32603" t="str">
            <v>Water</v>
          </cell>
        </row>
        <row r="32604">
          <cell r="B32604">
            <v>12810.32</v>
          </cell>
          <cell r="C32604">
            <v>2015</v>
          </cell>
          <cell r="D32604" t="str">
            <v>700150  Employment Equity</v>
          </cell>
          <cell r="E32604" t="str">
            <v>District 6</v>
          </cell>
          <cell r="F32604" t="str">
            <v>Water</v>
          </cell>
        </row>
        <row r="32605">
          <cell r="B32605">
            <v>624.82000000000005</v>
          </cell>
          <cell r="C32605">
            <v>2015</v>
          </cell>
          <cell r="D32605" t="str">
            <v>700150  Employment Equity</v>
          </cell>
          <cell r="E32605" t="str">
            <v>District 6</v>
          </cell>
          <cell r="F32605" t="str">
            <v>Water</v>
          </cell>
        </row>
        <row r="32606">
          <cell r="B32606">
            <v>3749.38</v>
          </cell>
          <cell r="C32606">
            <v>2015</v>
          </cell>
          <cell r="D32606" t="str">
            <v>700150  Employment Equity</v>
          </cell>
          <cell r="E32606" t="str">
            <v>District 6</v>
          </cell>
          <cell r="F32606" t="str">
            <v>Water</v>
          </cell>
        </row>
        <row r="32607">
          <cell r="B32607">
            <v>11560.68</v>
          </cell>
          <cell r="C32607">
            <v>2015</v>
          </cell>
          <cell r="D32607" t="str">
            <v>700150  Employment Equity</v>
          </cell>
          <cell r="E32607" t="str">
            <v>District 6</v>
          </cell>
          <cell r="F32607" t="str">
            <v>Water</v>
          </cell>
        </row>
        <row r="32608">
          <cell r="B32608">
            <v>14685.06</v>
          </cell>
          <cell r="C32608">
            <v>2015</v>
          </cell>
          <cell r="D32608" t="str">
            <v>700150  Employment Equity</v>
          </cell>
          <cell r="E32608" t="str">
            <v>District 6</v>
          </cell>
          <cell r="F32608" t="str">
            <v>Water</v>
          </cell>
        </row>
        <row r="32609">
          <cell r="B32609">
            <v>6873.82</v>
          </cell>
          <cell r="C32609">
            <v>2015</v>
          </cell>
          <cell r="D32609" t="str">
            <v>700150  Employment Equity</v>
          </cell>
          <cell r="E32609" t="str">
            <v>District 8</v>
          </cell>
          <cell r="F32609" t="str">
            <v>Water</v>
          </cell>
        </row>
        <row r="32610">
          <cell r="B32610">
            <v>29994.94</v>
          </cell>
          <cell r="C32610">
            <v>2015</v>
          </cell>
          <cell r="D32610" t="str">
            <v>700150  Employment Equity</v>
          </cell>
          <cell r="E32610" t="str">
            <v>District 8</v>
          </cell>
          <cell r="F32610" t="str">
            <v>Water</v>
          </cell>
        </row>
        <row r="32611">
          <cell r="B32611">
            <v>312.39999999999998</v>
          </cell>
          <cell r="C32611">
            <v>2015</v>
          </cell>
          <cell r="D32611" t="str">
            <v>700150  Employment Equity</v>
          </cell>
          <cell r="E32611" t="str">
            <v>District 8</v>
          </cell>
          <cell r="F32611" t="str">
            <v>Water</v>
          </cell>
        </row>
        <row r="32612">
          <cell r="B32612">
            <v>937.32</v>
          </cell>
          <cell r="C32612">
            <v>2015</v>
          </cell>
          <cell r="D32612" t="str">
            <v>700150  Employment Equity</v>
          </cell>
          <cell r="E32612" t="str">
            <v>District 8</v>
          </cell>
          <cell r="F32612" t="str">
            <v>Water</v>
          </cell>
        </row>
        <row r="32613">
          <cell r="B32613">
            <v>33119.56</v>
          </cell>
          <cell r="C32613">
            <v>2015</v>
          </cell>
          <cell r="D32613" t="str">
            <v>700150  Employment Equity</v>
          </cell>
          <cell r="E32613" t="str">
            <v>District 8</v>
          </cell>
          <cell r="F32613" t="str">
            <v>Water</v>
          </cell>
        </row>
        <row r="32614">
          <cell r="B32614">
            <v>10623.2</v>
          </cell>
          <cell r="C32614">
            <v>2015</v>
          </cell>
          <cell r="D32614" t="str">
            <v>700150  Employment Equity</v>
          </cell>
          <cell r="E32614" t="str">
            <v>District 8</v>
          </cell>
          <cell r="F32614" t="str">
            <v>Water</v>
          </cell>
        </row>
        <row r="32615">
          <cell r="B32615">
            <v>127166.14</v>
          </cell>
          <cell r="C32615">
            <v>2015</v>
          </cell>
          <cell r="D32615" t="str">
            <v>700150  Employment Equity</v>
          </cell>
          <cell r="E32615" t="str">
            <v>District 8</v>
          </cell>
          <cell r="F32615" t="str">
            <v>Water</v>
          </cell>
        </row>
        <row r="32616">
          <cell r="B32616">
            <v>2499.66</v>
          </cell>
          <cell r="C32616">
            <v>2015</v>
          </cell>
          <cell r="D32616" t="str">
            <v>700150  Employment Equity</v>
          </cell>
          <cell r="E32616" t="str">
            <v>District 6</v>
          </cell>
          <cell r="F32616" t="str">
            <v>Water</v>
          </cell>
        </row>
        <row r="32617">
          <cell r="B32617">
            <v>2187.08</v>
          </cell>
          <cell r="C32617">
            <v>2015</v>
          </cell>
          <cell r="D32617" t="str">
            <v>700150  Employment Equity</v>
          </cell>
          <cell r="E32617" t="str">
            <v>Informal Settlements</v>
          </cell>
          <cell r="F32617" t="str">
            <v>Sewer</v>
          </cell>
        </row>
        <row r="32618">
          <cell r="B32618">
            <v>23433.52</v>
          </cell>
          <cell r="C32618">
            <v>2015</v>
          </cell>
          <cell r="D32618" t="str">
            <v>700150  Employment Equity</v>
          </cell>
          <cell r="E32618" t="str">
            <v>District 1</v>
          </cell>
          <cell r="F32618" t="str">
            <v>Sewer</v>
          </cell>
        </row>
        <row r="32619">
          <cell r="B32619">
            <v>14997.48</v>
          </cell>
          <cell r="C32619">
            <v>2015</v>
          </cell>
          <cell r="D32619" t="str">
            <v>700150  Employment Equity</v>
          </cell>
          <cell r="E32619" t="str">
            <v>District 7</v>
          </cell>
          <cell r="F32619" t="str">
            <v>Sewer</v>
          </cell>
        </row>
        <row r="32620">
          <cell r="B32620">
            <v>3749.38</v>
          </cell>
          <cell r="C32620">
            <v>2015</v>
          </cell>
          <cell r="D32620" t="str">
            <v>700150  Employment Equity</v>
          </cell>
          <cell r="E32620" t="str">
            <v>District 6</v>
          </cell>
          <cell r="F32620" t="str">
            <v>Sewer</v>
          </cell>
        </row>
        <row r="32621">
          <cell r="B32621">
            <v>312.39999999999998</v>
          </cell>
          <cell r="C32621">
            <v>2015</v>
          </cell>
          <cell r="D32621" t="str">
            <v>700150  Employment Equity</v>
          </cell>
          <cell r="E32621" t="str">
            <v>TOC</v>
          </cell>
          <cell r="F32621" t="str">
            <v>Sewer</v>
          </cell>
        </row>
        <row r="32622">
          <cell r="B32622">
            <v>9685.8799999999992</v>
          </cell>
          <cell r="C32622">
            <v>2015</v>
          </cell>
          <cell r="D32622" t="str">
            <v>700150  Employment Equity</v>
          </cell>
          <cell r="E32622" t="str">
            <v>District 3</v>
          </cell>
          <cell r="F32622" t="str">
            <v>Sewer</v>
          </cell>
        </row>
        <row r="32623">
          <cell r="B32623">
            <v>15309.96</v>
          </cell>
          <cell r="C32623">
            <v>2015</v>
          </cell>
          <cell r="D32623" t="str">
            <v>700150  Employment Equity</v>
          </cell>
          <cell r="E32623" t="str">
            <v>District 4</v>
          </cell>
          <cell r="F32623" t="str">
            <v>Sewer</v>
          </cell>
        </row>
        <row r="32624">
          <cell r="B32624">
            <v>11560.68</v>
          </cell>
          <cell r="C32624">
            <v>2015</v>
          </cell>
          <cell r="D32624" t="str">
            <v>700150  Employment Equity</v>
          </cell>
          <cell r="E32624" t="str">
            <v>District 4</v>
          </cell>
          <cell r="F32624" t="str">
            <v>Sewer</v>
          </cell>
        </row>
        <row r="32625">
          <cell r="B32625">
            <v>7186.38</v>
          </cell>
          <cell r="C32625">
            <v>2015</v>
          </cell>
          <cell r="D32625" t="str">
            <v>700150  Employment Equity</v>
          </cell>
          <cell r="E32625" t="str">
            <v>District 4</v>
          </cell>
          <cell r="F32625" t="str">
            <v>Sewer</v>
          </cell>
        </row>
        <row r="32626">
          <cell r="B32626">
            <v>6561.42</v>
          </cell>
          <cell r="C32626">
            <v>2015</v>
          </cell>
          <cell r="D32626" t="str">
            <v>700150  Employment Equity</v>
          </cell>
          <cell r="E32626" t="str">
            <v>District 7</v>
          </cell>
          <cell r="F32626" t="str">
            <v>Sewer</v>
          </cell>
        </row>
        <row r="32627">
          <cell r="B32627">
            <v>3124.44</v>
          </cell>
          <cell r="C32627">
            <v>2015</v>
          </cell>
          <cell r="D32627" t="str">
            <v>700150  Employment Equity</v>
          </cell>
          <cell r="E32627" t="str">
            <v>District 6</v>
          </cell>
          <cell r="F32627" t="str">
            <v>Sewer</v>
          </cell>
        </row>
        <row r="32628">
          <cell r="B32628">
            <v>3124.44</v>
          </cell>
          <cell r="C32628">
            <v>2015</v>
          </cell>
          <cell r="D32628" t="str">
            <v>700150  Employment Equity</v>
          </cell>
          <cell r="E32628" t="str">
            <v>District 6</v>
          </cell>
          <cell r="F32628" t="str">
            <v>Sewer</v>
          </cell>
        </row>
        <row r="32629">
          <cell r="B32629">
            <v>9060.9599999999991</v>
          </cell>
          <cell r="C32629">
            <v>2015</v>
          </cell>
          <cell r="D32629" t="str">
            <v>700150  Employment Equity</v>
          </cell>
          <cell r="E32629" t="str">
            <v>District 6</v>
          </cell>
          <cell r="F32629" t="str">
            <v>Sewer</v>
          </cell>
        </row>
        <row r="32630">
          <cell r="B32630">
            <v>312.39999999999998</v>
          </cell>
          <cell r="C32630">
            <v>2015</v>
          </cell>
          <cell r="D32630" t="str">
            <v>700150  Employment Equity</v>
          </cell>
          <cell r="E32630" t="str">
            <v>District 7</v>
          </cell>
          <cell r="F32630" t="str">
            <v>Sewer</v>
          </cell>
        </row>
        <row r="32631">
          <cell r="B32631">
            <v>3124.44</v>
          </cell>
          <cell r="C32631">
            <v>2015</v>
          </cell>
          <cell r="D32631" t="str">
            <v>700150  Employment Equity</v>
          </cell>
          <cell r="E32631" t="str">
            <v>Logistics</v>
          </cell>
          <cell r="F32631" t="str">
            <v>Water</v>
          </cell>
        </row>
        <row r="32632">
          <cell r="B32632">
            <v>7186.38</v>
          </cell>
          <cell r="C32632">
            <v>2015</v>
          </cell>
          <cell r="D32632" t="str">
            <v>700150  Employment Equity</v>
          </cell>
          <cell r="E32632" t="str">
            <v>Informal Settlements</v>
          </cell>
          <cell r="F32632" t="str">
            <v>Water</v>
          </cell>
        </row>
        <row r="32633">
          <cell r="B32633">
            <v>18434.48</v>
          </cell>
          <cell r="C32633">
            <v>2015</v>
          </cell>
          <cell r="D32633" t="str">
            <v>700150  Employment Equity</v>
          </cell>
          <cell r="E32633" t="str">
            <v>TOC</v>
          </cell>
          <cell r="F32633" t="str">
            <v>Water</v>
          </cell>
        </row>
        <row r="32634">
          <cell r="B32634">
            <v>8123.66</v>
          </cell>
          <cell r="C32634">
            <v>2015</v>
          </cell>
          <cell r="D32634" t="str">
            <v>700150  Employment Equity</v>
          </cell>
          <cell r="E32634" t="str">
            <v>Informal Settlements</v>
          </cell>
          <cell r="F32634" t="str">
            <v>Water</v>
          </cell>
        </row>
        <row r="32635">
          <cell r="B32635">
            <v>8436.0400000000009</v>
          </cell>
          <cell r="C32635">
            <v>2015</v>
          </cell>
          <cell r="D32635" t="str">
            <v>700150  Employment Equity</v>
          </cell>
          <cell r="E32635" t="str">
            <v>TOC</v>
          </cell>
          <cell r="F32635" t="str">
            <v>Water</v>
          </cell>
        </row>
        <row r="32636">
          <cell r="B32636">
            <v>4374.3599999999997</v>
          </cell>
          <cell r="C32636">
            <v>2015</v>
          </cell>
          <cell r="D32636" t="str">
            <v>700150  Employment Equity</v>
          </cell>
          <cell r="E32636" t="str">
            <v>Logistics</v>
          </cell>
          <cell r="F32636" t="str">
            <v>Water</v>
          </cell>
        </row>
        <row r="32637">
          <cell r="B32637">
            <v>8123.66</v>
          </cell>
          <cell r="C32637">
            <v>2015</v>
          </cell>
          <cell r="D32637" t="str">
            <v>700150  Employment Equity</v>
          </cell>
          <cell r="E32637" t="str">
            <v>Logistics</v>
          </cell>
          <cell r="F32637" t="str">
            <v>Water</v>
          </cell>
        </row>
        <row r="32638">
          <cell r="B32638">
            <v>15622.36</v>
          </cell>
          <cell r="C32638">
            <v>2015</v>
          </cell>
          <cell r="D32638" t="str">
            <v>700150  Employment Equity</v>
          </cell>
          <cell r="E32638" t="str">
            <v>Logistics</v>
          </cell>
          <cell r="F32638" t="str">
            <v>Water</v>
          </cell>
        </row>
        <row r="32639">
          <cell r="B32639">
            <v>5624.1</v>
          </cell>
          <cell r="C32639">
            <v>2015</v>
          </cell>
          <cell r="D32639" t="str">
            <v>700150  Employment Equity</v>
          </cell>
          <cell r="E32639" t="str">
            <v>Logistics</v>
          </cell>
          <cell r="F32639" t="str">
            <v>Water</v>
          </cell>
        </row>
        <row r="32640">
          <cell r="B32640">
            <v>10310.799999999999</v>
          </cell>
          <cell r="C32640">
            <v>2015</v>
          </cell>
          <cell r="D32640" t="str">
            <v>700150  Employment Equity</v>
          </cell>
          <cell r="E32640" t="str">
            <v>Logistics</v>
          </cell>
          <cell r="F32640" t="str">
            <v>Water</v>
          </cell>
        </row>
        <row r="32641">
          <cell r="B32641">
            <v>2811.96</v>
          </cell>
          <cell r="C32641">
            <v>2015</v>
          </cell>
          <cell r="D32641" t="str">
            <v>700150  Employment Equity</v>
          </cell>
          <cell r="E32641" t="str">
            <v>District 1</v>
          </cell>
          <cell r="F32641" t="str">
            <v>Water</v>
          </cell>
        </row>
        <row r="32642">
          <cell r="B32642">
            <v>5936.5</v>
          </cell>
          <cell r="C32642">
            <v>2015</v>
          </cell>
          <cell r="D32642" t="str">
            <v>700150  Employment Equity</v>
          </cell>
          <cell r="E32642" t="str">
            <v>District 1</v>
          </cell>
          <cell r="F32642" t="str">
            <v>Water</v>
          </cell>
        </row>
        <row r="32643">
          <cell r="B32643">
            <v>24058.46</v>
          </cell>
          <cell r="C32643">
            <v>2015</v>
          </cell>
          <cell r="D32643" t="str">
            <v>700150  Employment Equity</v>
          </cell>
          <cell r="E32643" t="str">
            <v>District 1</v>
          </cell>
          <cell r="F32643" t="str">
            <v>Water</v>
          </cell>
        </row>
        <row r="32644">
          <cell r="B32644">
            <v>85258.44</v>
          </cell>
          <cell r="C32644">
            <v>2015</v>
          </cell>
          <cell r="D32644" t="str">
            <v>700155  Enterprise Resource Planning</v>
          </cell>
          <cell r="E32644" t="str">
            <v>District 1</v>
          </cell>
          <cell r="F32644" t="str">
            <v>Water</v>
          </cell>
        </row>
        <row r="32645">
          <cell r="B32645">
            <v>71115.91</v>
          </cell>
          <cell r="C32645">
            <v>2015</v>
          </cell>
          <cell r="D32645" t="str">
            <v>700155  Enterprise Resource Planning</v>
          </cell>
          <cell r="E32645" t="str">
            <v>District 6</v>
          </cell>
          <cell r="F32645" t="str">
            <v>Water</v>
          </cell>
        </row>
        <row r="32646">
          <cell r="B32646">
            <v>84988.98</v>
          </cell>
          <cell r="C32646">
            <v>2015</v>
          </cell>
          <cell r="D32646" t="str">
            <v>700155  Enterprise Resource Planning</v>
          </cell>
          <cell r="E32646" t="str">
            <v>District 8</v>
          </cell>
          <cell r="F32646" t="str">
            <v>Water</v>
          </cell>
        </row>
        <row r="32647">
          <cell r="B32647">
            <v>98861.96</v>
          </cell>
          <cell r="C32647">
            <v>2015</v>
          </cell>
          <cell r="D32647" t="str">
            <v>700155  Enterprise Resource Planning</v>
          </cell>
          <cell r="E32647" t="str">
            <v>District 8</v>
          </cell>
          <cell r="F32647" t="str">
            <v>Water</v>
          </cell>
        </row>
        <row r="32648">
          <cell r="B32648">
            <v>1010.17</v>
          </cell>
          <cell r="C32648">
            <v>2015</v>
          </cell>
          <cell r="D32648" t="str">
            <v>700155  Enterprise Resource Planning</v>
          </cell>
          <cell r="E32648" t="str">
            <v>District 6</v>
          </cell>
          <cell r="F32648" t="str">
            <v>Water</v>
          </cell>
        </row>
        <row r="32649">
          <cell r="B32649">
            <v>72126.080000000002</v>
          </cell>
          <cell r="C32649">
            <v>2015</v>
          </cell>
          <cell r="D32649" t="str">
            <v>700155  Enterprise Resource Planning</v>
          </cell>
          <cell r="E32649" t="str">
            <v>District 3</v>
          </cell>
          <cell r="F32649" t="str">
            <v>Water</v>
          </cell>
        </row>
        <row r="32650">
          <cell r="B32650">
            <v>51451.38</v>
          </cell>
          <cell r="C32650">
            <v>2015</v>
          </cell>
          <cell r="D32650" t="str">
            <v>700155  Enterprise Resource Planning</v>
          </cell>
          <cell r="E32650" t="str">
            <v>District 3</v>
          </cell>
          <cell r="F32650" t="str">
            <v>Water</v>
          </cell>
        </row>
        <row r="32651">
          <cell r="B32651">
            <v>30776.58</v>
          </cell>
          <cell r="C32651">
            <v>2015</v>
          </cell>
          <cell r="D32651" t="str">
            <v>700155  Enterprise Resource Planning</v>
          </cell>
          <cell r="E32651" t="str">
            <v>District 3</v>
          </cell>
          <cell r="F32651" t="str">
            <v>Water</v>
          </cell>
        </row>
        <row r="32652">
          <cell r="B32652">
            <v>11852.66</v>
          </cell>
          <cell r="C32652">
            <v>2015</v>
          </cell>
          <cell r="D32652" t="str">
            <v>700155  Enterprise Resource Planning</v>
          </cell>
          <cell r="E32652" t="str">
            <v>District 4</v>
          </cell>
          <cell r="F32652" t="str">
            <v>Water</v>
          </cell>
        </row>
        <row r="32653">
          <cell r="B32653">
            <v>217388.54</v>
          </cell>
          <cell r="C32653">
            <v>2015</v>
          </cell>
          <cell r="D32653" t="str">
            <v>700155  Enterprise Resource Planning</v>
          </cell>
          <cell r="E32653" t="str">
            <v>District 4</v>
          </cell>
          <cell r="F32653" t="str">
            <v>Water</v>
          </cell>
        </row>
        <row r="32654">
          <cell r="B32654">
            <v>157115.13</v>
          </cell>
          <cell r="C32654">
            <v>2015</v>
          </cell>
          <cell r="D32654" t="str">
            <v>700155  Enterprise Resource Planning</v>
          </cell>
          <cell r="E32654" t="str">
            <v>District 4</v>
          </cell>
          <cell r="F32654" t="str">
            <v>Water</v>
          </cell>
        </row>
        <row r="32655">
          <cell r="B32655">
            <v>396188.57</v>
          </cell>
          <cell r="C32655">
            <v>2015</v>
          </cell>
          <cell r="D32655" t="str">
            <v>700155  Enterprise Resource Planning</v>
          </cell>
          <cell r="E32655" t="str">
            <v>District 4</v>
          </cell>
          <cell r="F32655" t="str">
            <v>Water</v>
          </cell>
        </row>
        <row r="32656">
          <cell r="B32656">
            <v>38588.53</v>
          </cell>
          <cell r="C32656">
            <v>2015</v>
          </cell>
          <cell r="D32656" t="str">
            <v>700155  Enterprise Resource Planning</v>
          </cell>
          <cell r="E32656" t="str">
            <v>District 4</v>
          </cell>
          <cell r="F32656" t="str">
            <v>Water</v>
          </cell>
        </row>
        <row r="32657">
          <cell r="B32657">
            <v>11852.66</v>
          </cell>
          <cell r="C32657">
            <v>2015</v>
          </cell>
          <cell r="D32657" t="str">
            <v>700155  Enterprise Resource Planning</v>
          </cell>
          <cell r="E32657" t="str">
            <v>District 8</v>
          </cell>
          <cell r="F32657" t="str">
            <v>Water</v>
          </cell>
        </row>
        <row r="32658">
          <cell r="B32658">
            <v>23705.31</v>
          </cell>
          <cell r="C32658">
            <v>2015</v>
          </cell>
          <cell r="D32658" t="str">
            <v>700155  Enterprise Resource Planning</v>
          </cell>
          <cell r="E32658" t="str">
            <v>District 6</v>
          </cell>
          <cell r="F32658" t="str">
            <v>Water</v>
          </cell>
        </row>
        <row r="32659">
          <cell r="B32659">
            <v>257997.41</v>
          </cell>
          <cell r="C32659">
            <v>2015</v>
          </cell>
          <cell r="D32659" t="str">
            <v>700155  Enterprise Resource Planning</v>
          </cell>
          <cell r="E32659" t="str">
            <v>District 6</v>
          </cell>
          <cell r="F32659" t="str">
            <v>Water</v>
          </cell>
        </row>
        <row r="32660">
          <cell r="B32660">
            <v>1010.17</v>
          </cell>
          <cell r="C32660">
            <v>2015</v>
          </cell>
          <cell r="D32660" t="str">
            <v>700155  Enterprise Resource Planning</v>
          </cell>
          <cell r="E32660" t="str">
            <v>District 6</v>
          </cell>
          <cell r="F32660" t="str">
            <v>Water</v>
          </cell>
        </row>
        <row r="32661">
          <cell r="B32661">
            <v>49431.02</v>
          </cell>
          <cell r="C32661">
            <v>2015</v>
          </cell>
          <cell r="D32661" t="str">
            <v>700155  Enterprise Resource Planning</v>
          </cell>
          <cell r="E32661" t="str">
            <v>District 6</v>
          </cell>
          <cell r="F32661" t="str">
            <v>Water</v>
          </cell>
        </row>
        <row r="32662">
          <cell r="B32662">
            <v>63304.03</v>
          </cell>
          <cell r="C32662">
            <v>2015</v>
          </cell>
          <cell r="D32662" t="str">
            <v>700155  Enterprise Resource Planning</v>
          </cell>
          <cell r="E32662" t="str">
            <v>District 6</v>
          </cell>
          <cell r="F32662" t="str">
            <v>Water</v>
          </cell>
        </row>
        <row r="32663">
          <cell r="B32663">
            <v>54481.919999999998</v>
          </cell>
          <cell r="C32663">
            <v>2015</v>
          </cell>
          <cell r="D32663" t="str">
            <v>700155  Enterprise Resource Planning</v>
          </cell>
          <cell r="E32663" t="str">
            <v>District 6</v>
          </cell>
          <cell r="F32663" t="str">
            <v>Water</v>
          </cell>
        </row>
        <row r="32664">
          <cell r="B32664">
            <v>228230.93</v>
          </cell>
          <cell r="C32664">
            <v>2015</v>
          </cell>
          <cell r="D32664" t="str">
            <v>700155  Enterprise Resource Planning</v>
          </cell>
          <cell r="E32664" t="str">
            <v>District 8</v>
          </cell>
          <cell r="F32664" t="str">
            <v>Water</v>
          </cell>
        </row>
        <row r="32665">
          <cell r="B32665">
            <v>427975.33</v>
          </cell>
          <cell r="C32665">
            <v>2015</v>
          </cell>
          <cell r="D32665" t="str">
            <v>700155  Enterprise Resource Planning</v>
          </cell>
          <cell r="E32665" t="str">
            <v>District 8</v>
          </cell>
          <cell r="F32665" t="str">
            <v>Water</v>
          </cell>
        </row>
        <row r="32666">
          <cell r="B32666">
            <v>1010.17</v>
          </cell>
          <cell r="C32666">
            <v>2015</v>
          </cell>
          <cell r="D32666" t="str">
            <v>700155  Enterprise Resource Planning</v>
          </cell>
          <cell r="E32666" t="str">
            <v>District 8</v>
          </cell>
          <cell r="F32666" t="str">
            <v>Water</v>
          </cell>
        </row>
        <row r="32667">
          <cell r="B32667">
            <v>121826.64</v>
          </cell>
          <cell r="C32667">
            <v>2015</v>
          </cell>
          <cell r="D32667" t="str">
            <v>700155  Enterprise Resource Planning</v>
          </cell>
          <cell r="E32667" t="str">
            <v>District 8</v>
          </cell>
          <cell r="F32667" t="str">
            <v>Water</v>
          </cell>
        </row>
        <row r="32668">
          <cell r="B32668">
            <v>52461.57</v>
          </cell>
          <cell r="C32668">
            <v>2015</v>
          </cell>
          <cell r="D32668" t="str">
            <v>700155  Enterprise Resource Planning</v>
          </cell>
          <cell r="E32668" t="str">
            <v>District 8</v>
          </cell>
          <cell r="F32668" t="str">
            <v>Water</v>
          </cell>
        </row>
        <row r="32669">
          <cell r="B32669">
            <v>1042630.51</v>
          </cell>
          <cell r="C32669">
            <v>2015</v>
          </cell>
          <cell r="D32669" t="str">
            <v>700155  Enterprise Resource Planning</v>
          </cell>
          <cell r="E32669" t="str">
            <v>District 8</v>
          </cell>
          <cell r="F32669" t="str">
            <v>Water</v>
          </cell>
        </row>
        <row r="32670">
          <cell r="B32670">
            <v>61283.67</v>
          </cell>
          <cell r="C32670">
            <v>2015</v>
          </cell>
          <cell r="D32670" t="str">
            <v>700155  Enterprise Resource Planning</v>
          </cell>
          <cell r="E32670" t="str">
            <v>Informal Settlements</v>
          </cell>
          <cell r="F32670" t="str">
            <v>Sewer</v>
          </cell>
        </row>
        <row r="32671">
          <cell r="B32671">
            <v>162166.04</v>
          </cell>
          <cell r="C32671">
            <v>2015</v>
          </cell>
          <cell r="D32671" t="str">
            <v>700155  Enterprise Resource Planning</v>
          </cell>
          <cell r="E32671" t="str">
            <v>District 1</v>
          </cell>
          <cell r="F32671" t="str">
            <v>Sewer</v>
          </cell>
        </row>
        <row r="32672">
          <cell r="B32672">
            <v>74146.460000000006</v>
          </cell>
          <cell r="C32672">
            <v>2015</v>
          </cell>
          <cell r="D32672" t="str">
            <v>700155  Enterprise Resource Planning</v>
          </cell>
          <cell r="E32672" t="str">
            <v>District 7</v>
          </cell>
          <cell r="F32672" t="str">
            <v>Sewer</v>
          </cell>
        </row>
        <row r="32673">
          <cell r="B32673">
            <v>2020.37</v>
          </cell>
          <cell r="C32673">
            <v>2015</v>
          </cell>
          <cell r="D32673" t="str">
            <v>700155  Enterprise Resource Planning</v>
          </cell>
          <cell r="E32673" t="str">
            <v>District 6</v>
          </cell>
          <cell r="F32673" t="str">
            <v>Sewer</v>
          </cell>
        </row>
        <row r="32674">
          <cell r="B32674">
            <v>11852.66</v>
          </cell>
          <cell r="C32674">
            <v>2015</v>
          </cell>
          <cell r="D32674" t="str">
            <v>700155  Enterprise Resource Planning</v>
          </cell>
          <cell r="E32674" t="str">
            <v>TOC</v>
          </cell>
          <cell r="F32674" t="str">
            <v>Sewer</v>
          </cell>
        </row>
        <row r="32675">
          <cell r="B32675">
            <v>13873.03</v>
          </cell>
          <cell r="C32675">
            <v>2015</v>
          </cell>
          <cell r="D32675" t="str">
            <v>700155  Enterprise Resource Planning</v>
          </cell>
          <cell r="E32675" t="str">
            <v>District 3</v>
          </cell>
          <cell r="F32675" t="str">
            <v>Sewer</v>
          </cell>
        </row>
        <row r="32676">
          <cell r="B32676">
            <v>102902.69</v>
          </cell>
          <cell r="C32676">
            <v>2015</v>
          </cell>
          <cell r="D32676" t="str">
            <v>700155  Enterprise Resource Planning</v>
          </cell>
          <cell r="E32676" t="str">
            <v>District 4</v>
          </cell>
          <cell r="F32676" t="str">
            <v>Sewer</v>
          </cell>
        </row>
        <row r="32677">
          <cell r="B32677">
            <v>77177</v>
          </cell>
          <cell r="C32677">
            <v>2015</v>
          </cell>
          <cell r="D32677" t="str">
            <v>700155  Enterprise Resource Planning</v>
          </cell>
          <cell r="E32677" t="str">
            <v>District 4</v>
          </cell>
          <cell r="F32677" t="str">
            <v>Sewer</v>
          </cell>
        </row>
        <row r="32678">
          <cell r="B32678">
            <v>27746.04</v>
          </cell>
          <cell r="C32678">
            <v>2015</v>
          </cell>
          <cell r="D32678" t="str">
            <v>700155  Enterprise Resource Planning</v>
          </cell>
          <cell r="E32678" t="str">
            <v>District 4</v>
          </cell>
          <cell r="F32678" t="str">
            <v>Sewer</v>
          </cell>
        </row>
        <row r="32679">
          <cell r="B32679">
            <v>30776.58</v>
          </cell>
          <cell r="C32679">
            <v>2015</v>
          </cell>
          <cell r="D32679" t="str">
            <v>700155  Enterprise Resource Planning</v>
          </cell>
          <cell r="E32679" t="str">
            <v>District 7</v>
          </cell>
          <cell r="F32679" t="str">
            <v>Sewer</v>
          </cell>
        </row>
        <row r="32680">
          <cell r="B32680">
            <v>11852.66</v>
          </cell>
          <cell r="C32680">
            <v>2015</v>
          </cell>
          <cell r="D32680" t="str">
            <v>700155  Enterprise Resource Planning</v>
          </cell>
          <cell r="E32680" t="str">
            <v>District 6</v>
          </cell>
          <cell r="F32680" t="str">
            <v>Sewer</v>
          </cell>
        </row>
        <row r="32681">
          <cell r="B32681">
            <v>11852.66</v>
          </cell>
          <cell r="C32681">
            <v>2015</v>
          </cell>
          <cell r="D32681" t="str">
            <v>700155  Enterprise Resource Planning</v>
          </cell>
          <cell r="E32681" t="str">
            <v>District 6</v>
          </cell>
          <cell r="F32681" t="str">
            <v>Sewer</v>
          </cell>
        </row>
        <row r="32682">
          <cell r="B32682">
            <v>74146.460000000006</v>
          </cell>
          <cell r="C32682">
            <v>2015</v>
          </cell>
          <cell r="D32682" t="str">
            <v>700155  Enterprise Resource Planning</v>
          </cell>
          <cell r="E32682" t="str">
            <v>District 6</v>
          </cell>
          <cell r="F32682" t="str">
            <v>Sewer</v>
          </cell>
        </row>
        <row r="32683">
          <cell r="B32683">
            <v>1010.17</v>
          </cell>
          <cell r="C32683">
            <v>2015</v>
          </cell>
          <cell r="D32683" t="str">
            <v>700155  Enterprise Resource Planning</v>
          </cell>
          <cell r="E32683" t="str">
            <v>District 7</v>
          </cell>
          <cell r="F32683" t="str">
            <v>Sewer</v>
          </cell>
        </row>
        <row r="32684">
          <cell r="B32684">
            <v>118526.58</v>
          </cell>
          <cell r="C32684">
            <v>2015</v>
          </cell>
          <cell r="D32684" t="str">
            <v>700155  Enterprise Resource Planning</v>
          </cell>
          <cell r="E32684" t="str">
            <v>Logistics</v>
          </cell>
          <cell r="F32684" t="str">
            <v>Water</v>
          </cell>
        </row>
        <row r="32685">
          <cell r="B32685">
            <v>77177</v>
          </cell>
          <cell r="C32685">
            <v>2015</v>
          </cell>
          <cell r="D32685" t="str">
            <v>700155  Enterprise Resource Planning</v>
          </cell>
          <cell r="E32685" t="str">
            <v>Informal Settlements</v>
          </cell>
          <cell r="F32685" t="str">
            <v>Water</v>
          </cell>
        </row>
        <row r="32686">
          <cell r="B32686">
            <v>532628.88</v>
          </cell>
          <cell r="C32686">
            <v>2015</v>
          </cell>
          <cell r="D32686" t="str">
            <v>700155  Enterprise Resource Planning</v>
          </cell>
          <cell r="E32686" t="str">
            <v>TOC</v>
          </cell>
          <cell r="F32686" t="str">
            <v>Water</v>
          </cell>
        </row>
        <row r="32687">
          <cell r="B32687">
            <v>251936.32</v>
          </cell>
          <cell r="C32687">
            <v>2015</v>
          </cell>
          <cell r="D32687" t="str">
            <v>700155  Enterprise Resource Planning</v>
          </cell>
          <cell r="E32687" t="str">
            <v>Informal Settlements</v>
          </cell>
          <cell r="F32687" t="str">
            <v>Water</v>
          </cell>
        </row>
        <row r="32688">
          <cell r="B32688">
            <v>240083.72</v>
          </cell>
          <cell r="C32688">
            <v>2015</v>
          </cell>
          <cell r="D32688" t="str">
            <v>700155  Enterprise Resource Planning</v>
          </cell>
          <cell r="E32688" t="str">
            <v>TOC</v>
          </cell>
          <cell r="F32688" t="str">
            <v>Water</v>
          </cell>
        </row>
        <row r="32689">
          <cell r="B32689">
            <v>109704.45</v>
          </cell>
          <cell r="C32689">
            <v>2015</v>
          </cell>
          <cell r="D32689" t="str">
            <v>700155  Enterprise Resource Planning</v>
          </cell>
          <cell r="E32689" t="str">
            <v>Logistics</v>
          </cell>
          <cell r="F32689" t="str">
            <v>Water</v>
          </cell>
        </row>
        <row r="32690">
          <cell r="B32690">
            <v>42629.25</v>
          </cell>
          <cell r="C32690">
            <v>2015</v>
          </cell>
          <cell r="D32690" t="str">
            <v>700155  Enterprise Resource Planning</v>
          </cell>
          <cell r="E32690" t="str">
            <v>Logistics</v>
          </cell>
          <cell r="F32690" t="str">
            <v>Water</v>
          </cell>
        </row>
        <row r="32691">
          <cell r="B32691">
            <v>133679.32</v>
          </cell>
          <cell r="C32691">
            <v>2015</v>
          </cell>
          <cell r="D32691" t="str">
            <v>700155  Enterprise Resource Planning</v>
          </cell>
          <cell r="E32691" t="str">
            <v>Logistics</v>
          </cell>
          <cell r="F32691" t="str">
            <v>Water</v>
          </cell>
        </row>
        <row r="32692">
          <cell r="B32692">
            <v>14883.21</v>
          </cell>
          <cell r="C32692">
            <v>2015</v>
          </cell>
          <cell r="D32692" t="str">
            <v>700155  Enterprise Resource Planning</v>
          </cell>
          <cell r="E32692" t="str">
            <v>Logistics</v>
          </cell>
          <cell r="F32692" t="str">
            <v>Water</v>
          </cell>
        </row>
        <row r="32693">
          <cell r="B32693">
            <v>62293.85</v>
          </cell>
          <cell r="C32693">
            <v>2015</v>
          </cell>
          <cell r="D32693" t="str">
            <v>700155  Enterprise Resource Planning</v>
          </cell>
          <cell r="E32693" t="str">
            <v>Logistics</v>
          </cell>
          <cell r="F32693" t="str">
            <v>Water</v>
          </cell>
        </row>
        <row r="32694">
          <cell r="B32694">
            <v>48420.82</v>
          </cell>
          <cell r="C32694">
            <v>2015</v>
          </cell>
          <cell r="D32694" t="str">
            <v>700155  Enterprise Resource Planning</v>
          </cell>
          <cell r="E32694" t="str">
            <v>District 1</v>
          </cell>
          <cell r="F32694" t="str">
            <v>Water</v>
          </cell>
        </row>
        <row r="32695">
          <cell r="B32695">
            <v>204525.67</v>
          </cell>
          <cell r="C32695">
            <v>2015</v>
          </cell>
          <cell r="D32695" t="str">
            <v>700155  Enterprise Resource Planning</v>
          </cell>
          <cell r="E32695" t="str">
            <v>District 1</v>
          </cell>
          <cell r="F32695" t="str">
            <v>Water</v>
          </cell>
        </row>
        <row r="32696">
          <cell r="B32696">
            <v>495.22</v>
          </cell>
          <cell r="C32696">
            <v>2015</v>
          </cell>
          <cell r="D32696" t="str">
            <v>700210  General Administration</v>
          </cell>
          <cell r="E32696" t="str">
            <v>District 4</v>
          </cell>
          <cell r="F32696" t="str">
            <v>Water</v>
          </cell>
        </row>
        <row r="32697">
          <cell r="B32697">
            <v>495.22</v>
          </cell>
          <cell r="C32697">
            <v>2015</v>
          </cell>
          <cell r="D32697" t="str">
            <v>700210  General Administration</v>
          </cell>
          <cell r="E32697" t="str">
            <v>District 4</v>
          </cell>
          <cell r="F32697" t="str">
            <v>Water</v>
          </cell>
        </row>
        <row r="32698">
          <cell r="B32698">
            <v>495.22</v>
          </cell>
          <cell r="C32698">
            <v>2015</v>
          </cell>
          <cell r="D32698" t="str">
            <v>700210  General Administration</v>
          </cell>
          <cell r="E32698" t="str">
            <v>District 4</v>
          </cell>
          <cell r="F32698" t="str">
            <v>Water</v>
          </cell>
        </row>
        <row r="32699">
          <cell r="B32699">
            <v>495.22</v>
          </cell>
          <cell r="C32699">
            <v>2015</v>
          </cell>
          <cell r="D32699" t="str">
            <v>700210  General Administration</v>
          </cell>
          <cell r="E32699" t="str">
            <v>District 4</v>
          </cell>
          <cell r="F32699" t="str">
            <v>Water</v>
          </cell>
        </row>
        <row r="32700">
          <cell r="B32700">
            <v>13932.73</v>
          </cell>
          <cell r="C32700">
            <v>2015</v>
          </cell>
          <cell r="D32700" t="str">
            <v>700210  General Administration</v>
          </cell>
          <cell r="E32700" t="str">
            <v>District 4</v>
          </cell>
          <cell r="F32700" t="str">
            <v>Water</v>
          </cell>
        </row>
        <row r="32701">
          <cell r="B32701">
            <v>495.22</v>
          </cell>
          <cell r="C32701">
            <v>2015</v>
          </cell>
          <cell r="D32701" t="str">
            <v>700210  General Administration</v>
          </cell>
          <cell r="E32701" t="str">
            <v>District 4</v>
          </cell>
          <cell r="F32701" t="str">
            <v>Water</v>
          </cell>
        </row>
        <row r="32702">
          <cell r="B32702">
            <v>495.22</v>
          </cell>
          <cell r="C32702">
            <v>2015</v>
          </cell>
          <cell r="D32702" t="str">
            <v>700210  General Administration</v>
          </cell>
          <cell r="E32702" t="str">
            <v>District 3</v>
          </cell>
          <cell r="F32702" t="str">
            <v>Water</v>
          </cell>
        </row>
        <row r="32703">
          <cell r="B32703">
            <v>495.22</v>
          </cell>
          <cell r="C32703">
            <v>2015</v>
          </cell>
          <cell r="D32703" t="str">
            <v>700210  General Administration</v>
          </cell>
          <cell r="E32703" t="str">
            <v>District 3</v>
          </cell>
          <cell r="F32703" t="str">
            <v>Water</v>
          </cell>
        </row>
        <row r="32704">
          <cell r="B32704">
            <v>13275.71</v>
          </cell>
          <cell r="C32704">
            <v>2015</v>
          </cell>
          <cell r="D32704" t="str">
            <v>700210  General Administration</v>
          </cell>
          <cell r="E32704" t="str">
            <v>District 3</v>
          </cell>
          <cell r="F32704" t="str">
            <v>Water</v>
          </cell>
        </row>
        <row r="32705">
          <cell r="B32705">
            <v>495.22</v>
          </cell>
          <cell r="C32705">
            <v>2015</v>
          </cell>
          <cell r="D32705" t="str">
            <v>700210  General Administration</v>
          </cell>
          <cell r="E32705" t="str">
            <v>District 3</v>
          </cell>
          <cell r="F32705" t="str">
            <v>Water</v>
          </cell>
        </row>
        <row r="32706">
          <cell r="B32706">
            <v>495.22</v>
          </cell>
          <cell r="C32706">
            <v>2015</v>
          </cell>
          <cell r="D32706" t="str">
            <v>700210  General Administration</v>
          </cell>
          <cell r="E32706" t="str">
            <v>District 6</v>
          </cell>
          <cell r="F32706" t="str">
            <v>Water</v>
          </cell>
        </row>
        <row r="32707">
          <cell r="B32707">
            <v>495.22</v>
          </cell>
          <cell r="C32707">
            <v>2015</v>
          </cell>
          <cell r="D32707" t="str">
            <v>700210  General Administration</v>
          </cell>
          <cell r="E32707" t="str">
            <v>District 8</v>
          </cell>
          <cell r="F32707" t="str">
            <v>Water</v>
          </cell>
        </row>
        <row r="32708">
          <cell r="B32708">
            <v>8114.77</v>
          </cell>
          <cell r="C32708">
            <v>2015</v>
          </cell>
          <cell r="D32708" t="str">
            <v>700210  General Administration</v>
          </cell>
          <cell r="E32708" t="str">
            <v>District 8</v>
          </cell>
          <cell r="F32708" t="str">
            <v>Water</v>
          </cell>
        </row>
        <row r="32709">
          <cell r="B32709">
            <v>2949.52</v>
          </cell>
          <cell r="C32709">
            <v>2015</v>
          </cell>
          <cell r="D32709" t="str">
            <v>700210  General Administration</v>
          </cell>
          <cell r="E32709" t="str">
            <v>District 6</v>
          </cell>
          <cell r="F32709" t="str">
            <v>Water</v>
          </cell>
        </row>
        <row r="32710">
          <cell r="B32710">
            <v>495.22</v>
          </cell>
          <cell r="C32710">
            <v>2015</v>
          </cell>
          <cell r="D32710" t="str">
            <v>700210  General Administration</v>
          </cell>
          <cell r="E32710" t="str">
            <v>TOC</v>
          </cell>
          <cell r="F32710" t="str">
            <v>Water</v>
          </cell>
        </row>
        <row r="32711">
          <cell r="B32711">
            <v>495.22</v>
          </cell>
          <cell r="C32711">
            <v>2015</v>
          </cell>
          <cell r="D32711" t="str">
            <v>700210  General Administration</v>
          </cell>
          <cell r="E32711" t="str">
            <v>District 1</v>
          </cell>
          <cell r="F32711" t="str">
            <v>Water</v>
          </cell>
        </row>
        <row r="32712">
          <cell r="B32712">
            <v>495.22</v>
          </cell>
          <cell r="C32712">
            <v>2015</v>
          </cell>
          <cell r="D32712" t="str">
            <v>700210  General Administration</v>
          </cell>
          <cell r="E32712" t="str">
            <v>District 1</v>
          </cell>
          <cell r="F32712" t="str">
            <v>Water</v>
          </cell>
        </row>
        <row r="32713">
          <cell r="B32713">
            <v>495.22</v>
          </cell>
          <cell r="C32713">
            <v>2015</v>
          </cell>
          <cell r="D32713" t="str">
            <v>700210  General Administration</v>
          </cell>
          <cell r="E32713" t="str">
            <v>District 1</v>
          </cell>
          <cell r="F32713" t="str">
            <v>Water</v>
          </cell>
        </row>
        <row r="32714">
          <cell r="B32714">
            <v>7213.95</v>
          </cell>
          <cell r="C32714">
            <v>2015</v>
          </cell>
          <cell r="D32714" t="str">
            <v>700210  General Administration</v>
          </cell>
          <cell r="E32714" t="str">
            <v>District 1</v>
          </cell>
          <cell r="F32714" t="str">
            <v>Water</v>
          </cell>
        </row>
        <row r="32715">
          <cell r="B32715">
            <v>2174.92</v>
          </cell>
          <cell r="C32715">
            <v>2015</v>
          </cell>
          <cell r="D32715" t="str">
            <v>700210  General Administration</v>
          </cell>
          <cell r="E32715" t="str">
            <v>District 1</v>
          </cell>
          <cell r="F32715" t="str">
            <v>Water</v>
          </cell>
        </row>
        <row r="32716">
          <cell r="B32716">
            <v>3854.59</v>
          </cell>
          <cell r="C32716">
            <v>2015</v>
          </cell>
          <cell r="D32716" t="str">
            <v>700210  General Administration</v>
          </cell>
          <cell r="E32716" t="str">
            <v>Logistics</v>
          </cell>
          <cell r="F32716" t="str">
            <v>Water</v>
          </cell>
        </row>
        <row r="32717">
          <cell r="B32717">
            <v>495.22</v>
          </cell>
          <cell r="C32717">
            <v>2015</v>
          </cell>
          <cell r="D32717" t="str">
            <v>700210  General Administration</v>
          </cell>
          <cell r="E32717" t="str">
            <v>Logistics</v>
          </cell>
          <cell r="F32717" t="str">
            <v>Water</v>
          </cell>
        </row>
        <row r="32718">
          <cell r="B32718">
            <v>495.22</v>
          </cell>
          <cell r="C32718">
            <v>2015</v>
          </cell>
          <cell r="D32718" t="str">
            <v>700210  General Administration</v>
          </cell>
          <cell r="E32718" t="str">
            <v>Logistics</v>
          </cell>
          <cell r="F32718" t="str">
            <v>Water</v>
          </cell>
        </row>
        <row r="32719">
          <cell r="B32719">
            <v>495.22</v>
          </cell>
          <cell r="C32719">
            <v>2015</v>
          </cell>
          <cell r="D32719" t="str">
            <v>700210  General Administration</v>
          </cell>
          <cell r="E32719" t="str">
            <v>Logistics</v>
          </cell>
          <cell r="F32719" t="str">
            <v>Water</v>
          </cell>
        </row>
        <row r="32720">
          <cell r="B32720">
            <v>8893.66</v>
          </cell>
          <cell r="C32720">
            <v>2015</v>
          </cell>
          <cell r="D32720" t="str">
            <v>700210  General Administration</v>
          </cell>
          <cell r="E32720" t="str">
            <v>Logistics</v>
          </cell>
          <cell r="F32720" t="str">
            <v>Water</v>
          </cell>
        </row>
        <row r="32721">
          <cell r="B32721">
            <v>495.22</v>
          </cell>
          <cell r="C32721">
            <v>2015</v>
          </cell>
          <cell r="D32721" t="str">
            <v>700210  General Administration</v>
          </cell>
          <cell r="E32721" t="str">
            <v>Logistics</v>
          </cell>
          <cell r="F32721" t="str">
            <v>Water</v>
          </cell>
        </row>
        <row r="32722">
          <cell r="B32722">
            <v>495.22</v>
          </cell>
          <cell r="C32722">
            <v>2015</v>
          </cell>
          <cell r="D32722" t="str">
            <v>700210  General Administration</v>
          </cell>
          <cell r="E32722" t="str">
            <v>District 8</v>
          </cell>
          <cell r="F32722" t="str">
            <v>Water</v>
          </cell>
        </row>
        <row r="32723">
          <cell r="B32723">
            <v>495.22</v>
          </cell>
          <cell r="C32723">
            <v>2015</v>
          </cell>
          <cell r="D32723" t="str">
            <v>700210  General Administration</v>
          </cell>
          <cell r="E32723" t="e">
            <v>#N/A</v>
          </cell>
          <cell r="F32723" t="str">
            <v>Sewer</v>
          </cell>
        </row>
        <row r="32724">
          <cell r="B32724">
            <v>495.22</v>
          </cell>
          <cell r="C32724">
            <v>2015</v>
          </cell>
          <cell r="D32724" t="str">
            <v>700210  General Administration</v>
          </cell>
          <cell r="E32724" t="e">
            <v>#N/A</v>
          </cell>
          <cell r="F32724" t="str">
            <v>Sewer</v>
          </cell>
        </row>
        <row r="32725">
          <cell r="B32725">
            <v>495.22</v>
          </cell>
          <cell r="C32725">
            <v>2015</v>
          </cell>
          <cell r="D32725" t="str">
            <v>700210  General Administration</v>
          </cell>
          <cell r="E32725" t="str">
            <v>District 8</v>
          </cell>
          <cell r="F32725" t="str">
            <v>Water</v>
          </cell>
        </row>
        <row r="32726">
          <cell r="B32726">
            <v>495.22</v>
          </cell>
          <cell r="C32726">
            <v>2015</v>
          </cell>
          <cell r="D32726" t="str">
            <v>700210  General Administration</v>
          </cell>
          <cell r="E32726" t="str">
            <v>District 8</v>
          </cell>
          <cell r="F32726" t="str">
            <v>Water</v>
          </cell>
        </row>
        <row r="32727">
          <cell r="B32727">
            <v>2174.92</v>
          </cell>
          <cell r="C32727">
            <v>2015</v>
          </cell>
          <cell r="D32727" t="str">
            <v>700210  General Administration</v>
          </cell>
          <cell r="E32727" t="str">
            <v>District 8</v>
          </cell>
          <cell r="F32727" t="str">
            <v>Water</v>
          </cell>
        </row>
        <row r="32728">
          <cell r="B32728">
            <v>5403.81</v>
          </cell>
          <cell r="C32728">
            <v>2015</v>
          </cell>
          <cell r="D32728" t="str">
            <v>700210  General Administration</v>
          </cell>
          <cell r="E32728" t="str">
            <v>District 8</v>
          </cell>
          <cell r="F32728" t="str">
            <v>Water</v>
          </cell>
        </row>
        <row r="32729">
          <cell r="B32729">
            <v>495.22</v>
          </cell>
          <cell r="C32729">
            <v>2015</v>
          </cell>
          <cell r="D32729" t="str">
            <v>700210  General Administration</v>
          </cell>
          <cell r="E32729" t="str">
            <v>District 8</v>
          </cell>
          <cell r="F32729" t="str">
            <v>Water</v>
          </cell>
        </row>
        <row r="32730">
          <cell r="B32730">
            <v>6308.89</v>
          </cell>
          <cell r="C32730">
            <v>2015</v>
          </cell>
          <cell r="D32730" t="str">
            <v>700210  General Administration</v>
          </cell>
          <cell r="E32730" t="str">
            <v>District 8</v>
          </cell>
          <cell r="F32730" t="str">
            <v>Water</v>
          </cell>
        </row>
        <row r="32731">
          <cell r="B32731">
            <v>495.22</v>
          </cell>
          <cell r="C32731">
            <v>2015</v>
          </cell>
          <cell r="D32731" t="str">
            <v>700210  General Administration</v>
          </cell>
          <cell r="E32731" t="str">
            <v>District 8</v>
          </cell>
          <cell r="F32731" t="str">
            <v>Water</v>
          </cell>
        </row>
        <row r="32732">
          <cell r="B32732">
            <v>495.22</v>
          </cell>
          <cell r="C32732">
            <v>2015</v>
          </cell>
          <cell r="D32732" t="str">
            <v>700210  General Administration</v>
          </cell>
          <cell r="E32732" t="str">
            <v>District 8</v>
          </cell>
          <cell r="F32732" t="str">
            <v>Water</v>
          </cell>
        </row>
        <row r="32733">
          <cell r="B32733">
            <v>495.22</v>
          </cell>
          <cell r="C32733">
            <v>2015</v>
          </cell>
          <cell r="D32733" t="str">
            <v>700210  General Administration</v>
          </cell>
          <cell r="E32733" t="str">
            <v>District 8</v>
          </cell>
          <cell r="F32733" t="str">
            <v>Water</v>
          </cell>
        </row>
        <row r="32734">
          <cell r="B32734">
            <v>4629.22</v>
          </cell>
          <cell r="C32734">
            <v>2015</v>
          </cell>
          <cell r="D32734" t="str">
            <v>700210  General Administration</v>
          </cell>
          <cell r="E32734" t="str">
            <v>District 8</v>
          </cell>
          <cell r="F32734" t="str">
            <v>Water</v>
          </cell>
        </row>
        <row r="32735">
          <cell r="B32735">
            <v>2174.92</v>
          </cell>
          <cell r="C32735">
            <v>2015</v>
          </cell>
          <cell r="D32735" t="str">
            <v>700210  General Administration</v>
          </cell>
          <cell r="E32735" t="str">
            <v>District 8</v>
          </cell>
          <cell r="F32735" t="str">
            <v>Water</v>
          </cell>
        </row>
        <row r="32736">
          <cell r="B32736">
            <v>495.22</v>
          </cell>
          <cell r="C32736">
            <v>2015</v>
          </cell>
          <cell r="D32736" t="str">
            <v>700210  General Administration</v>
          </cell>
          <cell r="E32736" t="str">
            <v>District 6</v>
          </cell>
          <cell r="F32736" t="str">
            <v>Water</v>
          </cell>
        </row>
        <row r="32737">
          <cell r="B32737">
            <v>495.22</v>
          </cell>
          <cell r="C32737">
            <v>2015</v>
          </cell>
          <cell r="D32737" t="str">
            <v>700210  General Administration</v>
          </cell>
          <cell r="E32737" t="str">
            <v>District 6</v>
          </cell>
          <cell r="F32737" t="str">
            <v>Water</v>
          </cell>
        </row>
        <row r="32738">
          <cell r="B32738">
            <v>495.22</v>
          </cell>
          <cell r="C32738">
            <v>2015</v>
          </cell>
          <cell r="D32738" t="str">
            <v>700210  General Administration</v>
          </cell>
          <cell r="E32738" t="str">
            <v>District 6</v>
          </cell>
          <cell r="F32738" t="str">
            <v>Water</v>
          </cell>
        </row>
        <row r="32739">
          <cell r="B32739">
            <v>495.22</v>
          </cell>
          <cell r="C32739">
            <v>2015</v>
          </cell>
          <cell r="D32739" t="str">
            <v>700210  General Administration</v>
          </cell>
          <cell r="E32739" t="str">
            <v>District 6</v>
          </cell>
          <cell r="F32739" t="str">
            <v>Water</v>
          </cell>
        </row>
        <row r="32740">
          <cell r="B32740">
            <v>495.22</v>
          </cell>
          <cell r="C32740">
            <v>2015</v>
          </cell>
          <cell r="D32740" t="str">
            <v>700210  General Administration</v>
          </cell>
          <cell r="E32740" t="str">
            <v>District 6</v>
          </cell>
          <cell r="F32740" t="str">
            <v>Water</v>
          </cell>
        </row>
        <row r="32741">
          <cell r="B32741">
            <v>13027.65</v>
          </cell>
          <cell r="C32741">
            <v>2015</v>
          </cell>
          <cell r="D32741" t="str">
            <v>700210  General Administration</v>
          </cell>
          <cell r="E32741" t="str">
            <v>District 6</v>
          </cell>
          <cell r="F32741" t="str">
            <v>Water</v>
          </cell>
        </row>
        <row r="32742">
          <cell r="B32742">
            <v>2174.92</v>
          </cell>
          <cell r="C32742">
            <v>2015</v>
          </cell>
          <cell r="D32742" t="str">
            <v>700210  General Administration</v>
          </cell>
          <cell r="E32742" t="str">
            <v>District 6</v>
          </cell>
          <cell r="F32742" t="str">
            <v>Water</v>
          </cell>
        </row>
        <row r="32743">
          <cell r="B32743">
            <v>495.22</v>
          </cell>
          <cell r="C32743">
            <v>2015</v>
          </cell>
          <cell r="D32743" t="str">
            <v>700210  General Administration</v>
          </cell>
          <cell r="E32743" t="str">
            <v>District 8</v>
          </cell>
          <cell r="F32743" t="str">
            <v>Water</v>
          </cell>
        </row>
        <row r="32744">
          <cell r="B32744">
            <v>495.22</v>
          </cell>
          <cell r="C32744">
            <v>2015</v>
          </cell>
          <cell r="D32744" t="str">
            <v>700210  General Administration</v>
          </cell>
          <cell r="E32744" t="str">
            <v>District 8</v>
          </cell>
          <cell r="F32744" t="str">
            <v>Water</v>
          </cell>
        </row>
        <row r="32745">
          <cell r="B32745">
            <v>495.22</v>
          </cell>
          <cell r="C32745">
            <v>2015</v>
          </cell>
          <cell r="D32745" t="str">
            <v>700210  General Administration</v>
          </cell>
          <cell r="E32745" t="str">
            <v>District 8</v>
          </cell>
          <cell r="F32745" t="str">
            <v>Water</v>
          </cell>
        </row>
        <row r="32746">
          <cell r="B32746">
            <v>495.22</v>
          </cell>
          <cell r="C32746">
            <v>2015</v>
          </cell>
          <cell r="D32746" t="str">
            <v>700210  General Administration</v>
          </cell>
          <cell r="E32746" t="str">
            <v>District 8</v>
          </cell>
          <cell r="F32746" t="str">
            <v>Water</v>
          </cell>
        </row>
        <row r="32747">
          <cell r="B32747">
            <v>495.22</v>
          </cell>
          <cell r="C32747">
            <v>2015</v>
          </cell>
          <cell r="D32747" t="str">
            <v>700210  General Administration</v>
          </cell>
          <cell r="E32747" t="str">
            <v>District 1</v>
          </cell>
          <cell r="F32747" t="str">
            <v>Water</v>
          </cell>
        </row>
        <row r="32748">
          <cell r="B32748">
            <v>495.22</v>
          </cell>
          <cell r="C32748">
            <v>2015</v>
          </cell>
          <cell r="D32748" t="str">
            <v>700210  General Administration</v>
          </cell>
          <cell r="E32748" t="str">
            <v>District 8</v>
          </cell>
          <cell r="F32748" t="str">
            <v>Water</v>
          </cell>
        </row>
        <row r="32749">
          <cell r="B32749">
            <v>5534.29</v>
          </cell>
          <cell r="C32749">
            <v>2015</v>
          </cell>
          <cell r="D32749" t="str">
            <v>700210  General Administration</v>
          </cell>
          <cell r="E32749" t="str">
            <v>Logistics</v>
          </cell>
          <cell r="F32749" t="str">
            <v>Water</v>
          </cell>
        </row>
        <row r="32750">
          <cell r="B32750">
            <v>495.22</v>
          </cell>
          <cell r="C32750">
            <v>2015</v>
          </cell>
          <cell r="D32750" t="str">
            <v>700210  General Administration</v>
          </cell>
          <cell r="E32750" t="str">
            <v>District 4</v>
          </cell>
          <cell r="F32750" t="str">
            <v>Sewer</v>
          </cell>
        </row>
        <row r="32751">
          <cell r="B32751">
            <v>2174.92</v>
          </cell>
          <cell r="C32751">
            <v>2015</v>
          </cell>
          <cell r="D32751" t="str">
            <v>700210  General Administration</v>
          </cell>
          <cell r="E32751" t="str">
            <v>District 4</v>
          </cell>
          <cell r="F32751" t="str">
            <v>Sewer</v>
          </cell>
        </row>
        <row r="32752">
          <cell r="B32752">
            <v>9668.25</v>
          </cell>
          <cell r="C32752">
            <v>2015</v>
          </cell>
          <cell r="D32752" t="str">
            <v>700210  General Administration</v>
          </cell>
          <cell r="E32752" t="str">
            <v>District 4</v>
          </cell>
          <cell r="F32752" t="str">
            <v>Sewer</v>
          </cell>
        </row>
        <row r="32753">
          <cell r="B32753">
            <v>495.22</v>
          </cell>
          <cell r="C32753">
            <v>2015</v>
          </cell>
          <cell r="D32753" t="str">
            <v>700210  General Administration</v>
          </cell>
          <cell r="E32753" t="str">
            <v>District 3</v>
          </cell>
          <cell r="F32753" t="str">
            <v>Sewer</v>
          </cell>
        </row>
        <row r="32754">
          <cell r="B32754">
            <v>495.22</v>
          </cell>
          <cell r="C32754">
            <v>2015</v>
          </cell>
          <cell r="D32754" t="str">
            <v>700210  General Administration</v>
          </cell>
          <cell r="E32754" t="str">
            <v>District 3</v>
          </cell>
          <cell r="F32754" t="str">
            <v>Sewer</v>
          </cell>
        </row>
        <row r="32755">
          <cell r="B32755">
            <v>495.22</v>
          </cell>
          <cell r="C32755">
            <v>2015</v>
          </cell>
          <cell r="D32755" t="str">
            <v>700210  General Administration</v>
          </cell>
          <cell r="E32755" t="str">
            <v>District 3</v>
          </cell>
          <cell r="F32755" t="str">
            <v>Sewer</v>
          </cell>
        </row>
        <row r="32756">
          <cell r="B32756">
            <v>495.22</v>
          </cell>
          <cell r="C32756">
            <v>2015</v>
          </cell>
          <cell r="D32756" t="str">
            <v>700210  General Administration</v>
          </cell>
          <cell r="E32756" t="str">
            <v>TOC</v>
          </cell>
          <cell r="F32756" t="str">
            <v>Sewer</v>
          </cell>
        </row>
        <row r="32757">
          <cell r="B32757">
            <v>495.22</v>
          </cell>
          <cell r="C32757">
            <v>2015</v>
          </cell>
          <cell r="D32757" t="str">
            <v>700210  General Administration</v>
          </cell>
          <cell r="E32757" t="str">
            <v>District 7</v>
          </cell>
          <cell r="F32757" t="str">
            <v>Sewer</v>
          </cell>
        </row>
        <row r="32758">
          <cell r="B32758">
            <v>495.22</v>
          </cell>
          <cell r="C32758">
            <v>2015</v>
          </cell>
          <cell r="D32758" t="str">
            <v>700210  General Administration</v>
          </cell>
          <cell r="E32758" t="str">
            <v>District 7</v>
          </cell>
          <cell r="F32758" t="str">
            <v>Sewer</v>
          </cell>
        </row>
        <row r="32759">
          <cell r="B32759">
            <v>495.22</v>
          </cell>
          <cell r="C32759">
            <v>2015</v>
          </cell>
          <cell r="D32759" t="str">
            <v>700210  General Administration</v>
          </cell>
          <cell r="E32759" t="str">
            <v>District 6</v>
          </cell>
          <cell r="F32759" t="str">
            <v>Sewer</v>
          </cell>
        </row>
        <row r="32760">
          <cell r="B32760">
            <v>2174.92</v>
          </cell>
          <cell r="C32760">
            <v>2015</v>
          </cell>
          <cell r="D32760" t="str">
            <v>700210  General Administration</v>
          </cell>
          <cell r="E32760" t="str">
            <v>District 7</v>
          </cell>
          <cell r="F32760" t="str">
            <v>Sewer</v>
          </cell>
        </row>
        <row r="32761">
          <cell r="B32761">
            <v>495.22</v>
          </cell>
          <cell r="C32761">
            <v>2015</v>
          </cell>
          <cell r="D32761" t="str">
            <v>700210  General Administration</v>
          </cell>
          <cell r="E32761" t="str">
            <v>District 1</v>
          </cell>
          <cell r="F32761" t="str">
            <v>Sewer</v>
          </cell>
        </row>
        <row r="32762">
          <cell r="B32762">
            <v>495.22</v>
          </cell>
          <cell r="C32762">
            <v>2015</v>
          </cell>
          <cell r="D32762" t="str">
            <v>700210  General Administration</v>
          </cell>
          <cell r="E32762" t="str">
            <v>District 1</v>
          </cell>
          <cell r="F32762" t="str">
            <v>Sewer</v>
          </cell>
        </row>
        <row r="32763">
          <cell r="B32763">
            <v>13932.73</v>
          </cell>
          <cell r="C32763">
            <v>2015</v>
          </cell>
          <cell r="D32763" t="str">
            <v>700210  General Administration</v>
          </cell>
          <cell r="E32763" t="str">
            <v>District 1</v>
          </cell>
          <cell r="F32763" t="str">
            <v>Sewer</v>
          </cell>
        </row>
        <row r="32764">
          <cell r="B32764">
            <v>495.22</v>
          </cell>
          <cell r="C32764">
            <v>2015</v>
          </cell>
          <cell r="D32764" t="str">
            <v>700210  General Administration</v>
          </cell>
          <cell r="E32764" t="str">
            <v>Logistics</v>
          </cell>
          <cell r="F32764" t="str">
            <v>Sewer</v>
          </cell>
        </row>
        <row r="32765">
          <cell r="B32765">
            <v>495.22</v>
          </cell>
          <cell r="C32765">
            <v>2015</v>
          </cell>
          <cell r="D32765" t="str">
            <v>700210  General Administration</v>
          </cell>
          <cell r="E32765" t="str">
            <v>Logistics</v>
          </cell>
          <cell r="F32765" t="str">
            <v>Sewer</v>
          </cell>
        </row>
        <row r="32766">
          <cell r="B32766">
            <v>495.22</v>
          </cell>
          <cell r="C32766">
            <v>2015</v>
          </cell>
          <cell r="D32766" t="str">
            <v>700210  General Administration</v>
          </cell>
          <cell r="E32766" t="str">
            <v>Logistics</v>
          </cell>
          <cell r="F32766" t="str">
            <v>Sewer</v>
          </cell>
        </row>
        <row r="32767">
          <cell r="B32767">
            <v>495.22</v>
          </cell>
          <cell r="C32767">
            <v>2015</v>
          </cell>
          <cell r="D32767" t="str">
            <v>700210  General Administration</v>
          </cell>
          <cell r="E32767" t="str">
            <v>Logistics</v>
          </cell>
          <cell r="F32767" t="str">
            <v>Sewer</v>
          </cell>
        </row>
        <row r="32768">
          <cell r="B32768">
            <v>495.22</v>
          </cell>
          <cell r="C32768">
            <v>2015</v>
          </cell>
          <cell r="D32768" t="str">
            <v>700210  General Administration</v>
          </cell>
          <cell r="E32768" t="str">
            <v>Logistics</v>
          </cell>
          <cell r="F32768" t="str">
            <v>Sewer</v>
          </cell>
        </row>
        <row r="32769">
          <cell r="B32769">
            <v>495.22</v>
          </cell>
          <cell r="C32769">
            <v>2015</v>
          </cell>
          <cell r="D32769" t="str">
            <v>700210  General Administration</v>
          </cell>
          <cell r="E32769" t="str">
            <v>Logistics</v>
          </cell>
          <cell r="F32769" t="str">
            <v>Sewer</v>
          </cell>
        </row>
        <row r="32770">
          <cell r="B32770">
            <v>2949.52</v>
          </cell>
          <cell r="C32770">
            <v>2015</v>
          </cell>
          <cell r="D32770" t="str">
            <v>700210  General Administration</v>
          </cell>
          <cell r="E32770" t="str">
            <v>Logistics</v>
          </cell>
          <cell r="F32770" t="str">
            <v>Sewer</v>
          </cell>
        </row>
        <row r="32771">
          <cell r="B32771">
            <v>5656.17</v>
          </cell>
          <cell r="C32771">
            <v>2015</v>
          </cell>
          <cell r="D32771" t="str">
            <v>700210  General Administration</v>
          </cell>
          <cell r="E32771" t="str">
            <v>Informal Settlements</v>
          </cell>
          <cell r="F32771" t="str">
            <v>Sewer</v>
          </cell>
        </row>
        <row r="32772">
          <cell r="B32772">
            <v>495.22</v>
          </cell>
          <cell r="C32772">
            <v>2015</v>
          </cell>
          <cell r="D32772" t="str">
            <v>700210  General Administration</v>
          </cell>
          <cell r="E32772" t="str">
            <v>TOC</v>
          </cell>
          <cell r="F32772" t="str">
            <v>Sewer</v>
          </cell>
        </row>
        <row r="32773">
          <cell r="B32773">
            <v>495.22</v>
          </cell>
          <cell r="C32773">
            <v>2015</v>
          </cell>
          <cell r="D32773" t="str">
            <v>700210  General Administration</v>
          </cell>
          <cell r="E32773" t="str">
            <v>Planning &amp; Design</v>
          </cell>
          <cell r="F32773" t="str">
            <v>Sewer</v>
          </cell>
        </row>
        <row r="32774">
          <cell r="B32774">
            <v>495.22</v>
          </cell>
          <cell r="C32774">
            <v>2015</v>
          </cell>
          <cell r="D32774" t="str">
            <v>700210  General Administration</v>
          </cell>
          <cell r="E32774" t="str">
            <v>Planning &amp; Design</v>
          </cell>
          <cell r="F32774" t="str">
            <v>Sewer</v>
          </cell>
        </row>
        <row r="32775">
          <cell r="B32775">
            <v>495.22</v>
          </cell>
          <cell r="C32775">
            <v>2015</v>
          </cell>
          <cell r="D32775" t="str">
            <v>700210  General Administration</v>
          </cell>
          <cell r="E32775" t="str">
            <v>Informal Settlements</v>
          </cell>
          <cell r="F32775" t="str">
            <v>Sewer</v>
          </cell>
        </row>
        <row r="32776">
          <cell r="B32776">
            <v>495.22</v>
          </cell>
          <cell r="C32776">
            <v>2015</v>
          </cell>
          <cell r="D32776" t="str">
            <v>700210  General Administration</v>
          </cell>
          <cell r="E32776" t="str">
            <v>District 4</v>
          </cell>
          <cell r="F32776" t="str">
            <v>Sewer</v>
          </cell>
        </row>
        <row r="32777">
          <cell r="B32777">
            <v>495.22</v>
          </cell>
          <cell r="C32777">
            <v>2015</v>
          </cell>
          <cell r="D32777" t="str">
            <v>700210  General Administration</v>
          </cell>
          <cell r="E32777" t="str">
            <v>Logistics</v>
          </cell>
          <cell r="F32777" t="str">
            <v>Water</v>
          </cell>
        </row>
        <row r="32778">
          <cell r="B32778">
            <v>2174.92</v>
          </cell>
          <cell r="C32778">
            <v>2015</v>
          </cell>
          <cell r="D32778" t="str">
            <v>700210  General Administration</v>
          </cell>
          <cell r="E32778" t="str">
            <v>Logistics</v>
          </cell>
          <cell r="F32778" t="str">
            <v>Water</v>
          </cell>
        </row>
        <row r="32779">
          <cell r="B32779">
            <v>495.22</v>
          </cell>
          <cell r="C32779">
            <v>2015</v>
          </cell>
          <cell r="D32779" t="str">
            <v>700210  General Administration</v>
          </cell>
          <cell r="E32779" t="str">
            <v>TOC</v>
          </cell>
          <cell r="F32779" t="str">
            <v>Water</v>
          </cell>
        </row>
        <row r="32780">
          <cell r="B32780">
            <v>2174.92</v>
          </cell>
          <cell r="C32780">
            <v>2015</v>
          </cell>
          <cell r="D32780" t="str">
            <v>700210  General Administration</v>
          </cell>
          <cell r="E32780" t="str">
            <v>Informal Settlements</v>
          </cell>
          <cell r="F32780" t="str">
            <v>Water</v>
          </cell>
        </row>
        <row r="32781">
          <cell r="B32781">
            <v>5530</v>
          </cell>
          <cell r="C32781">
            <v>2015</v>
          </cell>
          <cell r="D32781" t="str">
            <v>700210  General Administration</v>
          </cell>
          <cell r="E32781" t="str">
            <v>TOC</v>
          </cell>
          <cell r="F32781" t="str">
            <v>Water</v>
          </cell>
        </row>
        <row r="32782">
          <cell r="B32782">
            <v>3075.7</v>
          </cell>
          <cell r="C32782">
            <v>2015</v>
          </cell>
          <cell r="D32782" t="str">
            <v>700210  General Administration</v>
          </cell>
          <cell r="E32782" t="str">
            <v>Planning &amp; Design</v>
          </cell>
          <cell r="F32782" t="str">
            <v>Water</v>
          </cell>
        </row>
        <row r="32783">
          <cell r="B32783">
            <v>495.22</v>
          </cell>
          <cell r="C32783">
            <v>2015</v>
          </cell>
          <cell r="D32783" t="str">
            <v>700210  General Administration</v>
          </cell>
          <cell r="E32783" t="str">
            <v>Informal Settlements</v>
          </cell>
          <cell r="F32783" t="str">
            <v>Water</v>
          </cell>
        </row>
        <row r="32784">
          <cell r="B32784">
            <v>24372.19</v>
          </cell>
          <cell r="C32784">
            <v>2015</v>
          </cell>
          <cell r="D32784" t="str">
            <v>700210  General Administration</v>
          </cell>
          <cell r="E32784" t="str">
            <v>Logistics</v>
          </cell>
          <cell r="F32784" t="str">
            <v>Water</v>
          </cell>
        </row>
        <row r="32785">
          <cell r="B32785">
            <v>495.22</v>
          </cell>
          <cell r="C32785">
            <v>2015</v>
          </cell>
          <cell r="D32785" t="str">
            <v>700210  General Administration</v>
          </cell>
          <cell r="E32785" t="str">
            <v>District 7</v>
          </cell>
          <cell r="F32785" t="str">
            <v>Sewer</v>
          </cell>
        </row>
        <row r="32786">
          <cell r="B32786">
            <v>495.22</v>
          </cell>
          <cell r="C32786">
            <v>2015</v>
          </cell>
          <cell r="D32786" t="str">
            <v>700210  General Administration</v>
          </cell>
          <cell r="E32786" t="str">
            <v>District 7</v>
          </cell>
          <cell r="F32786" t="str">
            <v>Sewer</v>
          </cell>
        </row>
        <row r="32787">
          <cell r="B32787">
            <v>495.22</v>
          </cell>
          <cell r="C32787">
            <v>2015</v>
          </cell>
          <cell r="D32787" t="str">
            <v>700210  General Administration</v>
          </cell>
          <cell r="E32787" t="str">
            <v>District 7</v>
          </cell>
          <cell r="F32787" t="str">
            <v>Sewer</v>
          </cell>
        </row>
        <row r="32788">
          <cell r="B32788">
            <v>495.22</v>
          </cell>
          <cell r="C32788">
            <v>2015</v>
          </cell>
          <cell r="D32788" t="str">
            <v>700210  General Administration</v>
          </cell>
          <cell r="E32788" t="str">
            <v>District 7</v>
          </cell>
          <cell r="F32788" t="str">
            <v>Sewer</v>
          </cell>
        </row>
        <row r="32789">
          <cell r="B32789">
            <v>495.22</v>
          </cell>
          <cell r="C32789">
            <v>2015</v>
          </cell>
          <cell r="D32789" t="str">
            <v>700210  General Administration</v>
          </cell>
          <cell r="E32789" t="str">
            <v>District 7</v>
          </cell>
          <cell r="F32789" t="str">
            <v>Sewer</v>
          </cell>
        </row>
        <row r="32790">
          <cell r="B32790">
            <v>495.22</v>
          </cell>
          <cell r="C32790">
            <v>2015</v>
          </cell>
          <cell r="D32790" t="str">
            <v>700210  General Administration</v>
          </cell>
          <cell r="E32790" t="str">
            <v>District 7</v>
          </cell>
          <cell r="F32790" t="str">
            <v>Sewer</v>
          </cell>
        </row>
        <row r="32791">
          <cell r="B32791">
            <v>2949.52</v>
          </cell>
          <cell r="C32791">
            <v>2015</v>
          </cell>
          <cell r="D32791" t="str">
            <v>700210  General Administration</v>
          </cell>
          <cell r="E32791" t="str">
            <v>District 6</v>
          </cell>
          <cell r="F32791" t="str">
            <v>Sewer</v>
          </cell>
        </row>
        <row r="32792">
          <cell r="B32792">
            <v>495.22</v>
          </cell>
          <cell r="C32792">
            <v>2015</v>
          </cell>
          <cell r="D32792" t="str">
            <v>700210  General Administration</v>
          </cell>
          <cell r="E32792" t="str">
            <v>District 6</v>
          </cell>
          <cell r="F32792" t="str">
            <v>Sewer</v>
          </cell>
        </row>
        <row r="32793">
          <cell r="B32793">
            <v>495.22</v>
          </cell>
          <cell r="C32793">
            <v>2015</v>
          </cell>
          <cell r="D32793" t="str">
            <v>700210  General Administration</v>
          </cell>
          <cell r="E32793" t="str">
            <v>District 6</v>
          </cell>
          <cell r="F32793" t="str">
            <v>Sewer</v>
          </cell>
        </row>
        <row r="32794">
          <cell r="B32794">
            <v>495.22</v>
          </cell>
          <cell r="C32794">
            <v>2015</v>
          </cell>
          <cell r="D32794" t="str">
            <v>700210  General Administration</v>
          </cell>
          <cell r="E32794" t="str">
            <v>District 6</v>
          </cell>
          <cell r="F32794" t="str">
            <v>Sewer</v>
          </cell>
        </row>
        <row r="32795">
          <cell r="B32795">
            <v>495.22</v>
          </cell>
          <cell r="C32795">
            <v>2015</v>
          </cell>
          <cell r="D32795" t="str">
            <v>700210  General Administration</v>
          </cell>
          <cell r="E32795" t="str">
            <v>District 6</v>
          </cell>
          <cell r="F32795" t="str">
            <v>Sewer</v>
          </cell>
        </row>
        <row r="32796">
          <cell r="B32796">
            <v>495.22</v>
          </cell>
          <cell r="C32796">
            <v>2015</v>
          </cell>
          <cell r="D32796" t="str">
            <v>700210  General Administration</v>
          </cell>
          <cell r="E32796" t="str">
            <v>District 6</v>
          </cell>
          <cell r="F32796" t="str">
            <v>Sewer</v>
          </cell>
        </row>
        <row r="32797">
          <cell r="B32797">
            <v>495.22</v>
          </cell>
          <cell r="C32797">
            <v>2015</v>
          </cell>
          <cell r="D32797" t="str">
            <v>700210  General Administration</v>
          </cell>
          <cell r="E32797" t="str">
            <v>District 7</v>
          </cell>
          <cell r="F32797" t="str">
            <v>Sewer</v>
          </cell>
        </row>
        <row r="32798">
          <cell r="B32798">
            <v>495.22</v>
          </cell>
          <cell r="C32798">
            <v>2015</v>
          </cell>
          <cell r="D32798" t="str">
            <v>700210  General Administration</v>
          </cell>
          <cell r="E32798" t="str">
            <v>District 7</v>
          </cell>
          <cell r="F32798" t="str">
            <v>Sewer</v>
          </cell>
        </row>
        <row r="32799">
          <cell r="B32799">
            <v>495.22</v>
          </cell>
          <cell r="C32799">
            <v>2015</v>
          </cell>
          <cell r="D32799" t="str">
            <v>700210  General Administration</v>
          </cell>
          <cell r="E32799" t="str">
            <v>District 7</v>
          </cell>
          <cell r="F32799" t="str">
            <v>Sewer</v>
          </cell>
        </row>
        <row r="32800">
          <cell r="B32800">
            <v>495.22</v>
          </cell>
          <cell r="C32800">
            <v>2015</v>
          </cell>
          <cell r="D32800" t="str">
            <v>700210  General Administration</v>
          </cell>
          <cell r="E32800" t="str">
            <v>District 7</v>
          </cell>
          <cell r="F32800" t="str">
            <v>Sewer</v>
          </cell>
        </row>
        <row r="32801">
          <cell r="B32801">
            <v>495.22</v>
          </cell>
          <cell r="C32801">
            <v>2015</v>
          </cell>
          <cell r="D32801" t="str">
            <v>700210  General Administration</v>
          </cell>
          <cell r="E32801" t="str">
            <v>District 7</v>
          </cell>
          <cell r="F32801" t="str">
            <v>Sewer</v>
          </cell>
        </row>
        <row r="32802">
          <cell r="B32802">
            <v>495.22</v>
          </cell>
          <cell r="C32802">
            <v>2015</v>
          </cell>
          <cell r="D32802" t="str">
            <v>700210  General Administration</v>
          </cell>
          <cell r="E32802" t="str">
            <v>District 4</v>
          </cell>
          <cell r="F32802" t="str">
            <v>Sewer</v>
          </cell>
        </row>
        <row r="32803">
          <cell r="B32803">
            <v>177714.02</v>
          </cell>
          <cell r="C32803">
            <v>2015</v>
          </cell>
          <cell r="D32803" t="str">
            <v>700280  Information Systems &amp; Technology Man</v>
          </cell>
          <cell r="E32803" t="str">
            <v>District 6</v>
          </cell>
          <cell r="F32803" t="str">
            <v>Water</v>
          </cell>
        </row>
        <row r="32804">
          <cell r="B32804">
            <v>264891.34000000003</v>
          </cell>
          <cell r="C32804">
            <v>2015</v>
          </cell>
          <cell r="D32804" t="str">
            <v>700280  Information Systems &amp; Technology Man</v>
          </cell>
          <cell r="E32804" t="str">
            <v>District 8</v>
          </cell>
          <cell r="F32804" t="str">
            <v>Water</v>
          </cell>
        </row>
        <row r="32805">
          <cell r="B32805">
            <v>261532.08</v>
          </cell>
          <cell r="C32805">
            <v>2015</v>
          </cell>
          <cell r="D32805" t="str">
            <v>700280  Information Systems &amp; Technology Man</v>
          </cell>
          <cell r="E32805" t="str">
            <v>District 8</v>
          </cell>
          <cell r="F32805" t="str">
            <v>Water</v>
          </cell>
        </row>
        <row r="32806">
          <cell r="B32806">
            <v>28685.91</v>
          </cell>
          <cell r="C32806">
            <v>2015</v>
          </cell>
          <cell r="D32806" t="str">
            <v>700280  Information Systems &amp; Technology Man</v>
          </cell>
          <cell r="E32806" t="str">
            <v>District 6</v>
          </cell>
          <cell r="F32806" t="str">
            <v>Water</v>
          </cell>
        </row>
        <row r="32807">
          <cell r="B32807">
            <v>204160.28</v>
          </cell>
          <cell r="C32807">
            <v>2015</v>
          </cell>
          <cell r="D32807" t="str">
            <v>700280  Information Systems &amp; Technology Man</v>
          </cell>
          <cell r="E32807" t="str">
            <v>District 3</v>
          </cell>
          <cell r="F32807" t="str">
            <v>Water</v>
          </cell>
        </row>
        <row r="32808">
          <cell r="B32808">
            <v>233966.05</v>
          </cell>
          <cell r="C32808">
            <v>2015</v>
          </cell>
          <cell r="D32808" t="str">
            <v>700280  Information Systems &amp; Technology Man</v>
          </cell>
          <cell r="E32808" t="str">
            <v>District 3</v>
          </cell>
          <cell r="F32808" t="str">
            <v>Water</v>
          </cell>
        </row>
        <row r="32809">
          <cell r="B32809">
            <v>144549.24</v>
          </cell>
          <cell r="C32809">
            <v>2015</v>
          </cell>
          <cell r="D32809" t="str">
            <v>700280  Information Systems &amp; Technology Man</v>
          </cell>
          <cell r="E32809" t="str">
            <v>District 3</v>
          </cell>
          <cell r="F32809" t="str">
            <v>Water</v>
          </cell>
        </row>
        <row r="32810">
          <cell r="B32810">
            <v>28685.91</v>
          </cell>
          <cell r="C32810">
            <v>2015</v>
          </cell>
          <cell r="D32810" t="str">
            <v>700280  Information Systems &amp; Technology Man</v>
          </cell>
          <cell r="E32810" t="str">
            <v>District 4</v>
          </cell>
          <cell r="F32810" t="str">
            <v>Water</v>
          </cell>
        </row>
        <row r="32811">
          <cell r="B32811">
            <v>644526.03</v>
          </cell>
          <cell r="C32811">
            <v>2015</v>
          </cell>
          <cell r="D32811" t="str">
            <v>700280  Information Systems &amp; Technology Man</v>
          </cell>
          <cell r="E32811" t="str">
            <v>District 4</v>
          </cell>
          <cell r="F32811" t="str">
            <v>Water</v>
          </cell>
        </row>
        <row r="32812">
          <cell r="B32812">
            <v>348709.3</v>
          </cell>
          <cell r="C32812">
            <v>2015</v>
          </cell>
          <cell r="D32812" t="str">
            <v>700280  Information Systems &amp; Technology Man</v>
          </cell>
          <cell r="E32812" t="str">
            <v>District 4</v>
          </cell>
          <cell r="F32812" t="str">
            <v>Water</v>
          </cell>
        </row>
        <row r="32813">
          <cell r="B32813">
            <v>460093.75</v>
          </cell>
          <cell r="C32813">
            <v>2015</v>
          </cell>
          <cell r="D32813" t="str">
            <v>700280  Information Systems &amp; Technology Man</v>
          </cell>
          <cell r="E32813" t="str">
            <v>District 4</v>
          </cell>
          <cell r="F32813" t="str">
            <v>Water</v>
          </cell>
        </row>
        <row r="32814">
          <cell r="B32814">
            <v>114743.33</v>
          </cell>
          <cell r="C32814">
            <v>2015</v>
          </cell>
          <cell r="D32814" t="str">
            <v>700280  Information Systems &amp; Technology Man</v>
          </cell>
          <cell r="E32814" t="str">
            <v>District 4</v>
          </cell>
          <cell r="F32814" t="str">
            <v>Water</v>
          </cell>
        </row>
        <row r="32815">
          <cell r="B32815">
            <v>28685.91</v>
          </cell>
          <cell r="C32815">
            <v>2015</v>
          </cell>
          <cell r="D32815" t="str">
            <v>700280  Information Systems &amp; Technology Man</v>
          </cell>
          <cell r="E32815" t="str">
            <v>District 8</v>
          </cell>
          <cell r="F32815" t="str">
            <v>Water</v>
          </cell>
        </row>
        <row r="32816">
          <cell r="B32816">
            <v>58491.56</v>
          </cell>
          <cell r="C32816">
            <v>2015</v>
          </cell>
          <cell r="D32816" t="str">
            <v>700280  Information Systems &amp; Technology Man</v>
          </cell>
          <cell r="E32816" t="str">
            <v>District 6</v>
          </cell>
          <cell r="F32816" t="str">
            <v>Water</v>
          </cell>
        </row>
        <row r="32817">
          <cell r="B32817">
            <v>790194.95</v>
          </cell>
          <cell r="C32817">
            <v>2015</v>
          </cell>
          <cell r="D32817" t="str">
            <v>700280  Information Systems &amp; Technology Man</v>
          </cell>
          <cell r="E32817" t="str">
            <v>District 6</v>
          </cell>
          <cell r="F32817" t="str">
            <v>Water</v>
          </cell>
        </row>
        <row r="32818">
          <cell r="B32818">
            <v>28685.91</v>
          </cell>
          <cell r="C32818">
            <v>2015</v>
          </cell>
          <cell r="D32818" t="str">
            <v>700280  Information Systems &amp; Technology Man</v>
          </cell>
          <cell r="E32818" t="str">
            <v>District 6</v>
          </cell>
          <cell r="F32818" t="str">
            <v>Water</v>
          </cell>
        </row>
        <row r="32819">
          <cell r="B32819">
            <v>145669</v>
          </cell>
          <cell r="C32819">
            <v>2015</v>
          </cell>
          <cell r="D32819" t="str">
            <v>700280  Information Systems &amp; Technology Man</v>
          </cell>
          <cell r="E32819" t="str">
            <v>District 6</v>
          </cell>
          <cell r="F32819" t="str">
            <v>Water</v>
          </cell>
        </row>
        <row r="32820">
          <cell r="B32820">
            <v>174354.76</v>
          </cell>
          <cell r="C32820">
            <v>2015</v>
          </cell>
          <cell r="D32820" t="str">
            <v>700280  Information Systems &amp; Technology Man</v>
          </cell>
          <cell r="E32820" t="str">
            <v>District 6</v>
          </cell>
          <cell r="F32820" t="str">
            <v>Water</v>
          </cell>
        </row>
        <row r="32821">
          <cell r="B32821">
            <v>145669</v>
          </cell>
          <cell r="C32821">
            <v>2015</v>
          </cell>
          <cell r="D32821" t="str">
            <v>700280  Information Systems &amp; Technology Man</v>
          </cell>
          <cell r="E32821" t="str">
            <v>District 6</v>
          </cell>
          <cell r="F32821" t="str">
            <v>Water</v>
          </cell>
        </row>
        <row r="32822">
          <cell r="B32822">
            <v>636687.75</v>
          </cell>
          <cell r="C32822">
            <v>2015</v>
          </cell>
          <cell r="D32822" t="str">
            <v>700280  Information Systems &amp; Technology Man</v>
          </cell>
          <cell r="E32822" t="str">
            <v>District 8</v>
          </cell>
          <cell r="F32822" t="str">
            <v>Water</v>
          </cell>
        </row>
        <row r="32823">
          <cell r="B32823">
            <v>635568</v>
          </cell>
          <cell r="C32823">
            <v>2015</v>
          </cell>
          <cell r="D32823" t="str">
            <v>700280  Information Systems &amp; Technology Man</v>
          </cell>
          <cell r="E32823" t="str">
            <v>District 8</v>
          </cell>
          <cell r="F32823" t="str">
            <v>Water</v>
          </cell>
        </row>
        <row r="32824">
          <cell r="B32824">
            <v>550630.19999999995</v>
          </cell>
          <cell r="C32824">
            <v>2015</v>
          </cell>
          <cell r="D32824" t="str">
            <v>700280  Information Systems &amp; Technology Man</v>
          </cell>
          <cell r="E32824" t="str">
            <v>District 8</v>
          </cell>
          <cell r="F32824" t="str">
            <v>Water</v>
          </cell>
        </row>
        <row r="32825">
          <cell r="B32825">
            <v>116982.84</v>
          </cell>
          <cell r="C32825">
            <v>2015</v>
          </cell>
          <cell r="D32825" t="str">
            <v>700280  Information Systems &amp; Technology Man</v>
          </cell>
          <cell r="E32825" t="str">
            <v>District 8</v>
          </cell>
          <cell r="F32825" t="str">
            <v>Water</v>
          </cell>
        </row>
        <row r="32826">
          <cell r="B32826">
            <v>4000772.74</v>
          </cell>
          <cell r="C32826">
            <v>2015</v>
          </cell>
          <cell r="D32826" t="str">
            <v>700280  Information Systems &amp; Technology Man</v>
          </cell>
          <cell r="E32826" t="str">
            <v>District 8</v>
          </cell>
          <cell r="F32826" t="str">
            <v>Water</v>
          </cell>
        </row>
        <row r="32827">
          <cell r="B32827">
            <v>350948.81</v>
          </cell>
          <cell r="C32827">
            <v>2015</v>
          </cell>
          <cell r="D32827" t="str">
            <v>700280  Information Systems &amp; Technology Man</v>
          </cell>
          <cell r="E32827" t="str">
            <v>District 1</v>
          </cell>
          <cell r="F32827" t="str">
            <v>Water</v>
          </cell>
        </row>
        <row r="32828">
          <cell r="B32828">
            <v>208639.29</v>
          </cell>
          <cell r="C32828">
            <v>2015</v>
          </cell>
          <cell r="D32828" t="str">
            <v>700280  Information Systems &amp; Technology Man</v>
          </cell>
          <cell r="E32828" t="str">
            <v>Informal Settlements</v>
          </cell>
          <cell r="F32828" t="str">
            <v>Sewer</v>
          </cell>
        </row>
        <row r="32829">
          <cell r="B32829">
            <v>464572.77</v>
          </cell>
          <cell r="C32829">
            <v>2015</v>
          </cell>
          <cell r="D32829" t="str">
            <v>700280  Information Systems &amp; Technology Man</v>
          </cell>
          <cell r="E32829" t="str">
            <v>District 1</v>
          </cell>
          <cell r="F32829" t="str">
            <v>Sewer</v>
          </cell>
        </row>
        <row r="32830">
          <cell r="B32830">
            <v>172115.25</v>
          </cell>
          <cell r="C32830">
            <v>2015</v>
          </cell>
          <cell r="D32830" t="str">
            <v>700280  Information Systems &amp; Technology Man</v>
          </cell>
          <cell r="E32830" t="str">
            <v>District 7</v>
          </cell>
          <cell r="F32830" t="str">
            <v>Sewer</v>
          </cell>
        </row>
        <row r="32831">
          <cell r="B32831">
            <v>29805.66</v>
          </cell>
          <cell r="C32831">
            <v>2015</v>
          </cell>
          <cell r="D32831" t="str">
            <v>700280  Information Systems &amp; Technology Man</v>
          </cell>
          <cell r="E32831" t="str">
            <v>District 6</v>
          </cell>
          <cell r="F32831" t="str">
            <v>Sewer</v>
          </cell>
        </row>
        <row r="32832">
          <cell r="B32832">
            <v>29805.66</v>
          </cell>
          <cell r="C32832">
            <v>2015</v>
          </cell>
          <cell r="D32832" t="str">
            <v>700280  Information Systems &amp; Technology Man</v>
          </cell>
          <cell r="E32832" t="str">
            <v>District 3</v>
          </cell>
          <cell r="F32832" t="str">
            <v>Sewer</v>
          </cell>
        </row>
        <row r="32833">
          <cell r="B32833">
            <v>316664.37</v>
          </cell>
          <cell r="C32833">
            <v>2015</v>
          </cell>
          <cell r="D32833" t="str">
            <v>700280  Information Systems &amp; Technology Man</v>
          </cell>
          <cell r="E32833" t="str">
            <v>District 4</v>
          </cell>
          <cell r="F32833" t="str">
            <v>Sewer</v>
          </cell>
        </row>
        <row r="32834">
          <cell r="B32834">
            <v>315544.62</v>
          </cell>
          <cell r="C32834">
            <v>2015</v>
          </cell>
          <cell r="D32834" t="str">
            <v>700280  Information Systems &amp; Technology Man</v>
          </cell>
          <cell r="E32834" t="str">
            <v>District 4</v>
          </cell>
          <cell r="F32834" t="str">
            <v>Sewer</v>
          </cell>
        </row>
        <row r="32835">
          <cell r="B32835">
            <v>114743.33</v>
          </cell>
          <cell r="C32835">
            <v>2015</v>
          </cell>
          <cell r="D32835" t="str">
            <v>700280  Information Systems &amp; Technology Man</v>
          </cell>
          <cell r="E32835" t="str">
            <v>District 4</v>
          </cell>
          <cell r="F32835" t="str">
            <v>Sewer</v>
          </cell>
        </row>
        <row r="32836">
          <cell r="B32836">
            <v>86057.65</v>
          </cell>
          <cell r="C32836">
            <v>2015</v>
          </cell>
          <cell r="D32836" t="str">
            <v>700280  Information Systems &amp; Technology Man</v>
          </cell>
          <cell r="E32836" t="str">
            <v>District 7</v>
          </cell>
          <cell r="F32836" t="str">
            <v>Sewer</v>
          </cell>
        </row>
        <row r="32837">
          <cell r="B32837">
            <v>29805.66</v>
          </cell>
          <cell r="C32837">
            <v>2015</v>
          </cell>
          <cell r="D32837" t="str">
            <v>700280  Information Systems &amp; Technology Man</v>
          </cell>
          <cell r="E32837" t="str">
            <v>District 6</v>
          </cell>
          <cell r="F32837" t="str">
            <v>Sewer</v>
          </cell>
        </row>
        <row r="32838">
          <cell r="B32838">
            <v>28685.91</v>
          </cell>
          <cell r="C32838">
            <v>2015</v>
          </cell>
          <cell r="D32838" t="str">
            <v>700280  Information Systems &amp; Technology Man</v>
          </cell>
          <cell r="E32838" t="str">
            <v>District 6</v>
          </cell>
          <cell r="F32838" t="str">
            <v>Sewer</v>
          </cell>
        </row>
        <row r="32839">
          <cell r="B32839">
            <v>144549.24</v>
          </cell>
          <cell r="C32839">
            <v>2015</v>
          </cell>
          <cell r="D32839" t="str">
            <v>700280  Information Systems &amp; Technology Man</v>
          </cell>
          <cell r="E32839" t="str">
            <v>District 6</v>
          </cell>
          <cell r="F32839" t="str">
            <v>Sewer</v>
          </cell>
        </row>
        <row r="32840">
          <cell r="B32840">
            <v>293577.14</v>
          </cell>
          <cell r="C32840">
            <v>2015</v>
          </cell>
          <cell r="D32840" t="str">
            <v>700280  Information Systems &amp; Technology Man</v>
          </cell>
          <cell r="E32840" t="str">
            <v>Logistics</v>
          </cell>
          <cell r="F32840" t="str">
            <v>Water</v>
          </cell>
        </row>
        <row r="32841">
          <cell r="B32841">
            <v>229487.03</v>
          </cell>
          <cell r="C32841">
            <v>2015</v>
          </cell>
          <cell r="D32841" t="str">
            <v>700280  Information Systems &amp; Technology Man</v>
          </cell>
          <cell r="E32841" t="str">
            <v>Informal Settlements</v>
          </cell>
          <cell r="F32841" t="str">
            <v>Water</v>
          </cell>
        </row>
        <row r="32842">
          <cell r="B32842">
            <v>1596758.68</v>
          </cell>
          <cell r="C32842">
            <v>2015</v>
          </cell>
          <cell r="D32842" t="str">
            <v>700280  Information Systems &amp; Technology Man</v>
          </cell>
          <cell r="E32842" t="str">
            <v>TOC</v>
          </cell>
          <cell r="F32842" t="str">
            <v>Water</v>
          </cell>
        </row>
        <row r="32843">
          <cell r="B32843">
            <v>733943.1</v>
          </cell>
          <cell r="C32843">
            <v>2015</v>
          </cell>
          <cell r="D32843" t="str">
            <v>700280  Information Systems &amp; Technology Man</v>
          </cell>
          <cell r="E32843" t="str">
            <v>Informal Settlements</v>
          </cell>
          <cell r="F32843" t="str">
            <v>Water</v>
          </cell>
        </row>
        <row r="32844">
          <cell r="B32844">
            <v>663134.27</v>
          </cell>
          <cell r="C32844">
            <v>2015</v>
          </cell>
          <cell r="D32844" t="str">
            <v>700280  Information Systems &amp; Technology Man</v>
          </cell>
          <cell r="E32844" t="str">
            <v>TOC</v>
          </cell>
          <cell r="F32844" t="str">
            <v>Water</v>
          </cell>
        </row>
        <row r="32845">
          <cell r="B32845">
            <v>355427.83</v>
          </cell>
          <cell r="C32845">
            <v>2015</v>
          </cell>
          <cell r="D32845" t="str">
            <v>700280  Information Systems &amp; Technology Man</v>
          </cell>
          <cell r="E32845" t="str">
            <v>Logistics</v>
          </cell>
          <cell r="F32845" t="str">
            <v>Water</v>
          </cell>
        </row>
        <row r="32846">
          <cell r="B32846">
            <v>203040.52</v>
          </cell>
          <cell r="C32846">
            <v>2015</v>
          </cell>
          <cell r="D32846" t="str">
            <v>700280  Information Systems &amp; Technology Man</v>
          </cell>
          <cell r="E32846" t="str">
            <v>Logistics</v>
          </cell>
          <cell r="F32846" t="str">
            <v>Water</v>
          </cell>
        </row>
        <row r="32847">
          <cell r="B32847">
            <v>523064.14</v>
          </cell>
          <cell r="C32847">
            <v>2015</v>
          </cell>
          <cell r="D32847" t="str">
            <v>700280  Information Systems &amp; Technology Man</v>
          </cell>
          <cell r="E32847" t="str">
            <v>Logistics</v>
          </cell>
          <cell r="F32847" t="str">
            <v>Water</v>
          </cell>
        </row>
        <row r="32848">
          <cell r="B32848">
            <v>58491.56</v>
          </cell>
          <cell r="C32848">
            <v>2015</v>
          </cell>
          <cell r="D32848" t="str">
            <v>700280  Information Systems &amp; Technology Man</v>
          </cell>
          <cell r="E32848" t="str">
            <v>Logistics</v>
          </cell>
          <cell r="F32848" t="str">
            <v>Water</v>
          </cell>
        </row>
        <row r="32849">
          <cell r="B32849">
            <v>144549.24</v>
          </cell>
          <cell r="C32849">
            <v>2015</v>
          </cell>
          <cell r="D32849" t="str">
            <v>700280  Information Systems &amp; Technology Man</v>
          </cell>
          <cell r="E32849" t="str">
            <v>Logistics</v>
          </cell>
          <cell r="F32849" t="str">
            <v>Water</v>
          </cell>
        </row>
        <row r="32850">
          <cell r="B32850">
            <v>115863.08</v>
          </cell>
          <cell r="C32850">
            <v>2015</v>
          </cell>
          <cell r="D32850" t="str">
            <v>700280  Information Systems &amp; Technology Man</v>
          </cell>
          <cell r="E32850" t="str">
            <v>District 1</v>
          </cell>
          <cell r="F32850" t="str">
            <v>Water</v>
          </cell>
        </row>
        <row r="32851">
          <cell r="B32851">
            <v>556228.98</v>
          </cell>
          <cell r="C32851">
            <v>2015</v>
          </cell>
          <cell r="D32851" t="str">
            <v>700280  Information Systems &amp; Technology Man</v>
          </cell>
          <cell r="E32851" t="str">
            <v>District 1</v>
          </cell>
          <cell r="F32851" t="str">
            <v>Water</v>
          </cell>
        </row>
        <row r="32852">
          <cell r="B32852">
            <v>15706.73</v>
          </cell>
          <cell r="C32852">
            <v>2015</v>
          </cell>
          <cell r="D32852" t="str">
            <v>700480  OccupationalHealthSafety&amp;EmployeeWellnes</v>
          </cell>
          <cell r="E32852" t="str">
            <v>District 8</v>
          </cell>
          <cell r="F32852" t="str">
            <v>Water</v>
          </cell>
        </row>
        <row r="32853">
          <cell r="B32853">
            <v>83768.89</v>
          </cell>
          <cell r="C32853">
            <v>2015</v>
          </cell>
          <cell r="D32853" t="str">
            <v>700480  OccupationalHealthSafety&amp;EmployeeWellnes</v>
          </cell>
          <cell r="E32853" t="str">
            <v>District 8</v>
          </cell>
          <cell r="F32853" t="str">
            <v>Water</v>
          </cell>
        </row>
        <row r="32854">
          <cell r="B32854">
            <v>24432.65</v>
          </cell>
          <cell r="C32854">
            <v>2015</v>
          </cell>
          <cell r="D32854" t="str">
            <v>700480  OccupationalHealthSafety&amp;EmployeeWellnes</v>
          </cell>
          <cell r="E32854" t="str">
            <v>District 6</v>
          </cell>
          <cell r="F32854" t="str">
            <v>Water</v>
          </cell>
        </row>
        <row r="32855">
          <cell r="B32855">
            <v>13961.6</v>
          </cell>
          <cell r="C32855">
            <v>2015</v>
          </cell>
          <cell r="D32855" t="str">
            <v>700480  OccupationalHealthSafety&amp;EmployeeWellnes</v>
          </cell>
          <cell r="E32855" t="str">
            <v>District 3</v>
          </cell>
          <cell r="F32855" t="str">
            <v>Water</v>
          </cell>
        </row>
        <row r="32856">
          <cell r="B32856">
            <v>13961.6</v>
          </cell>
          <cell r="C32856">
            <v>2015</v>
          </cell>
          <cell r="D32856" t="str">
            <v>700480  OccupationalHealthSafety&amp;EmployeeWellnes</v>
          </cell>
          <cell r="E32856" t="str">
            <v>District 3</v>
          </cell>
          <cell r="F32856" t="str">
            <v>Water</v>
          </cell>
        </row>
        <row r="32857">
          <cell r="B32857">
            <v>1745.05</v>
          </cell>
          <cell r="C32857">
            <v>2015</v>
          </cell>
          <cell r="D32857" t="str">
            <v>700480  OccupationalHealthSafety&amp;EmployeeWellnes</v>
          </cell>
          <cell r="E32857" t="str">
            <v>District 3</v>
          </cell>
          <cell r="F32857" t="str">
            <v>Water</v>
          </cell>
        </row>
        <row r="32858">
          <cell r="B32858">
            <v>55845.85</v>
          </cell>
          <cell r="C32858">
            <v>2015</v>
          </cell>
          <cell r="D32858" t="str">
            <v>700480  OccupationalHealthSafety&amp;EmployeeWellnes</v>
          </cell>
          <cell r="E32858" t="str">
            <v>District 3</v>
          </cell>
          <cell r="F32858" t="str">
            <v>Water</v>
          </cell>
        </row>
        <row r="32859">
          <cell r="B32859">
            <v>1745.05</v>
          </cell>
          <cell r="C32859">
            <v>2015</v>
          </cell>
          <cell r="D32859" t="str">
            <v>700480  OccupationalHealthSafety&amp;EmployeeWellnes</v>
          </cell>
          <cell r="E32859" t="str">
            <v>District 4</v>
          </cell>
          <cell r="F32859" t="str">
            <v>Water</v>
          </cell>
        </row>
        <row r="32860">
          <cell r="B32860">
            <v>38394.15</v>
          </cell>
          <cell r="C32860">
            <v>2015</v>
          </cell>
          <cell r="D32860" t="str">
            <v>700480  OccupationalHealthSafety&amp;EmployeeWellnes</v>
          </cell>
          <cell r="E32860" t="str">
            <v>District 4</v>
          </cell>
          <cell r="F32860" t="str">
            <v>Water</v>
          </cell>
        </row>
        <row r="32861">
          <cell r="B32861">
            <v>90749.62</v>
          </cell>
          <cell r="C32861">
            <v>2015</v>
          </cell>
          <cell r="D32861" t="str">
            <v>700480  OccupationalHealthSafety&amp;EmployeeWellnes</v>
          </cell>
          <cell r="E32861" t="str">
            <v>District 4</v>
          </cell>
          <cell r="F32861" t="str">
            <v>Water</v>
          </cell>
        </row>
        <row r="32862">
          <cell r="B32862">
            <v>76788.039999999994</v>
          </cell>
          <cell r="C32862">
            <v>2015</v>
          </cell>
          <cell r="D32862" t="str">
            <v>700480  OccupationalHealthSafety&amp;EmployeeWellnes</v>
          </cell>
          <cell r="E32862" t="str">
            <v>District 4</v>
          </cell>
          <cell r="F32862" t="str">
            <v>Water</v>
          </cell>
        </row>
        <row r="32863">
          <cell r="B32863">
            <v>41884.42</v>
          </cell>
          <cell r="C32863">
            <v>2015</v>
          </cell>
          <cell r="D32863" t="str">
            <v>700480  OccupationalHealthSafety&amp;EmployeeWellnes</v>
          </cell>
          <cell r="E32863" t="str">
            <v>District 4</v>
          </cell>
          <cell r="F32863" t="str">
            <v>Water</v>
          </cell>
        </row>
        <row r="32864">
          <cell r="B32864">
            <v>1745.05</v>
          </cell>
          <cell r="C32864">
            <v>2015</v>
          </cell>
          <cell r="D32864" t="str">
            <v>700480  OccupationalHealthSafety&amp;EmployeeWellnes</v>
          </cell>
          <cell r="E32864" t="str">
            <v>District 8</v>
          </cell>
          <cell r="F32864" t="str">
            <v>Water</v>
          </cell>
        </row>
        <row r="32865">
          <cell r="B32865">
            <v>1745.05</v>
          </cell>
          <cell r="C32865">
            <v>2015</v>
          </cell>
          <cell r="D32865" t="str">
            <v>700480  OccupationalHealthSafety&amp;EmployeeWellnes</v>
          </cell>
          <cell r="E32865" t="str">
            <v>District 8</v>
          </cell>
          <cell r="F32865" t="str">
            <v>Water</v>
          </cell>
        </row>
        <row r="32866">
          <cell r="B32866">
            <v>5235.66</v>
          </cell>
          <cell r="C32866">
            <v>2015</v>
          </cell>
          <cell r="D32866" t="str">
            <v>700480  OccupationalHealthSafety&amp;EmployeeWellnes</v>
          </cell>
          <cell r="E32866" t="str">
            <v>District 6</v>
          </cell>
          <cell r="F32866" t="str">
            <v>Water</v>
          </cell>
        </row>
        <row r="32867">
          <cell r="B32867">
            <v>71552.679999999993</v>
          </cell>
          <cell r="C32867">
            <v>2015</v>
          </cell>
          <cell r="D32867" t="str">
            <v>700480  OccupationalHealthSafety&amp;EmployeeWellnes</v>
          </cell>
          <cell r="E32867" t="str">
            <v>District 6</v>
          </cell>
          <cell r="F32867" t="str">
            <v>Water</v>
          </cell>
        </row>
        <row r="32868">
          <cell r="B32868">
            <v>3490.35</v>
          </cell>
          <cell r="C32868">
            <v>2015</v>
          </cell>
          <cell r="D32868" t="str">
            <v>700480  OccupationalHealthSafety&amp;EmployeeWellnes</v>
          </cell>
          <cell r="E32868" t="str">
            <v>District 6</v>
          </cell>
          <cell r="F32868" t="str">
            <v>Water</v>
          </cell>
        </row>
        <row r="32869">
          <cell r="B32869">
            <v>20942.25</v>
          </cell>
          <cell r="C32869">
            <v>2015</v>
          </cell>
          <cell r="D32869" t="str">
            <v>700480  OccupationalHealthSafety&amp;EmployeeWellnes</v>
          </cell>
          <cell r="E32869" t="str">
            <v>District 6</v>
          </cell>
          <cell r="F32869" t="str">
            <v>Water</v>
          </cell>
        </row>
        <row r="32870">
          <cell r="B32870">
            <v>64571.839999999997</v>
          </cell>
          <cell r="C32870">
            <v>2015</v>
          </cell>
          <cell r="D32870" t="str">
            <v>700480  OccupationalHealthSafety&amp;EmployeeWellnes</v>
          </cell>
          <cell r="E32870" t="str">
            <v>District 6</v>
          </cell>
          <cell r="F32870" t="str">
            <v>Water</v>
          </cell>
        </row>
        <row r="32871">
          <cell r="B32871">
            <v>82023.55</v>
          </cell>
          <cell r="C32871">
            <v>2015</v>
          </cell>
          <cell r="D32871" t="str">
            <v>700480  OccupationalHealthSafety&amp;EmployeeWellnes</v>
          </cell>
          <cell r="E32871" t="str">
            <v>District 6</v>
          </cell>
          <cell r="F32871" t="str">
            <v>Water</v>
          </cell>
        </row>
        <row r="32872">
          <cell r="B32872">
            <v>38394.15</v>
          </cell>
          <cell r="C32872">
            <v>2015</v>
          </cell>
          <cell r="D32872" t="str">
            <v>700480  OccupationalHealthSafety&amp;EmployeeWellnes</v>
          </cell>
          <cell r="E32872" t="str">
            <v>District 8</v>
          </cell>
          <cell r="F32872" t="str">
            <v>Water</v>
          </cell>
        </row>
        <row r="32873">
          <cell r="B32873">
            <v>167537.60999999999</v>
          </cell>
          <cell r="C32873">
            <v>2015</v>
          </cell>
          <cell r="D32873" t="str">
            <v>700480  OccupationalHealthSafety&amp;EmployeeWellnes</v>
          </cell>
          <cell r="E32873" t="str">
            <v>District 8</v>
          </cell>
          <cell r="F32873" t="str">
            <v>Water</v>
          </cell>
        </row>
        <row r="32874">
          <cell r="B32874">
            <v>1745.05</v>
          </cell>
          <cell r="C32874">
            <v>2015</v>
          </cell>
          <cell r="D32874" t="str">
            <v>700480  OccupationalHealthSafety&amp;EmployeeWellnes</v>
          </cell>
          <cell r="E32874" t="str">
            <v>District 8</v>
          </cell>
          <cell r="F32874" t="str">
            <v>Water</v>
          </cell>
        </row>
        <row r="32875">
          <cell r="B32875">
            <v>5235.66</v>
          </cell>
          <cell r="C32875">
            <v>2015</v>
          </cell>
          <cell r="D32875" t="str">
            <v>700480  OccupationalHealthSafety&amp;EmployeeWellnes</v>
          </cell>
          <cell r="E32875" t="str">
            <v>District 8</v>
          </cell>
          <cell r="F32875" t="str">
            <v>Water</v>
          </cell>
        </row>
        <row r="32876">
          <cell r="B32876">
            <v>184989.59</v>
          </cell>
          <cell r="C32876">
            <v>2015</v>
          </cell>
          <cell r="D32876" t="str">
            <v>700480  OccupationalHealthSafety&amp;EmployeeWellnes</v>
          </cell>
          <cell r="E32876" t="str">
            <v>District 8</v>
          </cell>
          <cell r="F32876" t="str">
            <v>Water</v>
          </cell>
        </row>
        <row r="32877">
          <cell r="B32877">
            <v>59336.28</v>
          </cell>
          <cell r="C32877">
            <v>2015</v>
          </cell>
          <cell r="D32877" t="str">
            <v>700480  OccupationalHealthSafety&amp;EmployeeWellnes</v>
          </cell>
          <cell r="E32877" t="str">
            <v>District 8</v>
          </cell>
          <cell r="F32877" t="str">
            <v>Water</v>
          </cell>
        </row>
        <row r="32878">
          <cell r="B32878">
            <v>710289.74</v>
          </cell>
          <cell r="C32878">
            <v>2015</v>
          </cell>
          <cell r="D32878" t="str">
            <v>700480  OccupationalHealthSafety&amp;EmployeeWellnes</v>
          </cell>
          <cell r="E32878" t="str">
            <v>District 8</v>
          </cell>
          <cell r="F32878" t="str">
            <v>Water</v>
          </cell>
        </row>
        <row r="32879">
          <cell r="B32879">
            <v>13961.6</v>
          </cell>
          <cell r="C32879">
            <v>2015</v>
          </cell>
          <cell r="D32879" t="str">
            <v>700480  OccupationalHealthSafety&amp;EmployeeWellnes</v>
          </cell>
          <cell r="E32879" t="str">
            <v>District 6</v>
          </cell>
          <cell r="F32879" t="str">
            <v>Water</v>
          </cell>
        </row>
        <row r="32880">
          <cell r="B32880">
            <v>12216.29</v>
          </cell>
          <cell r="C32880">
            <v>2015</v>
          </cell>
          <cell r="D32880" t="str">
            <v>700480  OccupationalHealthSafety&amp;EmployeeWellnes</v>
          </cell>
          <cell r="E32880" t="str">
            <v>Informal Settlements</v>
          </cell>
          <cell r="F32880" t="str">
            <v>Sewer</v>
          </cell>
        </row>
        <row r="32881">
          <cell r="B32881">
            <v>130888.93</v>
          </cell>
          <cell r="C32881">
            <v>2015</v>
          </cell>
          <cell r="D32881" t="str">
            <v>700480  OccupationalHealthSafety&amp;EmployeeWellnes</v>
          </cell>
          <cell r="E32881" t="str">
            <v>District 1</v>
          </cell>
          <cell r="F32881" t="str">
            <v>Sewer</v>
          </cell>
        </row>
        <row r="32882">
          <cell r="B32882">
            <v>83768.89</v>
          </cell>
          <cell r="C32882">
            <v>2015</v>
          </cell>
          <cell r="D32882" t="str">
            <v>700480  OccupationalHealthSafety&amp;EmployeeWellnes</v>
          </cell>
          <cell r="E32882" t="str">
            <v>District 7</v>
          </cell>
          <cell r="F32882" t="str">
            <v>Sewer</v>
          </cell>
        </row>
        <row r="32883">
          <cell r="B32883">
            <v>20942.25</v>
          </cell>
          <cell r="C32883">
            <v>2015</v>
          </cell>
          <cell r="D32883" t="str">
            <v>700480  OccupationalHealthSafety&amp;EmployeeWellnes</v>
          </cell>
          <cell r="E32883" t="str">
            <v>District 6</v>
          </cell>
          <cell r="F32883" t="str">
            <v>Sewer</v>
          </cell>
        </row>
        <row r="32884">
          <cell r="B32884">
            <v>1745.05</v>
          </cell>
          <cell r="C32884">
            <v>2015</v>
          </cell>
          <cell r="D32884" t="str">
            <v>700480  OccupationalHealthSafety&amp;EmployeeWellnes</v>
          </cell>
          <cell r="E32884" t="str">
            <v>TOC</v>
          </cell>
          <cell r="F32884" t="str">
            <v>Sewer</v>
          </cell>
        </row>
        <row r="32885">
          <cell r="B32885">
            <v>54100.67</v>
          </cell>
          <cell r="C32885">
            <v>2015</v>
          </cell>
          <cell r="D32885" t="str">
            <v>700480  OccupationalHealthSafety&amp;EmployeeWellnes</v>
          </cell>
          <cell r="E32885" t="str">
            <v>District 3</v>
          </cell>
          <cell r="F32885" t="str">
            <v>Sewer</v>
          </cell>
        </row>
        <row r="32886">
          <cell r="B32886">
            <v>85514.14</v>
          </cell>
          <cell r="C32886">
            <v>2015</v>
          </cell>
          <cell r="D32886" t="str">
            <v>700480  OccupationalHealthSafety&amp;EmployeeWellnes</v>
          </cell>
          <cell r="E32886" t="str">
            <v>District 4</v>
          </cell>
          <cell r="F32886" t="str">
            <v>Sewer</v>
          </cell>
        </row>
        <row r="32887">
          <cell r="B32887">
            <v>64571.839999999997</v>
          </cell>
          <cell r="C32887">
            <v>2015</v>
          </cell>
          <cell r="D32887" t="str">
            <v>700480  OccupationalHealthSafety&amp;EmployeeWellnes</v>
          </cell>
          <cell r="E32887" t="str">
            <v>District 4</v>
          </cell>
          <cell r="F32887" t="str">
            <v>Sewer</v>
          </cell>
        </row>
        <row r="32888">
          <cell r="B32888">
            <v>40139.14</v>
          </cell>
          <cell r="C32888">
            <v>2015</v>
          </cell>
          <cell r="D32888" t="str">
            <v>700480  OccupationalHealthSafety&amp;EmployeeWellnes</v>
          </cell>
          <cell r="E32888" t="str">
            <v>District 4</v>
          </cell>
          <cell r="F32888" t="str">
            <v>Sewer</v>
          </cell>
        </row>
        <row r="32889">
          <cell r="B32889">
            <v>36648.83</v>
          </cell>
          <cell r="C32889">
            <v>2015</v>
          </cell>
          <cell r="D32889" t="str">
            <v>700480  OccupationalHealthSafety&amp;EmployeeWellnes</v>
          </cell>
          <cell r="E32889" t="str">
            <v>District 7</v>
          </cell>
          <cell r="F32889" t="str">
            <v>Sewer</v>
          </cell>
        </row>
        <row r="32890">
          <cell r="B32890">
            <v>17451.98</v>
          </cell>
          <cell r="C32890">
            <v>2015</v>
          </cell>
          <cell r="D32890" t="str">
            <v>700480  OccupationalHealthSafety&amp;EmployeeWellnes</v>
          </cell>
          <cell r="E32890" t="str">
            <v>District 6</v>
          </cell>
          <cell r="F32890" t="str">
            <v>Sewer</v>
          </cell>
        </row>
        <row r="32891">
          <cell r="B32891">
            <v>17451.98</v>
          </cell>
          <cell r="C32891">
            <v>2015</v>
          </cell>
          <cell r="D32891" t="str">
            <v>700480  OccupationalHealthSafety&amp;EmployeeWellnes</v>
          </cell>
          <cell r="E32891" t="str">
            <v>District 6</v>
          </cell>
          <cell r="F32891" t="str">
            <v>Sewer</v>
          </cell>
        </row>
        <row r="32892">
          <cell r="B32892">
            <v>50610.15</v>
          </cell>
          <cell r="C32892">
            <v>2015</v>
          </cell>
          <cell r="D32892" t="str">
            <v>700480  OccupationalHealthSafety&amp;EmployeeWellnes</v>
          </cell>
          <cell r="E32892" t="str">
            <v>District 6</v>
          </cell>
          <cell r="F32892" t="str">
            <v>Sewer</v>
          </cell>
        </row>
        <row r="32893">
          <cell r="B32893">
            <v>1745.05</v>
          </cell>
          <cell r="C32893">
            <v>2015</v>
          </cell>
          <cell r="D32893" t="str">
            <v>700480  OccupationalHealthSafety&amp;EmployeeWellnes</v>
          </cell>
          <cell r="E32893" t="str">
            <v>District 7</v>
          </cell>
          <cell r="F32893" t="str">
            <v>Sewer</v>
          </cell>
        </row>
        <row r="32894">
          <cell r="B32894">
            <v>17451.98</v>
          </cell>
          <cell r="C32894">
            <v>2015</v>
          </cell>
          <cell r="D32894" t="str">
            <v>700480  OccupationalHealthSafety&amp;EmployeeWellnes</v>
          </cell>
          <cell r="E32894" t="str">
            <v>Logistics</v>
          </cell>
          <cell r="F32894" t="str">
            <v>Water</v>
          </cell>
        </row>
        <row r="32895">
          <cell r="B32895">
            <v>40139.14</v>
          </cell>
          <cell r="C32895">
            <v>2015</v>
          </cell>
          <cell r="D32895" t="str">
            <v>700480  OccupationalHealthSafety&amp;EmployeeWellnes</v>
          </cell>
          <cell r="E32895" t="str">
            <v>Informal Settlements</v>
          </cell>
          <cell r="F32895" t="str">
            <v>Water</v>
          </cell>
        </row>
        <row r="32896">
          <cell r="B32896">
            <v>102965.72</v>
          </cell>
          <cell r="C32896">
            <v>2015</v>
          </cell>
          <cell r="D32896" t="str">
            <v>700480  OccupationalHealthSafety&amp;EmployeeWellnes</v>
          </cell>
          <cell r="E32896" t="str">
            <v>TOC</v>
          </cell>
          <cell r="F32896" t="str">
            <v>Water</v>
          </cell>
        </row>
        <row r="32897">
          <cell r="B32897">
            <v>45374.86</v>
          </cell>
          <cell r="C32897">
            <v>2015</v>
          </cell>
          <cell r="D32897" t="str">
            <v>700480  OccupationalHealthSafety&amp;EmployeeWellnes</v>
          </cell>
          <cell r="E32897" t="str">
            <v>Informal Settlements</v>
          </cell>
          <cell r="F32897" t="str">
            <v>Water</v>
          </cell>
        </row>
        <row r="32898">
          <cell r="B32898">
            <v>47120.05</v>
          </cell>
          <cell r="C32898">
            <v>2015</v>
          </cell>
          <cell r="D32898" t="str">
            <v>700480  OccupationalHealthSafety&amp;EmployeeWellnes</v>
          </cell>
          <cell r="E32898" t="str">
            <v>TOC</v>
          </cell>
          <cell r="F32898" t="str">
            <v>Water</v>
          </cell>
        </row>
        <row r="32899">
          <cell r="B32899">
            <v>24432.65</v>
          </cell>
          <cell r="C32899">
            <v>2015</v>
          </cell>
          <cell r="D32899" t="str">
            <v>700480  OccupationalHealthSafety&amp;EmployeeWellnes</v>
          </cell>
          <cell r="E32899" t="str">
            <v>Logistics</v>
          </cell>
          <cell r="F32899" t="str">
            <v>Water</v>
          </cell>
        </row>
        <row r="32900">
          <cell r="B32900">
            <v>45374.86</v>
          </cell>
          <cell r="C32900">
            <v>2015</v>
          </cell>
          <cell r="D32900" t="str">
            <v>700480  OccupationalHealthSafety&amp;EmployeeWellnes</v>
          </cell>
          <cell r="E32900" t="str">
            <v>Logistics</v>
          </cell>
          <cell r="F32900" t="str">
            <v>Water</v>
          </cell>
        </row>
        <row r="32901">
          <cell r="B32901">
            <v>87259.199999999997</v>
          </cell>
          <cell r="C32901">
            <v>2015</v>
          </cell>
          <cell r="D32901" t="str">
            <v>700480  OccupationalHealthSafety&amp;EmployeeWellnes</v>
          </cell>
          <cell r="E32901" t="str">
            <v>Logistics</v>
          </cell>
          <cell r="F32901" t="str">
            <v>Water</v>
          </cell>
        </row>
        <row r="32902">
          <cell r="B32902">
            <v>31413.17</v>
          </cell>
          <cell r="C32902">
            <v>2015</v>
          </cell>
          <cell r="D32902" t="str">
            <v>700480  OccupationalHealthSafety&amp;EmployeeWellnes</v>
          </cell>
          <cell r="E32902" t="str">
            <v>Logistics</v>
          </cell>
          <cell r="F32902" t="str">
            <v>Water</v>
          </cell>
        </row>
        <row r="32903">
          <cell r="B32903">
            <v>57590.99</v>
          </cell>
          <cell r="C32903">
            <v>2015</v>
          </cell>
          <cell r="D32903" t="str">
            <v>700480  OccupationalHealthSafety&amp;EmployeeWellnes</v>
          </cell>
          <cell r="E32903" t="str">
            <v>Logistics</v>
          </cell>
          <cell r="F32903" t="str">
            <v>Water</v>
          </cell>
        </row>
        <row r="32904">
          <cell r="B32904">
            <v>15706.73</v>
          </cell>
          <cell r="C32904">
            <v>2015</v>
          </cell>
          <cell r="D32904" t="str">
            <v>700480  OccupationalHealthSafety&amp;EmployeeWellnes</v>
          </cell>
          <cell r="E32904" t="str">
            <v>District 1</v>
          </cell>
          <cell r="F32904" t="str">
            <v>Water</v>
          </cell>
        </row>
        <row r="32905">
          <cell r="B32905">
            <v>33158.54</v>
          </cell>
          <cell r="C32905">
            <v>2015</v>
          </cell>
          <cell r="D32905" t="str">
            <v>700480  OccupationalHealthSafety&amp;EmployeeWellnes</v>
          </cell>
          <cell r="E32905" t="str">
            <v>District 1</v>
          </cell>
          <cell r="F32905" t="str">
            <v>Water</v>
          </cell>
        </row>
        <row r="32906">
          <cell r="B32906">
            <v>134379.06</v>
          </cell>
          <cell r="C32906">
            <v>2015</v>
          </cell>
          <cell r="D32906" t="str">
            <v>700480  OccupationalHealthSafety&amp;EmployeeWellnes</v>
          </cell>
          <cell r="E32906" t="str">
            <v>District 1</v>
          </cell>
          <cell r="F32906" t="str">
            <v>Water</v>
          </cell>
        </row>
        <row r="32907">
          <cell r="B32907">
            <v>1916.91</v>
          </cell>
          <cell r="C32907">
            <v>2015</v>
          </cell>
          <cell r="D32907" t="str">
            <v>700540  Record Management Administration</v>
          </cell>
          <cell r="E32907" t="str">
            <v>District 4</v>
          </cell>
          <cell r="F32907" t="str">
            <v>Water</v>
          </cell>
        </row>
        <row r="32908">
          <cell r="B32908">
            <v>1916.91</v>
          </cell>
          <cell r="C32908">
            <v>2015</v>
          </cell>
          <cell r="D32908" t="str">
            <v>700540  Record Management Administration</v>
          </cell>
          <cell r="E32908" t="str">
            <v>District 4</v>
          </cell>
          <cell r="F32908" t="str">
            <v>Water</v>
          </cell>
        </row>
        <row r="32909">
          <cell r="B32909">
            <v>1916.91</v>
          </cell>
          <cell r="C32909">
            <v>2015</v>
          </cell>
          <cell r="D32909" t="str">
            <v>700540  Record Management Administration</v>
          </cell>
          <cell r="E32909" t="str">
            <v>District 4</v>
          </cell>
          <cell r="F32909" t="str">
            <v>Water</v>
          </cell>
        </row>
        <row r="32910">
          <cell r="B32910">
            <v>1916.91</v>
          </cell>
          <cell r="C32910">
            <v>2015</v>
          </cell>
          <cell r="D32910" t="str">
            <v>700540  Record Management Administration</v>
          </cell>
          <cell r="E32910" t="str">
            <v>District 4</v>
          </cell>
          <cell r="F32910" t="str">
            <v>Water</v>
          </cell>
        </row>
        <row r="32911">
          <cell r="B32911">
            <v>1916.91</v>
          </cell>
          <cell r="C32911">
            <v>2015</v>
          </cell>
          <cell r="D32911" t="str">
            <v>700540  Record Management Administration</v>
          </cell>
          <cell r="E32911" t="str">
            <v>District 4</v>
          </cell>
          <cell r="F32911" t="str">
            <v>Water</v>
          </cell>
        </row>
        <row r="32912">
          <cell r="B32912">
            <v>1916.91</v>
          </cell>
          <cell r="C32912">
            <v>2015</v>
          </cell>
          <cell r="D32912" t="str">
            <v>700540  Record Management Administration</v>
          </cell>
          <cell r="E32912" t="str">
            <v>District 4</v>
          </cell>
          <cell r="F32912" t="str">
            <v>Water</v>
          </cell>
        </row>
        <row r="32913">
          <cell r="B32913">
            <v>1916.91</v>
          </cell>
          <cell r="C32913">
            <v>2015</v>
          </cell>
          <cell r="D32913" t="str">
            <v>700540  Record Management Administration</v>
          </cell>
          <cell r="E32913" t="str">
            <v>District 3</v>
          </cell>
          <cell r="F32913" t="str">
            <v>Water</v>
          </cell>
        </row>
        <row r="32914">
          <cell r="B32914">
            <v>1916.91</v>
          </cell>
          <cell r="C32914">
            <v>2015</v>
          </cell>
          <cell r="D32914" t="str">
            <v>700540  Record Management Administration</v>
          </cell>
          <cell r="E32914" t="str">
            <v>District 3</v>
          </cell>
          <cell r="F32914" t="str">
            <v>Water</v>
          </cell>
        </row>
        <row r="32915">
          <cell r="B32915">
            <v>1916.91</v>
          </cell>
          <cell r="C32915">
            <v>2015</v>
          </cell>
          <cell r="D32915" t="str">
            <v>700540  Record Management Administration</v>
          </cell>
          <cell r="E32915" t="str">
            <v>District 3</v>
          </cell>
          <cell r="F32915" t="str">
            <v>Water</v>
          </cell>
        </row>
        <row r="32916">
          <cell r="B32916">
            <v>1916.91</v>
          </cell>
          <cell r="C32916">
            <v>2015</v>
          </cell>
          <cell r="D32916" t="str">
            <v>700540  Record Management Administration</v>
          </cell>
          <cell r="E32916" t="str">
            <v>District 3</v>
          </cell>
          <cell r="F32916" t="str">
            <v>Water</v>
          </cell>
        </row>
        <row r="32917">
          <cell r="B32917">
            <v>1916.91</v>
          </cell>
          <cell r="C32917">
            <v>2015</v>
          </cell>
          <cell r="D32917" t="str">
            <v>700540  Record Management Administration</v>
          </cell>
          <cell r="E32917" t="str">
            <v>District 6</v>
          </cell>
          <cell r="F32917" t="str">
            <v>Water</v>
          </cell>
        </row>
        <row r="32918">
          <cell r="B32918">
            <v>1916.91</v>
          </cell>
          <cell r="C32918">
            <v>2015</v>
          </cell>
          <cell r="D32918" t="str">
            <v>700540  Record Management Administration</v>
          </cell>
          <cell r="E32918" t="str">
            <v>District 8</v>
          </cell>
          <cell r="F32918" t="str">
            <v>Water</v>
          </cell>
        </row>
        <row r="32919">
          <cell r="B32919">
            <v>1916.91</v>
          </cell>
          <cell r="C32919">
            <v>2015</v>
          </cell>
          <cell r="D32919" t="str">
            <v>700540  Record Management Administration</v>
          </cell>
          <cell r="E32919" t="str">
            <v>District 8</v>
          </cell>
          <cell r="F32919" t="str">
            <v>Water</v>
          </cell>
        </row>
        <row r="32920">
          <cell r="B32920">
            <v>1916.91</v>
          </cell>
          <cell r="C32920">
            <v>2015</v>
          </cell>
          <cell r="D32920" t="str">
            <v>700540  Record Management Administration</v>
          </cell>
          <cell r="E32920" t="str">
            <v>District 6</v>
          </cell>
          <cell r="F32920" t="str">
            <v>Water</v>
          </cell>
        </row>
        <row r="32921">
          <cell r="B32921">
            <v>1916.91</v>
          </cell>
          <cell r="C32921">
            <v>2015</v>
          </cell>
          <cell r="D32921" t="str">
            <v>700540  Record Management Administration</v>
          </cell>
          <cell r="E32921" t="str">
            <v>TOC</v>
          </cell>
          <cell r="F32921" t="str">
            <v>Water</v>
          </cell>
        </row>
        <row r="32922">
          <cell r="B32922">
            <v>1916.91</v>
          </cell>
          <cell r="C32922">
            <v>2015</v>
          </cell>
          <cell r="D32922" t="str">
            <v>700540  Record Management Administration</v>
          </cell>
          <cell r="E32922" t="str">
            <v>District 1</v>
          </cell>
          <cell r="F32922" t="str">
            <v>Water</v>
          </cell>
        </row>
        <row r="32923">
          <cell r="B32923">
            <v>1916.91</v>
          </cell>
          <cell r="C32923">
            <v>2015</v>
          </cell>
          <cell r="D32923" t="str">
            <v>700540  Record Management Administration</v>
          </cell>
          <cell r="E32923" t="str">
            <v>District 1</v>
          </cell>
          <cell r="F32923" t="str">
            <v>Water</v>
          </cell>
        </row>
        <row r="32924">
          <cell r="B32924">
            <v>1916.91</v>
          </cell>
          <cell r="C32924">
            <v>2015</v>
          </cell>
          <cell r="D32924" t="str">
            <v>700540  Record Management Administration</v>
          </cell>
          <cell r="E32924" t="str">
            <v>District 1</v>
          </cell>
          <cell r="F32924" t="str">
            <v>Water</v>
          </cell>
        </row>
        <row r="32925">
          <cell r="B32925">
            <v>1916.91</v>
          </cell>
          <cell r="C32925">
            <v>2015</v>
          </cell>
          <cell r="D32925" t="str">
            <v>700540  Record Management Administration</v>
          </cell>
          <cell r="E32925" t="str">
            <v>District 1</v>
          </cell>
          <cell r="F32925" t="str">
            <v>Water</v>
          </cell>
        </row>
        <row r="32926">
          <cell r="B32926">
            <v>1916.91</v>
          </cell>
          <cell r="C32926">
            <v>2015</v>
          </cell>
          <cell r="D32926" t="str">
            <v>700540  Record Management Administration</v>
          </cell>
          <cell r="E32926" t="str">
            <v>District 1</v>
          </cell>
          <cell r="F32926" t="str">
            <v>Water</v>
          </cell>
        </row>
        <row r="32927">
          <cell r="B32927">
            <v>1916.91</v>
          </cell>
          <cell r="C32927">
            <v>2015</v>
          </cell>
          <cell r="D32927" t="str">
            <v>700540  Record Management Administration</v>
          </cell>
          <cell r="E32927" t="str">
            <v>Logistics</v>
          </cell>
          <cell r="F32927" t="str">
            <v>Water</v>
          </cell>
        </row>
        <row r="32928">
          <cell r="B32928">
            <v>1916.91</v>
          </cell>
          <cell r="C32928">
            <v>2015</v>
          </cell>
          <cell r="D32928" t="str">
            <v>700540  Record Management Administration</v>
          </cell>
          <cell r="E32928" t="str">
            <v>Logistics</v>
          </cell>
          <cell r="F32928" t="str">
            <v>Water</v>
          </cell>
        </row>
        <row r="32929">
          <cell r="B32929">
            <v>1916.91</v>
          </cell>
          <cell r="C32929">
            <v>2015</v>
          </cell>
          <cell r="D32929" t="str">
            <v>700540  Record Management Administration</v>
          </cell>
          <cell r="E32929" t="str">
            <v>Logistics</v>
          </cell>
          <cell r="F32929" t="str">
            <v>Water</v>
          </cell>
        </row>
        <row r="32930">
          <cell r="B32930">
            <v>1916.91</v>
          </cell>
          <cell r="C32930">
            <v>2015</v>
          </cell>
          <cell r="D32930" t="str">
            <v>700540  Record Management Administration</v>
          </cell>
          <cell r="E32930" t="str">
            <v>Logistics</v>
          </cell>
          <cell r="F32930" t="str">
            <v>Water</v>
          </cell>
        </row>
        <row r="32931">
          <cell r="B32931">
            <v>1916.91</v>
          </cell>
          <cell r="C32931">
            <v>2015</v>
          </cell>
          <cell r="D32931" t="str">
            <v>700540  Record Management Administration</v>
          </cell>
          <cell r="E32931" t="str">
            <v>Logistics</v>
          </cell>
          <cell r="F32931" t="str">
            <v>Water</v>
          </cell>
        </row>
        <row r="32932">
          <cell r="B32932">
            <v>1916.91</v>
          </cell>
          <cell r="C32932">
            <v>2015</v>
          </cell>
          <cell r="D32932" t="str">
            <v>700540  Record Management Administration</v>
          </cell>
          <cell r="E32932" t="str">
            <v>Logistics</v>
          </cell>
          <cell r="F32932" t="str">
            <v>Water</v>
          </cell>
        </row>
        <row r="32933">
          <cell r="B32933">
            <v>1916.91</v>
          </cell>
          <cell r="C32933">
            <v>2015</v>
          </cell>
          <cell r="D32933" t="str">
            <v>700540  Record Management Administration</v>
          </cell>
          <cell r="E32933" t="str">
            <v>District 8</v>
          </cell>
          <cell r="F32933" t="str">
            <v>Water</v>
          </cell>
        </row>
        <row r="32934">
          <cell r="B32934">
            <v>1916.91</v>
          </cell>
          <cell r="C32934">
            <v>2015</v>
          </cell>
          <cell r="D32934" t="str">
            <v>700540  Record Management Administration</v>
          </cell>
          <cell r="E32934" t="e">
            <v>#N/A</v>
          </cell>
          <cell r="F32934" t="str">
            <v>Sewer</v>
          </cell>
        </row>
        <row r="32935">
          <cell r="B32935">
            <v>1916.91</v>
          </cell>
          <cell r="C32935">
            <v>2015</v>
          </cell>
          <cell r="D32935" t="str">
            <v>700540  Record Management Administration</v>
          </cell>
          <cell r="E32935" t="e">
            <v>#N/A</v>
          </cell>
          <cell r="F32935" t="str">
            <v>Sewer</v>
          </cell>
        </row>
        <row r="32936">
          <cell r="B32936">
            <v>1916.91</v>
          </cell>
          <cell r="C32936">
            <v>2015</v>
          </cell>
          <cell r="D32936" t="str">
            <v>700540  Record Management Administration</v>
          </cell>
          <cell r="E32936" t="str">
            <v>District 8</v>
          </cell>
          <cell r="F32936" t="str">
            <v>Water</v>
          </cell>
        </row>
        <row r="32937">
          <cell r="B32937">
            <v>1916.91</v>
          </cell>
          <cell r="C32937">
            <v>2015</v>
          </cell>
          <cell r="D32937" t="str">
            <v>700540  Record Management Administration</v>
          </cell>
          <cell r="E32937" t="str">
            <v>District 8</v>
          </cell>
          <cell r="F32937" t="str">
            <v>Water</v>
          </cell>
        </row>
        <row r="32938">
          <cell r="B32938">
            <v>1916.91</v>
          </cell>
          <cell r="C32938">
            <v>2015</v>
          </cell>
          <cell r="D32938" t="str">
            <v>700540  Record Management Administration</v>
          </cell>
          <cell r="E32938" t="str">
            <v>District 8</v>
          </cell>
          <cell r="F32938" t="str">
            <v>Water</v>
          </cell>
        </row>
        <row r="32939">
          <cell r="B32939">
            <v>1916.91</v>
          </cell>
          <cell r="C32939">
            <v>2015</v>
          </cell>
          <cell r="D32939" t="str">
            <v>700540  Record Management Administration</v>
          </cell>
          <cell r="E32939" t="str">
            <v>District 8</v>
          </cell>
          <cell r="F32939" t="str">
            <v>Water</v>
          </cell>
        </row>
        <row r="32940">
          <cell r="B32940">
            <v>1916.91</v>
          </cell>
          <cell r="C32940">
            <v>2015</v>
          </cell>
          <cell r="D32940" t="str">
            <v>700540  Record Management Administration</v>
          </cell>
          <cell r="E32940" t="str">
            <v>District 8</v>
          </cell>
          <cell r="F32940" t="str">
            <v>Water</v>
          </cell>
        </row>
        <row r="32941">
          <cell r="B32941">
            <v>1916.91</v>
          </cell>
          <cell r="C32941">
            <v>2015</v>
          </cell>
          <cell r="D32941" t="str">
            <v>700540  Record Management Administration</v>
          </cell>
          <cell r="E32941" t="str">
            <v>District 8</v>
          </cell>
          <cell r="F32941" t="str">
            <v>Water</v>
          </cell>
        </row>
        <row r="32942">
          <cell r="B32942">
            <v>1916.91</v>
          </cell>
          <cell r="C32942">
            <v>2015</v>
          </cell>
          <cell r="D32942" t="str">
            <v>700540  Record Management Administration</v>
          </cell>
          <cell r="E32942" t="str">
            <v>District 8</v>
          </cell>
          <cell r="F32942" t="str">
            <v>Water</v>
          </cell>
        </row>
        <row r="32943">
          <cell r="B32943">
            <v>1916.91</v>
          </cell>
          <cell r="C32943">
            <v>2015</v>
          </cell>
          <cell r="D32943" t="str">
            <v>700540  Record Management Administration</v>
          </cell>
          <cell r="E32943" t="str">
            <v>District 8</v>
          </cell>
          <cell r="F32943" t="str">
            <v>Water</v>
          </cell>
        </row>
        <row r="32944">
          <cell r="B32944">
            <v>1916.91</v>
          </cell>
          <cell r="C32944">
            <v>2015</v>
          </cell>
          <cell r="D32944" t="str">
            <v>700540  Record Management Administration</v>
          </cell>
          <cell r="E32944" t="str">
            <v>District 8</v>
          </cell>
          <cell r="F32944" t="str">
            <v>Water</v>
          </cell>
        </row>
        <row r="32945">
          <cell r="B32945">
            <v>1916.91</v>
          </cell>
          <cell r="C32945">
            <v>2015</v>
          </cell>
          <cell r="D32945" t="str">
            <v>700540  Record Management Administration</v>
          </cell>
          <cell r="E32945" t="str">
            <v>District 8</v>
          </cell>
          <cell r="F32945" t="str">
            <v>Water</v>
          </cell>
        </row>
        <row r="32946">
          <cell r="B32946">
            <v>1916.91</v>
          </cell>
          <cell r="C32946">
            <v>2015</v>
          </cell>
          <cell r="D32946" t="str">
            <v>700540  Record Management Administration</v>
          </cell>
          <cell r="E32946" t="str">
            <v>District 8</v>
          </cell>
          <cell r="F32946" t="str">
            <v>Water</v>
          </cell>
        </row>
        <row r="32947">
          <cell r="B32947">
            <v>1916.91</v>
          </cell>
          <cell r="C32947">
            <v>2015</v>
          </cell>
          <cell r="D32947" t="str">
            <v>700540  Record Management Administration</v>
          </cell>
          <cell r="E32947" t="str">
            <v>District 6</v>
          </cell>
          <cell r="F32947" t="str">
            <v>Water</v>
          </cell>
        </row>
        <row r="32948">
          <cell r="B32948">
            <v>1916.91</v>
          </cell>
          <cell r="C32948">
            <v>2015</v>
          </cell>
          <cell r="D32948" t="str">
            <v>700540  Record Management Administration</v>
          </cell>
          <cell r="E32948" t="str">
            <v>District 6</v>
          </cell>
          <cell r="F32948" t="str">
            <v>Water</v>
          </cell>
        </row>
        <row r="32949">
          <cell r="B32949">
            <v>1916.91</v>
          </cell>
          <cell r="C32949">
            <v>2015</v>
          </cell>
          <cell r="D32949" t="str">
            <v>700540  Record Management Administration</v>
          </cell>
          <cell r="E32949" t="str">
            <v>District 6</v>
          </cell>
          <cell r="F32949" t="str">
            <v>Water</v>
          </cell>
        </row>
        <row r="32950">
          <cell r="B32950">
            <v>1916.91</v>
          </cell>
          <cell r="C32950">
            <v>2015</v>
          </cell>
          <cell r="D32950" t="str">
            <v>700540  Record Management Administration</v>
          </cell>
          <cell r="E32950" t="str">
            <v>District 6</v>
          </cell>
          <cell r="F32950" t="str">
            <v>Water</v>
          </cell>
        </row>
        <row r="32951">
          <cell r="B32951">
            <v>1916.91</v>
          </cell>
          <cell r="C32951">
            <v>2015</v>
          </cell>
          <cell r="D32951" t="str">
            <v>700540  Record Management Administration</v>
          </cell>
          <cell r="E32951" t="str">
            <v>District 6</v>
          </cell>
          <cell r="F32951" t="str">
            <v>Water</v>
          </cell>
        </row>
        <row r="32952">
          <cell r="B32952">
            <v>1916.91</v>
          </cell>
          <cell r="C32952">
            <v>2015</v>
          </cell>
          <cell r="D32952" t="str">
            <v>700540  Record Management Administration</v>
          </cell>
          <cell r="E32952" t="str">
            <v>District 6</v>
          </cell>
          <cell r="F32952" t="str">
            <v>Water</v>
          </cell>
        </row>
        <row r="32953">
          <cell r="B32953">
            <v>1916.91</v>
          </cell>
          <cell r="C32953">
            <v>2015</v>
          </cell>
          <cell r="D32953" t="str">
            <v>700540  Record Management Administration</v>
          </cell>
          <cell r="E32953" t="str">
            <v>District 6</v>
          </cell>
          <cell r="F32953" t="str">
            <v>Water</v>
          </cell>
        </row>
        <row r="32954">
          <cell r="B32954">
            <v>1916.91</v>
          </cell>
          <cell r="C32954">
            <v>2015</v>
          </cell>
          <cell r="D32954" t="str">
            <v>700540  Record Management Administration</v>
          </cell>
          <cell r="E32954" t="str">
            <v>District 8</v>
          </cell>
          <cell r="F32954" t="str">
            <v>Water</v>
          </cell>
        </row>
        <row r="32955">
          <cell r="B32955">
            <v>1916.91</v>
          </cell>
          <cell r="C32955">
            <v>2015</v>
          </cell>
          <cell r="D32955" t="str">
            <v>700540  Record Management Administration</v>
          </cell>
          <cell r="E32955" t="str">
            <v>District 8</v>
          </cell>
          <cell r="F32955" t="str">
            <v>Water</v>
          </cell>
        </row>
        <row r="32956">
          <cell r="B32956">
            <v>1916.91</v>
          </cell>
          <cell r="C32956">
            <v>2015</v>
          </cell>
          <cell r="D32956" t="str">
            <v>700540  Record Management Administration</v>
          </cell>
          <cell r="E32956" t="str">
            <v>District 8</v>
          </cell>
          <cell r="F32956" t="str">
            <v>Water</v>
          </cell>
        </row>
        <row r="32957">
          <cell r="B32957">
            <v>1916.91</v>
          </cell>
          <cell r="C32957">
            <v>2015</v>
          </cell>
          <cell r="D32957" t="str">
            <v>700540  Record Management Administration</v>
          </cell>
          <cell r="E32957" t="str">
            <v>District 8</v>
          </cell>
          <cell r="F32957" t="str">
            <v>Water</v>
          </cell>
        </row>
        <row r="32958">
          <cell r="B32958">
            <v>1916.91</v>
          </cell>
          <cell r="C32958">
            <v>2015</v>
          </cell>
          <cell r="D32958" t="str">
            <v>700540  Record Management Administration</v>
          </cell>
          <cell r="E32958" t="str">
            <v>District 1</v>
          </cell>
          <cell r="F32958" t="str">
            <v>Water</v>
          </cell>
        </row>
        <row r="32959">
          <cell r="B32959">
            <v>1916.91</v>
          </cell>
          <cell r="C32959">
            <v>2015</v>
          </cell>
          <cell r="D32959" t="str">
            <v>700540  Record Management Administration</v>
          </cell>
          <cell r="E32959" t="str">
            <v>District 8</v>
          </cell>
          <cell r="F32959" t="str">
            <v>Water</v>
          </cell>
        </row>
        <row r="32960">
          <cell r="B32960">
            <v>1916.91</v>
          </cell>
          <cell r="C32960">
            <v>2015</v>
          </cell>
          <cell r="D32960" t="str">
            <v>700540  Record Management Administration</v>
          </cell>
          <cell r="E32960" t="str">
            <v>Logistics</v>
          </cell>
          <cell r="F32960" t="str">
            <v>Water</v>
          </cell>
        </row>
        <row r="32961">
          <cell r="B32961">
            <v>1916.91</v>
          </cell>
          <cell r="C32961">
            <v>2015</v>
          </cell>
          <cell r="D32961" t="str">
            <v>700540  Record Management Administration</v>
          </cell>
          <cell r="E32961" t="str">
            <v>District 4</v>
          </cell>
          <cell r="F32961" t="str">
            <v>Sewer</v>
          </cell>
        </row>
        <row r="32962">
          <cell r="B32962">
            <v>1916.91</v>
          </cell>
          <cell r="C32962">
            <v>2015</v>
          </cell>
          <cell r="D32962" t="str">
            <v>700540  Record Management Administration</v>
          </cell>
          <cell r="E32962" t="str">
            <v>District 4</v>
          </cell>
          <cell r="F32962" t="str">
            <v>Sewer</v>
          </cell>
        </row>
        <row r="32963">
          <cell r="B32963">
            <v>1916.91</v>
          </cell>
          <cell r="C32963">
            <v>2015</v>
          </cell>
          <cell r="D32963" t="str">
            <v>700540  Record Management Administration</v>
          </cell>
          <cell r="E32963" t="str">
            <v>District 4</v>
          </cell>
          <cell r="F32963" t="str">
            <v>Sewer</v>
          </cell>
        </row>
        <row r="32964">
          <cell r="B32964">
            <v>1916.91</v>
          </cell>
          <cell r="C32964">
            <v>2015</v>
          </cell>
          <cell r="D32964" t="str">
            <v>700540  Record Management Administration</v>
          </cell>
          <cell r="E32964" t="str">
            <v>District 3</v>
          </cell>
          <cell r="F32964" t="str">
            <v>Sewer</v>
          </cell>
        </row>
        <row r="32965">
          <cell r="B32965">
            <v>1916.91</v>
          </cell>
          <cell r="C32965">
            <v>2015</v>
          </cell>
          <cell r="D32965" t="str">
            <v>700540  Record Management Administration</v>
          </cell>
          <cell r="E32965" t="str">
            <v>District 3</v>
          </cell>
          <cell r="F32965" t="str">
            <v>Sewer</v>
          </cell>
        </row>
        <row r="32966">
          <cell r="B32966">
            <v>1916.91</v>
          </cell>
          <cell r="C32966">
            <v>2015</v>
          </cell>
          <cell r="D32966" t="str">
            <v>700540  Record Management Administration</v>
          </cell>
          <cell r="E32966" t="str">
            <v>District 3</v>
          </cell>
          <cell r="F32966" t="str">
            <v>Sewer</v>
          </cell>
        </row>
        <row r="32967">
          <cell r="B32967">
            <v>1916.91</v>
          </cell>
          <cell r="C32967">
            <v>2015</v>
          </cell>
          <cell r="D32967" t="str">
            <v>700540  Record Management Administration</v>
          </cell>
          <cell r="E32967" t="str">
            <v>TOC</v>
          </cell>
          <cell r="F32967" t="str">
            <v>Sewer</v>
          </cell>
        </row>
        <row r="32968">
          <cell r="B32968">
            <v>1916.91</v>
          </cell>
          <cell r="C32968">
            <v>2015</v>
          </cell>
          <cell r="D32968" t="str">
            <v>700540  Record Management Administration</v>
          </cell>
          <cell r="E32968" t="str">
            <v>District 7</v>
          </cell>
          <cell r="F32968" t="str">
            <v>Sewer</v>
          </cell>
        </row>
        <row r="32969">
          <cell r="B32969">
            <v>1916.91</v>
          </cell>
          <cell r="C32969">
            <v>2015</v>
          </cell>
          <cell r="D32969" t="str">
            <v>700540  Record Management Administration</v>
          </cell>
          <cell r="E32969" t="str">
            <v>District 7</v>
          </cell>
          <cell r="F32969" t="str">
            <v>Sewer</v>
          </cell>
        </row>
        <row r="32970">
          <cell r="B32970">
            <v>1916.91</v>
          </cell>
          <cell r="C32970">
            <v>2015</v>
          </cell>
          <cell r="D32970" t="str">
            <v>700540  Record Management Administration</v>
          </cell>
          <cell r="E32970" t="str">
            <v>District 6</v>
          </cell>
          <cell r="F32970" t="str">
            <v>Sewer</v>
          </cell>
        </row>
        <row r="32971">
          <cell r="B32971">
            <v>1916.91</v>
          </cell>
          <cell r="C32971">
            <v>2015</v>
          </cell>
          <cell r="D32971" t="str">
            <v>700540  Record Management Administration</v>
          </cell>
          <cell r="E32971" t="str">
            <v>District 7</v>
          </cell>
          <cell r="F32971" t="str">
            <v>Sewer</v>
          </cell>
        </row>
        <row r="32972">
          <cell r="B32972">
            <v>1916.91</v>
          </cell>
          <cell r="C32972">
            <v>2015</v>
          </cell>
          <cell r="D32972" t="str">
            <v>700540  Record Management Administration</v>
          </cell>
          <cell r="E32972" t="str">
            <v>District 1</v>
          </cell>
          <cell r="F32972" t="str">
            <v>Sewer</v>
          </cell>
        </row>
        <row r="32973">
          <cell r="B32973">
            <v>1916.91</v>
          </cell>
          <cell r="C32973">
            <v>2015</v>
          </cell>
          <cell r="D32973" t="str">
            <v>700540  Record Management Administration</v>
          </cell>
          <cell r="E32973" t="str">
            <v>District 1</v>
          </cell>
          <cell r="F32973" t="str">
            <v>Sewer</v>
          </cell>
        </row>
        <row r="32974">
          <cell r="B32974">
            <v>1916.91</v>
          </cell>
          <cell r="C32974">
            <v>2015</v>
          </cell>
          <cell r="D32974" t="str">
            <v>700540  Record Management Administration</v>
          </cell>
          <cell r="E32974" t="str">
            <v>District 1</v>
          </cell>
          <cell r="F32974" t="str">
            <v>Sewer</v>
          </cell>
        </row>
        <row r="32975">
          <cell r="B32975">
            <v>1916.91</v>
          </cell>
          <cell r="C32975">
            <v>2015</v>
          </cell>
          <cell r="D32975" t="str">
            <v>700540  Record Management Administration</v>
          </cell>
          <cell r="E32975" t="str">
            <v>Logistics</v>
          </cell>
          <cell r="F32975" t="str">
            <v>Sewer</v>
          </cell>
        </row>
        <row r="32976">
          <cell r="B32976">
            <v>1916.91</v>
          </cell>
          <cell r="C32976">
            <v>2015</v>
          </cell>
          <cell r="D32976" t="str">
            <v>700540  Record Management Administration</v>
          </cell>
          <cell r="E32976" t="str">
            <v>Logistics</v>
          </cell>
          <cell r="F32976" t="str">
            <v>Sewer</v>
          </cell>
        </row>
        <row r="32977">
          <cell r="B32977">
            <v>1916.91</v>
          </cell>
          <cell r="C32977">
            <v>2015</v>
          </cell>
          <cell r="D32977" t="str">
            <v>700540  Record Management Administration</v>
          </cell>
          <cell r="E32977" t="str">
            <v>Logistics</v>
          </cell>
          <cell r="F32977" t="str">
            <v>Sewer</v>
          </cell>
        </row>
        <row r="32978">
          <cell r="B32978">
            <v>1916.91</v>
          </cell>
          <cell r="C32978">
            <v>2015</v>
          </cell>
          <cell r="D32978" t="str">
            <v>700540  Record Management Administration</v>
          </cell>
          <cell r="E32978" t="str">
            <v>Logistics</v>
          </cell>
          <cell r="F32978" t="str">
            <v>Sewer</v>
          </cell>
        </row>
        <row r="32979">
          <cell r="B32979">
            <v>1916.91</v>
          </cell>
          <cell r="C32979">
            <v>2015</v>
          </cell>
          <cell r="D32979" t="str">
            <v>700540  Record Management Administration</v>
          </cell>
          <cell r="E32979" t="str">
            <v>Logistics</v>
          </cell>
          <cell r="F32979" t="str">
            <v>Sewer</v>
          </cell>
        </row>
        <row r="32980">
          <cell r="B32980">
            <v>1916.91</v>
          </cell>
          <cell r="C32980">
            <v>2015</v>
          </cell>
          <cell r="D32980" t="str">
            <v>700540  Record Management Administration</v>
          </cell>
          <cell r="E32980" t="str">
            <v>Logistics</v>
          </cell>
          <cell r="F32980" t="str">
            <v>Sewer</v>
          </cell>
        </row>
        <row r="32981">
          <cell r="B32981">
            <v>1916.91</v>
          </cell>
          <cell r="C32981">
            <v>2015</v>
          </cell>
          <cell r="D32981" t="str">
            <v>700540  Record Management Administration</v>
          </cell>
          <cell r="E32981" t="str">
            <v>Logistics</v>
          </cell>
          <cell r="F32981" t="str">
            <v>Sewer</v>
          </cell>
        </row>
        <row r="32982">
          <cell r="B32982">
            <v>1916.91</v>
          </cell>
          <cell r="C32982">
            <v>2015</v>
          </cell>
          <cell r="D32982" t="str">
            <v>700540  Record Management Administration</v>
          </cell>
          <cell r="E32982" t="str">
            <v>Informal Settlements</v>
          </cell>
          <cell r="F32982" t="str">
            <v>Sewer</v>
          </cell>
        </row>
        <row r="32983">
          <cell r="B32983">
            <v>1916.91</v>
          </cell>
          <cell r="C32983">
            <v>2015</v>
          </cell>
          <cell r="D32983" t="str">
            <v>700540  Record Management Administration</v>
          </cell>
          <cell r="E32983" t="str">
            <v>TOC</v>
          </cell>
          <cell r="F32983" t="str">
            <v>Sewer</v>
          </cell>
        </row>
        <row r="32984">
          <cell r="B32984">
            <v>1916.91</v>
          </cell>
          <cell r="C32984">
            <v>2015</v>
          </cell>
          <cell r="D32984" t="str">
            <v>700540  Record Management Administration</v>
          </cell>
          <cell r="E32984" t="str">
            <v>Planning &amp; Design</v>
          </cell>
          <cell r="F32984" t="str">
            <v>Sewer</v>
          </cell>
        </row>
        <row r="32985">
          <cell r="B32985">
            <v>1916.91</v>
          </cell>
          <cell r="C32985">
            <v>2015</v>
          </cell>
          <cell r="D32985" t="str">
            <v>700540  Record Management Administration</v>
          </cell>
          <cell r="E32985" t="str">
            <v>Planning &amp; Design</v>
          </cell>
          <cell r="F32985" t="str">
            <v>Sewer</v>
          </cell>
        </row>
        <row r="32986">
          <cell r="B32986">
            <v>1916.91</v>
          </cell>
          <cell r="C32986">
            <v>2015</v>
          </cell>
          <cell r="D32986" t="str">
            <v>700540  Record Management Administration</v>
          </cell>
          <cell r="E32986" t="str">
            <v>Informal Settlements</v>
          </cell>
          <cell r="F32986" t="str">
            <v>Sewer</v>
          </cell>
        </row>
        <row r="32987">
          <cell r="B32987">
            <v>1916.91</v>
          </cell>
          <cell r="C32987">
            <v>2015</v>
          </cell>
          <cell r="D32987" t="str">
            <v>700540  Record Management Administration</v>
          </cell>
          <cell r="E32987" t="str">
            <v>District 4</v>
          </cell>
          <cell r="F32987" t="str">
            <v>Sewer</v>
          </cell>
        </row>
        <row r="32988">
          <cell r="B32988">
            <v>1916.91</v>
          </cell>
          <cell r="C32988">
            <v>2015</v>
          </cell>
          <cell r="D32988" t="str">
            <v>700540  Record Management Administration</v>
          </cell>
          <cell r="E32988" t="str">
            <v>Logistics</v>
          </cell>
          <cell r="F32988" t="str">
            <v>Water</v>
          </cell>
        </row>
        <row r="32989">
          <cell r="B32989">
            <v>1916.91</v>
          </cell>
          <cell r="C32989">
            <v>2015</v>
          </cell>
          <cell r="D32989" t="str">
            <v>700540  Record Management Administration</v>
          </cell>
          <cell r="E32989" t="str">
            <v>Logistics</v>
          </cell>
          <cell r="F32989" t="str">
            <v>Water</v>
          </cell>
        </row>
        <row r="32990">
          <cell r="B32990">
            <v>1916.91</v>
          </cell>
          <cell r="C32990">
            <v>2015</v>
          </cell>
          <cell r="D32990" t="str">
            <v>700540  Record Management Administration</v>
          </cell>
          <cell r="E32990" t="str">
            <v>TOC</v>
          </cell>
          <cell r="F32990" t="str">
            <v>Water</v>
          </cell>
        </row>
        <row r="32991">
          <cell r="B32991">
            <v>1916.91</v>
          </cell>
          <cell r="C32991">
            <v>2015</v>
          </cell>
          <cell r="D32991" t="str">
            <v>700540  Record Management Administration</v>
          </cell>
          <cell r="E32991" t="str">
            <v>Informal Settlements</v>
          </cell>
          <cell r="F32991" t="str">
            <v>Water</v>
          </cell>
        </row>
        <row r="32992">
          <cell r="B32992">
            <v>1916.91</v>
          </cell>
          <cell r="C32992">
            <v>2015</v>
          </cell>
          <cell r="D32992" t="str">
            <v>700540  Record Management Administration</v>
          </cell>
          <cell r="E32992" t="str">
            <v>TOC</v>
          </cell>
          <cell r="F32992" t="str">
            <v>Water</v>
          </cell>
        </row>
        <row r="32993">
          <cell r="B32993">
            <v>1916.91</v>
          </cell>
          <cell r="C32993">
            <v>2015</v>
          </cell>
          <cell r="D32993" t="str">
            <v>700540  Record Management Administration</v>
          </cell>
          <cell r="E32993" t="str">
            <v>Planning &amp; Design</v>
          </cell>
          <cell r="F32993" t="str">
            <v>Water</v>
          </cell>
        </row>
        <row r="32994">
          <cell r="B32994">
            <v>1916.91</v>
          </cell>
          <cell r="C32994">
            <v>2015</v>
          </cell>
          <cell r="D32994" t="str">
            <v>700540  Record Management Administration</v>
          </cell>
          <cell r="E32994" t="str">
            <v>Informal Settlements</v>
          </cell>
          <cell r="F32994" t="str">
            <v>Water</v>
          </cell>
        </row>
        <row r="32995">
          <cell r="B32995">
            <v>1916.91</v>
          </cell>
          <cell r="C32995">
            <v>2015</v>
          </cell>
          <cell r="D32995" t="str">
            <v>700540  Record Management Administration</v>
          </cell>
          <cell r="E32995" t="str">
            <v>Logistics</v>
          </cell>
          <cell r="F32995" t="str">
            <v>Water</v>
          </cell>
        </row>
        <row r="32996">
          <cell r="B32996">
            <v>1916.91</v>
          </cell>
          <cell r="C32996">
            <v>2015</v>
          </cell>
          <cell r="D32996" t="str">
            <v>700540  Record Management Administration</v>
          </cell>
          <cell r="E32996" t="str">
            <v>District 7</v>
          </cell>
          <cell r="F32996" t="str">
            <v>Sewer</v>
          </cell>
        </row>
        <row r="32997">
          <cell r="B32997">
            <v>1916.91</v>
          </cell>
          <cell r="C32997">
            <v>2015</v>
          </cell>
          <cell r="D32997" t="str">
            <v>700540  Record Management Administration</v>
          </cell>
          <cell r="E32997" t="str">
            <v>District 7</v>
          </cell>
          <cell r="F32997" t="str">
            <v>Sewer</v>
          </cell>
        </row>
        <row r="32998">
          <cell r="B32998">
            <v>1916.91</v>
          </cell>
          <cell r="C32998">
            <v>2015</v>
          </cell>
          <cell r="D32998" t="str">
            <v>700540  Record Management Administration</v>
          </cell>
          <cell r="E32998" t="str">
            <v>District 7</v>
          </cell>
          <cell r="F32998" t="str">
            <v>Sewer</v>
          </cell>
        </row>
        <row r="32999">
          <cell r="B32999">
            <v>1916.91</v>
          </cell>
          <cell r="C32999">
            <v>2015</v>
          </cell>
          <cell r="D32999" t="str">
            <v>700540  Record Management Administration</v>
          </cell>
          <cell r="E32999" t="str">
            <v>District 7</v>
          </cell>
          <cell r="F32999" t="str">
            <v>Sewer</v>
          </cell>
        </row>
        <row r="33000">
          <cell r="B33000">
            <v>1916.91</v>
          </cell>
          <cell r="C33000">
            <v>2015</v>
          </cell>
          <cell r="D33000" t="str">
            <v>700540  Record Management Administration</v>
          </cell>
          <cell r="E33000" t="str">
            <v>District 7</v>
          </cell>
          <cell r="F33000" t="str">
            <v>Sewer</v>
          </cell>
        </row>
        <row r="33001">
          <cell r="B33001">
            <v>1916.91</v>
          </cell>
          <cell r="C33001">
            <v>2015</v>
          </cell>
          <cell r="D33001" t="str">
            <v>700540  Record Management Administration</v>
          </cell>
          <cell r="E33001" t="str">
            <v>District 7</v>
          </cell>
          <cell r="F33001" t="str">
            <v>Sewer</v>
          </cell>
        </row>
        <row r="33002">
          <cell r="B33002">
            <v>1916.91</v>
          </cell>
          <cell r="C33002">
            <v>2015</v>
          </cell>
          <cell r="D33002" t="str">
            <v>700540  Record Management Administration</v>
          </cell>
          <cell r="E33002" t="str">
            <v>District 6</v>
          </cell>
          <cell r="F33002" t="str">
            <v>Sewer</v>
          </cell>
        </row>
        <row r="33003">
          <cell r="B33003">
            <v>1916.91</v>
          </cell>
          <cell r="C33003">
            <v>2015</v>
          </cell>
          <cell r="D33003" t="str">
            <v>700540  Record Management Administration</v>
          </cell>
          <cell r="E33003" t="str">
            <v>District 6</v>
          </cell>
          <cell r="F33003" t="str">
            <v>Sewer</v>
          </cell>
        </row>
        <row r="33004">
          <cell r="B33004">
            <v>1916.91</v>
          </cell>
          <cell r="C33004">
            <v>2015</v>
          </cell>
          <cell r="D33004" t="str">
            <v>700540  Record Management Administration</v>
          </cell>
          <cell r="E33004" t="str">
            <v>District 6</v>
          </cell>
          <cell r="F33004" t="str">
            <v>Sewer</v>
          </cell>
        </row>
        <row r="33005">
          <cell r="B33005">
            <v>1916.91</v>
          </cell>
          <cell r="C33005">
            <v>2015</v>
          </cell>
          <cell r="D33005" t="str">
            <v>700540  Record Management Administration</v>
          </cell>
          <cell r="E33005" t="str">
            <v>District 6</v>
          </cell>
          <cell r="F33005" t="str">
            <v>Sewer</v>
          </cell>
        </row>
        <row r="33006">
          <cell r="B33006">
            <v>1916.91</v>
          </cell>
          <cell r="C33006">
            <v>2015</v>
          </cell>
          <cell r="D33006" t="str">
            <v>700540  Record Management Administration</v>
          </cell>
          <cell r="E33006" t="str">
            <v>District 6</v>
          </cell>
          <cell r="F33006" t="str">
            <v>Sewer</v>
          </cell>
        </row>
        <row r="33007">
          <cell r="B33007">
            <v>1916.91</v>
          </cell>
          <cell r="C33007">
            <v>2015</v>
          </cell>
          <cell r="D33007" t="str">
            <v>700540  Record Management Administration</v>
          </cell>
          <cell r="E33007" t="str">
            <v>District 6</v>
          </cell>
          <cell r="F33007" t="str">
            <v>Sewer</v>
          </cell>
        </row>
        <row r="33008">
          <cell r="B33008">
            <v>1916.91</v>
          </cell>
          <cell r="C33008">
            <v>2015</v>
          </cell>
          <cell r="D33008" t="str">
            <v>700540  Record Management Administration</v>
          </cell>
          <cell r="E33008" t="str">
            <v>District 7</v>
          </cell>
          <cell r="F33008" t="str">
            <v>Sewer</v>
          </cell>
        </row>
        <row r="33009">
          <cell r="B33009">
            <v>1916.91</v>
          </cell>
          <cell r="C33009">
            <v>2015</v>
          </cell>
          <cell r="D33009" t="str">
            <v>700540  Record Management Administration</v>
          </cell>
          <cell r="E33009" t="str">
            <v>District 7</v>
          </cell>
          <cell r="F33009" t="str">
            <v>Sewer</v>
          </cell>
        </row>
        <row r="33010">
          <cell r="B33010">
            <v>1916.91</v>
          </cell>
          <cell r="C33010">
            <v>2015</v>
          </cell>
          <cell r="D33010" t="str">
            <v>700540  Record Management Administration</v>
          </cell>
          <cell r="E33010" t="str">
            <v>District 7</v>
          </cell>
          <cell r="F33010" t="str">
            <v>Sewer</v>
          </cell>
        </row>
        <row r="33011">
          <cell r="B33011">
            <v>1916.91</v>
          </cell>
          <cell r="C33011">
            <v>2015</v>
          </cell>
          <cell r="D33011" t="str">
            <v>700540  Record Management Administration</v>
          </cell>
          <cell r="E33011" t="str">
            <v>District 7</v>
          </cell>
          <cell r="F33011" t="str">
            <v>Sewer</v>
          </cell>
        </row>
        <row r="33012">
          <cell r="B33012">
            <v>1916.91</v>
          </cell>
          <cell r="C33012">
            <v>2015</v>
          </cell>
          <cell r="D33012" t="str">
            <v>700540  Record Management Administration</v>
          </cell>
          <cell r="E33012" t="str">
            <v>District 7</v>
          </cell>
          <cell r="F33012" t="str">
            <v>Sewer</v>
          </cell>
        </row>
        <row r="33013">
          <cell r="B33013">
            <v>1916.91</v>
          </cell>
          <cell r="C33013">
            <v>2015</v>
          </cell>
          <cell r="D33013" t="str">
            <v>700540  Record Management Administration</v>
          </cell>
          <cell r="E33013" t="str">
            <v>District 4</v>
          </cell>
          <cell r="F33013" t="str">
            <v>Sewer</v>
          </cell>
        </row>
        <row r="33014">
          <cell r="B33014">
            <v>9256.39</v>
          </cell>
          <cell r="C33014">
            <v>2015</v>
          </cell>
          <cell r="D33014" t="str">
            <v>700545  Registry</v>
          </cell>
          <cell r="E33014" t="str">
            <v>District 4</v>
          </cell>
          <cell r="F33014" t="str">
            <v>Water</v>
          </cell>
        </row>
        <row r="33015">
          <cell r="B33015">
            <v>9256.39</v>
          </cell>
          <cell r="C33015">
            <v>2015</v>
          </cell>
          <cell r="D33015" t="str">
            <v>700545  Registry</v>
          </cell>
          <cell r="E33015" t="str">
            <v>District 4</v>
          </cell>
          <cell r="F33015" t="str">
            <v>Water</v>
          </cell>
        </row>
        <row r="33016">
          <cell r="B33016">
            <v>9256.39</v>
          </cell>
          <cell r="C33016">
            <v>2015</v>
          </cell>
          <cell r="D33016" t="str">
            <v>700545  Registry</v>
          </cell>
          <cell r="E33016" t="str">
            <v>District 4</v>
          </cell>
          <cell r="F33016" t="str">
            <v>Water</v>
          </cell>
        </row>
        <row r="33017">
          <cell r="B33017">
            <v>9256.39</v>
          </cell>
          <cell r="C33017">
            <v>2015</v>
          </cell>
          <cell r="D33017" t="str">
            <v>700545  Registry</v>
          </cell>
          <cell r="E33017" t="str">
            <v>District 4</v>
          </cell>
          <cell r="F33017" t="str">
            <v>Water</v>
          </cell>
        </row>
        <row r="33018">
          <cell r="B33018">
            <v>9256.39</v>
          </cell>
          <cell r="C33018">
            <v>2015</v>
          </cell>
          <cell r="D33018" t="str">
            <v>700545  Registry</v>
          </cell>
          <cell r="E33018" t="str">
            <v>District 4</v>
          </cell>
          <cell r="F33018" t="str">
            <v>Water</v>
          </cell>
        </row>
        <row r="33019">
          <cell r="B33019">
            <v>9256.39</v>
          </cell>
          <cell r="C33019">
            <v>2015</v>
          </cell>
          <cell r="D33019" t="str">
            <v>700545  Registry</v>
          </cell>
          <cell r="E33019" t="str">
            <v>District 4</v>
          </cell>
          <cell r="F33019" t="str">
            <v>Water</v>
          </cell>
        </row>
        <row r="33020">
          <cell r="B33020">
            <v>9256.39</v>
          </cell>
          <cell r="C33020">
            <v>2015</v>
          </cell>
          <cell r="D33020" t="str">
            <v>700545  Registry</v>
          </cell>
          <cell r="E33020" t="str">
            <v>District 3</v>
          </cell>
          <cell r="F33020" t="str">
            <v>Water</v>
          </cell>
        </row>
        <row r="33021">
          <cell r="B33021">
            <v>9256.39</v>
          </cell>
          <cell r="C33021">
            <v>2015</v>
          </cell>
          <cell r="D33021" t="str">
            <v>700545  Registry</v>
          </cell>
          <cell r="E33021" t="str">
            <v>District 3</v>
          </cell>
          <cell r="F33021" t="str">
            <v>Water</v>
          </cell>
        </row>
        <row r="33022">
          <cell r="B33022">
            <v>9256.39</v>
          </cell>
          <cell r="C33022">
            <v>2015</v>
          </cell>
          <cell r="D33022" t="str">
            <v>700545  Registry</v>
          </cell>
          <cell r="E33022" t="str">
            <v>District 3</v>
          </cell>
          <cell r="F33022" t="str">
            <v>Water</v>
          </cell>
        </row>
        <row r="33023">
          <cell r="B33023">
            <v>9256.39</v>
          </cell>
          <cell r="C33023">
            <v>2015</v>
          </cell>
          <cell r="D33023" t="str">
            <v>700545  Registry</v>
          </cell>
          <cell r="E33023" t="str">
            <v>District 3</v>
          </cell>
          <cell r="F33023" t="str">
            <v>Water</v>
          </cell>
        </row>
        <row r="33024">
          <cell r="B33024">
            <v>9256.39</v>
          </cell>
          <cell r="C33024">
            <v>2015</v>
          </cell>
          <cell r="D33024" t="str">
            <v>700545  Registry</v>
          </cell>
          <cell r="E33024" t="str">
            <v>District 6</v>
          </cell>
          <cell r="F33024" t="str">
            <v>Water</v>
          </cell>
        </row>
        <row r="33025">
          <cell r="B33025">
            <v>9256.39</v>
          </cell>
          <cell r="C33025">
            <v>2015</v>
          </cell>
          <cell r="D33025" t="str">
            <v>700545  Registry</v>
          </cell>
          <cell r="E33025" t="str">
            <v>District 8</v>
          </cell>
          <cell r="F33025" t="str">
            <v>Water</v>
          </cell>
        </row>
        <row r="33026">
          <cell r="B33026">
            <v>9256.39</v>
          </cell>
          <cell r="C33026">
            <v>2015</v>
          </cell>
          <cell r="D33026" t="str">
            <v>700545  Registry</v>
          </cell>
          <cell r="E33026" t="str">
            <v>District 8</v>
          </cell>
          <cell r="F33026" t="str">
            <v>Water</v>
          </cell>
        </row>
        <row r="33027">
          <cell r="B33027">
            <v>9256.39</v>
          </cell>
          <cell r="C33027">
            <v>2015</v>
          </cell>
          <cell r="D33027" t="str">
            <v>700545  Registry</v>
          </cell>
          <cell r="E33027" t="str">
            <v>District 6</v>
          </cell>
          <cell r="F33027" t="str">
            <v>Water</v>
          </cell>
        </row>
        <row r="33028">
          <cell r="B33028">
            <v>9256.39</v>
          </cell>
          <cell r="C33028">
            <v>2015</v>
          </cell>
          <cell r="D33028" t="str">
            <v>700545  Registry</v>
          </cell>
          <cell r="E33028" t="str">
            <v>TOC</v>
          </cell>
          <cell r="F33028" t="str">
            <v>Water</v>
          </cell>
        </row>
        <row r="33029">
          <cell r="B33029">
            <v>9256.39</v>
          </cell>
          <cell r="C33029">
            <v>2015</v>
          </cell>
          <cell r="D33029" t="str">
            <v>700545  Registry</v>
          </cell>
          <cell r="E33029" t="str">
            <v>District 1</v>
          </cell>
          <cell r="F33029" t="str">
            <v>Water</v>
          </cell>
        </row>
        <row r="33030">
          <cell r="B33030">
            <v>9256.39</v>
          </cell>
          <cell r="C33030">
            <v>2015</v>
          </cell>
          <cell r="D33030" t="str">
            <v>700545  Registry</v>
          </cell>
          <cell r="E33030" t="str">
            <v>District 1</v>
          </cell>
          <cell r="F33030" t="str">
            <v>Water</v>
          </cell>
        </row>
        <row r="33031">
          <cell r="B33031">
            <v>9256.39</v>
          </cell>
          <cell r="C33031">
            <v>2015</v>
          </cell>
          <cell r="D33031" t="str">
            <v>700545  Registry</v>
          </cell>
          <cell r="E33031" t="str">
            <v>District 1</v>
          </cell>
          <cell r="F33031" t="str">
            <v>Water</v>
          </cell>
        </row>
        <row r="33032">
          <cell r="B33032">
            <v>9256.39</v>
          </cell>
          <cell r="C33032">
            <v>2015</v>
          </cell>
          <cell r="D33032" t="str">
            <v>700545  Registry</v>
          </cell>
          <cell r="E33032" t="str">
            <v>District 1</v>
          </cell>
          <cell r="F33032" t="str">
            <v>Water</v>
          </cell>
        </row>
        <row r="33033">
          <cell r="B33033">
            <v>9256.39</v>
          </cell>
          <cell r="C33033">
            <v>2015</v>
          </cell>
          <cell r="D33033" t="str">
            <v>700545  Registry</v>
          </cell>
          <cell r="E33033" t="str">
            <v>District 1</v>
          </cell>
          <cell r="F33033" t="str">
            <v>Water</v>
          </cell>
        </row>
        <row r="33034">
          <cell r="B33034">
            <v>9256.39</v>
          </cell>
          <cell r="C33034">
            <v>2015</v>
          </cell>
          <cell r="D33034" t="str">
            <v>700545  Registry</v>
          </cell>
          <cell r="E33034" t="str">
            <v>Logistics</v>
          </cell>
          <cell r="F33034" t="str">
            <v>Water</v>
          </cell>
        </row>
        <row r="33035">
          <cell r="B33035">
            <v>9256.39</v>
          </cell>
          <cell r="C33035">
            <v>2015</v>
          </cell>
          <cell r="D33035" t="str">
            <v>700545  Registry</v>
          </cell>
          <cell r="E33035" t="str">
            <v>Logistics</v>
          </cell>
          <cell r="F33035" t="str">
            <v>Water</v>
          </cell>
        </row>
        <row r="33036">
          <cell r="B33036">
            <v>9256.39</v>
          </cell>
          <cell r="C33036">
            <v>2015</v>
          </cell>
          <cell r="D33036" t="str">
            <v>700545  Registry</v>
          </cell>
          <cell r="E33036" t="str">
            <v>Logistics</v>
          </cell>
          <cell r="F33036" t="str">
            <v>Water</v>
          </cell>
        </row>
        <row r="33037">
          <cell r="B33037">
            <v>9256.39</v>
          </cell>
          <cell r="C33037">
            <v>2015</v>
          </cell>
          <cell r="D33037" t="str">
            <v>700545  Registry</v>
          </cell>
          <cell r="E33037" t="str">
            <v>Logistics</v>
          </cell>
          <cell r="F33037" t="str">
            <v>Water</v>
          </cell>
        </row>
        <row r="33038">
          <cell r="B33038">
            <v>9256.39</v>
          </cell>
          <cell r="C33038">
            <v>2015</v>
          </cell>
          <cell r="D33038" t="str">
            <v>700545  Registry</v>
          </cell>
          <cell r="E33038" t="str">
            <v>Logistics</v>
          </cell>
          <cell r="F33038" t="str">
            <v>Water</v>
          </cell>
        </row>
        <row r="33039">
          <cell r="B33039">
            <v>9256.39</v>
          </cell>
          <cell r="C33039">
            <v>2015</v>
          </cell>
          <cell r="D33039" t="str">
            <v>700545  Registry</v>
          </cell>
          <cell r="E33039" t="str">
            <v>Logistics</v>
          </cell>
          <cell r="F33039" t="str">
            <v>Water</v>
          </cell>
        </row>
        <row r="33040">
          <cell r="B33040">
            <v>9256.39</v>
          </cell>
          <cell r="C33040">
            <v>2015</v>
          </cell>
          <cell r="D33040" t="str">
            <v>700545  Registry</v>
          </cell>
          <cell r="E33040" t="str">
            <v>District 8</v>
          </cell>
          <cell r="F33040" t="str">
            <v>Water</v>
          </cell>
        </row>
        <row r="33041">
          <cell r="B33041">
            <v>9256.39</v>
          </cell>
          <cell r="C33041">
            <v>2015</v>
          </cell>
          <cell r="D33041" t="str">
            <v>700545  Registry</v>
          </cell>
          <cell r="E33041" t="e">
            <v>#N/A</v>
          </cell>
          <cell r="F33041" t="str">
            <v>Sewer</v>
          </cell>
        </row>
        <row r="33042">
          <cell r="B33042">
            <v>9256.39</v>
          </cell>
          <cell r="C33042">
            <v>2015</v>
          </cell>
          <cell r="D33042" t="str">
            <v>700545  Registry</v>
          </cell>
          <cell r="E33042" t="e">
            <v>#N/A</v>
          </cell>
          <cell r="F33042" t="str">
            <v>Sewer</v>
          </cell>
        </row>
        <row r="33043">
          <cell r="B33043">
            <v>9256.39</v>
          </cell>
          <cell r="C33043">
            <v>2015</v>
          </cell>
          <cell r="D33043" t="str">
            <v>700545  Registry</v>
          </cell>
          <cell r="E33043" t="str">
            <v>District 8</v>
          </cell>
          <cell r="F33043" t="str">
            <v>Water</v>
          </cell>
        </row>
        <row r="33044">
          <cell r="B33044">
            <v>9256.39</v>
          </cell>
          <cell r="C33044">
            <v>2015</v>
          </cell>
          <cell r="D33044" t="str">
            <v>700545  Registry</v>
          </cell>
          <cell r="E33044" t="str">
            <v>District 8</v>
          </cell>
          <cell r="F33044" t="str">
            <v>Water</v>
          </cell>
        </row>
        <row r="33045">
          <cell r="B33045">
            <v>9256.39</v>
          </cell>
          <cell r="C33045">
            <v>2015</v>
          </cell>
          <cell r="D33045" t="str">
            <v>700545  Registry</v>
          </cell>
          <cell r="E33045" t="str">
            <v>District 8</v>
          </cell>
          <cell r="F33045" t="str">
            <v>Water</v>
          </cell>
        </row>
        <row r="33046">
          <cell r="B33046">
            <v>9256.39</v>
          </cell>
          <cell r="C33046">
            <v>2015</v>
          </cell>
          <cell r="D33046" t="str">
            <v>700545  Registry</v>
          </cell>
          <cell r="E33046" t="str">
            <v>District 8</v>
          </cell>
          <cell r="F33046" t="str">
            <v>Water</v>
          </cell>
        </row>
        <row r="33047">
          <cell r="B33047">
            <v>9256.39</v>
          </cell>
          <cell r="C33047">
            <v>2015</v>
          </cell>
          <cell r="D33047" t="str">
            <v>700545  Registry</v>
          </cell>
          <cell r="E33047" t="str">
            <v>District 8</v>
          </cell>
          <cell r="F33047" t="str">
            <v>Water</v>
          </cell>
        </row>
        <row r="33048">
          <cell r="B33048">
            <v>9256.39</v>
          </cell>
          <cell r="C33048">
            <v>2015</v>
          </cell>
          <cell r="D33048" t="str">
            <v>700545  Registry</v>
          </cell>
          <cell r="E33048" t="str">
            <v>District 8</v>
          </cell>
          <cell r="F33048" t="str">
            <v>Water</v>
          </cell>
        </row>
        <row r="33049">
          <cell r="B33049">
            <v>9256.39</v>
          </cell>
          <cell r="C33049">
            <v>2015</v>
          </cell>
          <cell r="D33049" t="str">
            <v>700545  Registry</v>
          </cell>
          <cell r="E33049" t="str">
            <v>District 8</v>
          </cell>
          <cell r="F33049" t="str">
            <v>Water</v>
          </cell>
        </row>
        <row r="33050">
          <cell r="B33050">
            <v>9256.39</v>
          </cell>
          <cell r="C33050">
            <v>2015</v>
          </cell>
          <cell r="D33050" t="str">
            <v>700545  Registry</v>
          </cell>
          <cell r="E33050" t="str">
            <v>District 8</v>
          </cell>
          <cell r="F33050" t="str">
            <v>Water</v>
          </cell>
        </row>
        <row r="33051">
          <cell r="B33051">
            <v>9256.39</v>
          </cell>
          <cell r="C33051">
            <v>2015</v>
          </cell>
          <cell r="D33051" t="str">
            <v>700545  Registry</v>
          </cell>
          <cell r="E33051" t="str">
            <v>District 8</v>
          </cell>
          <cell r="F33051" t="str">
            <v>Water</v>
          </cell>
        </row>
        <row r="33052">
          <cell r="B33052">
            <v>9256.39</v>
          </cell>
          <cell r="C33052">
            <v>2015</v>
          </cell>
          <cell r="D33052" t="str">
            <v>700545  Registry</v>
          </cell>
          <cell r="E33052" t="str">
            <v>District 8</v>
          </cell>
          <cell r="F33052" t="str">
            <v>Water</v>
          </cell>
        </row>
        <row r="33053">
          <cell r="B33053">
            <v>9256.39</v>
          </cell>
          <cell r="C33053">
            <v>2015</v>
          </cell>
          <cell r="D33053" t="str">
            <v>700545  Registry</v>
          </cell>
          <cell r="E33053" t="str">
            <v>District 8</v>
          </cell>
          <cell r="F33053" t="str">
            <v>Water</v>
          </cell>
        </row>
        <row r="33054">
          <cell r="B33054">
            <v>9256.39</v>
          </cell>
          <cell r="C33054">
            <v>2015</v>
          </cell>
          <cell r="D33054" t="str">
            <v>700545  Registry</v>
          </cell>
          <cell r="E33054" t="str">
            <v>District 6</v>
          </cell>
          <cell r="F33054" t="str">
            <v>Water</v>
          </cell>
        </row>
        <row r="33055">
          <cell r="B33055">
            <v>9256.39</v>
          </cell>
          <cell r="C33055">
            <v>2015</v>
          </cell>
          <cell r="D33055" t="str">
            <v>700545  Registry</v>
          </cell>
          <cell r="E33055" t="str">
            <v>District 6</v>
          </cell>
          <cell r="F33055" t="str">
            <v>Water</v>
          </cell>
        </row>
        <row r="33056">
          <cell r="B33056">
            <v>9256.39</v>
          </cell>
          <cell r="C33056">
            <v>2015</v>
          </cell>
          <cell r="D33056" t="str">
            <v>700545  Registry</v>
          </cell>
          <cell r="E33056" t="str">
            <v>District 6</v>
          </cell>
          <cell r="F33056" t="str">
            <v>Water</v>
          </cell>
        </row>
        <row r="33057">
          <cell r="B33057">
            <v>9256.39</v>
          </cell>
          <cell r="C33057">
            <v>2015</v>
          </cell>
          <cell r="D33057" t="str">
            <v>700545  Registry</v>
          </cell>
          <cell r="E33057" t="str">
            <v>District 6</v>
          </cell>
          <cell r="F33057" t="str">
            <v>Water</v>
          </cell>
        </row>
        <row r="33058">
          <cell r="B33058">
            <v>9256.39</v>
          </cell>
          <cell r="C33058">
            <v>2015</v>
          </cell>
          <cell r="D33058" t="str">
            <v>700545  Registry</v>
          </cell>
          <cell r="E33058" t="str">
            <v>District 6</v>
          </cell>
          <cell r="F33058" t="str">
            <v>Water</v>
          </cell>
        </row>
        <row r="33059">
          <cell r="B33059">
            <v>9256.39</v>
          </cell>
          <cell r="C33059">
            <v>2015</v>
          </cell>
          <cell r="D33059" t="str">
            <v>700545  Registry</v>
          </cell>
          <cell r="E33059" t="str">
            <v>District 6</v>
          </cell>
          <cell r="F33059" t="str">
            <v>Water</v>
          </cell>
        </row>
        <row r="33060">
          <cell r="B33060">
            <v>9256.39</v>
          </cell>
          <cell r="C33060">
            <v>2015</v>
          </cell>
          <cell r="D33060" t="str">
            <v>700545  Registry</v>
          </cell>
          <cell r="E33060" t="str">
            <v>District 6</v>
          </cell>
          <cell r="F33060" t="str">
            <v>Water</v>
          </cell>
        </row>
        <row r="33061">
          <cell r="B33061">
            <v>9256.39</v>
          </cell>
          <cell r="C33061">
            <v>2015</v>
          </cell>
          <cell r="D33061" t="str">
            <v>700545  Registry</v>
          </cell>
          <cell r="E33061" t="str">
            <v>District 8</v>
          </cell>
          <cell r="F33061" t="str">
            <v>Water</v>
          </cell>
        </row>
        <row r="33062">
          <cell r="B33062">
            <v>9256.39</v>
          </cell>
          <cell r="C33062">
            <v>2015</v>
          </cell>
          <cell r="D33062" t="str">
            <v>700545  Registry</v>
          </cell>
          <cell r="E33062" t="str">
            <v>District 8</v>
          </cell>
          <cell r="F33062" t="str">
            <v>Water</v>
          </cell>
        </row>
        <row r="33063">
          <cell r="B33063">
            <v>9256.39</v>
          </cell>
          <cell r="C33063">
            <v>2015</v>
          </cell>
          <cell r="D33063" t="str">
            <v>700545  Registry</v>
          </cell>
          <cell r="E33063" t="str">
            <v>District 8</v>
          </cell>
          <cell r="F33063" t="str">
            <v>Water</v>
          </cell>
        </row>
        <row r="33064">
          <cell r="B33064">
            <v>9256.39</v>
          </cell>
          <cell r="C33064">
            <v>2015</v>
          </cell>
          <cell r="D33064" t="str">
            <v>700545  Registry</v>
          </cell>
          <cell r="E33064" t="str">
            <v>District 8</v>
          </cell>
          <cell r="F33064" t="str">
            <v>Water</v>
          </cell>
        </row>
        <row r="33065">
          <cell r="B33065">
            <v>9256.39</v>
          </cell>
          <cell r="C33065">
            <v>2015</v>
          </cell>
          <cell r="D33065" t="str">
            <v>700545  Registry</v>
          </cell>
          <cell r="E33065" t="str">
            <v>District 1</v>
          </cell>
          <cell r="F33065" t="str">
            <v>Water</v>
          </cell>
        </row>
        <row r="33066">
          <cell r="B33066">
            <v>9256.39</v>
          </cell>
          <cell r="C33066">
            <v>2015</v>
          </cell>
          <cell r="D33066" t="str">
            <v>700545  Registry</v>
          </cell>
          <cell r="E33066" t="str">
            <v>District 8</v>
          </cell>
          <cell r="F33066" t="str">
            <v>Water</v>
          </cell>
        </row>
        <row r="33067">
          <cell r="B33067">
            <v>9256.39</v>
          </cell>
          <cell r="C33067">
            <v>2015</v>
          </cell>
          <cell r="D33067" t="str">
            <v>700545  Registry</v>
          </cell>
          <cell r="E33067" t="str">
            <v>Logistics</v>
          </cell>
          <cell r="F33067" t="str">
            <v>Water</v>
          </cell>
        </row>
        <row r="33068">
          <cell r="B33068">
            <v>9256.39</v>
          </cell>
          <cell r="C33068">
            <v>2015</v>
          </cell>
          <cell r="D33068" t="str">
            <v>700545  Registry</v>
          </cell>
          <cell r="E33068" t="str">
            <v>District 4</v>
          </cell>
          <cell r="F33068" t="str">
            <v>Sewer</v>
          </cell>
        </row>
        <row r="33069">
          <cell r="B33069">
            <v>9256.39</v>
          </cell>
          <cell r="C33069">
            <v>2015</v>
          </cell>
          <cell r="D33069" t="str">
            <v>700545  Registry</v>
          </cell>
          <cell r="E33069" t="str">
            <v>District 4</v>
          </cell>
          <cell r="F33069" t="str">
            <v>Sewer</v>
          </cell>
        </row>
        <row r="33070">
          <cell r="B33070">
            <v>9256.39</v>
          </cell>
          <cell r="C33070">
            <v>2015</v>
          </cell>
          <cell r="D33070" t="str">
            <v>700545  Registry</v>
          </cell>
          <cell r="E33070" t="str">
            <v>District 4</v>
          </cell>
          <cell r="F33070" t="str">
            <v>Sewer</v>
          </cell>
        </row>
        <row r="33071">
          <cell r="B33071">
            <v>9256.39</v>
          </cell>
          <cell r="C33071">
            <v>2015</v>
          </cell>
          <cell r="D33071" t="str">
            <v>700545  Registry</v>
          </cell>
          <cell r="E33071" t="str">
            <v>District 3</v>
          </cell>
          <cell r="F33071" t="str">
            <v>Sewer</v>
          </cell>
        </row>
        <row r="33072">
          <cell r="B33072">
            <v>9256.39</v>
          </cell>
          <cell r="C33072">
            <v>2015</v>
          </cell>
          <cell r="D33072" t="str">
            <v>700545  Registry</v>
          </cell>
          <cell r="E33072" t="str">
            <v>District 3</v>
          </cell>
          <cell r="F33072" t="str">
            <v>Sewer</v>
          </cell>
        </row>
        <row r="33073">
          <cell r="B33073">
            <v>9256.39</v>
          </cell>
          <cell r="C33073">
            <v>2015</v>
          </cell>
          <cell r="D33073" t="str">
            <v>700545  Registry</v>
          </cell>
          <cell r="E33073" t="str">
            <v>District 3</v>
          </cell>
          <cell r="F33073" t="str">
            <v>Sewer</v>
          </cell>
        </row>
        <row r="33074">
          <cell r="B33074">
            <v>9256.39</v>
          </cell>
          <cell r="C33074">
            <v>2015</v>
          </cell>
          <cell r="D33074" t="str">
            <v>700545  Registry</v>
          </cell>
          <cell r="E33074" t="str">
            <v>TOC</v>
          </cell>
          <cell r="F33074" t="str">
            <v>Sewer</v>
          </cell>
        </row>
        <row r="33075">
          <cell r="B33075">
            <v>9256.39</v>
          </cell>
          <cell r="C33075">
            <v>2015</v>
          </cell>
          <cell r="D33075" t="str">
            <v>700545  Registry</v>
          </cell>
          <cell r="E33075" t="str">
            <v>District 7</v>
          </cell>
          <cell r="F33075" t="str">
            <v>Sewer</v>
          </cell>
        </row>
        <row r="33076">
          <cell r="B33076">
            <v>9256.39</v>
          </cell>
          <cell r="C33076">
            <v>2015</v>
          </cell>
          <cell r="D33076" t="str">
            <v>700545  Registry</v>
          </cell>
          <cell r="E33076" t="str">
            <v>District 7</v>
          </cell>
          <cell r="F33076" t="str">
            <v>Sewer</v>
          </cell>
        </row>
        <row r="33077">
          <cell r="B33077">
            <v>9256.39</v>
          </cell>
          <cell r="C33077">
            <v>2015</v>
          </cell>
          <cell r="D33077" t="str">
            <v>700545  Registry</v>
          </cell>
          <cell r="E33077" t="str">
            <v>District 6</v>
          </cell>
          <cell r="F33077" t="str">
            <v>Sewer</v>
          </cell>
        </row>
        <row r="33078">
          <cell r="B33078">
            <v>9256.39</v>
          </cell>
          <cell r="C33078">
            <v>2015</v>
          </cell>
          <cell r="D33078" t="str">
            <v>700545  Registry</v>
          </cell>
          <cell r="E33078" t="str">
            <v>District 7</v>
          </cell>
          <cell r="F33078" t="str">
            <v>Sewer</v>
          </cell>
        </row>
        <row r="33079">
          <cell r="B33079">
            <v>9256.39</v>
          </cell>
          <cell r="C33079">
            <v>2015</v>
          </cell>
          <cell r="D33079" t="str">
            <v>700545  Registry</v>
          </cell>
          <cell r="E33079" t="str">
            <v>District 1</v>
          </cell>
          <cell r="F33079" t="str">
            <v>Sewer</v>
          </cell>
        </row>
        <row r="33080">
          <cell r="B33080">
            <v>9256.39</v>
          </cell>
          <cell r="C33080">
            <v>2015</v>
          </cell>
          <cell r="D33080" t="str">
            <v>700545  Registry</v>
          </cell>
          <cell r="E33080" t="str">
            <v>District 1</v>
          </cell>
          <cell r="F33080" t="str">
            <v>Sewer</v>
          </cell>
        </row>
        <row r="33081">
          <cell r="B33081">
            <v>9256.39</v>
          </cell>
          <cell r="C33081">
            <v>2015</v>
          </cell>
          <cell r="D33081" t="str">
            <v>700545  Registry</v>
          </cell>
          <cell r="E33081" t="str">
            <v>District 1</v>
          </cell>
          <cell r="F33081" t="str">
            <v>Sewer</v>
          </cell>
        </row>
        <row r="33082">
          <cell r="B33082">
            <v>9256.39</v>
          </cell>
          <cell r="C33082">
            <v>2015</v>
          </cell>
          <cell r="D33082" t="str">
            <v>700545  Registry</v>
          </cell>
          <cell r="E33082" t="str">
            <v>Logistics</v>
          </cell>
          <cell r="F33082" t="str">
            <v>Sewer</v>
          </cell>
        </row>
        <row r="33083">
          <cell r="B33083">
            <v>9256.39</v>
          </cell>
          <cell r="C33083">
            <v>2015</v>
          </cell>
          <cell r="D33083" t="str">
            <v>700545  Registry</v>
          </cell>
          <cell r="E33083" t="str">
            <v>Logistics</v>
          </cell>
          <cell r="F33083" t="str">
            <v>Sewer</v>
          </cell>
        </row>
        <row r="33084">
          <cell r="B33084">
            <v>9256.39</v>
          </cell>
          <cell r="C33084">
            <v>2015</v>
          </cell>
          <cell r="D33084" t="str">
            <v>700545  Registry</v>
          </cell>
          <cell r="E33084" t="str">
            <v>Logistics</v>
          </cell>
          <cell r="F33084" t="str">
            <v>Sewer</v>
          </cell>
        </row>
        <row r="33085">
          <cell r="B33085">
            <v>9256.39</v>
          </cell>
          <cell r="C33085">
            <v>2015</v>
          </cell>
          <cell r="D33085" t="str">
            <v>700545  Registry</v>
          </cell>
          <cell r="E33085" t="str">
            <v>Logistics</v>
          </cell>
          <cell r="F33085" t="str">
            <v>Sewer</v>
          </cell>
        </row>
        <row r="33086">
          <cell r="B33086">
            <v>9256.39</v>
          </cell>
          <cell r="C33086">
            <v>2015</v>
          </cell>
          <cell r="D33086" t="str">
            <v>700545  Registry</v>
          </cell>
          <cell r="E33086" t="str">
            <v>Logistics</v>
          </cell>
          <cell r="F33086" t="str">
            <v>Sewer</v>
          </cell>
        </row>
        <row r="33087">
          <cell r="B33087">
            <v>9256.39</v>
          </cell>
          <cell r="C33087">
            <v>2015</v>
          </cell>
          <cell r="D33087" t="str">
            <v>700545  Registry</v>
          </cell>
          <cell r="E33087" t="str">
            <v>Logistics</v>
          </cell>
          <cell r="F33087" t="str">
            <v>Sewer</v>
          </cell>
        </row>
        <row r="33088">
          <cell r="B33088">
            <v>9256.39</v>
          </cell>
          <cell r="C33088">
            <v>2015</v>
          </cell>
          <cell r="D33088" t="str">
            <v>700545  Registry</v>
          </cell>
          <cell r="E33088" t="str">
            <v>Logistics</v>
          </cell>
          <cell r="F33088" t="str">
            <v>Sewer</v>
          </cell>
        </row>
        <row r="33089">
          <cell r="B33089">
            <v>9256.39</v>
          </cell>
          <cell r="C33089">
            <v>2015</v>
          </cell>
          <cell r="D33089" t="str">
            <v>700545  Registry</v>
          </cell>
          <cell r="E33089" t="str">
            <v>Informal Settlements</v>
          </cell>
          <cell r="F33089" t="str">
            <v>Sewer</v>
          </cell>
        </row>
        <row r="33090">
          <cell r="B33090">
            <v>9256.39</v>
          </cell>
          <cell r="C33090">
            <v>2015</v>
          </cell>
          <cell r="D33090" t="str">
            <v>700545  Registry</v>
          </cell>
          <cell r="E33090" t="str">
            <v>TOC</v>
          </cell>
          <cell r="F33090" t="str">
            <v>Sewer</v>
          </cell>
        </row>
        <row r="33091">
          <cell r="B33091">
            <v>9256.39</v>
          </cell>
          <cell r="C33091">
            <v>2015</v>
          </cell>
          <cell r="D33091" t="str">
            <v>700545  Registry</v>
          </cell>
          <cell r="E33091" t="str">
            <v>Planning &amp; Design</v>
          </cell>
          <cell r="F33091" t="str">
            <v>Sewer</v>
          </cell>
        </row>
        <row r="33092">
          <cell r="B33092">
            <v>9256.39</v>
          </cell>
          <cell r="C33092">
            <v>2015</v>
          </cell>
          <cell r="D33092" t="str">
            <v>700545  Registry</v>
          </cell>
          <cell r="E33092" t="str">
            <v>Planning &amp; Design</v>
          </cell>
          <cell r="F33092" t="str">
            <v>Sewer</v>
          </cell>
        </row>
        <row r="33093">
          <cell r="B33093">
            <v>9256.39</v>
          </cell>
          <cell r="C33093">
            <v>2015</v>
          </cell>
          <cell r="D33093" t="str">
            <v>700545  Registry</v>
          </cell>
          <cell r="E33093" t="str">
            <v>Informal Settlements</v>
          </cell>
          <cell r="F33093" t="str">
            <v>Sewer</v>
          </cell>
        </row>
        <row r="33094">
          <cell r="B33094">
            <v>9256.39</v>
          </cell>
          <cell r="C33094">
            <v>2015</v>
          </cell>
          <cell r="D33094" t="str">
            <v>700545  Registry</v>
          </cell>
          <cell r="E33094" t="str">
            <v>District 4</v>
          </cell>
          <cell r="F33094" t="str">
            <v>Sewer</v>
          </cell>
        </row>
        <row r="33095">
          <cell r="B33095">
            <v>9256.39</v>
          </cell>
          <cell r="C33095">
            <v>2015</v>
          </cell>
          <cell r="D33095" t="str">
            <v>700545  Registry</v>
          </cell>
          <cell r="E33095" t="str">
            <v>Logistics</v>
          </cell>
          <cell r="F33095" t="str">
            <v>Water</v>
          </cell>
        </row>
        <row r="33096">
          <cell r="B33096">
            <v>9256.39</v>
          </cell>
          <cell r="C33096">
            <v>2015</v>
          </cell>
          <cell r="D33096" t="str">
            <v>700545  Registry</v>
          </cell>
          <cell r="E33096" t="str">
            <v>Logistics</v>
          </cell>
          <cell r="F33096" t="str">
            <v>Water</v>
          </cell>
        </row>
        <row r="33097">
          <cell r="B33097">
            <v>9256.39</v>
          </cell>
          <cell r="C33097">
            <v>2015</v>
          </cell>
          <cell r="D33097" t="str">
            <v>700545  Registry</v>
          </cell>
          <cell r="E33097" t="str">
            <v>TOC</v>
          </cell>
          <cell r="F33097" t="str">
            <v>Water</v>
          </cell>
        </row>
        <row r="33098">
          <cell r="B33098">
            <v>9256.39</v>
          </cell>
          <cell r="C33098">
            <v>2015</v>
          </cell>
          <cell r="D33098" t="str">
            <v>700545  Registry</v>
          </cell>
          <cell r="E33098" t="str">
            <v>Informal Settlements</v>
          </cell>
          <cell r="F33098" t="str">
            <v>Water</v>
          </cell>
        </row>
        <row r="33099">
          <cell r="B33099">
            <v>9256.39</v>
          </cell>
          <cell r="C33099">
            <v>2015</v>
          </cell>
          <cell r="D33099" t="str">
            <v>700545  Registry</v>
          </cell>
          <cell r="E33099" t="str">
            <v>TOC</v>
          </cell>
          <cell r="F33099" t="str">
            <v>Water</v>
          </cell>
        </row>
        <row r="33100">
          <cell r="B33100">
            <v>9256.39</v>
          </cell>
          <cell r="C33100">
            <v>2015</v>
          </cell>
          <cell r="D33100" t="str">
            <v>700545  Registry</v>
          </cell>
          <cell r="E33100" t="str">
            <v>Planning &amp; Design</v>
          </cell>
          <cell r="F33100" t="str">
            <v>Water</v>
          </cell>
        </row>
        <row r="33101">
          <cell r="B33101">
            <v>9256.39</v>
          </cell>
          <cell r="C33101">
            <v>2015</v>
          </cell>
          <cell r="D33101" t="str">
            <v>700545  Registry</v>
          </cell>
          <cell r="E33101" t="str">
            <v>Informal Settlements</v>
          </cell>
          <cell r="F33101" t="str">
            <v>Water</v>
          </cell>
        </row>
        <row r="33102">
          <cell r="B33102">
            <v>9256.39</v>
          </cell>
          <cell r="C33102">
            <v>2015</v>
          </cell>
          <cell r="D33102" t="str">
            <v>700545  Registry</v>
          </cell>
          <cell r="E33102" t="str">
            <v>Logistics</v>
          </cell>
          <cell r="F33102" t="str">
            <v>Water</v>
          </cell>
        </row>
        <row r="33103">
          <cell r="B33103">
            <v>9256.39</v>
          </cell>
          <cell r="C33103">
            <v>2015</v>
          </cell>
          <cell r="D33103" t="str">
            <v>700545  Registry</v>
          </cell>
          <cell r="E33103" t="str">
            <v>District 7</v>
          </cell>
          <cell r="F33103" t="str">
            <v>Sewer</v>
          </cell>
        </row>
        <row r="33104">
          <cell r="B33104">
            <v>9256.39</v>
          </cell>
          <cell r="C33104">
            <v>2015</v>
          </cell>
          <cell r="D33104" t="str">
            <v>700545  Registry</v>
          </cell>
          <cell r="E33104" t="str">
            <v>District 7</v>
          </cell>
          <cell r="F33104" t="str">
            <v>Sewer</v>
          </cell>
        </row>
        <row r="33105">
          <cell r="B33105">
            <v>9256.39</v>
          </cell>
          <cell r="C33105">
            <v>2015</v>
          </cell>
          <cell r="D33105" t="str">
            <v>700545  Registry</v>
          </cell>
          <cell r="E33105" t="str">
            <v>District 7</v>
          </cell>
          <cell r="F33105" t="str">
            <v>Sewer</v>
          </cell>
        </row>
        <row r="33106">
          <cell r="B33106">
            <v>9256.39</v>
          </cell>
          <cell r="C33106">
            <v>2015</v>
          </cell>
          <cell r="D33106" t="str">
            <v>700545  Registry</v>
          </cell>
          <cell r="E33106" t="str">
            <v>District 7</v>
          </cell>
          <cell r="F33106" t="str">
            <v>Sewer</v>
          </cell>
        </row>
        <row r="33107">
          <cell r="B33107">
            <v>9256.39</v>
          </cell>
          <cell r="C33107">
            <v>2015</v>
          </cell>
          <cell r="D33107" t="str">
            <v>700545  Registry</v>
          </cell>
          <cell r="E33107" t="str">
            <v>District 7</v>
          </cell>
          <cell r="F33107" t="str">
            <v>Sewer</v>
          </cell>
        </row>
        <row r="33108">
          <cell r="B33108">
            <v>9256.39</v>
          </cell>
          <cell r="C33108">
            <v>2015</v>
          </cell>
          <cell r="D33108" t="str">
            <v>700545  Registry</v>
          </cell>
          <cell r="E33108" t="str">
            <v>District 7</v>
          </cell>
          <cell r="F33108" t="str">
            <v>Sewer</v>
          </cell>
        </row>
        <row r="33109">
          <cell r="B33109">
            <v>9256.39</v>
          </cell>
          <cell r="C33109">
            <v>2015</v>
          </cell>
          <cell r="D33109" t="str">
            <v>700545  Registry</v>
          </cell>
          <cell r="E33109" t="str">
            <v>District 6</v>
          </cell>
          <cell r="F33109" t="str">
            <v>Sewer</v>
          </cell>
        </row>
        <row r="33110">
          <cell r="B33110">
            <v>9256.39</v>
          </cell>
          <cell r="C33110">
            <v>2015</v>
          </cell>
          <cell r="D33110" t="str">
            <v>700545  Registry</v>
          </cell>
          <cell r="E33110" t="str">
            <v>District 6</v>
          </cell>
          <cell r="F33110" t="str">
            <v>Sewer</v>
          </cell>
        </row>
        <row r="33111">
          <cell r="B33111">
            <v>9256.39</v>
          </cell>
          <cell r="C33111">
            <v>2015</v>
          </cell>
          <cell r="D33111" t="str">
            <v>700545  Registry</v>
          </cell>
          <cell r="E33111" t="str">
            <v>District 6</v>
          </cell>
          <cell r="F33111" t="str">
            <v>Sewer</v>
          </cell>
        </row>
        <row r="33112">
          <cell r="B33112">
            <v>9256.39</v>
          </cell>
          <cell r="C33112">
            <v>2015</v>
          </cell>
          <cell r="D33112" t="str">
            <v>700545  Registry</v>
          </cell>
          <cell r="E33112" t="str">
            <v>District 6</v>
          </cell>
          <cell r="F33112" t="str">
            <v>Sewer</v>
          </cell>
        </row>
        <row r="33113">
          <cell r="B33113">
            <v>9256.39</v>
          </cell>
          <cell r="C33113">
            <v>2015</v>
          </cell>
          <cell r="D33113" t="str">
            <v>700545  Registry</v>
          </cell>
          <cell r="E33113" t="str">
            <v>District 6</v>
          </cell>
          <cell r="F33113" t="str">
            <v>Sewer</v>
          </cell>
        </row>
        <row r="33114">
          <cell r="B33114">
            <v>9256.39</v>
          </cell>
          <cell r="C33114">
            <v>2015</v>
          </cell>
          <cell r="D33114" t="str">
            <v>700545  Registry</v>
          </cell>
          <cell r="E33114" t="str">
            <v>District 6</v>
          </cell>
          <cell r="F33114" t="str">
            <v>Sewer</v>
          </cell>
        </row>
        <row r="33115">
          <cell r="B33115">
            <v>9256.39</v>
          </cell>
          <cell r="C33115">
            <v>2015</v>
          </cell>
          <cell r="D33115" t="str">
            <v>700545  Registry</v>
          </cell>
          <cell r="E33115" t="str">
            <v>District 7</v>
          </cell>
          <cell r="F33115" t="str">
            <v>Sewer</v>
          </cell>
        </row>
        <row r="33116">
          <cell r="B33116">
            <v>9256.39</v>
          </cell>
          <cell r="C33116">
            <v>2015</v>
          </cell>
          <cell r="D33116" t="str">
            <v>700545  Registry</v>
          </cell>
          <cell r="E33116" t="str">
            <v>District 7</v>
          </cell>
          <cell r="F33116" t="str">
            <v>Sewer</v>
          </cell>
        </row>
        <row r="33117">
          <cell r="B33117">
            <v>9256.39</v>
          </cell>
          <cell r="C33117">
            <v>2015</v>
          </cell>
          <cell r="D33117" t="str">
            <v>700545  Registry</v>
          </cell>
          <cell r="E33117" t="str">
            <v>District 7</v>
          </cell>
          <cell r="F33117" t="str">
            <v>Sewer</v>
          </cell>
        </row>
        <row r="33118">
          <cell r="B33118">
            <v>9256.39</v>
          </cell>
          <cell r="C33118">
            <v>2015</v>
          </cell>
          <cell r="D33118" t="str">
            <v>700545  Registry</v>
          </cell>
          <cell r="E33118" t="str">
            <v>District 7</v>
          </cell>
          <cell r="F33118" t="str">
            <v>Sewer</v>
          </cell>
        </row>
        <row r="33119">
          <cell r="B33119">
            <v>9256.39</v>
          </cell>
          <cell r="C33119">
            <v>2015</v>
          </cell>
          <cell r="D33119" t="str">
            <v>700545  Registry</v>
          </cell>
          <cell r="E33119" t="str">
            <v>District 7</v>
          </cell>
          <cell r="F33119" t="str">
            <v>Sewer</v>
          </cell>
        </row>
        <row r="33120">
          <cell r="B33120">
            <v>9256.39</v>
          </cell>
          <cell r="C33120">
            <v>2015</v>
          </cell>
          <cell r="D33120" t="str">
            <v>700545  Registry</v>
          </cell>
          <cell r="E33120" t="str">
            <v>District 4</v>
          </cell>
          <cell r="F33120" t="str">
            <v>Sewer</v>
          </cell>
        </row>
        <row r="33121">
          <cell r="B33121">
            <v>57689.93</v>
          </cell>
          <cell r="C33121">
            <v>2015</v>
          </cell>
          <cell r="D33121" t="str">
            <v>700575  Human Resources</v>
          </cell>
          <cell r="E33121" t="str">
            <v>District 8</v>
          </cell>
          <cell r="F33121" t="str">
            <v>Water</v>
          </cell>
        </row>
        <row r="33122">
          <cell r="B33122">
            <v>307680.67</v>
          </cell>
          <cell r="C33122">
            <v>2015</v>
          </cell>
          <cell r="D33122" t="str">
            <v>700575  Human Resources</v>
          </cell>
          <cell r="E33122" t="str">
            <v>District 8</v>
          </cell>
          <cell r="F33122" t="str">
            <v>Water</v>
          </cell>
        </row>
        <row r="33123">
          <cell r="B33123">
            <v>89740.1</v>
          </cell>
          <cell r="C33123">
            <v>2015</v>
          </cell>
          <cell r="D33123" t="str">
            <v>700575  Human Resources</v>
          </cell>
          <cell r="E33123" t="str">
            <v>District 6</v>
          </cell>
          <cell r="F33123" t="str">
            <v>Water</v>
          </cell>
        </row>
        <row r="33124">
          <cell r="B33124">
            <v>51280.02</v>
          </cell>
          <cell r="C33124">
            <v>2015</v>
          </cell>
          <cell r="D33124" t="str">
            <v>700575  Human Resources</v>
          </cell>
          <cell r="E33124" t="str">
            <v>District 3</v>
          </cell>
          <cell r="F33124" t="str">
            <v>Water</v>
          </cell>
        </row>
        <row r="33125">
          <cell r="B33125">
            <v>51280.02</v>
          </cell>
          <cell r="C33125">
            <v>2015</v>
          </cell>
          <cell r="D33125" t="str">
            <v>700575  Human Resources</v>
          </cell>
          <cell r="E33125" t="str">
            <v>District 3</v>
          </cell>
          <cell r="F33125" t="str">
            <v>Water</v>
          </cell>
        </row>
        <row r="33126">
          <cell r="B33126">
            <v>6409.94</v>
          </cell>
          <cell r="C33126">
            <v>2015</v>
          </cell>
          <cell r="D33126" t="str">
            <v>700575  Human Resources</v>
          </cell>
          <cell r="E33126" t="str">
            <v>District 3</v>
          </cell>
          <cell r="F33126" t="str">
            <v>Water</v>
          </cell>
        </row>
        <row r="33127">
          <cell r="B33127">
            <v>205120.47</v>
          </cell>
          <cell r="C33127">
            <v>2015</v>
          </cell>
          <cell r="D33127" t="str">
            <v>700575  Human Resources</v>
          </cell>
          <cell r="E33127" t="str">
            <v>District 3</v>
          </cell>
          <cell r="F33127" t="str">
            <v>Water</v>
          </cell>
        </row>
        <row r="33128">
          <cell r="B33128">
            <v>6409.94</v>
          </cell>
          <cell r="C33128">
            <v>2015</v>
          </cell>
          <cell r="D33128" t="str">
            <v>700575  Human Resources</v>
          </cell>
          <cell r="E33128" t="str">
            <v>District 4</v>
          </cell>
          <cell r="F33128" t="str">
            <v>Water</v>
          </cell>
        </row>
        <row r="33129">
          <cell r="B33129">
            <v>141020.03</v>
          </cell>
          <cell r="C33129">
            <v>2015</v>
          </cell>
          <cell r="D33129" t="str">
            <v>700575  Human Resources</v>
          </cell>
          <cell r="E33129" t="str">
            <v>District 4</v>
          </cell>
          <cell r="F33129" t="str">
            <v>Water</v>
          </cell>
        </row>
        <row r="33130">
          <cell r="B33130">
            <v>333320.71999999997</v>
          </cell>
          <cell r="C33130">
            <v>2015</v>
          </cell>
          <cell r="D33130" t="str">
            <v>700575  Human Resources</v>
          </cell>
          <cell r="E33130" t="str">
            <v>District 4</v>
          </cell>
          <cell r="F33130" t="str">
            <v>Water</v>
          </cell>
        </row>
        <row r="33131">
          <cell r="B33131">
            <v>282040.53999999998</v>
          </cell>
          <cell r="C33131">
            <v>2015</v>
          </cell>
          <cell r="D33131" t="str">
            <v>700575  Human Resources</v>
          </cell>
          <cell r="E33131" t="str">
            <v>District 4</v>
          </cell>
          <cell r="F33131" t="str">
            <v>Water</v>
          </cell>
        </row>
        <row r="33132">
          <cell r="B33132">
            <v>153840.20000000001</v>
          </cell>
          <cell r="C33132">
            <v>2015</v>
          </cell>
          <cell r="D33132" t="str">
            <v>700575  Human Resources</v>
          </cell>
          <cell r="E33132" t="str">
            <v>District 4</v>
          </cell>
          <cell r="F33132" t="str">
            <v>Water</v>
          </cell>
        </row>
        <row r="33133">
          <cell r="B33133">
            <v>6409.94</v>
          </cell>
          <cell r="C33133">
            <v>2015</v>
          </cell>
          <cell r="D33133" t="str">
            <v>700575  Human Resources</v>
          </cell>
          <cell r="E33133" t="str">
            <v>District 8</v>
          </cell>
          <cell r="F33133" t="str">
            <v>Water</v>
          </cell>
        </row>
        <row r="33134">
          <cell r="B33134">
            <v>6409.94</v>
          </cell>
          <cell r="C33134">
            <v>2015</v>
          </cell>
          <cell r="D33134" t="str">
            <v>700575  Human Resources</v>
          </cell>
          <cell r="E33134" t="str">
            <v>District 8</v>
          </cell>
          <cell r="F33134" t="str">
            <v>Water</v>
          </cell>
        </row>
        <row r="33135">
          <cell r="B33135">
            <v>19229.830000000002</v>
          </cell>
          <cell r="C33135">
            <v>2015</v>
          </cell>
          <cell r="D33135" t="str">
            <v>700575  Human Resources</v>
          </cell>
          <cell r="E33135" t="str">
            <v>District 6</v>
          </cell>
          <cell r="F33135" t="str">
            <v>Water</v>
          </cell>
        </row>
        <row r="33136">
          <cell r="B33136">
            <v>262810.34999999998</v>
          </cell>
          <cell r="C33136">
            <v>2015</v>
          </cell>
          <cell r="D33136" t="str">
            <v>700575  Human Resources</v>
          </cell>
          <cell r="E33136" t="str">
            <v>District 6</v>
          </cell>
          <cell r="F33136" t="str">
            <v>Water</v>
          </cell>
        </row>
        <row r="33137">
          <cell r="B33137">
            <v>12820.08</v>
          </cell>
          <cell r="C33137">
            <v>2015</v>
          </cell>
          <cell r="D33137" t="str">
            <v>700575  Human Resources</v>
          </cell>
          <cell r="E33137" t="str">
            <v>District 6</v>
          </cell>
          <cell r="F33137" t="str">
            <v>Water</v>
          </cell>
        </row>
        <row r="33138">
          <cell r="B33138">
            <v>76920.179999999993</v>
          </cell>
          <cell r="C33138">
            <v>2015</v>
          </cell>
          <cell r="D33138" t="str">
            <v>700575  Human Resources</v>
          </cell>
          <cell r="E33138" t="str">
            <v>District 6</v>
          </cell>
          <cell r="F33138" t="str">
            <v>Water</v>
          </cell>
        </row>
        <row r="33139">
          <cell r="B33139">
            <v>237170.47</v>
          </cell>
          <cell r="C33139">
            <v>2015</v>
          </cell>
          <cell r="D33139" t="str">
            <v>700575  Human Resources</v>
          </cell>
          <cell r="E33139" t="str">
            <v>District 6</v>
          </cell>
          <cell r="F33139" t="str">
            <v>Water</v>
          </cell>
        </row>
        <row r="33140">
          <cell r="B33140">
            <v>301270.69</v>
          </cell>
          <cell r="C33140">
            <v>2015</v>
          </cell>
          <cell r="D33140" t="str">
            <v>700575  Human Resources</v>
          </cell>
          <cell r="E33140" t="str">
            <v>District 6</v>
          </cell>
          <cell r="F33140" t="str">
            <v>Water</v>
          </cell>
        </row>
        <row r="33141">
          <cell r="B33141">
            <v>141020.03</v>
          </cell>
          <cell r="C33141">
            <v>2015</v>
          </cell>
          <cell r="D33141" t="str">
            <v>700575  Human Resources</v>
          </cell>
          <cell r="E33141" t="str">
            <v>District 8</v>
          </cell>
          <cell r="F33141" t="str">
            <v>Water</v>
          </cell>
        </row>
        <row r="33142">
          <cell r="B33142">
            <v>615361.23</v>
          </cell>
          <cell r="C33142">
            <v>2015</v>
          </cell>
          <cell r="D33142" t="str">
            <v>700575  Human Resources</v>
          </cell>
          <cell r="E33142" t="str">
            <v>District 8</v>
          </cell>
          <cell r="F33142" t="str">
            <v>Water</v>
          </cell>
        </row>
        <row r="33143">
          <cell r="B33143">
            <v>6409.94</v>
          </cell>
          <cell r="C33143">
            <v>2015</v>
          </cell>
          <cell r="D33143" t="str">
            <v>700575  Human Resources</v>
          </cell>
          <cell r="E33143" t="str">
            <v>District 8</v>
          </cell>
          <cell r="F33143" t="str">
            <v>Water</v>
          </cell>
        </row>
        <row r="33144">
          <cell r="B33144">
            <v>19229.830000000002</v>
          </cell>
          <cell r="C33144">
            <v>2015</v>
          </cell>
          <cell r="D33144" t="str">
            <v>700575  Human Resources</v>
          </cell>
          <cell r="E33144" t="str">
            <v>District 8</v>
          </cell>
          <cell r="F33144" t="str">
            <v>Water</v>
          </cell>
        </row>
        <row r="33145">
          <cell r="B33145">
            <v>679461.39</v>
          </cell>
          <cell r="C33145">
            <v>2015</v>
          </cell>
          <cell r="D33145" t="str">
            <v>700575  Human Resources</v>
          </cell>
          <cell r="E33145" t="str">
            <v>District 8</v>
          </cell>
          <cell r="F33145" t="str">
            <v>Water</v>
          </cell>
        </row>
        <row r="33146">
          <cell r="B33146">
            <v>217940.42</v>
          </cell>
          <cell r="C33146">
            <v>2015</v>
          </cell>
          <cell r="D33146" t="str">
            <v>700575  Human Resources</v>
          </cell>
          <cell r="E33146" t="str">
            <v>District 8</v>
          </cell>
          <cell r="F33146" t="str">
            <v>Water</v>
          </cell>
        </row>
        <row r="33147">
          <cell r="B33147">
            <v>2608875.4300000002</v>
          </cell>
          <cell r="C33147">
            <v>2015</v>
          </cell>
          <cell r="D33147" t="str">
            <v>700575  Human Resources</v>
          </cell>
          <cell r="E33147" t="str">
            <v>District 8</v>
          </cell>
          <cell r="F33147" t="str">
            <v>Water</v>
          </cell>
        </row>
        <row r="33148">
          <cell r="B33148">
            <v>51280.02</v>
          </cell>
          <cell r="C33148">
            <v>2015</v>
          </cell>
          <cell r="D33148" t="str">
            <v>700575  Human Resources</v>
          </cell>
          <cell r="E33148" t="str">
            <v>District 6</v>
          </cell>
          <cell r="F33148" t="str">
            <v>Water</v>
          </cell>
        </row>
        <row r="33149">
          <cell r="B33149">
            <v>44870.18</v>
          </cell>
          <cell r="C33149">
            <v>2015</v>
          </cell>
          <cell r="D33149" t="str">
            <v>700575  Human Resources</v>
          </cell>
          <cell r="E33149" t="str">
            <v>Informal Settlements</v>
          </cell>
          <cell r="F33149" t="str">
            <v>Sewer</v>
          </cell>
        </row>
        <row r="33150">
          <cell r="B33150">
            <v>480750.97</v>
          </cell>
          <cell r="C33150">
            <v>2015</v>
          </cell>
          <cell r="D33150" t="str">
            <v>700575  Human Resources</v>
          </cell>
          <cell r="E33150" t="str">
            <v>District 1</v>
          </cell>
          <cell r="F33150" t="str">
            <v>Sewer</v>
          </cell>
        </row>
        <row r="33151">
          <cell r="B33151">
            <v>307680.67</v>
          </cell>
          <cell r="C33151">
            <v>2015</v>
          </cell>
          <cell r="D33151" t="str">
            <v>700575  Human Resources</v>
          </cell>
          <cell r="E33151" t="str">
            <v>District 7</v>
          </cell>
          <cell r="F33151" t="str">
            <v>Sewer</v>
          </cell>
        </row>
        <row r="33152">
          <cell r="B33152">
            <v>76920.179999999993</v>
          </cell>
          <cell r="C33152">
            <v>2015</v>
          </cell>
          <cell r="D33152" t="str">
            <v>700575  Human Resources</v>
          </cell>
          <cell r="E33152" t="str">
            <v>District 6</v>
          </cell>
          <cell r="F33152" t="str">
            <v>Sewer</v>
          </cell>
        </row>
        <row r="33153">
          <cell r="B33153">
            <v>6409.94</v>
          </cell>
          <cell r="C33153">
            <v>2015</v>
          </cell>
          <cell r="D33153" t="str">
            <v>700575  Human Resources</v>
          </cell>
          <cell r="E33153" t="str">
            <v>TOC</v>
          </cell>
          <cell r="F33153" t="str">
            <v>Sewer</v>
          </cell>
        </row>
        <row r="33154">
          <cell r="B33154">
            <v>198710.46</v>
          </cell>
          <cell r="C33154">
            <v>2015</v>
          </cell>
          <cell r="D33154" t="str">
            <v>700575  Human Resources</v>
          </cell>
          <cell r="E33154" t="str">
            <v>District 3</v>
          </cell>
          <cell r="F33154" t="str">
            <v>Sewer</v>
          </cell>
        </row>
        <row r="33155">
          <cell r="B33155">
            <v>314090.65999999997</v>
          </cell>
          <cell r="C33155">
            <v>2015</v>
          </cell>
          <cell r="D33155" t="str">
            <v>700575  Human Resources</v>
          </cell>
          <cell r="E33155" t="str">
            <v>District 4</v>
          </cell>
          <cell r="F33155" t="str">
            <v>Sewer</v>
          </cell>
        </row>
        <row r="33156">
          <cell r="B33156">
            <v>237170.47</v>
          </cell>
          <cell r="C33156">
            <v>2015</v>
          </cell>
          <cell r="D33156" t="str">
            <v>700575  Human Resources</v>
          </cell>
          <cell r="E33156" t="str">
            <v>District 4</v>
          </cell>
          <cell r="F33156" t="str">
            <v>Sewer</v>
          </cell>
        </row>
        <row r="33157">
          <cell r="B33157">
            <v>147430.44</v>
          </cell>
          <cell r="C33157">
            <v>2015</v>
          </cell>
          <cell r="D33157" t="str">
            <v>700575  Human Resources</v>
          </cell>
          <cell r="E33157" t="str">
            <v>District 4</v>
          </cell>
          <cell r="F33157" t="str">
            <v>Sewer</v>
          </cell>
        </row>
        <row r="33158">
          <cell r="B33158">
            <v>134610.19</v>
          </cell>
          <cell r="C33158">
            <v>2015</v>
          </cell>
          <cell r="D33158" t="str">
            <v>700575  Human Resources</v>
          </cell>
          <cell r="E33158" t="str">
            <v>District 7</v>
          </cell>
          <cell r="F33158" t="str">
            <v>Sewer</v>
          </cell>
        </row>
        <row r="33159">
          <cell r="B33159">
            <v>64100.19</v>
          </cell>
          <cell r="C33159">
            <v>2015</v>
          </cell>
          <cell r="D33159" t="str">
            <v>700575  Human Resources</v>
          </cell>
          <cell r="E33159" t="str">
            <v>District 6</v>
          </cell>
          <cell r="F33159" t="str">
            <v>Sewer</v>
          </cell>
        </row>
        <row r="33160">
          <cell r="B33160">
            <v>64100.19</v>
          </cell>
          <cell r="C33160">
            <v>2015</v>
          </cell>
          <cell r="D33160" t="str">
            <v>700575  Human Resources</v>
          </cell>
          <cell r="E33160" t="str">
            <v>District 6</v>
          </cell>
          <cell r="F33160" t="str">
            <v>Sewer</v>
          </cell>
        </row>
        <row r="33161">
          <cell r="B33161">
            <v>185890.52</v>
          </cell>
          <cell r="C33161">
            <v>2015</v>
          </cell>
          <cell r="D33161" t="str">
            <v>700575  Human Resources</v>
          </cell>
          <cell r="E33161" t="str">
            <v>District 6</v>
          </cell>
          <cell r="F33161" t="str">
            <v>Sewer</v>
          </cell>
        </row>
        <row r="33162">
          <cell r="B33162">
            <v>6409.94</v>
          </cell>
          <cell r="C33162">
            <v>2015</v>
          </cell>
          <cell r="D33162" t="str">
            <v>700575  Human Resources</v>
          </cell>
          <cell r="E33162" t="str">
            <v>District 7</v>
          </cell>
          <cell r="F33162" t="str">
            <v>Sewer</v>
          </cell>
        </row>
        <row r="33163">
          <cell r="B33163">
            <v>64100.19</v>
          </cell>
          <cell r="C33163">
            <v>2015</v>
          </cell>
          <cell r="D33163" t="str">
            <v>700575  Human Resources</v>
          </cell>
          <cell r="E33163" t="str">
            <v>Logistics</v>
          </cell>
          <cell r="F33163" t="str">
            <v>Water</v>
          </cell>
        </row>
        <row r="33164">
          <cell r="B33164">
            <v>147430.44</v>
          </cell>
          <cell r="C33164">
            <v>2015</v>
          </cell>
          <cell r="D33164" t="str">
            <v>700575  Human Resources</v>
          </cell>
          <cell r="E33164" t="str">
            <v>Informal Settlements</v>
          </cell>
          <cell r="F33164" t="str">
            <v>Water</v>
          </cell>
        </row>
        <row r="33165">
          <cell r="B33165">
            <v>378190.58</v>
          </cell>
          <cell r="C33165">
            <v>2015</v>
          </cell>
          <cell r="D33165" t="str">
            <v>700575  Human Resources</v>
          </cell>
          <cell r="E33165" t="str">
            <v>TOC</v>
          </cell>
          <cell r="F33165" t="str">
            <v>Water</v>
          </cell>
        </row>
        <row r="33166">
          <cell r="B33166">
            <v>166660.29</v>
          </cell>
          <cell r="C33166">
            <v>2015</v>
          </cell>
          <cell r="D33166" t="str">
            <v>700575  Human Resources</v>
          </cell>
          <cell r="E33166" t="str">
            <v>Informal Settlements</v>
          </cell>
          <cell r="F33166" t="str">
            <v>Water</v>
          </cell>
        </row>
        <row r="33167">
          <cell r="B33167">
            <v>173070.4</v>
          </cell>
          <cell r="C33167">
            <v>2015</v>
          </cell>
          <cell r="D33167" t="str">
            <v>700575  Human Resources</v>
          </cell>
          <cell r="E33167" t="str">
            <v>TOC</v>
          </cell>
          <cell r="F33167" t="str">
            <v>Water</v>
          </cell>
        </row>
        <row r="33168">
          <cell r="B33168">
            <v>89740.1</v>
          </cell>
          <cell r="C33168">
            <v>2015</v>
          </cell>
          <cell r="D33168" t="str">
            <v>700575  Human Resources</v>
          </cell>
          <cell r="E33168" t="str">
            <v>Logistics</v>
          </cell>
          <cell r="F33168" t="str">
            <v>Water</v>
          </cell>
        </row>
        <row r="33169">
          <cell r="B33169">
            <v>166660.29</v>
          </cell>
          <cell r="C33169">
            <v>2015</v>
          </cell>
          <cell r="D33169" t="str">
            <v>700575  Human Resources</v>
          </cell>
          <cell r="E33169" t="str">
            <v>Logistics</v>
          </cell>
          <cell r="F33169" t="str">
            <v>Water</v>
          </cell>
        </row>
        <row r="33170">
          <cell r="B33170">
            <v>320500.64</v>
          </cell>
          <cell r="C33170">
            <v>2015</v>
          </cell>
          <cell r="D33170" t="str">
            <v>700575  Human Resources</v>
          </cell>
          <cell r="E33170" t="str">
            <v>Logistics</v>
          </cell>
          <cell r="F33170" t="str">
            <v>Water</v>
          </cell>
        </row>
        <row r="33171">
          <cell r="B33171">
            <v>115380.26</v>
          </cell>
          <cell r="C33171">
            <v>2015</v>
          </cell>
          <cell r="D33171" t="str">
            <v>700575  Human Resources</v>
          </cell>
          <cell r="E33171" t="str">
            <v>Logistics</v>
          </cell>
          <cell r="F33171" t="str">
            <v>Water</v>
          </cell>
        </row>
        <row r="33172">
          <cell r="B33172">
            <v>211530.23</v>
          </cell>
          <cell r="C33172">
            <v>2015</v>
          </cell>
          <cell r="D33172" t="str">
            <v>700575  Human Resources</v>
          </cell>
          <cell r="E33172" t="str">
            <v>Logistics</v>
          </cell>
          <cell r="F33172" t="str">
            <v>Water</v>
          </cell>
        </row>
        <row r="33173">
          <cell r="B33173">
            <v>57689.93</v>
          </cell>
          <cell r="C33173">
            <v>2015</v>
          </cell>
          <cell r="D33173" t="str">
            <v>700575  Human Resources</v>
          </cell>
          <cell r="E33173" t="str">
            <v>District 1</v>
          </cell>
          <cell r="F33173" t="str">
            <v>Water</v>
          </cell>
        </row>
        <row r="33174">
          <cell r="B33174">
            <v>121790.21</v>
          </cell>
          <cell r="C33174">
            <v>2015</v>
          </cell>
          <cell r="D33174" t="str">
            <v>700575  Human Resources</v>
          </cell>
          <cell r="E33174" t="str">
            <v>District 1</v>
          </cell>
          <cell r="F33174" t="str">
            <v>Water</v>
          </cell>
        </row>
        <row r="33175">
          <cell r="B33175">
            <v>493571.15</v>
          </cell>
          <cell r="C33175">
            <v>2015</v>
          </cell>
          <cell r="D33175" t="str">
            <v>700575  Human Resources</v>
          </cell>
          <cell r="E33175" t="str">
            <v>District 1</v>
          </cell>
          <cell r="F33175" t="str">
            <v>Water</v>
          </cell>
        </row>
        <row r="33176">
          <cell r="B33176">
            <v>9237.08</v>
          </cell>
          <cell r="C33176">
            <v>2015</v>
          </cell>
          <cell r="D33176" t="str">
            <v>700030  Budgets</v>
          </cell>
          <cell r="E33176" t="str">
            <v>District 4</v>
          </cell>
          <cell r="F33176" t="str">
            <v>Water</v>
          </cell>
        </row>
        <row r="33177">
          <cell r="B33177">
            <v>20345.3</v>
          </cell>
          <cell r="C33177">
            <v>2015</v>
          </cell>
          <cell r="D33177" t="str">
            <v>700030  Budgets</v>
          </cell>
          <cell r="E33177" t="str">
            <v>District 4</v>
          </cell>
          <cell r="F33177" t="str">
            <v>Water</v>
          </cell>
        </row>
        <row r="33178">
          <cell r="B33178">
            <v>12013.83</v>
          </cell>
          <cell r="C33178">
            <v>2015</v>
          </cell>
          <cell r="D33178" t="str">
            <v>700030  Budgets</v>
          </cell>
          <cell r="E33178" t="str">
            <v>District 4</v>
          </cell>
          <cell r="F33178" t="str">
            <v>Water</v>
          </cell>
        </row>
        <row r="33179">
          <cell r="B33179">
            <v>5635.95</v>
          </cell>
          <cell r="C33179">
            <v>2015</v>
          </cell>
          <cell r="D33179" t="str">
            <v>700030  Budgets</v>
          </cell>
          <cell r="E33179" t="str">
            <v>District 4</v>
          </cell>
          <cell r="F33179" t="str">
            <v>Water</v>
          </cell>
        </row>
        <row r="33180">
          <cell r="B33180">
            <v>13886.23</v>
          </cell>
          <cell r="C33180">
            <v>2015</v>
          </cell>
          <cell r="D33180" t="str">
            <v>700030  Budgets</v>
          </cell>
          <cell r="E33180" t="str">
            <v>District 4</v>
          </cell>
          <cell r="F33180" t="str">
            <v>Water</v>
          </cell>
        </row>
        <row r="33181">
          <cell r="B33181">
            <v>5737.92</v>
          </cell>
          <cell r="C33181">
            <v>2015</v>
          </cell>
          <cell r="D33181" t="str">
            <v>700030  Budgets</v>
          </cell>
          <cell r="E33181" t="str">
            <v>District 4</v>
          </cell>
          <cell r="F33181" t="str">
            <v>Water</v>
          </cell>
        </row>
        <row r="33182">
          <cell r="B33182">
            <v>10443.49</v>
          </cell>
          <cell r="C33182">
            <v>2015</v>
          </cell>
          <cell r="D33182" t="str">
            <v>700030  Budgets</v>
          </cell>
          <cell r="E33182" t="str">
            <v>District 3</v>
          </cell>
          <cell r="F33182" t="str">
            <v>Water</v>
          </cell>
        </row>
        <row r="33183">
          <cell r="B33183">
            <v>5712.69</v>
          </cell>
          <cell r="C33183">
            <v>2015</v>
          </cell>
          <cell r="D33183" t="str">
            <v>700030  Budgets</v>
          </cell>
          <cell r="E33183" t="str">
            <v>District 3</v>
          </cell>
          <cell r="F33183" t="str">
            <v>Water</v>
          </cell>
        </row>
        <row r="33184">
          <cell r="B33184">
            <v>12841.48</v>
          </cell>
          <cell r="C33184">
            <v>2015</v>
          </cell>
          <cell r="D33184" t="str">
            <v>700030  Budgets</v>
          </cell>
          <cell r="E33184" t="str">
            <v>District 3</v>
          </cell>
          <cell r="F33184" t="str">
            <v>Water</v>
          </cell>
        </row>
        <row r="33185">
          <cell r="B33185">
            <v>6236.55</v>
          </cell>
          <cell r="C33185">
            <v>2015</v>
          </cell>
          <cell r="D33185" t="str">
            <v>700030  Budgets</v>
          </cell>
          <cell r="E33185" t="str">
            <v>District 3</v>
          </cell>
          <cell r="F33185" t="str">
            <v>Water</v>
          </cell>
        </row>
        <row r="33186">
          <cell r="B33186">
            <v>9533.0300000000007</v>
          </cell>
          <cell r="C33186">
            <v>2015</v>
          </cell>
          <cell r="D33186" t="str">
            <v>700030  Budgets</v>
          </cell>
          <cell r="E33186" t="str">
            <v>District 6</v>
          </cell>
          <cell r="F33186" t="str">
            <v>Water</v>
          </cell>
        </row>
        <row r="33187">
          <cell r="B33187">
            <v>14128.04</v>
          </cell>
          <cell r="C33187">
            <v>2015</v>
          </cell>
          <cell r="D33187" t="str">
            <v>700030  Budgets</v>
          </cell>
          <cell r="E33187" t="str">
            <v>District 8</v>
          </cell>
          <cell r="F33187" t="str">
            <v>Water</v>
          </cell>
        </row>
        <row r="33188">
          <cell r="B33188">
            <v>6307.35</v>
          </cell>
          <cell r="C33188">
            <v>2015</v>
          </cell>
          <cell r="D33188" t="str">
            <v>700030  Budgets</v>
          </cell>
          <cell r="E33188" t="str">
            <v>District 8</v>
          </cell>
          <cell r="F33188" t="str">
            <v>Water</v>
          </cell>
        </row>
        <row r="33189">
          <cell r="B33189">
            <v>7879.28</v>
          </cell>
          <cell r="C33189">
            <v>2015</v>
          </cell>
          <cell r="D33189" t="str">
            <v>700030  Budgets</v>
          </cell>
          <cell r="E33189" t="str">
            <v>District 6</v>
          </cell>
          <cell r="F33189" t="str">
            <v>Water</v>
          </cell>
        </row>
        <row r="33190">
          <cell r="B33190">
            <v>5635.95</v>
          </cell>
          <cell r="C33190">
            <v>2015</v>
          </cell>
          <cell r="D33190" t="str">
            <v>700030  Budgets</v>
          </cell>
          <cell r="E33190" t="str">
            <v>TOC</v>
          </cell>
          <cell r="F33190" t="str">
            <v>Water</v>
          </cell>
        </row>
        <row r="33191">
          <cell r="B33191">
            <v>5634.46</v>
          </cell>
          <cell r="C33191">
            <v>2015</v>
          </cell>
          <cell r="D33191" t="str">
            <v>700030  Budgets</v>
          </cell>
          <cell r="E33191" t="str">
            <v>District 1</v>
          </cell>
          <cell r="F33191" t="str">
            <v>Water</v>
          </cell>
        </row>
        <row r="33192">
          <cell r="B33192">
            <v>11291.39</v>
          </cell>
          <cell r="C33192">
            <v>2015</v>
          </cell>
          <cell r="D33192" t="str">
            <v>700030  Budgets</v>
          </cell>
          <cell r="E33192" t="str">
            <v>District 1</v>
          </cell>
          <cell r="F33192" t="str">
            <v>Water</v>
          </cell>
        </row>
        <row r="33193">
          <cell r="B33193">
            <v>5647.82</v>
          </cell>
          <cell r="C33193">
            <v>2015</v>
          </cell>
          <cell r="D33193" t="str">
            <v>700030  Budgets</v>
          </cell>
          <cell r="E33193" t="str">
            <v>District 1</v>
          </cell>
          <cell r="F33193" t="str">
            <v>Water</v>
          </cell>
        </row>
        <row r="33194">
          <cell r="B33194">
            <v>13635.22</v>
          </cell>
          <cell r="C33194">
            <v>2015</v>
          </cell>
          <cell r="D33194" t="str">
            <v>700030  Budgets</v>
          </cell>
          <cell r="E33194" t="str">
            <v>District 1</v>
          </cell>
          <cell r="F33194" t="str">
            <v>Water</v>
          </cell>
        </row>
        <row r="33195">
          <cell r="B33195">
            <v>10662.83</v>
          </cell>
          <cell r="C33195">
            <v>2015</v>
          </cell>
          <cell r="D33195" t="str">
            <v>700030  Budgets</v>
          </cell>
          <cell r="E33195" t="str">
            <v>District 1</v>
          </cell>
          <cell r="F33195" t="str">
            <v>Water</v>
          </cell>
        </row>
        <row r="33196">
          <cell r="B33196">
            <v>9575.42</v>
          </cell>
          <cell r="C33196">
            <v>2015</v>
          </cell>
          <cell r="D33196" t="str">
            <v>700030  Budgets</v>
          </cell>
          <cell r="E33196" t="str">
            <v>Logistics</v>
          </cell>
          <cell r="F33196" t="str">
            <v>Water</v>
          </cell>
        </row>
        <row r="33197">
          <cell r="B33197">
            <v>7161.64</v>
          </cell>
          <cell r="C33197">
            <v>2015</v>
          </cell>
          <cell r="D33197" t="str">
            <v>700030  Budgets</v>
          </cell>
          <cell r="E33197" t="str">
            <v>Logistics</v>
          </cell>
          <cell r="F33197" t="str">
            <v>Water</v>
          </cell>
        </row>
        <row r="33198">
          <cell r="B33198">
            <v>8471.7900000000009</v>
          </cell>
          <cell r="C33198">
            <v>2015</v>
          </cell>
          <cell r="D33198" t="str">
            <v>700030  Budgets</v>
          </cell>
          <cell r="E33198" t="str">
            <v>Logistics</v>
          </cell>
          <cell r="F33198" t="str">
            <v>Water</v>
          </cell>
        </row>
        <row r="33199">
          <cell r="B33199">
            <v>7164.58</v>
          </cell>
          <cell r="C33199">
            <v>2015</v>
          </cell>
          <cell r="D33199" t="str">
            <v>700030  Budgets</v>
          </cell>
          <cell r="E33199" t="str">
            <v>Logistics</v>
          </cell>
          <cell r="F33199" t="str">
            <v>Water</v>
          </cell>
        </row>
        <row r="33200">
          <cell r="B33200">
            <v>10856.34</v>
          </cell>
          <cell r="C33200">
            <v>2015</v>
          </cell>
          <cell r="D33200" t="str">
            <v>700030  Budgets</v>
          </cell>
          <cell r="E33200" t="str">
            <v>Logistics</v>
          </cell>
          <cell r="F33200" t="str">
            <v>Water</v>
          </cell>
        </row>
        <row r="33201">
          <cell r="B33201">
            <v>7123.03</v>
          </cell>
          <cell r="C33201">
            <v>2015</v>
          </cell>
          <cell r="D33201" t="str">
            <v>700030  Budgets</v>
          </cell>
          <cell r="E33201" t="str">
            <v>Logistics</v>
          </cell>
          <cell r="F33201" t="str">
            <v>Water</v>
          </cell>
        </row>
        <row r="33202">
          <cell r="B33202">
            <v>5747.49</v>
          </cell>
          <cell r="C33202">
            <v>2015</v>
          </cell>
          <cell r="D33202" t="str">
            <v>700030  Budgets</v>
          </cell>
          <cell r="E33202" t="str">
            <v>District 8</v>
          </cell>
          <cell r="F33202" t="str">
            <v>Water</v>
          </cell>
        </row>
        <row r="33203">
          <cell r="B33203">
            <v>5634.46</v>
          </cell>
          <cell r="C33203">
            <v>2015</v>
          </cell>
          <cell r="D33203" t="str">
            <v>700030  Budgets</v>
          </cell>
          <cell r="E33203" t="e">
            <v>#N/A</v>
          </cell>
          <cell r="F33203" t="str">
            <v>Sewer</v>
          </cell>
        </row>
        <row r="33204">
          <cell r="B33204">
            <v>5634.46</v>
          </cell>
          <cell r="C33204">
            <v>2015</v>
          </cell>
          <cell r="D33204" t="str">
            <v>700030  Budgets</v>
          </cell>
          <cell r="E33204" t="e">
            <v>#N/A</v>
          </cell>
          <cell r="F33204" t="str">
            <v>Sewer</v>
          </cell>
        </row>
        <row r="33205">
          <cell r="B33205">
            <v>5644.85</v>
          </cell>
          <cell r="C33205">
            <v>2015</v>
          </cell>
          <cell r="D33205" t="str">
            <v>700030  Budgets</v>
          </cell>
          <cell r="E33205" t="str">
            <v>District 8</v>
          </cell>
          <cell r="F33205" t="str">
            <v>Water</v>
          </cell>
        </row>
        <row r="33206">
          <cell r="B33206">
            <v>5634.46</v>
          </cell>
          <cell r="C33206">
            <v>2015</v>
          </cell>
          <cell r="D33206" t="str">
            <v>700030  Budgets</v>
          </cell>
          <cell r="E33206" t="str">
            <v>District 8</v>
          </cell>
          <cell r="F33206" t="str">
            <v>Water</v>
          </cell>
        </row>
        <row r="33207">
          <cell r="B33207">
            <v>35076.019999999997</v>
          </cell>
          <cell r="C33207">
            <v>2015</v>
          </cell>
          <cell r="D33207" t="str">
            <v>700030  Budgets</v>
          </cell>
          <cell r="E33207" t="str">
            <v>District 8</v>
          </cell>
          <cell r="F33207" t="str">
            <v>Water</v>
          </cell>
        </row>
        <row r="33208">
          <cell r="B33208">
            <v>9371.4599999999991</v>
          </cell>
          <cell r="C33208">
            <v>2015</v>
          </cell>
          <cell r="D33208" t="str">
            <v>700030  Budgets</v>
          </cell>
          <cell r="E33208" t="str">
            <v>District 8</v>
          </cell>
          <cell r="F33208" t="str">
            <v>Water</v>
          </cell>
        </row>
        <row r="33209">
          <cell r="B33209">
            <v>5643.37</v>
          </cell>
          <cell r="C33209">
            <v>2015</v>
          </cell>
          <cell r="D33209" t="str">
            <v>700030  Budgets</v>
          </cell>
          <cell r="E33209" t="str">
            <v>District 8</v>
          </cell>
          <cell r="F33209" t="str">
            <v>Water</v>
          </cell>
        </row>
        <row r="33210">
          <cell r="B33210">
            <v>8191</v>
          </cell>
          <cell r="C33210">
            <v>2015</v>
          </cell>
          <cell r="D33210" t="str">
            <v>700030  Budgets</v>
          </cell>
          <cell r="E33210" t="str">
            <v>District 8</v>
          </cell>
          <cell r="F33210" t="str">
            <v>Water</v>
          </cell>
        </row>
        <row r="33211">
          <cell r="B33211">
            <v>13398.91</v>
          </cell>
          <cell r="C33211">
            <v>2015</v>
          </cell>
          <cell r="D33211" t="str">
            <v>700030  Budgets</v>
          </cell>
          <cell r="E33211" t="str">
            <v>District 8</v>
          </cell>
          <cell r="F33211" t="str">
            <v>Water</v>
          </cell>
        </row>
        <row r="33212">
          <cell r="B33212">
            <v>9999.4500000000007</v>
          </cell>
          <cell r="C33212">
            <v>2015</v>
          </cell>
          <cell r="D33212" t="str">
            <v>700030  Budgets</v>
          </cell>
          <cell r="E33212" t="str">
            <v>District 8</v>
          </cell>
          <cell r="F33212" t="str">
            <v>Water</v>
          </cell>
        </row>
        <row r="33213">
          <cell r="B33213">
            <v>5706.74</v>
          </cell>
          <cell r="C33213">
            <v>2015</v>
          </cell>
          <cell r="D33213" t="str">
            <v>700030  Budgets</v>
          </cell>
          <cell r="E33213" t="str">
            <v>District 8</v>
          </cell>
          <cell r="F33213" t="str">
            <v>Water</v>
          </cell>
        </row>
        <row r="33214">
          <cell r="B33214">
            <v>25860.52</v>
          </cell>
          <cell r="C33214">
            <v>2015</v>
          </cell>
          <cell r="D33214" t="str">
            <v>700030  Budgets</v>
          </cell>
          <cell r="E33214" t="str">
            <v>District 8</v>
          </cell>
          <cell r="F33214" t="str">
            <v>Water</v>
          </cell>
        </row>
        <row r="33215">
          <cell r="B33215">
            <v>7262.66</v>
          </cell>
          <cell r="C33215">
            <v>2015</v>
          </cell>
          <cell r="D33215" t="str">
            <v>700030  Budgets</v>
          </cell>
          <cell r="E33215" t="str">
            <v>District 8</v>
          </cell>
          <cell r="F33215" t="str">
            <v>Water</v>
          </cell>
        </row>
        <row r="33216">
          <cell r="B33216">
            <v>11238.19</v>
          </cell>
          <cell r="C33216">
            <v>2015</v>
          </cell>
          <cell r="D33216" t="str">
            <v>700030  Budgets</v>
          </cell>
          <cell r="E33216" t="str">
            <v>District 6</v>
          </cell>
          <cell r="F33216" t="str">
            <v>Water</v>
          </cell>
        </row>
        <row r="33217">
          <cell r="B33217">
            <v>12811.78</v>
          </cell>
          <cell r="C33217">
            <v>2015</v>
          </cell>
          <cell r="D33217" t="str">
            <v>700030  Budgets</v>
          </cell>
          <cell r="E33217" t="str">
            <v>District 6</v>
          </cell>
          <cell r="F33217" t="str">
            <v>Water</v>
          </cell>
        </row>
        <row r="33218">
          <cell r="B33218">
            <v>12473.79</v>
          </cell>
          <cell r="C33218">
            <v>2015</v>
          </cell>
          <cell r="D33218" t="str">
            <v>700030  Budgets</v>
          </cell>
          <cell r="E33218" t="str">
            <v>District 6</v>
          </cell>
          <cell r="F33218" t="str">
            <v>Water</v>
          </cell>
        </row>
        <row r="33219">
          <cell r="B33219">
            <v>9549.34</v>
          </cell>
          <cell r="C33219">
            <v>2015</v>
          </cell>
          <cell r="D33219" t="str">
            <v>700030  Budgets</v>
          </cell>
          <cell r="E33219" t="str">
            <v>District 6</v>
          </cell>
          <cell r="F33219" t="str">
            <v>Water</v>
          </cell>
        </row>
        <row r="33220">
          <cell r="B33220">
            <v>5801.33</v>
          </cell>
          <cell r="C33220">
            <v>2015</v>
          </cell>
          <cell r="D33220" t="str">
            <v>700030  Budgets</v>
          </cell>
          <cell r="E33220" t="str">
            <v>District 6</v>
          </cell>
          <cell r="F33220" t="str">
            <v>Water</v>
          </cell>
        </row>
        <row r="33221">
          <cell r="B33221">
            <v>28462.09</v>
          </cell>
          <cell r="C33221">
            <v>2015</v>
          </cell>
          <cell r="D33221" t="str">
            <v>700030  Budgets</v>
          </cell>
          <cell r="E33221" t="str">
            <v>District 6</v>
          </cell>
          <cell r="F33221" t="str">
            <v>Water</v>
          </cell>
        </row>
        <row r="33222">
          <cell r="B33222">
            <v>5937.44</v>
          </cell>
          <cell r="C33222">
            <v>2015</v>
          </cell>
          <cell r="D33222" t="str">
            <v>700030  Budgets</v>
          </cell>
          <cell r="E33222" t="str">
            <v>District 6</v>
          </cell>
          <cell r="F33222" t="str">
            <v>Water</v>
          </cell>
        </row>
        <row r="33223">
          <cell r="B33223">
            <v>5638.92</v>
          </cell>
          <cell r="C33223">
            <v>2015</v>
          </cell>
          <cell r="D33223" t="str">
            <v>700030  Budgets</v>
          </cell>
          <cell r="E33223" t="str">
            <v>District 8</v>
          </cell>
          <cell r="F33223" t="str">
            <v>Water</v>
          </cell>
        </row>
        <row r="33224">
          <cell r="B33224">
            <v>5644.85</v>
          </cell>
          <cell r="C33224">
            <v>2015</v>
          </cell>
          <cell r="D33224" t="str">
            <v>700030  Budgets</v>
          </cell>
          <cell r="E33224" t="str">
            <v>District 8</v>
          </cell>
          <cell r="F33224" t="str">
            <v>Water</v>
          </cell>
        </row>
        <row r="33225">
          <cell r="B33225">
            <v>5644.85</v>
          </cell>
          <cell r="C33225">
            <v>2015</v>
          </cell>
          <cell r="D33225" t="str">
            <v>700030  Budgets</v>
          </cell>
          <cell r="E33225" t="str">
            <v>District 8</v>
          </cell>
          <cell r="F33225" t="str">
            <v>Water</v>
          </cell>
        </row>
        <row r="33226">
          <cell r="B33226">
            <v>7431.88</v>
          </cell>
          <cell r="C33226">
            <v>2015</v>
          </cell>
          <cell r="D33226" t="str">
            <v>700030  Budgets</v>
          </cell>
          <cell r="E33226" t="str">
            <v>District 8</v>
          </cell>
          <cell r="F33226" t="str">
            <v>Water</v>
          </cell>
        </row>
        <row r="33227">
          <cell r="B33227">
            <v>5643.37</v>
          </cell>
          <cell r="C33227">
            <v>2015</v>
          </cell>
          <cell r="D33227" t="str">
            <v>700030  Budgets</v>
          </cell>
          <cell r="E33227" t="str">
            <v>District 1</v>
          </cell>
          <cell r="F33227" t="str">
            <v>Water</v>
          </cell>
        </row>
        <row r="33228">
          <cell r="B33228">
            <v>5757.88</v>
          </cell>
          <cell r="C33228">
            <v>2015</v>
          </cell>
          <cell r="D33228" t="str">
            <v>700030  Budgets</v>
          </cell>
          <cell r="E33228" t="str">
            <v>District 8</v>
          </cell>
          <cell r="F33228" t="str">
            <v>Water</v>
          </cell>
        </row>
        <row r="33229">
          <cell r="B33229">
            <v>9002.57</v>
          </cell>
          <cell r="C33229">
            <v>2015</v>
          </cell>
          <cell r="D33229" t="str">
            <v>700030  Budgets</v>
          </cell>
          <cell r="E33229" t="str">
            <v>Logistics</v>
          </cell>
          <cell r="F33229" t="str">
            <v>Water</v>
          </cell>
        </row>
        <row r="33230">
          <cell r="B33230">
            <v>5634.46</v>
          </cell>
          <cell r="C33230">
            <v>2015</v>
          </cell>
          <cell r="D33230" t="str">
            <v>700030  Budgets</v>
          </cell>
          <cell r="E33230" t="str">
            <v>District 4</v>
          </cell>
          <cell r="F33230" t="str">
            <v>Sewer</v>
          </cell>
        </row>
        <row r="33231">
          <cell r="B33231">
            <v>10504.28</v>
          </cell>
          <cell r="C33231">
            <v>2015</v>
          </cell>
          <cell r="D33231" t="str">
            <v>700030  Budgets</v>
          </cell>
          <cell r="E33231" t="str">
            <v>District 4</v>
          </cell>
          <cell r="F33231" t="str">
            <v>Sewer</v>
          </cell>
        </row>
        <row r="33232">
          <cell r="B33232">
            <v>11559.55</v>
          </cell>
          <cell r="C33232">
            <v>2015</v>
          </cell>
          <cell r="D33232" t="str">
            <v>700030  Budgets</v>
          </cell>
          <cell r="E33232" t="str">
            <v>District 4</v>
          </cell>
          <cell r="F33232" t="str">
            <v>Sewer</v>
          </cell>
        </row>
        <row r="33233">
          <cell r="B33233">
            <v>5634.46</v>
          </cell>
          <cell r="C33233">
            <v>2015</v>
          </cell>
          <cell r="D33233" t="str">
            <v>700030  Budgets</v>
          </cell>
          <cell r="E33233" t="str">
            <v>District 3</v>
          </cell>
          <cell r="F33233" t="str">
            <v>Sewer</v>
          </cell>
        </row>
        <row r="33234">
          <cell r="B33234">
            <v>5634.46</v>
          </cell>
          <cell r="C33234">
            <v>2015</v>
          </cell>
          <cell r="D33234" t="str">
            <v>700030  Budgets</v>
          </cell>
          <cell r="E33234" t="str">
            <v>District 3</v>
          </cell>
          <cell r="F33234" t="str">
            <v>Sewer</v>
          </cell>
        </row>
        <row r="33235">
          <cell r="B33235">
            <v>10334.120000000001</v>
          </cell>
          <cell r="C33235">
            <v>2015</v>
          </cell>
          <cell r="D33235" t="str">
            <v>700030  Budgets</v>
          </cell>
          <cell r="E33235" t="str">
            <v>District 3</v>
          </cell>
          <cell r="F33235" t="str">
            <v>Sewer</v>
          </cell>
        </row>
        <row r="33236">
          <cell r="B33236">
            <v>6582.55</v>
          </cell>
          <cell r="C33236">
            <v>2015</v>
          </cell>
          <cell r="D33236" t="str">
            <v>700030  Budgets</v>
          </cell>
          <cell r="E33236" t="str">
            <v>TOC</v>
          </cell>
          <cell r="F33236" t="str">
            <v>Sewer</v>
          </cell>
        </row>
        <row r="33237">
          <cell r="B33237">
            <v>5634.46</v>
          </cell>
          <cell r="C33237">
            <v>2015</v>
          </cell>
          <cell r="D33237" t="str">
            <v>700030  Budgets</v>
          </cell>
          <cell r="E33237" t="str">
            <v>District 7</v>
          </cell>
          <cell r="F33237" t="str">
            <v>Sewer</v>
          </cell>
        </row>
        <row r="33238">
          <cell r="B33238">
            <v>5644.85</v>
          </cell>
          <cell r="C33238">
            <v>2015</v>
          </cell>
          <cell r="D33238" t="str">
            <v>700030  Budgets</v>
          </cell>
          <cell r="E33238" t="str">
            <v>District 7</v>
          </cell>
          <cell r="F33238" t="str">
            <v>Sewer</v>
          </cell>
        </row>
        <row r="33239">
          <cell r="B33239">
            <v>9240.07</v>
          </cell>
          <cell r="C33239">
            <v>2015</v>
          </cell>
          <cell r="D33239" t="str">
            <v>700030  Budgets</v>
          </cell>
          <cell r="E33239" t="str">
            <v>District 6</v>
          </cell>
          <cell r="F33239" t="str">
            <v>Sewer</v>
          </cell>
        </row>
        <row r="33240">
          <cell r="B33240">
            <v>12588.02</v>
          </cell>
          <cell r="C33240">
            <v>2015</v>
          </cell>
          <cell r="D33240" t="str">
            <v>700030  Budgets</v>
          </cell>
          <cell r="E33240" t="str">
            <v>District 7</v>
          </cell>
          <cell r="F33240" t="str">
            <v>Sewer</v>
          </cell>
        </row>
        <row r="33241">
          <cell r="B33241">
            <v>5634.46</v>
          </cell>
          <cell r="C33241">
            <v>2015</v>
          </cell>
          <cell r="D33241" t="str">
            <v>700030  Budgets</v>
          </cell>
          <cell r="E33241" t="str">
            <v>District 1</v>
          </cell>
          <cell r="F33241" t="str">
            <v>Sewer</v>
          </cell>
        </row>
        <row r="33242">
          <cell r="B33242">
            <v>6528.08</v>
          </cell>
          <cell r="C33242">
            <v>2015</v>
          </cell>
          <cell r="D33242" t="str">
            <v>700030  Budgets</v>
          </cell>
          <cell r="E33242" t="str">
            <v>District 1</v>
          </cell>
          <cell r="F33242" t="str">
            <v>Sewer</v>
          </cell>
        </row>
        <row r="33243">
          <cell r="B33243">
            <v>13673.93</v>
          </cell>
          <cell r="C33243">
            <v>2015</v>
          </cell>
          <cell r="D33243" t="str">
            <v>700030  Budgets</v>
          </cell>
          <cell r="E33243" t="str">
            <v>District 1</v>
          </cell>
          <cell r="F33243" t="str">
            <v>Sewer</v>
          </cell>
        </row>
        <row r="33244">
          <cell r="B33244">
            <v>5634.46</v>
          </cell>
          <cell r="C33244">
            <v>2015</v>
          </cell>
          <cell r="D33244" t="str">
            <v>700030  Budgets</v>
          </cell>
          <cell r="E33244" t="str">
            <v>Logistics</v>
          </cell>
          <cell r="F33244" t="str">
            <v>Sewer</v>
          </cell>
        </row>
        <row r="33245">
          <cell r="B33245">
            <v>6570.32</v>
          </cell>
          <cell r="C33245">
            <v>2015</v>
          </cell>
          <cell r="D33245" t="str">
            <v>700030  Budgets</v>
          </cell>
          <cell r="E33245" t="str">
            <v>Logistics</v>
          </cell>
          <cell r="F33245" t="str">
            <v>Sewer</v>
          </cell>
        </row>
        <row r="33246">
          <cell r="B33246">
            <v>5641.89</v>
          </cell>
          <cell r="C33246">
            <v>2015</v>
          </cell>
          <cell r="D33246" t="str">
            <v>700030  Budgets</v>
          </cell>
          <cell r="E33246" t="str">
            <v>Logistics</v>
          </cell>
          <cell r="F33246" t="str">
            <v>Sewer</v>
          </cell>
        </row>
        <row r="33247">
          <cell r="B33247">
            <v>5634.46</v>
          </cell>
          <cell r="C33247">
            <v>2015</v>
          </cell>
          <cell r="D33247" t="str">
            <v>700030  Budgets</v>
          </cell>
          <cell r="E33247" t="str">
            <v>Logistics</v>
          </cell>
          <cell r="F33247" t="str">
            <v>Sewer</v>
          </cell>
        </row>
        <row r="33248">
          <cell r="B33248">
            <v>6614.9</v>
          </cell>
          <cell r="C33248">
            <v>2015</v>
          </cell>
          <cell r="D33248" t="str">
            <v>700030  Budgets</v>
          </cell>
          <cell r="E33248" t="str">
            <v>Logistics</v>
          </cell>
          <cell r="F33248" t="str">
            <v>Sewer</v>
          </cell>
        </row>
        <row r="33249">
          <cell r="B33249">
            <v>5634.46</v>
          </cell>
          <cell r="C33249">
            <v>2015</v>
          </cell>
          <cell r="D33249" t="str">
            <v>700030  Budgets</v>
          </cell>
          <cell r="E33249" t="str">
            <v>Logistics</v>
          </cell>
          <cell r="F33249" t="str">
            <v>Sewer</v>
          </cell>
        </row>
        <row r="33250">
          <cell r="B33250">
            <v>33778.699999999997</v>
          </cell>
          <cell r="C33250">
            <v>2015</v>
          </cell>
          <cell r="D33250" t="str">
            <v>700030  Budgets</v>
          </cell>
          <cell r="E33250" t="str">
            <v>Logistics</v>
          </cell>
          <cell r="F33250" t="str">
            <v>Sewer</v>
          </cell>
        </row>
        <row r="33251">
          <cell r="B33251">
            <v>15969.96</v>
          </cell>
          <cell r="C33251">
            <v>2015</v>
          </cell>
          <cell r="D33251" t="str">
            <v>700030  Budgets</v>
          </cell>
          <cell r="E33251" t="str">
            <v>Informal Settlements</v>
          </cell>
          <cell r="F33251" t="str">
            <v>Sewer</v>
          </cell>
        </row>
        <row r="33252">
          <cell r="B33252">
            <v>5634.46</v>
          </cell>
          <cell r="C33252">
            <v>2015</v>
          </cell>
          <cell r="D33252" t="str">
            <v>700030  Budgets</v>
          </cell>
          <cell r="E33252" t="str">
            <v>TOC</v>
          </cell>
          <cell r="F33252" t="str">
            <v>Sewer</v>
          </cell>
        </row>
        <row r="33253">
          <cell r="B33253">
            <v>45272.800000000003</v>
          </cell>
          <cell r="C33253">
            <v>2015</v>
          </cell>
          <cell r="D33253" t="str">
            <v>700030  Budgets</v>
          </cell>
          <cell r="E33253" t="str">
            <v>Planning &amp; Design</v>
          </cell>
          <cell r="F33253" t="str">
            <v>Sewer</v>
          </cell>
        </row>
        <row r="33254">
          <cell r="B33254">
            <v>18870.990000000002</v>
          </cell>
          <cell r="C33254">
            <v>2015</v>
          </cell>
          <cell r="D33254" t="str">
            <v>700030  Budgets</v>
          </cell>
          <cell r="E33254" t="str">
            <v>Planning &amp; Design</v>
          </cell>
          <cell r="F33254" t="str">
            <v>Sewer</v>
          </cell>
        </row>
        <row r="33255">
          <cell r="B33255">
            <v>20327.509999999998</v>
          </cell>
          <cell r="C33255">
            <v>2015</v>
          </cell>
          <cell r="D33255" t="str">
            <v>700030  Budgets</v>
          </cell>
          <cell r="E33255" t="str">
            <v>Informal Settlements</v>
          </cell>
          <cell r="F33255" t="str">
            <v>Sewer</v>
          </cell>
        </row>
        <row r="33256">
          <cell r="B33256">
            <v>18847.240000000002</v>
          </cell>
          <cell r="C33256">
            <v>2015</v>
          </cell>
          <cell r="D33256" t="str">
            <v>700030  Budgets</v>
          </cell>
          <cell r="E33256" t="str">
            <v>District 4</v>
          </cell>
          <cell r="F33256" t="str">
            <v>Sewer</v>
          </cell>
        </row>
        <row r="33257">
          <cell r="B33257">
            <v>6567.37</v>
          </cell>
          <cell r="C33257">
            <v>2015</v>
          </cell>
          <cell r="D33257" t="str">
            <v>700030  Budgets</v>
          </cell>
          <cell r="E33257" t="str">
            <v>Logistics</v>
          </cell>
          <cell r="F33257" t="str">
            <v>Water</v>
          </cell>
        </row>
        <row r="33258">
          <cell r="B33258">
            <v>6686.63</v>
          </cell>
          <cell r="C33258">
            <v>2015</v>
          </cell>
          <cell r="D33258" t="str">
            <v>700030  Budgets</v>
          </cell>
          <cell r="E33258" t="str">
            <v>Logistics</v>
          </cell>
          <cell r="F33258" t="str">
            <v>Water</v>
          </cell>
        </row>
        <row r="33259">
          <cell r="B33259">
            <v>7617.46</v>
          </cell>
          <cell r="C33259">
            <v>2015</v>
          </cell>
          <cell r="D33259" t="str">
            <v>700030  Budgets</v>
          </cell>
          <cell r="E33259" t="str">
            <v>TOC</v>
          </cell>
          <cell r="F33259" t="str">
            <v>Water</v>
          </cell>
        </row>
        <row r="33260">
          <cell r="B33260">
            <v>15535.49</v>
          </cell>
          <cell r="C33260">
            <v>2015</v>
          </cell>
          <cell r="D33260" t="str">
            <v>700030  Budgets</v>
          </cell>
          <cell r="E33260" t="str">
            <v>Informal Settlements</v>
          </cell>
          <cell r="F33260" t="str">
            <v>Water</v>
          </cell>
        </row>
        <row r="33261">
          <cell r="B33261">
            <v>16547.599999999999</v>
          </cell>
          <cell r="C33261">
            <v>2015</v>
          </cell>
          <cell r="D33261" t="str">
            <v>700030  Budgets</v>
          </cell>
          <cell r="E33261" t="str">
            <v>TOC</v>
          </cell>
          <cell r="F33261" t="str">
            <v>Water</v>
          </cell>
        </row>
        <row r="33262">
          <cell r="B33262">
            <v>53895.09</v>
          </cell>
          <cell r="C33262">
            <v>2015</v>
          </cell>
          <cell r="D33262" t="str">
            <v>700030  Budgets</v>
          </cell>
          <cell r="E33262" t="str">
            <v>Planning &amp; Design</v>
          </cell>
          <cell r="F33262" t="str">
            <v>Water</v>
          </cell>
        </row>
        <row r="33263">
          <cell r="B33263">
            <v>9280.83</v>
          </cell>
          <cell r="C33263">
            <v>2015</v>
          </cell>
          <cell r="D33263" t="str">
            <v>700030  Budgets</v>
          </cell>
          <cell r="E33263" t="str">
            <v>Informal Settlements</v>
          </cell>
          <cell r="F33263" t="str">
            <v>Water</v>
          </cell>
        </row>
        <row r="33264">
          <cell r="B33264">
            <v>59683.199999999997</v>
          </cell>
          <cell r="C33264">
            <v>2015</v>
          </cell>
          <cell r="D33264" t="str">
            <v>700030  Budgets</v>
          </cell>
          <cell r="E33264" t="str">
            <v>Logistics</v>
          </cell>
          <cell r="F33264" t="str">
            <v>Water</v>
          </cell>
        </row>
        <row r="33265">
          <cell r="B33265">
            <v>5634.46</v>
          </cell>
          <cell r="C33265">
            <v>2015</v>
          </cell>
          <cell r="D33265" t="str">
            <v>700030  Budgets</v>
          </cell>
          <cell r="E33265" t="str">
            <v>District 7</v>
          </cell>
          <cell r="F33265" t="str">
            <v>Sewer</v>
          </cell>
        </row>
        <row r="33266">
          <cell r="B33266">
            <v>5640.41</v>
          </cell>
          <cell r="C33266">
            <v>2015</v>
          </cell>
          <cell r="D33266" t="str">
            <v>700030  Budgets</v>
          </cell>
          <cell r="E33266" t="str">
            <v>District 7</v>
          </cell>
          <cell r="F33266" t="str">
            <v>Sewer</v>
          </cell>
        </row>
        <row r="33267">
          <cell r="B33267">
            <v>9827.81</v>
          </cell>
          <cell r="C33267">
            <v>2015</v>
          </cell>
          <cell r="D33267" t="str">
            <v>700030  Budgets</v>
          </cell>
          <cell r="E33267" t="str">
            <v>District 7</v>
          </cell>
          <cell r="F33267" t="str">
            <v>Sewer</v>
          </cell>
        </row>
        <row r="33268">
          <cell r="B33268">
            <v>5634.46</v>
          </cell>
          <cell r="C33268">
            <v>2015</v>
          </cell>
          <cell r="D33268" t="str">
            <v>700030  Budgets</v>
          </cell>
          <cell r="E33268" t="str">
            <v>District 7</v>
          </cell>
          <cell r="F33268" t="str">
            <v>Sewer</v>
          </cell>
        </row>
        <row r="33269">
          <cell r="B33269">
            <v>5634.46</v>
          </cell>
          <cell r="C33269">
            <v>2015</v>
          </cell>
          <cell r="D33269" t="str">
            <v>700030  Budgets</v>
          </cell>
          <cell r="E33269" t="str">
            <v>District 7</v>
          </cell>
          <cell r="F33269" t="str">
            <v>Sewer</v>
          </cell>
        </row>
        <row r="33270">
          <cell r="B33270">
            <v>7705.72</v>
          </cell>
          <cell r="C33270">
            <v>2015</v>
          </cell>
          <cell r="D33270" t="str">
            <v>700030  Budgets</v>
          </cell>
          <cell r="E33270" t="str">
            <v>District 7</v>
          </cell>
          <cell r="F33270" t="str">
            <v>Sewer</v>
          </cell>
        </row>
        <row r="33271">
          <cell r="B33271">
            <v>9927.27</v>
          </cell>
          <cell r="C33271">
            <v>2015</v>
          </cell>
          <cell r="D33271" t="str">
            <v>700030  Budgets</v>
          </cell>
          <cell r="E33271" t="str">
            <v>District 6</v>
          </cell>
          <cell r="F33271" t="str">
            <v>Sewer</v>
          </cell>
        </row>
        <row r="33272">
          <cell r="B33272">
            <v>18850.21</v>
          </cell>
          <cell r="C33272">
            <v>2015</v>
          </cell>
          <cell r="D33272" t="str">
            <v>700030  Budgets</v>
          </cell>
          <cell r="E33272" t="str">
            <v>District 6</v>
          </cell>
          <cell r="F33272" t="str">
            <v>Sewer</v>
          </cell>
        </row>
        <row r="33273">
          <cell r="B33273">
            <v>5634.46</v>
          </cell>
          <cell r="C33273">
            <v>2015</v>
          </cell>
          <cell r="D33273" t="str">
            <v>700030  Budgets</v>
          </cell>
          <cell r="E33273" t="str">
            <v>District 6</v>
          </cell>
          <cell r="F33273" t="str">
            <v>Sewer</v>
          </cell>
        </row>
        <row r="33274">
          <cell r="B33274">
            <v>9660.91</v>
          </cell>
          <cell r="C33274">
            <v>2015</v>
          </cell>
          <cell r="D33274" t="str">
            <v>700030  Budgets</v>
          </cell>
          <cell r="E33274" t="str">
            <v>District 6</v>
          </cell>
          <cell r="F33274" t="str">
            <v>Sewer</v>
          </cell>
        </row>
        <row r="33275">
          <cell r="B33275">
            <v>10221.06</v>
          </cell>
          <cell r="C33275">
            <v>2015</v>
          </cell>
          <cell r="D33275" t="str">
            <v>700030  Budgets</v>
          </cell>
          <cell r="E33275" t="str">
            <v>District 6</v>
          </cell>
          <cell r="F33275" t="str">
            <v>Sewer</v>
          </cell>
        </row>
        <row r="33276">
          <cell r="B33276">
            <v>7807.22</v>
          </cell>
          <cell r="C33276">
            <v>2015</v>
          </cell>
          <cell r="D33276" t="str">
            <v>700030  Budgets</v>
          </cell>
          <cell r="E33276" t="str">
            <v>District 6</v>
          </cell>
          <cell r="F33276" t="str">
            <v>Sewer</v>
          </cell>
        </row>
        <row r="33277">
          <cell r="B33277">
            <v>5644.85</v>
          </cell>
          <cell r="C33277">
            <v>2015</v>
          </cell>
          <cell r="D33277" t="str">
            <v>700030  Budgets</v>
          </cell>
          <cell r="E33277" t="str">
            <v>District 7</v>
          </cell>
          <cell r="F33277" t="str">
            <v>Sewer</v>
          </cell>
        </row>
        <row r="33278">
          <cell r="B33278">
            <v>5738.4</v>
          </cell>
          <cell r="C33278">
            <v>2015</v>
          </cell>
          <cell r="D33278" t="str">
            <v>700030  Budgets</v>
          </cell>
          <cell r="E33278" t="str">
            <v>District 7</v>
          </cell>
          <cell r="F33278" t="str">
            <v>Sewer</v>
          </cell>
        </row>
        <row r="33279">
          <cell r="B33279">
            <v>12240.87</v>
          </cell>
          <cell r="C33279">
            <v>2015</v>
          </cell>
          <cell r="D33279" t="str">
            <v>700030  Budgets</v>
          </cell>
          <cell r="E33279" t="str">
            <v>District 7</v>
          </cell>
          <cell r="F33279" t="str">
            <v>Sewer</v>
          </cell>
        </row>
        <row r="33280">
          <cell r="B33280">
            <v>5634.46</v>
          </cell>
          <cell r="C33280">
            <v>2015</v>
          </cell>
          <cell r="D33280" t="str">
            <v>700030  Budgets</v>
          </cell>
          <cell r="E33280" t="str">
            <v>District 7</v>
          </cell>
          <cell r="F33280" t="str">
            <v>Sewer</v>
          </cell>
        </row>
        <row r="33281">
          <cell r="B33281">
            <v>8942.17</v>
          </cell>
          <cell r="C33281">
            <v>2015</v>
          </cell>
          <cell r="D33281" t="str">
            <v>700030  Budgets</v>
          </cell>
          <cell r="E33281" t="str">
            <v>District 7</v>
          </cell>
          <cell r="F33281" t="str">
            <v>Sewer</v>
          </cell>
        </row>
        <row r="33282">
          <cell r="B33282">
            <v>9863.2900000000009</v>
          </cell>
          <cell r="C33282">
            <v>2015</v>
          </cell>
          <cell r="D33282" t="str">
            <v>700030  Budgets</v>
          </cell>
          <cell r="E33282" t="str">
            <v>District 4</v>
          </cell>
          <cell r="F33282" t="str">
            <v>Sewer</v>
          </cell>
        </row>
        <row r="33283">
          <cell r="B33283">
            <v>83155.31</v>
          </cell>
          <cell r="C33283">
            <v>2015</v>
          </cell>
          <cell r="D33283" t="str">
            <v>700165  Expenditure</v>
          </cell>
          <cell r="E33283" t="str">
            <v>Logistics</v>
          </cell>
          <cell r="F33283" t="str">
            <v>Water</v>
          </cell>
        </row>
        <row r="33284">
          <cell r="B33284">
            <v>9115.8700000000008</v>
          </cell>
          <cell r="C33284">
            <v>2015</v>
          </cell>
          <cell r="D33284" t="str">
            <v>700165  Expenditure</v>
          </cell>
          <cell r="E33284" t="str">
            <v>Logistics</v>
          </cell>
          <cell r="F33284" t="str">
            <v>Water</v>
          </cell>
        </row>
        <row r="33285">
          <cell r="B33285">
            <v>52175.06</v>
          </cell>
          <cell r="C33285">
            <v>2015</v>
          </cell>
          <cell r="D33285" t="str">
            <v>700165  Expenditure</v>
          </cell>
          <cell r="E33285" t="str">
            <v>Logistics</v>
          </cell>
          <cell r="F33285" t="str">
            <v>Water</v>
          </cell>
        </row>
        <row r="33286">
          <cell r="B33286">
            <v>5898.49</v>
          </cell>
          <cell r="C33286">
            <v>2015</v>
          </cell>
          <cell r="D33286" t="str">
            <v>700165  Expenditure</v>
          </cell>
          <cell r="E33286" t="str">
            <v>Logistics</v>
          </cell>
          <cell r="F33286" t="str">
            <v>Water</v>
          </cell>
        </row>
        <row r="33287">
          <cell r="B33287">
            <v>51333.57</v>
          </cell>
          <cell r="C33287">
            <v>2015</v>
          </cell>
          <cell r="D33287" t="str">
            <v>700165  Expenditure</v>
          </cell>
          <cell r="E33287" t="str">
            <v>Logistics</v>
          </cell>
          <cell r="F33287" t="str">
            <v>Water</v>
          </cell>
        </row>
        <row r="33288">
          <cell r="B33288">
            <v>30667.86</v>
          </cell>
          <cell r="C33288">
            <v>2015</v>
          </cell>
          <cell r="D33288" t="str">
            <v>700165  Expenditure</v>
          </cell>
          <cell r="E33288" t="str">
            <v>District 1</v>
          </cell>
          <cell r="F33288" t="str">
            <v>Water</v>
          </cell>
        </row>
        <row r="33289">
          <cell r="B33289">
            <v>17341.62</v>
          </cell>
          <cell r="C33289">
            <v>2015</v>
          </cell>
          <cell r="D33289" t="str">
            <v>700165  Expenditure</v>
          </cell>
          <cell r="E33289" t="str">
            <v>District 1</v>
          </cell>
          <cell r="F33289" t="str">
            <v>Water</v>
          </cell>
        </row>
        <row r="33290">
          <cell r="B33290">
            <v>55535.29</v>
          </cell>
          <cell r="C33290">
            <v>2015</v>
          </cell>
          <cell r="D33290" t="str">
            <v>700165  Expenditure</v>
          </cell>
          <cell r="E33290" t="str">
            <v>District 1</v>
          </cell>
          <cell r="F33290" t="str">
            <v>Water</v>
          </cell>
        </row>
        <row r="33291">
          <cell r="B33291">
            <v>44.66</v>
          </cell>
          <cell r="C33291">
            <v>2015</v>
          </cell>
          <cell r="D33291" t="str">
            <v>700165  Expenditure</v>
          </cell>
          <cell r="E33291" t="str">
            <v>TOC</v>
          </cell>
          <cell r="F33291" t="str">
            <v>Water</v>
          </cell>
        </row>
        <row r="33292">
          <cell r="B33292">
            <v>11074.08</v>
          </cell>
          <cell r="C33292">
            <v>2015</v>
          </cell>
          <cell r="D33292" t="str">
            <v>700165  Expenditure</v>
          </cell>
          <cell r="E33292" t="str">
            <v>District 6</v>
          </cell>
          <cell r="F33292" t="str">
            <v>Water</v>
          </cell>
        </row>
        <row r="33293">
          <cell r="B33293">
            <v>7163.2</v>
          </cell>
          <cell r="C33293">
            <v>2015</v>
          </cell>
          <cell r="D33293" t="str">
            <v>700165  Expenditure</v>
          </cell>
          <cell r="E33293" t="str">
            <v>District 8</v>
          </cell>
          <cell r="F33293" t="str">
            <v>Water</v>
          </cell>
        </row>
        <row r="33294">
          <cell r="B33294">
            <v>293895.01</v>
          </cell>
          <cell r="C33294">
            <v>2015</v>
          </cell>
          <cell r="D33294" t="str">
            <v>700165  Expenditure</v>
          </cell>
          <cell r="E33294" t="str">
            <v>District 8</v>
          </cell>
          <cell r="F33294" t="str">
            <v>Water</v>
          </cell>
        </row>
        <row r="33295">
          <cell r="B33295">
            <v>98920.26</v>
          </cell>
          <cell r="C33295">
            <v>2015</v>
          </cell>
          <cell r="D33295" t="str">
            <v>700165  Expenditure</v>
          </cell>
          <cell r="E33295" t="str">
            <v>District 6</v>
          </cell>
          <cell r="F33295" t="str">
            <v>Water</v>
          </cell>
        </row>
        <row r="33296">
          <cell r="B33296">
            <v>5622.45</v>
          </cell>
          <cell r="C33296">
            <v>2015</v>
          </cell>
          <cell r="D33296" t="str">
            <v>700165  Expenditure</v>
          </cell>
          <cell r="E33296" t="str">
            <v>District 3</v>
          </cell>
          <cell r="F33296" t="str">
            <v>Water</v>
          </cell>
        </row>
        <row r="33297">
          <cell r="B33297">
            <v>7275.83</v>
          </cell>
          <cell r="C33297">
            <v>2015</v>
          </cell>
          <cell r="D33297" t="str">
            <v>700165  Expenditure</v>
          </cell>
          <cell r="E33297" t="str">
            <v>District 3</v>
          </cell>
          <cell r="F33297" t="str">
            <v>Water</v>
          </cell>
        </row>
        <row r="33298">
          <cell r="B33298">
            <v>602.24</v>
          </cell>
          <cell r="C33298">
            <v>2015</v>
          </cell>
          <cell r="D33298" t="str">
            <v>700165  Expenditure</v>
          </cell>
          <cell r="E33298" t="str">
            <v>District 3</v>
          </cell>
          <cell r="F33298" t="str">
            <v>Water</v>
          </cell>
        </row>
        <row r="33299">
          <cell r="B33299">
            <v>25260.52</v>
          </cell>
          <cell r="C33299">
            <v>2015</v>
          </cell>
          <cell r="D33299" t="str">
            <v>700165  Expenditure</v>
          </cell>
          <cell r="E33299" t="str">
            <v>District 3</v>
          </cell>
          <cell r="F33299" t="str">
            <v>Water</v>
          </cell>
        </row>
        <row r="33300">
          <cell r="B33300">
            <v>646.9</v>
          </cell>
          <cell r="C33300">
            <v>2015</v>
          </cell>
          <cell r="D33300" t="str">
            <v>700165  Expenditure</v>
          </cell>
          <cell r="E33300" t="str">
            <v>District 4</v>
          </cell>
          <cell r="F33300" t="str">
            <v>Water</v>
          </cell>
        </row>
        <row r="33301">
          <cell r="B33301">
            <v>16020.5</v>
          </cell>
          <cell r="C33301">
            <v>2015</v>
          </cell>
          <cell r="D33301" t="str">
            <v>700165  Expenditure</v>
          </cell>
          <cell r="E33301" t="str">
            <v>District 4</v>
          </cell>
          <cell r="F33301" t="str">
            <v>Water</v>
          </cell>
        </row>
        <row r="33302">
          <cell r="B33302">
            <v>44.66</v>
          </cell>
          <cell r="C33302">
            <v>2015</v>
          </cell>
          <cell r="D33302" t="str">
            <v>700165  Expenditure</v>
          </cell>
          <cell r="E33302" t="str">
            <v>District 4</v>
          </cell>
          <cell r="F33302" t="str">
            <v>Water</v>
          </cell>
        </row>
        <row r="33303">
          <cell r="B33303">
            <v>446671.47</v>
          </cell>
          <cell r="C33303">
            <v>2015</v>
          </cell>
          <cell r="D33303" t="str">
            <v>700165  Expenditure</v>
          </cell>
          <cell r="E33303" t="str">
            <v>District 4</v>
          </cell>
          <cell r="F33303" t="str">
            <v>Water</v>
          </cell>
        </row>
        <row r="33304">
          <cell r="B33304">
            <v>364323.71</v>
          </cell>
          <cell r="C33304">
            <v>2015</v>
          </cell>
          <cell r="D33304" t="str">
            <v>700165  Expenditure</v>
          </cell>
          <cell r="E33304" t="str">
            <v>District 4</v>
          </cell>
          <cell r="F33304" t="str">
            <v>Water</v>
          </cell>
        </row>
        <row r="33305">
          <cell r="B33305">
            <v>60167.91</v>
          </cell>
          <cell r="C33305">
            <v>2015</v>
          </cell>
          <cell r="D33305" t="str">
            <v>700165  Expenditure</v>
          </cell>
          <cell r="E33305" t="str">
            <v>District 4</v>
          </cell>
          <cell r="F33305" t="str">
            <v>Water</v>
          </cell>
        </row>
        <row r="33306">
          <cell r="B33306">
            <v>602.24</v>
          </cell>
          <cell r="C33306">
            <v>2015</v>
          </cell>
          <cell r="D33306" t="str">
            <v>700165  Expenditure</v>
          </cell>
          <cell r="E33306" t="str">
            <v>District 8</v>
          </cell>
          <cell r="F33306" t="str">
            <v>Water</v>
          </cell>
        </row>
        <row r="33307">
          <cell r="B33307">
            <v>602.24</v>
          </cell>
          <cell r="C33307">
            <v>2015</v>
          </cell>
          <cell r="D33307" t="str">
            <v>700165  Expenditure</v>
          </cell>
          <cell r="E33307" t="str">
            <v>District 8</v>
          </cell>
          <cell r="F33307" t="str">
            <v>Water</v>
          </cell>
        </row>
        <row r="33308">
          <cell r="B33308">
            <v>446.83</v>
          </cell>
          <cell r="C33308">
            <v>2015</v>
          </cell>
          <cell r="D33308" t="str">
            <v>700165  Expenditure</v>
          </cell>
          <cell r="E33308" t="str">
            <v>District 8</v>
          </cell>
          <cell r="F33308" t="str">
            <v>Water</v>
          </cell>
        </row>
        <row r="33309">
          <cell r="B33309">
            <v>1295.9100000000001</v>
          </cell>
          <cell r="C33309">
            <v>2015</v>
          </cell>
          <cell r="D33309" t="str">
            <v>700165  Expenditure</v>
          </cell>
          <cell r="E33309" t="str">
            <v>District 8</v>
          </cell>
          <cell r="F33309" t="str">
            <v>Water</v>
          </cell>
        </row>
        <row r="33310">
          <cell r="B33310">
            <v>3102.73</v>
          </cell>
          <cell r="C33310">
            <v>2015</v>
          </cell>
          <cell r="D33310" t="str">
            <v>700165  Expenditure</v>
          </cell>
          <cell r="E33310" t="str">
            <v>District 6</v>
          </cell>
          <cell r="F33310" t="str">
            <v>Water</v>
          </cell>
        </row>
        <row r="33311">
          <cell r="B33311">
            <v>33585.53</v>
          </cell>
          <cell r="C33311">
            <v>2015</v>
          </cell>
          <cell r="D33311" t="str">
            <v>700165  Expenditure</v>
          </cell>
          <cell r="E33311" t="str">
            <v>District 6</v>
          </cell>
          <cell r="F33311" t="str">
            <v>Water</v>
          </cell>
        </row>
        <row r="33312">
          <cell r="B33312">
            <v>1517.32</v>
          </cell>
          <cell r="C33312">
            <v>2015</v>
          </cell>
          <cell r="D33312" t="str">
            <v>700165  Expenditure</v>
          </cell>
          <cell r="E33312" t="str">
            <v>District 6</v>
          </cell>
          <cell r="F33312" t="str">
            <v>Water</v>
          </cell>
        </row>
        <row r="33313">
          <cell r="B33313">
            <v>112965.46</v>
          </cell>
          <cell r="C33313">
            <v>2015</v>
          </cell>
          <cell r="D33313" t="str">
            <v>700165  Expenditure</v>
          </cell>
          <cell r="E33313" t="str">
            <v>District 6</v>
          </cell>
          <cell r="F33313" t="str">
            <v>Water</v>
          </cell>
        </row>
        <row r="33314">
          <cell r="B33314">
            <v>29391.35</v>
          </cell>
          <cell r="C33314">
            <v>2015</v>
          </cell>
          <cell r="D33314" t="str">
            <v>700165  Expenditure</v>
          </cell>
          <cell r="E33314" t="str">
            <v>District 6</v>
          </cell>
          <cell r="F33314" t="str">
            <v>Water</v>
          </cell>
        </row>
        <row r="33315">
          <cell r="B33315">
            <v>61875.48</v>
          </cell>
          <cell r="C33315">
            <v>2015</v>
          </cell>
          <cell r="D33315" t="str">
            <v>700165  Expenditure</v>
          </cell>
          <cell r="E33315" t="str">
            <v>District 6</v>
          </cell>
          <cell r="F33315" t="str">
            <v>Water</v>
          </cell>
        </row>
        <row r="33316">
          <cell r="B33316">
            <v>64591.39</v>
          </cell>
          <cell r="C33316">
            <v>2015</v>
          </cell>
          <cell r="D33316" t="str">
            <v>700165  Expenditure</v>
          </cell>
          <cell r="E33316" t="str">
            <v>District 6</v>
          </cell>
          <cell r="F33316" t="str">
            <v>Water</v>
          </cell>
        </row>
        <row r="33317">
          <cell r="B33317">
            <v>13249.95</v>
          </cell>
          <cell r="C33317">
            <v>2015</v>
          </cell>
          <cell r="D33317" t="str">
            <v>700165  Expenditure</v>
          </cell>
          <cell r="E33317" t="str">
            <v>District 8</v>
          </cell>
          <cell r="F33317" t="str">
            <v>Water</v>
          </cell>
        </row>
        <row r="33318">
          <cell r="B33318">
            <v>58130.65</v>
          </cell>
          <cell r="C33318">
            <v>2015</v>
          </cell>
          <cell r="D33318" t="str">
            <v>700165  Expenditure</v>
          </cell>
          <cell r="E33318" t="str">
            <v>District 8</v>
          </cell>
          <cell r="F33318" t="str">
            <v>Water</v>
          </cell>
        </row>
        <row r="33319">
          <cell r="B33319">
            <v>602.24</v>
          </cell>
          <cell r="C33319">
            <v>2015</v>
          </cell>
          <cell r="D33319" t="str">
            <v>700165  Expenditure</v>
          </cell>
          <cell r="E33319" t="str">
            <v>District 8</v>
          </cell>
          <cell r="F33319" t="str">
            <v>Water</v>
          </cell>
        </row>
        <row r="33320">
          <cell r="B33320">
            <v>3549.59</v>
          </cell>
          <cell r="C33320">
            <v>2015</v>
          </cell>
          <cell r="D33320" t="str">
            <v>700165  Expenditure</v>
          </cell>
          <cell r="E33320" t="str">
            <v>District 8</v>
          </cell>
          <cell r="F33320" t="str">
            <v>Water</v>
          </cell>
        </row>
        <row r="33321">
          <cell r="B33321">
            <v>68577.179999999993</v>
          </cell>
          <cell r="C33321">
            <v>2015</v>
          </cell>
          <cell r="D33321" t="str">
            <v>700165  Expenditure</v>
          </cell>
          <cell r="E33321" t="str">
            <v>District 8</v>
          </cell>
          <cell r="F33321" t="str">
            <v>Water</v>
          </cell>
        </row>
        <row r="33322">
          <cell r="B33322">
            <v>22711.41</v>
          </cell>
          <cell r="C33322">
            <v>2015</v>
          </cell>
          <cell r="D33322" t="str">
            <v>700165  Expenditure</v>
          </cell>
          <cell r="E33322" t="str">
            <v>District 8</v>
          </cell>
          <cell r="F33322" t="str">
            <v>Water</v>
          </cell>
        </row>
        <row r="33323">
          <cell r="B33323">
            <v>225796.77</v>
          </cell>
          <cell r="C33323">
            <v>2015</v>
          </cell>
          <cell r="D33323" t="str">
            <v>700165  Expenditure</v>
          </cell>
          <cell r="E33323" t="str">
            <v>District 8</v>
          </cell>
          <cell r="F33323" t="str">
            <v>Water</v>
          </cell>
        </row>
        <row r="33324">
          <cell r="B33324">
            <v>245302.29</v>
          </cell>
          <cell r="C33324">
            <v>2015</v>
          </cell>
          <cell r="D33324" t="str">
            <v>700165  Expenditure</v>
          </cell>
          <cell r="E33324" t="str">
            <v>District 8</v>
          </cell>
          <cell r="F33324" t="str">
            <v>Water</v>
          </cell>
        </row>
        <row r="33325">
          <cell r="B33325">
            <v>16131.57</v>
          </cell>
          <cell r="C33325">
            <v>2015</v>
          </cell>
          <cell r="D33325" t="str">
            <v>700165  Expenditure</v>
          </cell>
          <cell r="E33325" t="str">
            <v>Informal Settlements</v>
          </cell>
          <cell r="F33325" t="str">
            <v>Sewer</v>
          </cell>
        </row>
        <row r="33326">
          <cell r="B33326">
            <v>2323.62</v>
          </cell>
          <cell r="C33326">
            <v>2015</v>
          </cell>
          <cell r="D33326" t="str">
            <v>700165  Expenditure</v>
          </cell>
          <cell r="E33326" t="str">
            <v>Planning &amp; Design</v>
          </cell>
          <cell r="F33326" t="str">
            <v>Sewer</v>
          </cell>
        </row>
        <row r="33327">
          <cell r="B33327">
            <v>21851.279999999999</v>
          </cell>
          <cell r="C33327">
            <v>2015</v>
          </cell>
          <cell r="D33327" t="str">
            <v>700165  Expenditure</v>
          </cell>
          <cell r="E33327" t="str">
            <v>Planning &amp; Design</v>
          </cell>
          <cell r="F33327" t="str">
            <v>Sewer</v>
          </cell>
        </row>
        <row r="33328">
          <cell r="B33328">
            <v>2547.1</v>
          </cell>
          <cell r="C33328">
            <v>2015</v>
          </cell>
          <cell r="D33328" t="str">
            <v>700165  Expenditure</v>
          </cell>
          <cell r="E33328" t="str">
            <v>TOC</v>
          </cell>
          <cell r="F33328" t="str">
            <v>Sewer</v>
          </cell>
        </row>
        <row r="33329">
          <cell r="B33329">
            <v>332789.71999999997</v>
          </cell>
          <cell r="C33329">
            <v>2015</v>
          </cell>
          <cell r="D33329" t="str">
            <v>700165  Expenditure</v>
          </cell>
          <cell r="E33329" t="str">
            <v>Informal Settlements</v>
          </cell>
          <cell r="F33329" t="str">
            <v>Sewer</v>
          </cell>
        </row>
        <row r="33330">
          <cell r="B33330">
            <v>181155.84</v>
          </cell>
          <cell r="C33330">
            <v>2015</v>
          </cell>
          <cell r="D33330" t="str">
            <v>700165  Expenditure</v>
          </cell>
          <cell r="E33330" t="str">
            <v>Logistics</v>
          </cell>
          <cell r="F33330" t="str">
            <v>Sewer</v>
          </cell>
        </row>
        <row r="33331">
          <cell r="B33331">
            <v>1161.8499999999999</v>
          </cell>
          <cell r="C33331">
            <v>2015</v>
          </cell>
          <cell r="D33331" t="str">
            <v>700165  Expenditure</v>
          </cell>
          <cell r="E33331" t="str">
            <v>Logistics</v>
          </cell>
          <cell r="F33331" t="str">
            <v>Sewer</v>
          </cell>
        </row>
        <row r="33332">
          <cell r="B33332">
            <v>670.3</v>
          </cell>
          <cell r="C33332">
            <v>2015</v>
          </cell>
          <cell r="D33332" t="str">
            <v>700165  Expenditure</v>
          </cell>
          <cell r="E33332" t="str">
            <v>Logistics</v>
          </cell>
          <cell r="F33332" t="str">
            <v>Sewer</v>
          </cell>
        </row>
        <row r="33333">
          <cell r="B33333">
            <v>79578.2</v>
          </cell>
          <cell r="C33333">
            <v>2015</v>
          </cell>
          <cell r="D33333" t="str">
            <v>700165  Expenditure</v>
          </cell>
          <cell r="E33333" t="str">
            <v>District 1</v>
          </cell>
          <cell r="F33333" t="str">
            <v>Sewer</v>
          </cell>
        </row>
        <row r="33334">
          <cell r="B33334">
            <v>1295.9100000000001</v>
          </cell>
          <cell r="C33334">
            <v>2015</v>
          </cell>
          <cell r="D33334" t="str">
            <v>700165  Expenditure</v>
          </cell>
          <cell r="E33334" t="str">
            <v>District 1</v>
          </cell>
          <cell r="F33334" t="str">
            <v>Sewer</v>
          </cell>
        </row>
        <row r="33335">
          <cell r="B33335">
            <v>202110.6</v>
          </cell>
          <cell r="C33335">
            <v>2015</v>
          </cell>
          <cell r="D33335" t="str">
            <v>700165  Expenditure</v>
          </cell>
          <cell r="E33335" t="str">
            <v>District 7</v>
          </cell>
          <cell r="F33335" t="str">
            <v>Sewer</v>
          </cell>
        </row>
        <row r="33336">
          <cell r="B33336">
            <v>58213.62</v>
          </cell>
          <cell r="C33336">
            <v>2015</v>
          </cell>
          <cell r="D33336" t="str">
            <v>700165  Expenditure</v>
          </cell>
          <cell r="E33336" t="str">
            <v>District 6</v>
          </cell>
          <cell r="F33336" t="str">
            <v>Sewer</v>
          </cell>
        </row>
        <row r="33337">
          <cell r="B33337">
            <v>536.23</v>
          </cell>
          <cell r="C33337">
            <v>2015</v>
          </cell>
          <cell r="D33337" t="str">
            <v>700165  Expenditure</v>
          </cell>
          <cell r="E33337" t="str">
            <v>District 7</v>
          </cell>
          <cell r="F33337" t="str">
            <v>Sewer</v>
          </cell>
        </row>
        <row r="33338">
          <cell r="B33338">
            <v>646.9</v>
          </cell>
          <cell r="C33338">
            <v>2015</v>
          </cell>
          <cell r="D33338" t="str">
            <v>700165  Expenditure</v>
          </cell>
          <cell r="E33338" t="str">
            <v>TOC</v>
          </cell>
          <cell r="F33338" t="str">
            <v>Sewer</v>
          </cell>
        </row>
        <row r="33339">
          <cell r="B33339">
            <v>33148.54</v>
          </cell>
          <cell r="C33339">
            <v>2015</v>
          </cell>
          <cell r="D33339" t="str">
            <v>700165  Expenditure</v>
          </cell>
          <cell r="E33339" t="str">
            <v>District 3</v>
          </cell>
          <cell r="F33339" t="str">
            <v>Sewer</v>
          </cell>
        </row>
        <row r="33340">
          <cell r="B33340">
            <v>1474.59</v>
          </cell>
          <cell r="C33340">
            <v>2015</v>
          </cell>
          <cell r="D33340" t="str">
            <v>700165  Expenditure</v>
          </cell>
          <cell r="E33340" t="str">
            <v>District 3</v>
          </cell>
          <cell r="F33340" t="str">
            <v>Sewer</v>
          </cell>
        </row>
        <row r="33341">
          <cell r="B33341">
            <v>184659.87</v>
          </cell>
          <cell r="C33341">
            <v>2015</v>
          </cell>
          <cell r="D33341" t="str">
            <v>700165  Expenditure</v>
          </cell>
          <cell r="E33341" t="str">
            <v>District 4</v>
          </cell>
          <cell r="F33341" t="str">
            <v>Sewer</v>
          </cell>
        </row>
        <row r="33342">
          <cell r="B33342">
            <v>327889.39</v>
          </cell>
          <cell r="C33342">
            <v>2015</v>
          </cell>
          <cell r="D33342" t="str">
            <v>700165  Expenditure</v>
          </cell>
          <cell r="E33342" t="str">
            <v>District 4</v>
          </cell>
          <cell r="F33342" t="str">
            <v>Sewer</v>
          </cell>
        </row>
        <row r="33343">
          <cell r="B33343">
            <v>1251.2</v>
          </cell>
          <cell r="C33343">
            <v>2015</v>
          </cell>
          <cell r="D33343" t="str">
            <v>700165  Expenditure</v>
          </cell>
          <cell r="E33343" t="str">
            <v>District 4</v>
          </cell>
          <cell r="F33343" t="str">
            <v>Sewer</v>
          </cell>
        </row>
        <row r="33344">
          <cell r="B33344">
            <v>107692.16</v>
          </cell>
          <cell r="C33344">
            <v>2015</v>
          </cell>
          <cell r="D33344" t="str">
            <v>700165  Expenditure</v>
          </cell>
          <cell r="E33344" t="str">
            <v>District 4</v>
          </cell>
          <cell r="F33344" t="str">
            <v>Sewer</v>
          </cell>
        </row>
        <row r="33345">
          <cell r="B33345">
            <v>13854.18</v>
          </cell>
          <cell r="C33345">
            <v>2015</v>
          </cell>
          <cell r="D33345" t="str">
            <v>700165  Expenditure</v>
          </cell>
          <cell r="E33345" t="str">
            <v>District 7</v>
          </cell>
          <cell r="F33345" t="str">
            <v>Sewer</v>
          </cell>
        </row>
        <row r="33346">
          <cell r="B33346">
            <v>536.23</v>
          </cell>
          <cell r="C33346">
            <v>2015</v>
          </cell>
          <cell r="D33346" t="str">
            <v>700165  Expenditure</v>
          </cell>
          <cell r="E33346" t="str">
            <v>District 7</v>
          </cell>
          <cell r="F33346" t="str">
            <v>Sewer</v>
          </cell>
        </row>
        <row r="33347">
          <cell r="B33347">
            <v>84902.83</v>
          </cell>
          <cell r="C33347">
            <v>2015</v>
          </cell>
          <cell r="D33347" t="str">
            <v>700165  Expenditure</v>
          </cell>
          <cell r="E33347" t="str">
            <v>District 6</v>
          </cell>
          <cell r="F33347" t="str">
            <v>Sewer</v>
          </cell>
        </row>
        <row r="33348">
          <cell r="B33348">
            <v>63443.78</v>
          </cell>
          <cell r="C33348">
            <v>2015</v>
          </cell>
          <cell r="D33348" t="str">
            <v>700165  Expenditure</v>
          </cell>
          <cell r="E33348" t="str">
            <v>District 6</v>
          </cell>
          <cell r="F33348" t="str">
            <v>Sewer</v>
          </cell>
        </row>
        <row r="33349">
          <cell r="B33349">
            <v>52674.53</v>
          </cell>
          <cell r="C33349">
            <v>2015</v>
          </cell>
          <cell r="D33349" t="str">
            <v>700165  Expenditure</v>
          </cell>
          <cell r="E33349" t="str">
            <v>District 6</v>
          </cell>
          <cell r="F33349" t="str">
            <v>Sewer</v>
          </cell>
        </row>
        <row r="33350">
          <cell r="B33350">
            <v>1340.6</v>
          </cell>
          <cell r="C33350">
            <v>2015</v>
          </cell>
          <cell r="D33350" t="str">
            <v>700165  Expenditure</v>
          </cell>
          <cell r="E33350" t="str">
            <v>District 6</v>
          </cell>
          <cell r="F33350" t="str">
            <v>Sewer</v>
          </cell>
        </row>
        <row r="33351">
          <cell r="B33351">
            <v>3038.63</v>
          </cell>
          <cell r="C33351">
            <v>2015</v>
          </cell>
          <cell r="D33351" t="str">
            <v>700165  Expenditure</v>
          </cell>
          <cell r="E33351" t="str">
            <v>District 6</v>
          </cell>
          <cell r="F33351" t="str">
            <v>Sewer</v>
          </cell>
        </row>
        <row r="33352">
          <cell r="B33352">
            <v>44143.17</v>
          </cell>
          <cell r="C33352">
            <v>2015</v>
          </cell>
          <cell r="D33352" t="str">
            <v>700165  Expenditure</v>
          </cell>
          <cell r="E33352" t="str">
            <v>District 6</v>
          </cell>
          <cell r="F33352" t="str">
            <v>Sewer</v>
          </cell>
        </row>
        <row r="33353">
          <cell r="B33353">
            <v>223.47</v>
          </cell>
          <cell r="C33353">
            <v>2015</v>
          </cell>
          <cell r="D33353" t="str">
            <v>700165  Expenditure</v>
          </cell>
          <cell r="E33353" t="str">
            <v>District 7</v>
          </cell>
          <cell r="F33353" t="str">
            <v>Sewer</v>
          </cell>
        </row>
        <row r="33354">
          <cell r="B33354">
            <v>89.4</v>
          </cell>
          <cell r="C33354">
            <v>2015</v>
          </cell>
          <cell r="D33354" t="str">
            <v>700165  Expenditure</v>
          </cell>
          <cell r="E33354" t="str">
            <v>District 7</v>
          </cell>
          <cell r="F33354" t="str">
            <v>Sewer</v>
          </cell>
        </row>
        <row r="33355">
          <cell r="B33355">
            <v>191097.33</v>
          </cell>
          <cell r="C33355">
            <v>2015</v>
          </cell>
          <cell r="D33355" t="str">
            <v>700165  Expenditure</v>
          </cell>
          <cell r="E33355" t="str">
            <v>District 7</v>
          </cell>
          <cell r="F33355" t="str">
            <v>Sewer</v>
          </cell>
        </row>
        <row r="33356">
          <cell r="B33356">
            <v>89.4</v>
          </cell>
          <cell r="C33356">
            <v>2015</v>
          </cell>
          <cell r="D33356" t="str">
            <v>700165  Expenditure</v>
          </cell>
          <cell r="E33356" t="str">
            <v>District 7</v>
          </cell>
          <cell r="F33356" t="str">
            <v>Sewer</v>
          </cell>
        </row>
        <row r="33357">
          <cell r="B33357">
            <v>26712.17</v>
          </cell>
          <cell r="C33357">
            <v>2015</v>
          </cell>
          <cell r="D33357" t="str">
            <v>700165  Expenditure</v>
          </cell>
          <cell r="E33357" t="str">
            <v>Logistics</v>
          </cell>
          <cell r="F33357" t="str">
            <v>Water</v>
          </cell>
        </row>
        <row r="33358">
          <cell r="B33358">
            <v>21985</v>
          </cell>
          <cell r="C33358">
            <v>2015</v>
          </cell>
          <cell r="D33358" t="str">
            <v>700165  Expenditure</v>
          </cell>
          <cell r="E33358" t="str">
            <v>Informal Settlements</v>
          </cell>
          <cell r="F33358" t="str">
            <v>Water</v>
          </cell>
        </row>
        <row r="33359">
          <cell r="B33359">
            <v>37625.379999999997</v>
          </cell>
          <cell r="C33359">
            <v>2015</v>
          </cell>
          <cell r="D33359" t="str">
            <v>700165  Expenditure</v>
          </cell>
          <cell r="E33359" t="str">
            <v>Planning &amp; Design</v>
          </cell>
          <cell r="F33359" t="str">
            <v>Water</v>
          </cell>
        </row>
        <row r="33360">
          <cell r="B33360">
            <v>40628.019999999997</v>
          </cell>
          <cell r="C33360">
            <v>2015</v>
          </cell>
          <cell r="D33360" t="str">
            <v>700165  Expenditure</v>
          </cell>
          <cell r="E33360" t="str">
            <v>TOC</v>
          </cell>
          <cell r="F33360" t="str">
            <v>Water</v>
          </cell>
        </row>
        <row r="33361">
          <cell r="B33361">
            <v>80900.179999999993</v>
          </cell>
          <cell r="C33361">
            <v>2015</v>
          </cell>
          <cell r="D33361" t="str">
            <v>700165  Expenditure</v>
          </cell>
          <cell r="E33361" t="str">
            <v>Informal Settlements</v>
          </cell>
          <cell r="F33361" t="str">
            <v>Water</v>
          </cell>
        </row>
        <row r="33362">
          <cell r="B33362">
            <v>16440.02</v>
          </cell>
          <cell r="C33362">
            <v>2015</v>
          </cell>
          <cell r="D33362" t="str">
            <v>700165  Expenditure</v>
          </cell>
          <cell r="E33362" t="str">
            <v>TOC</v>
          </cell>
          <cell r="F33362" t="str">
            <v>Water</v>
          </cell>
        </row>
        <row r="33363">
          <cell r="B33363">
            <v>9236.07</v>
          </cell>
          <cell r="C33363">
            <v>2015</v>
          </cell>
          <cell r="D33363" t="str">
            <v>700165  Expenditure</v>
          </cell>
          <cell r="E33363" t="str">
            <v>Logistics</v>
          </cell>
          <cell r="F33363" t="str">
            <v>Water</v>
          </cell>
        </row>
        <row r="33364">
          <cell r="B33364">
            <v>3708.89</v>
          </cell>
          <cell r="C33364">
            <v>2015</v>
          </cell>
          <cell r="D33364" t="str">
            <v>700165  Expenditure</v>
          </cell>
          <cell r="E33364" t="str">
            <v>Logistics</v>
          </cell>
          <cell r="F33364" t="str">
            <v>Water</v>
          </cell>
        </row>
        <row r="33365">
          <cell r="B33365">
            <v>15703.7</v>
          </cell>
          <cell r="C33365">
            <v>2015</v>
          </cell>
          <cell r="D33365" t="str">
            <v>700165  Expenditure</v>
          </cell>
          <cell r="E33365" t="str">
            <v>Logistics</v>
          </cell>
          <cell r="F33365" t="str">
            <v>Water</v>
          </cell>
        </row>
        <row r="33366">
          <cell r="B33366">
            <v>312.8</v>
          </cell>
          <cell r="C33366">
            <v>2015</v>
          </cell>
          <cell r="D33366" t="str">
            <v>700165  Expenditure</v>
          </cell>
          <cell r="E33366" t="str">
            <v>Logistics</v>
          </cell>
          <cell r="F33366" t="str">
            <v>Water</v>
          </cell>
        </row>
        <row r="33367">
          <cell r="B33367">
            <v>3281.21</v>
          </cell>
          <cell r="C33367">
            <v>2015</v>
          </cell>
          <cell r="D33367" t="str">
            <v>700290  Special Financial Management</v>
          </cell>
          <cell r="E33367" t="str">
            <v>District 4</v>
          </cell>
          <cell r="F33367" t="str">
            <v>Water</v>
          </cell>
        </row>
        <row r="33368">
          <cell r="B33368">
            <v>3281.21</v>
          </cell>
          <cell r="C33368">
            <v>2015</v>
          </cell>
          <cell r="D33368" t="str">
            <v>700290  Special Financial Management</v>
          </cell>
          <cell r="E33368" t="str">
            <v>District 4</v>
          </cell>
          <cell r="F33368" t="str">
            <v>Water</v>
          </cell>
        </row>
        <row r="33369">
          <cell r="B33369">
            <v>3281.21</v>
          </cell>
          <cell r="C33369">
            <v>2015</v>
          </cell>
          <cell r="D33369" t="str">
            <v>700290  Special Financial Management</v>
          </cell>
          <cell r="E33369" t="str">
            <v>District 4</v>
          </cell>
          <cell r="F33369" t="str">
            <v>Water</v>
          </cell>
        </row>
        <row r="33370">
          <cell r="B33370">
            <v>3281.21</v>
          </cell>
          <cell r="C33370">
            <v>2015</v>
          </cell>
          <cell r="D33370" t="str">
            <v>700290  Special Financial Management</v>
          </cell>
          <cell r="E33370" t="str">
            <v>District 4</v>
          </cell>
          <cell r="F33370" t="str">
            <v>Water</v>
          </cell>
        </row>
        <row r="33371">
          <cell r="B33371">
            <v>3281.21</v>
          </cell>
          <cell r="C33371">
            <v>2015</v>
          </cell>
          <cell r="D33371" t="str">
            <v>700290  Special Financial Management</v>
          </cell>
          <cell r="E33371" t="str">
            <v>District 4</v>
          </cell>
          <cell r="F33371" t="str">
            <v>Water</v>
          </cell>
        </row>
        <row r="33372">
          <cell r="B33372">
            <v>3281.21</v>
          </cell>
          <cell r="C33372">
            <v>2015</v>
          </cell>
          <cell r="D33372" t="str">
            <v>700290  Special Financial Management</v>
          </cell>
          <cell r="E33372" t="str">
            <v>District 4</v>
          </cell>
          <cell r="F33372" t="str">
            <v>Water</v>
          </cell>
        </row>
        <row r="33373">
          <cell r="B33373">
            <v>3281.21</v>
          </cell>
          <cell r="C33373">
            <v>2015</v>
          </cell>
          <cell r="D33373" t="str">
            <v>700290  Special Financial Management</v>
          </cell>
          <cell r="E33373" t="str">
            <v>District 3</v>
          </cell>
          <cell r="F33373" t="str">
            <v>Water</v>
          </cell>
        </row>
        <row r="33374">
          <cell r="B33374">
            <v>3281.21</v>
          </cell>
          <cell r="C33374">
            <v>2015</v>
          </cell>
          <cell r="D33374" t="str">
            <v>700290  Special Financial Management</v>
          </cell>
          <cell r="E33374" t="str">
            <v>District 3</v>
          </cell>
          <cell r="F33374" t="str">
            <v>Water</v>
          </cell>
        </row>
        <row r="33375">
          <cell r="B33375">
            <v>3281.21</v>
          </cell>
          <cell r="C33375">
            <v>2015</v>
          </cell>
          <cell r="D33375" t="str">
            <v>700290  Special Financial Management</v>
          </cell>
          <cell r="E33375" t="str">
            <v>District 3</v>
          </cell>
          <cell r="F33375" t="str">
            <v>Water</v>
          </cell>
        </row>
        <row r="33376">
          <cell r="B33376">
            <v>3281.21</v>
          </cell>
          <cell r="C33376">
            <v>2015</v>
          </cell>
          <cell r="D33376" t="str">
            <v>700290  Special Financial Management</v>
          </cell>
          <cell r="E33376" t="str">
            <v>District 3</v>
          </cell>
          <cell r="F33376" t="str">
            <v>Water</v>
          </cell>
        </row>
        <row r="33377">
          <cell r="B33377">
            <v>3281.21</v>
          </cell>
          <cell r="C33377">
            <v>2015</v>
          </cell>
          <cell r="D33377" t="str">
            <v>700290  Special Financial Management</v>
          </cell>
          <cell r="E33377" t="str">
            <v>District 6</v>
          </cell>
          <cell r="F33377" t="str">
            <v>Water</v>
          </cell>
        </row>
        <row r="33378">
          <cell r="B33378">
            <v>3281.21</v>
          </cell>
          <cell r="C33378">
            <v>2015</v>
          </cell>
          <cell r="D33378" t="str">
            <v>700290  Special Financial Management</v>
          </cell>
          <cell r="E33378" t="str">
            <v>District 8</v>
          </cell>
          <cell r="F33378" t="str">
            <v>Water</v>
          </cell>
        </row>
        <row r="33379">
          <cell r="B33379">
            <v>3281.21</v>
          </cell>
          <cell r="C33379">
            <v>2015</v>
          </cell>
          <cell r="D33379" t="str">
            <v>700290  Special Financial Management</v>
          </cell>
          <cell r="E33379" t="str">
            <v>District 8</v>
          </cell>
          <cell r="F33379" t="str">
            <v>Water</v>
          </cell>
        </row>
        <row r="33380">
          <cell r="B33380">
            <v>3281.21</v>
          </cell>
          <cell r="C33380">
            <v>2015</v>
          </cell>
          <cell r="D33380" t="str">
            <v>700290  Special Financial Management</v>
          </cell>
          <cell r="E33380" t="str">
            <v>District 6</v>
          </cell>
          <cell r="F33380" t="str">
            <v>Water</v>
          </cell>
        </row>
        <row r="33381">
          <cell r="B33381">
            <v>3281.21</v>
          </cell>
          <cell r="C33381">
            <v>2015</v>
          </cell>
          <cell r="D33381" t="str">
            <v>700290  Special Financial Management</v>
          </cell>
          <cell r="E33381" t="str">
            <v>TOC</v>
          </cell>
          <cell r="F33381" t="str">
            <v>Water</v>
          </cell>
        </row>
        <row r="33382">
          <cell r="B33382">
            <v>3281.21</v>
          </cell>
          <cell r="C33382">
            <v>2015</v>
          </cell>
          <cell r="D33382" t="str">
            <v>700290  Special Financial Management</v>
          </cell>
          <cell r="E33382" t="str">
            <v>District 1</v>
          </cell>
          <cell r="F33382" t="str">
            <v>Water</v>
          </cell>
        </row>
        <row r="33383">
          <cell r="B33383">
            <v>3281.21</v>
          </cell>
          <cell r="C33383">
            <v>2015</v>
          </cell>
          <cell r="D33383" t="str">
            <v>700290  Special Financial Management</v>
          </cell>
          <cell r="E33383" t="str">
            <v>District 1</v>
          </cell>
          <cell r="F33383" t="str">
            <v>Water</v>
          </cell>
        </row>
        <row r="33384">
          <cell r="B33384">
            <v>3281.21</v>
          </cell>
          <cell r="C33384">
            <v>2015</v>
          </cell>
          <cell r="D33384" t="str">
            <v>700290  Special Financial Management</v>
          </cell>
          <cell r="E33384" t="str">
            <v>District 1</v>
          </cell>
          <cell r="F33384" t="str">
            <v>Water</v>
          </cell>
        </row>
        <row r="33385">
          <cell r="B33385">
            <v>3281.21</v>
          </cell>
          <cell r="C33385">
            <v>2015</v>
          </cell>
          <cell r="D33385" t="str">
            <v>700290  Special Financial Management</v>
          </cell>
          <cell r="E33385" t="str">
            <v>District 1</v>
          </cell>
          <cell r="F33385" t="str">
            <v>Water</v>
          </cell>
        </row>
        <row r="33386">
          <cell r="B33386">
            <v>3281.21</v>
          </cell>
          <cell r="C33386">
            <v>2015</v>
          </cell>
          <cell r="D33386" t="str">
            <v>700290  Special Financial Management</v>
          </cell>
          <cell r="E33386" t="str">
            <v>District 1</v>
          </cell>
          <cell r="F33386" t="str">
            <v>Water</v>
          </cell>
        </row>
        <row r="33387">
          <cell r="B33387">
            <v>3281.21</v>
          </cell>
          <cell r="C33387">
            <v>2015</v>
          </cell>
          <cell r="D33387" t="str">
            <v>700290  Special Financial Management</v>
          </cell>
          <cell r="E33387" t="str">
            <v>Logistics</v>
          </cell>
          <cell r="F33387" t="str">
            <v>Water</v>
          </cell>
        </row>
        <row r="33388">
          <cell r="B33388">
            <v>3281.21</v>
          </cell>
          <cell r="C33388">
            <v>2015</v>
          </cell>
          <cell r="D33388" t="str">
            <v>700290  Special Financial Management</v>
          </cell>
          <cell r="E33388" t="str">
            <v>Logistics</v>
          </cell>
          <cell r="F33388" t="str">
            <v>Water</v>
          </cell>
        </row>
        <row r="33389">
          <cell r="B33389">
            <v>3281.21</v>
          </cell>
          <cell r="C33389">
            <v>2015</v>
          </cell>
          <cell r="D33389" t="str">
            <v>700290  Special Financial Management</v>
          </cell>
          <cell r="E33389" t="str">
            <v>Logistics</v>
          </cell>
          <cell r="F33389" t="str">
            <v>Water</v>
          </cell>
        </row>
        <row r="33390">
          <cell r="B33390">
            <v>3281.21</v>
          </cell>
          <cell r="C33390">
            <v>2015</v>
          </cell>
          <cell r="D33390" t="str">
            <v>700290  Special Financial Management</v>
          </cell>
          <cell r="E33390" t="str">
            <v>Logistics</v>
          </cell>
          <cell r="F33390" t="str">
            <v>Water</v>
          </cell>
        </row>
        <row r="33391">
          <cell r="B33391">
            <v>3281.21</v>
          </cell>
          <cell r="C33391">
            <v>2015</v>
          </cell>
          <cell r="D33391" t="str">
            <v>700290  Special Financial Management</v>
          </cell>
          <cell r="E33391" t="str">
            <v>Logistics</v>
          </cell>
          <cell r="F33391" t="str">
            <v>Water</v>
          </cell>
        </row>
        <row r="33392">
          <cell r="B33392">
            <v>3281.21</v>
          </cell>
          <cell r="C33392">
            <v>2015</v>
          </cell>
          <cell r="D33392" t="str">
            <v>700290  Special Financial Management</v>
          </cell>
          <cell r="E33392" t="str">
            <v>Logistics</v>
          </cell>
          <cell r="F33392" t="str">
            <v>Water</v>
          </cell>
        </row>
        <row r="33393">
          <cell r="B33393">
            <v>3281.21</v>
          </cell>
          <cell r="C33393">
            <v>2015</v>
          </cell>
          <cell r="D33393" t="str">
            <v>700290  Special Financial Management</v>
          </cell>
          <cell r="E33393" t="str">
            <v>District 8</v>
          </cell>
          <cell r="F33393" t="str">
            <v>Water</v>
          </cell>
        </row>
        <row r="33394">
          <cell r="B33394">
            <v>3281.21</v>
          </cell>
          <cell r="C33394">
            <v>2015</v>
          </cell>
          <cell r="D33394" t="str">
            <v>700290  Special Financial Management</v>
          </cell>
          <cell r="E33394" t="e">
            <v>#N/A</v>
          </cell>
          <cell r="F33394" t="str">
            <v>Sewer</v>
          </cell>
        </row>
        <row r="33395">
          <cell r="B33395">
            <v>3281.21</v>
          </cell>
          <cell r="C33395">
            <v>2015</v>
          </cell>
          <cell r="D33395" t="str">
            <v>700290  Special Financial Management</v>
          </cell>
          <cell r="E33395" t="e">
            <v>#N/A</v>
          </cell>
          <cell r="F33395" t="str">
            <v>Sewer</v>
          </cell>
        </row>
        <row r="33396">
          <cell r="B33396">
            <v>3281.21</v>
          </cell>
          <cell r="C33396">
            <v>2015</v>
          </cell>
          <cell r="D33396" t="str">
            <v>700290  Special Financial Management</v>
          </cell>
          <cell r="E33396" t="str">
            <v>District 8</v>
          </cell>
          <cell r="F33396" t="str">
            <v>Water</v>
          </cell>
        </row>
        <row r="33397">
          <cell r="B33397">
            <v>3281.21</v>
          </cell>
          <cell r="C33397">
            <v>2015</v>
          </cell>
          <cell r="D33397" t="str">
            <v>700290  Special Financial Management</v>
          </cell>
          <cell r="E33397" t="str">
            <v>District 8</v>
          </cell>
          <cell r="F33397" t="str">
            <v>Water</v>
          </cell>
        </row>
        <row r="33398">
          <cell r="B33398">
            <v>3281.21</v>
          </cell>
          <cell r="C33398">
            <v>2015</v>
          </cell>
          <cell r="D33398" t="str">
            <v>700290  Special Financial Management</v>
          </cell>
          <cell r="E33398" t="str">
            <v>District 8</v>
          </cell>
          <cell r="F33398" t="str">
            <v>Water</v>
          </cell>
        </row>
        <row r="33399">
          <cell r="B33399">
            <v>3281.21</v>
          </cell>
          <cell r="C33399">
            <v>2015</v>
          </cell>
          <cell r="D33399" t="str">
            <v>700290  Special Financial Management</v>
          </cell>
          <cell r="E33399" t="str">
            <v>District 8</v>
          </cell>
          <cell r="F33399" t="str">
            <v>Water</v>
          </cell>
        </row>
        <row r="33400">
          <cell r="B33400">
            <v>3281.21</v>
          </cell>
          <cell r="C33400">
            <v>2015</v>
          </cell>
          <cell r="D33400" t="str">
            <v>700290  Special Financial Management</v>
          </cell>
          <cell r="E33400" t="str">
            <v>District 8</v>
          </cell>
          <cell r="F33400" t="str">
            <v>Water</v>
          </cell>
        </row>
        <row r="33401">
          <cell r="B33401">
            <v>3281.21</v>
          </cell>
          <cell r="C33401">
            <v>2015</v>
          </cell>
          <cell r="D33401" t="str">
            <v>700290  Special Financial Management</v>
          </cell>
          <cell r="E33401" t="str">
            <v>District 8</v>
          </cell>
          <cell r="F33401" t="str">
            <v>Water</v>
          </cell>
        </row>
        <row r="33402">
          <cell r="B33402">
            <v>3281.21</v>
          </cell>
          <cell r="C33402">
            <v>2015</v>
          </cell>
          <cell r="D33402" t="str">
            <v>700290  Special Financial Management</v>
          </cell>
          <cell r="E33402" t="str">
            <v>District 8</v>
          </cell>
          <cell r="F33402" t="str">
            <v>Water</v>
          </cell>
        </row>
        <row r="33403">
          <cell r="B33403">
            <v>3281.21</v>
          </cell>
          <cell r="C33403">
            <v>2015</v>
          </cell>
          <cell r="D33403" t="str">
            <v>700290  Special Financial Management</v>
          </cell>
          <cell r="E33403" t="str">
            <v>District 8</v>
          </cell>
          <cell r="F33403" t="str">
            <v>Water</v>
          </cell>
        </row>
        <row r="33404">
          <cell r="B33404">
            <v>3281.21</v>
          </cell>
          <cell r="C33404">
            <v>2015</v>
          </cell>
          <cell r="D33404" t="str">
            <v>700290  Special Financial Management</v>
          </cell>
          <cell r="E33404" t="str">
            <v>District 8</v>
          </cell>
          <cell r="F33404" t="str">
            <v>Water</v>
          </cell>
        </row>
        <row r="33405">
          <cell r="B33405">
            <v>3281.21</v>
          </cell>
          <cell r="C33405">
            <v>2015</v>
          </cell>
          <cell r="D33405" t="str">
            <v>700290  Special Financial Management</v>
          </cell>
          <cell r="E33405" t="str">
            <v>District 8</v>
          </cell>
          <cell r="F33405" t="str">
            <v>Water</v>
          </cell>
        </row>
        <row r="33406">
          <cell r="B33406">
            <v>3281.21</v>
          </cell>
          <cell r="C33406">
            <v>2015</v>
          </cell>
          <cell r="D33406" t="str">
            <v>700290  Special Financial Management</v>
          </cell>
          <cell r="E33406" t="str">
            <v>District 8</v>
          </cell>
          <cell r="F33406" t="str">
            <v>Water</v>
          </cell>
        </row>
        <row r="33407">
          <cell r="B33407">
            <v>3281.21</v>
          </cell>
          <cell r="C33407">
            <v>2015</v>
          </cell>
          <cell r="D33407" t="str">
            <v>700290  Special Financial Management</v>
          </cell>
          <cell r="E33407" t="str">
            <v>District 6</v>
          </cell>
          <cell r="F33407" t="str">
            <v>Water</v>
          </cell>
        </row>
        <row r="33408">
          <cell r="B33408">
            <v>3281.21</v>
          </cell>
          <cell r="C33408">
            <v>2015</v>
          </cell>
          <cell r="D33408" t="str">
            <v>700290  Special Financial Management</v>
          </cell>
          <cell r="E33408" t="str">
            <v>District 6</v>
          </cell>
          <cell r="F33408" t="str">
            <v>Water</v>
          </cell>
        </row>
        <row r="33409">
          <cell r="B33409">
            <v>3281.21</v>
          </cell>
          <cell r="C33409">
            <v>2015</v>
          </cell>
          <cell r="D33409" t="str">
            <v>700290  Special Financial Management</v>
          </cell>
          <cell r="E33409" t="str">
            <v>District 6</v>
          </cell>
          <cell r="F33409" t="str">
            <v>Water</v>
          </cell>
        </row>
        <row r="33410">
          <cell r="B33410">
            <v>3281.21</v>
          </cell>
          <cell r="C33410">
            <v>2015</v>
          </cell>
          <cell r="D33410" t="str">
            <v>700290  Special Financial Management</v>
          </cell>
          <cell r="E33410" t="str">
            <v>District 6</v>
          </cell>
          <cell r="F33410" t="str">
            <v>Water</v>
          </cell>
        </row>
        <row r="33411">
          <cell r="B33411">
            <v>3281.21</v>
          </cell>
          <cell r="C33411">
            <v>2015</v>
          </cell>
          <cell r="D33411" t="str">
            <v>700290  Special Financial Management</v>
          </cell>
          <cell r="E33411" t="str">
            <v>District 6</v>
          </cell>
          <cell r="F33411" t="str">
            <v>Water</v>
          </cell>
        </row>
        <row r="33412">
          <cell r="B33412">
            <v>3281.21</v>
          </cell>
          <cell r="C33412">
            <v>2015</v>
          </cell>
          <cell r="D33412" t="str">
            <v>700290  Special Financial Management</v>
          </cell>
          <cell r="E33412" t="str">
            <v>District 6</v>
          </cell>
          <cell r="F33412" t="str">
            <v>Water</v>
          </cell>
        </row>
        <row r="33413">
          <cell r="B33413">
            <v>3281.21</v>
          </cell>
          <cell r="C33413">
            <v>2015</v>
          </cell>
          <cell r="D33413" t="str">
            <v>700290  Special Financial Management</v>
          </cell>
          <cell r="E33413" t="str">
            <v>District 6</v>
          </cell>
          <cell r="F33413" t="str">
            <v>Water</v>
          </cell>
        </row>
        <row r="33414">
          <cell r="B33414">
            <v>3281.21</v>
          </cell>
          <cell r="C33414">
            <v>2015</v>
          </cell>
          <cell r="D33414" t="str">
            <v>700290  Special Financial Management</v>
          </cell>
          <cell r="E33414" t="str">
            <v>District 8</v>
          </cell>
          <cell r="F33414" t="str">
            <v>Water</v>
          </cell>
        </row>
        <row r="33415">
          <cell r="B33415">
            <v>3281.21</v>
          </cell>
          <cell r="C33415">
            <v>2015</v>
          </cell>
          <cell r="D33415" t="str">
            <v>700290  Special Financial Management</v>
          </cell>
          <cell r="E33415" t="str">
            <v>District 8</v>
          </cell>
          <cell r="F33415" t="str">
            <v>Water</v>
          </cell>
        </row>
        <row r="33416">
          <cell r="B33416">
            <v>3281.21</v>
          </cell>
          <cell r="C33416">
            <v>2015</v>
          </cell>
          <cell r="D33416" t="str">
            <v>700290  Special Financial Management</v>
          </cell>
          <cell r="E33416" t="str">
            <v>District 8</v>
          </cell>
          <cell r="F33416" t="str">
            <v>Water</v>
          </cell>
        </row>
        <row r="33417">
          <cell r="B33417">
            <v>3281.21</v>
          </cell>
          <cell r="C33417">
            <v>2015</v>
          </cell>
          <cell r="D33417" t="str">
            <v>700290  Special Financial Management</v>
          </cell>
          <cell r="E33417" t="str">
            <v>District 8</v>
          </cell>
          <cell r="F33417" t="str">
            <v>Water</v>
          </cell>
        </row>
        <row r="33418">
          <cell r="B33418">
            <v>3281.21</v>
          </cell>
          <cell r="C33418">
            <v>2015</v>
          </cell>
          <cell r="D33418" t="str">
            <v>700290  Special Financial Management</v>
          </cell>
          <cell r="E33418" t="str">
            <v>District 1</v>
          </cell>
          <cell r="F33418" t="str">
            <v>Water</v>
          </cell>
        </row>
        <row r="33419">
          <cell r="B33419">
            <v>3281.21</v>
          </cell>
          <cell r="C33419">
            <v>2015</v>
          </cell>
          <cell r="D33419" t="str">
            <v>700290  Special Financial Management</v>
          </cell>
          <cell r="E33419" t="str">
            <v>District 8</v>
          </cell>
          <cell r="F33419" t="str">
            <v>Water</v>
          </cell>
        </row>
        <row r="33420">
          <cell r="B33420">
            <v>3281.21</v>
          </cell>
          <cell r="C33420">
            <v>2015</v>
          </cell>
          <cell r="D33420" t="str">
            <v>700290  Special Financial Management</v>
          </cell>
          <cell r="E33420" t="str">
            <v>Logistics</v>
          </cell>
          <cell r="F33420" t="str">
            <v>Water</v>
          </cell>
        </row>
        <row r="33421">
          <cell r="B33421">
            <v>3281.21</v>
          </cell>
          <cell r="C33421">
            <v>2015</v>
          </cell>
          <cell r="D33421" t="str">
            <v>700290  Special Financial Management</v>
          </cell>
          <cell r="E33421" t="str">
            <v>District 4</v>
          </cell>
          <cell r="F33421" t="str">
            <v>Sewer</v>
          </cell>
        </row>
        <row r="33422">
          <cell r="B33422">
            <v>3281.21</v>
          </cell>
          <cell r="C33422">
            <v>2015</v>
          </cell>
          <cell r="D33422" t="str">
            <v>700290  Special Financial Management</v>
          </cell>
          <cell r="E33422" t="str">
            <v>District 4</v>
          </cell>
          <cell r="F33422" t="str">
            <v>Sewer</v>
          </cell>
        </row>
        <row r="33423">
          <cell r="B33423">
            <v>3281.21</v>
          </cell>
          <cell r="C33423">
            <v>2015</v>
          </cell>
          <cell r="D33423" t="str">
            <v>700290  Special Financial Management</v>
          </cell>
          <cell r="E33423" t="str">
            <v>District 4</v>
          </cell>
          <cell r="F33423" t="str">
            <v>Sewer</v>
          </cell>
        </row>
        <row r="33424">
          <cell r="B33424">
            <v>3281.21</v>
          </cell>
          <cell r="C33424">
            <v>2015</v>
          </cell>
          <cell r="D33424" t="str">
            <v>700290  Special Financial Management</v>
          </cell>
          <cell r="E33424" t="str">
            <v>District 3</v>
          </cell>
          <cell r="F33424" t="str">
            <v>Sewer</v>
          </cell>
        </row>
        <row r="33425">
          <cell r="B33425">
            <v>3281.21</v>
          </cell>
          <cell r="C33425">
            <v>2015</v>
          </cell>
          <cell r="D33425" t="str">
            <v>700290  Special Financial Management</v>
          </cell>
          <cell r="E33425" t="str">
            <v>District 3</v>
          </cell>
          <cell r="F33425" t="str">
            <v>Sewer</v>
          </cell>
        </row>
        <row r="33426">
          <cell r="B33426">
            <v>3281.21</v>
          </cell>
          <cell r="C33426">
            <v>2015</v>
          </cell>
          <cell r="D33426" t="str">
            <v>700290  Special Financial Management</v>
          </cell>
          <cell r="E33426" t="str">
            <v>District 3</v>
          </cell>
          <cell r="F33426" t="str">
            <v>Sewer</v>
          </cell>
        </row>
        <row r="33427">
          <cell r="B33427">
            <v>3281.21</v>
          </cell>
          <cell r="C33427">
            <v>2015</v>
          </cell>
          <cell r="D33427" t="str">
            <v>700290  Special Financial Management</v>
          </cell>
          <cell r="E33427" t="str">
            <v>TOC</v>
          </cell>
          <cell r="F33427" t="str">
            <v>Sewer</v>
          </cell>
        </row>
        <row r="33428">
          <cell r="B33428">
            <v>3281.21</v>
          </cell>
          <cell r="C33428">
            <v>2015</v>
          </cell>
          <cell r="D33428" t="str">
            <v>700290  Special Financial Management</v>
          </cell>
          <cell r="E33428" t="str">
            <v>District 7</v>
          </cell>
          <cell r="F33428" t="str">
            <v>Sewer</v>
          </cell>
        </row>
        <row r="33429">
          <cell r="B33429">
            <v>3281.21</v>
          </cell>
          <cell r="C33429">
            <v>2015</v>
          </cell>
          <cell r="D33429" t="str">
            <v>700290  Special Financial Management</v>
          </cell>
          <cell r="E33429" t="str">
            <v>District 7</v>
          </cell>
          <cell r="F33429" t="str">
            <v>Sewer</v>
          </cell>
        </row>
        <row r="33430">
          <cell r="B33430">
            <v>3281.21</v>
          </cell>
          <cell r="C33430">
            <v>2015</v>
          </cell>
          <cell r="D33430" t="str">
            <v>700290  Special Financial Management</v>
          </cell>
          <cell r="E33430" t="str">
            <v>District 6</v>
          </cell>
          <cell r="F33430" t="str">
            <v>Sewer</v>
          </cell>
        </row>
        <row r="33431">
          <cell r="B33431">
            <v>3281.21</v>
          </cell>
          <cell r="C33431">
            <v>2015</v>
          </cell>
          <cell r="D33431" t="str">
            <v>700290  Special Financial Management</v>
          </cell>
          <cell r="E33431" t="str">
            <v>District 7</v>
          </cell>
          <cell r="F33431" t="str">
            <v>Sewer</v>
          </cell>
        </row>
        <row r="33432">
          <cell r="B33432">
            <v>3281.21</v>
          </cell>
          <cell r="C33432">
            <v>2015</v>
          </cell>
          <cell r="D33432" t="str">
            <v>700290  Special Financial Management</v>
          </cell>
          <cell r="E33432" t="str">
            <v>District 1</v>
          </cell>
          <cell r="F33432" t="str">
            <v>Sewer</v>
          </cell>
        </row>
        <row r="33433">
          <cell r="B33433">
            <v>3281.21</v>
          </cell>
          <cell r="C33433">
            <v>2015</v>
          </cell>
          <cell r="D33433" t="str">
            <v>700290  Special Financial Management</v>
          </cell>
          <cell r="E33433" t="str">
            <v>District 1</v>
          </cell>
          <cell r="F33433" t="str">
            <v>Sewer</v>
          </cell>
        </row>
        <row r="33434">
          <cell r="B33434">
            <v>3281.21</v>
          </cell>
          <cell r="C33434">
            <v>2015</v>
          </cell>
          <cell r="D33434" t="str">
            <v>700290  Special Financial Management</v>
          </cell>
          <cell r="E33434" t="str">
            <v>District 1</v>
          </cell>
          <cell r="F33434" t="str">
            <v>Sewer</v>
          </cell>
        </row>
        <row r="33435">
          <cell r="B33435">
            <v>3281.21</v>
          </cell>
          <cell r="C33435">
            <v>2015</v>
          </cell>
          <cell r="D33435" t="str">
            <v>700290  Special Financial Management</v>
          </cell>
          <cell r="E33435" t="str">
            <v>Logistics</v>
          </cell>
          <cell r="F33435" t="str">
            <v>Sewer</v>
          </cell>
        </row>
        <row r="33436">
          <cell r="B33436">
            <v>3281.21</v>
          </cell>
          <cell r="C33436">
            <v>2015</v>
          </cell>
          <cell r="D33436" t="str">
            <v>700290  Special Financial Management</v>
          </cell>
          <cell r="E33436" t="str">
            <v>Logistics</v>
          </cell>
          <cell r="F33436" t="str">
            <v>Sewer</v>
          </cell>
        </row>
        <row r="33437">
          <cell r="B33437">
            <v>3281.21</v>
          </cell>
          <cell r="C33437">
            <v>2015</v>
          </cell>
          <cell r="D33437" t="str">
            <v>700290  Special Financial Management</v>
          </cell>
          <cell r="E33437" t="str">
            <v>Logistics</v>
          </cell>
          <cell r="F33437" t="str">
            <v>Sewer</v>
          </cell>
        </row>
        <row r="33438">
          <cell r="B33438">
            <v>3281.21</v>
          </cell>
          <cell r="C33438">
            <v>2015</v>
          </cell>
          <cell r="D33438" t="str">
            <v>700290  Special Financial Management</v>
          </cell>
          <cell r="E33438" t="str">
            <v>Logistics</v>
          </cell>
          <cell r="F33438" t="str">
            <v>Sewer</v>
          </cell>
        </row>
        <row r="33439">
          <cell r="B33439">
            <v>3281.21</v>
          </cell>
          <cell r="C33439">
            <v>2015</v>
          </cell>
          <cell r="D33439" t="str">
            <v>700290  Special Financial Management</v>
          </cell>
          <cell r="E33439" t="str">
            <v>Logistics</v>
          </cell>
          <cell r="F33439" t="str">
            <v>Sewer</v>
          </cell>
        </row>
        <row r="33440">
          <cell r="B33440">
            <v>3281.21</v>
          </cell>
          <cell r="C33440">
            <v>2015</v>
          </cell>
          <cell r="D33440" t="str">
            <v>700290  Special Financial Management</v>
          </cell>
          <cell r="E33440" t="str">
            <v>Logistics</v>
          </cell>
          <cell r="F33440" t="str">
            <v>Sewer</v>
          </cell>
        </row>
        <row r="33441">
          <cell r="B33441">
            <v>3281.21</v>
          </cell>
          <cell r="C33441">
            <v>2015</v>
          </cell>
          <cell r="D33441" t="str">
            <v>700290  Special Financial Management</v>
          </cell>
          <cell r="E33441" t="str">
            <v>Logistics</v>
          </cell>
          <cell r="F33441" t="str">
            <v>Sewer</v>
          </cell>
        </row>
        <row r="33442">
          <cell r="B33442">
            <v>3281.21</v>
          </cell>
          <cell r="C33442">
            <v>2015</v>
          </cell>
          <cell r="D33442" t="str">
            <v>700290  Special Financial Management</v>
          </cell>
          <cell r="E33442" t="str">
            <v>Informal Settlements</v>
          </cell>
          <cell r="F33442" t="str">
            <v>Sewer</v>
          </cell>
        </row>
        <row r="33443">
          <cell r="B33443">
            <v>3281.21</v>
          </cell>
          <cell r="C33443">
            <v>2015</v>
          </cell>
          <cell r="D33443" t="str">
            <v>700290  Special Financial Management</v>
          </cell>
          <cell r="E33443" t="str">
            <v>TOC</v>
          </cell>
          <cell r="F33443" t="str">
            <v>Sewer</v>
          </cell>
        </row>
        <row r="33444">
          <cell r="B33444">
            <v>3281.21</v>
          </cell>
          <cell r="C33444">
            <v>2015</v>
          </cell>
          <cell r="D33444" t="str">
            <v>700290  Special Financial Management</v>
          </cell>
          <cell r="E33444" t="str">
            <v>Planning &amp; Design</v>
          </cell>
          <cell r="F33444" t="str">
            <v>Sewer</v>
          </cell>
        </row>
        <row r="33445">
          <cell r="B33445">
            <v>3281.21</v>
          </cell>
          <cell r="C33445">
            <v>2015</v>
          </cell>
          <cell r="D33445" t="str">
            <v>700290  Special Financial Management</v>
          </cell>
          <cell r="E33445" t="str">
            <v>Planning &amp; Design</v>
          </cell>
          <cell r="F33445" t="str">
            <v>Sewer</v>
          </cell>
        </row>
        <row r="33446">
          <cell r="B33446">
            <v>3281.21</v>
          </cell>
          <cell r="C33446">
            <v>2015</v>
          </cell>
          <cell r="D33446" t="str">
            <v>700290  Special Financial Management</v>
          </cell>
          <cell r="E33446" t="str">
            <v>Informal Settlements</v>
          </cell>
          <cell r="F33446" t="str">
            <v>Sewer</v>
          </cell>
        </row>
        <row r="33447">
          <cell r="B33447">
            <v>3281.21</v>
          </cell>
          <cell r="C33447">
            <v>2015</v>
          </cell>
          <cell r="D33447" t="str">
            <v>700290  Special Financial Management</v>
          </cell>
          <cell r="E33447" t="str">
            <v>District 4</v>
          </cell>
          <cell r="F33447" t="str">
            <v>Sewer</v>
          </cell>
        </row>
        <row r="33448">
          <cell r="B33448">
            <v>3281.21</v>
          </cell>
          <cell r="C33448">
            <v>2015</v>
          </cell>
          <cell r="D33448" t="str">
            <v>700290  Special Financial Management</v>
          </cell>
          <cell r="E33448" t="str">
            <v>Logistics</v>
          </cell>
          <cell r="F33448" t="str">
            <v>Water</v>
          </cell>
        </row>
        <row r="33449">
          <cell r="B33449">
            <v>3281.21</v>
          </cell>
          <cell r="C33449">
            <v>2015</v>
          </cell>
          <cell r="D33449" t="str">
            <v>700290  Special Financial Management</v>
          </cell>
          <cell r="E33449" t="str">
            <v>Logistics</v>
          </cell>
          <cell r="F33449" t="str">
            <v>Water</v>
          </cell>
        </row>
        <row r="33450">
          <cell r="B33450">
            <v>3281.21</v>
          </cell>
          <cell r="C33450">
            <v>2015</v>
          </cell>
          <cell r="D33450" t="str">
            <v>700290  Special Financial Management</v>
          </cell>
          <cell r="E33450" t="str">
            <v>TOC</v>
          </cell>
          <cell r="F33450" t="str">
            <v>Water</v>
          </cell>
        </row>
        <row r="33451">
          <cell r="B33451">
            <v>3281.21</v>
          </cell>
          <cell r="C33451">
            <v>2015</v>
          </cell>
          <cell r="D33451" t="str">
            <v>700290  Special Financial Management</v>
          </cell>
          <cell r="E33451" t="str">
            <v>Informal Settlements</v>
          </cell>
          <cell r="F33451" t="str">
            <v>Water</v>
          </cell>
        </row>
        <row r="33452">
          <cell r="B33452">
            <v>3281.21</v>
          </cell>
          <cell r="C33452">
            <v>2015</v>
          </cell>
          <cell r="D33452" t="str">
            <v>700290  Special Financial Management</v>
          </cell>
          <cell r="E33452" t="str">
            <v>TOC</v>
          </cell>
          <cell r="F33452" t="str">
            <v>Water</v>
          </cell>
        </row>
        <row r="33453">
          <cell r="B33453">
            <v>3281.21</v>
          </cell>
          <cell r="C33453">
            <v>2015</v>
          </cell>
          <cell r="D33453" t="str">
            <v>700290  Special Financial Management</v>
          </cell>
          <cell r="E33453" t="str">
            <v>Planning &amp; Design</v>
          </cell>
          <cell r="F33453" t="str">
            <v>Water</v>
          </cell>
        </row>
        <row r="33454">
          <cell r="B33454">
            <v>3281.21</v>
          </cell>
          <cell r="C33454">
            <v>2015</v>
          </cell>
          <cell r="D33454" t="str">
            <v>700290  Special Financial Management</v>
          </cell>
          <cell r="E33454" t="str">
            <v>Informal Settlements</v>
          </cell>
          <cell r="F33454" t="str">
            <v>Water</v>
          </cell>
        </row>
        <row r="33455">
          <cell r="B33455">
            <v>3281.21</v>
          </cell>
          <cell r="C33455">
            <v>2015</v>
          </cell>
          <cell r="D33455" t="str">
            <v>700290  Special Financial Management</v>
          </cell>
          <cell r="E33455" t="str">
            <v>Logistics</v>
          </cell>
          <cell r="F33455" t="str">
            <v>Water</v>
          </cell>
        </row>
        <row r="33456">
          <cell r="B33456">
            <v>3281.21</v>
          </cell>
          <cell r="C33456">
            <v>2015</v>
          </cell>
          <cell r="D33456" t="str">
            <v>700290  Special Financial Management</v>
          </cell>
          <cell r="E33456" t="str">
            <v>District 7</v>
          </cell>
          <cell r="F33456" t="str">
            <v>Sewer</v>
          </cell>
        </row>
        <row r="33457">
          <cell r="B33457">
            <v>3281.21</v>
          </cell>
          <cell r="C33457">
            <v>2015</v>
          </cell>
          <cell r="D33457" t="str">
            <v>700290  Special Financial Management</v>
          </cell>
          <cell r="E33457" t="str">
            <v>District 7</v>
          </cell>
          <cell r="F33457" t="str">
            <v>Sewer</v>
          </cell>
        </row>
        <row r="33458">
          <cell r="B33458">
            <v>3281.21</v>
          </cell>
          <cell r="C33458">
            <v>2015</v>
          </cell>
          <cell r="D33458" t="str">
            <v>700290  Special Financial Management</v>
          </cell>
          <cell r="E33458" t="str">
            <v>District 7</v>
          </cell>
          <cell r="F33458" t="str">
            <v>Sewer</v>
          </cell>
        </row>
        <row r="33459">
          <cell r="B33459">
            <v>3281.21</v>
          </cell>
          <cell r="C33459">
            <v>2015</v>
          </cell>
          <cell r="D33459" t="str">
            <v>700290  Special Financial Management</v>
          </cell>
          <cell r="E33459" t="str">
            <v>District 7</v>
          </cell>
          <cell r="F33459" t="str">
            <v>Sewer</v>
          </cell>
        </row>
        <row r="33460">
          <cell r="B33460">
            <v>3281.21</v>
          </cell>
          <cell r="C33460">
            <v>2015</v>
          </cell>
          <cell r="D33460" t="str">
            <v>700290  Special Financial Management</v>
          </cell>
          <cell r="E33460" t="str">
            <v>District 7</v>
          </cell>
          <cell r="F33460" t="str">
            <v>Sewer</v>
          </cell>
        </row>
        <row r="33461">
          <cell r="B33461">
            <v>3281.21</v>
          </cell>
          <cell r="C33461">
            <v>2015</v>
          </cell>
          <cell r="D33461" t="str">
            <v>700290  Special Financial Management</v>
          </cell>
          <cell r="E33461" t="str">
            <v>District 7</v>
          </cell>
          <cell r="F33461" t="str">
            <v>Sewer</v>
          </cell>
        </row>
        <row r="33462">
          <cell r="B33462">
            <v>3281.21</v>
          </cell>
          <cell r="C33462">
            <v>2015</v>
          </cell>
          <cell r="D33462" t="str">
            <v>700290  Special Financial Management</v>
          </cell>
          <cell r="E33462" t="str">
            <v>District 6</v>
          </cell>
          <cell r="F33462" t="str">
            <v>Sewer</v>
          </cell>
        </row>
        <row r="33463">
          <cell r="B33463">
            <v>3281.21</v>
          </cell>
          <cell r="C33463">
            <v>2015</v>
          </cell>
          <cell r="D33463" t="str">
            <v>700290  Special Financial Management</v>
          </cell>
          <cell r="E33463" t="str">
            <v>District 6</v>
          </cell>
          <cell r="F33463" t="str">
            <v>Sewer</v>
          </cell>
        </row>
        <row r="33464">
          <cell r="B33464">
            <v>3281.21</v>
          </cell>
          <cell r="C33464">
            <v>2015</v>
          </cell>
          <cell r="D33464" t="str">
            <v>700290  Special Financial Management</v>
          </cell>
          <cell r="E33464" t="str">
            <v>District 6</v>
          </cell>
          <cell r="F33464" t="str">
            <v>Sewer</v>
          </cell>
        </row>
        <row r="33465">
          <cell r="B33465">
            <v>3281.21</v>
          </cell>
          <cell r="C33465">
            <v>2015</v>
          </cell>
          <cell r="D33465" t="str">
            <v>700290  Special Financial Management</v>
          </cell>
          <cell r="E33465" t="str">
            <v>District 6</v>
          </cell>
          <cell r="F33465" t="str">
            <v>Sewer</v>
          </cell>
        </row>
        <row r="33466">
          <cell r="B33466">
            <v>3281.21</v>
          </cell>
          <cell r="C33466">
            <v>2015</v>
          </cell>
          <cell r="D33466" t="str">
            <v>700290  Special Financial Management</v>
          </cell>
          <cell r="E33466" t="str">
            <v>District 6</v>
          </cell>
          <cell r="F33466" t="str">
            <v>Sewer</v>
          </cell>
        </row>
        <row r="33467">
          <cell r="B33467">
            <v>3281.21</v>
          </cell>
          <cell r="C33467">
            <v>2015</v>
          </cell>
          <cell r="D33467" t="str">
            <v>700290  Special Financial Management</v>
          </cell>
          <cell r="E33467" t="str">
            <v>District 6</v>
          </cell>
          <cell r="F33467" t="str">
            <v>Sewer</v>
          </cell>
        </row>
        <row r="33468">
          <cell r="B33468">
            <v>3281.21</v>
          </cell>
          <cell r="C33468">
            <v>2015</v>
          </cell>
          <cell r="D33468" t="str">
            <v>700290  Special Financial Management</v>
          </cell>
          <cell r="E33468" t="str">
            <v>District 7</v>
          </cell>
          <cell r="F33468" t="str">
            <v>Sewer</v>
          </cell>
        </row>
        <row r="33469">
          <cell r="B33469">
            <v>3281.21</v>
          </cell>
          <cell r="C33469">
            <v>2015</v>
          </cell>
          <cell r="D33469" t="str">
            <v>700290  Special Financial Management</v>
          </cell>
          <cell r="E33469" t="str">
            <v>District 7</v>
          </cell>
          <cell r="F33469" t="str">
            <v>Sewer</v>
          </cell>
        </row>
        <row r="33470">
          <cell r="B33470">
            <v>3281.21</v>
          </cell>
          <cell r="C33470">
            <v>2015</v>
          </cell>
          <cell r="D33470" t="str">
            <v>700290  Special Financial Management</v>
          </cell>
          <cell r="E33470" t="str">
            <v>District 7</v>
          </cell>
          <cell r="F33470" t="str">
            <v>Sewer</v>
          </cell>
        </row>
        <row r="33471">
          <cell r="B33471">
            <v>3281.21</v>
          </cell>
          <cell r="C33471">
            <v>2015</v>
          </cell>
          <cell r="D33471" t="str">
            <v>700290  Special Financial Management</v>
          </cell>
          <cell r="E33471" t="str">
            <v>District 7</v>
          </cell>
          <cell r="F33471" t="str">
            <v>Sewer</v>
          </cell>
        </row>
        <row r="33472">
          <cell r="B33472">
            <v>3281.21</v>
          </cell>
          <cell r="C33472">
            <v>2015</v>
          </cell>
          <cell r="D33472" t="str">
            <v>700290  Special Financial Management</v>
          </cell>
          <cell r="E33472" t="str">
            <v>District 7</v>
          </cell>
          <cell r="F33472" t="str">
            <v>Sewer</v>
          </cell>
        </row>
        <row r="33473">
          <cell r="B33473">
            <v>3281.21</v>
          </cell>
          <cell r="C33473">
            <v>2015</v>
          </cell>
          <cell r="D33473" t="str">
            <v>700290  Special Financial Management</v>
          </cell>
          <cell r="E33473" t="str">
            <v>District 4</v>
          </cell>
          <cell r="F33473" t="str">
            <v>Sewer</v>
          </cell>
        </row>
        <row r="33474">
          <cell r="B33474">
            <v>91.38</v>
          </cell>
          <cell r="C33474">
            <v>2015</v>
          </cell>
          <cell r="D33474" t="str">
            <v>700585  Procurement</v>
          </cell>
          <cell r="E33474" t="str">
            <v>TOC</v>
          </cell>
          <cell r="F33474" t="str">
            <v>Water</v>
          </cell>
        </row>
        <row r="33475">
          <cell r="B33475">
            <v>345.77</v>
          </cell>
          <cell r="C33475">
            <v>2015</v>
          </cell>
          <cell r="D33475" t="str">
            <v>700585  Procurement</v>
          </cell>
          <cell r="E33475" t="str">
            <v>Logistics</v>
          </cell>
          <cell r="F33475" t="str">
            <v>Water</v>
          </cell>
        </row>
        <row r="33476">
          <cell r="B33476">
            <v>7493.18</v>
          </cell>
          <cell r="C33476">
            <v>2015</v>
          </cell>
          <cell r="D33476" t="str">
            <v>700585  Procurement</v>
          </cell>
          <cell r="E33476" t="str">
            <v>Logistics</v>
          </cell>
          <cell r="F33476" t="str">
            <v>Water</v>
          </cell>
        </row>
        <row r="33477">
          <cell r="B33477">
            <v>22901.51</v>
          </cell>
          <cell r="C33477">
            <v>2015</v>
          </cell>
          <cell r="D33477" t="str">
            <v>700585  Procurement</v>
          </cell>
          <cell r="E33477" t="str">
            <v>Logistics</v>
          </cell>
          <cell r="F33477" t="str">
            <v>Water</v>
          </cell>
        </row>
        <row r="33478">
          <cell r="B33478">
            <v>44168.93</v>
          </cell>
          <cell r="C33478">
            <v>2015</v>
          </cell>
          <cell r="D33478" t="str">
            <v>700585  Procurement</v>
          </cell>
          <cell r="E33478" t="str">
            <v>Logistics</v>
          </cell>
          <cell r="F33478" t="str">
            <v>Water</v>
          </cell>
        </row>
        <row r="33479">
          <cell r="B33479">
            <v>67818.460000000006</v>
          </cell>
          <cell r="C33479">
            <v>2015</v>
          </cell>
          <cell r="D33479" t="str">
            <v>700585  Procurement</v>
          </cell>
          <cell r="E33479" t="str">
            <v>Logistics</v>
          </cell>
          <cell r="F33479" t="str">
            <v>Water</v>
          </cell>
        </row>
        <row r="33480">
          <cell r="B33480">
            <v>1316909.99</v>
          </cell>
          <cell r="C33480">
            <v>2015</v>
          </cell>
          <cell r="D33480" t="str">
            <v>700585  Procurement</v>
          </cell>
          <cell r="E33480" t="str">
            <v>District 1</v>
          </cell>
          <cell r="F33480" t="str">
            <v>Water</v>
          </cell>
        </row>
        <row r="33481">
          <cell r="B33481">
            <v>29723.52</v>
          </cell>
          <cell r="C33481">
            <v>2015</v>
          </cell>
          <cell r="D33481" t="str">
            <v>700585  Procurement</v>
          </cell>
          <cell r="E33481" t="str">
            <v>District 1</v>
          </cell>
          <cell r="F33481" t="str">
            <v>Water</v>
          </cell>
        </row>
        <row r="33482">
          <cell r="B33482">
            <v>75788.929999999993</v>
          </cell>
          <cell r="C33482">
            <v>2015</v>
          </cell>
          <cell r="D33482" t="str">
            <v>700585  Procurement</v>
          </cell>
          <cell r="E33482" t="str">
            <v>District 1</v>
          </cell>
          <cell r="F33482" t="str">
            <v>Water</v>
          </cell>
        </row>
        <row r="33483">
          <cell r="B33483">
            <v>6026.66</v>
          </cell>
          <cell r="C33483">
            <v>2015</v>
          </cell>
          <cell r="D33483" t="str">
            <v>700585  Procurement</v>
          </cell>
          <cell r="E33483" t="str">
            <v>District 6</v>
          </cell>
          <cell r="F33483" t="str">
            <v>Water</v>
          </cell>
        </row>
        <row r="33484">
          <cell r="B33484">
            <v>7397.39</v>
          </cell>
          <cell r="C33484">
            <v>2015</v>
          </cell>
          <cell r="D33484" t="str">
            <v>700585  Procurement</v>
          </cell>
          <cell r="E33484" t="str">
            <v>District 8</v>
          </cell>
          <cell r="F33484" t="str">
            <v>Water</v>
          </cell>
        </row>
        <row r="33485">
          <cell r="B33485">
            <v>1199824.19</v>
          </cell>
          <cell r="C33485">
            <v>2015</v>
          </cell>
          <cell r="D33485" t="str">
            <v>700585  Procurement</v>
          </cell>
          <cell r="E33485" t="str">
            <v>District 8</v>
          </cell>
          <cell r="F33485" t="str">
            <v>Water</v>
          </cell>
        </row>
        <row r="33486">
          <cell r="B33486">
            <v>294247.57</v>
          </cell>
          <cell r="C33486">
            <v>2015</v>
          </cell>
          <cell r="D33486" t="str">
            <v>700585  Procurement</v>
          </cell>
          <cell r="E33486" t="str">
            <v>District 6</v>
          </cell>
          <cell r="F33486" t="str">
            <v>Water</v>
          </cell>
        </row>
        <row r="33487">
          <cell r="B33487">
            <v>2618.2199999999998</v>
          </cell>
          <cell r="C33487">
            <v>2015</v>
          </cell>
          <cell r="D33487" t="str">
            <v>700585  Procurement</v>
          </cell>
          <cell r="E33487" t="str">
            <v>District 3</v>
          </cell>
          <cell r="F33487" t="str">
            <v>Water</v>
          </cell>
        </row>
        <row r="33488">
          <cell r="B33488">
            <v>4040.8</v>
          </cell>
          <cell r="C33488">
            <v>2015</v>
          </cell>
          <cell r="D33488" t="str">
            <v>700585  Procurement</v>
          </cell>
          <cell r="E33488" t="str">
            <v>District 3</v>
          </cell>
          <cell r="F33488" t="str">
            <v>Water</v>
          </cell>
        </row>
        <row r="33489">
          <cell r="B33489">
            <v>108228.15</v>
          </cell>
          <cell r="C33489">
            <v>2015</v>
          </cell>
          <cell r="D33489" t="str">
            <v>700585  Procurement</v>
          </cell>
          <cell r="E33489" t="str">
            <v>District 3</v>
          </cell>
          <cell r="F33489" t="str">
            <v>Water</v>
          </cell>
        </row>
        <row r="33490">
          <cell r="B33490">
            <v>15397.78</v>
          </cell>
          <cell r="C33490">
            <v>2015</v>
          </cell>
          <cell r="D33490" t="str">
            <v>700585  Procurement</v>
          </cell>
          <cell r="E33490" t="str">
            <v>District 4</v>
          </cell>
          <cell r="F33490" t="str">
            <v>Water</v>
          </cell>
        </row>
        <row r="33491">
          <cell r="B33491">
            <v>1315878.9099999999</v>
          </cell>
          <cell r="C33491">
            <v>2015</v>
          </cell>
          <cell r="D33491" t="str">
            <v>700585  Procurement</v>
          </cell>
          <cell r="E33491" t="str">
            <v>District 4</v>
          </cell>
          <cell r="F33491" t="str">
            <v>Water</v>
          </cell>
        </row>
        <row r="33492">
          <cell r="B33492">
            <v>989975.04000000004</v>
          </cell>
          <cell r="C33492">
            <v>2015</v>
          </cell>
          <cell r="D33492" t="str">
            <v>700585  Procurement</v>
          </cell>
          <cell r="E33492" t="str">
            <v>District 4</v>
          </cell>
          <cell r="F33492" t="str">
            <v>Water</v>
          </cell>
        </row>
        <row r="33493">
          <cell r="B33493">
            <v>474744.18</v>
          </cell>
          <cell r="C33493">
            <v>2015</v>
          </cell>
          <cell r="D33493" t="str">
            <v>700585  Procurement</v>
          </cell>
          <cell r="E33493" t="str">
            <v>District 4</v>
          </cell>
          <cell r="F33493" t="str">
            <v>Water</v>
          </cell>
        </row>
        <row r="33494">
          <cell r="B33494">
            <v>922298.73</v>
          </cell>
          <cell r="C33494">
            <v>2015</v>
          </cell>
          <cell r="D33494" t="str">
            <v>700585  Procurement</v>
          </cell>
          <cell r="E33494" t="str">
            <v>District 8</v>
          </cell>
          <cell r="F33494" t="str">
            <v>Water</v>
          </cell>
        </row>
        <row r="33495">
          <cell r="B33495">
            <v>81.5</v>
          </cell>
          <cell r="C33495">
            <v>2015</v>
          </cell>
          <cell r="D33495" t="str">
            <v>700585  Procurement</v>
          </cell>
          <cell r="E33495" t="str">
            <v>District 8</v>
          </cell>
          <cell r="F33495" t="str">
            <v>Water</v>
          </cell>
        </row>
        <row r="33496">
          <cell r="B33496">
            <v>1548.69</v>
          </cell>
          <cell r="C33496">
            <v>2015</v>
          </cell>
          <cell r="D33496" t="str">
            <v>700585  Procurement</v>
          </cell>
          <cell r="E33496" t="str">
            <v>District 6</v>
          </cell>
          <cell r="F33496" t="str">
            <v>Water</v>
          </cell>
        </row>
        <row r="33497">
          <cell r="B33497">
            <v>10615.74</v>
          </cell>
          <cell r="C33497">
            <v>2015</v>
          </cell>
          <cell r="D33497" t="str">
            <v>700585  Procurement</v>
          </cell>
          <cell r="E33497" t="str">
            <v>District 6</v>
          </cell>
          <cell r="F33497" t="str">
            <v>Water</v>
          </cell>
        </row>
        <row r="33498">
          <cell r="B33498">
            <v>338811.11</v>
          </cell>
          <cell r="C33498">
            <v>2015</v>
          </cell>
          <cell r="D33498" t="str">
            <v>700585  Procurement</v>
          </cell>
          <cell r="E33498" t="str">
            <v>District 6</v>
          </cell>
          <cell r="F33498" t="str">
            <v>Water</v>
          </cell>
        </row>
        <row r="33499">
          <cell r="B33499">
            <v>566355.43000000005</v>
          </cell>
          <cell r="C33499">
            <v>2015</v>
          </cell>
          <cell r="D33499" t="str">
            <v>700585  Procurement</v>
          </cell>
          <cell r="E33499" t="str">
            <v>District 6</v>
          </cell>
          <cell r="F33499" t="str">
            <v>Water</v>
          </cell>
        </row>
        <row r="33500">
          <cell r="B33500">
            <v>735241.49</v>
          </cell>
          <cell r="C33500">
            <v>2015</v>
          </cell>
          <cell r="D33500" t="str">
            <v>700585  Procurement</v>
          </cell>
          <cell r="E33500" t="str">
            <v>District 6</v>
          </cell>
          <cell r="F33500" t="str">
            <v>Water</v>
          </cell>
        </row>
        <row r="33501">
          <cell r="B33501">
            <v>165207.91</v>
          </cell>
          <cell r="C33501">
            <v>2015</v>
          </cell>
          <cell r="D33501" t="str">
            <v>700585  Procurement</v>
          </cell>
          <cell r="E33501" t="str">
            <v>District 6</v>
          </cell>
          <cell r="F33501" t="str">
            <v>Water</v>
          </cell>
        </row>
        <row r="33502">
          <cell r="B33502">
            <v>14427.32</v>
          </cell>
          <cell r="C33502">
            <v>2015</v>
          </cell>
          <cell r="D33502" t="str">
            <v>700585  Procurement</v>
          </cell>
          <cell r="E33502" t="str">
            <v>District 8</v>
          </cell>
          <cell r="F33502" t="str">
            <v>Water</v>
          </cell>
        </row>
        <row r="33503">
          <cell r="B33503">
            <v>513574.02</v>
          </cell>
          <cell r="C33503">
            <v>2015</v>
          </cell>
          <cell r="D33503" t="str">
            <v>700585  Procurement</v>
          </cell>
          <cell r="E33503" t="str">
            <v>District 8</v>
          </cell>
          <cell r="F33503" t="str">
            <v>Water</v>
          </cell>
        </row>
        <row r="33504">
          <cell r="B33504">
            <v>10270.290000000001</v>
          </cell>
          <cell r="C33504">
            <v>2015</v>
          </cell>
          <cell r="D33504" t="str">
            <v>700585  Procurement</v>
          </cell>
          <cell r="E33504" t="str">
            <v>District 8</v>
          </cell>
          <cell r="F33504" t="str">
            <v>Water</v>
          </cell>
        </row>
        <row r="33505">
          <cell r="B33505">
            <v>3225560.79</v>
          </cell>
          <cell r="C33505">
            <v>2015</v>
          </cell>
          <cell r="D33505" t="str">
            <v>700585  Procurement</v>
          </cell>
          <cell r="E33505" t="str">
            <v>District 8</v>
          </cell>
          <cell r="F33505" t="str">
            <v>Water</v>
          </cell>
        </row>
        <row r="33506">
          <cell r="B33506">
            <v>91.38</v>
          </cell>
          <cell r="C33506">
            <v>2015</v>
          </cell>
          <cell r="D33506" t="str">
            <v>700585  Procurement</v>
          </cell>
          <cell r="E33506" t="str">
            <v>District 8</v>
          </cell>
          <cell r="F33506" t="str">
            <v>Water</v>
          </cell>
        </row>
        <row r="33507">
          <cell r="B33507">
            <v>652.08000000000004</v>
          </cell>
          <cell r="C33507">
            <v>2015</v>
          </cell>
          <cell r="D33507" t="str">
            <v>700585  Procurement</v>
          </cell>
          <cell r="E33507" t="str">
            <v>District 8</v>
          </cell>
          <cell r="F33507" t="str">
            <v>Water</v>
          </cell>
        </row>
        <row r="33508">
          <cell r="B33508">
            <v>318873</v>
          </cell>
          <cell r="C33508">
            <v>2015</v>
          </cell>
          <cell r="D33508" t="str">
            <v>700585  Procurement</v>
          </cell>
          <cell r="E33508" t="str">
            <v>Informal Settlements</v>
          </cell>
          <cell r="F33508" t="str">
            <v>Sewer</v>
          </cell>
        </row>
        <row r="33509">
          <cell r="B33509">
            <v>365.54</v>
          </cell>
          <cell r="C33509">
            <v>2015</v>
          </cell>
          <cell r="D33509" t="str">
            <v>700585  Procurement</v>
          </cell>
          <cell r="E33509" t="str">
            <v>Planning &amp; Design</v>
          </cell>
          <cell r="F33509" t="str">
            <v>Sewer</v>
          </cell>
        </row>
        <row r="33510">
          <cell r="B33510">
            <v>12793.25</v>
          </cell>
          <cell r="C33510">
            <v>2015</v>
          </cell>
          <cell r="D33510" t="str">
            <v>700585  Procurement</v>
          </cell>
          <cell r="E33510" t="str">
            <v>Planning &amp; Design</v>
          </cell>
          <cell r="F33510" t="str">
            <v>Sewer</v>
          </cell>
        </row>
        <row r="33511">
          <cell r="B33511">
            <v>415936.72</v>
          </cell>
          <cell r="C33511">
            <v>2015</v>
          </cell>
          <cell r="D33511" t="str">
            <v>700585  Procurement</v>
          </cell>
          <cell r="E33511" t="str">
            <v>Informal Settlements</v>
          </cell>
          <cell r="F33511" t="str">
            <v>Sewer</v>
          </cell>
        </row>
        <row r="33512">
          <cell r="B33512">
            <v>93419.21</v>
          </cell>
          <cell r="C33512">
            <v>2015</v>
          </cell>
          <cell r="D33512" t="str">
            <v>700585  Procurement</v>
          </cell>
          <cell r="E33512" t="str">
            <v>Logistics</v>
          </cell>
          <cell r="F33512" t="str">
            <v>Sewer</v>
          </cell>
        </row>
        <row r="33513">
          <cell r="B33513">
            <v>18739.37</v>
          </cell>
          <cell r="C33513">
            <v>2015</v>
          </cell>
          <cell r="D33513" t="str">
            <v>700585  Procurement</v>
          </cell>
          <cell r="E33513" t="str">
            <v>Logistics</v>
          </cell>
          <cell r="F33513" t="str">
            <v>Sewer</v>
          </cell>
        </row>
        <row r="33514">
          <cell r="B33514">
            <v>6305.23</v>
          </cell>
          <cell r="C33514">
            <v>2015</v>
          </cell>
          <cell r="D33514" t="str">
            <v>700585  Procurement</v>
          </cell>
          <cell r="E33514" t="str">
            <v>Logistics</v>
          </cell>
          <cell r="F33514" t="str">
            <v>Sewer</v>
          </cell>
        </row>
        <row r="33515">
          <cell r="B33515">
            <v>128938.04</v>
          </cell>
          <cell r="C33515">
            <v>2015</v>
          </cell>
          <cell r="D33515" t="str">
            <v>700585  Procurement</v>
          </cell>
          <cell r="E33515" t="str">
            <v>District 1</v>
          </cell>
          <cell r="F33515" t="str">
            <v>Sewer</v>
          </cell>
        </row>
        <row r="33516">
          <cell r="B33516">
            <v>26043.15</v>
          </cell>
          <cell r="C33516">
            <v>2015</v>
          </cell>
          <cell r="D33516" t="str">
            <v>700585  Procurement</v>
          </cell>
          <cell r="E33516" t="str">
            <v>District 1</v>
          </cell>
          <cell r="F33516" t="str">
            <v>Sewer</v>
          </cell>
        </row>
        <row r="33517">
          <cell r="B33517">
            <v>109733.06</v>
          </cell>
          <cell r="C33517">
            <v>2015</v>
          </cell>
          <cell r="D33517" t="str">
            <v>700585  Procurement</v>
          </cell>
          <cell r="E33517" t="str">
            <v>District 7</v>
          </cell>
          <cell r="F33517" t="str">
            <v>Sewer</v>
          </cell>
        </row>
        <row r="33518">
          <cell r="B33518">
            <v>21458.51</v>
          </cell>
          <cell r="C33518">
            <v>2015</v>
          </cell>
          <cell r="D33518" t="str">
            <v>700585  Procurement</v>
          </cell>
          <cell r="E33518" t="str">
            <v>District 6</v>
          </cell>
          <cell r="F33518" t="str">
            <v>Sewer</v>
          </cell>
        </row>
        <row r="33519">
          <cell r="B33519">
            <v>1096.56</v>
          </cell>
          <cell r="C33519">
            <v>2015</v>
          </cell>
          <cell r="D33519" t="str">
            <v>700585  Procurement</v>
          </cell>
          <cell r="E33519" t="str">
            <v>District 7</v>
          </cell>
          <cell r="F33519" t="str">
            <v>Sewer</v>
          </cell>
        </row>
        <row r="33520">
          <cell r="B33520">
            <v>28896.01</v>
          </cell>
          <cell r="C33520">
            <v>2015</v>
          </cell>
          <cell r="D33520" t="str">
            <v>700585  Procurement</v>
          </cell>
          <cell r="E33520" t="str">
            <v>District 3</v>
          </cell>
          <cell r="F33520" t="str">
            <v>Sewer</v>
          </cell>
        </row>
        <row r="33521">
          <cell r="B33521">
            <v>91.38</v>
          </cell>
          <cell r="C33521">
            <v>2015</v>
          </cell>
          <cell r="D33521" t="str">
            <v>700585  Procurement</v>
          </cell>
          <cell r="E33521" t="str">
            <v>District 3</v>
          </cell>
          <cell r="F33521" t="str">
            <v>Sewer</v>
          </cell>
        </row>
        <row r="33522">
          <cell r="B33522">
            <v>142252.89000000001</v>
          </cell>
          <cell r="C33522">
            <v>2015</v>
          </cell>
          <cell r="D33522" t="str">
            <v>700585  Procurement</v>
          </cell>
          <cell r="E33522" t="str">
            <v>District 4</v>
          </cell>
          <cell r="F33522" t="str">
            <v>Sewer</v>
          </cell>
        </row>
        <row r="33523">
          <cell r="B33523">
            <v>74884.23</v>
          </cell>
          <cell r="C33523">
            <v>2015</v>
          </cell>
          <cell r="D33523" t="str">
            <v>700585  Procurement</v>
          </cell>
          <cell r="E33523" t="str">
            <v>District 4</v>
          </cell>
          <cell r="F33523" t="str">
            <v>Sewer</v>
          </cell>
        </row>
        <row r="33524">
          <cell r="B33524">
            <v>365.54</v>
          </cell>
          <cell r="C33524">
            <v>2015</v>
          </cell>
          <cell r="D33524" t="str">
            <v>700585  Procurement</v>
          </cell>
          <cell r="E33524" t="str">
            <v>District 4</v>
          </cell>
          <cell r="F33524" t="str">
            <v>Sewer</v>
          </cell>
        </row>
        <row r="33525">
          <cell r="B33525">
            <v>66646.710000000006</v>
          </cell>
          <cell r="C33525">
            <v>2015</v>
          </cell>
          <cell r="D33525" t="str">
            <v>700585  Procurement</v>
          </cell>
          <cell r="E33525" t="str">
            <v>District 4</v>
          </cell>
          <cell r="F33525" t="str">
            <v>Sewer</v>
          </cell>
        </row>
        <row r="33526">
          <cell r="B33526">
            <v>17942.13</v>
          </cell>
          <cell r="C33526">
            <v>2015</v>
          </cell>
          <cell r="D33526" t="str">
            <v>700585  Procurement</v>
          </cell>
          <cell r="E33526" t="str">
            <v>District 7</v>
          </cell>
          <cell r="F33526" t="str">
            <v>Sewer</v>
          </cell>
        </row>
        <row r="33527">
          <cell r="B33527">
            <v>365.54</v>
          </cell>
          <cell r="C33527">
            <v>2015</v>
          </cell>
          <cell r="D33527" t="str">
            <v>700585  Procurement</v>
          </cell>
          <cell r="E33527" t="str">
            <v>District 7</v>
          </cell>
          <cell r="F33527" t="str">
            <v>Sewer</v>
          </cell>
        </row>
        <row r="33528">
          <cell r="B33528">
            <v>35475.71</v>
          </cell>
          <cell r="C33528">
            <v>2015</v>
          </cell>
          <cell r="D33528" t="str">
            <v>700585  Procurement</v>
          </cell>
          <cell r="E33528" t="str">
            <v>District 6</v>
          </cell>
          <cell r="F33528" t="str">
            <v>Sewer</v>
          </cell>
        </row>
        <row r="33529">
          <cell r="B33529">
            <v>62846.34</v>
          </cell>
          <cell r="C33529">
            <v>2015</v>
          </cell>
          <cell r="D33529" t="str">
            <v>700585  Procurement</v>
          </cell>
          <cell r="E33529" t="str">
            <v>District 6</v>
          </cell>
          <cell r="F33529" t="str">
            <v>Sewer</v>
          </cell>
        </row>
        <row r="33530">
          <cell r="B33530">
            <v>113818.54</v>
          </cell>
          <cell r="C33530">
            <v>2015</v>
          </cell>
          <cell r="D33530" t="str">
            <v>700585  Procurement</v>
          </cell>
          <cell r="E33530" t="str">
            <v>District 6</v>
          </cell>
          <cell r="F33530" t="str">
            <v>Sewer</v>
          </cell>
        </row>
        <row r="33531">
          <cell r="B33531">
            <v>3260.41</v>
          </cell>
          <cell r="C33531">
            <v>2015</v>
          </cell>
          <cell r="D33531" t="str">
            <v>700585  Procurement</v>
          </cell>
          <cell r="E33531" t="str">
            <v>District 6</v>
          </cell>
          <cell r="F33531" t="str">
            <v>Sewer</v>
          </cell>
        </row>
        <row r="33532">
          <cell r="B33532">
            <v>548.27</v>
          </cell>
          <cell r="C33532">
            <v>2015</v>
          </cell>
          <cell r="D33532" t="str">
            <v>700585  Procurement</v>
          </cell>
          <cell r="E33532" t="str">
            <v>District 6</v>
          </cell>
          <cell r="F33532" t="str">
            <v>Sewer</v>
          </cell>
        </row>
        <row r="33533">
          <cell r="B33533">
            <v>62977.19</v>
          </cell>
          <cell r="C33533">
            <v>2015</v>
          </cell>
          <cell r="D33533" t="str">
            <v>700585  Procurement</v>
          </cell>
          <cell r="E33533" t="str">
            <v>District 6</v>
          </cell>
          <cell r="F33533" t="str">
            <v>Sewer</v>
          </cell>
        </row>
        <row r="33534">
          <cell r="B33534">
            <v>116947.45</v>
          </cell>
          <cell r="C33534">
            <v>2015</v>
          </cell>
          <cell r="D33534" t="str">
            <v>700585  Procurement</v>
          </cell>
          <cell r="E33534" t="str">
            <v>District 7</v>
          </cell>
          <cell r="F33534" t="str">
            <v>Sewer</v>
          </cell>
        </row>
        <row r="33535">
          <cell r="B33535">
            <v>91.38</v>
          </cell>
          <cell r="C33535">
            <v>2015</v>
          </cell>
          <cell r="D33535" t="str">
            <v>700585  Procurement</v>
          </cell>
          <cell r="E33535" t="str">
            <v>District 7</v>
          </cell>
          <cell r="F33535" t="str">
            <v>Sewer</v>
          </cell>
        </row>
        <row r="33536">
          <cell r="B33536">
            <v>401174.92</v>
          </cell>
          <cell r="C33536">
            <v>2015</v>
          </cell>
          <cell r="D33536" t="str">
            <v>700585  Procurement</v>
          </cell>
          <cell r="E33536" t="str">
            <v>District 7</v>
          </cell>
          <cell r="F33536" t="str">
            <v>Sewer</v>
          </cell>
        </row>
        <row r="33537">
          <cell r="B33537">
            <v>403476.44</v>
          </cell>
          <cell r="C33537">
            <v>2015</v>
          </cell>
          <cell r="D33537" t="str">
            <v>700585  Procurement</v>
          </cell>
          <cell r="E33537" t="str">
            <v>Logistics</v>
          </cell>
          <cell r="F33537" t="str">
            <v>Water</v>
          </cell>
        </row>
        <row r="33538">
          <cell r="B33538">
            <v>497513.95</v>
          </cell>
          <cell r="C33538">
            <v>2015</v>
          </cell>
          <cell r="D33538" t="str">
            <v>700585  Procurement</v>
          </cell>
          <cell r="E33538" t="str">
            <v>Informal Settlements</v>
          </cell>
          <cell r="F33538" t="str">
            <v>Water</v>
          </cell>
        </row>
        <row r="33539">
          <cell r="B33539">
            <v>66086.880000000005</v>
          </cell>
          <cell r="C33539">
            <v>2015</v>
          </cell>
          <cell r="D33539" t="str">
            <v>700585  Procurement</v>
          </cell>
          <cell r="E33539" t="str">
            <v>Planning &amp; Design</v>
          </cell>
          <cell r="F33539" t="str">
            <v>Water</v>
          </cell>
        </row>
        <row r="33540">
          <cell r="B33540">
            <v>13189.38</v>
          </cell>
          <cell r="C33540">
            <v>2015</v>
          </cell>
          <cell r="D33540" t="str">
            <v>700585  Procurement</v>
          </cell>
          <cell r="E33540" t="str">
            <v>TOC</v>
          </cell>
          <cell r="F33540" t="str">
            <v>Water</v>
          </cell>
        </row>
        <row r="33541">
          <cell r="B33541">
            <v>143851.23000000001</v>
          </cell>
          <cell r="C33541">
            <v>2015</v>
          </cell>
          <cell r="D33541" t="str">
            <v>700585  Procurement</v>
          </cell>
          <cell r="E33541" t="str">
            <v>Informal Settlements</v>
          </cell>
          <cell r="F33541" t="str">
            <v>Water</v>
          </cell>
        </row>
        <row r="33542">
          <cell r="B33542">
            <v>11558.36</v>
          </cell>
          <cell r="C33542">
            <v>2015</v>
          </cell>
          <cell r="D33542" t="str">
            <v>700600  Treasury</v>
          </cell>
          <cell r="E33542" t="str">
            <v>District 4</v>
          </cell>
          <cell r="F33542" t="str">
            <v>Water</v>
          </cell>
        </row>
        <row r="33543">
          <cell r="B33543">
            <v>16465.78</v>
          </cell>
          <cell r="C33543">
            <v>2015</v>
          </cell>
          <cell r="D33543" t="str">
            <v>700600  Treasury</v>
          </cell>
          <cell r="E33543" t="str">
            <v>District 4</v>
          </cell>
          <cell r="F33543" t="str">
            <v>Water</v>
          </cell>
        </row>
        <row r="33544">
          <cell r="B33544">
            <v>21810.17</v>
          </cell>
          <cell r="C33544">
            <v>2015</v>
          </cell>
          <cell r="D33544" t="str">
            <v>700600  Treasury</v>
          </cell>
          <cell r="E33544" t="str">
            <v>District 4</v>
          </cell>
          <cell r="F33544" t="str">
            <v>Water</v>
          </cell>
        </row>
        <row r="33545">
          <cell r="B33545">
            <v>8376.67</v>
          </cell>
          <cell r="C33545">
            <v>2015</v>
          </cell>
          <cell r="D33545" t="str">
            <v>700600  Treasury</v>
          </cell>
          <cell r="E33545" t="str">
            <v>District 4</v>
          </cell>
          <cell r="F33545" t="str">
            <v>Water</v>
          </cell>
        </row>
        <row r="33546">
          <cell r="B33546">
            <v>52425.52</v>
          </cell>
          <cell r="C33546">
            <v>2015</v>
          </cell>
          <cell r="D33546" t="str">
            <v>700600  Treasury</v>
          </cell>
          <cell r="E33546" t="str">
            <v>District 4</v>
          </cell>
          <cell r="F33546" t="str">
            <v>Water</v>
          </cell>
        </row>
        <row r="33547">
          <cell r="B33547">
            <v>10544.29</v>
          </cell>
          <cell r="C33547">
            <v>2015</v>
          </cell>
          <cell r="D33547" t="str">
            <v>700600  Treasury</v>
          </cell>
          <cell r="E33547" t="str">
            <v>District 4</v>
          </cell>
          <cell r="F33547" t="str">
            <v>Water</v>
          </cell>
        </row>
        <row r="33548">
          <cell r="B33548">
            <v>16987.060000000001</v>
          </cell>
          <cell r="C33548">
            <v>2015</v>
          </cell>
          <cell r="D33548" t="str">
            <v>700600  Treasury</v>
          </cell>
          <cell r="E33548" t="str">
            <v>District 3</v>
          </cell>
          <cell r="F33548" t="str">
            <v>Water</v>
          </cell>
        </row>
        <row r="33549">
          <cell r="B33549">
            <v>8635.16</v>
          </cell>
          <cell r="C33549">
            <v>2015</v>
          </cell>
          <cell r="D33549" t="str">
            <v>700600  Treasury</v>
          </cell>
          <cell r="E33549" t="str">
            <v>District 3</v>
          </cell>
          <cell r="F33549" t="str">
            <v>Water</v>
          </cell>
        </row>
        <row r="33550">
          <cell r="B33550">
            <v>20975</v>
          </cell>
          <cell r="C33550">
            <v>2015</v>
          </cell>
          <cell r="D33550" t="str">
            <v>700600  Treasury</v>
          </cell>
          <cell r="E33550" t="str">
            <v>District 3</v>
          </cell>
          <cell r="F33550" t="str">
            <v>Water</v>
          </cell>
        </row>
        <row r="33551">
          <cell r="B33551">
            <v>10473.93</v>
          </cell>
          <cell r="C33551">
            <v>2015</v>
          </cell>
          <cell r="D33551" t="str">
            <v>700600  Treasury</v>
          </cell>
          <cell r="E33551" t="str">
            <v>District 3</v>
          </cell>
          <cell r="F33551" t="str">
            <v>Water</v>
          </cell>
        </row>
        <row r="33552">
          <cell r="B33552">
            <v>14780.04</v>
          </cell>
          <cell r="C33552">
            <v>2015</v>
          </cell>
          <cell r="D33552" t="str">
            <v>700600  Treasury</v>
          </cell>
          <cell r="E33552" t="str">
            <v>District 6</v>
          </cell>
          <cell r="F33552" t="str">
            <v>Water</v>
          </cell>
        </row>
        <row r="33553">
          <cell r="B33553">
            <v>23531.47</v>
          </cell>
          <cell r="C33553">
            <v>2015</v>
          </cell>
          <cell r="D33553" t="str">
            <v>700600  Treasury</v>
          </cell>
          <cell r="E33553" t="str">
            <v>District 8</v>
          </cell>
          <cell r="F33553" t="str">
            <v>Water</v>
          </cell>
        </row>
        <row r="33554">
          <cell r="B33554">
            <v>15472.26</v>
          </cell>
          <cell r="C33554">
            <v>2015</v>
          </cell>
          <cell r="D33554" t="str">
            <v>700600  Treasury</v>
          </cell>
          <cell r="E33554" t="str">
            <v>District 8</v>
          </cell>
          <cell r="F33554" t="str">
            <v>Water</v>
          </cell>
        </row>
        <row r="33555">
          <cell r="B33555">
            <v>9877.0300000000007</v>
          </cell>
          <cell r="C33555">
            <v>2015</v>
          </cell>
          <cell r="D33555" t="str">
            <v>700600  Treasury</v>
          </cell>
          <cell r="E33555" t="str">
            <v>District 6</v>
          </cell>
          <cell r="F33555" t="str">
            <v>Water</v>
          </cell>
        </row>
        <row r="33556">
          <cell r="B33556">
            <v>8592.2199999999993</v>
          </cell>
          <cell r="C33556">
            <v>2015</v>
          </cell>
          <cell r="D33556" t="str">
            <v>700600  Treasury</v>
          </cell>
          <cell r="E33556" t="str">
            <v>TOC</v>
          </cell>
          <cell r="F33556" t="str">
            <v>Water</v>
          </cell>
        </row>
        <row r="33557">
          <cell r="B33557">
            <v>9144.76</v>
          </cell>
          <cell r="C33557">
            <v>2015</v>
          </cell>
          <cell r="D33557" t="str">
            <v>700600  Treasury</v>
          </cell>
          <cell r="E33557" t="str">
            <v>District 1</v>
          </cell>
          <cell r="F33557" t="str">
            <v>Water</v>
          </cell>
        </row>
        <row r="33558">
          <cell r="B33558">
            <v>21500.34</v>
          </cell>
          <cell r="C33558">
            <v>2015</v>
          </cell>
          <cell r="D33558" t="str">
            <v>700600  Treasury</v>
          </cell>
          <cell r="E33558" t="str">
            <v>District 1</v>
          </cell>
          <cell r="F33558" t="str">
            <v>Water</v>
          </cell>
        </row>
        <row r="33559">
          <cell r="B33559">
            <v>8371.48</v>
          </cell>
          <cell r="C33559">
            <v>2015</v>
          </cell>
          <cell r="D33559" t="str">
            <v>700600  Treasury</v>
          </cell>
          <cell r="E33559" t="str">
            <v>District 1</v>
          </cell>
          <cell r="F33559" t="str">
            <v>Water</v>
          </cell>
        </row>
        <row r="33560">
          <cell r="B33560">
            <v>36233.51</v>
          </cell>
          <cell r="C33560">
            <v>2015</v>
          </cell>
          <cell r="D33560" t="str">
            <v>700600  Treasury</v>
          </cell>
          <cell r="E33560" t="str">
            <v>District 1</v>
          </cell>
          <cell r="F33560" t="str">
            <v>Water</v>
          </cell>
        </row>
        <row r="33561">
          <cell r="B33561">
            <v>12823.48</v>
          </cell>
          <cell r="C33561">
            <v>2015</v>
          </cell>
          <cell r="D33561" t="str">
            <v>700600  Treasury</v>
          </cell>
          <cell r="E33561" t="str">
            <v>District 1</v>
          </cell>
          <cell r="F33561" t="str">
            <v>Water</v>
          </cell>
        </row>
        <row r="33562">
          <cell r="B33562">
            <v>19905.61</v>
          </cell>
          <cell r="C33562">
            <v>2015</v>
          </cell>
          <cell r="D33562" t="str">
            <v>700600  Treasury</v>
          </cell>
          <cell r="E33562" t="str">
            <v>Logistics</v>
          </cell>
          <cell r="F33562" t="str">
            <v>Water</v>
          </cell>
        </row>
        <row r="33563">
          <cell r="B33563">
            <v>8535.4699999999993</v>
          </cell>
          <cell r="C33563">
            <v>2015</v>
          </cell>
          <cell r="D33563" t="str">
            <v>700600  Treasury</v>
          </cell>
          <cell r="E33563" t="str">
            <v>Logistics</v>
          </cell>
          <cell r="F33563" t="str">
            <v>Water</v>
          </cell>
        </row>
        <row r="33564">
          <cell r="B33564">
            <v>12817.36</v>
          </cell>
          <cell r="C33564">
            <v>2015</v>
          </cell>
          <cell r="D33564" t="str">
            <v>700600  Treasury</v>
          </cell>
          <cell r="E33564" t="str">
            <v>Logistics</v>
          </cell>
          <cell r="F33564" t="str">
            <v>Water</v>
          </cell>
        </row>
        <row r="33565">
          <cell r="B33565">
            <v>8352.3799999999992</v>
          </cell>
          <cell r="C33565">
            <v>2015</v>
          </cell>
          <cell r="D33565" t="str">
            <v>700600  Treasury</v>
          </cell>
          <cell r="E33565" t="str">
            <v>Logistics</v>
          </cell>
          <cell r="F33565" t="str">
            <v>Water</v>
          </cell>
        </row>
        <row r="33566">
          <cell r="B33566">
            <v>16763.11</v>
          </cell>
          <cell r="C33566">
            <v>2015</v>
          </cell>
          <cell r="D33566" t="str">
            <v>700600  Treasury</v>
          </cell>
          <cell r="E33566" t="str">
            <v>Logistics</v>
          </cell>
          <cell r="F33566" t="str">
            <v>Water</v>
          </cell>
        </row>
        <row r="33567">
          <cell r="B33567">
            <v>8121.94</v>
          </cell>
          <cell r="C33567">
            <v>2015</v>
          </cell>
          <cell r="D33567" t="str">
            <v>700600  Treasury</v>
          </cell>
          <cell r="E33567" t="str">
            <v>Logistics</v>
          </cell>
          <cell r="F33567" t="str">
            <v>Water</v>
          </cell>
        </row>
        <row r="33568">
          <cell r="B33568">
            <v>8696.36</v>
          </cell>
          <cell r="C33568">
            <v>2015</v>
          </cell>
          <cell r="D33568" t="str">
            <v>700600  Treasury</v>
          </cell>
          <cell r="E33568" t="str">
            <v>District 8</v>
          </cell>
          <cell r="F33568" t="str">
            <v>Water</v>
          </cell>
        </row>
        <row r="33569">
          <cell r="B33569">
            <v>8141.21</v>
          </cell>
          <cell r="C33569">
            <v>2015</v>
          </cell>
          <cell r="D33569" t="str">
            <v>700600  Treasury</v>
          </cell>
          <cell r="E33569" t="e">
            <v>#N/A</v>
          </cell>
          <cell r="F33569" t="str">
            <v>Sewer</v>
          </cell>
        </row>
        <row r="33570">
          <cell r="B33570">
            <v>8122.37</v>
          </cell>
          <cell r="C33570">
            <v>2015</v>
          </cell>
          <cell r="D33570" t="str">
            <v>700600  Treasury</v>
          </cell>
          <cell r="E33570" t="e">
            <v>#N/A</v>
          </cell>
          <cell r="F33570" t="str">
            <v>Sewer</v>
          </cell>
        </row>
        <row r="33571">
          <cell r="B33571">
            <v>8351.92</v>
          </cell>
          <cell r="C33571">
            <v>2015</v>
          </cell>
          <cell r="D33571" t="str">
            <v>700600  Treasury</v>
          </cell>
          <cell r="E33571" t="str">
            <v>District 8</v>
          </cell>
          <cell r="F33571" t="str">
            <v>Water</v>
          </cell>
        </row>
        <row r="33572">
          <cell r="B33572">
            <v>8141.84</v>
          </cell>
          <cell r="C33572">
            <v>2015</v>
          </cell>
          <cell r="D33572" t="str">
            <v>700600  Treasury</v>
          </cell>
          <cell r="E33572" t="str">
            <v>District 8</v>
          </cell>
          <cell r="F33572" t="str">
            <v>Water</v>
          </cell>
        </row>
        <row r="33573">
          <cell r="B33573">
            <v>34462.58</v>
          </cell>
          <cell r="C33573">
            <v>2015</v>
          </cell>
          <cell r="D33573" t="str">
            <v>700600  Treasury</v>
          </cell>
          <cell r="E33573" t="str">
            <v>District 8</v>
          </cell>
          <cell r="F33573" t="str">
            <v>Water</v>
          </cell>
        </row>
        <row r="33574">
          <cell r="B33574">
            <v>22272.57</v>
          </cell>
          <cell r="C33574">
            <v>2015</v>
          </cell>
          <cell r="D33574" t="str">
            <v>700600  Treasury</v>
          </cell>
          <cell r="E33574" t="str">
            <v>District 8</v>
          </cell>
          <cell r="F33574" t="str">
            <v>Water</v>
          </cell>
        </row>
        <row r="33575">
          <cell r="B33575">
            <v>8140.33</v>
          </cell>
          <cell r="C33575">
            <v>2015</v>
          </cell>
          <cell r="D33575" t="str">
            <v>700600  Treasury</v>
          </cell>
          <cell r="E33575" t="str">
            <v>District 8</v>
          </cell>
          <cell r="F33575" t="str">
            <v>Water</v>
          </cell>
        </row>
        <row r="33576">
          <cell r="B33576">
            <v>16183.19</v>
          </cell>
          <cell r="C33576">
            <v>2015</v>
          </cell>
          <cell r="D33576" t="str">
            <v>700600  Treasury</v>
          </cell>
          <cell r="E33576" t="str">
            <v>District 8</v>
          </cell>
          <cell r="F33576" t="str">
            <v>Water</v>
          </cell>
        </row>
        <row r="33577">
          <cell r="B33577">
            <v>13230.9</v>
          </cell>
          <cell r="C33577">
            <v>2015</v>
          </cell>
          <cell r="D33577" t="str">
            <v>700600  Treasury</v>
          </cell>
          <cell r="E33577" t="str">
            <v>District 8</v>
          </cell>
          <cell r="F33577" t="str">
            <v>Water</v>
          </cell>
        </row>
        <row r="33578">
          <cell r="B33578">
            <v>9185.89</v>
          </cell>
          <cell r="C33578">
            <v>2015</v>
          </cell>
          <cell r="D33578" t="str">
            <v>700600  Treasury</v>
          </cell>
          <cell r="E33578" t="str">
            <v>District 8</v>
          </cell>
          <cell r="F33578" t="str">
            <v>Water</v>
          </cell>
        </row>
        <row r="33579">
          <cell r="B33579">
            <v>8548.74</v>
          </cell>
          <cell r="C33579">
            <v>2015</v>
          </cell>
          <cell r="D33579" t="str">
            <v>700600  Treasury</v>
          </cell>
          <cell r="E33579" t="str">
            <v>District 8</v>
          </cell>
          <cell r="F33579" t="str">
            <v>Water</v>
          </cell>
        </row>
        <row r="33580">
          <cell r="B33580">
            <v>45171.85</v>
          </cell>
          <cell r="C33580">
            <v>2015</v>
          </cell>
          <cell r="D33580" t="str">
            <v>700600  Treasury</v>
          </cell>
          <cell r="E33580" t="str">
            <v>District 8</v>
          </cell>
          <cell r="F33580" t="str">
            <v>Water</v>
          </cell>
        </row>
        <row r="33581">
          <cell r="B33581">
            <v>11126.33</v>
          </cell>
          <cell r="C33581">
            <v>2015</v>
          </cell>
          <cell r="D33581" t="str">
            <v>700600  Treasury</v>
          </cell>
          <cell r="E33581" t="str">
            <v>District 8</v>
          </cell>
          <cell r="F33581" t="str">
            <v>Water</v>
          </cell>
        </row>
        <row r="33582">
          <cell r="B33582">
            <v>16745.88</v>
          </cell>
          <cell r="C33582">
            <v>2015</v>
          </cell>
          <cell r="D33582" t="str">
            <v>700600  Treasury</v>
          </cell>
          <cell r="E33582" t="str">
            <v>District 6</v>
          </cell>
          <cell r="F33582" t="str">
            <v>Water</v>
          </cell>
        </row>
        <row r="33583">
          <cell r="B33583">
            <v>14388.55</v>
          </cell>
          <cell r="C33583">
            <v>2015</v>
          </cell>
          <cell r="D33583" t="str">
            <v>700600  Treasury</v>
          </cell>
          <cell r="E33583" t="str">
            <v>District 6</v>
          </cell>
          <cell r="F33583" t="str">
            <v>Water</v>
          </cell>
        </row>
        <row r="33584">
          <cell r="B33584">
            <v>11489.03</v>
          </cell>
          <cell r="C33584">
            <v>2015</v>
          </cell>
          <cell r="D33584" t="str">
            <v>700600  Treasury</v>
          </cell>
          <cell r="E33584" t="str">
            <v>District 6</v>
          </cell>
          <cell r="F33584" t="str">
            <v>Water</v>
          </cell>
        </row>
        <row r="33585">
          <cell r="B33585">
            <v>10986.48</v>
          </cell>
          <cell r="C33585">
            <v>2015</v>
          </cell>
          <cell r="D33585" t="str">
            <v>700600  Treasury</v>
          </cell>
          <cell r="E33585" t="str">
            <v>District 6</v>
          </cell>
          <cell r="F33585" t="str">
            <v>Water</v>
          </cell>
        </row>
        <row r="33586">
          <cell r="B33586">
            <v>9130.07</v>
          </cell>
          <cell r="C33586">
            <v>2015</v>
          </cell>
          <cell r="D33586" t="str">
            <v>700600  Treasury</v>
          </cell>
          <cell r="E33586" t="str">
            <v>District 6</v>
          </cell>
          <cell r="F33586" t="str">
            <v>Water</v>
          </cell>
        </row>
        <row r="33587">
          <cell r="B33587">
            <v>91033.14</v>
          </cell>
          <cell r="C33587">
            <v>2015</v>
          </cell>
          <cell r="D33587" t="str">
            <v>700600  Treasury</v>
          </cell>
          <cell r="E33587" t="str">
            <v>District 6</v>
          </cell>
          <cell r="F33587" t="str">
            <v>Water</v>
          </cell>
        </row>
        <row r="33588">
          <cell r="B33588">
            <v>9671.86</v>
          </cell>
          <cell r="C33588">
            <v>2015</v>
          </cell>
          <cell r="D33588" t="str">
            <v>700600  Treasury</v>
          </cell>
          <cell r="E33588" t="str">
            <v>District 6</v>
          </cell>
          <cell r="F33588" t="str">
            <v>Water</v>
          </cell>
        </row>
        <row r="33589">
          <cell r="B33589">
            <v>9478.2099999999991</v>
          </cell>
          <cell r="C33589">
            <v>2015</v>
          </cell>
          <cell r="D33589" t="str">
            <v>700600  Treasury</v>
          </cell>
          <cell r="E33589" t="str">
            <v>District 8</v>
          </cell>
          <cell r="F33589" t="str">
            <v>Water</v>
          </cell>
        </row>
        <row r="33590">
          <cell r="B33590">
            <v>8523.25</v>
          </cell>
          <cell r="C33590">
            <v>2015</v>
          </cell>
          <cell r="D33590" t="str">
            <v>700600  Treasury</v>
          </cell>
          <cell r="E33590" t="str">
            <v>District 8</v>
          </cell>
          <cell r="F33590" t="str">
            <v>Water</v>
          </cell>
        </row>
        <row r="33591">
          <cell r="B33591">
            <v>8508.16</v>
          </cell>
          <cell r="C33591">
            <v>2015</v>
          </cell>
          <cell r="D33591" t="str">
            <v>700600  Treasury</v>
          </cell>
          <cell r="E33591" t="str">
            <v>District 8</v>
          </cell>
          <cell r="F33591" t="str">
            <v>Water</v>
          </cell>
        </row>
        <row r="33592">
          <cell r="B33592">
            <v>9020.31</v>
          </cell>
          <cell r="C33592">
            <v>2015</v>
          </cell>
          <cell r="D33592" t="str">
            <v>700600  Treasury</v>
          </cell>
          <cell r="E33592" t="str">
            <v>District 8</v>
          </cell>
          <cell r="F33592" t="str">
            <v>Water</v>
          </cell>
        </row>
        <row r="33593">
          <cell r="B33593">
            <v>8364.7000000000007</v>
          </cell>
          <cell r="C33593">
            <v>2015</v>
          </cell>
          <cell r="D33593" t="str">
            <v>700600  Treasury</v>
          </cell>
          <cell r="E33593" t="str">
            <v>District 1</v>
          </cell>
          <cell r="F33593" t="str">
            <v>Water</v>
          </cell>
        </row>
        <row r="33594">
          <cell r="B33594">
            <v>8730.57</v>
          </cell>
          <cell r="C33594">
            <v>2015</v>
          </cell>
          <cell r="D33594" t="str">
            <v>700600  Treasury</v>
          </cell>
          <cell r="E33594" t="str">
            <v>District 8</v>
          </cell>
          <cell r="F33594" t="str">
            <v>Water</v>
          </cell>
        </row>
        <row r="33595">
          <cell r="B33595">
            <v>10980.88</v>
          </cell>
          <cell r="C33595">
            <v>2015</v>
          </cell>
          <cell r="D33595" t="str">
            <v>700600  Treasury</v>
          </cell>
          <cell r="E33595" t="str">
            <v>Logistics</v>
          </cell>
          <cell r="F33595" t="str">
            <v>Water</v>
          </cell>
        </row>
        <row r="33596">
          <cell r="B33596">
            <v>8205.66</v>
          </cell>
          <cell r="C33596">
            <v>2015</v>
          </cell>
          <cell r="D33596" t="str">
            <v>700600  Treasury</v>
          </cell>
          <cell r="E33596" t="str">
            <v>District 4</v>
          </cell>
          <cell r="F33596" t="str">
            <v>Sewer</v>
          </cell>
        </row>
        <row r="33597">
          <cell r="B33597">
            <v>21216.98</v>
          </cell>
          <cell r="C33597">
            <v>2015</v>
          </cell>
          <cell r="D33597" t="str">
            <v>700600  Treasury</v>
          </cell>
          <cell r="E33597" t="str">
            <v>District 4</v>
          </cell>
          <cell r="F33597" t="str">
            <v>Sewer</v>
          </cell>
        </row>
        <row r="33598">
          <cell r="B33598">
            <v>18653.43</v>
          </cell>
          <cell r="C33598">
            <v>2015</v>
          </cell>
          <cell r="D33598" t="str">
            <v>700600  Treasury</v>
          </cell>
          <cell r="E33598" t="str">
            <v>District 4</v>
          </cell>
          <cell r="F33598" t="str">
            <v>Sewer</v>
          </cell>
        </row>
        <row r="33599">
          <cell r="B33599">
            <v>8362.77</v>
          </cell>
          <cell r="C33599">
            <v>2015</v>
          </cell>
          <cell r="D33599" t="str">
            <v>700600  Treasury</v>
          </cell>
          <cell r="E33599" t="str">
            <v>District 3</v>
          </cell>
          <cell r="F33599" t="str">
            <v>Sewer</v>
          </cell>
        </row>
        <row r="33600">
          <cell r="B33600">
            <v>8296.39</v>
          </cell>
          <cell r="C33600">
            <v>2015</v>
          </cell>
          <cell r="D33600" t="str">
            <v>700600  Treasury</v>
          </cell>
          <cell r="E33600" t="str">
            <v>District 3</v>
          </cell>
          <cell r="F33600" t="str">
            <v>Sewer</v>
          </cell>
        </row>
        <row r="33601">
          <cell r="B33601">
            <v>24889</v>
          </cell>
          <cell r="C33601">
            <v>2015</v>
          </cell>
          <cell r="D33601" t="str">
            <v>700600  Treasury</v>
          </cell>
          <cell r="E33601" t="str">
            <v>District 3</v>
          </cell>
          <cell r="F33601" t="str">
            <v>Sewer</v>
          </cell>
        </row>
        <row r="33602">
          <cell r="B33602">
            <v>8528.16</v>
          </cell>
          <cell r="C33602">
            <v>2015</v>
          </cell>
          <cell r="D33602" t="str">
            <v>700600  Treasury</v>
          </cell>
          <cell r="E33602" t="str">
            <v>TOC</v>
          </cell>
          <cell r="F33602" t="str">
            <v>Sewer</v>
          </cell>
        </row>
        <row r="33603">
          <cell r="B33603">
            <v>8936.1</v>
          </cell>
          <cell r="C33603">
            <v>2015</v>
          </cell>
          <cell r="D33603" t="str">
            <v>700600  Treasury</v>
          </cell>
          <cell r="E33603" t="str">
            <v>District 7</v>
          </cell>
          <cell r="F33603" t="str">
            <v>Sewer</v>
          </cell>
        </row>
        <row r="33604">
          <cell r="B33604">
            <v>8125.25</v>
          </cell>
          <cell r="C33604">
            <v>2015</v>
          </cell>
          <cell r="D33604" t="str">
            <v>700600  Treasury</v>
          </cell>
          <cell r="E33604" t="str">
            <v>District 7</v>
          </cell>
          <cell r="F33604" t="str">
            <v>Sewer</v>
          </cell>
        </row>
        <row r="33605">
          <cell r="B33605">
            <v>12037.53</v>
          </cell>
          <cell r="C33605">
            <v>2015</v>
          </cell>
          <cell r="D33605" t="str">
            <v>700600  Treasury</v>
          </cell>
          <cell r="E33605" t="str">
            <v>District 6</v>
          </cell>
          <cell r="F33605" t="str">
            <v>Sewer</v>
          </cell>
        </row>
        <row r="33606">
          <cell r="B33606">
            <v>16919.71</v>
          </cell>
          <cell r="C33606">
            <v>2015</v>
          </cell>
          <cell r="D33606" t="str">
            <v>700600  Treasury</v>
          </cell>
          <cell r="E33606" t="str">
            <v>District 7</v>
          </cell>
          <cell r="F33606" t="str">
            <v>Sewer</v>
          </cell>
        </row>
        <row r="33607">
          <cell r="B33607">
            <v>8602.44</v>
          </cell>
          <cell r="C33607">
            <v>2015</v>
          </cell>
          <cell r="D33607" t="str">
            <v>700600  Treasury</v>
          </cell>
          <cell r="E33607" t="str">
            <v>District 1</v>
          </cell>
          <cell r="F33607" t="str">
            <v>Sewer</v>
          </cell>
        </row>
        <row r="33608">
          <cell r="B33608">
            <v>8301.5499999999993</v>
          </cell>
          <cell r="C33608">
            <v>2015</v>
          </cell>
          <cell r="D33608" t="str">
            <v>700600  Treasury</v>
          </cell>
          <cell r="E33608" t="str">
            <v>District 1</v>
          </cell>
          <cell r="F33608" t="str">
            <v>Sewer</v>
          </cell>
        </row>
        <row r="33609">
          <cell r="B33609">
            <v>20240.89</v>
          </cell>
          <cell r="C33609">
            <v>2015</v>
          </cell>
          <cell r="D33609" t="str">
            <v>700600  Treasury</v>
          </cell>
          <cell r="E33609" t="str">
            <v>District 1</v>
          </cell>
          <cell r="F33609" t="str">
            <v>Sewer</v>
          </cell>
        </row>
        <row r="33610">
          <cell r="B33610">
            <v>8231.7800000000007</v>
          </cell>
          <cell r="C33610">
            <v>2015</v>
          </cell>
          <cell r="D33610" t="str">
            <v>700600  Treasury</v>
          </cell>
          <cell r="E33610" t="str">
            <v>Logistics</v>
          </cell>
          <cell r="F33610" t="str">
            <v>Sewer</v>
          </cell>
        </row>
        <row r="33611">
          <cell r="B33611">
            <v>8147.44</v>
          </cell>
          <cell r="C33611">
            <v>2015</v>
          </cell>
          <cell r="D33611" t="str">
            <v>700600  Treasury</v>
          </cell>
          <cell r="E33611" t="str">
            <v>Logistics</v>
          </cell>
          <cell r="F33611" t="str">
            <v>Sewer</v>
          </cell>
        </row>
        <row r="33612">
          <cell r="B33612">
            <v>8255.5</v>
          </cell>
          <cell r="C33612">
            <v>2015</v>
          </cell>
          <cell r="D33612" t="str">
            <v>700600  Treasury</v>
          </cell>
          <cell r="E33612" t="str">
            <v>Logistics</v>
          </cell>
          <cell r="F33612" t="str">
            <v>Sewer</v>
          </cell>
        </row>
        <row r="33613">
          <cell r="B33613">
            <v>10492.66</v>
          </cell>
          <cell r="C33613">
            <v>2015</v>
          </cell>
          <cell r="D33613" t="str">
            <v>700600  Treasury</v>
          </cell>
          <cell r="E33613" t="str">
            <v>Logistics</v>
          </cell>
          <cell r="F33613" t="str">
            <v>Sewer</v>
          </cell>
        </row>
        <row r="33614">
          <cell r="B33614">
            <v>8170.87</v>
          </cell>
          <cell r="C33614">
            <v>2015</v>
          </cell>
          <cell r="D33614" t="str">
            <v>700600  Treasury</v>
          </cell>
          <cell r="E33614" t="str">
            <v>Logistics</v>
          </cell>
          <cell r="F33614" t="str">
            <v>Sewer</v>
          </cell>
        </row>
        <row r="33615">
          <cell r="B33615">
            <v>8194.34</v>
          </cell>
          <cell r="C33615">
            <v>2015</v>
          </cell>
          <cell r="D33615" t="str">
            <v>700600  Treasury</v>
          </cell>
          <cell r="E33615" t="str">
            <v>Logistics</v>
          </cell>
          <cell r="F33615" t="str">
            <v>Sewer</v>
          </cell>
        </row>
        <row r="33616">
          <cell r="B33616">
            <v>105946.16</v>
          </cell>
          <cell r="C33616">
            <v>2015</v>
          </cell>
          <cell r="D33616" t="str">
            <v>700600  Treasury</v>
          </cell>
          <cell r="E33616" t="str">
            <v>Logistics</v>
          </cell>
          <cell r="F33616" t="str">
            <v>Sewer</v>
          </cell>
        </row>
        <row r="33617">
          <cell r="B33617">
            <v>153538.16</v>
          </cell>
          <cell r="C33617">
            <v>2015</v>
          </cell>
          <cell r="D33617" t="str">
            <v>700600  Treasury</v>
          </cell>
          <cell r="E33617" t="str">
            <v>Informal Settlements</v>
          </cell>
          <cell r="F33617" t="str">
            <v>Sewer</v>
          </cell>
        </row>
        <row r="33618">
          <cell r="B33618">
            <v>8230.8799999999992</v>
          </cell>
          <cell r="C33618">
            <v>2015</v>
          </cell>
          <cell r="D33618" t="str">
            <v>700600  Treasury</v>
          </cell>
          <cell r="E33618" t="str">
            <v>TOC</v>
          </cell>
          <cell r="F33618" t="str">
            <v>Sewer</v>
          </cell>
        </row>
        <row r="33619">
          <cell r="B33619">
            <v>156620.72</v>
          </cell>
          <cell r="C33619">
            <v>2015</v>
          </cell>
          <cell r="D33619" t="str">
            <v>700600  Treasury</v>
          </cell>
          <cell r="E33619" t="str">
            <v>Planning &amp; Design</v>
          </cell>
          <cell r="F33619" t="str">
            <v>Sewer</v>
          </cell>
        </row>
        <row r="33620">
          <cell r="B33620">
            <v>112686.99</v>
          </cell>
          <cell r="C33620">
            <v>2015</v>
          </cell>
          <cell r="D33620" t="str">
            <v>700600  Treasury</v>
          </cell>
          <cell r="E33620" t="str">
            <v>Planning &amp; Design</v>
          </cell>
          <cell r="F33620" t="str">
            <v>Sewer</v>
          </cell>
        </row>
        <row r="33621">
          <cell r="B33621">
            <v>26702.57</v>
          </cell>
          <cell r="C33621">
            <v>2015</v>
          </cell>
          <cell r="D33621" t="str">
            <v>700600  Treasury</v>
          </cell>
          <cell r="E33621" t="str">
            <v>Informal Settlements</v>
          </cell>
          <cell r="F33621" t="str">
            <v>Sewer</v>
          </cell>
        </row>
        <row r="33622">
          <cell r="B33622">
            <v>53808.69</v>
          </cell>
          <cell r="C33622">
            <v>2015</v>
          </cell>
          <cell r="D33622" t="str">
            <v>700600  Treasury</v>
          </cell>
          <cell r="E33622" t="str">
            <v>District 4</v>
          </cell>
          <cell r="F33622" t="str">
            <v>Sewer</v>
          </cell>
        </row>
        <row r="33623">
          <cell r="B33623">
            <v>8811.7900000000009</v>
          </cell>
          <cell r="C33623">
            <v>2015</v>
          </cell>
          <cell r="D33623" t="str">
            <v>700600  Treasury</v>
          </cell>
          <cell r="E33623" t="str">
            <v>Logistics</v>
          </cell>
          <cell r="F33623" t="str">
            <v>Water</v>
          </cell>
        </row>
        <row r="33624">
          <cell r="B33624">
            <v>12731.5</v>
          </cell>
          <cell r="C33624">
            <v>2015</v>
          </cell>
          <cell r="D33624" t="str">
            <v>700600  Treasury</v>
          </cell>
          <cell r="E33624" t="str">
            <v>Logistics</v>
          </cell>
          <cell r="F33624" t="str">
            <v>Water</v>
          </cell>
        </row>
        <row r="33625">
          <cell r="B33625">
            <v>11651.6</v>
          </cell>
          <cell r="C33625">
            <v>2015</v>
          </cell>
          <cell r="D33625" t="str">
            <v>700600  Treasury</v>
          </cell>
          <cell r="E33625" t="str">
            <v>TOC</v>
          </cell>
          <cell r="F33625" t="str">
            <v>Water</v>
          </cell>
        </row>
        <row r="33626">
          <cell r="B33626">
            <v>59134.04</v>
          </cell>
          <cell r="C33626">
            <v>2015</v>
          </cell>
          <cell r="D33626" t="str">
            <v>700600  Treasury</v>
          </cell>
          <cell r="E33626" t="str">
            <v>Informal Settlements</v>
          </cell>
          <cell r="F33626" t="str">
            <v>Water</v>
          </cell>
        </row>
        <row r="33627">
          <cell r="B33627">
            <v>62354.33</v>
          </cell>
          <cell r="C33627">
            <v>2015</v>
          </cell>
          <cell r="D33627" t="str">
            <v>700600  Treasury</v>
          </cell>
          <cell r="E33627" t="str">
            <v>TOC</v>
          </cell>
          <cell r="F33627" t="str">
            <v>Water</v>
          </cell>
        </row>
        <row r="33628">
          <cell r="B33628">
            <v>164849.21</v>
          </cell>
          <cell r="C33628">
            <v>2015</v>
          </cell>
          <cell r="D33628" t="str">
            <v>700600  Treasury</v>
          </cell>
          <cell r="E33628" t="str">
            <v>Planning &amp; Design</v>
          </cell>
          <cell r="F33628" t="str">
            <v>Water</v>
          </cell>
        </row>
        <row r="33629">
          <cell r="B33629">
            <v>19669.939999999999</v>
          </cell>
          <cell r="C33629">
            <v>2015</v>
          </cell>
          <cell r="D33629" t="str">
            <v>700600  Treasury</v>
          </cell>
          <cell r="E33629" t="str">
            <v>Informal Settlements</v>
          </cell>
          <cell r="F33629" t="str">
            <v>Water</v>
          </cell>
        </row>
        <row r="33630">
          <cell r="B33630">
            <v>174011.07</v>
          </cell>
          <cell r="C33630">
            <v>2015</v>
          </cell>
          <cell r="D33630" t="str">
            <v>700600  Treasury</v>
          </cell>
          <cell r="E33630" t="str">
            <v>Logistics</v>
          </cell>
          <cell r="F33630" t="str">
            <v>Water</v>
          </cell>
        </row>
        <row r="33631">
          <cell r="B33631">
            <v>8147.9</v>
          </cell>
          <cell r="C33631">
            <v>2015</v>
          </cell>
          <cell r="D33631" t="str">
            <v>700600  Treasury</v>
          </cell>
          <cell r="E33631" t="str">
            <v>District 7</v>
          </cell>
          <cell r="F33631" t="str">
            <v>Sewer</v>
          </cell>
        </row>
        <row r="33632">
          <cell r="B33632">
            <v>8543.15</v>
          </cell>
          <cell r="C33632">
            <v>2015</v>
          </cell>
          <cell r="D33632" t="str">
            <v>700600  Treasury</v>
          </cell>
          <cell r="E33632" t="str">
            <v>District 7</v>
          </cell>
          <cell r="F33632" t="str">
            <v>Sewer</v>
          </cell>
        </row>
        <row r="33633">
          <cell r="B33633">
            <v>18114.7</v>
          </cell>
          <cell r="C33633">
            <v>2015</v>
          </cell>
          <cell r="D33633" t="str">
            <v>700600  Treasury</v>
          </cell>
          <cell r="E33633" t="str">
            <v>District 7</v>
          </cell>
          <cell r="F33633" t="str">
            <v>Sewer</v>
          </cell>
        </row>
        <row r="33634">
          <cell r="B33634">
            <v>9108.0400000000009</v>
          </cell>
          <cell r="C33634">
            <v>2015</v>
          </cell>
          <cell r="D33634" t="str">
            <v>700600  Treasury</v>
          </cell>
          <cell r="E33634" t="str">
            <v>District 7</v>
          </cell>
          <cell r="F33634" t="str">
            <v>Sewer</v>
          </cell>
        </row>
        <row r="33635">
          <cell r="B33635">
            <v>8222.7800000000007</v>
          </cell>
          <cell r="C33635">
            <v>2015</v>
          </cell>
          <cell r="D33635" t="str">
            <v>700600  Treasury</v>
          </cell>
          <cell r="E33635" t="str">
            <v>District 7</v>
          </cell>
          <cell r="F33635" t="str">
            <v>Sewer</v>
          </cell>
        </row>
        <row r="33636">
          <cell r="B33636">
            <v>11027.29</v>
          </cell>
          <cell r="C33636">
            <v>2015</v>
          </cell>
          <cell r="D33636" t="str">
            <v>700600  Treasury</v>
          </cell>
          <cell r="E33636" t="str">
            <v>District 7</v>
          </cell>
          <cell r="F33636" t="str">
            <v>Sewer</v>
          </cell>
        </row>
        <row r="33637">
          <cell r="B33637">
            <v>12867.96</v>
          </cell>
          <cell r="C33637">
            <v>2015</v>
          </cell>
          <cell r="D33637" t="str">
            <v>700600  Treasury</v>
          </cell>
          <cell r="E33637" t="str">
            <v>District 6</v>
          </cell>
          <cell r="F33637" t="str">
            <v>Sewer</v>
          </cell>
        </row>
        <row r="33638">
          <cell r="B33638">
            <v>37218.080000000002</v>
          </cell>
          <cell r="C33638">
            <v>2015</v>
          </cell>
          <cell r="D33638" t="str">
            <v>700600  Treasury</v>
          </cell>
          <cell r="E33638" t="str">
            <v>District 6</v>
          </cell>
          <cell r="F33638" t="str">
            <v>Sewer</v>
          </cell>
        </row>
        <row r="33639">
          <cell r="B33639">
            <v>8170.87</v>
          </cell>
          <cell r="C33639">
            <v>2015</v>
          </cell>
          <cell r="D33639" t="str">
            <v>700600  Treasury</v>
          </cell>
          <cell r="E33639" t="str">
            <v>District 6</v>
          </cell>
          <cell r="F33639" t="str">
            <v>Sewer</v>
          </cell>
        </row>
        <row r="33640">
          <cell r="B33640">
            <v>13452.95</v>
          </cell>
          <cell r="C33640">
            <v>2015</v>
          </cell>
          <cell r="D33640" t="str">
            <v>700600  Treasury</v>
          </cell>
          <cell r="E33640" t="str">
            <v>District 6</v>
          </cell>
          <cell r="F33640" t="str">
            <v>Sewer</v>
          </cell>
        </row>
        <row r="33641">
          <cell r="B33641">
            <v>10133.6</v>
          </cell>
          <cell r="C33641">
            <v>2015</v>
          </cell>
          <cell r="D33641" t="str">
            <v>700600  Treasury</v>
          </cell>
          <cell r="E33641" t="str">
            <v>District 6</v>
          </cell>
          <cell r="F33641" t="str">
            <v>Sewer</v>
          </cell>
        </row>
        <row r="33642">
          <cell r="B33642">
            <v>10286.879999999999</v>
          </cell>
          <cell r="C33642">
            <v>2015</v>
          </cell>
          <cell r="D33642" t="str">
            <v>700600  Treasury</v>
          </cell>
          <cell r="E33642" t="str">
            <v>District 6</v>
          </cell>
          <cell r="F33642" t="str">
            <v>Sewer</v>
          </cell>
        </row>
        <row r="33643">
          <cell r="B33643">
            <v>8587.82</v>
          </cell>
          <cell r="C33643">
            <v>2015</v>
          </cell>
          <cell r="D33643" t="str">
            <v>700600  Treasury</v>
          </cell>
          <cell r="E33643" t="str">
            <v>District 7</v>
          </cell>
          <cell r="F33643" t="str">
            <v>Sewer</v>
          </cell>
        </row>
        <row r="33644">
          <cell r="B33644">
            <v>8143.32</v>
          </cell>
          <cell r="C33644">
            <v>2015</v>
          </cell>
          <cell r="D33644" t="str">
            <v>700600  Treasury</v>
          </cell>
          <cell r="E33644" t="str">
            <v>District 7</v>
          </cell>
          <cell r="F33644" t="str">
            <v>Sewer</v>
          </cell>
        </row>
        <row r="33645">
          <cell r="B33645">
            <v>25275.82</v>
          </cell>
          <cell r="C33645">
            <v>2015</v>
          </cell>
          <cell r="D33645" t="str">
            <v>700600  Treasury</v>
          </cell>
          <cell r="E33645" t="str">
            <v>District 7</v>
          </cell>
          <cell r="F33645" t="str">
            <v>Sewer</v>
          </cell>
        </row>
        <row r="33646">
          <cell r="B33646">
            <v>8207.1</v>
          </cell>
          <cell r="C33646">
            <v>2015</v>
          </cell>
          <cell r="D33646" t="str">
            <v>700600  Treasury</v>
          </cell>
          <cell r="E33646" t="str">
            <v>District 7</v>
          </cell>
          <cell r="F33646" t="str">
            <v>Sewer</v>
          </cell>
        </row>
        <row r="33647">
          <cell r="B33647">
            <v>10834.1</v>
          </cell>
          <cell r="C33647">
            <v>2015</v>
          </cell>
          <cell r="D33647" t="str">
            <v>700600  Treasury</v>
          </cell>
          <cell r="E33647" t="str">
            <v>District 7</v>
          </cell>
          <cell r="F33647" t="str">
            <v>Sewer</v>
          </cell>
        </row>
        <row r="33648">
          <cell r="B33648">
            <v>12647.29</v>
          </cell>
          <cell r="C33648">
            <v>2015</v>
          </cell>
          <cell r="D33648" t="str">
            <v>700600  Treasury</v>
          </cell>
          <cell r="E33648" t="str">
            <v>District 4</v>
          </cell>
          <cell r="F33648" t="str">
            <v>Sewer</v>
          </cell>
        </row>
        <row r="33649">
          <cell r="B33649">
            <v>62796.42</v>
          </cell>
          <cell r="C33649">
            <v>2015</v>
          </cell>
          <cell r="D33649" t="str">
            <v>700630  Utilities Service Management</v>
          </cell>
          <cell r="E33649" t="str">
            <v>District 4</v>
          </cell>
          <cell r="F33649" t="str">
            <v>Water</v>
          </cell>
        </row>
        <row r="33650">
          <cell r="B33650">
            <v>62796.42</v>
          </cell>
          <cell r="C33650">
            <v>2015</v>
          </cell>
          <cell r="D33650" t="str">
            <v>700630  Utilities Service Management</v>
          </cell>
          <cell r="E33650" t="str">
            <v>District 4</v>
          </cell>
          <cell r="F33650" t="str">
            <v>Water</v>
          </cell>
        </row>
        <row r="33651">
          <cell r="B33651">
            <v>62796.42</v>
          </cell>
          <cell r="C33651">
            <v>2015</v>
          </cell>
          <cell r="D33651" t="str">
            <v>700630  Utilities Service Management</v>
          </cell>
          <cell r="E33651" t="str">
            <v>District 4</v>
          </cell>
          <cell r="F33651" t="str">
            <v>Water</v>
          </cell>
        </row>
        <row r="33652">
          <cell r="B33652">
            <v>62796.42</v>
          </cell>
          <cell r="C33652">
            <v>2015</v>
          </cell>
          <cell r="D33652" t="str">
            <v>700630  Utilities Service Management</v>
          </cell>
          <cell r="E33652" t="str">
            <v>District 4</v>
          </cell>
          <cell r="F33652" t="str">
            <v>Water</v>
          </cell>
        </row>
        <row r="33653">
          <cell r="B33653">
            <v>62796.42</v>
          </cell>
          <cell r="C33653">
            <v>2015</v>
          </cell>
          <cell r="D33653" t="str">
            <v>700630  Utilities Service Management</v>
          </cell>
          <cell r="E33653" t="str">
            <v>District 4</v>
          </cell>
          <cell r="F33653" t="str">
            <v>Water</v>
          </cell>
        </row>
        <row r="33654">
          <cell r="B33654">
            <v>62796.42</v>
          </cell>
          <cell r="C33654">
            <v>2015</v>
          </cell>
          <cell r="D33654" t="str">
            <v>700630  Utilities Service Management</v>
          </cell>
          <cell r="E33654" t="str">
            <v>District 4</v>
          </cell>
          <cell r="F33654" t="str">
            <v>Water</v>
          </cell>
        </row>
        <row r="33655">
          <cell r="B33655">
            <v>62796.42</v>
          </cell>
          <cell r="C33655">
            <v>2015</v>
          </cell>
          <cell r="D33655" t="str">
            <v>700630  Utilities Service Management</v>
          </cell>
          <cell r="E33655" t="str">
            <v>District 3</v>
          </cell>
          <cell r="F33655" t="str">
            <v>Water</v>
          </cell>
        </row>
        <row r="33656">
          <cell r="B33656">
            <v>62796.42</v>
          </cell>
          <cell r="C33656">
            <v>2015</v>
          </cell>
          <cell r="D33656" t="str">
            <v>700630  Utilities Service Management</v>
          </cell>
          <cell r="E33656" t="str">
            <v>District 3</v>
          </cell>
          <cell r="F33656" t="str">
            <v>Water</v>
          </cell>
        </row>
        <row r="33657">
          <cell r="B33657">
            <v>62796.42</v>
          </cell>
          <cell r="C33657">
            <v>2015</v>
          </cell>
          <cell r="D33657" t="str">
            <v>700630  Utilities Service Management</v>
          </cell>
          <cell r="E33657" t="str">
            <v>District 3</v>
          </cell>
          <cell r="F33657" t="str">
            <v>Water</v>
          </cell>
        </row>
        <row r="33658">
          <cell r="B33658">
            <v>62796.42</v>
          </cell>
          <cell r="C33658">
            <v>2015</v>
          </cell>
          <cell r="D33658" t="str">
            <v>700630  Utilities Service Management</v>
          </cell>
          <cell r="E33658" t="str">
            <v>District 3</v>
          </cell>
          <cell r="F33658" t="str">
            <v>Water</v>
          </cell>
        </row>
        <row r="33659">
          <cell r="B33659">
            <v>62796.42</v>
          </cell>
          <cell r="C33659">
            <v>2015</v>
          </cell>
          <cell r="D33659" t="str">
            <v>700630  Utilities Service Management</v>
          </cell>
          <cell r="E33659" t="str">
            <v>District 6</v>
          </cell>
          <cell r="F33659" t="str">
            <v>Water</v>
          </cell>
        </row>
        <row r="33660">
          <cell r="B33660">
            <v>62796.42</v>
          </cell>
          <cell r="C33660">
            <v>2015</v>
          </cell>
          <cell r="D33660" t="str">
            <v>700630  Utilities Service Management</v>
          </cell>
          <cell r="E33660" t="str">
            <v>District 8</v>
          </cell>
          <cell r="F33660" t="str">
            <v>Water</v>
          </cell>
        </row>
        <row r="33661">
          <cell r="B33661">
            <v>62796.42</v>
          </cell>
          <cell r="C33661">
            <v>2015</v>
          </cell>
          <cell r="D33661" t="str">
            <v>700630  Utilities Service Management</v>
          </cell>
          <cell r="E33661" t="str">
            <v>District 8</v>
          </cell>
          <cell r="F33661" t="str">
            <v>Water</v>
          </cell>
        </row>
        <row r="33662">
          <cell r="B33662">
            <v>62796.42</v>
          </cell>
          <cell r="C33662">
            <v>2015</v>
          </cell>
          <cell r="D33662" t="str">
            <v>700630  Utilities Service Management</v>
          </cell>
          <cell r="E33662" t="str">
            <v>District 6</v>
          </cell>
          <cell r="F33662" t="str">
            <v>Water</v>
          </cell>
        </row>
        <row r="33663">
          <cell r="B33663">
            <v>62796.42</v>
          </cell>
          <cell r="C33663">
            <v>2015</v>
          </cell>
          <cell r="D33663" t="str">
            <v>700630  Utilities Service Management</v>
          </cell>
          <cell r="E33663" t="str">
            <v>TOC</v>
          </cell>
          <cell r="F33663" t="str">
            <v>Water</v>
          </cell>
        </row>
        <row r="33664">
          <cell r="B33664">
            <v>62796.42</v>
          </cell>
          <cell r="C33664">
            <v>2015</v>
          </cell>
          <cell r="D33664" t="str">
            <v>700630  Utilities Service Management</v>
          </cell>
          <cell r="E33664" t="str">
            <v>District 1</v>
          </cell>
          <cell r="F33664" t="str">
            <v>Water</v>
          </cell>
        </row>
        <row r="33665">
          <cell r="B33665">
            <v>62796.42</v>
          </cell>
          <cell r="C33665">
            <v>2015</v>
          </cell>
          <cell r="D33665" t="str">
            <v>700630  Utilities Service Management</v>
          </cell>
          <cell r="E33665" t="str">
            <v>District 1</v>
          </cell>
          <cell r="F33665" t="str">
            <v>Water</v>
          </cell>
        </row>
        <row r="33666">
          <cell r="B33666">
            <v>62796.42</v>
          </cell>
          <cell r="C33666">
            <v>2015</v>
          </cell>
          <cell r="D33666" t="str">
            <v>700630  Utilities Service Management</v>
          </cell>
          <cell r="E33666" t="str">
            <v>District 1</v>
          </cell>
          <cell r="F33666" t="str">
            <v>Water</v>
          </cell>
        </row>
        <row r="33667">
          <cell r="B33667">
            <v>62796.42</v>
          </cell>
          <cell r="C33667">
            <v>2015</v>
          </cell>
          <cell r="D33667" t="str">
            <v>700630  Utilities Service Management</v>
          </cell>
          <cell r="E33667" t="str">
            <v>District 1</v>
          </cell>
          <cell r="F33667" t="str">
            <v>Water</v>
          </cell>
        </row>
        <row r="33668">
          <cell r="B33668">
            <v>62796.42</v>
          </cell>
          <cell r="C33668">
            <v>2015</v>
          </cell>
          <cell r="D33668" t="str">
            <v>700630  Utilities Service Management</v>
          </cell>
          <cell r="E33668" t="str">
            <v>District 1</v>
          </cell>
          <cell r="F33668" t="str">
            <v>Water</v>
          </cell>
        </row>
        <row r="33669">
          <cell r="B33669">
            <v>62796.42</v>
          </cell>
          <cell r="C33669">
            <v>2015</v>
          </cell>
          <cell r="D33669" t="str">
            <v>700630  Utilities Service Management</v>
          </cell>
          <cell r="E33669" t="str">
            <v>Logistics</v>
          </cell>
          <cell r="F33669" t="str">
            <v>Water</v>
          </cell>
        </row>
        <row r="33670">
          <cell r="B33670">
            <v>62796.42</v>
          </cell>
          <cell r="C33670">
            <v>2015</v>
          </cell>
          <cell r="D33670" t="str">
            <v>700630  Utilities Service Management</v>
          </cell>
          <cell r="E33670" t="str">
            <v>Logistics</v>
          </cell>
          <cell r="F33670" t="str">
            <v>Water</v>
          </cell>
        </row>
        <row r="33671">
          <cell r="B33671">
            <v>62796.42</v>
          </cell>
          <cell r="C33671">
            <v>2015</v>
          </cell>
          <cell r="D33671" t="str">
            <v>700630  Utilities Service Management</v>
          </cell>
          <cell r="E33671" t="str">
            <v>Logistics</v>
          </cell>
          <cell r="F33671" t="str">
            <v>Water</v>
          </cell>
        </row>
        <row r="33672">
          <cell r="B33672">
            <v>62796.42</v>
          </cell>
          <cell r="C33672">
            <v>2015</v>
          </cell>
          <cell r="D33672" t="str">
            <v>700630  Utilities Service Management</v>
          </cell>
          <cell r="E33672" t="str">
            <v>Logistics</v>
          </cell>
          <cell r="F33672" t="str">
            <v>Water</v>
          </cell>
        </row>
        <row r="33673">
          <cell r="B33673">
            <v>62796.42</v>
          </cell>
          <cell r="C33673">
            <v>2015</v>
          </cell>
          <cell r="D33673" t="str">
            <v>700630  Utilities Service Management</v>
          </cell>
          <cell r="E33673" t="str">
            <v>Logistics</v>
          </cell>
          <cell r="F33673" t="str">
            <v>Water</v>
          </cell>
        </row>
        <row r="33674">
          <cell r="B33674">
            <v>62796.42</v>
          </cell>
          <cell r="C33674">
            <v>2015</v>
          </cell>
          <cell r="D33674" t="str">
            <v>700630  Utilities Service Management</v>
          </cell>
          <cell r="E33674" t="str">
            <v>Logistics</v>
          </cell>
          <cell r="F33674" t="str">
            <v>Water</v>
          </cell>
        </row>
        <row r="33675">
          <cell r="B33675">
            <v>62796.42</v>
          </cell>
          <cell r="C33675">
            <v>2015</v>
          </cell>
          <cell r="D33675" t="str">
            <v>700630  Utilities Service Management</v>
          </cell>
          <cell r="E33675" t="str">
            <v>District 8</v>
          </cell>
          <cell r="F33675" t="str">
            <v>Water</v>
          </cell>
        </row>
        <row r="33676">
          <cell r="B33676">
            <v>62796.42</v>
          </cell>
          <cell r="C33676">
            <v>2015</v>
          </cell>
          <cell r="D33676" t="str">
            <v>700630  Utilities Service Management</v>
          </cell>
          <cell r="E33676" t="e">
            <v>#N/A</v>
          </cell>
          <cell r="F33676" t="str">
            <v>Sewer</v>
          </cell>
        </row>
        <row r="33677">
          <cell r="B33677">
            <v>62796.42</v>
          </cell>
          <cell r="C33677">
            <v>2015</v>
          </cell>
          <cell r="D33677" t="str">
            <v>700630  Utilities Service Management</v>
          </cell>
          <cell r="E33677" t="e">
            <v>#N/A</v>
          </cell>
          <cell r="F33677" t="str">
            <v>Sewer</v>
          </cell>
        </row>
        <row r="33678">
          <cell r="B33678">
            <v>62796.42</v>
          </cell>
          <cell r="C33678">
            <v>2015</v>
          </cell>
          <cell r="D33678" t="str">
            <v>700630  Utilities Service Management</v>
          </cell>
          <cell r="E33678" t="str">
            <v>District 8</v>
          </cell>
          <cell r="F33678" t="str">
            <v>Water</v>
          </cell>
        </row>
        <row r="33679">
          <cell r="B33679">
            <v>62796.42</v>
          </cell>
          <cell r="C33679">
            <v>2015</v>
          </cell>
          <cell r="D33679" t="str">
            <v>700630  Utilities Service Management</v>
          </cell>
          <cell r="E33679" t="str">
            <v>District 8</v>
          </cell>
          <cell r="F33679" t="str">
            <v>Water</v>
          </cell>
        </row>
        <row r="33680">
          <cell r="B33680">
            <v>62796.42</v>
          </cell>
          <cell r="C33680">
            <v>2015</v>
          </cell>
          <cell r="D33680" t="str">
            <v>700630  Utilities Service Management</v>
          </cell>
          <cell r="E33680" t="str">
            <v>District 8</v>
          </cell>
          <cell r="F33680" t="str">
            <v>Water</v>
          </cell>
        </row>
        <row r="33681">
          <cell r="B33681">
            <v>62796.42</v>
          </cell>
          <cell r="C33681">
            <v>2015</v>
          </cell>
          <cell r="D33681" t="str">
            <v>700630  Utilities Service Management</v>
          </cell>
          <cell r="E33681" t="str">
            <v>District 8</v>
          </cell>
          <cell r="F33681" t="str">
            <v>Water</v>
          </cell>
        </row>
        <row r="33682">
          <cell r="B33682">
            <v>62796.42</v>
          </cell>
          <cell r="C33682">
            <v>2015</v>
          </cell>
          <cell r="D33682" t="str">
            <v>700630  Utilities Service Management</v>
          </cell>
          <cell r="E33682" t="str">
            <v>District 8</v>
          </cell>
          <cell r="F33682" t="str">
            <v>Water</v>
          </cell>
        </row>
        <row r="33683">
          <cell r="B33683">
            <v>62796.42</v>
          </cell>
          <cell r="C33683">
            <v>2015</v>
          </cell>
          <cell r="D33683" t="str">
            <v>700630  Utilities Service Management</v>
          </cell>
          <cell r="E33683" t="str">
            <v>District 8</v>
          </cell>
          <cell r="F33683" t="str">
            <v>Water</v>
          </cell>
        </row>
        <row r="33684">
          <cell r="B33684">
            <v>62796.42</v>
          </cell>
          <cell r="C33684">
            <v>2015</v>
          </cell>
          <cell r="D33684" t="str">
            <v>700630  Utilities Service Management</v>
          </cell>
          <cell r="E33684" t="str">
            <v>District 8</v>
          </cell>
          <cell r="F33684" t="str">
            <v>Water</v>
          </cell>
        </row>
        <row r="33685">
          <cell r="B33685">
            <v>62796.42</v>
          </cell>
          <cell r="C33685">
            <v>2015</v>
          </cell>
          <cell r="D33685" t="str">
            <v>700630  Utilities Service Management</v>
          </cell>
          <cell r="E33685" t="str">
            <v>District 8</v>
          </cell>
          <cell r="F33685" t="str">
            <v>Water</v>
          </cell>
        </row>
        <row r="33686">
          <cell r="B33686">
            <v>62796.42</v>
          </cell>
          <cell r="C33686">
            <v>2015</v>
          </cell>
          <cell r="D33686" t="str">
            <v>700630  Utilities Service Management</v>
          </cell>
          <cell r="E33686" t="str">
            <v>District 8</v>
          </cell>
          <cell r="F33686" t="str">
            <v>Water</v>
          </cell>
        </row>
        <row r="33687">
          <cell r="B33687">
            <v>62796.42</v>
          </cell>
          <cell r="C33687">
            <v>2015</v>
          </cell>
          <cell r="D33687" t="str">
            <v>700630  Utilities Service Management</v>
          </cell>
          <cell r="E33687" t="str">
            <v>District 8</v>
          </cell>
          <cell r="F33687" t="str">
            <v>Water</v>
          </cell>
        </row>
        <row r="33688">
          <cell r="B33688">
            <v>62796.42</v>
          </cell>
          <cell r="C33688">
            <v>2015</v>
          </cell>
          <cell r="D33688" t="str">
            <v>700630  Utilities Service Management</v>
          </cell>
          <cell r="E33688" t="str">
            <v>District 8</v>
          </cell>
          <cell r="F33688" t="str">
            <v>Water</v>
          </cell>
        </row>
        <row r="33689">
          <cell r="B33689">
            <v>62796.42</v>
          </cell>
          <cell r="C33689">
            <v>2015</v>
          </cell>
          <cell r="D33689" t="str">
            <v>700630  Utilities Service Management</v>
          </cell>
          <cell r="E33689" t="str">
            <v>District 6</v>
          </cell>
          <cell r="F33689" t="str">
            <v>Water</v>
          </cell>
        </row>
        <row r="33690">
          <cell r="B33690">
            <v>62796.42</v>
          </cell>
          <cell r="C33690">
            <v>2015</v>
          </cell>
          <cell r="D33690" t="str">
            <v>700630  Utilities Service Management</v>
          </cell>
          <cell r="E33690" t="str">
            <v>District 6</v>
          </cell>
          <cell r="F33690" t="str">
            <v>Water</v>
          </cell>
        </row>
        <row r="33691">
          <cell r="B33691">
            <v>62796.42</v>
          </cell>
          <cell r="C33691">
            <v>2015</v>
          </cell>
          <cell r="D33691" t="str">
            <v>700630  Utilities Service Management</v>
          </cell>
          <cell r="E33691" t="str">
            <v>District 6</v>
          </cell>
          <cell r="F33691" t="str">
            <v>Water</v>
          </cell>
        </row>
        <row r="33692">
          <cell r="B33692">
            <v>62796.42</v>
          </cell>
          <cell r="C33692">
            <v>2015</v>
          </cell>
          <cell r="D33692" t="str">
            <v>700630  Utilities Service Management</v>
          </cell>
          <cell r="E33692" t="str">
            <v>District 6</v>
          </cell>
          <cell r="F33692" t="str">
            <v>Water</v>
          </cell>
        </row>
        <row r="33693">
          <cell r="B33693">
            <v>62796.42</v>
          </cell>
          <cell r="C33693">
            <v>2015</v>
          </cell>
          <cell r="D33693" t="str">
            <v>700630  Utilities Service Management</v>
          </cell>
          <cell r="E33693" t="str">
            <v>District 6</v>
          </cell>
          <cell r="F33693" t="str">
            <v>Water</v>
          </cell>
        </row>
        <row r="33694">
          <cell r="B33694">
            <v>62796.42</v>
          </cell>
          <cell r="C33694">
            <v>2015</v>
          </cell>
          <cell r="D33694" t="str">
            <v>700630  Utilities Service Management</v>
          </cell>
          <cell r="E33694" t="str">
            <v>District 6</v>
          </cell>
          <cell r="F33694" t="str">
            <v>Water</v>
          </cell>
        </row>
        <row r="33695">
          <cell r="B33695">
            <v>62796.42</v>
          </cell>
          <cell r="C33695">
            <v>2015</v>
          </cell>
          <cell r="D33695" t="str">
            <v>700630  Utilities Service Management</v>
          </cell>
          <cell r="E33695" t="str">
            <v>District 6</v>
          </cell>
          <cell r="F33695" t="str">
            <v>Water</v>
          </cell>
        </row>
        <row r="33696">
          <cell r="B33696">
            <v>62796.42</v>
          </cell>
          <cell r="C33696">
            <v>2015</v>
          </cell>
          <cell r="D33696" t="str">
            <v>700630  Utilities Service Management</v>
          </cell>
          <cell r="E33696" t="str">
            <v>District 8</v>
          </cell>
          <cell r="F33696" t="str">
            <v>Water</v>
          </cell>
        </row>
        <row r="33697">
          <cell r="B33697">
            <v>62796.42</v>
          </cell>
          <cell r="C33697">
            <v>2015</v>
          </cell>
          <cell r="D33697" t="str">
            <v>700630  Utilities Service Management</v>
          </cell>
          <cell r="E33697" t="str">
            <v>District 8</v>
          </cell>
          <cell r="F33697" t="str">
            <v>Water</v>
          </cell>
        </row>
        <row r="33698">
          <cell r="B33698">
            <v>62796.42</v>
          </cell>
          <cell r="C33698">
            <v>2015</v>
          </cell>
          <cell r="D33698" t="str">
            <v>700630  Utilities Service Management</v>
          </cell>
          <cell r="E33698" t="str">
            <v>District 8</v>
          </cell>
          <cell r="F33698" t="str">
            <v>Water</v>
          </cell>
        </row>
        <row r="33699">
          <cell r="B33699">
            <v>62796.42</v>
          </cell>
          <cell r="C33699">
            <v>2015</v>
          </cell>
          <cell r="D33699" t="str">
            <v>700630  Utilities Service Management</v>
          </cell>
          <cell r="E33699" t="str">
            <v>District 8</v>
          </cell>
          <cell r="F33699" t="str">
            <v>Water</v>
          </cell>
        </row>
        <row r="33700">
          <cell r="B33700">
            <v>62796.42</v>
          </cell>
          <cell r="C33700">
            <v>2015</v>
          </cell>
          <cell r="D33700" t="str">
            <v>700630  Utilities Service Management</v>
          </cell>
          <cell r="E33700" t="str">
            <v>District 1</v>
          </cell>
          <cell r="F33700" t="str">
            <v>Water</v>
          </cell>
        </row>
        <row r="33701">
          <cell r="B33701">
            <v>62796.42</v>
          </cell>
          <cell r="C33701">
            <v>2015</v>
          </cell>
          <cell r="D33701" t="str">
            <v>700630  Utilities Service Management</v>
          </cell>
          <cell r="E33701" t="str">
            <v>District 8</v>
          </cell>
          <cell r="F33701" t="str">
            <v>Water</v>
          </cell>
        </row>
        <row r="33702">
          <cell r="B33702">
            <v>62796.42</v>
          </cell>
          <cell r="C33702">
            <v>2015</v>
          </cell>
          <cell r="D33702" t="str">
            <v>700630  Utilities Service Management</v>
          </cell>
          <cell r="E33702" t="str">
            <v>Logistics</v>
          </cell>
          <cell r="F33702" t="str">
            <v>Water</v>
          </cell>
        </row>
        <row r="33703">
          <cell r="B33703">
            <v>62796.42</v>
          </cell>
          <cell r="C33703">
            <v>2015</v>
          </cell>
          <cell r="D33703" t="str">
            <v>700630  Utilities Service Management</v>
          </cell>
          <cell r="E33703" t="str">
            <v>District 4</v>
          </cell>
          <cell r="F33703" t="str">
            <v>Sewer</v>
          </cell>
        </row>
        <row r="33704">
          <cell r="B33704">
            <v>62796.42</v>
          </cell>
          <cell r="C33704">
            <v>2015</v>
          </cell>
          <cell r="D33704" t="str">
            <v>700630  Utilities Service Management</v>
          </cell>
          <cell r="E33704" t="str">
            <v>District 4</v>
          </cell>
          <cell r="F33704" t="str">
            <v>Sewer</v>
          </cell>
        </row>
        <row r="33705">
          <cell r="B33705">
            <v>62796.42</v>
          </cell>
          <cell r="C33705">
            <v>2015</v>
          </cell>
          <cell r="D33705" t="str">
            <v>700630  Utilities Service Management</v>
          </cell>
          <cell r="E33705" t="str">
            <v>District 4</v>
          </cell>
          <cell r="F33705" t="str">
            <v>Sewer</v>
          </cell>
        </row>
        <row r="33706">
          <cell r="B33706">
            <v>62796.42</v>
          </cell>
          <cell r="C33706">
            <v>2015</v>
          </cell>
          <cell r="D33706" t="str">
            <v>700630  Utilities Service Management</v>
          </cell>
          <cell r="E33706" t="str">
            <v>District 3</v>
          </cell>
          <cell r="F33706" t="str">
            <v>Sewer</v>
          </cell>
        </row>
        <row r="33707">
          <cell r="B33707">
            <v>62796.42</v>
          </cell>
          <cell r="C33707">
            <v>2015</v>
          </cell>
          <cell r="D33707" t="str">
            <v>700630  Utilities Service Management</v>
          </cell>
          <cell r="E33707" t="str">
            <v>District 3</v>
          </cell>
          <cell r="F33707" t="str">
            <v>Sewer</v>
          </cell>
        </row>
        <row r="33708">
          <cell r="B33708">
            <v>62796.42</v>
          </cell>
          <cell r="C33708">
            <v>2015</v>
          </cell>
          <cell r="D33708" t="str">
            <v>700630  Utilities Service Management</v>
          </cell>
          <cell r="E33708" t="str">
            <v>District 3</v>
          </cell>
          <cell r="F33708" t="str">
            <v>Sewer</v>
          </cell>
        </row>
        <row r="33709">
          <cell r="B33709">
            <v>62796.42</v>
          </cell>
          <cell r="C33709">
            <v>2015</v>
          </cell>
          <cell r="D33709" t="str">
            <v>700630  Utilities Service Management</v>
          </cell>
          <cell r="E33709" t="str">
            <v>TOC</v>
          </cell>
          <cell r="F33709" t="str">
            <v>Sewer</v>
          </cell>
        </row>
        <row r="33710">
          <cell r="B33710">
            <v>62796.42</v>
          </cell>
          <cell r="C33710">
            <v>2015</v>
          </cell>
          <cell r="D33710" t="str">
            <v>700630  Utilities Service Management</v>
          </cell>
          <cell r="E33710" t="str">
            <v>District 7</v>
          </cell>
          <cell r="F33710" t="str">
            <v>Sewer</v>
          </cell>
        </row>
        <row r="33711">
          <cell r="B33711">
            <v>62796.42</v>
          </cell>
          <cell r="C33711">
            <v>2015</v>
          </cell>
          <cell r="D33711" t="str">
            <v>700630  Utilities Service Management</v>
          </cell>
          <cell r="E33711" t="str">
            <v>District 7</v>
          </cell>
          <cell r="F33711" t="str">
            <v>Sewer</v>
          </cell>
        </row>
        <row r="33712">
          <cell r="B33712">
            <v>62796.42</v>
          </cell>
          <cell r="C33712">
            <v>2015</v>
          </cell>
          <cell r="D33712" t="str">
            <v>700630  Utilities Service Management</v>
          </cell>
          <cell r="E33712" t="str">
            <v>District 6</v>
          </cell>
          <cell r="F33712" t="str">
            <v>Sewer</v>
          </cell>
        </row>
        <row r="33713">
          <cell r="B33713">
            <v>62796.42</v>
          </cell>
          <cell r="C33713">
            <v>2015</v>
          </cell>
          <cell r="D33713" t="str">
            <v>700630  Utilities Service Management</v>
          </cell>
          <cell r="E33713" t="str">
            <v>District 7</v>
          </cell>
          <cell r="F33713" t="str">
            <v>Sewer</v>
          </cell>
        </row>
        <row r="33714">
          <cell r="B33714">
            <v>62796.42</v>
          </cell>
          <cell r="C33714">
            <v>2015</v>
          </cell>
          <cell r="D33714" t="str">
            <v>700630  Utilities Service Management</v>
          </cell>
          <cell r="E33714" t="str">
            <v>District 1</v>
          </cell>
          <cell r="F33714" t="str">
            <v>Sewer</v>
          </cell>
        </row>
        <row r="33715">
          <cell r="B33715">
            <v>62796.42</v>
          </cell>
          <cell r="C33715">
            <v>2015</v>
          </cell>
          <cell r="D33715" t="str">
            <v>700630  Utilities Service Management</v>
          </cell>
          <cell r="E33715" t="str">
            <v>District 1</v>
          </cell>
          <cell r="F33715" t="str">
            <v>Sewer</v>
          </cell>
        </row>
        <row r="33716">
          <cell r="B33716">
            <v>62796.42</v>
          </cell>
          <cell r="C33716">
            <v>2015</v>
          </cell>
          <cell r="D33716" t="str">
            <v>700630  Utilities Service Management</v>
          </cell>
          <cell r="E33716" t="str">
            <v>District 1</v>
          </cell>
          <cell r="F33716" t="str">
            <v>Sewer</v>
          </cell>
        </row>
        <row r="33717">
          <cell r="B33717">
            <v>62796.42</v>
          </cell>
          <cell r="C33717">
            <v>2015</v>
          </cell>
          <cell r="D33717" t="str">
            <v>700630  Utilities Service Management</v>
          </cell>
          <cell r="E33717" t="str">
            <v>Logistics</v>
          </cell>
          <cell r="F33717" t="str">
            <v>Sewer</v>
          </cell>
        </row>
        <row r="33718">
          <cell r="B33718">
            <v>62796.42</v>
          </cell>
          <cell r="C33718">
            <v>2015</v>
          </cell>
          <cell r="D33718" t="str">
            <v>700630  Utilities Service Management</v>
          </cell>
          <cell r="E33718" t="str">
            <v>Logistics</v>
          </cell>
          <cell r="F33718" t="str">
            <v>Sewer</v>
          </cell>
        </row>
        <row r="33719">
          <cell r="B33719">
            <v>62796.42</v>
          </cell>
          <cell r="C33719">
            <v>2015</v>
          </cell>
          <cell r="D33719" t="str">
            <v>700630  Utilities Service Management</v>
          </cell>
          <cell r="E33719" t="str">
            <v>Logistics</v>
          </cell>
          <cell r="F33719" t="str">
            <v>Sewer</v>
          </cell>
        </row>
        <row r="33720">
          <cell r="B33720">
            <v>62796.42</v>
          </cell>
          <cell r="C33720">
            <v>2015</v>
          </cell>
          <cell r="D33720" t="str">
            <v>700630  Utilities Service Management</v>
          </cell>
          <cell r="E33720" t="str">
            <v>Logistics</v>
          </cell>
          <cell r="F33720" t="str">
            <v>Sewer</v>
          </cell>
        </row>
        <row r="33721">
          <cell r="B33721">
            <v>62796.42</v>
          </cell>
          <cell r="C33721">
            <v>2015</v>
          </cell>
          <cell r="D33721" t="str">
            <v>700630  Utilities Service Management</v>
          </cell>
          <cell r="E33721" t="str">
            <v>Logistics</v>
          </cell>
          <cell r="F33721" t="str">
            <v>Sewer</v>
          </cell>
        </row>
        <row r="33722">
          <cell r="B33722">
            <v>62796.42</v>
          </cell>
          <cell r="C33722">
            <v>2015</v>
          </cell>
          <cell r="D33722" t="str">
            <v>700630  Utilities Service Management</v>
          </cell>
          <cell r="E33722" t="str">
            <v>Logistics</v>
          </cell>
          <cell r="F33722" t="str">
            <v>Sewer</v>
          </cell>
        </row>
        <row r="33723">
          <cell r="B33723">
            <v>62796.42</v>
          </cell>
          <cell r="C33723">
            <v>2015</v>
          </cell>
          <cell r="D33723" t="str">
            <v>700630  Utilities Service Management</v>
          </cell>
          <cell r="E33723" t="str">
            <v>Logistics</v>
          </cell>
          <cell r="F33723" t="str">
            <v>Sewer</v>
          </cell>
        </row>
        <row r="33724">
          <cell r="B33724">
            <v>62796.42</v>
          </cell>
          <cell r="C33724">
            <v>2015</v>
          </cell>
          <cell r="D33724" t="str">
            <v>700630  Utilities Service Management</v>
          </cell>
          <cell r="E33724" t="str">
            <v>Informal Settlements</v>
          </cell>
          <cell r="F33724" t="str">
            <v>Sewer</v>
          </cell>
        </row>
        <row r="33725">
          <cell r="B33725">
            <v>62796.42</v>
          </cell>
          <cell r="C33725">
            <v>2015</v>
          </cell>
          <cell r="D33725" t="str">
            <v>700630  Utilities Service Management</v>
          </cell>
          <cell r="E33725" t="str">
            <v>TOC</v>
          </cell>
          <cell r="F33725" t="str">
            <v>Sewer</v>
          </cell>
        </row>
        <row r="33726">
          <cell r="B33726">
            <v>62796.42</v>
          </cell>
          <cell r="C33726">
            <v>2015</v>
          </cell>
          <cell r="D33726" t="str">
            <v>700630  Utilities Service Management</v>
          </cell>
          <cell r="E33726" t="str">
            <v>Planning &amp; Design</v>
          </cell>
          <cell r="F33726" t="str">
            <v>Sewer</v>
          </cell>
        </row>
        <row r="33727">
          <cell r="B33727">
            <v>62796.42</v>
          </cell>
          <cell r="C33727">
            <v>2015</v>
          </cell>
          <cell r="D33727" t="str">
            <v>700630  Utilities Service Management</v>
          </cell>
          <cell r="E33727" t="str">
            <v>Planning &amp; Design</v>
          </cell>
          <cell r="F33727" t="str">
            <v>Sewer</v>
          </cell>
        </row>
        <row r="33728">
          <cell r="B33728">
            <v>62796.42</v>
          </cell>
          <cell r="C33728">
            <v>2015</v>
          </cell>
          <cell r="D33728" t="str">
            <v>700630  Utilities Service Management</v>
          </cell>
          <cell r="E33728" t="str">
            <v>Informal Settlements</v>
          </cell>
          <cell r="F33728" t="str">
            <v>Sewer</v>
          </cell>
        </row>
        <row r="33729">
          <cell r="B33729">
            <v>62796.42</v>
          </cell>
          <cell r="C33729">
            <v>2015</v>
          </cell>
          <cell r="D33729" t="str">
            <v>700630  Utilities Service Management</v>
          </cell>
          <cell r="E33729" t="str">
            <v>District 4</v>
          </cell>
          <cell r="F33729" t="str">
            <v>Sewer</v>
          </cell>
        </row>
        <row r="33730">
          <cell r="B33730">
            <v>62796.42</v>
          </cell>
          <cell r="C33730">
            <v>2015</v>
          </cell>
          <cell r="D33730" t="str">
            <v>700630  Utilities Service Management</v>
          </cell>
          <cell r="E33730" t="str">
            <v>Logistics</v>
          </cell>
          <cell r="F33730" t="str">
            <v>Water</v>
          </cell>
        </row>
        <row r="33731">
          <cell r="B33731">
            <v>62796.42</v>
          </cell>
          <cell r="C33731">
            <v>2015</v>
          </cell>
          <cell r="D33731" t="str">
            <v>700630  Utilities Service Management</v>
          </cell>
          <cell r="E33731" t="str">
            <v>Logistics</v>
          </cell>
          <cell r="F33731" t="str">
            <v>Water</v>
          </cell>
        </row>
        <row r="33732">
          <cell r="B33732">
            <v>62796.42</v>
          </cell>
          <cell r="C33732">
            <v>2015</v>
          </cell>
          <cell r="D33732" t="str">
            <v>700630  Utilities Service Management</v>
          </cell>
          <cell r="E33732" t="str">
            <v>TOC</v>
          </cell>
          <cell r="F33732" t="str">
            <v>Water</v>
          </cell>
        </row>
        <row r="33733">
          <cell r="B33733">
            <v>62796.42</v>
          </cell>
          <cell r="C33733">
            <v>2015</v>
          </cell>
          <cell r="D33733" t="str">
            <v>700630  Utilities Service Management</v>
          </cell>
          <cell r="E33733" t="str">
            <v>Informal Settlements</v>
          </cell>
          <cell r="F33733" t="str">
            <v>Water</v>
          </cell>
        </row>
        <row r="33734">
          <cell r="B33734">
            <v>62796.42</v>
          </cell>
          <cell r="C33734">
            <v>2015</v>
          </cell>
          <cell r="D33734" t="str">
            <v>700630  Utilities Service Management</v>
          </cell>
          <cell r="E33734" t="str">
            <v>TOC</v>
          </cell>
          <cell r="F33734" t="str">
            <v>Water</v>
          </cell>
        </row>
        <row r="33735">
          <cell r="B33735">
            <v>62796.42</v>
          </cell>
          <cell r="C33735">
            <v>2015</v>
          </cell>
          <cell r="D33735" t="str">
            <v>700630  Utilities Service Management</v>
          </cell>
          <cell r="E33735" t="str">
            <v>Planning &amp; Design</v>
          </cell>
          <cell r="F33735" t="str">
            <v>Water</v>
          </cell>
        </row>
        <row r="33736">
          <cell r="B33736">
            <v>62796.42</v>
          </cell>
          <cell r="C33736">
            <v>2015</v>
          </cell>
          <cell r="D33736" t="str">
            <v>700630  Utilities Service Management</v>
          </cell>
          <cell r="E33736" t="str">
            <v>Informal Settlements</v>
          </cell>
          <cell r="F33736" t="str">
            <v>Water</v>
          </cell>
        </row>
        <row r="33737">
          <cell r="B33737">
            <v>62796.42</v>
          </cell>
          <cell r="C33737">
            <v>2015</v>
          </cell>
          <cell r="D33737" t="str">
            <v>700630  Utilities Service Management</v>
          </cell>
          <cell r="E33737" t="str">
            <v>Logistics</v>
          </cell>
          <cell r="F33737" t="str">
            <v>Water</v>
          </cell>
        </row>
        <row r="33738">
          <cell r="B33738">
            <v>62796.42</v>
          </cell>
          <cell r="C33738">
            <v>2015</v>
          </cell>
          <cell r="D33738" t="str">
            <v>700630  Utilities Service Management</v>
          </cell>
          <cell r="E33738" t="str">
            <v>District 7</v>
          </cell>
          <cell r="F33738" t="str">
            <v>Sewer</v>
          </cell>
        </row>
        <row r="33739">
          <cell r="B33739">
            <v>62796.42</v>
          </cell>
          <cell r="C33739">
            <v>2015</v>
          </cell>
          <cell r="D33739" t="str">
            <v>700630  Utilities Service Management</v>
          </cell>
          <cell r="E33739" t="str">
            <v>District 7</v>
          </cell>
          <cell r="F33739" t="str">
            <v>Sewer</v>
          </cell>
        </row>
        <row r="33740">
          <cell r="B33740">
            <v>62796.42</v>
          </cell>
          <cell r="C33740">
            <v>2015</v>
          </cell>
          <cell r="D33740" t="str">
            <v>700630  Utilities Service Management</v>
          </cell>
          <cell r="E33740" t="str">
            <v>District 7</v>
          </cell>
          <cell r="F33740" t="str">
            <v>Sewer</v>
          </cell>
        </row>
        <row r="33741">
          <cell r="B33741">
            <v>62796.42</v>
          </cell>
          <cell r="C33741">
            <v>2015</v>
          </cell>
          <cell r="D33741" t="str">
            <v>700630  Utilities Service Management</v>
          </cell>
          <cell r="E33741" t="str">
            <v>District 7</v>
          </cell>
          <cell r="F33741" t="str">
            <v>Sewer</v>
          </cell>
        </row>
        <row r="33742">
          <cell r="B33742">
            <v>62796.42</v>
          </cell>
          <cell r="C33742">
            <v>2015</v>
          </cell>
          <cell r="D33742" t="str">
            <v>700630  Utilities Service Management</v>
          </cell>
          <cell r="E33742" t="str">
            <v>District 7</v>
          </cell>
          <cell r="F33742" t="str">
            <v>Sewer</v>
          </cell>
        </row>
        <row r="33743">
          <cell r="B33743">
            <v>62796.42</v>
          </cell>
          <cell r="C33743">
            <v>2015</v>
          </cell>
          <cell r="D33743" t="str">
            <v>700630  Utilities Service Management</v>
          </cell>
          <cell r="E33743" t="str">
            <v>District 7</v>
          </cell>
          <cell r="F33743" t="str">
            <v>Sewer</v>
          </cell>
        </row>
        <row r="33744">
          <cell r="B33744">
            <v>62796.42</v>
          </cell>
          <cell r="C33744">
            <v>2015</v>
          </cell>
          <cell r="D33744" t="str">
            <v>700630  Utilities Service Management</v>
          </cell>
          <cell r="E33744" t="str">
            <v>District 6</v>
          </cell>
          <cell r="F33744" t="str">
            <v>Sewer</v>
          </cell>
        </row>
        <row r="33745">
          <cell r="B33745">
            <v>62796.42</v>
          </cell>
          <cell r="C33745">
            <v>2015</v>
          </cell>
          <cell r="D33745" t="str">
            <v>700630  Utilities Service Management</v>
          </cell>
          <cell r="E33745" t="str">
            <v>District 6</v>
          </cell>
          <cell r="F33745" t="str">
            <v>Sewer</v>
          </cell>
        </row>
        <row r="33746">
          <cell r="B33746">
            <v>62796.42</v>
          </cell>
          <cell r="C33746">
            <v>2015</v>
          </cell>
          <cell r="D33746" t="str">
            <v>700630  Utilities Service Management</v>
          </cell>
          <cell r="E33746" t="str">
            <v>District 6</v>
          </cell>
          <cell r="F33746" t="str">
            <v>Sewer</v>
          </cell>
        </row>
        <row r="33747">
          <cell r="B33747">
            <v>62796.42</v>
          </cell>
          <cell r="C33747">
            <v>2015</v>
          </cell>
          <cell r="D33747" t="str">
            <v>700630  Utilities Service Management</v>
          </cell>
          <cell r="E33747" t="str">
            <v>District 6</v>
          </cell>
          <cell r="F33747" t="str">
            <v>Sewer</v>
          </cell>
        </row>
        <row r="33748">
          <cell r="B33748">
            <v>62796.42</v>
          </cell>
          <cell r="C33748">
            <v>2015</v>
          </cell>
          <cell r="D33748" t="str">
            <v>700630  Utilities Service Management</v>
          </cell>
          <cell r="E33748" t="str">
            <v>District 6</v>
          </cell>
          <cell r="F33748" t="str">
            <v>Sewer</v>
          </cell>
        </row>
        <row r="33749">
          <cell r="B33749">
            <v>62796.42</v>
          </cell>
          <cell r="C33749">
            <v>2015</v>
          </cell>
          <cell r="D33749" t="str">
            <v>700630  Utilities Service Management</v>
          </cell>
          <cell r="E33749" t="str">
            <v>District 6</v>
          </cell>
          <cell r="F33749" t="str">
            <v>Sewer</v>
          </cell>
        </row>
        <row r="33750">
          <cell r="B33750">
            <v>62796.42</v>
          </cell>
          <cell r="C33750">
            <v>2015</v>
          </cell>
          <cell r="D33750" t="str">
            <v>700630  Utilities Service Management</v>
          </cell>
          <cell r="E33750" t="str">
            <v>District 7</v>
          </cell>
          <cell r="F33750" t="str">
            <v>Sewer</v>
          </cell>
        </row>
        <row r="33751">
          <cell r="B33751">
            <v>62796.42</v>
          </cell>
          <cell r="C33751">
            <v>2015</v>
          </cell>
          <cell r="D33751" t="str">
            <v>700630  Utilities Service Management</v>
          </cell>
          <cell r="E33751" t="str">
            <v>District 7</v>
          </cell>
          <cell r="F33751" t="str">
            <v>Sewer</v>
          </cell>
        </row>
        <row r="33752">
          <cell r="B33752">
            <v>62796.42</v>
          </cell>
          <cell r="C33752">
            <v>2015</v>
          </cell>
          <cell r="D33752" t="str">
            <v>700630  Utilities Service Management</v>
          </cell>
          <cell r="E33752" t="str">
            <v>District 7</v>
          </cell>
          <cell r="F33752" t="str">
            <v>Sewer</v>
          </cell>
        </row>
        <row r="33753">
          <cell r="B33753">
            <v>62796.42</v>
          </cell>
          <cell r="C33753">
            <v>2015</v>
          </cell>
          <cell r="D33753" t="str">
            <v>700630  Utilities Service Management</v>
          </cell>
          <cell r="E33753" t="str">
            <v>District 7</v>
          </cell>
          <cell r="F33753" t="str">
            <v>Sewer</v>
          </cell>
        </row>
        <row r="33754">
          <cell r="B33754">
            <v>62796.42</v>
          </cell>
          <cell r="C33754">
            <v>2015</v>
          </cell>
          <cell r="D33754" t="str">
            <v>700630  Utilities Service Management</v>
          </cell>
          <cell r="E33754" t="str">
            <v>District 7</v>
          </cell>
          <cell r="F33754" t="str">
            <v>Sewer</v>
          </cell>
        </row>
        <row r="33755">
          <cell r="B33755">
            <v>62796.42</v>
          </cell>
          <cell r="C33755">
            <v>2015</v>
          </cell>
          <cell r="D33755" t="str">
            <v>700630  Utilities Service Management</v>
          </cell>
          <cell r="E33755" t="str">
            <v>District 4</v>
          </cell>
          <cell r="F33755" t="str">
            <v>Sewer</v>
          </cell>
        </row>
        <row r="33756">
          <cell r="B33756">
            <v>325379.38</v>
          </cell>
          <cell r="C33756">
            <v>2015</v>
          </cell>
          <cell r="D33756" t="str">
            <v>700586  Support Charges within Departments</v>
          </cell>
          <cell r="E33756" t="str">
            <v>Informal Settlements</v>
          </cell>
          <cell r="F33756" t="str">
            <v>Sewer</v>
          </cell>
        </row>
        <row r="33757">
          <cell r="B33757">
            <v>3864994.86</v>
          </cell>
          <cell r="C33757">
            <v>2015</v>
          </cell>
          <cell r="D33757" t="str">
            <v>700586  Support Charges within Departments</v>
          </cell>
          <cell r="E33757" t="str">
            <v>Planning &amp; Design</v>
          </cell>
          <cell r="F33757" t="str">
            <v>Sewer</v>
          </cell>
        </row>
        <row r="33758">
          <cell r="B33758">
            <v>4832865.2300000004</v>
          </cell>
          <cell r="C33758">
            <v>2015</v>
          </cell>
          <cell r="D33758" t="str">
            <v>700586  Support Charges within Departments</v>
          </cell>
          <cell r="E33758" t="str">
            <v>Planning &amp; Design</v>
          </cell>
          <cell r="F33758" t="str">
            <v>Sewer</v>
          </cell>
        </row>
        <row r="33759">
          <cell r="B33759">
            <v>24372.16</v>
          </cell>
          <cell r="C33759">
            <v>2015</v>
          </cell>
          <cell r="D33759" t="str">
            <v>700586  Support Charges within Departments</v>
          </cell>
          <cell r="E33759" t="str">
            <v>TOC</v>
          </cell>
          <cell r="F33759" t="str">
            <v>Sewer</v>
          </cell>
        </row>
        <row r="33760">
          <cell r="B33760">
            <v>1570687.06</v>
          </cell>
          <cell r="C33760">
            <v>2015</v>
          </cell>
          <cell r="D33760" t="str">
            <v>700586  Support Charges within Departments</v>
          </cell>
          <cell r="E33760" t="str">
            <v>Informal Settlements</v>
          </cell>
          <cell r="F33760" t="str">
            <v>Sewer</v>
          </cell>
        </row>
        <row r="33761">
          <cell r="B33761">
            <v>1229176.1000000001</v>
          </cell>
          <cell r="C33761">
            <v>2015</v>
          </cell>
          <cell r="D33761" t="str">
            <v>700586  Support Charges within Departments</v>
          </cell>
          <cell r="E33761" t="str">
            <v>Logistics</v>
          </cell>
          <cell r="F33761" t="str">
            <v>Sewer</v>
          </cell>
        </row>
        <row r="33762">
          <cell r="B33762">
            <v>23912.36</v>
          </cell>
          <cell r="C33762">
            <v>2015</v>
          </cell>
          <cell r="D33762" t="str">
            <v>700586  Support Charges within Departments</v>
          </cell>
          <cell r="E33762" t="str">
            <v>Logistics</v>
          </cell>
          <cell r="F33762" t="str">
            <v>Sewer</v>
          </cell>
        </row>
        <row r="33763">
          <cell r="B33763">
            <v>-21533.13</v>
          </cell>
          <cell r="C33763">
            <v>2015</v>
          </cell>
          <cell r="D33763" t="str">
            <v>700586  Support Charges within Departments</v>
          </cell>
          <cell r="E33763" t="str">
            <v>Logistics</v>
          </cell>
          <cell r="F33763" t="str">
            <v>Sewer</v>
          </cell>
        </row>
        <row r="33764">
          <cell r="B33764">
            <v>36928.800000000003</v>
          </cell>
          <cell r="C33764">
            <v>2015</v>
          </cell>
          <cell r="D33764" t="str">
            <v>700586  Support Charges within Departments</v>
          </cell>
          <cell r="E33764" t="str">
            <v>Logistics</v>
          </cell>
          <cell r="F33764" t="str">
            <v>Sewer</v>
          </cell>
        </row>
        <row r="33765">
          <cell r="B33765">
            <v>24446.9</v>
          </cell>
          <cell r="C33765">
            <v>2015</v>
          </cell>
          <cell r="D33765" t="str">
            <v>700586  Support Charges within Departments</v>
          </cell>
          <cell r="E33765" t="str">
            <v>Logistics</v>
          </cell>
          <cell r="F33765" t="str">
            <v>Sewer</v>
          </cell>
        </row>
        <row r="33766">
          <cell r="B33766">
            <v>-28881.85</v>
          </cell>
          <cell r="C33766">
            <v>2015</v>
          </cell>
          <cell r="D33766" t="str">
            <v>700586  Support Charges within Departments</v>
          </cell>
          <cell r="E33766" t="str">
            <v>Logistics</v>
          </cell>
          <cell r="F33766" t="str">
            <v>Sewer</v>
          </cell>
        </row>
        <row r="33767">
          <cell r="B33767">
            <v>23788.16</v>
          </cell>
          <cell r="C33767">
            <v>2015</v>
          </cell>
          <cell r="D33767" t="str">
            <v>700586  Support Charges within Departments</v>
          </cell>
          <cell r="E33767" t="str">
            <v>Logistics</v>
          </cell>
          <cell r="F33767" t="str">
            <v>Sewer</v>
          </cell>
        </row>
        <row r="33768">
          <cell r="B33768">
            <v>22046592.760000002</v>
          </cell>
          <cell r="C33768">
            <v>2015</v>
          </cell>
          <cell r="D33768" t="str">
            <v>700586  Support Charges within Departments</v>
          </cell>
          <cell r="E33768" t="str">
            <v>District 1</v>
          </cell>
          <cell r="F33768" t="str">
            <v>Sewer</v>
          </cell>
        </row>
        <row r="33769">
          <cell r="B33769">
            <v>10828.46</v>
          </cell>
          <cell r="C33769">
            <v>2015</v>
          </cell>
          <cell r="D33769" t="str">
            <v>700586  Support Charges within Departments</v>
          </cell>
          <cell r="E33769" t="str">
            <v>District 1</v>
          </cell>
          <cell r="F33769" t="str">
            <v>Sewer</v>
          </cell>
        </row>
        <row r="33770">
          <cell r="B33770">
            <v>24827.33</v>
          </cell>
          <cell r="C33770">
            <v>2015</v>
          </cell>
          <cell r="D33770" t="str">
            <v>700586  Support Charges within Departments</v>
          </cell>
          <cell r="E33770" t="str">
            <v>District 1</v>
          </cell>
          <cell r="F33770" t="str">
            <v>Sewer</v>
          </cell>
        </row>
        <row r="33771">
          <cell r="B33771">
            <v>50905557.57</v>
          </cell>
          <cell r="C33771">
            <v>2015</v>
          </cell>
          <cell r="D33771" t="str">
            <v>700586  Support Charges within Departments</v>
          </cell>
          <cell r="E33771" t="str">
            <v>District 7</v>
          </cell>
          <cell r="F33771" t="str">
            <v>Sewer</v>
          </cell>
        </row>
        <row r="33772">
          <cell r="B33772">
            <v>122063.99</v>
          </cell>
          <cell r="C33772">
            <v>2015</v>
          </cell>
          <cell r="D33772" t="str">
            <v>700586  Support Charges within Departments</v>
          </cell>
          <cell r="E33772" t="str">
            <v>District 6</v>
          </cell>
          <cell r="F33772" t="str">
            <v>Sewer</v>
          </cell>
        </row>
        <row r="33773">
          <cell r="B33773">
            <v>23450.03</v>
          </cell>
          <cell r="C33773">
            <v>2015</v>
          </cell>
          <cell r="D33773" t="str">
            <v>700586  Support Charges within Departments</v>
          </cell>
          <cell r="E33773" t="str">
            <v>District 7</v>
          </cell>
          <cell r="F33773" t="str">
            <v>Sewer</v>
          </cell>
        </row>
        <row r="33774">
          <cell r="B33774">
            <v>25477.29</v>
          </cell>
          <cell r="C33774">
            <v>2015</v>
          </cell>
          <cell r="D33774" t="str">
            <v>700586  Support Charges within Departments</v>
          </cell>
          <cell r="E33774" t="str">
            <v>District 7</v>
          </cell>
          <cell r="F33774" t="str">
            <v>Sewer</v>
          </cell>
        </row>
        <row r="33775">
          <cell r="B33775">
            <v>30444.52</v>
          </cell>
          <cell r="C33775">
            <v>2015</v>
          </cell>
          <cell r="D33775" t="str">
            <v>700586  Support Charges within Departments</v>
          </cell>
          <cell r="E33775" t="str">
            <v>TOC</v>
          </cell>
          <cell r="F33775" t="str">
            <v>Sewer</v>
          </cell>
        </row>
        <row r="33776">
          <cell r="B33776">
            <v>19373683.190000001</v>
          </cell>
          <cell r="C33776">
            <v>2015</v>
          </cell>
          <cell r="D33776" t="str">
            <v>700586  Support Charges within Departments</v>
          </cell>
          <cell r="E33776" t="str">
            <v>District 3</v>
          </cell>
          <cell r="F33776" t="str">
            <v>Sewer</v>
          </cell>
        </row>
        <row r="33777">
          <cell r="B33777">
            <v>24438.69</v>
          </cell>
          <cell r="C33777">
            <v>2015</v>
          </cell>
          <cell r="D33777" t="str">
            <v>700586  Support Charges within Departments</v>
          </cell>
          <cell r="E33777" t="str">
            <v>District 3</v>
          </cell>
          <cell r="F33777" t="str">
            <v>Sewer</v>
          </cell>
        </row>
        <row r="33778">
          <cell r="B33778">
            <v>23655.06</v>
          </cell>
          <cell r="C33778">
            <v>2015</v>
          </cell>
          <cell r="D33778" t="str">
            <v>700586  Support Charges within Departments</v>
          </cell>
          <cell r="E33778" t="str">
            <v>District 3</v>
          </cell>
          <cell r="F33778" t="str">
            <v>Sewer</v>
          </cell>
        </row>
        <row r="33779">
          <cell r="B33779">
            <v>2800462.09</v>
          </cell>
          <cell r="C33779">
            <v>2015</v>
          </cell>
          <cell r="D33779" t="str">
            <v>700586  Support Charges within Departments</v>
          </cell>
          <cell r="E33779" t="str">
            <v>District 4</v>
          </cell>
          <cell r="F33779" t="str">
            <v>Sewer</v>
          </cell>
        </row>
        <row r="33780">
          <cell r="B33780">
            <v>4129233.05</v>
          </cell>
          <cell r="C33780">
            <v>2015</v>
          </cell>
          <cell r="D33780" t="str">
            <v>700586  Support Charges within Departments</v>
          </cell>
          <cell r="E33780" t="str">
            <v>District 4</v>
          </cell>
          <cell r="F33780" t="str">
            <v>Sewer</v>
          </cell>
        </row>
        <row r="33781">
          <cell r="B33781">
            <v>23488.13</v>
          </cell>
          <cell r="C33781">
            <v>2015</v>
          </cell>
          <cell r="D33781" t="str">
            <v>700586  Support Charges within Departments</v>
          </cell>
          <cell r="E33781" t="str">
            <v>District 4</v>
          </cell>
          <cell r="F33781" t="str">
            <v>Sewer</v>
          </cell>
        </row>
        <row r="33782">
          <cell r="B33782">
            <v>1211234.1499999999</v>
          </cell>
          <cell r="C33782">
            <v>2015</v>
          </cell>
          <cell r="D33782" t="str">
            <v>700586  Support Charges within Departments</v>
          </cell>
          <cell r="E33782" t="str">
            <v>District 4</v>
          </cell>
          <cell r="F33782" t="str">
            <v>Sewer</v>
          </cell>
        </row>
        <row r="33783">
          <cell r="B33783">
            <v>246916.93</v>
          </cell>
          <cell r="C33783">
            <v>2015</v>
          </cell>
          <cell r="D33783" t="str">
            <v>700586  Support Charges within Departments</v>
          </cell>
          <cell r="E33783" t="str">
            <v>District 4</v>
          </cell>
          <cell r="F33783" t="str">
            <v>Sewer</v>
          </cell>
        </row>
        <row r="33784">
          <cell r="B33784">
            <v>196295.43</v>
          </cell>
          <cell r="C33784">
            <v>2015</v>
          </cell>
          <cell r="D33784" t="str">
            <v>700586  Support Charges within Departments</v>
          </cell>
          <cell r="E33784" t="str">
            <v>District 7</v>
          </cell>
          <cell r="F33784" t="str">
            <v>Sewer</v>
          </cell>
        </row>
        <row r="33785">
          <cell r="B33785">
            <v>24305.99</v>
          </cell>
          <cell r="C33785">
            <v>2015</v>
          </cell>
          <cell r="D33785" t="str">
            <v>700586  Support Charges within Departments</v>
          </cell>
          <cell r="E33785" t="str">
            <v>District 7</v>
          </cell>
          <cell r="F33785" t="str">
            <v>Sewer</v>
          </cell>
        </row>
        <row r="33786">
          <cell r="B33786">
            <v>182399.97</v>
          </cell>
          <cell r="C33786">
            <v>2015</v>
          </cell>
          <cell r="D33786" t="str">
            <v>700586  Support Charges within Departments</v>
          </cell>
          <cell r="E33786" t="str">
            <v>District 7</v>
          </cell>
          <cell r="F33786" t="str">
            <v>Sewer</v>
          </cell>
        </row>
        <row r="33787">
          <cell r="B33787">
            <v>23652.639999999999</v>
          </cell>
          <cell r="C33787">
            <v>2015</v>
          </cell>
          <cell r="D33787" t="str">
            <v>700586  Support Charges within Departments</v>
          </cell>
          <cell r="E33787" t="str">
            <v>District 7</v>
          </cell>
          <cell r="F33787" t="str">
            <v>Sewer</v>
          </cell>
        </row>
        <row r="33788">
          <cell r="B33788">
            <v>24672.2</v>
          </cell>
          <cell r="C33788">
            <v>2015</v>
          </cell>
          <cell r="D33788" t="str">
            <v>700586  Support Charges within Departments</v>
          </cell>
          <cell r="E33788" t="str">
            <v>District 7</v>
          </cell>
          <cell r="F33788" t="str">
            <v>Sewer</v>
          </cell>
        </row>
        <row r="33789">
          <cell r="B33789">
            <v>45731.91</v>
          </cell>
          <cell r="C33789">
            <v>2015</v>
          </cell>
          <cell r="D33789" t="str">
            <v>700586  Support Charges within Departments</v>
          </cell>
          <cell r="E33789" t="str">
            <v>District 6</v>
          </cell>
          <cell r="F33789" t="str">
            <v>Sewer</v>
          </cell>
        </row>
        <row r="33790">
          <cell r="B33790">
            <v>107937.24</v>
          </cell>
          <cell r="C33790">
            <v>2015</v>
          </cell>
          <cell r="D33790" t="str">
            <v>700586  Support Charges within Departments</v>
          </cell>
          <cell r="E33790" t="str">
            <v>District 6</v>
          </cell>
          <cell r="F33790" t="str">
            <v>Sewer</v>
          </cell>
        </row>
        <row r="33791">
          <cell r="B33791">
            <v>13979979.539999999</v>
          </cell>
          <cell r="C33791">
            <v>2015</v>
          </cell>
          <cell r="D33791" t="str">
            <v>700586  Support Charges within Departments</v>
          </cell>
          <cell r="E33791" t="str">
            <v>District 6</v>
          </cell>
          <cell r="F33791" t="str">
            <v>Sewer</v>
          </cell>
        </row>
        <row r="33792">
          <cell r="B33792">
            <v>23927.11</v>
          </cell>
          <cell r="C33792">
            <v>2015</v>
          </cell>
          <cell r="D33792" t="str">
            <v>700586  Support Charges within Departments</v>
          </cell>
          <cell r="E33792" t="str">
            <v>District 6</v>
          </cell>
          <cell r="F33792" t="str">
            <v>Sewer</v>
          </cell>
        </row>
        <row r="33793">
          <cell r="B33793">
            <v>1119830.18</v>
          </cell>
          <cell r="C33793">
            <v>2015</v>
          </cell>
          <cell r="D33793" t="str">
            <v>700586  Support Charges within Departments</v>
          </cell>
          <cell r="E33793" t="str">
            <v>District 6</v>
          </cell>
          <cell r="F33793" t="str">
            <v>Sewer</v>
          </cell>
        </row>
        <row r="33794">
          <cell r="B33794">
            <v>295990.90000000002</v>
          </cell>
          <cell r="C33794">
            <v>2015</v>
          </cell>
          <cell r="D33794" t="str">
            <v>700586  Support Charges within Departments</v>
          </cell>
          <cell r="E33794" t="str">
            <v>District 6</v>
          </cell>
          <cell r="F33794" t="str">
            <v>Sewer</v>
          </cell>
        </row>
        <row r="33795">
          <cell r="B33795">
            <v>-63278.28</v>
          </cell>
          <cell r="C33795">
            <v>2015</v>
          </cell>
          <cell r="D33795" t="str">
            <v>700586  Support Charges within Departments</v>
          </cell>
          <cell r="E33795" t="str">
            <v>District 7</v>
          </cell>
          <cell r="F33795" t="str">
            <v>Sewer</v>
          </cell>
        </row>
        <row r="33796">
          <cell r="B33796">
            <v>24470.06</v>
          </cell>
          <cell r="C33796">
            <v>2015</v>
          </cell>
          <cell r="D33796" t="str">
            <v>700586  Support Charges within Departments</v>
          </cell>
          <cell r="E33796" t="str">
            <v>District 7</v>
          </cell>
          <cell r="F33796" t="str">
            <v>Sewer</v>
          </cell>
        </row>
        <row r="33797">
          <cell r="B33797">
            <v>32761.040000000001</v>
          </cell>
          <cell r="C33797">
            <v>2015</v>
          </cell>
          <cell r="D33797" t="str">
            <v>700586  Support Charges within Departments</v>
          </cell>
          <cell r="E33797" t="str">
            <v>District 7</v>
          </cell>
          <cell r="F33797" t="str">
            <v>Sewer</v>
          </cell>
        </row>
        <row r="33798">
          <cell r="B33798">
            <v>174372.11</v>
          </cell>
          <cell r="C33798">
            <v>2015</v>
          </cell>
          <cell r="D33798" t="str">
            <v>700586  Support Charges within Departments</v>
          </cell>
          <cell r="E33798" t="str">
            <v>District 7</v>
          </cell>
          <cell r="F33798" t="str">
            <v>Sewer</v>
          </cell>
        </row>
        <row r="33799">
          <cell r="B33799">
            <v>24496.07</v>
          </cell>
          <cell r="C33799">
            <v>2015</v>
          </cell>
          <cell r="D33799" t="str">
            <v>700586  Support Charges within Departments</v>
          </cell>
          <cell r="E33799" t="str">
            <v>District 7</v>
          </cell>
          <cell r="F33799" t="str">
            <v>Sewer</v>
          </cell>
        </row>
        <row r="33800">
          <cell r="B33800">
            <v>52210568.659999996</v>
          </cell>
          <cell r="C33800">
            <v>2015</v>
          </cell>
          <cell r="D33800" t="str">
            <v>700586  Support Charges within Departments</v>
          </cell>
          <cell r="E33800" t="str">
            <v>District 7</v>
          </cell>
          <cell r="F33800" t="str">
            <v>Sewer</v>
          </cell>
        </row>
        <row r="33801">
          <cell r="B33801">
            <v>4789961.66</v>
          </cell>
          <cell r="C33801">
            <v>2015</v>
          </cell>
          <cell r="D33801" t="str">
            <v>700586  Support Charges within Departments</v>
          </cell>
          <cell r="E33801" t="str">
            <v>Logistics</v>
          </cell>
          <cell r="F33801" t="str">
            <v>Water</v>
          </cell>
        </row>
        <row r="33802">
          <cell r="B33802">
            <v>289278.98</v>
          </cell>
          <cell r="C33802">
            <v>2015</v>
          </cell>
          <cell r="D33802" t="str">
            <v>700586  Support Charges within Departments</v>
          </cell>
          <cell r="E33802" t="str">
            <v>Informal Settlements</v>
          </cell>
          <cell r="F33802" t="str">
            <v>Water</v>
          </cell>
        </row>
        <row r="33803">
          <cell r="B33803">
            <v>2503418.73</v>
          </cell>
          <cell r="C33803">
            <v>2015</v>
          </cell>
          <cell r="D33803" t="str">
            <v>700586  Support Charges within Departments</v>
          </cell>
          <cell r="E33803" t="str">
            <v>Planning &amp; Design</v>
          </cell>
          <cell r="F33803" t="str">
            <v>Water</v>
          </cell>
        </row>
        <row r="33804">
          <cell r="B33804">
            <v>1445962.89</v>
          </cell>
          <cell r="C33804">
            <v>2015</v>
          </cell>
          <cell r="D33804" t="str">
            <v>700586  Support Charges within Departments</v>
          </cell>
          <cell r="E33804" t="str">
            <v>TOC</v>
          </cell>
          <cell r="F33804" t="str">
            <v>Water</v>
          </cell>
        </row>
        <row r="33805">
          <cell r="B33805">
            <v>817422.32</v>
          </cell>
          <cell r="C33805">
            <v>2015</v>
          </cell>
          <cell r="D33805" t="str">
            <v>700586  Support Charges within Departments</v>
          </cell>
          <cell r="E33805" t="str">
            <v>Informal Settlements</v>
          </cell>
          <cell r="F33805" t="str">
            <v>Water</v>
          </cell>
        </row>
        <row r="33806">
          <cell r="B33806">
            <v>551102.76</v>
          </cell>
          <cell r="C33806">
            <v>2015</v>
          </cell>
          <cell r="D33806" t="str">
            <v>700586  Support Charges within Departments</v>
          </cell>
          <cell r="E33806" t="str">
            <v>TOC</v>
          </cell>
          <cell r="F33806" t="str">
            <v>Water</v>
          </cell>
        </row>
        <row r="33807">
          <cell r="B33807">
            <v>321803.86</v>
          </cell>
          <cell r="C33807">
            <v>2015</v>
          </cell>
          <cell r="D33807" t="str">
            <v>700586  Support Charges within Departments</v>
          </cell>
          <cell r="E33807" t="str">
            <v>Logistics</v>
          </cell>
          <cell r="F33807" t="str">
            <v>Water</v>
          </cell>
        </row>
        <row r="33808">
          <cell r="B33808">
            <v>30147.14</v>
          </cell>
          <cell r="C33808">
            <v>2015</v>
          </cell>
          <cell r="D33808" t="str">
            <v>700586  Support Charges within Departments</v>
          </cell>
          <cell r="E33808" t="str">
            <v>Logistics</v>
          </cell>
          <cell r="F33808" t="str">
            <v>Water</v>
          </cell>
        </row>
        <row r="33809">
          <cell r="B33809">
            <v>287740.17</v>
          </cell>
          <cell r="C33809">
            <v>2015</v>
          </cell>
          <cell r="D33809" t="str">
            <v>700586  Support Charges within Departments</v>
          </cell>
          <cell r="E33809" t="str">
            <v>Logistics</v>
          </cell>
          <cell r="F33809" t="str">
            <v>Water</v>
          </cell>
        </row>
        <row r="33810">
          <cell r="B33810">
            <v>23593.18</v>
          </cell>
          <cell r="C33810">
            <v>2015</v>
          </cell>
          <cell r="D33810" t="str">
            <v>700586  Support Charges within Departments</v>
          </cell>
          <cell r="E33810" t="str">
            <v>Logistics</v>
          </cell>
          <cell r="F33810" t="str">
            <v>Water</v>
          </cell>
        </row>
        <row r="33811">
          <cell r="B33811">
            <v>655517.13</v>
          </cell>
          <cell r="C33811">
            <v>2015</v>
          </cell>
          <cell r="D33811" t="str">
            <v>700586  Support Charges within Departments</v>
          </cell>
          <cell r="E33811" t="str">
            <v>Logistics</v>
          </cell>
          <cell r="F33811" t="str">
            <v>Water</v>
          </cell>
        </row>
        <row r="33812">
          <cell r="B33812">
            <v>27880.81</v>
          </cell>
          <cell r="C33812">
            <v>2015</v>
          </cell>
          <cell r="D33812" t="str">
            <v>700586  Support Charges within Departments</v>
          </cell>
          <cell r="E33812" t="str">
            <v>Logistics</v>
          </cell>
          <cell r="F33812" t="str">
            <v>Water</v>
          </cell>
        </row>
        <row r="33813">
          <cell r="B33813">
            <v>154379.26999999999</v>
          </cell>
          <cell r="C33813">
            <v>2015</v>
          </cell>
          <cell r="D33813" t="str">
            <v>700586  Support Charges within Departments</v>
          </cell>
          <cell r="E33813" t="str">
            <v>Logistics</v>
          </cell>
          <cell r="F33813" t="str">
            <v>Water</v>
          </cell>
        </row>
        <row r="33814">
          <cell r="B33814">
            <v>27336.28</v>
          </cell>
          <cell r="C33814">
            <v>2015</v>
          </cell>
          <cell r="D33814" t="str">
            <v>700586  Support Charges within Departments</v>
          </cell>
          <cell r="E33814" t="str">
            <v>Logistics</v>
          </cell>
          <cell r="F33814" t="str">
            <v>Water</v>
          </cell>
        </row>
        <row r="33815">
          <cell r="B33815">
            <v>325163.71999999997</v>
          </cell>
          <cell r="C33815">
            <v>2015</v>
          </cell>
          <cell r="D33815" t="str">
            <v>700586  Support Charges within Departments</v>
          </cell>
          <cell r="E33815" t="str">
            <v>Logistics</v>
          </cell>
          <cell r="F33815" t="str">
            <v>Water</v>
          </cell>
        </row>
        <row r="33816">
          <cell r="B33816">
            <v>175295.85</v>
          </cell>
          <cell r="C33816">
            <v>2015</v>
          </cell>
          <cell r="D33816" t="str">
            <v>700586  Support Charges within Departments</v>
          </cell>
          <cell r="E33816" t="str">
            <v>District 1</v>
          </cell>
          <cell r="F33816" t="str">
            <v>Water</v>
          </cell>
        </row>
        <row r="33817">
          <cell r="B33817">
            <v>879247.95</v>
          </cell>
          <cell r="C33817">
            <v>2015</v>
          </cell>
          <cell r="D33817" t="str">
            <v>700586  Support Charges within Departments</v>
          </cell>
          <cell r="E33817" t="str">
            <v>District 1</v>
          </cell>
          <cell r="F33817" t="str">
            <v>Water</v>
          </cell>
        </row>
        <row r="33818">
          <cell r="B33818">
            <v>24081.03</v>
          </cell>
          <cell r="C33818">
            <v>2015</v>
          </cell>
          <cell r="D33818" t="str">
            <v>700586  Support Charges within Departments</v>
          </cell>
          <cell r="E33818" t="str">
            <v>District 1</v>
          </cell>
          <cell r="F33818" t="str">
            <v>Water</v>
          </cell>
        </row>
        <row r="33819">
          <cell r="B33819">
            <v>23406199.359999999</v>
          </cell>
          <cell r="C33819">
            <v>2015</v>
          </cell>
          <cell r="D33819" t="str">
            <v>700586  Support Charges within Departments</v>
          </cell>
          <cell r="E33819" t="str">
            <v>District 1</v>
          </cell>
          <cell r="F33819" t="str">
            <v>Water</v>
          </cell>
        </row>
        <row r="33820">
          <cell r="B33820">
            <v>23412.93</v>
          </cell>
          <cell r="C33820">
            <v>2015</v>
          </cell>
          <cell r="D33820" t="str">
            <v>700586  Support Charges within Departments</v>
          </cell>
          <cell r="E33820" t="str">
            <v>District 1</v>
          </cell>
          <cell r="F33820" t="str">
            <v>Water</v>
          </cell>
        </row>
        <row r="33821">
          <cell r="B33821">
            <v>23629.8</v>
          </cell>
          <cell r="C33821">
            <v>2015</v>
          </cell>
          <cell r="D33821" t="str">
            <v>700586  Support Charges within Departments</v>
          </cell>
          <cell r="E33821" t="str">
            <v>TOC</v>
          </cell>
          <cell r="F33821" t="str">
            <v>Water</v>
          </cell>
        </row>
        <row r="33822">
          <cell r="B33822">
            <v>167718</v>
          </cell>
          <cell r="C33822">
            <v>2015</v>
          </cell>
          <cell r="D33822" t="str">
            <v>700586  Support Charges within Departments</v>
          </cell>
          <cell r="E33822" t="str">
            <v>District 6</v>
          </cell>
          <cell r="F33822" t="str">
            <v>Water</v>
          </cell>
        </row>
        <row r="33823">
          <cell r="B33823">
            <v>235122.73</v>
          </cell>
          <cell r="C33823">
            <v>2015</v>
          </cell>
          <cell r="D33823" t="str">
            <v>700586  Support Charges within Departments</v>
          </cell>
          <cell r="E33823" t="str">
            <v>District 8</v>
          </cell>
          <cell r="F33823" t="str">
            <v>Water</v>
          </cell>
        </row>
        <row r="33824">
          <cell r="B33824">
            <v>51208663.149999999</v>
          </cell>
          <cell r="C33824">
            <v>2015</v>
          </cell>
          <cell r="D33824" t="str">
            <v>700586  Support Charges within Departments</v>
          </cell>
          <cell r="E33824" t="str">
            <v>District 8</v>
          </cell>
          <cell r="F33824" t="str">
            <v>Water</v>
          </cell>
        </row>
        <row r="33825">
          <cell r="B33825">
            <v>141826.74</v>
          </cell>
          <cell r="C33825">
            <v>2015</v>
          </cell>
          <cell r="D33825" t="str">
            <v>700586  Support Charges within Departments</v>
          </cell>
          <cell r="E33825" t="str">
            <v>District 6</v>
          </cell>
          <cell r="F33825" t="str">
            <v>Water</v>
          </cell>
        </row>
        <row r="33826">
          <cell r="B33826">
            <v>182342.28</v>
          </cell>
          <cell r="C33826">
            <v>2015</v>
          </cell>
          <cell r="D33826" t="str">
            <v>700586  Support Charges within Departments</v>
          </cell>
          <cell r="E33826" t="str">
            <v>District 3</v>
          </cell>
          <cell r="F33826" t="str">
            <v>Water</v>
          </cell>
        </row>
        <row r="33827">
          <cell r="B33827">
            <v>377312.39</v>
          </cell>
          <cell r="C33827">
            <v>2015</v>
          </cell>
          <cell r="D33827" t="str">
            <v>700586  Support Charges within Departments</v>
          </cell>
          <cell r="E33827" t="str">
            <v>District 3</v>
          </cell>
          <cell r="F33827" t="str">
            <v>Water</v>
          </cell>
        </row>
        <row r="33828">
          <cell r="B33828">
            <v>29925.8</v>
          </cell>
          <cell r="C33828">
            <v>2015</v>
          </cell>
          <cell r="D33828" t="str">
            <v>700586  Support Charges within Departments</v>
          </cell>
          <cell r="E33828" t="str">
            <v>District 3</v>
          </cell>
          <cell r="F33828" t="str">
            <v>Water</v>
          </cell>
        </row>
        <row r="33829">
          <cell r="B33829">
            <v>19738249.77</v>
          </cell>
          <cell r="C33829">
            <v>2015</v>
          </cell>
          <cell r="D33829" t="str">
            <v>700586  Support Charges within Departments</v>
          </cell>
          <cell r="E33829" t="str">
            <v>District 3</v>
          </cell>
          <cell r="F33829" t="str">
            <v>Water</v>
          </cell>
        </row>
        <row r="33830">
          <cell r="B33830">
            <v>48295.25</v>
          </cell>
          <cell r="C33830">
            <v>2015</v>
          </cell>
          <cell r="D33830" t="str">
            <v>700586  Support Charges within Departments</v>
          </cell>
          <cell r="E33830" t="str">
            <v>District 4</v>
          </cell>
          <cell r="F33830" t="str">
            <v>Water</v>
          </cell>
        </row>
        <row r="33831">
          <cell r="B33831">
            <v>873772.45</v>
          </cell>
          <cell r="C33831">
            <v>2015</v>
          </cell>
          <cell r="D33831" t="str">
            <v>700586  Support Charges within Departments</v>
          </cell>
          <cell r="E33831" t="str">
            <v>District 4</v>
          </cell>
          <cell r="F33831" t="str">
            <v>Water</v>
          </cell>
        </row>
        <row r="33832">
          <cell r="B33832">
            <v>25681.46</v>
          </cell>
          <cell r="C33832">
            <v>2015</v>
          </cell>
          <cell r="D33832" t="str">
            <v>700586  Support Charges within Departments</v>
          </cell>
          <cell r="E33832" t="str">
            <v>District 4</v>
          </cell>
          <cell r="F33832" t="str">
            <v>Water</v>
          </cell>
        </row>
        <row r="33833">
          <cell r="B33833">
            <v>13699626.810000001</v>
          </cell>
          <cell r="C33833">
            <v>2015</v>
          </cell>
          <cell r="D33833" t="str">
            <v>700586  Support Charges within Departments</v>
          </cell>
          <cell r="E33833" t="str">
            <v>District 4</v>
          </cell>
          <cell r="F33833" t="str">
            <v>Water</v>
          </cell>
        </row>
        <row r="33834">
          <cell r="B33834">
            <v>4199788.1900000004</v>
          </cell>
          <cell r="C33834">
            <v>2015</v>
          </cell>
          <cell r="D33834" t="str">
            <v>700586  Support Charges within Departments</v>
          </cell>
          <cell r="E33834" t="str">
            <v>District 4</v>
          </cell>
          <cell r="F33834" t="str">
            <v>Water</v>
          </cell>
        </row>
        <row r="33835">
          <cell r="B33835">
            <v>236943.73</v>
          </cell>
          <cell r="C33835">
            <v>2015</v>
          </cell>
          <cell r="D33835" t="str">
            <v>700586  Support Charges within Departments</v>
          </cell>
          <cell r="E33835" t="str">
            <v>District 4</v>
          </cell>
          <cell r="F33835" t="str">
            <v>Water</v>
          </cell>
        </row>
        <row r="33836">
          <cell r="B33836">
            <v>29691.94</v>
          </cell>
          <cell r="C33836">
            <v>2015</v>
          </cell>
          <cell r="D33836" t="str">
            <v>700586  Support Charges within Departments</v>
          </cell>
          <cell r="E33836" t="str">
            <v>District 8</v>
          </cell>
          <cell r="F33836" t="str">
            <v>Water</v>
          </cell>
        </row>
        <row r="33837">
          <cell r="B33837">
            <v>45689.5</v>
          </cell>
          <cell r="C33837">
            <v>2015</v>
          </cell>
          <cell r="D33837" t="str">
            <v>700586  Support Charges within Departments</v>
          </cell>
          <cell r="E33837" t="str">
            <v>District 8</v>
          </cell>
          <cell r="F33837" t="str">
            <v>Water</v>
          </cell>
        </row>
        <row r="33838">
          <cell r="B33838">
            <v>23456.19</v>
          </cell>
          <cell r="C33838">
            <v>2015</v>
          </cell>
          <cell r="D33838" t="str">
            <v>700586  Support Charges within Departments</v>
          </cell>
          <cell r="E33838" t="str">
            <v>District 1</v>
          </cell>
          <cell r="F33838" t="str">
            <v>Water</v>
          </cell>
        </row>
        <row r="33839">
          <cell r="B33839">
            <v>21238.62</v>
          </cell>
          <cell r="C33839">
            <v>2015</v>
          </cell>
          <cell r="D33839" t="str">
            <v>700586  Support Charges within Departments</v>
          </cell>
          <cell r="E33839" t="str">
            <v>District 8</v>
          </cell>
          <cell r="F33839" t="str">
            <v>Water</v>
          </cell>
        </row>
        <row r="33840">
          <cell r="B33840">
            <v>23418.78</v>
          </cell>
          <cell r="C33840">
            <v>2015</v>
          </cell>
          <cell r="D33840" t="str">
            <v>700586  Support Charges within Departments</v>
          </cell>
          <cell r="E33840" t="str">
            <v>District 8</v>
          </cell>
          <cell r="F33840" t="str">
            <v>Water</v>
          </cell>
        </row>
        <row r="33841">
          <cell r="B33841">
            <v>23966.48</v>
          </cell>
          <cell r="C33841">
            <v>2015</v>
          </cell>
          <cell r="D33841" t="str">
            <v>700586  Support Charges within Departments</v>
          </cell>
          <cell r="E33841" t="str">
            <v>District 8</v>
          </cell>
          <cell r="F33841" t="str">
            <v>Water</v>
          </cell>
        </row>
        <row r="33842">
          <cell r="B33842">
            <v>34839.58</v>
          </cell>
          <cell r="C33842">
            <v>2015</v>
          </cell>
          <cell r="D33842" t="str">
            <v>700586  Support Charges within Departments</v>
          </cell>
          <cell r="E33842" t="str">
            <v>District 8</v>
          </cell>
          <cell r="F33842" t="str">
            <v>Water</v>
          </cell>
        </row>
        <row r="33843">
          <cell r="B33843">
            <v>77360.58</v>
          </cell>
          <cell r="C33843">
            <v>2015</v>
          </cell>
          <cell r="D33843" t="str">
            <v>700586  Support Charges within Departments</v>
          </cell>
          <cell r="E33843" t="str">
            <v>District 6</v>
          </cell>
          <cell r="F33843" t="str">
            <v>Water</v>
          </cell>
        </row>
        <row r="33844">
          <cell r="B33844">
            <v>1509244.59</v>
          </cell>
          <cell r="C33844">
            <v>2015</v>
          </cell>
          <cell r="D33844" t="str">
            <v>700586  Support Charges within Departments</v>
          </cell>
          <cell r="E33844" t="str">
            <v>District 6</v>
          </cell>
          <cell r="F33844" t="str">
            <v>Water</v>
          </cell>
        </row>
        <row r="33845">
          <cell r="B33845">
            <v>51152.99</v>
          </cell>
          <cell r="C33845">
            <v>2015</v>
          </cell>
          <cell r="D33845" t="str">
            <v>700586  Support Charges within Departments</v>
          </cell>
          <cell r="E33845" t="str">
            <v>District 6</v>
          </cell>
          <cell r="F33845" t="str">
            <v>Water</v>
          </cell>
        </row>
        <row r="33846">
          <cell r="B33846">
            <v>42840.79</v>
          </cell>
          <cell r="C33846">
            <v>2015</v>
          </cell>
          <cell r="D33846" t="str">
            <v>700586  Support Charges within Departments</v>
          </cell>
          <cell r="E33846" t="str">
            <v>District 6</v>
          </cell>
          <cell r="F33846" t="str">
            <v>Water</v>
          </cell>
        </row>
        <row r="33847">
          <cell r="B33847">
            <v>187412.58</v>
          </cell>
          <cell r="C33847">
            <v>2015</v>
          </cell>
          <cell r="D33847" t="str">
            <v>700586  Support Charges within Departments</v>
          </cell>
          <cell r="E33847" t="str">
            <v>District 6</v>
          </cell>
          <cell r="F33847" t="str">
            <v>Water</v>
          </cell>
        </row>
        <row r="33848">
          <cell r="B33848">
            <v>14229483.810000001</v>
          </cell>
          <cell r="C33848">
            <v>2015</v>
          </cell>
          <cell r="D33848" t="str">
            <v>700586  Support Charges within Departments</v>
          </cell>
          <cell r="E33848" t="str">
            <v>District 6</v>
          </cell>
          <cell r="F33848" t="str">
            <v>Water</v>
          </cell>
        </row>
        <row r="33849">
          <cell r="B33849">
            <v>407095.38</v>
          </cell>
          <cell r="C33849">
            <v>2015</v>
          </cell>
          <cell r="D33849" t="str">
            <v>700586  Support Charges within Departments</v>
          </cell>
          <cell r="E33849" t="str">
            <v>District 6</v>
          </cell>
          <cell r="F33849" t="str">
            <v>Water</v>
          </cell>
        </row>
        <row r="33850">
          <cell r="B33850">
            <v>504091.49</v>
          </cell>
          <cell r="C33850">
            <v>2015</v>
          </cell>
          <cell r="D33850" t="str">
            <v>700586  Support Charges within Departments</v>
          </cell>
          <cell r="E33850" t="str">
            <v>District 8</v>
          </cell>
          <cell r="F33850" t="str">
            <v>Water</v>
          </cell>
        </row>
        <row r="33851">
          <cell r="B33851">
            <v>1243184.07</v>
          </cell>
          <cell r="C33851">
            <v>2015</v>
          </cell>
          <cell r="D33851" t="str">
            <v>700586  Support Charges within Departments</v>
          </cell>
          <cell r="E33851" t="str">
            <v>District 8</v>
          </cell>
          <cell r="F33851" t="str">
            <v>Water</v>
          </cell>
        </row>
        <row r="33852">
          <cell r="B33852">
            <v>29033.93</v>
          </cell>
          <cell r="C33852">
            <v>2015</v>
          </cell>
          <cell r="D33852" t="str">
            <v>700586  Support Charges within Departments</v>
          </cell>
          <cell r="E33852" t="str">
            <v>District 8</v>
          </cell>
          <cell r="F33852" t="str">
            <v>Water</v>
          </cell>
        </row>
        <row r="33853">
          <cell r="B33853">
            <v>66497.850000000006</v>
          </cell>
          <cell r="C33853">
            <v>2015</v>
          </cell>
          <cell r="D33853" t="str">
            <v>700586  Support Charges within Departments</v>
          </cell>
          <cell r="E33853" t="str">
            <v>District 8</v>
          </cell>
          <cell r="F33853" t="str">
            <v>Water</v>
          </cell>
        </row>
        <row r="33854">
          <cell r="B33854">
            <v>971309.84</v>
          </cell>
          <cell r="C33854">
            <v>2015</v>
          </cell>
          <cell r="D33854" t="str">
            <v>700586  Support Charges within Departments</v>
          </cell>
          <cell r="E33854" t="str">
            <v>District 8</v>
          </cell>
          <cell r="F33854" t="str">
            <v>Water</v>
          </cell>
        </row>
        <row r="33855">
          <cell r="B33855">
            <v>301588.92</v>
          </cell>
          <cell r="C33855">
            <v>2015</v>
          </cell>
          <cell r="D33855" t="str">
            <v>700586  Support Charges within Departments</v>
          </cell>
          <cell r="E33855" t="str">
            <v>District 8</v>
          </cell>
          <cell r="F33855" t="str">
            <v>Water</v>
          </cell>
        </row>
        <row r="33856">
          <cell r="B33856">
            <v>23407.17</v>
          </cell>
          <cell r="C33856">
            <v>2015</v>
          </cell>
          <cell r="D33856" t="str">
            <v>700586  Support Charges within Departments</v>
          </cell>
          <cell r="E33856" t="str">
            <v>District 8</v>
          </cell>
          <cell r="F33856" t="str">
            <v>Water</v>
          </cell>
        </row>
        <row r="33857">
          <cell r="B33857">
            <v>130264.5</v>
          </cell>
          <cell r="C33857">
            <v>2015</v>
          </cell>
          <cell r="D33857" t="str">
            <v>700586  Support Charges within Departments</v>
          </cell>
          <cell r="E33857" t="str">
            <v>District 8</v>
          </cell>
          <cell r="F33857" t="str">
            <v>Water</v>
          </cell>
        </row>
        <row r="33858">
          <cell r="B33858">
            <v>57888446.549999997</v>
          </cell>
          <cell r="C33858">
            <v>2015</v>
          </cell>
          <cell r="D33858" t="str">
            <v>700586  Support Charges within Departments</v>
          </cell>
          <cell r="E33858" t="str">
            <v>District 8</v>
          </cell>
          <cell r="F33858" t="str">
            <v>Water</v>
          </cell>
        </row>
        <row r="33859">
          <cell r="B33859">
            <v>23423.19</v>
          </cell>
          <cell r="C33859">
            <v>2015</v>
          </cell>
          <cell r="D33859" t="str">
            <v>700586  Support Charges within Departments</v>
          </cell>
          <cell r="E33859" t="str">
            <v>District 8</v>
          </cell>
          <cell r="F33859" t="str">
            <v>Water</v>
          </cell>
        </row>
        <row r="33860">
          <cell r="B33860">
            <v>23413.53</v>
          </cell>
          <cell r="C33860">
            <v>2015</v>
          </cell>
          <cell r="D33860" t="str">
            <v>700586  Support Charges within Departments</v>
          </cell>
          <cell r="E33860" t="str">
            <v>District 8</v>
          </cell>
          <cell r="F33860" t="str">
            <v>Water</v>
          </cell>
        </row>
        <row r="33861">
          <cell r="B33861">
            <v>23420.57</v>
          </cell>
          <cell r="C33861">
            <v>2015</v>
          </cell>
          <cell r="D33861" t="str">
            <v>700586  Support Charges within Departments</v>
          </cell>
          <cell r="E33861" t="e">
            <v>#N/A</v>
          </cell>
          <cell r="F33861" t="str">
            <v>Sewer</v>
          </cell>
        </row>
        <row r="33862">
          <cell r="B33862">
            <v>23616.71</v>
          </cell>
          <cell r="C33862">
            <v>2015</v>
          </cell>
          <cell r="D33862" t="str">
            <v>700586  Support Charges within Departments</v>
          </cell>
          <cell r="E33862" t="e">
            <v>#N/A</v>
          </cell>
          <cell r="F33862" t="str">
            <v>Sewer</v>
          </cell>
        </row>
        <row r="33863">
          <cell r="B33863">
            <v>131521662.22</v>
          </cell>
          <cell r="C33863">
            <v>2015</v>
          </cell>
          <cell r="D33863" t="str">
            <v>458100  Bad Debts Written Off</v>
          </cell>
          <cell r="E33863" t="str">
            <v>Planning &amp; Design</v>
          </cell>
          <cell r="F33863" t="str">
            <v>Sewer</v>
          </cell>
        </row>
        <row r="33864">
          <cell r="B33864">
            <v>356058720.19999999</v>
          </cell>
          <cell r="C33864">
            <v>2015</v>
          </cell>
          <cell r="D33864" t="str">
            <v>458100  Bad Debts Written Off</v>
          </cell>
          <cell r="E33864" t="str">
            <v>Logistics</v>
          </cell>
          <cell r="F33864" t="str">
            <v>Water</v>
          </cell>
        </row>
        <row r="33865">
          <cell r="B33865">
            <v>143286774.22999999</v>
          </cell>
          <cell r="C33865">
            <v>2015</v>
          </cell>
          <cell r="D33865" t="str">
            <v>458200  Contribution to Provision: Debtors Worki</v>
          </cell>
          <cell r="E33865" t="str">
            <v>Planning &amp; Design</v>
          </cell>
          <cell r="F33865" t="str">
            <v>Sewer</v>
          </cell>
        </row>
        <row r="33866">
          <cell r="B33866">
            <v>366895833.27999997</v>
          </cell>
          <cell r="C33866">
            <v>2015</v>
          </cell>
          <cell r="D33866" t="str">
            <v>458200  Contribution to Provision: Debtors Worki</v>
          </cell>
          <cell r="E33866" t="str">
            <v>Logistics</v>
          </cell>
          <cell r="F33866" t="str">
            <v>Water</v>
          </cell>
        </row>
        <row r="33867">
          <cell r="B33867">
            <v>-131521662.22</v>
          </cell>
          <cell r="C33867">
            <v>2015</v>
          </cell>
          <cell r="D33867" t="str">
            <v>458300  Bad Debts W/O Transferred to Provision</v>
          </cell>
          <cell r="E33867" t="str">
            <v>Planning &amp; Design</v>
          </cell>
          <cell r="F33867" t="str">
            <v>Sewer</v>
          </cell>
        </row>
        <row r="33868">
          <cell r="B33868">
            <v>-356058720.19999999</v>
          </cell>
          <cell r="C33868">
            <v>2015</v>
          </cell>
          <cell r="D33868" t="str">
            <v>458300  Bad Debts W/O Transferred to Provision</v>
          </cell>
          <cell r="E33868" t="str">
            <v>Logistics</v>
          </cell>
          <cell r="F33868" t="str">
            <v>Water</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A Tool details"/>
      <sheetName val="Proposition Summary"/>
      <sheetName val="Agency list"/>
      <sheetName val="Benefits"/>
      <sheetName val="Costs"/>
      <sheetName val="Cohort Impact Calculator"/>
      <sheetName val="Confidence Grade - Benefits"/>
      <sheetName val="Confidence Grade - Costs"/>
      <sheetName val="Output metrics"/>
      <sheetName val="Costs Pie Chart"/>
      <sheetName val="Benefits Pie Chart"/>
      <sheetName val="Column Chart"/>
      <sheetName val="Column Chart with Cashability"/>
      <sheetName val="Cost of crime analysis"/>
      <sheetName val="Agency percentages"/>
      <sheetName val="Agency cashability"/>
      <sheetName val="Model constants"/>
      <sheetName val="Behind_the_scenes"/>
      <sheetName val="GDP Deflators"/>
      <sheetName val="Mental Health"/>
      <sheetName val="Exclusion"/>
    </sheetNames>
    <sheetDataSet>
      <sheetData sheetId="0"/>
      <sheetData sheetId="1">
        <row r="4">
          <cell r="B4"/>
        </row>
        <row r="19">
          <cell r="B19">
            <v>25</v>
          </cell>
        </row>
      </sheetData>
      <sheetData sheetId="2">
        <row r="4">
          <cell r="B4" t="str">
            <v>Local Authority</v>
          </cell>
          <cell r="E4" t="str">
            <v>Local Authority</v>
          </cell>
        </row>
        <row r="5">
          <cell r="B5" t="str">
            <v>NHS</v>
          </cell>
          <cell r="E5" t="str">
            <v>NHS</v>
          </cell>
        </row>
        <row r="6">
          <cell r="B6" t="str">
            <v>Police</v>
          </cell>
          <cell r="E6" t="str">
            <v>Police</v>
          </cell>
        </row>
        <row r="7">
          <cell r="B7" t="str">
            <v>Probation</v>
          </cell>
          <cell r="E7" t="str">
            <v>Probation</v>
          </cell>
        </row>
        <row r="8">
          <cell r="B8" t="str">
            <v>Courts/Legal aid</v>
          </cell>
          <cell r="E8" t="str">
            <v>Courts/Legal aid</v>
          </cell>
        </row>
        <row r="9">
          <cell r="B9" t="str">
            <v>Prisons</v>
          </cell>
          <cell r="E9" t="str">
            <v>Prisons</v>
          </cell>
        </row>
        <row r="10">
          <cell r="B10" t="str">
            <v>Other CJS</v>
          </cell>
          <cell r="E10" t="str">
            <v>Other CJS</v>
          </cell>
        </row>
        <row r="11">
          <cell r="B11" t="str">
            <v>DWP (AME)</v>
          </cell>
          <cell r="E11" t="str">
            <v>DWP (AME)</v>
          </cell>
        </row>
        <row r="12">
          <cell r="B12" t="str">
            <v>HMRC</v>
          </cell>
          <cell r="E12" t="str">
            <v>HMRC</v>
          </cell>
        </row>
        <row r="13">
          <cell r="B13" t="str">
            <v>Schools</v>
          </cell>
          <cell r="E13" t="str">
            <v>Schools</v>
          </cell>
        </row>
        <row r="14">
          <cell r="B14" t="str">
            <v>Housing providers</v>
          </cell>
          <cell r="E14" t="str">
            <v>Housing providers</v>
          </cell>
        </row>
        <row r="15">
          <cell r="B15" t="str">
            <v>Victims Services</v>
          </cell>
          <cell r="E15" t="str">
            <v>Victims Services</v>
          </cell>
        </row>
        <row r="16">
          <cell r="B16" t="str">
            <v>Spare1</v>
          </cell>
          <cell r="E16" t="str">
            <v/>
          </cell>
        </row>
        <row r="17">
          <cell r="B17" t="str">
            <v>Spare2</v>
          </cell>
          <cell r="E17" t="str">
            <v/>
          </cell>
        </row>
        <row r="18">
          <cell r="B18" t="str">
            <v>Spare3</v>
          </cell>
          <cell r="E18" t="str">
            <v/>
          </cell>
        </row>
        <row r="19">
          <cell r="B19" t="str">
            <v>Spare4</v>
          </cell>
          <cell r="E19" t="str">
            <v/>
          </cell>
        </row>
        <row r="20">
          <cell r="B20" t="str">
            <v>Spare5</v>
          </cell>
          <cell r="E20" t="str">
            <v/>
          </cell>
        </row>
        <row r="21">
          <cell r="B21" t="str">
            <v>Spare6</v>
          </cell>
          <cell r="E21" t="str">
            <v/>
          </cell>
        </row>
        <row r="22">
          <cell r="B22" t="str">
            <v>Spare7</v>
          </cell>
          <cell r="E22" t="str">
            <v/>
          </cell>
        </row>
        <row r="23">
          <cell r="B23" t="str">
            <v>Spare8</v>
          </cell>
          <cell r="E23" t="str">
            <v/>
          </cell>
        </row>
      </sheetData>
      <sheetData sheetId="3">
        <row r="3">
          <cell r="DG3">
            <v>1</v>
          </cell>
          <cell r="DH3">
            <v>2</v>
          </cell>
          <cell r="DI3">
            <v>3</v>
          </cell>
          <cell r="DJ3">
            <v>4</v>
          </cell>
          <cell r="DK3">
            <v>5</v>
          </cell>
          <cell r="DL3">
            <v>6</v>
          </cell>
          <cell r="DM3">
            <v>7</v>
          </cell>
          <cell r="DN3">
            <v>8</v>
          </cell>
          <cell r="DO3">
            <v>9</v>
          </cell>
          <cell r="DP3">
            <v>10</v>
          </cell>
          <cell r="DQ3">
            <v>11</v>
          </cell>
          <cell r="DR3">
            <v>12</v>
          </cell>
          <cell r="DS3" t="str">
            <v/>
          </cell>
          <cell r="DT3" t="str">
            <v/>
          </cell>
          <cell r="DU3" t="str">
            <v/>
          </cell>
          <cell r="DV3" t="str">
            <v/>
          </cell>
          <cell r="DW3" t="str">
            <v/>
          </cell>
          <cell r="DX3" t="str">
            <v/>
          </cell>
          <cell r="DY3" t="str">
            <v/>
          </cell>
          <cell r="DZ3" t="str">
            <v/>
          </cell>
        </row>
        <row r="4">
          <cell r="DG4" t="str">
            <v>Local Authority</v>
          </cell>
        </row>
        <row r="71">
          <cell r="FR71">
            <v>0</v>
          </cell>
          <cell r="GM71">
            <v>0</v>
          </cell>
          <cell r="HJ71">
            <v>0</v>
          </cell>
        </row>
        <row r="73">
          <cell r="DG73" t="str">
            <v>Local Authority</v>
          </cell>
          <cell r="DH73" t="str">
            <v>NHS</v>
          </cell>
          <cell r="DI73" t="str">
            <v>Police</v>
          </cell>
          <cell r="DJ73" t="str">
            <v>Probation</v>
          </cell>
          <cell r="DK73" t="str">
            <v>Courts/Legal aid</v>
          </cell>
          <cell r="DL73" t="str">
            <v>Prisons</v>
          </cell>
          <cell r="DM73" t="str">
            <v>Other CJS</v>
          </cell>
          <cell r="DN73" t="str">
            <v>DWP (AME)</v>
          </cell>
          <cell r="DO73" t="str">
            <v>HMRC</v>
          </cell>
          <cell r="DP73" t="str">
            <v>Schools</v>
          </cell>
          <cell r="DQ73" t="str">
            <v>Housing providers</v>
          </cell>
          <cell r="DR73" t="str">
            <v>Victims Services</v>
          </cell>
          <cell r="DS73" t="str">
            <v/>
          </cell>
          <cell r="DT73" t="str">
            <v/>
          </cell>
          <cell r="DU73" t="str">
            <v/>
          </cell>
          <cell r="DV73" t="str">
            <v/>
          </cell>
          <cell r="DW73" t="str">
            <v/>
          </cell>
          <cell r="DX73" t="str">
            <v/>
          </cell>
          <cell r="DY73" t="str">
            <v/>
          </cell>
          <cell r="DZ73" t="str">
            <v/>
          </cell>
        </row>
        <row r="74">
          <cell r="DG74"/>
          <cell r="DH74"/>
          <cell r="DI74"/>
          <cell r="DJ74"/>
          <cell r="DK74"/>
          <cell r="DL74"/>
          <cell r="DM74"/>
          <cell r="DN74"/>
          <cell r="DO74"/>
          <cell r="DP74"/>
          <cell r="DQ74"/>
          <cell r="DR74"/>
          <cell r="DS74"/>
          <cell r="DT74"/>
          <cell r="DU74"/>
          <cell r="DV74"/>
          <cell r="DW74"/>
          <cell r="DX74"/>
          <cell r="DY74"/>
          <cell r="DZ74"/>
        </row>
        <row r="75">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row>
        <row r="76">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row>
        <row r="77">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row>
        <row r="78">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row>
        <row r="79">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row>
        <row r="80">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row>
        <row r="81">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row>
        <row r="82">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row>
        <row r="83">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row>
        <row r="84">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row>
        <row r="85">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row>
        <row r="86">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row>
        <row r="87">
          <cell r="DG87">
            <v>0</v>
          </cell>
          <cell r="DH87">
            <v>0</v>
          </cell>
          <cell r="DI87">
            <v>0</v>
          </cell>
          <cell r="DJ87">
            <v>0</v>
          </cell>
          <cell r="DK87">
            <v>0</v>
          </cell>
          <cell r="DL87">
            <v>0</v>
          </cell>
          <cell r="DM87">
            <v>0</v>
          </cell>
          <cell r="DN87">
            <v>0</v>
          </cell>
          <cell r="DO87">
            <v>0</v>
          </cell>
          <cell r="DP87">
            <v>0</v>
          </cell>
          <cell r="DQ87">
            <v>0</v>
          </cell>
          <cell r="DR87">
            <v>0</v>
          </cell>
          <cell r="DS87">
            <v>0</v>
          </cell>
          <cell r="DT87">
            <v>0</v>
          </cell>
          <cell r="DU87">
            <v>0</v>
          </cell>
          <cell r="DV87">
            <v>0</v>
          </cell>
          <cell r="DW87">
            <v>0</v>
          </cell>
          <cell r="DX87">
            <v>0</v>
          </cell>
          <cell r="DY87">
            <v>0</v>
          </cell>
          <cell r="DZ87">
            <v>0</v>
          </cell>
        </row>
        <row r="88">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row>
        <row r="89">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row>
        <row r="90">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row>
        <row r="91">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row>
        <row r="92">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row>
        <row r="93">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row>
        <row r="94">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row>
        <row r="95">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row>
        <row r="96">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row>
        <row r="97">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row>
        <row r="98">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row>
        <row r="99">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row>
      </sheetData>
      <sheetData sheetId="4">
        <row r="48">
          <cell r="AL48" t="str">
            <v>Costs Yr1</v>
          </cell>
          <cell r="AM48" t="str">
            <v>Costs Yr2</v>
          </cell>
          <cell r="AN48" t="str">
            <v>Costs Yr3</v>
          </cell>
          <cell r="AO48" t="str">
            <v>Costs Yr4</v>
          </cell>
          <cell r="AP48" t="str">
            <v>Costs Yr5</v>
          </cell>
          <cell r="AQ48" t="str">
            <v>Costs Yr6</v>
          </cell>
          <cell r="AR48" t="str">
            <v>Costs Yr7</v>
          </cell>
          <cell r="AS48" t="str">
            <v>Costs Yr8</v>
          </cell>
          <cell r="AT48" t="str">
            <v>Costs Yr9</v>
          </cell>
          <cell r="AU48" t="str">
            <v>Costs Yr10</v>
          </cell>
          <cell r="AV48" t="str">
            <v>Costs Yr11</v>
          </cell>
          <cell r="AW48" t="str">
            <v>Costs Yr12</v>
          </cell>
          <cell r="AX48" t="str">
            <v>Costs Yr13</v>
          </cell>
          <cell r="AY48" t="str">
            <v>Costs Yr14</v>
          </cell>
          <cell r="AZ48" t="str">
            <v>Costs Yr15</v>
          </cell>
          <cell r="BA48" t="str">
            <v>Costs Yr16</v>
          </cell>
          <cell r="BB48" t="str">
            <v>Costs Yr17</v>
          </cell>
          <cell r="BC48" t="str">
            <v>Costs Yr18</v>
          </cell>
          <cell r="BD48" t="str">
            <v>Costs Yr19</v>
          </cell>
          <cell r="BE48" t="str">
            <v>Costs Yr20</v>
          </cell>
          <cell r="BF48" t="str">
            <v>Costs Yr21</v>
          </cell>
          <cell r="BG48" t="str">
            <v>Costs Yr22</v>
          </cell>
          <cell r="BH48" t="str">
            <v>Costs Yr23</v>
          </cell>
          <cell r="BI48" t="str">
            <v>Costs Yr24</v>
          </cell>
          <cell r="BJ48" t="str">
            <v>Costs Yr25</v>
          </cell>
        </row>
        <row r="49">
          <cell r="AJ49">
            <v>1</v>
          </cell>
          <cell r="AK49" t="str">
            <v>Local Authority</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row>
        <row r="50">
          <cell r="AJ50">
            <v>2</v>
          </cell>
          <cell r="AK50" t="str">
            <v>NHS</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row>
        <row r="51">
          <cell r="AJ51">
            <v>3</v>
          </cell>
          <cell r="AK51" t="str">
            <v>Police</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row>
        <row r="52">
          <cell r="AJ52">
            <v>4</v>
          </cell>
          <cell r="AK52" t="str">
            <v>Probation</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row>
        <row r="53">
          <cell r="AJ53">
            <v>5</v>
          </cell>
          <cell r="AK53" t="str">
            <v>Courts/Legal aid</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row>
        <row r="54">
          <cell r="AJ54">
            <v>6</v>
          </cell>
          <cell r="AK54" t="str">
            <v>Prisons</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row>
        <row r="55">
          <cell r="AJ55">
            <v>7</v>
          </cell>
          <cell r="AK55" t="str">
            <v>Other CJS</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row>
        <row r="56">
          <cell r="AJ56">
            <v>8</v>
          </cell>
          <cell r="AK56" t="str">
            <v>DWP (AME)</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row>
        <row r="57">
          <cell r="AJ57">
            <v>9</v>
          </cell>
          <cell r="AK57" t="str">
            <v>HMRC</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row>
        <row r="58">
          <cell r="AJ58">
            <v>10</v>
          </cell>
          <cell r="AK58" t="str">
            <v>Schools</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row>
        <row r="59">
          <cell r="AJ59">
            <v>11</v>
          </cell>
          <cell r="AK59" t="str">
            <v>Housing providers</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row>
        <row r="60">
          <cell r="AJ60">
            <v>12</v>
          </cell>
          <cell r="AK60" t="str">
            <v>Victims Services</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row>
        <row r="61">
          <cell r="AJ61" t="str">
            <v/>
          </cell>
          <cell r="AK61" t="str">
            <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row>
        <row r="62">
          <cell r="AJ62" t="str">
            <v/>
          </cell>
          <cell r="AK62" t="str">
            <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row>
        <row r="63">
          <cell r="AJ63" t="str">
            <v/>
          </cell>
          <cell r="AK63" t="str">
            <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row>
        <row r="64">
          <cell r="AJ64" t="str">
            <v/>
          </cell>
          <cell r="AK64" t="str">
            <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row>
        <row r="65">
          <cell r="AJ65" t="str">
            <v/>
          </cell>
          <cell r="AK65" t="str">
            <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row>
        <row r="66">
          <cell r="AJ66" t="str">
            <v/>
          </cell>
          <cell r="AK66" t="str">
            <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row>
        <row r="67">
          <cell r="AJ67" t="str">
            <v/>
          </cell>
          <cell r="AK67" t="str">
            <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row>
        <row r="68">
          <cell r="AJ68" t="str">
            <v/>
          </cell>
          <cell r="AK68" t="str">
            <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row>
      </sheetData>
      <sheetData sheetId="5"/>
      <sheetData sheetId="6"/>
      <sheetData sheetId="7"/>
      <sheetData sheetId="8"/>
      <sheetData sheetId="9" refreshError="1"/>
      <sheetData sheetId="10" refreshError="1"/>
      <sheetData sheetId="11" refreshError="1"/>
      <sheetData sheetId="12" refreshError="1"/>
      <sheetData sheetId="13"/>
      <sheetData sheetId="14"/>
      <sheetData sheetId="15"/>
      <sheetData sheetId="16"/>
      <sheetData sheetId="17">
        <row r="2">
          <cell r="A2" t="str">
            <v>1999-00</v>
          </cell>
          <cell r="B2" t="str">
            <v>Revenue</v>
          </cell>
          <cell r="C2" t="str">
            <v>Yes</v>
          </cell>
          <cell r="D2" t="str">
            <v>Gross benefits</v>
          </cell>
        </row>
        <row r="3">
          <cell r="A3" t="str">
            <v>2000-01</v>
          </cell>
          <cell r="B3" t="str">
            <v>Capital</v>
          </cell>
          <cell r="C3" t="str">
            <v>No</v>
          </cell>
          <cell r="D3" t="str">
            <v>Short term cashable</v>
          </cell>
        </row>
        <row r="4">
          <cell r="A4" t="str">
            <v>2001-02</v>
          </cell>
          <cell r="B4" t="str">
            <v>In-kind</v>
          </cell>
          <cell r="D4" t="str">
            <v>Long term/Large scale cashable</v>
          </cell>
        </row>
        <row r="5">
          <cell r="A5" t="str">
            <v>2002-03</v>
          </cell>
        </row>
        <row r="6">
          <cell r="A6" t="str">
            <v>2003-04</v>
          </cell>
        </row>
        <row r="7">
          <cell r="A7" t="str">
            <v>2004-05</v>
          </cell>
        </row>
        <row r="8">
          <cell r="A8" t="str">
            <v>2005-06</v>
          </cell>
        </row>
        <row r="9">
          <cell r="A9" t="str">
            <v>2006-07</v>
          </cell>
        </row>
        <row r="10">
          <cell r="A10" t="str">
            <v>2007-08</v>
          </cell>
        </row>
        <row r="11">
          <cell r="A11" t="str">
            <v>2008-09</v>
          </cell>
        </row>
        <row r="12">
          <cell r="A12" t="str">
            <v>2009-10</v>
          </cell>
        </row>
        <row r="13">
          <cell r="A13" t="str">
            <v>2010-11</v>
          </cell>
        </row>
        <row r="14">
          <cell r="A14" t="str">
            <v>2011-12</v>
          </cell>
        </row>
        <row r="15">
          <cell r="A15" t="str">
            <v>2012-13</v>
          </cell>
        </row>
        <row r="16">
          <cell r="A16" t="str">
            <v>2013-14</v>
          </cell>
        </row>
        <row r="17">
          <cell r="A17" t="str">
            <v>2014-15</v>
          </cell>
        </row>
        <row r="18">
          <cell r="A18" t="str">
            <v>2015-16</v>
          </cell>
        </row>
        <row r="19">
          <cell r="A19" t="str">
            <v>2016-17</v>
          </cell>
        </row>
        <row r="20">
          <cell r="A20" t="str">
            <v>2017-18</v>
          </cell>
        </row>
        <row r="21">
          <cell r="A21" t="str">
            <v>2018-19</v>
          </cell>
        </row>
        <row r="22">
          <cell r="A22" t="str">
            <v>2019-20</v>
          </cell>
        </row>
        <row r="23">
          <cell r="A23" t="str">
            <v>2020-21</v>
          </cell>
        </row>
        <row r="24">
          <cell r="A24" t="str">
            <v>2021-22</v>
          </cell>
        </row>
        <row r="25">
          <cell r="A25" t="str">
            <v>2022-23</v>
          </cell>
        </row>
        <row r="26">
          <cell r="A26" t="str">
            <v>2023-24</v>
          </cell>
        </row>
      </sheetData>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TZ details"/>
      <sheetName val="TZ details temp"/>
      <sheetName val="SCOT OUTPUTS"/>
      <sheetName val="TZ outputs temp"/>
      <sheetName val="TZ outputs"/>
      <sheetName val="DGA OUTPUTS"/>
      <sheetName val="DGA analysis"/>
      <sheetName val="DGA outputs temp"/>
      <sheetName val="DGA outputs full"/>
      <sheetName val="FIT INPUTS"/>
      <sheetName val="Land use details"/>
      <sheetName val="Service levels"/>
      <sheetName val="Development phasing"/>
      <sheetName val="Transport inputs"/>
      <sheetName val="Tariffs &amp; Subsidies (Op)"/>
      <sheetName val="Tariffs &amp; Subsidies (Cap)"/>
      <sheetName val="Cap grants"/>
      <sheetName val="Op grants"/>
      <sheetName val="DC Conversion matrices"/>
      <sheetName val="FIT OUTPUTS"/>
      <sheetName val="Dashboard"/>
      <sheetName val="Output summary tables"/>
      <sheetName val="Transport summary"/>
      <sheetName val="Output detail tables"/>
      <sheetName val="SCENARIO INPUTS"/>
      <sheetName val="Base year data"/>
      <sheetName val="Base areas"/>
      <sheetName val="Base res unit size"/>
      <sheetName val="Base floor factors"/>
      <sheetName val="Base build cost"/>
      <sheetName val="PD res unit size"/>
      <sheetName val="PD floor factors"/>
      <sheetName val="PD build cost"/>
      <sheetName val="PTOD res unit size"/>
      <sheetName val="PTOD floor factors"/>
      <sheetName val="PTOD build cost"/>
      <sheetName val="CTOD res unit size"/>
      <sheetName val="CTOD floor factors"/>
      <sheetName val="CTOD build cost"/>
      <sheetName val="PD scenario"/>
      <sheetName val="PD Scenario costs"/>
      <sheetName val="PD Future Area"/>
      <sheetName val="PTOD scenario"/>
      <sheetName val="PTOD Scenario costs"/>
      <sheetName val="PTOD Future area"/>
      <sheetName val="CTOD scenario original"/>
      <sheetName val="CTOD scenario"/>
      <sheetName val="CTOD Scenario costs"/>
      <sheetName val="CTOD Future area"/>
      <sheetName val="NEW res unit size"/>
      <sheetName val="NEW floor factors"/>
      <sheetName val="NEW build cost"/>
      <sheetName val="NEW Scenario"/>
      <sheetName val="NEW Scenario costs"/>
      <sheetName val="NEW Future area"/>
      <sheetName val="SCOT DATA"/>
      <sheetName val="Inf sett"/>
      <sheetName val="land_values"/>
      <sheetName val="Water Categ Split"/>
      <sheetName val="Sanitation Categ Split"/>
      <sheetName val="Solid waste cost summary"/>
      <sheetName val="Electrical Interval Costs"/>
      <sheetName val="Transport PD_Cost Summary"/>
      <sheetName val="Transport PTOD_Cost Summary"/>
      <sheetName val="Transport CTOD_Cost Summary"/>
      <sheetName val="Transport new FAs"/>
      <sheetName val="PD Capital"/>
      <sheetName val="PTOD Capital"/>
      <sheetName val="CTOD Capital"/>
      <sheetName val="NEW Capital"/>
      <sheetName val="Backlogs"/>
      <sheetName val="PD_Converted for SCOT"/>
      <sheetName val="PTOD_Converted for SCOT"/>
      <sheetName val="CTOD_Converted for SCOT"/>
      <sheetName val="AECOM trip length"/>
      <sheetName val="Location_Lookup"/>
      <sheetName val="CCM inputs"/>
      <sheetName val="CCM attributes"/>
      <sheetName val="FIT DATA"/>
      <sheetName val="Unit Demand"/>
      <sheetName val="Unit Cap Cost (internal)"/>
      <sheetName val="Unit Cap Cost (B&amp;C)"/>
      <sheetName val="Unit Op Cost"/>
      <sheetName val="Subsidies and finance"/>
      <sheetName val="EnvFactors"/>
      <sheetName val="SCOT ENGINES"/>
      <sheetName val="Land use conversion matrix"/>
      <sheetName val="Base year data converted"/>
      <sheetName val="PD Scenario converted"/>
      <sheetName val="PD+Base Scenario data"/>
      <sheetName val="PTOD Scenario converted"/>
      <sheetName val="PTOD+Base Scenario data"/>
      <sheetName val="CTOD Scenario converted"/>
      <sheetName val="CTOD+Base Scenario data"/>
      <sheetName val="NEW Scenario converted"/>
      <sheetName val="NEW+Base Scenario data"/>
      <sheetName val="DGA_step"/>
      <sheetName val="FIT ENGINES"/>
      <sheetName val="Density"/>
      <sheetName val="Demand"/>
      <sheetName val="Development projections"/>
      <sheetName val="Equivalent units"/>
      <sheetName val="DemWater"/>
      <sheetName val="DemSan"/>
      <sheetName val="DemSWaste"/>
      <sheetName val="DemEleckWh"/>
      <sheetName val="DemEleckVA"/>
      <sheetName val="DemTripGen"/>
      <sheetName val="DemTrips"/>
      <sheetName val="DemTransp"/>
      <sheetName val="Dem Transp check"/>
      <sheetName val="DemPublicTrans Trips"/>
      <sheetName val="DemBusTrips"/>
      <sheetName val="DemRailTrips"/>
      <sheetName val="DemBRTTrips"/>
      <sheetName val="DemNMTTrips"/>
      <sheetName val="DemTaxiTrips"/>
      <sheetName val="DemPvtTrips"/>
      <sheetName val="TravelDist_Pvt"/>
      <sheetName val="Travel Dist_Bus"/>
      <sheetName val="TravelDist_Rail"/>
      <sheetName val="TravelDist_BRT"/>
      <sheetName val="TravelDist_NMT"/>
      <sheetName val="TravelDist_Taxi"/>
      <sheetName val="DC calcs"/>
      <sheetName val="CapUnitCost"/>
      <sheetName val="CapUnitCostPvt"/>
      <sheetName val="CapUnitCostPvt_Prop"/>
      <sheetName val="CapUnitCostState"/>
      <sheetName val="CapUnitCostState_Prop"/>
      <sheetName val="CapUnitCostSOE"/>
      <sheetName val="CapUnitCostSOE_Prop"/>
      <sheetName val="CapUnitCostMuni"/>
      <sheetName val="CapUnitCostMuni_Prop"/>
      <sheetName val="CapUnitRev Muni"/>
      <sheetName val="CapUnitRev SoE"/>
      <sheetName val="CapUnitCostTot"/>
      <sheetName val="CapUnitCostTot_Prop"/>
      <sheetName val="CapCost_Bus"/>
      <sheetName val="CapCost_Rail"/>
      <sheetName val="CapCost_BRT"/>
      <sheetName val="CapCost_NMT"/>
      <sheetName val="CapCost_Taxi"/>
      <sheetName val="CapUnitCost_Prop"/>
      <sheetName val="CapValue_Prop"/>
      <sheetName val="CapCostPvtWat_sched"/>
      <sheetName val="CapCostPvtSan_sched"/>
      <sheetName val="CapCostPvtWaste_sched"/>
      <sheetName val="CapCostPvtElec_sched"/>
      <sheetName val="CapCostPvtRoads_sched"/>
      <sheetName val="CapCostPvtSW_sched"/>
      <sheetName val="CapCostPvtProp_sched"/>
      <sheetName val="CapCostPvtTransp_sched"/>
      <sheetName val="CapCost schedule Pvt"/>
      <sheetName val="CapCost schedule PvtExTr"/>
      <sheetName val="CapCost schedule PvtInclPr"/>
      <sheetName val="CapCostStateWat_sched"/>
      <sheetName val="CapCostStateSan_sched"/>
      <sheetName val="CapCostStateWaste_sched"/>
      <sheetName val="CapCostStateElec_sched"/>
      <sheetName val="CapCostStateRoads_sched"/>
      <sheetName val="CapCostStateSW_sched"/>
      <sheetName val="CapCostStateSocial_sched"/>
      <sheetName val="CapCostStatePS_sched"/>
      <sheetName val="CapCostStateProp_sched"/>
      <sheetName val="CapCostStateTransp_sched"/>
      <sheetName val="CapCost schedule State"/>
      <sheetName val="CapCost schedule StateExTr"/>
      <sheetName val="CapCost schedule StateInclPr"/>
      <sheetName val="CapCostSoEElec_sched"/>
      <sheetName val="CapCostSoETransp_sched"/>
      <sheetName val="CapCost schedule SOE"/>
      <sheetName val="CapCost schedule SOEExTr"/>
      <sheetName val="CapCost schedule SOEInclPr"/>
      <sheetName val="CapCostMuniWat_sched"/>
      <sheetName val="CapCostMuniSan_sched"/>
      <sheetName val="CapCostMuniWaste_sched"/>
      <sheetName val="CapCostMuniElec_sched"/>
      <sheetName val="CapCostMuniRoads_sched"/>
      <sheetName val="CapCostMuniSW_sched"/>
      <sheetName val="CapCostMuniPS_sched"/>
      <sheetName val="CapCostMuniProp_sched"/>
      <sheetName val="CapCostMuniTransp_sched"/>
      <sheetName val="CapCost schedule Muni"/>
      <sheetName val="CapCost schedule MuniExTr"/>
      <sheetName val="CapCost schedule MuniInclPr"/>
      <sheetName val="CapCost schedule Tot"/>
      <sheetName val="CapRevPvtProp_sched"/>
      <sheetName val="CapRevSoEElec_sched"/>
      <sheetName val="CapRevSoETransp_sched"/>
      <sheetName val="CapRev schedule SoE"/>
      <sheetName val="CapRev schedule SoEExTr"/>
      <sheetName val="CapRev schedule SoEInclPr"/>
      <sheetName val="CapRevMuniWat_sched"/>
      <sheetName val="CapRevMuniSan_sched"/>
      <sheetName val="CapRevMuniWaste_sched"/>
      <sheetName val="CapRevMuniElec_sched"/>
      <sheetName val="CapRevMuniRoads_sched"/>
      <sheetName val="CapRevMuniSW_sched"/>
      <sheetName val="CapRevMuniPS_sched"/>
      <sheetName val="CapRevMuniProp_sched"/>
      <sheetName val="CapRevMuniTransp_sched"/>
      <sheetName val="CapRev schedule Muni"/>
      <sheetName val="CapRev schedule MuniExTr"/>
      <sheetName val="CapRev schedule MuniInclPr"/>
      <sheetName val="CapWat sched"/>
      <sheetName val="CapSan sched"/>
      <sheetName val="CapWaste sched"/>
      <sheetName val="CapElec sched"/>
      <sheetName val="CapRoads sched"/>
      <sheetName val="CapSW sched"/>
      <sheetName val="CapPubTpt sched"/>
      <sheetName val="CapSocial sched"/>
      <sheetName val="CapPS sched "/>
      <sheetName val="CapProp sched"/>
      <sheetName val="CapTot sched"/>
      <sheetName val="CapTot check"/>
      <sheetName val="OpUnitCost"/>
      <sheetName val="OpUnitCostPvt"/>
      <sheetName val="OpUnitCostState"/>
      <sheetName val="OpUnitCostSoE"/>
      <sheetName val="OpUnitCostMuni"/>
      <sheetName val="OpUnitRev Muni"/>
      <sheetName val="OpUnitRev SoE"/>
      <sheetName val="OpUnitCostPvt_Prop"/>
      <sheetName val="OpUnitRevPvt_Prop"/>
      <sheetName val="OpUnitCostState_Prop"/>
      <sheetName val="OpUnitCostMuni_Prop"/>
      <sheetName val="OpUnitRevMuni_Prop"/>
      <sheetName val="OpUnitCostTot_Prop"/>
      <sheetName val="OpTranspUnitCost"/>
      <sheetName val="OpPubTranspUnitCost"/>
      <sheetName val="OpCostPvtWat_sched"/>
      <sheetName val="OpCostPvtSan_sched"/>
      <sheetName val="OpCostPvtWaste_sched"/>
      <sheetName val="OpCostPvtElec_sched"/>
      <sheetName val="OpCostPvtProp_sched"/>
      <sheetName val="OpCostPvtTransp_sched"/>
      <sheetName val="OpCost schedule Pvt"/>
      <sheetName val="OpCost schedule PvtExTr"/>
      <sheetName val="OpCost schedule PvtInclPr"/>
      <sheetName val="OpCostStateWat_sched"/>
      <sheetName val="OpCostStateSan_sched"/>
      <sheetName val="OpCostStateWaste_sched"/>
      <sheetName val="OpCostStateElec_sched"/>
      <sheetName val="OpCostStateRoads_sched"/>
      <sheetName val="OpCostStateSW_sched"/>
      <sheetName val="OpCostStateSocial_sched"/>
      <sheetName val="OpCostStatePS_sched"/>
      <sheetName val="OpCostStateProp_sched"/>
      <sheetName val="OpCostStateTransp_sched"/>
      <sheetName val="OpCost schedule State"/>
      <sheetName val="OpCost schedule StateExTr"/>
      <sheetName val="OpCost schedule StateInclPr"/>
      <sheetName val="OpCostSoEWat_sched"/>
      <sheetName val="OpCostSoESan_sched"/>
      <sheetName val="OpCostSoEWaste_sched"/>
      <sheetName val="OpCostSoEElec_sched"/>
      <sheetName val="OpCostSoETransp_sched"/>
      <sheetName val="OpCost schedule SOE"/>
      <sheetName val="OpCost schedule SOEExTr"/>
      <sheetName val="OpCost schedule SOEInclPr"/>
      <sheetName val="OpCostMuniWat_sched"/>
      <sheetName val="OpCostMuniSan_sched"/>
      <sheetName val="OpCostMuniWaste_sched"/>
      <sheetName val="OpCostMuniElec_sched"/>
      <sheetName val="OpCostMuniRoads_sched"/>
      <sheetName val="OpCostMuniSW_sched"/>
      <sheetName val="OpCostMuniPS_sched"/>
      <sheetName val="OpCostMuniProp_sched"/>
      <sheetName val="OpCostMuniTransp_sched"/>
      <sheetName val="OpCost schedule Muni"/>
      <sheetName val="OpCost schedule MuniExTr"/>
      <sheetName val="OpCost schedule MuniInclPr"/>
      <sheetName val="OpRevPvtProp_sched"/>
      <sheetName val="OpRevSoEElec_sched"/>
      <sheetName val="OpRevSoETransp_sched"/>
      <sheetName val="OpRev schedule SOE"/>
      <sheetName val="OpRev schedule SOEExTr"/>
      <sheetName val="OpRev schedule SOEInclPr"/>
      <sheetName val="OpRevMuniWat_sched"/>
      <sheetName val="OpRevMuniSan_sched"/>
      <sheetName val="OpRevMuniWaste_sched"/>
      <sheetName val="OpRevMuniElec_sched"/>
      <sheetName val="OpRevMuniRoads_sched"/>
      <sheetName val="OpRevMuniSW_sched"/>
      <sheetName val="OpRevMuniPS_sched"/>
      <sheetName val="OpRevMuniProp_sched"/>
      <sheetName val="OpRevMuniTransp_sched"/>
      <sheetName val="OpRev schedule Muni"/>
      <sheetName val="OpRev schedule MuniExTr"/>
      <sheetName val="OpRev schedule MuniInclPR"/>
      <sheetName val="OpCost schedule Tot"/>
      <sheetName val="OpWat sched"/>
      <sheetName val="OpSan sched"/>
      <sheetName val="OpWaste sched"/>
      <sheetName val="OpElec sched"/>
      <sheetName val="OpRoads sched"/>
      <sheetName val="OpStormW sched"/>
      <sheetName val="OpPubTpt sched"/>
      <sheetName val="OpSocFac sched"/>
      <sheetName val="OpPS sched"/>
      <sheetName val="OpProp sched"/>
      <sheetName val="OpTot sched"/>
      <sheetName val="OpTot check"/>
      <sheetName val="TranspOpCost_schedule_Pvt"/>
      <sheetName val="TranspOpCost_schedule_State"/>
      <sheetName val="TranspOpCost_schedule SOE"/>
      <sheetName val="TranspOpCost_schedule Muni"/>
      <sheetName val="TranspOpCost_schedule_Tot"/>
      <sheetName val="OpPvtCost_sched"/>
      <sheetName val="OpBusCost_sched"/>
      <sheetName val="OpBusRev_sched"/>
      <sheetName val="OpRailCost_sched"/>
      <sheetName val="OpRailRev_sched"/>
      <sheetName val="OpBRTCost_sched"/>
      <sheetName val="OpBRTRev_sched"/>
      <sheetName val="OpNMTCost_sched"/>
      <sheetName val="OpTaxiCost_sched"/>
      <sheetName val="OpTaxiRev_sched"/>
      <sheetName val="TotWatCost sched"/>
      <sheetName val="TotSanCost sched"/>
      <sheetName val="TotWasteCost sched"/>
      <sheetName val="TotElecCost sched"/>
      <sheetName val="TotRoadsCost sched"/>
      <sheetName val="TotSWCost sched"/>
      <sheetName val="TotSocialCost sched"/>
      <sheetName val="TotPSCost sched"/>
      <sheetName val="TotTranspCost sched"/>
      <sheetName val="TotPropCost sched"/>
      <sheetName val="TotCost sched"/>
      <sheetName val="TotPvtCost sched"/>
      <sheetName val="TotStateCost sched"/>
      <sheetName val="TotSOECost sched"/>
      <sheetName val="TotSOERev sched"/>
      <sheetName val="TotSOENet sched"/>
      <sheetName val="TotMuniCost sched"/>
      <sheetName val="TotMuniRev sched"/>
      <sheetName val="TotMuniNet sched"/>
      <sheetName val="TotTot chk"/>
      <sheetName val="TranspCost Pvt per hh"/>
      <sheetName val="TravelTime sched"/>
      <sheetName val="hhTravelTime sched"/>
      <sheetName val="Travel Time Cost"/>
      <sheetName val="EI Energy by mode"/>
      <sheetName val="EI CarbEmm by mode"/>
      <sheetName val="EI Energy Tot"/>
      <sheetName val="EI CarbEmm Tot"/>
      <sheetName val=" EI CarbTax Tot"/>
      <sheetName val=" NPVCost by sector"/>
      <sheetName val=" NPVCapCost by sector"/>
      <sheetName val=" NPVOpCost by sector"/>
      <sheetName val="NPVTotCost by actor"/>
      <sheetName val="NPVTotCost by actorExTr"/>
      <sheetName val="NPVTotCost by actorInclPr"/>
      <sheetName val="NPVTotRev by actor"/>
      <sheetName val="NPVTotRev by actorExTr"/>
      <sheetName val="NPVTotRev by actorInclPR"/>
      <sheetName val="NPVTotNet by actor"/>
      <sheetName val="NPVTotNet by actorExTr"/>
      <sheetName val="NPVTotNet by actorInclPr"/>
      <sheetName val="NPVCapCost by actor"/>
      <sheetName val="NPVCapCost by actorExTr"/>
      <sheetName val="NPVCapCost by actorInclPr"/>
      <sheetName val="NPVCapRev by actor"/>
      <sheetName val="NPVCapRev by actorExTr"/>
      <sheetName val="NPVCapRev by actorInclPr"/>
      <sheetName val="NPVCapNet by actor"/>
      <sheetName val="NPVCapCostWat by actor"/>
      <sheetName val="NPVCapRevWat by actor"/>
      <sheetName val="NPVCapCostSan by actor"/>
      <sheetName val="NPVCapRevSan by actor"/>
      <sheetName val="NPVCapCostWaste by actor"/>
      <sheetName val="NPVCapRevWaste by actor"/>
      <sheetName val="NPVCapCostElec by actor"/>
      <sheetName val="NPVCapRevElec by actor"/>
      <sheetName val="NPVCapCostRoads by actor"/>
      <sheetName val="NPVCapRevRoads by actor"/>
      <sheetName val="NPVCapCostSW by actor"/>
      <sheetName val="NPVCapRevSW by actor"/>
      <sheetName val="NPVCapCostPS by actor"/>
      <sheetName val="NPVCapRevPS by actor"/>
      <sheetName val="NPVCapCostTransp by actor"/>
      <sheetName val="NPVCapRevTransp by actor"/>
      <sheetName val="NPVCapCostProp by actor"/>
      <sheetName val="NPVCapRevProp by actor"/>
      <sheetName val="NPVOpCost by actor"/>
      <sheetName val="NPVOpCost by actorExTr"/>
      <sheetName val="NPVOpCost by actorInclPR"/>
      <sheetName val="NPVOpRev by actor"/>
      <sheetName val="NPVOpRev by actorExTr"/>
      <sheetName val="NPVOpRev by actorInclPR"/>
      <sheetName val="NPVOpNet by actor"/>
      <sheetName val="NPVOpCostWat by actor"/>
      <sheetName val="NPVOpRevWat by actor"/>
      <sheetName val="NPVOpCostSan by actor"/>
      <sheetName val="NPVOpRevSan by actor"/>
      <sheetName val="NPVOpCostWaste by actor"/>
      <sheetName val="NPVOpRevWaste by actor"/>
      <sheetName val="NPVOpCostElec by actor"/>
      <sheetName val="NPVOpRevElec by actor"/>
      <sheetName val="NPVOpCostRoads by actor"/>
      <sheetName val="NPVOpRevRoads by actor"/>
      <sheetName val="NPVOpCostSW by actor"/>
      <sheetName val="NPVOpRevSW by actor"/>
      <sheetName val="NPVOpCostPS by actor"/>
      <sheetName val="NPVOpRevPS by actor"/>
      <sheetName val="NPVOpCostTransp by actor"/>
      <sheetName val="NPVOpRevTransp by actor"/>
      <sheetName val="NPVOpCostProp by actor"/>
      <sheetName val="NPVOpRevProp by actor"/>
      <sheetName val="NPVCost by type"/>
      <sheetName val="Emp costs"/>
      <sheetName val="GVA multipliers"/>
      <sheetName val="GVACapTot sched by sector"/>
      <sheetName val="GVACapTot sched"/>
      <sheetName val="GVAOpTot sched by sector"/>
      <sheetName val="GVAOpTot sched"/>
      <sheetName val="GVATotal"/>
      <sheetName val="NPV GVA"/>
      <sheetName val="EmpCapTot sched"/>
      <sheetName val="EmpOpTot sched"/>
      <sheetName val="EmpTotTot sched"/>
      <sheetName val="CAPITAL COST MODULE"/>
      <sheetName val="CCM Summary"/>
      <sheetName val="CCM Water"/>
      <sheetName val="CCM Sewer"/>
      <sheetName val="CCM Roads"/>
      <sheetName val="CCM Elec"/>
      <sheetName val="CCM Solid waste"/>
      <sheetName val="CCM Stormwater"/>
      <sheetName val="ESRI_MAPINFO_SHEET"/>
    </sheetNames>
    <sheetDataSet>
      <sheetData sheetId="0"/>
      <sheetData sheetId="1">
        <row r="3">
          <cell r="B3" t="str">
            <v>PD</v>
          </cell>
        </row>
        <row r="5">
          <cell r="B5">
            <v>2019</v>
          </cell>
        </row>
      </sheetData>
      <sheetData sheetId="2"/>
      <sheetData sheetId="3"/>
      <sheetData sheetId="4"/>
      <sheetData sheetId="5"/>
      <sheetData sheetId="6"/>
      <sheetData sheetId="7"/>
      <sheetData sheetId="8"/>
      <sheetData sheetId="9"/>
      <sheetData sheetId="10"/>
      <sheetData sheetId="11"/>
      <sheetData sheetId="12"/>
      <sheetData sheetId="13">
        <row r="5">
          <cell r="C5">
            <v>0</v>
          </cell>
          <cell r="D5">
            <v>0</v>
          </cell>
        </row>
        <row r="6">
          <cell r="C6">
            <v>0</v>
          </cell>
          <cell r="D6">
            <v>0</v>
          </cell>
        </row>
        <row r="7">
          <cell r="C7">
            <v>0</v>
          </cell>
          <cell r="D7">
            <v>0</v>
          </cell>
        </row>
        <row r="8">
          <cell r="C8">
            <v>0</v>
          </cell>
          <cell r="D8">
            <v>0</v>
          </cell>
        </row>
        <row r="9">
          <cell r="C9">
            <v>0</v>
          </cell>
          <cell r="D9">
            <v>0</v>
          </cell>
        </row>
        <row r="10">
          <cell r="C10">
            <v>0</v>
          </cell>
          <cell r="D10">
            <v>0</v>
          </cell>
        </row>
        <row r="11">
          <cell r="C11">
            <v>0</v>
          </cell>
          <cell r="D11">
            <v>0</v>
          </cell>
        </row>
        <row r="12">
          <cell r="C12">
            <v>0.2</v>
          </cell>
          <cell r="D12">
            <v>0.2</v>
          </cell>
        </row>
        <row r="13">
          <cell r="C13">
            <v>0</v>
          </cell>
          <cell r="D13">
            <v>0</v>
          </cell>
        </row>
        <row r="14">
          <cell r="C14">
            <v>0</v>
          </cell>
          <cell r="D14">
            <v>0</v>
          </cell>
        </row>
        <row r="15">
          <cell r="C15">
            <v>0.2</v>
          </cell>
          <cell r="D15">
            <v>0.2</v>
          </cell>
        </row>
        <row r="16">
          <cell r="C16">
            <v>0</v>
          </cell>
          <cell r="D16">
            <v>0</v>
          </cell>
        </row>
        <row r="17">
          <cell r="C17">
            <v>0</v>
          </cell>
          <cell r="D17">
            <v>0</v>
          </cell>
        </row>
        <row r="18">
          <cell r="C18">
            <v>0.2</v>
          </cell>
          <cell r="D18">
            <v>0.2</v>
          </cell>
        </row>
        <row r="19">
          <cell r="C19">
            <v>0</v>
          </cell>
          <cell r="D19">
            <v>0</v>
          </cell>
        </row>
        <row r="20">
          <cell r="C20">
            <v>0</v>
          </cell>
          <cell r="D20">
            <v>0</v>
          </cell>
        </row>
        <row r="21">
          <cell r="C21">
            <v>0.2</v>
          </cell>
          <cell r="D21">
            <v>0.2</v>
          </cell>
        </row>
        <row r="22">
          <cell r="C22">
            <v>0</v>
          </cell>
          <cell r="D22">
            <v>0</v>
          </cell>
        </row>
        <row r="23">
          <cell r="C23">
            <v>0</v>
          </cell>
          <cell r="D23">
            <v>0</v>
          </cell>
        </row>
        <row r="24">
          <cell r="C24">
            <v>0.2</v>
          </cell>
          <cell r="D24">
            <v>0.2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ow r="1">
          <cell r="B1" t="str">
            <v>Zone</v>
          </cell>
          <cell r="C1" t="str">
            <v>Link to bulk water</v>
          </cell>
          <cell r="D1" t="str">
            <v>Straight line link to bulk sewer</v>
          </cell>
          <cell r="E1" t="str">
            <v>Gravity main link to bulk network (meters)</v>
          </cell>
          <cell r="F1" t="str">
            <v>Rising main link to bulk network (meters)</v>
          </cell>
          <cell r="G1" t="str">
            <v>Uphill (vertical meters)</v>
          </cell>
          <cell r="H1" t="str">
            <v>Neighbour and elevation adjusted link</v>
          </cell>
          <cell r="I1" t="str">
            <v>Network distance to nearest higher order PT hub</v>
          </cell>
          <cell r="J1" t="str">
            <v>Network distance to fire station</v>
          </cell>
          <cell r="K1" t="str">
            <v>Distance to electricity substation</v>
          </cell>
          <cell r="L1" t="str">
            <v>Closest electricity substation auth</v>
          </cell>
          <cell r="M1" t="str">
            <v>Distance to road network</v>
          </cell>
          <cell r="N1" t="str">
            <v>Transfer station required?</v>
          </cell>
        </row>
        <row r="2">
          <cell r="A2">
            <v>7699</v>
          </cell>
          <cell r="B2" t="str">
            <v>Northern: Atlantis</v>
          </cell>
          <cell r="C2">
            <v>488.33033693344697</v>
          </cell>
          <cell r="D2">
            <v>432</v>
          </cell>
          <cell r="E2">
            <v>432</v>
          </cell>
          <cell r="F2">
            <v>0</v>
          </cell>
          <cell r="G2">
            <v>0</v>
          </cell>
          <cell r="H2">
            <v>432</v>
          </cell>
          <cell r="I2">
            <v>11075</v>
          </cell>
          <cell r="J2">
            <v>9096</v>
          </cell>
          <cell r="K2">
            <v>2165.8538168069899</v>
          </cell>
          <cell r="L2" t="str">
            <v>Eskom</v>
          </cell>
          <cell r="M2">
            <v>149.40604298358301</v>
          </cell>
          <cell r="N2" t="str">
            <v>yes</v>
          </cell>
        </row>
        <row r="3">
          <cell r="A3">
            <v>7905</v>
          </cell>
          <cell r="B3" t="str">
            <v>Northern: Atlantis</v>
          </cell>
          <cell r="C3">
            <v>567.78319849017896</v>
          </cell>
          <cell r="D3">
            <v>285</v>
          </cell>
          <cell r="E3">
            <v>285</v>
          </cell>
          <cell r="F3">
            <v>0</v>
          </cell>
          <cell r="G3">
            <v>0</v>
          </cell>
          <cell r="H3">
            <v>285</v>
          </cell>
          <cell r="I3">
            <v>12304</v>
          </cell>
          <cell r="J3">
            <v>10325</v>
          </cell>
          <cell r="K3">
            <v>3052.4795104731602</v>
          </cell>
          <cell r="L3" t="str">
            <v>Eskom</v>
          </cell>
          <cell r="M3">
            <v>402.91846616114498</v>
          </cell>
          <cell r="N3" t="str">
            <v>yes</v>
          </cell>
        </row>
        <row r="4">
          <cell r="A4">
            <v>7658</v>
          </cell>
          <cell r="B4" t="str">
            <v>Northern: Atlantis</v>
          </cell>
          <cell r="C4">
            <v>213.70096225053101</v>
          </cell>
          <cell r="D4">
            <v>859</v>
          </cell>
          <cell r="E4">
            <v>859</v>
          </cell>
          <cell r="F4">
            <v>0</v>
          </cell>
          <cell r="G4">
            <v>0</v>
          </cell>
          <cell r="H4">
            <v>859</v>
          </cell>
          <cell r="I4">
            <v>13499</v>
          </cell>
          <cell r="J4">
            <v>11670</v>
          </cell>
          <cell r="K4">
            <v>1974.6618543212801</v>
          </cell>
          <cell r="L4" t="str">
            <v>Eskom</v>
          </cell>
          <cell r="M4">
            <v>604.36073720070499</v>
          </cell>
          <cell r="N4" t="str">
            <v>no</v>
          </cell>
        </row>
        <row r="5">
          <cell r="A5">
            <v>7184</v>
          </cell>
          <cell r="B5" t="str">
            <v>Northern: Atlantis</v>
          </cell>
          <cell r="C5">
            <v>1222.9993655475901</v>
          </cell>
          <cell r="D5">
            <v>1505</v>
          </cell>
          <cell r="E5">
            <v>1505</v>
          </cell>
          <cell r="F5">
            <v>0</v>
          </cell>
          <cell r="G5">
            <v>0</v>
          </cell>
          <cell r="H5">
            <v>1505</v>
          </cell>
          <cell r="I5">
            <v>10925</v>
          </cell>
          <cell r="J5">
            <v>2768</v>
          </cell>
          <cell r="K5">
            <v>1051.8266665398501</v>
          </cell>
          <cell r="L5" t="str">
            <v>CCT</v>
          </cell>
          <cell r="M5">
            <v>893.87558566569305</v>
          </cell>
          <cell r="N5" t="str">
            <v>no</v>
          </cell>
        </row>
        <row r="6">
          <cell r="A6">
            <v>7709</v>
          </cell>
          <cell r="B6" t="str">
            <v>Northern: Atlantis</v>
          </cell>
          <cell r="C6">
            <v>1850.8102143878</v>
          </cell>
          <cell r="D6">
            <v>1315</v>
          </cell>
          <cell r="E6">
            <v>1315</v>
          </cell>
          <cell r="F6">
            <v>0</v>
          </cell>
          <cell r="G6">
            <v>0</v>
          </cell>
          <cell r="H6">
            <v>1315</v>
          </cell>
          <cell r="I6">
            <v>12177</v>
          </cell>
          <cell r="J6">
            <v>4020</v>
          </cell>
          <cell r="K6">
            <v>989.06599224708805</v>
          </cell>
          <cell r="L6" t="str">
            <v>CCT</v>
          </cell>
          <cell r="M6">
            <v>568.60654635178605</v>
          </cell>
          <cell r="N6" t="str">
            <v>no</v>
          </cell>
        </row>
        <row r="7">
          <cell r="A7">
            <v>7666</v>
          </cell>
          <cell r="B7" t="str">
            <v>Northern: Atlantis</v>
          </cell>
          <cell r="C7">
            <v>273.75334554298701</v>
          </cell>
          <cell r="D7">
            <v>905</v>
          </cell>
          <cell r="E7">
            <v>905</v>
          </cell>
          <cell r="F7">
            <v>0</v>
          </cell>
          <cell r="G7">
            <v>0</v>
          </cell>
          <cell r="H7">
            <v>905</v>
          </cell>
          <cell r="I7">
            <v>11442</v>
          </cell>
          <cell r="J7">
            <v>2735</v>
          </cell>
          <cell r="K7">
            <v>1194.5879334532101</v>
          </cell>
          <cell r="L7" t="str">
            <v>CCT</v>
          </cell>
          <cell r="M7">
            <v>273.99162296085501</v>
          </cell>
          <cell r="N7" t="str">
            <v>yes</v>
          </cell>
        </row>
        <row r="8">
          <cell r="A8">
            <v>7579</v>
          </cell>
          <cell r="B8" t="str">
            <v>Northern: Atlantis</v>
          </cell>
          <cell r="C8">
            <v>1918.88440490113</v>
          </cell>
          <cell r="D8">
            <v>1251</v>
          </cell>
          <cell r="E8">
            <v>1251</v>
          </cell>
          <cell r="F8">
            <v>0</v>
          </cell>
          <cell r="G8">
            <v>0</v>
          </cell>
          <cell r="H8">
            <v>1251</v>
          </cell>
          <cell r="I8">
            <v>11981</v>
          </cell>
          <cell r="J8">
            <v>4365</v>
          </cell>
          <cell r="K8">
            <v>1688.2427963699399</v>
          </cell>
          <cell r="L8" t="str">
            <v>CCT</v>
          </cell>
          <cell r="M8">
            <v>211.41604685318799</v>
          </cell>
          <cell r="N8" t="str">
            <v>no</v>
          </cell>
        </row>
        <row r="9">
          <cell r="A9">
            <v>7795</v>
          </cell>
          <cell r="B9" t="str">
            <v>Northern: Atlantis</v>
          </cell>
          <cell r="C9">
            <v>1066.95845957028</v>
          </cell>
          <cell r="D9">
            <v>392</v>
          </cell>
          <cell r="E9">
            <v>392</v>
          </cell>
          <cell r="F9">
            <v>0</v>
          </cell>
          <cell r="G9">
            <v>0</v>
          </cell>
          <cell r="H9">
            <v>392</v>
          </cell>
          <cell r="I9">
            <v>12650</v>
          </cell>
          <cell r="J9">
            <v>3943</v>
          </cell>
          <cell r="K9">
            <v>1440.3326474850201</v>
          </cell>
          <cell r="L9" t="str">
            <v>CCT</v>
          </cell>
          <cell r="M9">
            <v>551.20595110810598</v>
          </cell>
          <cell r="N9" t="str">
            <v>yes</v>
          </cell>
        </row>
        <row r="10">
          <cell r="A10">
            <v>7774</v>
          </cell>
          <cell r="B10" t="str">
            <v>Northern: Atlantis</v>
          </cell>
          <cell r="C10">
            <v>488.31191404366598</v>
          </cell>
          <cell r="D10">
            <v>490</v>
          </cell>
          <cell r="E10">
            <v>490</v>
          </cell>
          <cell r="F10">
            <v>0</v>
          </cell>
          <cell r="G10">
            <v>0</v>
          </cell>
          <cell r="H10">
            <v>490</v>
          </cell>
          <cell r="I10">
            <v>12870</v>
          </cell>
          <cell r="J10">
            <v>4162</v>
          </cell>
          <cell r="K10">
            <v>1816.3018838363</v>
          </cell>
          <cell r="L10" t="str">
            <v>CCT</v>
          </cell>
          <cell r="M10">
            <v>400.908079027035</v>
          </cell>
          <cell r="N10" t="str">
            <v>yes</v>
          </cell>
        </row>
        <row r="11">
          <cell r="A11">
            <v>7120</v>
          </cell>
          <cell r="B11" t="str">
            <v>Northern: Atlantis</v>
          </cell>
          <cell r="C11">
            <v>984.54076803759494</v>
          </cell>
          <cell r="D11">
            <v>1035</v>
          </cell>
          <cell r="E11">
            <v>1035</v>
          </cell>
          <cell r="F11">
            <v>0</v>
          </cell>
          <cell r="G11">
            <v>0</v>
          </cell>
          <cell r="H11">
            <v>1035</v>
          </cell>
          <cell r="I11">
            <v>10440</v>
          </cell>
          <cell r="J11">
            <v>4423</v>
          </cell>
          <cell r="K11">
            <v>2554.0843629260398</v>
          </cell>
          <cell r="L11" t="str">
            <v>CCT</v>
          </cell>
          <cell r="M11">
            <v>103.29415676504701</v>
          </cell>
          <cell r="N11" t="str">
            <v>yes</v>
          </cell>
        </row>
        <row r="12">
          <cell r="A12">
            <v>7385</v>
          </cell>
          <cell r="B12" t="str">
            <v>Northern: Atlantis</v>
          </cell>
          <cell r="C12">
            <v>1002.06883724887</v>
          </cell>
          <cell r="D12">
            <v>246</v>
          </cell>
          <cell r="E12">
            <v>246</v>
          </cell>
          <cell r="F12">
            <v>0</v>
          </cell>
          <cell r="G12">
            <v>0</v>
          </cell>
          <cell r="H12">
            <v>246</v>
          </cell>
          <cell r="I12">
            <v>9102</v>
          </cell>
          <cell r="J12">
            <v>4578</v>
          </cell>
          <cell r="K12">
            <v>2684.3827211031498</v>
          </cell>
          <cell r="L12" t="str">
            <v>Eskom</v>
          </cell>
          <cell r="M12">
            <v>360.43589066105199</v>
          </cell>
          <cell r="N12" t="str">
            <v>yes</v>
          </cell>
        </row>
        <row r="13">
          <cell r="A13">
            <v>7257</v>
          </cell>
          <cell r="B13" t="str">
            <v>Northern: Atlantis</v>
          </cell>
          <cell r="C13">
            <v>2331.5989516423601</v>
          </cell>
          <cell r="D13">
            <v>474</v>
          </cell>
          <cell r="E13">
            <v>474</v>
          </cell>
          <cell r="F13">
            <v>0</v>
          </cell>
          <cell r="G13">
            <v>0</v>
          </cell>
          <cell r="H13">
            <v>474</v>
          </cell>
          <cell r="I13">
            <v>11669</v>
          </cell>
          <cell r="J13">
            <v>5652</v>
          </cell>
          <cell r="K13">
            <v>3224.1679759774502</v>
          </cell>
          <cell r="L13" t="str">
            <v>CCT</v>
          </cell>
          <cell r="M13">
            <v>821.17503895367201</v>
          </cell>
          <cell r="N13" t="str">
            <v>yes</v>
          </cell>
        </row>
        <row r="14">
          <cell r="A14">
            <v>7843</v>
          </cell>
          <cell r="B14" t="str">
            <v>Northern: Atlantis</v>
          </cell>
          <cell r="C14">
            <v>362.07589559916801</v>
          </cell>
          <cell r="D14">
            <v>464</v>
          </cell>
          <cell r="E14">
            <v>464</v>
          </cell>
          <cell r="F14">
            <v>0</v>
          </cell>
          <cell r="G14">
            <v>0</v>
          </cell>
          <cell r="H14">
            <v>464</v>
          </cell>
          <cell r="I14">
            <v>9121</v>
          </cell>
          <cell r="J14">
            <v>5322</v>
          </cell>
          <cell r="K14">
            <v>1706.0372772599301</v>
          </cell>
          <cell r="L14" t="str">
            <v>Eskom</v>
          </cell>
          <cell r="M14">
            <v>413.040929606887</v>
          </cell>
          <cell r="N14" t="str">
            <v>yes</v>
          </cell>
        </row>
        <row r="15">
          <cell r="A15">
            <v>7758</v>
          </cell>
          <cell r="B15" t="str">
            <v>Northern: Atlantis</v>
          </cell>
          <cell r="C15">
            <v>626.67660711538701</v>
          </cell>
          <cell r="D15">
            <v>1011</v>
          </cell>
          <cell r="E15">
            <v>1011</v>
          </cell>
          <cell r="F15">
            <v>0</v>
          </cell>
          <cell r="G15">
            <v>0</v>
          </cell>
          <cell r="H15">
            <v>1011</v>
          </cell>
          <cell r="I15">
            <v>9501</v>
          </cell>
          <cell r="J15">
            <v>7522</v>
          </cell>
          <cell r="K15">
            <v>833.98294137886296</v>
          </cell>
          <cell r="L15" t="str">
            <v>Eskom</v>
          </cell>
          <cell r="M15">
            <v>392.82314248785099</v>
          </cell>
          <cell r="N15" t="str">
            <v>yes</v>
          </cell>
        </row>
        <row r="16">
          <cell r="A16">
            <v>7360</v>
          </cell>
          <cell r="B16" t="str">
            <v>Northern: Atlantis</v>
          </cell>
          <cell r="C16">
            <v>551.61792381987595</v>
          </cell>
          <cell r="D16">
            <v>389</v>
          </cell>
          <cell r="E16">
            <v>389</v>
          </cell>
          <cell r="F16">
            <v>0</v>
          </cell>
          <cell r="G16">
            <v>0</v>
          </cell>
          <cell r="H16">
            <v>389</v>
          </cell>
          <cell r="I16">
            <v>5257</v>
          </cell>
          <cell r="J16">
            <v>5188</v>
          </cell>
          <cell r="K16">
            <v>205.920600902252</v>
          </cell>
          <cell r="L16" t="str">
            <v>Eskom</v>
          </cell>
          <cell r="M16">
            <v>264.88940474491102</v>
          </cell>
          <cell r="N16" t="str">
            <v>yes</v>
          </cell>
        </row>
        <row r="17">
          <cell r="A17">
            <v>7057</v>
          </cell>
          <cell r="B17" t="str">
            <v>Northern: Atlantis</v>
          </cell>
          <cell r="C17">
            <v>360.19553958356403</v>
          </cell>
          <cell r="D17">
            <v>1236</v>
          </cell>
          <cell r="E17">
            <v>1236</v>
          </cell>
          <cell r="F17">
            <v>0</v>
          </cell>
          <cell r="G17">
            <v>0</v>
          </cell>
          <cell r="H17">
            <v>1236</v>
          </cell>
          <cell r="I17">
            <v>4318</v>
          </cell>
          <cell r="J17">
            <v>4067</v>
          </cell>
          <cell r="K17">
            <v>1590.7889511779599</v>
          </cell>
          <cell r="L17" t="str">
            <v>Eskom</v>
          </cell>
          <cell r="M17">
            <v>161.42553903355801</v>
          </cell>
          <cell r="N17" t="str">
            <v>yes</v>
          </cell>
        </row>
        <row r="18">
          <cell r="A18">
            <v>7880</v>
          </cell>
          <cell r="B18" t="str">
            <v>Northern: Atlantis</v>
          </cell>
          <cell r="C18">
            <v>570.67559259345001</v>
          </cell>
          <cell r="D18">
            <v>1361</v>
          </cell>
          <cell r="E18">
            <v>1361</v>
          </cell>
          <cell r="F18">
            <v>0</v>
          </cell>
          <cell r="G18">
            <v>0</v>
          </cell>
          <cell r="H18">
            <v>1361</v>
          </cell>
          <cell r="I18">
            <v>5415</v>
          </cell>
          <cell r="J18">
            <v>5345</v>
          </cell>
          <cell r="K18">
            <v>1061.9310199947799</v>
          </cell>
          <cell r="L18" t="str">
            <v>Eskom</v>
          </cell>
          <cell r="M18">
            <v>527.15144277866602</v>
          </cell>
          <cell r="N18" t="str">
            <v>yes</v>
          </cell>
        </row>
        <row r="19">
          <cell r="A19">
            <v>7312</v>
          </cell>
          <cell r="B19" t="str">
            <v>Northern: Atlantis</v>
          </cell>
          <cell r="C19">
            <v>56.868008166314603</v>
          </cell>
          <cell r="D19">
            <v>925</v>
          </cell>
          <cell r="E19">
            <v>925</v>
          </cell>
          <cell r="F19">
            <v>0</v>
          </cell>
          <cell r="G19">
            <v>0</v>
          </cell>
          <cell r="H19">
            <v>925</v>
          </cell>
          <cell r="I19">
            <v>6395</v>
          </cell>
          <cell r="J19">
            <v>6325</v>
          </cell>
          <cell r="K19">
            <v>2127.1672990032198</v>
          </cell>
          <cell r="L19" t="str">
            <v>Eskom</v>
          </cell>
          <cell r="M19">
            <v>106.773729778212</v>
          </cell>
          <cell r="N19" t="str">
            <v>yes</v>
          </cell>
        </row>
        <row r="20">
          <cell r="A20">
            <v>7340</v>
          </cell>
          <cell r="B20" t="str">
            <v>Northern: Atlantis</v>
          </cell>
          <cell r="C20">
            <v>92.035564014904807</v>
          </cell>
          <cell r="D20">
            <v>1138</v>
          </cell>
          <cell r="E20">
            <v>1138</v>
          </cell>
          <cell r="F20">
            <v>0</v>
          </cell>
          <cell r="G20">
            <v>0</v>
          </cell>
          <cell r="H20">
            <v>1138</v>
          </cell>
          <cell r="I20">
            <v>7126</v>
          </cell>
          <cell r="J20">
            <v>7057</v>
          </cell>
          <cell r="K20">
            <v>2592.6284573243902</v>
          </cell>
          <cell r="L20" t="str">
            <v>Eskom</v>
          </cell>
          <cell r="M20">
            <v>463.27851180553301</v>
          </cell>
          <cell r="N20" t="str">
            <v>yes</v>
          </cell>
        </row>
        <row r="21">
          <cell r="A21">
            <v>7118</v>
          </cell>
          <cell r="B21" t="str">
            <v>Northern: Atlantis</v>
          </cell>
          <cell r="C21">
            <v>720.49381651437204</v>
          </cell>
          <cell r="D21">
            <v>904</v>
          </cell>
          <cell r="E21">
            <v>904</v>
          </cell>
          <cell r="F21">
            <v>0</v>
          </cell>
          <cell r="G21">
            <v>0</v>
          </cell>
          <cell r="H21">
            <v>904</v>
          </cell>
          <cell r="I21">
            <v>4926</v>
          </cell>
          <cell r="J21">
            <v>5544</v>
          </cell>
          <cell r="K21">
            <v>799.68199918037999</v>
          </cell>
          <cell r="L21" t="str">
            <v>Eskom</v>
          </cell>
          <cell r="M21">
            <v>404.85331025998602</v>
          </cell>
          <cell r="N21" t="str">
            <v>yes</v>
          </cell>
        </row>
        <row r="22">
          <cell r="A22">
            <v>7396</v>
          </cell>
          <cell r="B22" t="str">
            <v>Northern: Atlantis</v>
          </cell>
          <cell r="C22">
            <v>1270.1271705865499</v>
          </cell>
          <cell r="D22">
            <v>1587</v>
          </cell>
          <cell r="E22">
            <v>1587</v>
          </cell>
          <cell r="F22">
            <v>0</v>
          </cell>
          <cell r="G22">
            <v>0</v>
          </cell>
          <cell r="H22">
            <v>1587</v>
          </cell>
          <cell r="I22">
            <v>6198</v>
          </cell>
          <cell r="J22">
            <v>6240</v>
          </cell>
          <cell r="K22">
            <v>1313.3108912836799</v>
          </cell>
          <cell r="L22" t="str">
            <v>Eskom</v>
          </cell>
          <cell r="M22">
            <v>1139.3232030633501</v>
          </cell>
          <cell r="N22" t="str">
            <v>yes</v>
          </cell>
        </row>
        <row r="23">
          <cell r="A23">
            <v>7784</v>
          </cell>
          <cell r="B23" t="str">
            <v>Northern: Atlantis</v>
          </cell>
          <cell r="C23">
            <v>1244.67467266373</v>
          </cell>
          <cell r="D23">
            <v>2238</v>
          </cell>
          <cell r="E23">
            <v>2238</v>
          </cell>
          <cell r="F23">
            <v>0</v>
          </cell>
          <cell r="G23">
            <v>0</v>
          </cell>
          <cell r="H23">
            <v>2238</v>
          </cell>
          <cell r="I23">
            <v>6334</v>
          </cell>
          <cell r="J23">
            <v>6952</v>
          </cell>
          <cell r="K23">
            <v>1822.2873300640599</v>
          </cell>
          <cell r="L23" t="str">
            <v>Eskom</v>
          </cell>
          <cell r="M23">
            <v>1813.3908039232099</v>
          </cell>
          <cell r="N23" t="str">
            <v>yes</v>
          </cell>
        </row>
        <row r="24">
          <cell r="A24">
            <v>7663</v>
          </cell>
          <cell r="B24" t="str">
            <v>Northern: Atlantis</v>
          </cell>
          <cell r="C24">
            <v>568.49099010825</v>
          </cell>
          <cell r="D24">
            <v>1299</v>
          </cell>
          <cell r="E24">
            <v>1299</v>
          </cell>
          <cell r="F24">
            <v>0</v>
          </cell>
          <cell r="G24">
            <v>0</v>
          </cell>
          <cell r="H24">
            <v>1299</v>
          </cell>
          <cell r="I24">
            <v>12620</v>
          </cell>
          <cell r="J24">
            <v>7799</v>
          </cell>
          <cell r="K24">
            <v>846.66896229544398</v>
          </cell>
          <cell r="L24" t="str">
            <v>Eskom</v>
          </cell>
          <cell r="M24">
            <v>1659.3305261472301</v>
          </cell>
          <cell r="N24" t="str">
            <v>yes</v>
          </cell>
        </row>
        <row r="25">
          <cell r="A25">
            <v>7669</v>
          </cell>
          <cell r="B25" t="str">
            <v>Northern: Atlantis</v>
          </cell>
          <cell r="C25">
            <v>586.24994607946303</v>
          </cell>
          <cell r="D25">
            <v>604</v>
          </cell>
          <cell r="E25">
            <v>604</v>
          </cell>
          <cell r="F25">
            <v>0</v>
          </cell>
          <cell r="G25">
            <v>0</v>
          </cell>
          <cell r="H25">
            <v>604</v>
          </cell>
          <cell r="I25">
            <v>10981</v>
          </cell>
          <cell r="J25">
            <v>6159</v>
          </cell>
          <cell r="K25">
            <v>336.10344369256597</v>
          </cell>
          <cell r="L25" t="str">
            <v>Eskom</v>
          </cell>
          <cell r="M25">
            <v>1494.82776678289</v>
          </cell>
          <cell r="N25" t="str">
            <v>yes</v>
          </cell>
        </row>
        <row r="26">
          <cell r="A26">
            <v>7878</v>
          </cell>
          <cell r="B26" t="str">
            <v>Northern: Atlantis</v>
          </cell>
          <cell r="C26">
            <v>211.334249560416</v>
          </cell>
          <cell r="D26">
            <v>707</v>
          </cell>
          <cell r="E26">
            <v>707</v>
          </cell>
          <cell r="F26">
            <v>0</v>
          </cell>
          <cell r="G26">
            <v>0</v>
          </cell>
          <cell r="H26">
            <v>707</v>
          </cell>
          <cell r="I26">
            <v>7697</v>
          </cell>
          <cell r="J26">
            <v>4896</v>
          </cell>
          <cell r="K26">
            <v>1228.4472800692199</v>
          </cell>
          <cell r="L26" t="str">
            <v>Eskom</v>
          </cell>
          <cell r="M26">
            <v>1039.9753518376201</v>
          </cell>
          <cell r="N26" t="str">
            <v>yes</v>
          </cell>
        </row>
        <row r="27">
          <cell r="A27">
            <v>7084</v>
          </cell>
          <cell r="B27" t="str">
            <v>Northern: Atlantis</v>
          </cell>
          <cell r="C27">
            <v>1026.2147450144</v>
          </cell>
          <cell r="D27">
            <v>201</v>
          </cell>
          <cell r="E27">
            <v>201</v>
          </cell>
          <cell r="F27">
            <v>0</v>
          </cell>
          <cell r="G27">
            <v>0</v>
          </cell>
          <cell r="H27">
            <v>201</v>
          </cell>
          <cell r="I27">
            <v>5866</v>
          </cell>
          <cell r="J27">
            <v>4769</v>
          </cell>
          <cell r="K27">
            <v>994.58752370207696</v>
          </cell>
          <cell r="L27" t="str">
            <v>CCT</v>
          </cell>
          <cell r="M27">
            <v>61.464401603279399</v>
          </cell>
          <cell r="N27" t="str">
            <v>yes</v>
          </cell>
        </row>
        <row r="28">
          <cell r="A28">
            <v>7508</v>
          </cell>
          <cell r="B28" t="str">
            <v>Northern: Atlantis</v>
          </cell>
          <cell r="C28">
            <v>556.54263032390998</v>
          </cell>
          <cell r="D28">
            <v>431</v>
          </cell>
          <cell r="E28">
            <v>431</v>
          </cell>
          <cell r="F28">
            <v>0</v>
          </cell>
          <cell r="G28">
            <v>0</v>
          </cell>
          <cell r="H28">
            <v>431</v>
          </cell>
          <cell r="I28">
            <v>6803</v>
          </cell>
          <cell r="J28">
            <v>3832</v>
          </cell>
          <cell r="K28">
            <v>1924.92543762882</v>
          </cell>
          <cell r="L28" t="str">
            <v>CCT</v>
          </cell>
          <cell r="M28">
            <v>61.012298272746897</v>
          </cell>
          <cell r="N28" t="str">
            <v>yes</v>
          </cell>
        </row>
        <row r="29">
          <cell r="A29">
            <v>7313</v>
          </cell>
          <cell r="B29" t="str">
            <v>Northern: Atlantis</v>
          </cell>
          <cell r="C29">
            <v>455.26479324893398</v>
          </cell>
          <cell r="D29">
            <v>1430</v>
          </cell>
          <cell r="E29">
            <v>1430</v>
          </cell>
          <cell r="F29">
            <v>0</v>
          </cell>
          <cell r="G29">
            <v>0</v>
          </cell>
          <cell r="H29">
            <v>1430</v>
          </cell>
          <cell r="I29">
            <v>7909</v>
          </cell>
          <cell r="J29">
            <v>3908</v>
          </cell>
          <cell r="K29">
            <v>2315.6217123829301</v>
          </cell>
          <cell r="L29" t="str">
            <v>Eskom</v>
          </cell>
          <cell r="M29">
            <v>105.19247225205901</v>
          </cell>
          <cell r="N29" t="str">
            <v>yes</v>
          </cell>
        </row>
        <row r="30">
          <cell r="A30">
            <v>7097</v>
          </cell>
          <cell r="B30" t="str">
            <v>Northern: Atlantis</v>
          </cell>
          <cell r="C30">
            <v>208.23093220343</v>
          </cell>
          <cell r="D30">
            <v>1336</v>
          </cell>
          <cell r="E30">
            <v>1336</v>
          </cell>
          <cell r="F30">
            <v>0</v>
          </cell>
          <cell r="G30">
            <v>0</v>
          </cell>
          <cell r="H30">
            <v>1336</v>
          </cell>
          <cell r="I30">
            <v>8688</v>
          </cell>
          <cell r="J30">
            <v>2235</v>
          </cell>
          <cell r="K30">
            <v>2566.4974842982901</v>
          </cell>
          <cell r="L30" t="str">
            <v>CCT</v>
          </cell>
          <cell r="M30">
            <v>205.16668698659299</v>
          </cell>
          <cell r="N30" t="str">
            <v>yes</v>
          </cell>
        </row>
        <row r="31">
          <cell r="A31">
            <v>7700</v>
          </cell>
          <cell r="B31" t="str">
            <v>Northern: Atlantis</v>
          </cell>
          <cell r="C31">
            <v>364.87603022915499</v>
          </cell>
          <cell r="D31">
            <v>1396</v>
          </cell>
          <cell r="E31">
            <v>1396</v>
          </cell>
          <cell r="F31">
            <v>0</v>
          </cell>
          <cell r="G31">
            <v>0</v>
          </cell>
          <cell r="H31">
            <v>1396</v>
          </cell>
          <cell r="I31">
            <v>9858</v>
          </cell>
          <cell r="J31">
            <v>3189</v>
          </cell>
          <cell r="K31">
            <v>1798.4513164856101</v>
          </cell>
          <cell r="L31" t="str">
            <v>CCT</v>
          </cell>
          <cell r="M31">
            <v>761.03001507278998</v>
          </cell>
          <cell r="N31" t="str">
            <v>yes</v>
          </cell>
        </row>
        <row r="32">
          <cell r="A32">
            <v>7372</v>
          </cell>
          <cell r="B32" t="str">
            <v>Northern: Atlantis</v>
          </cell>
          <cell r="C32">
            <v>370.427188291459</v>
          </cell>
          <cell r="D32">
            <v>426</v>
          </cell>
          <cell r="E32">
            <v>426</v>
          </cell>
          <cell r="F32">
            <v>0</v>
          </cell>
          <cell r="G32">
            <v>0</v>
          </cell>
          <cell r="H32">
            <v>426</v>
          </cell>
          <cell r="I32">
            <v>3721</v>
          </cell>
          <cell r="J32">
            <v>5101</v>
          </cell>
          <cell r="K32">
            <v>3458.6887251517501</v>
          </cell>
          <cell r="L32" t="str">
            <v>CCT</v>
          </cell>
          <cell r="M32">
            <v>839.56014689770302</v>
          </cell>
          <cell r="N32" t="str">
            <v>yes</v>
          </cell>
        </row>
        <row r="33">
          <cell r="A33">
            <v>7445</v>
          </cell>
          <cell r="B33" t="str">
            <v>Northern: Atlantis</v>
          </cell>
          <cell r="C33">
            <v>755.29948157328101</v>
          </cell>
          <cell r="D33">
            <v>199</v>
          </cell>
          <cell r="E33">
            <v>199</v>
          </cell>
          <cell r="F33">
            <v>0</v>
          </cell>
          <cell r="G33">
            <v>0</v>
          </cell>
          <cell r="H33">
            <v>199</v>
          </cell>
          <cell r="I33">
            <v>3378</v>
          </cell>
          <cell r="J33">
            <v>4758</v>
          </cell>
          <cell r="K33">
            <v>3520.98268989388</v>
          </cell>
          <cell r="L33" t="str">
            <v>CCT</v>
          </cell>
          <cell r="M33">
            <v>57.769601597663701</v>
          </cell>
          <cell r="N33" t="str">
            <v>yes</v>
          </cell>
        </row>
        <row r="34">
          <cell r="A34">
            <v>7119</v>
          </cell>
          <cell r="B34" t="str">
            <v>Northern: Atlantis</v>
          </cell>
          <cell r="C34">
            <v>780.707739322517</v>
          </cell>
          <cell r="D34">
            <v>56</v>
          </cell>
          <cell r="E34">
            <v>56</v>
          </cell>
          <cell r="F34">
            <v>0</v>
          </cell>
          <cell r="G34">
            <v>0</v>
          </cell>
          <cell r="H34">
            <v>56</v>
          </cell>
          <cell r="I34">
            <v>3551</v>
          </cell>
          <cell r="J34">
            <v>4932</v>
          </cell>
          <cell r="K34">
            <v>2550.1120555024099</v>
          </cell>
          <cell r="L34" t="str">
            <v>CCT</v>
          </cell>
          <cell r="M34">
            <v>52.921130530413002</v>
          </cell>
          <cell r="N34" t="str">
            <v>yes</v>
          </cell>
        </row>
        <row r="35">
          <cell r="A35">
            <v>7004</v>
          </cell>
          <cell r="B35" t="str">
            <v>Northern: Atlantis</v>
          </cell>
          <cell r="C35">
            <v>525.60851511135604</v>
          </cell>
          <cell r="D35">
            <v>954</v>
          </cell>
          <cell r="E35">
            <v>954</v>
          </cell>
          <cell r="F35">
            <v>0</v>
          </cell>
          <cell r="G35">
            <v>0</v>
          </cell>
          <cell r="H35">
            <v>954</v>
          </cell>
          <cell r="I35">
            <v>4901</v>
          </cell>
          <cell r="J35">
            <v>6282</v>
          </cell>
          <cell r="K35">
            <v>2989.6258800323399</v>
          </cell>
          <cell r="L35" t="str">
            <v>CCT</v>
          </cell>
          <cell r="M35">
            <v>912.49438504300099</v>
          </cell>
          <cell r="N35" t="str">
            <v>yes</v>
          </cell>
        </row>
        <row r="36">
          <cell r="A36">
            <v>7911</v>
          </cell>
          <cell r="B36" t="str">
            <v>Northern: Atlantis</v>
          </cell>
          <cell r="C36">
            <v>409.35628522107203</v>
          </cell>
          <cell r="D36">
            <v>1263</v>
          </cell>
          <cell r="E36">
            <v>1263</v>
          </cell>
          <cell r="F36">
            <v>0</v>
          </cell>
          <cell r="G36">
            <v>0</v>
          </cell>
          <cell r="H36">
            <v>1263</v>
          </cell>
          <cell r="I36">
            <v>5693</v>
          </cell>
          <cell r="J36">
            <v>5835</v>
          </cell>
          <cell r="K36">
            <v>2773.0689607558602</v>
          </cell>
          <cell r="L36" t="str">
            <v>CCT</v>
          </cell>
          <cell r="M36">
            <v>674.16189307145703</v>
          </cell>
          <cell r="N36" t="str">
            <v>yes</v>
          </cell>
        </row>
        <row r="37">
          <cell r="A37">
            <v>7347</v>
          </cell>
          <cell r="B37" t="str">
            <v>Northern: Atlantis</v>
          </cell>
          <cell r="C37">
            <v>499.19663875862801</v>
          </cell>
          <cell r="D37">
            <v>658</v>
          </cell>
          <cell r="E37">
            <v>658</v>
          </cell>
          <cell r="F37">
            <v>0</v>
          </cell>
          <cell r="G37">
            <v>0</v>
          </cell>
          <cell r="H37">
            <v>658</v>
          </cell>
          <cell r="I37">
            <v>6590</v>
          </cell>
          <cell r="J37">
            <v>4284</v>
          </cell>
          <cell r="K37">
            <v>3696.6746549722302</v>
          </cell>
          <cell r="L37" t="str">
            <v>CCT</v>
          </cell>
          <cell r="M37">
            <v>1016.67892468358</v>
          </cell>
          <cell r="N37" t="str">
            <v>yes</v>
          </cell>
        </row>
        <row r="38">
          <cell r="A38">
            <v>7151</v>
          </cell>
          <cell r="B38" t="str">
            <v>Northern: Atlantis</v>
          </cell>
          <cell r="C38">
            <v>991.94872146059402</v>
          </cell>
          <cell r="D38">
            <v>1624</v>
          </cell>
          <cell r="E38">
            <v>1624</v>
          </cell>
          <cell r="F38">
            <v>0</v>
          </cell>
          <cell r="G38">
            <v>0</v>
          </cell>
          <cell r="H38">
            <v>1624</v>
          </cell>
          <cell r="I38">
            <v>4013</v>
          </cell>
          <cell r="J38">
            <v>4666</v>
          </cell>
          <cell r="K38">
            <v>1617.06934858669</v>
          </cell>
          <cell r="L38" t="str">
            <v>CCT</v>
          </cell>
          <cell r="M38">
            <v>545.317867051598</v>
          </cell>
          <cell r="N38" t="str">
            <v>yes</v>
          </cell>
        </row>
        <row r="39">
          <cell r="A39">
            <v>7646</v>
          </cell>
          <cell r="B39" t="str">
            <v>Northern: Atlantis</v>
          </cell>
          <cell r="C39">
            <v>21.745617317549399</v>
          </cell>
          <cell r="D39">
            <v>2095</v>
          </cell>
          <cell r="E39">
            <v>2095</v>
          </cell>
          <cell r="F39">
            <v>0</v>
          </cell>
          <cell r="G39">
            <v>0</v>
          </cell>
          <cell r="H39">
            <v>2095</v>
          </cell>
          <cell r="I39">
            <v>5002</v>
          </cell>
          <cell r="J39">
            <v>3713</v>
          </cell>
          <cell r="K39">
            <v>1275.9150759460399</v>
          </cell>
          <cell r="L39" t="str">
            <v>CCT</v>
          </cell>
          <cell r="M39">
            <v>535.26159482826404</v>
          </cell>
          <cell r="N39" t="str">
            <v>yes</v>
          </cell>
        </row>
        <row r="40">
          <cell r="A40">
            <v>7836</v>
          </cell>
          <cell r="B40" t="str">
            <v>Northern: Atlantis</v>
          </cell>
          <cell r="C40">
            <v>780.07942703031597</v>
          </cell>
          <cell r="D40">
            <v>2923</v>
          </cell>
          <cell r="E40">
            <v>2923</v>
          </cell>
          <cell r="F40">
            <v>0</v>
          </cell>
          <cell r="G40">
            <v>0</v>
          </cell>
          <cell r="H40">
            <v>2923</v>
          </cell>
          <cell r="I40">
            <v>6000</v>
          </cell>
          <cell r="J40">
            <v>4711</v>
          </cell>
          <cell r="K40">
            <v>2275.9077500192302</v>
          </cell>
          <cell r="L40" t="str">
            <v>CCT</v>
          </cell>
          <cell r="M40">
            <v>1532.8097663317801</v>
          </cell>
          <cell r="N40" t="str">
            <v>yes</v>
          </cell>
        </row>
        <row r="41">
          <cell r="A41">
            <v>7468</v>
          </cell>
          <cell r="B41" t="str">
            <v>Northern: Atlantis</v>
          </cell>
          <cell r="C41">
            <v>596.84443190742604</v>
          </cell>
          <cell r="D41">
            <v>2459</v>
          </cell>
          <cell r="E41">
            <v>2459</v>
          </cell>
          <cell r="F41">
            <v>0</v>
          </cell>
          <cell r="G41">
            <v>0</v>
          </cell>
          <cell r="H41">
            <v>2459</v>
          </cell>
          <cell r="I41">
            <v>5656</v>
          </cell>
          <cell r="J41">
            <v>4367</v>
          </cell>
          <cell r="K41">
            <v>1625.1170068072299</v>
          </cell>
          <cell r="L41" t="str">
            <v>CCT</v>
          </cell>
          <cell r="M41">
            <v>1188.77684185869</v>
          </cell>
          <cell r="N41" t="str">
            <v>yes</v>
          </cell>
        </row>
        <row r="42">
          <cell r="A42">
            <v>7139</v>
          </cell>
          <cell r="B42" t="str">
            <v>Northern: Atlantis</v>
          </cell>
          <cell r="C42">
            <v>447.34068418198399</v>
          </cell>
          <cell r="D42">
            <v>1373</v>
          </cell>
          <cell r="E42">
            <v>1373</v>
          </cell>
          <cell r="F42">
            <v>0</v>
          </cell>
          <cell r="G42">
            <v>0</v>
          </cell>
          <cell r="H42">
            <v>1373</v>
          </cell>
          <cell r="I42">
            <v>4280</v>
          </cell>
          <cell r="J42">
            <v>5425</v>
          </cell>
          <cell r="K42">
            <v>3258.3108587380402</v>
          </cell>
          <cell r="L42" t="str">
            <v>Eskom</v>
          </cell>
          <cell r="M42">
            <v>375.90735863683199</v>
          </cell>
          <cell r="N42" t="str">
            <v>yes</v>
          </cell>
        </row>
        <row r="43">
          <cell r="A43">
            <v>7284</v>
          </cell>
          <cell r="B43" t="str">
            <v>Northern: Atlantis</v>
          </cell>
          <cell r="C43">
            <v>1185.8349762685</v>
          </cell>
          <cell r="D43">
            <v>1759</v>
          </cell>
          <cell r="E43">
            <v>1759</v>
          </cell>
          <cell r="F43">
            <v>0</v>
          </cell>
          <cell r="G43">
            <v>0</v>
          </cell>
          <cell r="H43">
            <v>1759</v>
          </cell>
          <cell r="I43">
            <v>2326</v>
          </cell>
          <cell r="J43">
            <v>6764</v>
          </cell>
          <cell r="K43">
            <v>4396.8061979374197</v>
          </cell>
          <cell r="L43" t="str">
            <v>Eskom</v>
          </cell>
          <cell r="M43">
            <v>943.36037458458304</v>
          </cell>
          <cell r="N43" t="str">
            <v>yes</v>
          </cell>
        </row>
        <row r="44">
          <cell r="A44">
            <v>7768</v>
          </cell>
          <cell r="B44" t="str">
            <v>Northern: Atlantis</v>
          </cell>
          <cell r="C44">
            <v>1835.01639276695</v>
          </cell>
          <cell r="D44">
            <v>2524</v>
          </cell>
          <cell r="E44">
            <v>2524</v>
          </cell>
          <cell r="F44">
            <v>0</v>
          </cell>
          <cell r="G44">
            <v>0</v>
          </cell>
          <cell r="H44">
            <v>2524</v>
          </cell>
          <cell r="I44">
            <v>3273</v>
          </cell>
          <cell r="J44">
            <v>7710</v>
          </cell>
          <cell r="K44">
            <v>5297.5250213803802</v>
          </cell>
          <cell r="L44" t="str">
            <v>Eskom</v>
          </cell>
          <cell r="M44">
            <v>1922.2765544608101</v>
          </cell>
          <cell r="N44" t="str">
            <v>yes</v>
          </cell>
        </row>
        <row r="45">
          <cell r="A45">
            <v>7353</v>
          </cell>
          <cell r="B45" t="str">
            <v>Northern: Atlantis</v>
          </cell>
          <cell r="C45">
            <v>440.48963512236298</v>
          </cell>
          <cell r="D45">
            <v>2233</v>
          </cell>
          <cell r="E45">
            <v>2233</v>
          </cell>
          <cell r="F45">
            <v>0</v>
          </cell>
          <cell r="G45">
            <v>0</v>
          </cell>
          <cell r="H45">
            <v>2233</v>
          </cell>
          <cell r="I45">
            <v>5216</v>
          </cell>
          <cell r="J45">
            <v>4869</v>
          </cell>
          <cell r="K45">
            <v>3908.66867421601</v>
          </cell>
          <cell r="L45" t="str">
            <v>CCT</v>
          </cell>
          <cell r="M45">
            <v>314.24989058298502</v>
          </cell>
          <cell r="N45" t="str">
            <v>yes</v>
          </cell>
        </row>
        <row r="46">
          <cell r="A46">
            <v>7781</v>
          </cell>
          <cell r="B46" t="str">
            <v>Northern: Atlantis</v>
          </cell>
          <cell r="C46">
            <v>480.43871195921201</v>
          </cell>
          <cell r="D46">
            <v>1239</v>
          </cell>
          <cell r="E46">
            <v>1239</v>
          </cell>
          <cell r="F46">
            <v>0</v>
          </cell>
          <cell r="G46">
            <v>0</v>
          </cell>
          <cell r="H46">
            <v>1239</v>
          </cell>
          <cell r="I46">
            <v>4828</v>
          </cell>
          <cell r="J46">
            <v>5582</v>
          </cell>
          <cell r="K46">
            <v>3167.0093340798198</v>
          </cell>
          <cell r="L46" t="str">
            <v>CCT</v>
          </cell>
          <cell r="M46">
            <v>475.19589781867899</v>
          </cell>
          <cell r="N46" t="str">
            <v>yes</v>
          </cell>
        </row>
        <row r="47">
          <cell r="A47">
            <v>7614</v>
          </cell>
          <cell r="B47" t="str">
            <v>Northern: Atlantis</v>
          </cell>
          <cell r="C47">
            <v>1564.77733857673</v>
          </cell>
          <cell r="D47">
            <v>3109</v>
          </cell>
          <cell r="E47">
            <v>3109</v>
          </cell>
          <cell r="F47">
            <v>0</v>
          </cell>
          <cell r="G47">
            <v>0</v>
          </cell>
          <cell r="H47">
            <v>3109</v>
          </cell>
          <cell r="I47">
            <v>6585</v>
          </cell>
          <cell r="J47">
            <v>5856</v>
          </cell>
          <cell r="K47">
            <v>3412.4516410749802</v>
          </cell>
          <cell r="L47" t="str">
            <v>CCT</v>
          </cell>
          <cell r="M47">
            <v>1492.61602790556</v>
          </cell>
          <cell r="N47" t="str">
            <v>yes</v>
          </cell>
        </row>
        <row r="48">
          <cell r="A48">
            <v>7082</v>
          </cell>
          <cell r="B48" t="str">
            <v>Northern: Atlantis</v>
          </cell>
          <cell r="C48">
            <v>752.56463520332397</v>
          </cell>
          <cell r="D48">
            <v>2109</v>
          </cell>
          <cell r="E48">
            <v>2109</v>
          </cell>
          <cell r="F48">
            <v>0</v>
          </cell>
          <cell r="G48">
            <v>0</v>
          </cell>
          <cell r="H48">
            <v>2109</v>
          </cell>
          <cell r="I48">
            <v>6059</v>
          </cell>
          <cell r="J48">
            <v>4837</v>
          </cell>
          <cell r="K48">
            <v>2950.4041771768502</v>
          </cell>
          <cell r="L48" t="str">
            <v>CCT</v>
          </cell>
          <cell r="M48">
            <v>720.38046819481201</v>
          </cell>
          <cell r="N48" t="str">
            <v>yes</v>
          </cell>
        </row>
        <row r="49">
          <cell r="A49">
            <v>7452</v>
          </cell>
          <cell r="B49" t="str">
            <v>Northern: Atlantis</v>
          </cell>
          <cell r="C49">
            <v>42.232771126486902</v>
          </cell>
          <cell r="D49">
            <v>1109</v>
          </cell>
          <cell r="E49">
            <v>1109</v>
          </cell>
          <cell r="F49">
            <v>0</v>
          </cell>
          <cell r="G49">
            <v>0</v>
          </cell>
          <cell r="H49">
            <v>1109</v>
          </cell>
          <cell r="I49">
            <v>4737</v>
          </cell>
          <cell r="J49">
            <v>3414</v>
          </cell>
          <cell r="K49">
            <v>2786.5648056661498</v>
          </cell>
          <cell r="L49" t="str">
            <v>CCT</v>
          </cell>
          <cell r="M49">
            <v>20.974278582614399</v>
          </cell>
          <cell r="N49" t="str">
            <v>yes</v>
          </cell>
        </row>
        <row r="50">
          <cell r="A50">
            <v>7346</v>
          </cell>
          <cell r="B50" t="str">
            <v>Northern: Atlantis</v>
          </cell>
          <cell r="C50">
            <v>631.43801988534801</v>
          </cell>
          <cell r="D50">
            <v>2121</v>
          </cell>
          <cell r="E50">
            <v>2000</v>
          </cell>
          <cell r="F50">
            <v>121</v>
          </cell>
          <cell r="G50">
            <v>10</v>
          </cell>
          <cell r="H50">
            <v>2321</v>
          </cell>
          <cell r="I50">
            <v>5417</v>
          </cell>
          <cell r="J50">
            <v>4083</v>
          </cell>
          <cell r="K50">
            <v>2032.7515444412199</v>
          </cell>
          <cell r="L50" t="str">
            <v>CCT</v>
          </cell>
          <cell r="M50">
            <v>1291.30915351053</v>
          </cell>
          <cell r="N50" t="str">
            <v>yes</v>
          </cell>
        </row>
        <row r="51">
          <cell r="A51">
            <v>7005</v>
          </cell>
          <cell r="B51" t="str">
            <v>Northern: Atlantis</v>
          </cell>
          <cell r="C51">
            <v>415.771912544207</v>
          </cell>
          <cell r="D51">
            <v>2403</v>
          </cell>
          <cell r="E51">
            <v>2000</v>
          </cell>
          <cell r="F51">
            <v>403</v>
          </cell>
          <cell r="G51">
            <v>16</v>
          </cell>
          <cell r="H51">
            <v>2723</v>
          </cell>
          <cell r="I51">
            <v>5809</v>
          </cell>
          <cell r="J51">
            <v>2554</v>
          </cell>
          <cell r="K51">
            <v>1248.7084664017</v>
          </cell>
          <cell r="L51" t="str">
            <v>CCT</v>
          </cell>
          <cell r="M51">
            <v>342.308902334317</v>
          </cell>
          <cell r="N51" t="str">
            <v>yes</v>
          </cell>
        </row>
        <row r="52">
          <cell r="A52">
            <v>7820</v>
          </cell>
          <cell r="B52" t="str">
            <v>Northern: Atlantis</v>
          </cell>
          <cell r="C52">
            <v>259.860024672885</v>
          </cell>
          <cell r="D52">
            <v>1487</v>
          </cell>
          <cell r="E52">
            <v>487</v>
          </cell>
          <cell r="F52">
            <v>1000</v>
          </cell>
          <cell r="G52">
            <v>1</v>
          </cell>
          <cell r="H52">
            <v>1507</v>
          </cell>
          <cell r="I52">
            <v>4557</v>
          </cell>
          <cell r="J52">
            <v>1302</v>
          </cell>
          <cell r="K52">
            <v>786.976137845312</v>
          </cell>
          <cell r="L52" t="str">
            <v>CCT</v>
          </cell>
          <cell r="M52">
            <v>42.616223033494201</v>
          </cell>
          <cell r="N52" t="str">
            <v>yes</v>
          </cell>
        </row>
        <row r="53">
          <cell r="A53">
            <v>7760</v>
          </cell>
          <cell r="B53" t="str">
            <v>Northern: Atlantis</v>
          </cell>
          <cell r="C53">
            <v>392.52143228548101</v>
          </cell>
          <cell r="D53">
            <v>1114</v>
          </cell>
          <cell r="E53">
            <v>1114</v>
          </cell>
          <cell r="F53">
            <v>0</v>
          </cell>
          <cell r="G53">
            <v>0</v>
          </cell>
          <cell r="H53">
            <v>1114</v>
          </cell>
          <cell r="I53">
            <v>5459</v>
          </cell>
          <cell r="J53">
            <v>5643</v>
          </cell>
          <cell r="K53">
            <v>3279.7507822484499</v>
          </cell>
          <cell r="L53" t="str">
            <v>CCT</v>
          </cell>
          <cell r="M53">
            <v>543.00689664127799</v>
          </cell>
          <cell r="N53" t="str">
            <v>yes</v>
          </cell>
        </row>
        <row r="54">
          <cell r="A54">
            <v>7308</v>
          </cell>
          <cell r="B54" t="str">
            <v>Northern: Atlantis</v>
          </cell>
          <cell r="C54">
            <v>428.31071504144802</v>
          </cell>
          <cell r="D54">
            <v>2033</v>
          </cell>
          <cell r="E54">
            <v>2033</v>
          </cell>
          <cell r="F54">
            <v>0</v>
          </cell>
          <cell r="G54">
            <v>0</v>
          </cell>
          <cell r="H54">
            <v>2033</v>
          </cell>
          <cell r="I54">
            <v>6291</v>
          </cell>
          <cell r="J54">
            <v>6024</v>
          </cell>
          <cell r="K54">
            <v>4049.1477370615899</v>
          </cell>
          <cell r="L54" t="str">
            <v>CCT</v>
          </cell>
          <cell r="M54">
            <v>1248.33198175966</v>
          </cell>
          <cell r="N54" t="str">
            <v>yes</v>
          </cell>
        </row>
        <row r="55">
          <cell r="A55">
            <v>7020</v>
          </cell>
          <cell r="B55" t="str">
            <v>Northern: Atlantis</v>
          </cell>
          <cell r="C55">
            <v>1154.0429264019499</v>
          </cell>
          <cell r="D55">
            <v>1404</v>
          </cell>
          <cell r="E55">
            <v>1404</v>
          </cell>
          <cell r="F55">
            <v>0</v>
          </cell>
          <cell r="G55">
            <v>0</v>
          </cell>
          <cell r="H55">
            <v>1404</v>
          </cell>
          <cell r="I55">
            <v>5952</v>
          </cell>
          <cell r="J55">
            <v>6857</v>
          </cell>
          <cell r="K55">
            <v>4049.0083975418202</v>
          </cell>
          <cell r="L55" t="str">
            <v>CCT</v>
          </cell>
          <cell r="M55">
            <v>1396.1728393722301</v>
          </cell>
          <cell r="N55" t="str">
            <v>yes</v>
          </cell>
        </row>
        <row r="56">
          <cell r="A56">
            <v>7487</v>
          </cell>
          <cell r="B56" t="str">
            <v>Northern: Atlantis</v>
          </cell>
          <cell r="C56">
            <v>943.46825385220495</v>
          </cell>
          <cell r="D56">
            <v>2352</v>
          </cell>
          <cell r="E56">
            <v>2352</v>
          </cell>
          <cell r="F56">
            <v>0</v>
          </cell>
          <cell r="G56">
            <v>0</v>
          </cell>
          <cell r="H56">
            <v>2352</v>
          </cell>
          <cell r="I56">
            <v>5183</v>
          </cell>
          <cell r="J56">
            <v>6139</v>
          </cell>
          <cell r="K56">
            <v>3821.4760618400601</v>
          </cell>
          <cell r="L56" t="str">
            <v>CCT</v>
          </cell>
          <cell r="M56">
            <v>932.65261058101498</v>
          </cell>
          <cell r="N56" t="str">
            <v>yes</v>
          </cell>
        </row>
        <row r="57">
          <cell r="A57">
            <v>7326</v>
          </cell>
          <cell r="B57" t="str">
            <v>Northern: Atlantis</v>
          </cell>
          <cell r="C57">
            <v>1317.4906403689399</v>
          </cell>
          <cell r="D57">
            <v>2076</v>
          </cell>
          <cell r="E57">
            <v>2076</v>
          </cell>
          <cell r="F57">
            <v>0</v>
          </cell>
          <cell r="G57">
            <v>0</v>
          </cell>
          <cell r="H57">
            <v>2076</v>
          </cell>
          <cell r="I57">
            <v>4544</v>
          </cell>
          <cell r="J57">
            <v>1371</v>
          </cell>
          <cell r="K57">
            <v>2096.2337526742299</v>
          </cell>
          <cell r="L57" t="str">
            <v>Eskom</v>
          </cell>
          <cell r="M57">
            <v>1277.52961202661</v>
          </cell>
          <cell r="N57" t="str">
            <v>yes</v>
          </cell>
        </row>
        <row r="58">
          <cell r="A58">
            <v>7847</v>
          </cell>
          <cell r="B58" t="str">
            <v>Northern: Atlantis</v>
          </cell>
          <cell r="C58">
            <v>571.59564856886095</v>
          </cell>
          <cell r="D58">
            <v>1676</v>
          </cell>
          <cell r="E58">
            <v>1676</v>
          </cell>
          <cell r="F58">
            <v>0</v>
          </cell>
          <cell r="G58">
            <v>0</v>
          </cell>
          <cell r="H58">
            <v>1676</v>
          </cell>
          <cell r="I58">
            <v>4447</v>
          </cell>
          <cell r="J58">
            <v>1189</v>
          </cell>
          <cell r="K58">
            <v>1444.5306308372899</v>
          </cell>
          <cell r="L58" t="str">
            <v>Eskom</v>
          </cell>
          <cell r="M58">
            <v>499.07680678508802</v>
          </cell>
          <cell r="N58" t="str">
            <v>yes</v>
          </cell>
        </row>
        <row r="59">
          <cell r="A59">
            <v>7772</v>
          </cell>
          <cell r="B59" t="str">
            <v>Northern: Atlantis</v>
          </cell>
          <cell r="C59">
            <v>65.575017286839994</v>
          </cell>
          <cell r="D59">
            <v>2530</v>
          </cell>
          <cell r="E59">
            <v>2530</v>
          </cell>
          <cell r="F59">
            <v>0</v>
          </cell>
          <cell r="G59">
            <v>0</v>
          </cell>
          <cell r="H59">
            <v>2530</v>
          </cell>
          <cell r="I59">
            <v>5345</v>
          </cell>
          <cell r="J59">
            <v>2087</v>
          </cell>
          <cell r="K59">
            <v>2314.1712012327698</v>
          </cell>
          <cell r="L59" t="str">
            <v>Eskom</v>
          </cell>
          <cell r="M59">
            <v>251.79389242956699</v>
          </cell>
          <cell r="N59" t="str">
            <v>yes</v>
          </cell>
        </row>
        <row r="60">
          <cell r="A60">
            <v>7827</v>
          </cell>
          <cell r="B60" t="str">
            <v>Northern: Atlantis</v>
          </cell>
          <cell r="C60">
            <v>175.41898010325599</v>
          </cell>
          <cell r="D60">
            <v>3526</v>
          </cell>
          <cell r="E60">
            <v>2526</v>
          </cell>
          <cell r="F60">
            <v>1000</v>
          </cell>
          <cell r="G60">
            <v>16</v>
          </cell>
          <cell r="H60">
            <v>3846</v>
          </cell>
          <cell r="I60">
            <v>6324</v>
          </cell>
          <cell r="J60">
            <v>3066</v>
          </cell>
          <cell r="K60">
            <v>3306.3023389016498</v>
          </cell>
          <cell r="L60" t="str">
            <v>Eskom</v>
          </cell>
          <cell r="M60">
            <v>1230.89389060036</v>
          </cell>
          <cell r="N60" t="str">
            <v>yes</v>
          </cell>
        </row>
        <row r="61">
          <cell r="A61">
            <v>7091</v>
          </cell>
          <cell r="B61" t="str">
            <v>Northern: Atlantis</v>
          </cell>
          <cell r="C61">
            <v>406.96966290090899</v>
          </cell>
          <cell r="D61">
            <v>1223</v>
          </cell>
          <cell r="E61">
            <v>1223</v>
          </cell>
          <cell r="F61">
            <v>0</v>
          </cell>
          <cell r="G61">
            <v>0</v>
          </cell>
          <cell r="H61">
            <v>1223</v>
          </cell>
          <cell r="I61">
            <v>9283</v>
          </cell>
          <cell r="J61">
            <v>7693</v>
          </cell>
          <cell r="K61">
            <v>139.15617305923499</v>
          </cell>
          <cell r="L61" t="str">
            <v>CCT</v>
          </cell>
          <cell r="M61">
            <v>859.89911965210695</v>
          </cell>
          <cell r="N61" t="str">
            <v>yes</v>
          </cell>
        </row>
        <row r="62">
          <cell r="A62">
            <v>7281</v>
          </cell>
          <cell r="B62" t="str">
            <v>Northern: Atlantis</v>
          </cell>
          <cell r="C62">
            <v>1195.19499928546</v>
          </cell>
          <cell r="D62">
            <v>1983</v>
          </cell>
          <cell r="E62">
            <v>0</v>
          </cell>
          <cell r="F62">
            <v>1983</v>
          </cell>
          <cell r="G62">
            <v>23</v>
          </cell>
          <cell r="H62">
            <v>2443</v>
          </cell>
          <cell r="I62">
            <v>9496</v>
          </cell>
          <cell r="J62">
            <v>11430</v>
          </cell>
          <cell r="K62">
            <v>5448.7287763692302</v>
          </cell>
          <cell r="L62" t="str">
            <v>CCT</v>
          </cell>
          <cell r="M62">
            <v>1124.9841082170899</v>
          </cell>
          <cell r="N62" t="str">
            <v>yes</v>
          </cell>
        </row>
        <row r="63">
          <cell r="A63">
            <v>7204</v>
          </cell>
          <cell r="B63" t="str">
            <v>Northern: Atlantis</v>
          </cell>
          <cell r="C63">
            <v>1081.0074680370899</v>
          </cell>
          <cell r="D63">
            <v>1605</v>
          </cell>
          <cell r="E63">
            <v>605</v>
          </cell>
          <cell r="F63">
            <v>1000</v>
          </cell>
          <cell r="G63">
            <v>14</v>
          </cell>
          <cell r="H63">
            <v>1885</v>
          </cell>
          <cell r="I63">
            <v>8448</v>
          </cell>
          <cell r="J63">
            <v>10383</v>
          </cell>
          <cell r="K63">
            <v>4985.2545761933297</v>
          </cell>
          <cell r="L63" t="str">
            <v>CCT</v>
          </cell>
          <cell r="M63">
            <v>1115.3680227810401</v>
          </cell>
          <cell r="N63" t="str">
            <v>yes</v>
          </cell>
        </row>
        <row r="64">
          <cell r="A64">
            <v>7016</v>
          </cell>
          <cell r="B64" t="str">
            <v>Northern: Atlantis</v>
          </cell>
          <cell r="C64">
            <v>1166.7333976688301</v>
          </cell>
          <cell r="D64">
            <v>1767</v>
          </cell>
          <cell r="E64">
            <v>767</v>
          </cell>
          <cell r="F64">
            <v>1000</v>
          </cell>
          <cell r="G64">
            <v>2</v>
          </cell>
          <cell r="H64">
            <v>1807</v>
          </cell>
          <cell r="I64">
            <v>7447</v>
          </cell>
          <cell r="J64">
            <v>9381</v>
          </cell>
          <cell r="K64">
            <v>4589.1583307573201</v>
          </cell>
          <cell r="L64" t="str">
            <v>CCT</v>
          </cell>
          <cell r="M64">
            <v>487.837882938137</v>
          </cell>
          <cell r="N64" t="str">
            <v>no</v>
          </cell>
        </row>
        <row r="65">
          <cell r="A65">
            <v>7839</v>
          </cell>
          <cell r="B65" t="str">
            <v>Northern: Atlantis</v>
          </cell>
          <cell r="C65">
            <v>465.763903830728</v>
          </cell>
          <cell r="D65">
            <v>617</v>
          </cell>
          <cell r="E65">
            <v>617</v>
          </cell>
          <cell r="F65">
            <v>0</v>
          </cell>
          <cell r="G65">
            <v>0</v>
          </cell>
          <cell r="H65">
            <v>617</v>
          </cell>
          <cell r="I65">
            <v>1827</v>
          </cell>
          <cell r="J65">
            <v>4443</v>
          </cell>
          <cell r="K65">
            <v>1531.0869248336701</v>
          </cell>
          <cell r="L65" t="str">
            <v>CCT</v>
          </cell>
          <cell r="M65">
            <v>373.263828736074</v>
          </cell>
          <cell r="N65" t="str">
            <v>no</v>
          </cell>
        </row>
        <row r="66">
          <cell r="A66">
            <v>7799</v>
          </cell>
          <cell r="B66" t="str">
            <v>Northern: Atlantis</v>
          </cell>
          <cell r="C66">
            <v>738.91212265720105</v>
          </cell>
          <cell r="D66">
            <v>354</v>
          </cell>
          <cell r="E66">
            <v>0</v>
          </cell>
          <cell r="F66">
            <v>354</v>
          </cell>
          <cell r="G66">
            <v>4</v>
          </cell>
          <cell r="H66">
            <v>433.99999999999994</v>
          </cell>
          <cell r="I66">
            <v>2882</v>
          </cell>
          <cell r="J66">
            <v>5498</v>
          </cell>
          <cell r="K66">
            <v>1444.80329812379</v>
          </cell>
          <cell r="L66" t="str">
            <v>CCT</v>
          </cell>
          <cell r="M66">
            <v>346.32494036460997</v>
          </cell>
          <cell r="N66" t="str">
            <v>no</v>
          </cell>
        </row>
        <row r="67">
          <cell r="A67">
            <v>7280</v>
          </cell>
          <cell r="B67" t="str">
            <v>Northern: Atlantis</v>
          </cell>
          <cell r="C67">
            <v>899.88950122894903</v>
          </cell>
          <cell r="D67">
            <v>987</v>
          </cell>
          <cell r="E67">
            <v>0</v>
          </cell>
          <cell r="F67">
            <v>987</v>
          </cell>
          <cell r="G67">
            <v>7</v>
          </cell>
          <cell r="H67">
            <v>1127</v>
          </cell>
          <cell r="I67">
            <v>3669</v>
          </cell>
          <cell r="J67">
            <v>6284</v>
          </cell>
          <cell r="K67">
            <v>1957.21382864571</v>
          </cell>
          <cell r="L67" t="str">
            <v>CCT</v>
          </cell>
          <cell r="M67">
            <v>138.74056916363901</v>
          </cell>
          <cell r="N67" t="str">
            <v>no</v>
          </cell>
        </row>
        <row r="68">
          <cell r="A68">
            <v>7594</v>
          </cell>
          <cell r="B68" t="str">
            <v>Northern: Atlantis</v>
          </cell>
          <cell r="C68">
            <v>507.82138401497599</v>
          </cell>
          <cell r="D68">
            <v>332</v>
          </cell>
          <cell r="E68">
            <v>0</v>
          </cell>
          <cell r="F68">
            <v>332</v>
          </cell>
          <cell r="G68">
            <v>2</v>
          </cell>
          <cell r="H68">
            <v>372</v>
          </cell>
          <cell r="I68">
            <v>5019</v>
          </cell>
          <cell r="J68">
            <v>6626</v>
          </cell>
          <cell r="K68">
            <v>532.36578421440197</v>
          </cell>
          <cell r="L68" t="str">
            <v>CCT</v>
          </cell>
          <cell r="M68">
            <v>744.92608143016105</v>
          </cell>
          <cell r="N68" t="str">
            <v>no</v>
          </cell>
        </row>
        <row r="69">
          <cell r="A69">
            <v>7356</v>
          </cell>
          <cell r="B69" t="str">
            <v>Northern: Atlantis</v>
          </cell>
          <cell r="C69">
            <v>532.66211888928103</v>
          </cell>
          <cell r="D69">
            <v>641</v>
          </cell>
          <cell r="E69">
            <v>641</v>
          </cell>
          <cell r="F69">
            <v>0</v>
          </cell>
          <cell r="G69">
            <v>0</v>
          </cell>
          <cell r="H69">
            <v>641</v>
          </cell>
          <cell r="I69">
            <v>2274</v>
          </cell>
          <cell r="J69">
            <v>2880</v>
          </cell>
          <cell r="K69">
            <v>676.95462827304698</v>
          </cell>
          <cell r="L69" t="str">
            <v>CCT</v>
          </cell>
          <cell r="M69">
            <v>445.57297689018498</v>
          </cell>
          <cell r="N69" t="str">
            <v>yes</v>
          </cell>
        </row>
        <row r="70">
          <cell r="A70">
            <v>7746</v>
          </cell>
          <cell r="B70" t="str">
            <v>Northern: Atlantis</v>
          </cell>
          <cell r="C70">
            <v>1075.7242713125399</v>
          </cell>
          <cell r="D70">
            <v>649</v>
          </cell>
          <cell r="E70">
            <v>0</v>
          </cell>
          <cell r="F70">
            <v>649</v>
          </cell>
          <cell r="G70">
            <v>7</v>
          </cell>
          <cell r="H70">
            <v>789</v>
          </cell>
          <cell r="I70">
            <v>3293</v>
          </cell>
          <cell r="J70">
            <v>4900</v>
          </cell>
          <cell r="K70">
            <v>1599.4248104962601</v>
          </cell>
          <cell r="L70" t="str">
            <v>CCT</v>
          </cell>
          <cell r="M70">
            <v>252.00897695408599</v>
          </cell>
          <cell r="N70" t="str">
            <v>no</v>
          </cell>
        </row>
        <row r="71">
          <cell r="A71">
            <v>7338</v>
          </cell>
          <cell r="B71" t="str">
            <v>Northern: Atlantis</v>
          </cell>
          <cell r="C71">
            <v>238.081816403251</v>
          </cell>
          <cell r="D71">
            <v>317</v>
          </cell>
          <cell r="E71">
            <v>317</v>
          </cell>
          <cell r="F71">
            <v>0</v>
          </cell>
          <cell r="G71">
            <v>0</v>
          </cell>
          <cell r="H71">
            <v>317</v>
          </cell>
          <cell r="I71">
            <v>2673</v>
          </cell>
          <cell r="J71">
            <v>3280</v>
          </cell>
          <cell r="K71">
            <v>1304.63457162387</v>
          </cell>
          <cell r="L71" t="str">
            <v>CCT</v>
          </cell>
          <cell r="M71">
            <v>62.352508732005496</v>
          </cell>
          <cell r="N71" t="str">
            <v>yes</v>
          </cell>
        </row>
        <row r="72">
          <cell r="A72">
            <v>7555</v>
          </cell>
          <cell r="B72" t="str">
            <v>Northern: Atlantis</v>
          </cell>
          <cell r="C72">
            <v>188.93634883561199</v>
          </cell>
          <cell r="D72">
            <v>989</v>
          </cell>
          <cell r="E72">
            <v>0</v>
          </cell>
          <cell r="F72">
            <v>989</v>
          </cell>
          <cell r="G72">
            <v>7</v>
          </cell>
          <cell r="H72">
            <v>1129</v>
          </cell>
          <cell r="I72">
            <v>2530</v>
          </cell>
          <cell r="J72">
            <v>4388</v>
          </cell>
          <cell r="K72">
            <v>1561.07855712128</v>
          </cell>
          <cell r="L72" t="str">
            <v>CCT</v>
          </cell>
          <cell r="M72">
            <v>229.91805241212799</v>
          </cell>
          <cell r="N72" t="str">
            <v>no</v>
          </cell>
        </row>
        <row r="73">
          <cell r="A73">
            <v>7176</v>
          </cell>
          <cell r="B73" t="str">
            <v>Northern: Atlantis</v>
          </cell>
          <cell r="C73">
            <v>231.526768953567</v>
          </cell>
          <cell r="D73">
            <v>1615</v>
          </cell>
          <cell r="E73">
            <v>1615</v>
          </cell>
          <cell r="F73">
            <v>0</v>
          </cell>
          <cell r="G73">
            <v>0</v>
          </cell>
          <cell r="H73">
            <v>1615</v>
          </cell>
          <cell r="I73">
            <v>5571</v>
          </cell>
          <cell r="J73">
            <v>5702</v>
          </cell>
          <cell r="K73">
            <v>2075.7629408145399</v>
          </cell>
          <cell r="L73" t="str">
            <v>Eskom</v>
          </cell>
          <cell r="M73">
            <v>88.102825110646407</v>
          </cell>
          <cell r="N73" t="str">
            <v>no</v>
          </cell>
        </row>
        <row r="74">
          <cell r="A74">
            <v>7307</v>
          </cell>
          <cell r="B74" t="str">
            <v>Northern: Atlantis</v>
          </cell>
          <cell r="C74">
            <v>200.886317339312</v>
          </cell>
          <cell r="D74">
            <v>2601</v>
          </cell>
          <cell r="E74">
            <v>2601</v>
          </cell>
          <cell r="F74">
            <v>0</v>
          </cell>
          <cell r="G74">
            <v>0</v>
          </cell>
          <cell r="H74">
            <v>2601</v>
          </cell>
          <cell r="I74">
            <v>6562</v>
          </cell>
          <cell r="J74">
            <v>6692</v>
          </cell>
          <cell r="K74">
            <v>1653.4806275025401</v>
          </cell>
          <cell r="L74" t="str">
            <v>Eskom</v>
          </cell>
          <cell r="M74">
            <v>92.610473257126799</v>
          </cell>
          <cell r="N74" t="str">
            <v>no</v>
          </cell>
        </row>
        <row r="75">
          <cell r="A75">
            <v>7778</v>
          </cell>
          <cell r="B75" t="str">
            <v>Northern: Atlantis</v>
          </cell>
          <cell r="C75">
            <v>10826.7282425023</v>
          </cell>
          <cell r="D75">
            <v>1837</v>
          </cell>
          <cell r="E75">
            <v>1837</v>
          </cell>
          <cell r="F75">
            <v>0</v>
          </cell>
          <cell r="G75">
            <v>0</v>
          </cell>
          <cell r="H75">
            <v>1837</v>
          </cell>
          <cell r="I75">
            <v>17492</v>
          </cell>
          <cell r="J75">
            <v>19099</v>
          </cell>
          <cell r="K75">
            <v>11413.7825504749</v>
          </cell>
          <cell r="L75" t="str">
            <v>Eskom</v>
          </cell>
          <cell r="M75">
            <v>794.14525380720397</v>
          </cell>
          <cell r="N75" t="str">
            <v>no</v>
          </cell>
        </row>
        <row r="76">
          <cell r="A76">
            <v>7457</v>
          </cell>
          <cell r="B76" t="str">
            <v>Northern: Atlantis</v>
          </cell>
          <cell r="C76">
            <v>11327.2217444909</v>
          </cell>
          <cell r="D76">
            <v>979</v>
          </cell>
          <cell r="E76">
            <v>979</v>
          </cell>
          <cell r="F76">
            <v>0</v>
          </cell>
          <cell r="G76">
            <v>0</v>
          </cell>
          <cell r="H76">
            <v>979</v>
          </cell>
          <cell r="I76">
            <v>18342</v>
          </cell>
          <cell r="J76">
            <v>19949</v>
          </cell>
          <cell r="K76">
            <v>12293.936307222401</v>
          </cell>
          <cell r="L76" t="str">
            <v>Eskom</v>
          </cell>
          <cell r="M76">
            <v>352.77988534013002</v>
          </cell>
          <cell r="N76" t="str">
            <v>no</v>
          </cell>
        </row>
        <row r="77">
          <cell r="A77">
            <v>7675</v>
          </cell>
          <cell r="B77" t="str">
            <v>Northern: Atlantis</v>
          </cell>
          <cell r="C77">
            <v>10020.4280713265</v>
          </cell>
          <cell r="D77">
            <v>1738</v>
          </cell>
          <cell r="E77">
            <v>1738</v>
          </cell>
          <cell r="F77">
            <v>0</v>
          </cell>
          <cell r="G77">
            <v>0</v>
          </cell>
          <cell r="H77">
            <v>1738</v>
          </cell>
          <cell r="I77">
            <v>16932</v>
          </cell>
          <cell r="J77">
            <v>18539</v>
          </cell>
          <cell r="K77">
            <v>11146.7322635045</v>
          </cell>
          <cell r="L77" t="str">
            <v>CCT</v>
          </cell>
          <cell r="M77">
            <v>208.16765804472001</v>
          </cell>
          <cell r="N77" t="str">
            <v>no</v>
          </cell>
        </row>
        <row r="78">
          <cell r="A78">
            <v>7690</v>
          </cell>
          <cell r="B78" t="str">
            <v>Northern: Atlantis</v>
          </cell>
          <cell r="C78">
            <v>10660.9877940801</v>
          </cell>
          <cell r="D78">
            <v>778</v>
          </cell>
          <cell r="E78">
            <v>778</v>
          </cell>
          <cell r="F78">
            <v>0</v>
          </cell>
          <cell r="G78">
            <v>0</v>
          </cell>
          <cell r="H78">
            <v>778</v>
          </cell>
          <cell r="I78">
            <v>18134</v>
          </cell>
          <cell r="J78">
            <v>19741</v>
          </cell>
          <cell r="K78">
            <v>11446.1747635843</v>
          </cell>
          <cell r="L78" t="str">
            <v>CCT</v>
          </cell>
          <cell r="M78">
            <v>505.62689414571503</v>
          </cell>
          <cell r="N78" t="str">
            <v>no</v>
          </cell>
        </row>
        <row r="79">
          <cell r="A79">
            <v>7738</v>
          </cell>
          <cell r="B79" t="str">
            <v>Northern: Atlantis</v>
          </cell>
          <cell r="C79">
            <v>7238.4299152845597</v>
          </cell>
          <cell r="D79">
            <v>992</v>
          </cell>
          <cell r="E79">
            <v>992</v>
          </cell>
          <cell r="F79">
            <v>0</v>
          </cell>
          <cell r="G79">
            <v>0</v>
          </cell>
          <cell r="H79">
            <v>992</v>
          </cell>
          <cell r="I79">
            <v>20051</v>
          </cell>
          <cell r="J79">
            <v>18870</v>
          </cell>
          <cell r="K79">
            <v>11213.879004983</v>
          </cell>
          <cell r="L79" t="str">
            <v>Eskom</v>
          </cell>
          <cell r="M79">
            <v>57.067317840644399</v>
          </cell>
          <cell r="N79" t="str">
            <v>no</v>
          </cell>
        </row>
        <row r="80">
          <cell r="A80">
            <v>7145</v>
          </cell>
          <cell r="B80" t="str">
            <v>Northern: Atlantis</v>
          </cell>
          <cell r="C80">
            <v>383.46213100186901</v>
          </cell>
          <cell r="D80">
            <v>613</v>
          </cell>
          <cell r="E80">
            <v>613</v>
          </cell>
          <cell r="F80">
            <v>0</v>
          </cell>
          <cell r="G80">
            <v>0</v>
          </cell>
          <cell r="H80">
            <v>613</v>
          </cell>
          <cell r="I80">
            <v>2676</v>
          </cell>
          <cell r="J80">
            <v>2807</v>
          </cell>
          <cell r="K80">
            <v>1742.76276461732</v>
          </cell>
          <cell r="L80" t="str">
            <v>Eskom</v>
          </cell>
          <cell r="M80">
            <v>39.949813988176601</v>
          </cell>
          <cell r="N80" t="str">
            <v>no</v>
          </cell>
        </row>
        <row r="81">
          <cell r="A81">
            <v>7691</v>
          </cell>
          <cell r="B81" t="str">
            <v>Northern: Atlantis</v>
          </cell>
          <cell r="C81">
            <v>107.772627662118</v>
          </cell>
          <cell r="D81">
            <v>233</v>
          </cell>
          <cell r="E81">
            <v>0</v>
          </cell>
          <cell r="F81">
            <v>233</v>
          </cell>
          <cell r="G81">
            <v>1</v>
          </cell>
          <cell r="H81">
            <v>253</v>
          </cell>
          <cell r="I81">
            <v>1679</v>
          </cell>
          <cell r="J81">
            <v>1810</v>
          </cell>
          <cell r="K81">
            <v>1131.8094574479801</v>
          </cell>
          <cell r="L81" t="str">
            <v>Eskom</v>
          </cell>
          <cell r="M81">
            <v>51.676503432712998</v>
          </cell>
          <cell r="N81" t="str">
            <v>no</v>
          </cell>
        </row>
        <row r="82">
          <cell r="A82">
            <v>7749</v>
          </cell>
          <cell r="B82" t="str">
            <v>Northern: Atlantis</v>
          </cell>
          <cell r="C82">
            <v>84.927863050068893</v>
          </cell>
          <cell r="D82">
            <v>437</v>
          </cell>
          <cell r="E82">
            <v>437</v>
          </cell>
          <cell r="F82">
            <v>0</v>
          </cell>
          <cell r="G82">
            <v>0</v>
          </cell>
          <cell r="H82">
            <v>437</v>
          </cell>
          <cell r="I82">
            <v>2742</v>
          </cell>
          <cell r="J82">
            <v>2873</v>
          </cell>
          <cell r="K82">
            <v>1234.81304014036</v>
          </cell>
          <cell r="L82" t="str">
            <v>Eskom</v>
          </cell>
          <cell r="M82">
            <v>150.01962166144801</v>
          </cell>
          <cell r="N82" t="str">
            <v>no</v>
          </cell>
        </row>
        <row r="83">
          <cell r="A83">
            <v>7148</v>
          </cell>
          <cell r="B83" t="str">
            <v>Northern: Atlantis</v>
          </cell>
          <cell r="C83">
            <v>3603.8190340258898</v>
          </cell>
          <cell r="D83">
            <v>3012</v>
          </cell>
          <cell r="E83">
            <v>1012</v>
          </cell>
          <cell r="F83">
            <v>2000</v>
          </cell>
          <cell r="G83">
            <v>9</v>
          </cell>
          <cell r="H83">
            <v>3192</v>
          </cell>
          <cell r="I83">
            <v>16786</v>
          </cell>
          <cell r="J83">
            <v>14808</v>
          </cell>
          <cell r="K83">
            <v>7230.2375558303602</v>
          </cell>
          <cell r="L83" t="str">
            <v>Eskom</v>
          </cell>
          <cell r="M83">
            <v>470.29548684832901</v>
          </cell>
          <cell r="N83" t="str">
            <v>yes</v>
          </cell>
        </row>
        <row r="84">
          <cell r="A84">
            <v>7475</v>
          </cell>
          <cell r="B84" t="str">
            <v>Northern: Atlantis</v>
          </cell>
          <cell r="C84">
            <v>4265.6024938353703</v>
          </cell>
          <cell r="D84">
            <v>2821</v>
          </cell>
          <cell r="E84">
            <v>0</v>
          </cell>
          <cell r="F84">
            <v>2821</v>
          </cell>
          <cell r="G84">
            <v>11</v>
          </cell>
          <cell r="H84">
            <v>3041</v>
          </cell>
          <cell r="I84">
            <v>17542</v>
          </cell>
          <cell r="J84">
            <v>15563</v>
          </cell>
          <cell r="K84">
            <v>7409.6587990217904</v>
          </cell>
          <cell r="L84" t="str">
            <v>Eskom</v>
          </cell>
          <cell r="M84">
            <v>1428.9229757763801</v>
          </cell>
          <cell r="N84" t="str">
            <v>yes</v>
          </cell>
        </row>
        <row r="85">
          <cell r="A85">
            <v>7906</v>
          </cell>
          <cell r="B85" t="str">
            <v>Northern: Atlantis</v>
          </cell>
          <cell r="C85">
            <v>4454.1385956520498</v>
          </cell>
          <cell r="D85">
            <v>2013</v>
          </cell>
          <cell r="E85">
            <v>1013</v>
          </cell>
          <cell r="F85">
            <v>1000</v>
          </cell>
          <cell r="G85">
            <v>9</v>
          </cell>
          <cell r="H85">
            <v>2193</v>
          </cell>
          <cell r="I85">
            <v>18210</v>
          </cell>
          <cell r="J85">
            <v>16231</v>
          </cell>
          <cell r="K85">
            <v>8224.6593800019891</v>
          </cell>
          <cell r="L85" t="str">
            <v>Eskom</v>
          </cell>
          <cell r="M85">
            <v>670.65287019171296</v>
          </cell>
          <cell r="N85" t="str">
            <v>yes</v>
          </cell>
        </row>
        <row r="86">
          <cell r="A86">
            <v>7389</v>
          </cell>
          <cell r="B86" t="str">
            <v>Northern: Atlantis</v>
          </cell>
          <cell r="C86">
            <v>5004.7181373864096</v>
          </cell>
          <cell r="D86">
            <v>2281</v>
          </cell>
          <cell r="E86">
            <v>1281</v>
          </cell>
          <cell r="F86">
            <v>1000</v>
          </cell>
          <cell r="G86">
            <v>7</v>
          </cell>
          <cell r="H86">
            <v>2421</v>
          </cell>
          <cell r="I86">
            <v>18417</v>
          </cell>
          <cell r="J86">
            <v>21348</v>
          </cell>
          <cell r="K86">
            <v>8382.8235291717701</v>
          </cell>
          <cell r="L86" t="str">
            <v>Eskom</v>
          </cell>
          <cell r="M86">
            <v>1176.2420967937501</v>
          </cell>
          <cell r="N86" t="str">
            <v>yes</v>
          </cell>
        </row>
        <row r="87">
          <cell r="A87">
            <v>7157</v>
          </cell>
          <cell r="B87" t="str">
            <v>Northern: Atlantis</v>
          </cell>
          <cell r="C87">
            <v>6288.3247875341804</v>
          </cell>
          <cell r="D87">
            <v>77</v>
          </cell>
          <cell r="E87">
            <v>77</v>
          </cell>
          <cell r="F87">
            <v>0</v>
          </cell>
          <cell r="G87">
            <v>0</v>
          </cell>
          <cell r="H87">
            <v>77</v>
          </cell>
          <cell r="I87">
            <v>19697</v>
          </cell>
          <cell r="J87">
            <v>17719</v>
          </cell>
          <cell r="K87">
            <v>10216.7703081446</v>
          </cell>
          <cell r="L87" t="str">
            <v>Eskom</v>
          </cell>
          <cell r="M87">
            <v>62.226258280211397</v>
          </cell>
          <cell r="N87" t="str">
            <v>no</v>
          </cell>
        </row>
        <row r="88">
          <cell r="A88">
            <v>7194</v>
          </cell>
          <cell r="B88" t="str">
            <v>Northern: Atlantis</v>
          </cell>
          <cell r="C88">
            <v>1194.5665088783501</v>
          </cell>
          <cell r="D88">
            <v>1377</v>
          </cell>
          <cell r="E88">
            <v>1377</v>
          </cell>
          <cell r="F88">
            <v>0</v>
          </cell>
          <cell r="G88">
            <v>0</v>
          </cell>
          <cell r="H88">
            <v>1377</v>
          </cell>
          <cell r="I88">
            <v>3662</v>
          </cell>
          <cell r="J88">
            <v>3793</v>
          </cell>
          <cell r="K88">
            <v>2606.4250346795802</v>
          </cell>
          <cell r="L88" t="str">
            <v>Eskom</v>
          </cell>
          <cell r="M88">
            <v>40.479235092681201</v>
          </cell>
          <cell r="N88" t="str">
            <v>no</v>
          </cell>
        </row>
        <row r="89">
          <cell r="A89">
            <v>7752</v>
          </cell>
          <cell r="B89" t="str">
            <v>Northern: Atlantis</v>
          </cell>
          <cell r="C89">
            <v>1582.06254022395</v>
          </cell>
          <cell r="D89">
            <v>973</v>
          </cell>
          <cell r="E89">
            <v>973</v>
          </cell>
          <cell r="F89">
            <v>0</v>
          </cell>
          <cell r="G89">
            <v>0</v>
          </cell>
          <cell r="H89">
            <v>973</v>
          </cell>
          <cell r="I89">
            <v>5410</v>
          </cell>
          <cell r="J89">
            <v>12419</v>
          </cell>
          <cell r="K89">
            <v>2321.9458762772801</v>
          </cell>
          <cell r="L89" t="str">
            <v>Eskom</v>
          </cell>
          <cell r="M89">
            <v>1506.5766203068999</v>
          </cell>
          <cell r="N89" t="str">
            <v>no</v>
          </cell>
        </row>
        <row r="90">
          <cell r="A90">
            <v>7525</v>
          </cell>
          <cell r="B90" t="str">
            <v>Northern: Atlantis</v>
          </cell>
          <cell r="C90">
            <v>1436.9269354378</v>
          </cell>
          <cell r="D90">
            <v>1945</v>
          </cell>
          <cell r="E90">
            <v>1945</v>
          </cell>
          <cell r="F90">
            <v>0</v>
          </cell>
          <cell r="G90">
            <v>0</v>
          </cell>
          <cell r="H90">
            <v>1945</v>
          </cell>
          <cell r="I90">
            <v>6037</v>
          </cell>
          <cell r="J90">
            <v>13047</v>
          </cell>
          <cell r="K90">
            <v>2821.4689895454899</v>
          </cell>
          <cell r="L90" t="str">
            <v>Eskom</v>
          </cell>
          <cell r="M90">
            <v>2134.0383593848601</v>
          </cell>
          <cell r="N90" t="str">
            <v>no</v>
          </cell>
        </row>
        <row r="91">
          <cell r="A91">
            <v>7274</v>
          </cell>
          <cell r="B91" t="str">
            <v>Northern: Atlantis</v>
          </cell>
          <cell r="C91">
            <v>920.24456908529999</v>
          </cell>
          <cell r="D91">
            <v>1140</v>
          </cell>
          <cell r="E91">
            <v>1140</v>
          </cell>
          <cell r="F91">
            <v>0</v>
          </cell>
          <cell r="G91">
            <v>0</v>
          </cell>
          <cell r="H91">
            <v>1140</v>
          </cell>
          <cell r="I91">
            <v>5392</v>
          </cell>
          <cell r="J91">
            <v>10443</v>
          </cell>
          <cell r="K91">
            <v>3280.5716050432202</v>
          </cell>
          <cell r="L91" t="str">
            <v>Eskom</v>
          </cell>
          <cell r="M91">
            <v>1936.22173929169</v>
          </cell>
          <cell r="N91" t="str">
            <v>no</v>
          </cell>
        </row>
        <row r="92">
          <cell r="A92">
            <v>7332</v>
          </cell>
          <cell r="B92" t="str">
            <v>Northern: Atlantis</v>
          </cell>
          <cell r="C92">
            <v>417.91421504771699</v>
          </cell>
          <cell r="D92">
            <v>1946</v>
          </cell>
          <cell r="E92">
            <v>946</v>
          </cell>
          <cell r="F92">
            <v>1000</v>
          </cell>
          <cell r="G92">
            <v>9</v>
          </cell>
          <cell r="H92">
            <v>2126</v>
          </cell>
          <cell r="I92">
            <v>4156</v>
          </cell>
          <cell r="J92">
            <v>9164</v>
          </cell>
          <cell r="K92">
            <v>3310.29461754452</v>
          </cell>
          <cell r="L92" t="str">
            <v>Eskom</v>
          </cell>
          <cell r="M92">
            <v>267.18693131402199</v>
          </cell>
          <cell r="N92" t="str">
            <v>no</v>
          </cell>
        </row>
        <row r="93">
          <cell r="A93">
            <v>7489</v>
          </cell>
          <cell r="B93" t="str">
            <v>Northern: Atlantis</v>
          </cell>
          <cell r="C93">
            <v>1001.01877350631</v>
          </cell>
          <cell r="D93">
            <v>2781</v>
          </cell>
          <cell r="E93">
            <v>1781</v>
          </cell>
          <cell r="F93">
            <v>1000</v>
          </cell>
          <cell r="G93">
            <v>3</v>
          </cell>
          <cell r="H93">
            <v>2841</v>
          </cell>
          <cell r="I93">
            <v>4809</v>
          </cell>
          <cell r="J93">
            <v>9817</v>
          </cell>
          <cell r="K93">
            <v>3688.8736032706202</v>
          </cell>
          <cell r="L93" t="str">
            <v>Eskom</v>
          </cell>
          <cell r="M93">
            <v>130.83798274424299</v>
          </cell>
          <cell r="N93" t="str">
            <v>no</v>
          </cell>
        </row>
        <row r="94">
          <cell r="A94">
            <v>7233</v>
          </cell>
          <cell r="B94" t="str">
            <v>Northern: Atlantis</v>
          </cell>
          <cell r="C94">
            <v>601.90449232612696</v>
          </cell>
          <cell r="D94">
            <v>2057</v>
          </cell>
          <cell r="E94">
            <v>2057</v>
          </cell>
          <cell r="F94">
            <v>0</v>
          </cell>
          <cell r="G94">
            <v>0</v>
          </cell>
          <cell r="H94">
            <v>2057</v>
          </cell>
          <cell r="I94">
            <v>7666</v>
          </cell>
          <cell r="J94">
            <v>12674</v>
          </cell>
          <cell r="K94">
            <v>3651.2196130090101</v>
          </cell>
          <cell r="L94" t="str">
            <v>Eskom</v>
          </cell>
          <cell r="M94">
            <v>2632.0445735114799</v>
          </cell>
          <cell r="N94" t="str">
            <v>no</v>
          </cell>
        </row>
        <row r="95">
          <cell r="A95">
            <v>7064</v>
          </cell>
          <cell r="B95" t="str">
            <v>Northern: Atlantis</v>
          </cell>
          <cell r="C95">
            <v>1292.1896321054101</v>
          </cell>
          <cell r="D95">
            <v>2707</v>
          </cell>
          <cell r="E95">
            <v>1707</v>
          </cell>
          <cell r="F95">
            <v>1000</v>
          </cell>
          <cell r="G95">
            <v>9</v>
          </cell>
          <cell r="H95">
            <v>2887</v>
          </cell>
          <cell r="I95">
            <v>5217</v>
          </cell>
          <cell r="J95">
            <v>10225</v>
          </cell>
          <cell r="K95">
            <v>4286.0007773973202</v>
          </cell>
          <cell r="L95" t="str">
            <v>Eskom</v>
          </cell>
          <cell r="M95">
            <v>339.05171312722598</v>
          </cell>
          <cell r="N95" t="str">
            <v>no</v>
          </cell>
        </row>
        <row r="96">
          <cell r="A96">
            <v>7130</v>
          </cell>
          <cell r="B96" t="str">
            <v>Northern: Atlantis</v>
          </cell>
          <cell r="C96">
            <v>1898.89272775885</v>
          </cell>
          <cell r="D96">
            <v>3358</v>
          </cell>
          <cell r="E96">
            <v>1358</v>
          </cell>
          <cell r="F96">
            <v>2000</v>
          </cell>
          <cell r="G96">
            <v>19</v>
          </cell>
          <cell r="H96">
            <v>3540.2135623730951</v>
          </cell>
          <cell r="I96">
            <v>5552</v>
          </cell>
          <cell r="J96">
            <v>10560</v>
          </cell>
          <cell r="K96">
            <v>4584.7072610814503</v>
          </cell>
          <cell r="L96" t="str">
            <v>Eskom</v>
          </cell>
          <cell r="M96">
            <v>1039.7461374401</v>
          </cell>
          <cell r="N96" t="str">
            <v>no</v>
          </cell>
        </row>
        <row r="97">
          <cell r="A97">
            <v>7597</v>
          </cell>
          <cell r="B97" t="str">
            <v>Northern: Atlantis</v>
          </cell>
          <cell r="C97">
            <v>1651.4529256019</v>
          </cell>
          <cell r="D97">
            <v>3699</v>
          </cell>
          <cell r="E97">
            <v>2699</v>
          </cell>
          <cell r="F97">
            <v>1000</v>
          </cell>
          <cell r="G97">
            <v>4</v>
          </cell>
          <cell r="H97">
            <v>3779</v>
          </cell>
          <cell r="I97">
            <v>6450</v>
          </cell>
          <cell r="J97">
            <v>10391</v>
          </cell>
          <cell r="K97">
            <v>4272.8826883930697</v>
          </cell>
          <cell r="L97" t="str">
            <v>Eskom</v>
          </cell>
          <cell r="M97">
            <v>459.23174206963</v>
          </cell>
          <cell r="N97" t="str">
            <v>no</v>
          </cell>
        </row>
        <row r="98">
          <cell r="A98">
            <v>7108</v>
          </cell>
          <cell r="B98" t="str">
            <v>Northern: Atlantis</v>
          </cell>
          <cell r="C98">
            <v>2404.7051323466399</v>
          </cell>
          <cell r="D98">
            <v>4647</v>
          </cell>
          <cell r="E98">
            <v>4000</v>
          </cell>
          <cell r="F98">
            <v>647</v>
          </cell>
          <cell r="G98">
            <v>2</v>
          </cell>
          <cell r="H98">
            <v>4687</v>
          </cell>
          <cell r="I98">
            <v>7606</v>
          </cell>
          <cell r="J98">
            <v>9561</v>
          </cell>
          <cell r="K98">
            <v>4990.7178319888599</v>
          </cell>
          <cell r="L98" t="str">
            <v>Eskom</v>
          </cell>
          <cell r="M98">
            <v>371.26753503474498</v>
          </cell>
          <cell r="N98" t="str">
            <v>no</v>
          </cell>
        </row>
        <row r="99">
          <cell r="A99">
            <v>7743</v>
          </cell>
          <cell r="B99" t="str">
            <v>Northern: Atlantis</v>
          </cell>
          <cell r="C99">
            <v>3292.0991385229299</v>
          </cell>
          <cell r="D99">
            <v>5310</v>
          </cell>
          <cell r="E99">
            <v>2310</v>
          </cell>
          <cell r="F99">
            <v>3000</v>
          </cell>
          <cell r="G99">
            <v>66</v>
          </cell>
          <cell r="H99">
            <v>5898.2135623730956</v>
          </cell>
          <cell r="I99">
            <v>8385</v>
          </cell>
          <cell r="J99">
            <v>10340</v>
          </cell>
          <cell r="K99">
            <v>5792.8406173037702</v>
          </cell>
          <cell r="L99" t="str">
            <v>Eskom</v>
          </cell>
          <cell r="M99">
            <v>325.384884974079</v>
          </cell>
          <cell r="N99" t="str">
            <v>no</v>
          </cell>
        </row>
        <row r="100">
          <cell r="A100">
            <v>7868</v>
          </cell>
          <cell r="B100" t="str">
            <v>Northern: Atlantis</v>
          </cell>
          <cell r="C100">
            <v>4025.2603176653301</v>
          </cell>
          <cell r="D100">
            <v>4495</v>
          </cell>
          <cell r="E100">
            <v>3495</v>
          </cell>
          <cell r="F100">
            <v>1000</v>
          </cell>
          <cell r="G100">
            <v>115</v>
          </cell>
          <cell r="H100">
            <v>4510.2135623730956</v>
          </cell>
          <cell r="I100">
            <v>10099</v>
          </cell>
          <cell r="J100">
            <v>12054</v>
          </cell>
          <cell r="K100">
            <v>5293.1192667639298</v>
          </cell>
          <cell r="L100" t="str">
            <v>CCT</v>
          </cell>
          <cell r="M100">
            <v>990.41392939064201</v>
          </cell>
          <cell r="N100" t="str">
            <v>no</v>
          </cell>
        </row>
        <row r="101">
          <cell r="A101">
            <v>7532</v>
          </cell>
          <cell r="B101" t="str">
            <v>Northern: Atlantis</v>
          </cell>
          <cell r="C101">
            <v>4696.6302623209704</v>
          </cell>
          <cell r="D101">
            <v>3694</v>
          </cell>
          <cell r="E101">
            <v>2694</v>
          </cell>
          <cell r="F101">
            <v>1000</v>
          </cell>
          <cell r="G101">
            <v>81</v>
          </cell>
          <cell r="H101">
            <v>3700.2135623730951</v>
          </cell>
          <cell r="I101">
            <v>10875</v>
          </cell>
          <cell r="J101">
            <v>12829</v>
          </cell>
          <cell r="K101">
            <v>4820.9445095648998</v>
          </cell>
          <cell r="L101" t="str">
            <v>CCT</v>
          </cell>
          <cell r="M101">
            <v>1642.11300556438</v>
          </cell>
          <cell r="N101" t="str">
            <v>no</v>
          </cell>
        </row>
        <row r="102">
          <cell r="A102">
            <v>7701</v>
          </cell>
          <cell r="B102" t="str">
            <v>Northern: Atlantis</v>
          </cell>
          <cell r="C102">
            <v>2409.1860862610101</v>
          </cell>
          <cell r="D102">
            <v>4150</v>
          </cell>
          <cell r="E102">
            <v>3000</v>
          </cell>
          <cell r="F102">
            <v>1150</v>
          </cell>
          <cell r="G102">
            <v>10</v>
          </cell>
          <cell r="H102">
            <v>4255.2135623730956</v>
          </cell>
          <cell r="I102">
            <v>7642</v>
          </cell>
          <cell r="J102">
            <v>11120</v>
          </cell>
          <cell r="K102">
            <v>5066.48583119261</v>
          </cell>
          <cell r="L102" t="str">
            <v>Eskom</v>
          </cell>
          <cell r="M102">
            <v>1419.65448474748</v>
          </cell>
          <cell r="N102" t="str">
            <v>no</v>
          </cell>
        </row>
        <row r="103">
          <cell r="A103">
            <v>7417</v>
          </cell>
          <cell r="B103" t="str">
            <v>Northern: Atlantis</v>
          </cell>
          <cell r="C103">
            <v>3162.6826598367002</v>
          </cell>
          <cell r="D103">
            <v>5017</v>
          </cell>
          <cell r="E103">
            <v>4000</v>
          </cell>
          <cell r="F103">
            <v>1017</v>
          </cell>
          <cell r="G103">
            <v>2</v>
          </cell>
          <cell r="H103">
            <v>5057</v>
          </cell>
          <cell r="I103">
            <v>9149</v>
          </cell>
          <cell r="J103">
            <v>11103</v>
          </cell>
          <cell r="K103">
            <v>5684.9816787249001</v>
          </cell>
          <cell r="L103" t="str">
            <v>Eskom</v>
          </cell>
          <cell r="M103">
            <v>1088.85881785579</v>
          </cell>
          <cell r="N103" t="str">
            <v>no</v>
          </cell>
        </row>
        <row r="104">
          <cell r="A104">
            <v>7439</v>
          </cell>
          <cell r="B104" t="str">
            <v>Northern: Atlantis</v>
          </cell>
          <cell r="C104">
            <v>3797.8193407471199</v>
          </cell>
          <cell r="D104">
            <v>5886</v>
          </cell>
          <cell r="E104">
            <v>2886</v>
          </cell>
          <cell r="F104">
            <v>3000</v>
          </cell>
          <cell r="G104">
            <v>119</v>
          </cell>
          <cell r="H104">
            <v>6101.2135623730956</v>
          </cell>
          <cell r="I104">
            <v>9034</v>
          </cell>
          <cell r="J104">
            <v>10988</v>
          </cell>
          <cell r="K104">
            <v>6400.6839186442103</v>
          </cell>
          <cell r="L104" t="str">
            <v>Eskom</v>
          </cell>
          <cell r="M104">
            <v>356.21347131927803</v>
          </cell>
          <cell r="N104" t="str">
            <v>no</v>
          </cell>
        </row>
        <row r="105">
          <cell r="A105">
            <v>7146</v>
          </cell>
          <cell r="B105" t="str">
            <v>Northern: Atlantis</v>
          </cell>
          <cell r="C105">
            <v>4634.5163438850996</v>
          </cell>
          <cell r="D105">
            <v>5106</v>
          </cell>
          <cell r="E105">
            <v>3106</v>
          </cell>
          <cell r="F105">
            <v>2000</v>
          </cell>
          <cell r="G105">
            <v>265</v>
          </cell>
          <cell r="H105">
            <v>6728.2135623730956</v>
          </cell>
          <cell r="I105">
            <v>9630</v>
          </cell>
          <cell r="J105">
            <v>11584</v>
          </cell>
          <cell r="K105">
            <v>6155.4060615253002</v>
          </cell>
          <cell r="L105" t="str">
            <v>CCT</v>
          </cell>
          <cell r="M105">
            <v>286.88692039734298</v>
          </cell>
          <cell r="N105" t="str">
            <v>no</v>
          </cell>
        </row>
        <row r="106">
          <cell r="A106">
            <v>7051</v>
          </cell>
          <cell r="B106" t="str">
            <v>Northern: Atlantis</v>
          </cell>
          <cell r="C106">
            <v>5811.9757150442802</v>
          </cell>
          <cell r="D106">
            <v>4360</v>
          </cell>
          <cell r="E106">
            <v>3360</v>
          </cell>
          <cell r="F106">
            <v>1000</v>
          </cell>
          <cell r="G106">
            <v>126</v>
          </cell>
          <cell r="H106">
            <v>4360.2135623730956</v>
          </cell>
          <cell r="I106">
            <v>10707</v>
          </cell>
          <cell r="J106">
            <v>12661</v>
          </cell>
          <cell r="K106">
            <v>5754.42596393236</v>
          </cell>
          <cell r="L106" t="str">
            <v>CCT</v>
          </cell>
          <cell r="M106">
            <v>1274.8517680062901</v>
          </cell>
          <cell r="N106" t="str">
            <v>no</v>
          </cell>
        </row>
        <row r="107">
          <cell r="A107">
            <v>7394</v>
          </cell>
          <cell r="B107" t="str">
            <v>Northern: Atlantis</v>
          </cell>
          <cell r="C107">
            <v>4665.4162403930604</v>
          </cell>
          <cell r="D107">
            <v>2946</v>
          </cell>
          <cell r="E107">
            <v>2946</v>
          </cell>
          <cell r="F107">
            <v>0</v>
          </cell>
          <cell r="G107">
            <v>0</v>
          </cell>
          <cell r="H107">
            <v>2946</v>
          </cell>
          <cell r="I107">
            <v>17100</v>
          </cell>
          <cell r="J107">
            <v>8392</v>
          </cell>
          <cell r="K107">
            <v>4523.9253263421897</v>
          </cell>
          <cell r="L107" t="str">
            <v>CCT</v>
          </cell>
          <cell r="M107">
            <v>1178.8872933236801</v>
          </cell>
          <cell r="N107" t="str">
            <v>yes</v>
          </cell>
        </row>
        <row r="108">
          <cell r="A108">
            <v>7163</v>
          </cell>
          <cell r="B108" t="str">
            <v>Northern: Atlantis</v>
          </cell>
          <cell r="C108">
            <v>3669.0952138616899</v>
          </cell>
          <cell r="D108">
            <v>2293</v>
          </cell>
          <cell r="E108">
            <v>1000</v>
          </cell>
          <cell r="F108">
            <v>1293</v>
          </cell>
          <cell r="G108">
            <v>5</v>
          </cell>
          <cell r="H108">
            <v>2314.2135623730951</v>
          </cell>
          <cell r="I108">
            <v>15907</v>
          </cell>
          <cell r="J108">
            <v>7199</v>
          </cell>
          <cell r="K108">
            <v>4437.3747592733798</v>
          </cell>
          <cell r="L108" t="str">
            <v>CCT</v>
          </cell>
          <cell r="M108">
            <v>361.31820172461801</v>
          </cell>
          <cell r="N108" t="str">
            <v>yes</v>
          </cell>
        </row>
        <row r="109">
          <cell r="A109">
            <v>7143</v>
          </cell>
          <cell r="B109" t="str">
            <v>Northern: Atlantis</v>
          </cell>
          <cell r="C109">
            <v>2675.5206376595202</v>
          </cell>
          <cell r="D109">
            <v>1759</v>
          </cell>
          <cell r="E109">
            <v>1759</v>
          </cell>
          <cell r="F109">
            <v>0</v>
          </cell>
          <cell r="G109">
            <v>0</v>
          </cell>
          <cell r="H109">
            <v>1759</v>
          </cell>
          <cell r="I109">
            <v>15643</v>
          </cell>
          <cell r="J109">
            <v>6934</v>
          </cell>
          <cell r="K109">
            <v>4350.9392502296396</v>
          </cell>
          <cell r="L109" t="str">
            <v>Eskom</v>
          </cell>
          <cell r="M109">
            <v>518.51604258337704</v>
          </cell>
          <cell r="N109" t="str">
            <v>yes</v>
          </cell>
        </row>
        <row r="110">
          <cell r="A110">
            <v>7369</v>
          </cell>
          <cell r="B110" t="str">
            <v>Northern: Atlantis</v>
          </cell>
          <cell r="C110">
            <v>1689.5448140257199</v>
          </cell>
          <cell r="D110">
            <v>1462</v>
          </cell>
          <cell r="E110">
            <v>1462</v>
          </cell>
          <cell r="F110">
            <v>0</v>
          </cell>
          <cell r="G110">
            <v>0</v>
          </cell>
          <cell r="H110">
            <v>1462</v>
          </cell>
          <cell r="I110">
            <v>16399</v>
          </cell>
          <cell r="J110">
            <v>7691</v>
          </cell>
          <cell r="K110">
            <v>3399.6147949246501</v>
          </cell>
          <cell r="L110" t="str">
            <v>Eskom</v>
          </cell>
          <cell r="M110">
            <v>1480.9355269883599</v>
          </cell>
          <cell r="N110" t="str">
            <v>yes</v>
          </cell>
        </row>
        <row r="111">
          <cell r="A111">
            <v>7822</v>
          </cell>
          <cell r="B111" t="str">
            <v>Northern: Atlantis</v>
          </cell>
          <cell r="C111">
            <v>742.10017959862898</v>
          </cell>
          <cell r="D111">
            <v>1695</v>
          </cell>
          <cell r="E111">
            <v>1695</v>
          </cell>
          <cell r="F111">
            <v>0</v>
          </cell>
          <cell r="G111">
            <v>0</v>
          </cell>
          <cell r="H111">
            <v>1695</v>
          </cell>
          <cell r="I111">
            <v>17288</v>
          </cell>
          <cell r="J111">
            <v>8580</v>
          </cell>
          <cell r="K111">
            <v>2486.7828917000602</v>
          </cell>
          <cell r="L111" t="str">
            <v>Eskom</v>
          </cell>
          <cell r="M111">
            <v>2461.2307333777699</v>
          </cell>
          <cell r="N111" t="str">
            <v>yes</v>
          </cell>
        </row>
        <row r="112">
          <cell r="A112">
            <v>7093</v>
          </cell>
          <cell r="B112" t="str">
            <v>Northern: Atlantis</v>
          </cell>
          <cell r="C112">
            <v>4845.1225683798702</v>
          </cell>
          <cell r="D112">
            <v>3688</v>
          </cell>
          <cell r="E112">
            <v>2688</v>
          </cell>
          <cell r="F112">
            <v>1000</v>
          </cell>
          <cell r="G112">
            <v>51</v>
          </cell>
          <cell r="H112">
            <v>3807.2135623730951</v>
          </cell>
          <cell r="I112">
            <v>17316</v>
          </cell>
          <cell r="J112">
            <v>8608</v>
          </cell>
          <cell r="K112">
            <v>5507.9771757329499</v>
          </cell>
          <cell r="L112" t="str">
            <v>CCT</v>
          </cell>
          <cell r="M112">
            <v>906.01835438654905</v>
          </cell>
          <cell r="N112" t="str">
            <v>no</v>
          </cell>
        </row>
        <row r="113">
          <cell r="A113">
            <v>7337</v>
          </cell>
          <cell r="B113" t="str">
            <v>Northern: Atlantis</v>
          </cell>
          <cell r="C113">
            <v>3895.0434779195102</v>
          </cell>
          <cell r="D113">
            <v>3122</v>
          </cell>
          <cell r="E113">
            <v>2000</v>
          </cell>
          <cell r="F113">
            <v>1122</v>
          </cell>
          <cell r="G113">
            <v>21</v>
          </cell>
          <cell r="H113">
            <v>3173.2135623730951</v>
          </cell>
          <cell r="I113">
            <v>16519</v>
          </cell>
          <cell r="J113">
            <v>7811</v>
          </cell>
          <cell r="K113">
            <v>5437.1138450754697</v>
          </cell>
          <cell r="L113" t="str">
            <v>CCT</v>
          </cell>
          <cell r="M113">
            <v>92.802118369670595</v>
          </cell>
          <cell r="N113" t="str">
            <v>no</v>
          </cell>
        </row>
        <row r="114">
          <cell r="A114">
            <v>7722</v>
          </cell>
          <cell r="B114" t="str">
            <v>Northern: Atlantis</v>
          </cell>
          <cell r="C114">
            <v>2977.8372502611001</v>
          </cell>
          <cell r="D114">
            <v>2652</v>
          </cell>
          <cell r="E114">
            <v>2652</v>
          </cell>
          <cell r="F114">
            <v>0</v>
          </cell>
          <cell r="G114">
            <v>0</v>
          </cell>
          <cell r="H114">
            <v>2652</v>
          </cell>
          <cell r="I114">
            <v>16700</v>
          </cell>
          <cell r="J114">
            <v>7992</v>
          </cell>
          <cell r="K114">
            <v>4722.2197287053496</v>
          </cell>
          <cell r="L114" t="str">
            <v>Eskom</v>
          </cell>
          <cell r="M114">
            <v>1044.0350591506799</v>
          </cell>
          <cell r="N114" t="str">
            <v>yes</v>
          </cell>
        </row>
        <row r="115">
          <cell r="A115">
            <v>7591</v>
          </cell>
          <cell r="B115" t="str">
            <v>Northern: Atlantis</v>
          </cell>
          <cell r="C115">
            <v>2136.2737851459501</v>
          </cell>
          <cell r="D115">
            <v>2462</v>
          </cell>
          <cell r="E115">
            <v>2462</v>
          </cell>
          <cell r="F115">
            <v>0</v>
          </cell>
          <cell r="G115">
            <v>0</v>
          </cell>
          <cell r="H115">
            <v>2462</v>
          </cell>
          <cell r="I115">
            <v>17187</v>
          </cell>
          <cell r="J115">
            <v>8479</v>
          </cell>
          <cell r="K115">
            <v>3863.4269193108498</v>
          </cell>
          <cell r="L115" t="str">
            <v>Eskom</v>
          </cell>
          <cell r="M115">
            <v>1852.3235507618199</v>
          </cell>
          <cell r="N115" t="str">
            <v>yes</v>
          </cell>
        </row>
        <row r="116">
          <cell r="A116">
            <v>7718</v>
          </cell>
          <cell r="B116" t="str">
            <v>Northern: Atlantis</v>
          </cell>
          <cell r="C116">
            <v>1503.2686662938499</v>
          </cell>
          <cell r="D116">
            <v>2633</v>
          </cell>
          <cell r="E116">
            <v>1633</v>
          </cell>
          <cell r="F116">
            <v>1000</v>
          </cell>
          <cell r="G116">
            <v>1</v>
          </cell>
          <cell r="H116">
            <v>2653</v>
          </cell>
          <cell r="I116">
            <v>17960</v>
          </cell>
          <cell r="J116">
            <v>9252</v>
          </cell>
          <cell r="K116">
            <v>3090.7565348046001</v>
          </cell>
          <cell r="L116" t="str">
            <v>Eskom</v>
          </cell>
          <cell r="M116">
            <v>2745.8549574892299</v>
          </cell>
          <cell r="N116" t="str">
            <v>yes</v>
          </cell>
        </row>
        <row r="117">
          <cell r="A117">
            <v>7032</v>
          </cell>
          <cell r="B117" t="str">
            <v>Northern: Atlantis</v>
          </cell>
          <cell r="C117">
            <v>496.85377770456603</v>
          </cell>
          <cell r="D117">
            <v>2121</v>
          </cell>
          <cell r="E117">
            <v>2000</v>
          </cell>
          <cell r="F117">
            <v>121</v>
          </cell>
          <cell r="G117">
            <v>2</v>
          </cell>
          <cell r="H117">
            <v>2161</v>
          </cell>
          <cell r="I117">
            <v>10498</v>
          </cell>
          <cell r="J117">
            <v>8520</v>
          </cell>
          <cell r="K117">
            <v>1676.54333344939</v>
          </cell>
          <cell r="L117" t="str">
            <v>Eskom</v>
          </cell>
          <cell r="M117">
            <v>1794.44555867607</v>
          </cell>
          <cell r="N117" t="str">
            <v>yes</v>
          </cell>
        </row>
        <row r="118">
          <cell r="A118">
            <v>7683</v>
          </cell>
          <cell r="B118" t="str">
            <v>Northern: Atlantis</v>
          </cell>
          <cell r="C118">
            <v>1393.9206140157901</v>
          </cell>
          <cell r="D118">
            <v>2002</v>
          </cell>
          <cell r="E118">
            <v>2000</v>
          </cell>
          <cell r="F118">
            <v>2</v>
          </cell>
          <cell r="G118">
            <v>1</v>
          </cell>
          <cell r="H118">
            <v>2022</v>
          </cell>
          <cell r="I118">
            <v>10289</v>
          </cell>
          <cell r="J118">
            <v>8311</v>
          </cell>
          <cell r="K118">
            <v>1198.9603618614599</v>
          </cell>
          <cell r="L118" t="str">
            <v>Eskom</v>
          </cell>
          <cell r="M118">
            <v>1015.02539980034</v>
          </cell>
          <cell r="N118" t="str">
            <v>yes</v>
          </cell>
        </row>
        <row r="119">
          <cell r="A119">
            <v>7027</v>
          </cell>
          <cell r="B119" t="str">
            <v>Northern: Atlantis</v>
          </cell>
          <cell r="C119">
            <v>1248.1963186261301</v>
          </cell>
          <cell r="D119">
            <v>1410</v>
          </cell>
          <cell r="E119">
            <v>1410</v>
          </cell>
          <cell r="F119">
            <v>0</v>
          </cell>
          <cell r="G119">
            <v>0</v>
          </cell>
          <cell r="H119">
            <v>1410</v>
          </cell>
          <cell r="I119">
            <v>10125</v>
          </cell>
          <cell r="J119">
            <v>8146</v>
          </cell>
          <cell r="K119">
            <v>1436.73739827299</v>
          </cell>
          <cell r="L119" t="str">
            <v>Eskom</v>
          </cell>
          <cell r="M119">
            <v>158.59517160588601</v>
          </cell>
          <cell r="N119" t="str">
            <v>yes</v>
          </cell>
        </row>
        <row r="120">
          <cell r="A120">
            <v>7611</v>
          </cell>
          <cell r="B120" t="str">
            <v>Northern: Atlantis</v>
          </cell>
          <cell r="C120">
            <v>1398.55914530629</v>
          </cell>
          <cell r="D120">
            <v>3006</v>
          </cell>
          <cell r="E120">
            <v>3000</v>
          </cell>
          <cell r="F120">
            <v>6</v>
          </cell>
          <cell r="G120">
            <v>1</v>
          </cell>
          <cell r="H120">
            <v>3026</v>
          </cell>
          <cell r="I120">
            <v>12508</v>
          </cell>
          <cell r="J120">
            <v>10530</v>
          </cell>
          <cell r="K120">
            <v>2485.8568655332501</v>
          </cell>
          <cell r="L120" t="str">
            <v>Eskom</v>
          </cell>
          <cell r="M120">
            <v>2388.7839975271099</v>
          </cell>
          <cell r="N120" t="str">
            <v>yes</v>
          </cell>
        </row>
        <row r="121">
          <cell r="A121">
            <v>7485</v>
          </cell>
          <cell r="B121" t="str">
            <v>Northern: Atlantis</v>
          </cell>
          <cell r="C121">
            <v>1911.0517221359401</v>
          </cell>
          <cell r="D121">
            <v>2542</v>
          </cell>
          <cell r="E121">
            <v>2000</v>
          </cell>
          <cell r="F121">
            <v>542</v>
          </cell>
          <cell r="G121">
            <v>5</v>
          </cell>
          <cell r="H121">
            <v>2642</v>
          </cell>
          <cell r="I121">
            <v>11845</v>
          </cell>
          <cell r="J121">
            <v>9867</v>
          </cell>
          <cell r="K121">
            <v>2192.3030712700702</v>
          </cell>
          <cell r="L121" t="str">
            <v>Eskom</v>
          </cell>
          <cell r="M121">
            <v>1471.01313792575</v>
          </cell>
          <cell r="N121" t="str">
            <v>yes</v>
          </cell>
        </row>
        <row r="122">
          <cell r="A122">
            <v>7164</v>
          </cell>
          <cell r="B122" t="str">
            <v>Northern: Atlantis</v>
          </cell>
          <cell r="C122">
            <v>1370.96879203455</v>
          </cell>
          <cell r="D122">
            <v>1631</v>
          </cell>
          <cell r="E122">
            <v>1000</v>
          </cell>
          <cell r="F122">
            <v>631</v>
          </cell>
          <cell r="G122">
            <v>4</v>
          </cell>
          <cell r="H122">
            <v>1711</v>
          </cell>
          <cell r="I122">
            <v>11352</v>
          </cell>
          <cell r="J122">
            <v>9373</v>
          </cell>
          <cell r="K122">
            <v>2330.8584595769498</v>
          </cell>
          <cell r="L122" t="str">
            <v>Eskom</v>
          </cell>
          <cell r="M122">
            <v>550.75086209874598</v>
          </cell>
          <cell r="N122" t="str">
            <v>yes</v>
          </cell>
        </row>
        <row r="123">
          <cell r="A123">
            <v>7523</v>
          </cell>
          <cell r="B123" t="str">
            <v>Northern: Atlantis</v>
          </cell>
          <cell r="C123">
            <v>1313.73164316938</v>
          </cell>
          <cell r="D123">
            <v>927</v>
          </cell>
          <cell r="E123">
            <v>0</v>
          </cell>
          <cell r="F123">
            <v>927</v>
          </cell>
          <cell r="G123">
            <v>7</v>
          </cell>
          <cell r="H123">
            <v>1067</v>
          </cell>
          <cell r="I123">
            <v>11671</v>
          </cell>
          <cell r="J123">
            <v>9692</v>
          </cell>
          <cell r="K123">
            <v>2838.9451496572801</v>
          </cell>
          <cell r="L123" t="str">
            <v>Eskom</v>
          </cell>
          <cell r="M123">
            <v>341.65267663984503</v>
          </cell>
          <cell r="N123" t="str">
            <v>yes</v>
          </cell>
        </row>
        <row r="124">
          <cell r="A124">
            <v>7086</v>
          </cell>
          <cell r="B124" t="str">
            <v>Northern: Atlantis</v>
          </cell>
          <cell r="C124">
            <v>1566.8044517905901</v>
          </cell>
          <cell r="D124">
            <v>952</v>
          </cell>
          <cell r="E124">
            <v>952</v>
          </cell>
          <cell r="F124">
            <v>0</v>
          </cell>
          <cell r="G124">
            <v>0</v>
          </cell>
          <cell r="H124">
            <v>952</v>
          </cell>
          <cell r="I124">
            <v>12501</v>
          </cell>
          <cell r="J124">
            <v>10522</v>
          </cell>
          <cell r="K124">
            <v>3561.7857836826302</v>
          </cell>
          <cell r="L124" t="str">
            <v>Eskom</v>
          </cell>
          <cell r="M124">
            <v>599.71934757310203</v>
          </cell>
          <cell r="N124" t="str">
            <v>yes</v>
          </cell>
        </row>
        <row r="125">
          <cell r="A125">
            <v>7777</v>
          </cell>
          <cell r="B125" t="str">
            <v>Northern: Atlantis</v>
          </cell>
          <cell r="C125">
            <v>2118.7758823914701</v>
          </cell>
          <cell r="D125">
            <v>2064</v>
          </cell>
          <cell r="E125">
            <v>2000</v>
          </cell>
          <cell r="F125">
            <v>64</v>
          </cell>
          <cell r="G125">
            <v>2</v>
          </cell>
          <cell r="H125">
            <v>2104</v>
          </cell>
          <cell r="I125">
            <v>11572</v>
          </cell>
          <cell r="J125">
            <v>12695</v>
          </cell>
          <cell r="K125">
            <v>4956.9192024603699</v>
          </cell>
          <cell r="L125" t="str">
            <v>Eskom</v>
          </cell>
          <cell r="M125">
            <v>783.77468779716696</v>
          </cell>
          <cell r="N125" t="str">
            <v>yes</v>
          </cell>
        </row>
        <row r="126">
          <cell r="A126">
            <v>7042</v>
          </cell>
          <cell r="B126" t="str">
            <v>Northern: Atlantis</v>
          </cell>
          <cell r="C126">
            <v>3093.9663761059101</v>
          </cell>
          <cell r="D126">
            <v>3043</v>
          </cell>
          <cell r="E126">
            <v>3000</v>
          </cell>
          <cell r="F126">
            <v>43</v>
          </cell>
          <cell r="G126">
            <v>1</v>
          </cell>
          <cell r="H126">
            <v>3063</v>
          </cell>
          <cell r="I126">
            <v>9284</v>
          </cell>
          <cell r="J126">
            <v>14788</v>
          </cell>
          <cell r="K126">
            <v>5931.9994406368496</v>
          </cell>
          <cell r="L126" t="str">
            <v>Eskom</v>
          </cell>
          <cell r="M126">
            <v>686.50618180209801</v>
          </cell>
          <cell r="N126" t="str">
            <v>yes</v>
          </cell>
        </row>
        <row r="127">
          <cell r="A127">
            <v>7894</v>
          </cell>
          <cell r="B127" t="str">
            <v>Northern: Atlantis</v>
          </cell>
          <cell r="C127">
            <v>4081.1817731892202</v>
          </cell>
          <cell r="D127">
            <v>4033</v>
          </cell>
          <cell r="E127">
            <v>3000</v>
          </cell>
          <cell r="F127">
            <v>1033</v>
          </cell>
          <cell r="G127">
            <v>8</v>
          </cell>
          <cell r="H127">
            <v>4193</v>
          </cell>
          <cell r="I127">
            <v>8019</v>
          </cell>
          <cell r="J127">
            <v>13743</v>
          </cell>
          <cell r="K127">
            <v>5366.0480584489696</v>
          </cell>
          <cell r="L127" t="str">
            <v>Eskom</v>
          </cell>
          <cell r="M127">
            <v>174.98828146102201</v>
          </cell>
          <cell r="N127" t="str">
            <v>yes</v>
          </cell>
        </row>
        <row r="128">
          <cell r="A128">
            <v>7698</v>
          </cell>
          <cell r="B128" t="str">
            <v>Northern: Atlantis</v>
          </cell>
          <cell r="C128">
            <v>5073.4072768751603</v>
          </cell>
          <cell r="D128">
            <v>5027</v>
          </cell>
          <cell r="E128">
            <v>4000</v>
          </cell>
          <cell r="F128">
            <v>1027</v>
          </cell>
          <cell r="G128">
            <v>8</v>
          </cell>
          <cell r="H128">
            <v>5187</v>
          </cell>
          <cell r="I128">
            <v>8037</v>
          </cell>
          <cell r="J128">
            <v>13762</v>
          </cell>
          <cell r="K128">
            <v>4753.8431985295301</v>
          </cell>
          <cell r="L128" t="str">
            <v>Eskom</v>
          </cell>
          <cell r="M128">
            <v>966.42154828684204</v>
          </cell>
          <cell r="N128" t="str">
            <v>yes</v>
          </cell>
        </row>
        <row r="129">
          <cell r="A129">
            <v>7704</v>
          </cell>
          <cell r="B129" t="str">
            <v>Northern: Atlantis</v>
          </cell>
          <cell r="C129">
            <v>6068.18573629612</v>
          </cell>
          <cell r="D129">
            <v>6022</v>
          </cell>
          <cell r="E129">
            <v>5000</v>
          </cell>
          <cell r="F129">
            <v>1022</v>
          </cell>
          <cell r="G129">
            <v>4</v>
          </cell>
          <cell r="H129">
            <v>6102</v>
          </cell>
          <cell r="I129">
            <v>7837</v>
          </cell>
          <cell r="J129">
            <v>13561</v>
          </cell>
          <cell r="K129">
            <v>4289.9392243628399</v>
          </cell>
          <cell r="L129" t="str">
            <v>Eskom</v>
          </cell>
          <cell r="M129">
            <v>1587.5819344949</v>
          </cell>
          <cell r="N129" t="str">
            <v>yes</v>
          </cell>
        </row>
        <row r="130">
          <cell r="A130">
            <v>7141</v>
          </cell>
          <cell r="B130" t="str">
            <v>Northern: Atlantis</v>
          </cell>
          <cell r="C130">
            <v>7064.4387509005601</v>
          </cell>
          <cell r="D130">
            <v>7019</v>
          </cell>
          <cell r="E130">
            <v>5019</v>
          </cell>
          <cell r="F130">
            <v>2000</v>
          </cell>
          <cell r="G130">
            <v>5</v>
          </cell>
          <cell r="H130">
            <v>7119</v>
          </cell>
          <cell r="I130">
            <v>15322</v>
          </cell>
          <cell r="J130">
            <v>18734</v>
          </cell>
          <cell r="K130">
            <v>4025.9324315179701</v>
          </cell>
          <cell r="L130" t="str">
            <v>Eskom</v>
          </cell>
          <cell r="M130">
            <v>2000.0908654754601</v>
          </cell>
          <cell r="N130" t="str">
            <v>yes</v>
          </cell>
        </row>
        <row r="131">
          <cell r="A131">
            <v>7632</v>
          </cell>
          <cell r="B131" t="str">
            <v>Northern: Atlantis</v>
          </cell>
          <cell r="C131">
            <v>8120.3332188049699</v>
          </cell>
          <cell r="D131">
            <v>8017</v>
          </cell>
          <cell r="E131">
            <v>6017</v>
          </cell>
          <cell r="F131">
            <v>2000</v>
          </cell>
          <cell r="G131">
            <v>30</v>
          </cell>
          <cell r="H131">
            <v>8432.2135623730956</v>
          </cell>
          <cell r="I131">
            <v>15428</v>
          </cell>
          <cell r="J131">
            <v>19898</v>
          </cell>
          <cell r="K131">
            <v>4001.5853532655501</v>
          </cell>
          <cell r="L131" t="str">
            <v>Eskom</v>
          </cell>
          <cell r="M131">
            <v>2327.66779159616</v>
          </cell>
          <cell r="N131" t="str">
            <v>yes</v>
          </cell>
        </row>
        <row r="132">
          <cell r="A132">
            <v>7595</v>
          </cell>
          <cell r="B132" t="str">
            <v>Northern: Atlantis</v>
          </cell>
          <cell r="C132">
            <v>9733.9506863641509</v>
          </cell>
          <cell r="D132">
            <v>9952</v>
          </cell>
          <cell r="E132">
            <v>9952</v>
          </cell>
          <cell r="F132">
            <v>0</v>
          </cell>
          <cell r="G132">
            <v>0</v>
          </cell>
          <cell r="H132">
            <v>9952</v>
          </cell>
          <cell r="I132">
            <v>14789</v>
          </cell>
          <cell r="J132">
            <v>15628</v>
          </cell>
          <cell r="K132">
            <v>10656.0162091251</v>
          </cell>
          <cell r="L132" t="str">
            <v>CCT</v>
          </cell>
          <cell r="M132">
            <v>9614.3597932007706</v>
          </cell>
          <cell r="N132" t="str">
            <v>yes</v>
          </cell>
        </row>
        <row r="133">
          <cell r="A133">
            <v>7889</v>
          </cell>
          <cell r="B133" t="str">
            <v>Northern: Atlantis</v>
          </cell>
          <cell r="C133">
            <v>8879.9461124318495</v>
          </cell>
          <cell r="D133">
            <v>8971</v>
          </cell>
          <cell r="E133">
            <v>8971</v>
          </cell>
          <cell r="F133">
            <v>0</v>
          </cell>
          <cell r="G133">
            <v>0</v>
          </cell>
          <cell r="H133">
            <v>8971</v>
          </cell>
          <cell r="I133">
            <v>13625</v>
          </cell>
          <cell r="J133">
            <v>15006</v>
          </cell>
          <cell r="K133">
            <v>10242.236388977901</v>
          </cell>
          <cell r="L133" t="str">
            <v>CCT</v>
          </cell>
          <cell r="M133">
            <v>8720.6375252120397</v>
          </cell>
          <cell r="N133" t="str">
            <v>yes</v>
          </cell>
        </row>
        <row r="134">
          <cell r="A134">
            <v>7783</v>
          </cell>
          <cell r="B134" t="str">
            <v>Northern: Atlantis</v>
          </cell>
          <cell r="C134">
            <v>8059.5961410431601</v>
          </cell>
          <cell r="D134">
            <v>7995</v>
          </cell>
          <cell r="E134">
            <v>7995</v>
          </cell>
          <cell r="F134">
            <v>0</v>
          </cell>
          <cell r="G134">
            <v>0</v>
          </cell>
          <cell r="H134">
            <v>7995</v>
          </cell>
          <cell r="I134">
            <v>12007</v>
          </cell>
          <cell r="J134">
            <v>14802</v>
          </cell>
          <cell r="K134">
            <v>9912.4230664439892</v>
          </cell>
          <cell r="L134" t="str">
            <v>CCT</v>
          </cell>
          <cell r="M134">
            <v>7810.2259801741902</v>
          </cell>
          <cell r="N134" t="str">
            <v>yes</v>
          </cell>
        </row>
        <row r="135">
          <cell r="A135">
            <v>7041</v>
          </cell>
          <cell r="B135" t="str">
            <v>Northern: Atlantis</v>
          </cell>
          <cell r="C135">
            <v>9277.9099457817993</v>
          </cell>
          <cell r="D135">
            <v>9817</v>
          </cell>
          <cell r="E135">
            <v>9817</v>
          </cell>
          <cell r="F135">
            <v>0</v>
          </cell>
          <cell r="G135">
            <v>0</v>
          </cell>
          <cell r="H135">
            <v>9817</v>
          </cell>
          <cell r="I135">
            <v>14402</v>
          </cell>
          <cell r="J135">
            <v>15241</v>
          </cell>
          <cell r="K135">
            <v>11556.5641979017</v>
          </cell>
          <cell r="L135" t="str">
            <v>CCT</v>
          </cell>
          <cell r="M135">
            <v>9227.1964448166491</v>
          </cell>
          <cell r="N135" t="str">
            <v>yes</v>
          </cell>
        </row>
        <row r="136">
          <cell r="A136">
            <v>7381</v>
          </cell>
          <cell r="B136" t="str">
            <v>Northern: Atlantis</v>
          </cell>
          <cell r="C136">
            <v>8377.5449838936202</v>
          </cell>
          <cell r="D136">
            <v>8822</v>
          </cell>
          <cell r="E136">
            <v>8822</v>
          </cell>
          <cell r="F136">
            <v>0</v>
          </cell>
          <cell r="G136">
            <v>0</v>
          </cell>
          <cell r="H136">
            <v>8822</v>
          </cell>
          <cell r="I136">
            <v>13469</v>
          </cell>
          <cell r="J136">
            <v>14308</v>
          </cell>
          <cell r="K136">
            <v>11039.2183875919</v>
          </cell>
          <cell r="L136" t="str">
            <v>Eskom</v>
          </cell>
          <cell r="M136">
            <v>8294.1855673807095</v>
          </cell>
          <cell r="N136" t="str">
            <v>yes</v>
          </cell>
        </row>
        <row r="137">
          <cell r="A137">
            <v>7599</v>
          </cell>
          <cell r="B137" t="str">
            <v>Northern: Atlantis</v>
          </cell>
          <cell r="C137">
            <v>7502.4600601526399</v>
          </cell>
          <cell r="D137">
            <v>7827</v>
          </cell>
          <cell r="E137">
            <v>7827</v>
          </cell>
          <cell r="F137">
            <v>0</v>
          </cell>
          <cell r="G137">
            <v>0</v>
          </cell>
          <cell r="H137">
            <v>7827</v>
          </cell>
          <cell r="I137">
            <v>12554</v>
          </cell>
          <cell r="J137">
            <v>13393</v>
          </cell>
          <cell r="K137">
            <v>10061.563496930999</v>
          </cell>
          <cell r="L137" t="str">
            <v>Eskom</v>
          </cell>
          <cell r="M137">
            <v>7378.7447593039697</v>
          </cell>
          <cell r="N137" t="str">
            <v>yes</v>
          </cell>
        </row>
        <row r="138">
          <cell r="A138">
            <v>7788</v>
          </cell>
          <cell r="B138" t="str">
            <v>Northern: Atlantis</v>
          </cell>
          <cell r="C138">
            <v>8911.1968871417303</v>
          </cell>
          <cell r="D138">
            <v>9783</v>
          </cell>
          <cell r="E138">
            <v>9783</v>
          </cell>
          <cell r="F138">
            <v>0</v>
          </cell>
          <cell r="G138">
            <v>0</v>
          </cell>
          <cell r="H138">
            <v>9783</v>
          </cell>
          <cell r="I138">
            <v>13510</v>
          </cell>
          <cell r="J138">
            <v>13810</v>
          </cell>
          <cell r="K138">
            <v>11876.989509885399</v>
          </cell>
          <cell r="L138" t="str">
            <v>Eskom</v>
          </cell>
          <cell r="M138">
            <v>8873.8135965261008</v>
          </cell>
          <cell r="N138" t="str">
            <v>yes</v>
          </cell>
        </row>
        <row r="139">
          <cell r="A139">
            <v>7625</v>
          </cell>
          <cell r="B139" t="str">
            <v>Northern: Atlantis</v>
          </cell>
          <cell r="C139">
            <v>7969.5092042439401</v>
          </cell>
          <cell r="D139">
            <v>8784</v>
          </cell>
          <cell r="E139">
            <v>8784</v>
          </cell>
          <cell r="F139">
            <v>0</v>
          </cell>
          <cell r="G139">
            <v>0</v>
          </cell>
          <cell r="H139">
            <v>8784</v>
          </cell>
          <cell r="I139">
            <v>12847</v>
          </cell>
          <cell r="J139">
            <v>13147</v>
          </cell>
          <cell r="K139">
            <v>10882.720119981699</v>
          </cell>
          <cell r="L139" t="str">
            <v>Eskom</v>
          </cell>
          <cell r="M139">
            <v>7940.8622742986299</v>
          </cell>
          <cell r="N139" t="str">
            <v>yes</v>
          </cell>
        </row>
        <row r="140">
          <cell r="A140">
            <v>7848</v>
          </cell>
          <cell r="B140" t="str">
            <v>Northern: Atlantis</v>
          </cell>
          <cell r="C140">
            <v>7043.9139655132903</v>
          </cell>
          <cell r="D140">
            <v>7784</v>
          </cell>
          <cell r="E140">
            <v>7784</v>
          </cell>
          <cell r="F140">
            <v>0</v>
          </cell>
          <cell r="G140">
            <v>0</v>
          </cell>
          <cell r="H140">
            <v>7784</v>
          </cell>
          <cell r="I140">
            <v>12425</v>
          </cell>
          <cell r="J140">
            <v>12780</v>
          </cell>
          <cell r="K140">
            <v>9889.6063927579999</v>
          </cell>
          <cell r="L140" t="str">
            <v>Eskom</v>
          </cell>
          <cell r="M140">
            <v>7007.8969514195796</v>
          </cell>
          <cell r="N140" t="str">
            <v>yes</v>
          </cell>
        </row>
        <row r="141">
          <cell r="A141">
            <v>7036</v>
          </cell>
          <cell r="B141" t="str">
            <v>Northern: Atlantis</v>
          </cell>
          <cell r="C141">
            <v>8645.1863463242898</v>
          </cell>
          <cell r="D141">
            <v>9851</v>
          </cell>
          <cell r="E141">
            <v>9851</v>
          </cell>
          <cell r="F141">
            <v>0</v>
          </cell>
          <cell r="G141">
            <v>0</v>
          </cell>
          <cell r="H141">
            <v>9851</v>
          </cell>
          <cell r="I141">
            <v>12181</v>
          </cell>
          <cell r="J141">
            <v>12481</v>
          </cell>
          <cell r="K141">
            <v>11816.6041831287</v>
          </cell>
          <cell r="L141" t="str">
            <v>Eskom</v>
          </cell>
          <cell r="M141">
            <v>8507.1570291518692</v>
          </cell>
          <cell r="N141" t="str">
            <v>yes</v>
          </cell>
        </row>
        <row r="142">
          <cell r="A142">
            <v>7026</v>
          </cell>
          <cell r="B142" t="str">
            <v>Northern: Atlantis</v>
          </cell>
          <cell r="C142">
            <v>7670.9121985456504</v>
          </cell>
          <cell r="D142">
            <v>8859</v>
          </cell>
          <cell r="E142">
            <v>8859</v>
          </cell>
          <cell r="F142">
            <v>0</v>
          </cell>
          <cell r="G142">
            <v>0</v>
          </cell>
          <cell r="H142">
            <v>8859</v>
          </cell>
          <cell r="I142">
            <v>11493</v>
          </cell>
          <cell r="J142">
            <v>11793</v>
          </cell>
          <cell r="K142">
            <v>10816.7856506755</v>
          </cell>
          <cell r="L142" t="str">
            <v>Eskom</v>
          </cell>
          <cell r="M142">
            <v>7578.2422389664798</v>
          </cell>
          <cell r="N142" t="str">
            <v>yes</v>
          </cell>
        </row>
        <row r="143">
          <cell r="A143">
            <v>7435</v>
          </cell>
          <cell r="B143" t="str">
            <v>Northern: Atlantis</v>
          </cell>
          <cell r="C143">
            <v>6704.2181464224996</v>
          </cell>
          <cell r="D143">
            <v>7869</v>
          </cell>
          <cell r="E143">
            <v>7869</v>
          </cell>
          <cell r="F143">
            <v>0</v>
          </cell>
          <cell r="G143">
            <v>0</v>
          </cell>
          <cell r="H143">
            <v>7869</v>
          </cell>
          <cell r="I143">
            <v>10962</v>
          </cell>
          <cell r="J143">
            <v>11262</v>
          </cell>
          <cell r="K143">
            <v>9817.0040850804398</v>
          </cell>
          <cell r="L143" t="str">
            <v>Eskom</v>
          </cell>
          <cell r="M143">
            <v>6646.2886244092497</v>
          </cell>
          <cell r="N143" t="str">
            <v>yes</v>
          </cell>
        </row>
        <row r="144">
          <cell r="A144">
            <v>7546</v>
          </cell>
          <cell r="B144" t="str">
            <v>Northern: Atlantis</v>
          </cell>
          <cell r="C144">
            <v>532.34857115050897</v>
          </cell>
          <cell r="D144">
            <v>1844</v>
          </cell>
          <cell r="E144">
            <v>1844</v>
          </cell>
          <cell r="F144">
            <v>0</v>
          </cell>
          <cell r="G144">
            <v>0</v>
          </cell>
          <cell r="H144">
            <v>1844</v>
          </cell>
          <cell r="I144">
            <v>13474</v>
          </cell>
          <cell r="J144">
            <v>11396</v>
          </cell>
          <cell r="K144">
            <v>2559.1067669939298</v>
          </cell>
          <cell r="L144" t="str">
            <v>Eskom</v>
          </cell>
          <cell r="M144">
            <v>589.43007785512805</v>
          </cell>
          <cell r="N144" t="str">
            <v>no</v>
          </cell>
        </row>
        <row r="145">
          <cell r="A145">
            <v>7483</v>
          </cell>
          <cell r="B145" t="str">
            <v>Northern: Atlantis</v>
          </cell>
          <cell r="C145">
            <v>598.11712694627704</v>
          </cell>
          <cell r="D145">
            <v>1250</v>
          </cell>
          <cell r="E145">
            <v>1250</v>
          </cell>
          <cell r="F145">
            <v>0</v>
          </cell>
          <cell r="G145">
            <v>0</v>
          </cell>
          <cell r="H145">
            <v>1250</v>
          </cell>
          <cell r="I145">
            <v>2113</v>
          </cell>
          <cell r="J145">
            <v>7121</v>
          </cell>
          <cell r="K145">
            <v>1145.0072656181201</v>
          </cell>
          <cell r="L145" t="str">
            <v>Eskom</v>
          </cell>
          <cell r="M145">
            <v>101.108614970562</v>
          </cell>
          <cell r="N145" t="str">
            <v>no</v>
          </cell>
        </row>
        <row r="146">
          <cell r="A146">
            <v>7265</v>
          </cell>
          <cell r="B146" t="str">
            <v>Northern: Atlantis</v>
          </cell>
          <cell r="C146">
            <v>595.66442083541301</v>
          </cell>
          <cell r="D146">
            <v>2186</v>
          </cell>
          <cell r="E146">
            <v>1186</v>
          </cell>
          <cell r="F146">
            <v>1000</v>
          </cell>
          <cell r="G146">
            <v>4</v>
          </cell>
          <cell r="H146">
            <v>2266</v>
          </cell>
          <cell r="I146">
            <v>13608</v>
          </cell>
          <cell r="J146">
            <v>10808</v>
          </cell>
          <cell r="K146">
            <v>1990.17075756852</v>
          </cell>
          <cell r="L146" t="str">
            <v>Eskom</v>
          </cell>
          <cell r="M146">
            <v>361.71763288294801</v>
          </cell>
          <cell r="N146" t="str">
            <v>no</v>
          </cell>
        </row>
        <row r="147">
          <cell r="A147">
            <v>7865</v>
          </cell>
          <cell r="B147" t="str">
            <v>Northern: Atlantis</v>
          </cell>
          <cell r="C147">
            <v>1121.6489355061899</v>
          </cell>
          <cell r="D147">
            <v>1308</v>
          </cell>
          <cell r="E147">
            <v>1308</v>
          </cell>
          <cell r="F147">
            <v>0</v>
          </cell>
          <cell r="G147">
            <v>0</v>
          </cell>
          <cell r="H147">
            <v>1308</v>
          </cell>
          <cell r="I147">
            <v>1687</v>
          </cell>
          <cell r="J147">
            <v>6696</v>
          </cell>
          <cell r="K147">
            <v>850.17282926762505</v>
          </cell>
          <cell r="L147" t="str">
            <v>Eskom</v>
          </cell>
          <cell r="M147">
            <v>235.311343143687</v>
          </cell>
          <cell r="N147" t="str">
            <v>no</v>
          </cell>
        </row>
        <row r="148">
          <cell r="A148">
            <v>7574</v>
          </cell>
          <cell r="B148" t="str">
            <v>Northern: Atlantis</v>
          </cell>
          <cell r="C148">
            <v>1416.62348724703</v>
          </cell>
          <cell r="D148">
            <v>2249</v>
          </cell>
          <cell r="E148">
            <v>2249</v>
          </cell>
          <cell r="F148">
            <v>0</v>
          </cell>
          <cell r="G148">
            <v>0</v>
          </cell>
          <cell r="H148">
            <v>2249</v>
          </cell>
          <cell r="I148">
            <v>11236</v>
          </cell>
          <cell r="J148">
            <v>13191</v>
          </cell>
          <cell r="K148">
            <v>1836.44543768321</v>
          </cell>
          <cell r="L148" t="str">
            <v>Eskom</v>
          </cell>
          <cell r="M148">
            <v>392.44089272888499</v>
          </cell>
          <cell r="N148" t="str">
            <v>no</v>
          </cell>
        </row>
        <row r="149">
          <cell r="A149">
            <v>7089</v>
          </cell>
          <cell r="B149" t="str">
            <v>Northern: Atlantis</v>
          </cell>
          <cell r="C149">
            <v>1202.35050904017</v>
          </cell>
          <cell r="D149">
            <v>1415</v>
          </cell>
          <cell r="E149">
            <v>1000</v>
          </cell>
          <cell r="F149">
            <v>415</v>
          </cell>
          <cell r="G149">
            <v>4</v>
          </cell>
          <cell r="H149">
            <v>1495</v>
          </cell>
          <cell r="I149">
            <v>2506</v>
          </cell>
          <cell r="J149">
            <v>7514</v>
          </cell>
          <cell r="K149">
            <v>1461.00857041684</v>
          </cell>
          <cell r="L149" t="str">
            <v>Eskom</v>
          </cell>
          <cell r="M149">
            <v>368.24327816434101</v>
          </cell>
          <cell r="N149" t="str">
            <v>no</v>
          </cell>
        </row>
        <row r="150">
          <cell r="A150">
            <v>7754</v>
          </cell>
          <cell r="B150" t="str">
            <v>Northern: Atlantis</v>
          </cell>
          <cell r="C150">
            <v>455.67821535539701</v>
          </cell>
          <cell r="D150">
            <v>2401</v>
          </cell>
          <cell r="E150">
            <v>2000</v>
          </cell>
          <cell r="F150">
            <v>401</v>
          </cell>
          <cell r="G150">
            <v>4</v>
          </cell>
          <cell r="H150">
            <v>2481</v>
          </cell>
          <cell r="I150">
            <v>10242</v>
          </cell>
          <cell r="J150">
            <v>12197</v>
          </cell>
          <cell r="K150">
            <v>2187.3006306390598</v>
          </cell>
          <cell r="L150" t="str">
            <v>Eskom</v>
          </cell>
          <cell r="M150">
            <v>151.396658659709</v>
          </cell>
          <cell r="N150" t="str">
            <v>no</v>
          </cell>
        </row>
        <row r="151">
          <cell r="A151">
            <v>7299</v>
          </cell>
          <cell r="B151" t="str">
            <v>Northern: Atlantis</v>
          </cell>
          <cell r="C151">
            <v>447.10130327507801</v>
          </cell>
          <cell r="D151">
            <v>1485</v>
          </cell>
          <cell r="E151">
            <v>1000</v>
          </cell>
          <cell r="F151">
            <v>485</v>
          </cell>
          <cell r="G151">
            <v>3</v>
          </cell>
          <cell r="H151">
            <v>1545</v>
          </cell>
          <cell r="I151">
            <v>3141</v>
          </cell>
          <cell r="J151">
            <v>8150</v>
          </cell>
          <cell r="K151">
            <v>2355.0580137096099</v>
          </cell>
          <cell r="L151" t="str">
            <v>Eskom</v>
          </cell>
          <cell r="M151">
            <v>12.4889414532087</v>
          </cell>
          <cell r="N151" t="str">
            <v>no</v>
          </cell>
        </row>
        <row r="152">
          <cell r="A152">
            <v>7329</v>
          </cell>
          <cell r="B152" t="str">
            <v>Northern: Atlantis</v>
          </cell>
          <cell r="C152">
            <v>294.06080006393103</v>
          </cell>
          <cell r="D152">
            <v>2451</v>
          </cell>
          <cell r="E152">
            <v>2000</v>
          </cell>
          <cell r="F152">
            <v>451</v>
          </cell>
          <cell r="G152">
            <v>3</v>
          </cell>
          <cell r="H152">
            <v>2511</v>
          </cell>
          <cell r="I152">
            <v>5745</v>
          </cell>
          <cell r="J152">
            <v>10754</v>
          </cell>
          <cell r="K152">
            <v>2862.8720289074099</v>
          </cell>
          <cell r="L152" t="str">
            <v>Eskom</v>
          </cell>
          <cell r="M152">
            <v>686.43710845106102</v>
          </cell>
          <cell r="N152" t="str">
            <v>no</v>
          </cell>
        </row>
        <row r="153">
          <cell r="A153">
            <v>7890</v>
          </cell>
          <cell r="B153" t="str">
            <v>Northern: Atlantis</v>
          </cell>
          <cell r="C153">
            <v>1394.5070841157799</v>
          </cell>
          <cell r="D153">
            <v>2839</v>
          </cell>
          <cell r="E153">
            <v>2839</v>
          </cell>
          <cell r="F153">
            <v>0</v>
          </cell>
          <cell r="G153">
            <v>0</v>
          </cell>
          <cell r="H153">
            <v>2839</v>
          </cell>
          <cell r="I153">
            <v>14556</v>
          </cell>
          <cell r="J153">
            <v>9735</v>
          </cell>
          <cell r="K153">
            <v>3346.4556552771801</v>
          </cell>
          <cell r="L153" t="str">
            <v>Eskom</v>
          </cell>
          <cell r="M153">
            <v>608.16147313736997</v>
          </cell>
          <cell r="N153" t="str">
            <v>no</v>
          </cell>
        </row>
        <row r="154">
          <cell r="A154">
            <v>7516</v>
          </cell>
          <cell r="B154" t="str">
            <v>Northern: Atlantis</v>
          </cell>
          <cell r="C154">
            <v>2367.6792468559001</v>
          </cell>
          <cell r="D154">
            <v>3837</v>
          </cell>
          <cell r="E154">
            <v>3837</v>
          </cell>
          <cell r="F154">
            <v>0</v>
          </cell>
          <cell r="G154">
            <v>0</v>
          </cell>
          <cell r="H154">
            <v>3837</v>
          </cell>
          <cell r="I154">
            <v>13299</v>
          </cell>
          <cell r="J154">
            <v>8477</v>
          </cell>
          <cell r="K154">
            <v>3269.7772268182098</v>
          </cell>
          <cell r="L154" t="str">
            <v>Eskom</v>
          </cell>
          <cell r="M154">
            <v>147.959305265479</v>
          </cell>
          <cell r="N154" t="str">
            <v>no</v>
          </cell>
        </row>
        <row r="155">
          <cell r="A155">
            <v>7885</v>
          </cell>
          <cell r="B155" t="str">
            <v>Northern: Atlantis</v>
          </cell>
          <cell r="C155">
            <v>3356.6590497164502</v>
          </cell>
          <cell r="D155">
            <v>3766</v>
          </cell>
          <cell r="E155">
            <v>2766</v>
          </cell>
          <cell r="F155">
            <v>1000</v>
          </cell>
          <cell r="G155">
            <v>32</v>
          </cell>
          <cell r="H155">
            <v>4406</v>
          </cell>
          <cell r="I155">
            <v>13033</v>
          </cell>
          <cell r="J155">
            <v>8211</v>
          </cell>
          <cell r="K155">
            <v>2843.8636274303699</v>
          </cell>
          <cell r="L155" t="str">
            <v>Eskom</v>
          </cell>
          <cell r="M155">
            <v>472.058850967566</v>
          </cell>
          <cell r="N155" t="str">
            <v>no</v>
          </cell>
        </row>
        <row r="156">
          <cell r="A156">
            <v>7401</v>
          </cell>
          <cell r="B156" t="str">
            <v>Northern: Atlantis</v>
          </cell>
          <cell r="C156">
            <v>2593.9842965092498</v>
          </cell>
          <cell r="D156">
            <v>3417</v>
          </cell>
          <cell r="E156">
            <v>3417</v>
          </cell>
          <cell r="F156">
            <v>0</v>
          </cell>
          <cell r="G156">
            <v>0</v>
          </cell>
          <cell r="H156">
            <v>3417</v>
          </cell>
          <cell r="I156">
            <v>11490</v>
          </cell>
          <cell r="J156">
            <v>6669</v>
          </cell>
          <cell r="K156">
            <v>2735.6311016964601</v>
          </cell>
          <cell r="L156" t="str">
            <v>Eskom</v>
          </cell>
          <cell r="M156">
            <v>1382.4642124275599</v>
          </cell>
          <cell r="N156" t="str">
            <v>yes</v>
          </cell>
        </row>
        <row r="157">
          <cell r="A157">
            <v>7717</v>
          </cell>
          <cell r="B157" t="str">
            <v>Northern: Atlantis</v>
          </cell>
          <cell r="C157">
            <v>1777.30850536002</v>
          </cell>
          <cell r="D157">
            <v>2444</v>
          </cell>
          <cell r="E157">
            <v>2444</v>
          </cell>
          <cell r="F157">
            <v>0</v>
          </cell>
          <cell r="G157">
            <v>0</v>
          </cell>
          <cell r="H157">
            <v>2444</v>
          </cell>
          <cell r="I157">
            <v>10957</v>
          </cell>
          <cell r="J157">
            <v>6135</v>
          </cell>
          <cell r="K157">
            <v>1970.2651959642401</v>
          </cell>
          <cell r="L157" t="str">
            <v>CCT</v>
          </cell>
          <cell r="M157">
            <v>1661.6492797957901</v>
          </cell>
          <cell r="N157" t="str">
            <v>yes</v>
          </cell>
        </row>
        <row r="158">
          <cell r="A158">
            <v>7490</v>
          </cell>
          <cell r="B158" t="str">
            <v>Northern: Atlantis</v>
          </cell>
          <cell r="C158">
            <v>1943.99305789818</v>
          </cell>
          <cell r="D158">
            <v>3082</v>
          </cell>
          <cell r="E158">
            <v>3082</v>
          </cell>
          <cell r="F158">
            <v>0</v>
          </cell>
          <cell r="G158">
            <v>0</v>
          </cell>
          <cell r="H158">
            <v>3082</v>
          </cell>
          <cell r="I158">
            <v>14540</v>
          </cell>
          <cell r="J158">
            <v>9812</v>
          </cell>
          <cell r="K158">
            <v>2934.36835658772</v>
          </cell>
          <cell r="L158" t="str">
            <v>Eskom</v>
          </cell>
          <cell r="M158">
            <v>329.85971031808498</v>
          </cell>
          <cell r="N158" t="str">
            <v>no</v>
          </cell>
        </row>
        <row r="159">
          <cell r="A159">
            <v>7180</v>
          </cell>
          <cell r="B159" t="str">
            <v>Northern: Atlantis</v>
          </cell>
          <cell r="C159">
            <v>2727.70306622611</v>
          </cell>
          <cell r="D159">
            <v>4020</v>
          </cell>
          <cell r="E159">
            <v>3020</v>
          </cell>
          <cell r="F159">
            <v>1000</v>
          </cell>
          <cell r="G159">
            <v>18</v>
          </cell>
          <cell r="H159">
            <v>4253.2135623730956</v>
          </cell>
          <cell r="I159">
            <v>14563</v>
          </cell>
          <cell r="J159">
            <v>9741</v>
          </cell>
          <cell r="K159">
            <v>3906.4377202133501</v>
          </cell>
          <cell r="L159" t="str">
            <v>Eskom</v>
          </cell>
          <cell r="M159">
            <v>797.57321430795196</v>
          </cell>
          <cell r="N159" t="str">
            <v>no</v>
          </cell>
        </row>
        <row r="160">
          <cell r="A160">
            <v>7896</v>
          </cell>
          <cell r="B160" t="str">
            <v>Northern: Atlantis</v>
          </cell>
          <cell r="C160">
            <v>3619.6158604954999</v>
          </cell>
          <cell r="D160">
            <v>4220</v>
          </cell>
          <cell r="E160">
            <v>3220</v>
          </cell>
          <cell r="F160">
            <v>1000</v>
          </cell>
          <cell r="G160">
            <v>128</v>
          </cell>
          <cell r="H160">
            <v>4621.2135623730956</v>
          </cell>
          <cell r="I160">
            <v>13685</v>
          </cell>
          <cell r="J160">
            <v>8863</v>
          </cell>
          <cell r="K160">
            <v>3813.7205371033101</v>
          </cell>
          <cell r="L160" t="str">
            <v>Eskom</v>
          </cell>
          <cell r="M160">
            <v>1039.1613745669299</v>
          </cell>
          <cell r="N160" t="str">
            <v>no</v>
          </cell>
        </row>
        <row r="161">
          <cell r="A161">
            <v>7715</v>
          </cell>
          <cell r="B161" t="str">
            <v>Northern: Atlantis</v>
          </cell>
          <cell r="C161">
            <v>3456.9192157198399</v>
          </cell>
          <cell r="D161">
            <v>3232</v>
          </cell>
          <cell r="E161">
            <v>3232</v>
          </cell>
          <cell r="F161">
            <v>0</v>
          </cell>
          <cell r="G161">
            <v>0</v>
          </cell>
          <cell r="H161">
            <v>3232</v>
          </cell>
          <cell r="I161">
            <v>14365</v>
          </cell>
          <cell r="J161">
            <v>9544</v>
          </cell>
          <cell r="K161">
            <v>2920.52439655741</v>
          </cell>
          <cell r="L161" t="str">
            <v>CCT</v>
          </cell>
          <cell r="M161">
            <v>1754.2213621901601</v>
          </cell>
          <cell r="N161" t="str">
            <v>no</v>
          </cell>
        </row>
        <row r="162">
          <cell r="A162">
            <v>7627</v>
          </cell>
          <cell r="B162" t="str">
            <v>Northern: Atlantis</v>
          </cell>
          <cell r="C162">
            <v>2586.0963740544698</v>
          </cell>
          <cell r="D162">
            <v>2256</v>
          </cell>
          <cell r="E162">
            <v>2256</v>
          </cell>
          <cell r="F162">
            <v>0</v>
          </cell>
          <cell r="G162">
            <v>0</v>
          </cell>
          <cell r="H162">
            <v>2256</v>
          </cell>
          <cell r="I162">
            <v>13035</v>
          </cell>
          <cell r="J162">
            <v>5278</v>
          </cell>
          <cell r="K162">
            <v>1937.48732718524</v>
          </cell>
          <cell r="L162" t="str">
            <v>CCT</v>
          </cell>
          <cell r="M162">
            <v>1195.2750676544899</v>
          </cell>
          <cell r="N162" t="str">
            <v>no</v>
          </cell>
        </row>
        <row r="163">
          <cell r="A163">
            <v>7035</v>
          </cell>
          <cell r="B163" t="str">
            <v>Northern: Atlantis</v>
          </cell>
          <cell r="C163">
            <v>1426.1993689295</v>
          </cell>
          <cell r="D163">
            <v>3226</v>
          </cell>
          <cell r="E163">
            <v>3226</v>
          </cell>
          <cell r="F163">
            <v>0</v>
          </cell>
          <cell r="G163">
            <v>0</v>
          </cell>
          <cell r="H163">
            <v>3226</v>
          </cell>
          <cell r="I163">
            <v>10497</v>
          </cell>
          <cell r="J163">
            <v>12451</v>
          </cell>
          <cell r="K163">
            <v>2832.3611799080199</v>
          </cell>
          <cell r="L163" t="str">
            <v>Eskom</v>
          </cell>
          <cell r="M163">
            <v>1100.8560544601301</v>
          </cell>
          <cell r="N163" t="str">
            <v>no</v>
          </cell>
        </row>
        <row r="164">
          <cell r="A164">
            <v>7370</v>
          </cell>
          <cell r="B164" t="str">
            <v>Northern: Atlantis</v>
          </cell>
          <cell r="C164">
            <v>2075.7388197023502</v>
          </cell>
          <cell r="D164">
            <v>4214</v>
          </cell>
          <cell r="E164">
            <v>4214</v>
          </cell>
          <cell r="F164">
            <v>0</v>
          </cell>
          <cell r="G164">
            <v>0</v>
          </cell>
          <cell r="H164">
            <v>4214</v>
          </cell>
          <cell r="I164">
            <v>15703</v>
          </cell>
          <cell r="J164">
            <v>10881</v>
          </cell>
          <cell r="K164">
            <v>3830.4057047801498</v>
          </cell>
          <cell r="L164" t="str">
            <v>Eskom</v>
          </cell>
          <cell r="M164">
            <v>1612.04452627265</v>
          </cell>
          <cell r="N164" t="str">
            <v>no</v>
          </cell>
        </row>
        <row r="165">
          <cell r="A165">
            <v>7707</v>
          </cell>
          <cell r="B165" t="str">
            <v>Northern: Atlantis</v>
          </cell>
          <cell r="C165">
            <v>2929.7335403513798</v>
          </cell>
          <cell r="D165">
            <v>4200</v>
          </cell>
          <cell r="E165">
            <v>3200</v>
          </cell>
          <cell r="F165">
            <v>1000</v>
          </cell>
          <cell r="G165">
            <v>117</v>
          </cell>
          <cell r="H165">
            <v>4621.2135623730956</v>
          </cell>
          <cell r="I165">
            <v>11349</v>
          </cell>
          <cell r="J165">
            <v>7914</v>
          </cell>
          <cell r="K165">
            <v>4144.5121019422504</v>
          </cell>
          <cell r="L165" t="str">
            <v>CCT</v>
          </cell>
          <cell r="M165">
            <v>1670.05428484612</v>
          </cell>
          <cell r="N165" t="str">
            <v>no</v>
          </cell>
        </row>
        <row r="166">
          <cell r="A166">
            <v>7344</v>
          </cell>
          <cell r="B166" t="str">
            <v>Northern: Atlantis</v>
          </cell>
          <cell r="C166">
            <v>3984.9794814359302</v>
          </cell>
          <cell r="D166">
            <v>3207</v>
          </cell>
          <cell r="E166">
            <v>3207</v>
          </cell>
          <cell r="F166">
            <v>0</v>
          </cell>
          <cell r="G166">
            <v>0</v>
          </cell>
          <cell r="H166">
            <v>3207</v>
          </cell>
          <cell r="I166">
            <v>10940</v>
          </cell>
          <cell r="J166">
            <v>7137</v>
          </cell>
          <cell r="K166">
            <v>3225.1162697432001</v>
          </cell>
          <cell r="L166" t="str">
            <v>CCT</v>
          </cell>
          <cell r="M166">
            <v>1077.4046837083299</v>
          </cell>
          <cell r="N166" t="str">
            <v>no</v>
          </cell>
        </row>
        <row r="167">
          <cell r="A167">
            <v>7101</v>
          </cell>
          <cell r="B167" t="str">
            <v>Northern: Atlantis</v>
          </cell>
          <cell r="C167">
            <v>2868.0715413317098</v>
          </cell>
          <cell r="D167">
            <v>2219</v>
          </cell>
          <cell r="E167">
            <v>2219</v>
          </cell>
          <cell r="F167">
            <v>0</v>
          </cell>
          <cell r="G167">
            <v>0</v>
          </cell>
          <cell r="H167">
            <v>2219</v>
          </cell>
          <cell r="I167">
            <v>11766</v>
          </cell>
          <cell r="J167">
            <v>5357</v>
          </cell>
          <cell r="K167">
            <v>2371.8704318488199</v>
          </cell>
          <cell r="L167" t="str">
            <v>CCT</v>
          </cell>
          <cell r="M167">
            <v>600.28436077706704</v>
          </cell>
          <cell r="N167" t="str">
            <v>no</v>
          </cell>
        </row>
        <row r="168">
          <cell r="A168">
            <v>7708</v>
          </cell>
          <cell r="B168" t="str">
            <v>Northern: Atlantis</v>
          </cell>
          <cell r="C168">
            <v>694.47076377194298</v>
          </cell>
          <cell r="D168">
            <v>3395</v>
          </cell>
          <cell r="E168">
            <v>3000</v>
          </cell>
          <cell r="F168">
            <v>395</v>
          </cell>
          <cell r="G168">
            <v>4</v>
          </cell>
          <cell r="H168">
            <v>3475</v>
          </cell>
          <cell r="I168">
            <v>9525</v>
          </cell>
          <cell r="J168">
            <v>11479</v>
          </cell>
          <cell r="K168">
            <v>3071.4853176690399</v>
          </cell>
          <cell r="L168" t="str">
            <v>Eskom</v>
          </cell>
          <cell r="M168">
            <v>217.57184730782501</v>
          </cell>
          <cell r="N168" t="str">
            <v>no</v>
          </cell>
        </row>
        <row r="169">
          <cell r="A169">
            <v>7861</v>
          </cell>
          <cell r="B169" t="str">
            <v>Northern: Atlantis</v>
          </cell>
          <cell r="C169">
            <v>1660.4025564357501</v>
          </cell>
          <cell r="D169">
            <v>4392</v>
          </cell>
          <cell r="E169">
            <v>4000</v>
          </cell>
          <cell r="F169">
            <v>392</v>
          </cell>
          <cell r="G169">
            <v>4</v>
          </cell>
          <cell r="H169">
            <v>4472</v>
          </cell>
          <cell r="I169">
            <v>10380</v>
          </cell>
          <cell r="J169">
            <v>12334</v>
          </cell>
          <cell r="K169">
            <v>4010.4563414178701</v>
          </cell>
          <cell r="L169" t="str">
            <v>Eskom</v>
          </cell>
          <cell r="M169">
            <v>1166.87599478225</v>
          </cell>
          <cell r="N169" t="str">
            <v>no</v>
          </cell>
        </row>
        <row r="170">
          <cell r="A170">
            <v>7255</v>
          </cell>
          <cell r="B170" t="str">
            <v>Northern: Atlantis</v>
          </cell>
          <cell r="C170">
            <v>2651.7133365541099</v>
          </cell>
          <cell r="D170">
            <v>4413</v>
          </cell>
          <cell r="E170">
            <v>2413</v>
          </cell>
          <cell r="F170">
            <v>2000</v>
          </cell>
          <cell r="G170">
            <v>65</v>
          </cell>
          <cell r="H170">
            <v>4621.2135623730956</v>
          </cell>
          <cell r="I170">
            <v>9780</v>
          </cell>
          <cell r="J170">
            <v>8324</v>
          </cell>
          <cell r="K170">
            <v>4587.9072317910905</v>
          </cell>
          <cell r="L170" t="str">
            <v>CCT</v>
          </cell>
          <cell r="M170">
            <v>1090.56407121553</v>
          </cell>
          <cell r="N170" t="str">
            <v>no</v>
          </cell>
        </row>
        <row r="171">
          <cell r="A171">
            <v>7080</v>
          </cell>
          <cell r="B171" t="str">
            <v>Northern: Atlantis</v>
          </cell>
          <cell r="C171">
            <v>3647.7706363850998</v>
          </cell>
          <cell r="D171">
            <v>3481</v>
          </cell>
          <cell r="E171">
            <v>2481</v>
          </cell>
          <cell r="F171">
            <v>1000</v>
          </cell>
          <cell r="G171">
            <v>62</v>
          </cell>
          <cell r="H171">
            <v>3633.2135623730951</v>
          </cell>
          <cell r="I171">
            <v>9925</v>
          </cell>
          <cell r="J171">
            <v>6542</v>
          </cell>
          <cell r="K171">
            <v>3778.0004179112402</v>
          </cell>
          <cell r="L171" t="str">
            <v>CCT</v>
          </cell>
          <cell r="M171">
            <v>272.396081667609</v>
          </cell>
          <cell r="N171" t="str">
            <v>no</v>
          </cell>
        </row>
        <row r="172">
          <cell r="A172">
            <v>7601</v>
          </cell>
          <cell r="B172" t="str">
            <v>Northern: Atlantis</v>
          </cell>
          <cell r="C172">
            <v>3270.9493071443198</v>
          </cell>
          <cell r="D172">
            <v>2597</v>
          </cell>
          <cell r="E172">
            <v>1597</v>
          </cell>
          <cell r="F172">
            <v>1000</v>
          </cell>
          <cell r="G172">
            <v>21</v>
          </cell>
          <cell r="H172">
            <v>2665.2135623730951</v>
          </cell>
          <cell r="I172">
            <v>10727</v>
          </cell>
          <cell r="J172">
            <v>5618</v>
          </cell>
          <cell r="K172">
            <v>3081.8308762574702</v>
          </cell>
          <cell r="L172" t="str">
            <v>CCT</v>
          </cell>
          <cell r="M172">
            <v>211.302413635368</v>
          </cell>
          <cell r="N172" t="str">
            <v>no</v>
          </cell>
        </row>
        <row r="173">
          <cell r="A173">
            <v>7618</v>
          </cell>
          <cell r="B173" t="str">
            <v>Northern: Atlantis</v>
          </cell>
          <cell r="C173">
            <v>1068.5418851357799</v>
          </cell>
          <cell r="D173">
            <v>3435</v>
          </cell>
          <cell r="E173">
            <v>3000</v>
          </cell>
          <cell r="F173">
            <v>435</v>
          </cell>
          <cell r="G173">
            <v>3</v>
          </cell>
          <cell r="H173">
            <v>3495</v>
          </cell>
          <cell r="I173">
            <v>8453</v>
          </cell>
          <cell r="J173">
            <v>10408</v>
          </cell>
          <cell r="K173">
            <v>3584.1002025282301</v>
          </cell>
          <cell r="L173" t="str">
            <v>Eskom</v>
          </cell>
          <cell r="M173">
            <v>144.00297155726301</v>
          </cell>
          <cell r="N173" t="str">
            <v>no</v>
          </cell>
        </row>
        <row r="174">
          <cell r="A174">
            <v>7409</v>
          </cell>
          <cell r="B174" t="str">
            <v>Northern: Atlantis</v>
          </cell>
          <cell r="C174">
            <v>1790.3021122473499</v>
          </cell>
          <cell r="D174">
            <v>4424</v>
          </cell>
          <cell r="E174">
            <v>4000</v>
          </cell>
          <cell r="F174">
            <v>424</v>
          </cell>
          <cell r="G174">
            <v>3</v>
          </cell>
          <cell r="H174">
            <v>4484</v>
          </cell>
          <cell r="I174">
            <v>7511</v>
          </cell>
          <cell r="J174">
            <v>9466</v>
          </cell>
          <cell r="K174">
            <v>4415.3722687362697</v>
          </cell>
          <cell r="L174" t="str">
            <v>Eskom</v>
          </cell>
          <cell r="M174">
            <v>285.43162366206002</v>
          </cell>
          <cell r="N174" t="str">
            <v>no</v>
          </cell>
        </row>
        <row r="175">
          <cell r="A175">
            <v>7526</v>
          </cell>
          <cell r="B175" t="str">
            <v>Northern: Atlantis</v>
          </cell>
          <cell r="C175">
            <v>2734.92753522975</v>
          </cell>
          <cell r="D175">
            <v>4828</v>
          </cell>
          <cell r="E175">
            <v>1828</v>
          </cell>
          <cell r="F175">
            <v>3000</v>
          </cell>
          <cell r="G175">
            <v>171</v>
          </cell>
          <cell r="H175">
            <v>5886.2135623730956</v>
          </cell>
          <cell r="I175">
            <v>8203</v>
          </cell>
          <cell r="J175">
            <v>8082</v>
          </cell>
          <cell r="K175">
            <v>5188.5262814980597</v>
          </cell>
          <cell r="L175" t="str">
            <v>CCT</v>
          </cell>
          <cell r="M175">
            <v>181.105886502131</v>
          </cell>
          <cell r="N175" t="str">
            <v>no</v>
          </cell>
        </row>
        <row r="176">
          <cell r="A176">
            <v>7510</v>
          </cell>
          <cell r="B176" t="str">
            <v>Northern: Atlantis</v>
          </cell>
          <cell r="C176">
            <v>3708.7026868397402</v>
          </cell>
          <cell r="D176">
            <v>3933</v>
          </cell>
          <cell r="E176">
            <v>1933</v>
          </cell>
          <cell r="F176">
            <v>2000</v>
          </cell>
          <cell r="G176">
            <v>80</v>
          </cell>
          <cell r="H176">
            <v>4431.2135623730956</v>
          </cell>
          <cell r="I176">
            <v>9255</v>
          </cell>
          <cell r="J176">
            <v>7332</v>
          </cell>
          <cell r="K176">
            <v>4488.3403796963303</v>
          </cell>
          <cell r="L176" t="str">
            <v>CCT</v>
          </cell>
          <cell r="M176">
            <v>331.785830654937</v>
          </cell>
          <cell r="N176" t="str">
            <v>no</v>
          </cell>
        </row>
        <row r="177">
          <cell r="A177">
            <v>7205</v>
          </cell>
          <cell r="B177" t="str">
            <v>Northern: Atlantis</v>
          </cell>
          <cell r="C177">
            <v>3895.17449872518</v>
          </cell>
          <cell r="D177">
            <v>3096</v>
          </cell>
          <cell r="E177">
            <v>3096</v>
          </cell>
          <cell r="F177">
            <v>0</v>
          </cell>
          <cell r="G177">
            <v>0</v>
          </cell>
          <cell r="H177">
            <v>3096</v>
          </cell>
          <cell r="I177">
            <v>10473</v>
          </cell>
          <cell r="J177">
            <v>7646</v>
          </cell>
          <cell r="K177">
            <v>3920.4073456885799</v>
          </cell>
          <cell r="L177" t="str">
            <v>CCT</v>
          </cell>
          <cell r="M177">
            <v>1097.6357273137601</v>
          </cell>
          <cell r="N177" t="str">
            <v>no</v>
          </cell>
        </row>
        <row r="178">
          <cell r="A178">
            <v>7049</v>
          </cell>
          <cell r="B178" t="str">
            <v>Northern: Atlantis</v>
          </cell>
          <cell r="C178">
            <v>2481.0063206456898</v>
          </cell>
          <cell r="D178">
            <v>1704</v>
          </cell>
          <cell r="E178">
            <v>704</v>
          </cell>
          <cell r="F178">
            <v>1000</v>
          </cell>
          <cell r="G178">
            <v>8</v>
          </cell>
          <cell r="H178">
            <v>1806.2135623730951</v>
          </cell>
          <cell r="I178">
            <v>11852</v>
          </cell>
          <cell r="J178">
            <v>5681</v>
          </cell>
          <cell r="K178">
            <v>2592.6966548113901</v>
          </cell>
          <cell r="L178" t="str">
            <v>CCT</v>
          </cell>
          <cell r="M178">
            <v>805.42095163435897</v>
          </cell>
          <cell r="N178" t="str">
            <v>no</v>
          </cell>
        </row>
        <row r="179">
          <cell r="A179">
            <v>7037</v>
          </cell>
          <cell r="B179" t="str">
            <v>Northern: Atlantis</v>
          </cell>
          <cell r="C179">
            <v>1895.20653119247</v>
          </cell>
          <cell r="D179">
            <v>890</v>
          </cell>
          <cell r="E179">
            <v>890</v>
          </cell>
          <cell r="F179">
            <v>0</v>
          </cell>
          <cell r="G179">
            <v>0</v>
          </cell>
          <cell r="H179">
            <v>890</v>
          </cell>
          <cell r="I179">
            <v>14058</v>
          </cell>
          <cell r="J179">
            <v>5351</v>
          </cell>
          <cell r="K179">
            <v>2438.5385663930801</v>
          </cell>
          <cell r="L179" t="str">
            <v>CCT</v>
          </cell>
          <cell r="M179">
            <v>681.431635269102</v>
          </cell>
          <cell r="N179" t="str">
            <v>yes</v>
          </cell>
        </row>
        <row r="180">
          <cell r="A180">
            <v>7208</v>
          </cell>
          <cell r="B180" t="str">
            <v>Northern: Atlantis</v>
          </cell>
          <cell r="C180">
            <v>1475.5536346925401</v>
          </cell>
          <cell r="D180">
            <v>125</v>
          </cell>
          <cell r="E180">
            <v>0</v>
          </cell>
          <cell r="F180">
            <v>125</v>
          </cell>
          <cell r="G180">
            <v>3</v>
          </cell>
          <cell r="H180">
            <v>185</v>
          </cell>
          <cell r="I180">
            <v>13498</v>
          </cell>
          <cell r="J180">
            <v>4791</v>
          </cell>
          <cell r="K180">
            <v>2677.84703401865</v>
          </cell>
          <cell r="L180" t="str">
            <v>CCT</v>
          </cell>
          <cell r="M180">
            <v>301.33572160147202</v>
          </cell>
          <cell r="N180" t="str">
            <v>yes</v>
          </cell>
        </row>
        <row r="181">
          <cell r="A181">
            <v>7276</v>
          </cell>
          <cell r="B181" t="str">
            <v>Northern: Atlantis</v>
          </cell>
          <cell r="C181">
            <v>1769.88832112618</v>
          </cell>
          <cell r="D181">
            <v>21</v>
          </cell>
          <cell r="E181">
            <v>21</v>
          </cell>
          <cell r="F181">
            <v>0</v>
          </cell>
          <cell r="G181">
            <v>0</v>
          </cell>
          <cell r="H181">
            <v>21</v>
          </cell>
          <cell r="I181">
            <v>9829</v>
          </cell>
          <cell r="J181">
            <v>5778</v>
          </cell>
          <cell r="K181">
            <v>2333.81994639291</v>
          </cell>
          <cell r="L181" t="str">
            <v>Eskom</v>
          </cell>
          <cell r="M181">
            <v>994.96617684584999</v>
          </cell>
          <cell r="N181" t="str">
            <v>yes</v>
          </cell>
        </row>
        <row r="182">
          <cell r="A182">
            <v>7116</v>
          </cell>
          <cell r="B182" t="str">
            <v>Northern: Atlantis</v>
          </cell>
          <cell r="C182">
            <v>3290.1476876444299</v>
          </cell>
          <cell r="D182">
            <v>2286</v>
          </cell>
          <cell r="E182">
            <v>2286</v>
          </cell>
          <cell r="F182">
            <v>0</v>
          </cell>
          <cell r="G182">
            <v>0</v>
          </cell>
          <cell r="H182">
            <v>2286</v>
          </cell>
          <cell r="I182">
            <v>12175</v>
          </cell>
          <cell r="J182">
            <v>6775</v>
          </cell>
          <cell r="K182">
            <v>3548.8009454103299</v>
          </cell>
          <cell r="L182" t="str">
            <v>CCT</v>
          </cell>
          <cell r="M182">
            <v>1513.4657293862699</v>
          </cell>
          <cell r="N182" t="str">
            <v>no</v>
          </cell>
        </row>
        <row r="183">
          <cell r="A183">
            <v>7241</v>
          </cell>
          <cell r="B183" t="str">
            <v>Northern: Atlantis</v>
          </cell>
          <cell r="C183">
            <v>3708.5247314507801</v>
          </cell>
          <cell r="D183">
            <v>1532</v>
          </cell>
          <cell r="E183">
            <v>1532</v>
          </cell>
          <cell r="F183">
            <v>0</v>
          </cell>
          <cell r="G183">
            <v>0</v>
          </cell>
          <cell r="H183">
            <v>1532</v>
          </cell>
          <cell r="I183">
            <v>14927</v>
          </cell>
          <cell r="J183">
            <v>6219</v>
          </cell>
          <cell r="K183">
            <v>3437.7874492268302</v>
          </cell>
          <cell r="L183" t="str">
            <v>CCT</v>
          </cell>
          <cell r="M183">
            <v>601.80017589250201</v>
          </cell>
          <cell r="N183" t="str">
            <v>yes</v>
          </cell>
        </row>
        <row r="184">
          <cell r="A184">
            <v>7186</v>
          </cell>
          <cell r="B184" t="str">
            <v>Northern: Atlantis</v>
          </cell>
          <cell r="C184">
            <v>2729.34180306193</v>
          </cell>
          <cell r="D184">
            <v>900</v>
          </cell>
          <cell r="E184">
            <v>900</v>
          </cell>
          <cell r="F184">
            <v>0</v>
          </cell>
          <cell r="G184">
            <v>0</v>
          </cell>
          <cell r="H184">
            <v>900</v>
          </cell>
          <cell r="I184">
            <v>14735</v>
          </cell>
          <cell r="J184">
            <v>6027</v>
          </cell>
          <cell r="K184">
            <v>3611.4784983269101</v>
          </cell>
          <cell r="L184" t="str">
            <v>CCT</v>
          </cell>
          <cell r="M184">
            <v>410.32895199550597</v>
          </cell>
          <cell r="N184" t="str">
            <v>yes</v>
          </cell>
        </row>
        <row r="185">
          <cell r="A185">
            <v>7636</v>
          </cell>
          <cell r="B185" t="str">
            <v>Northern: Atlantis</v>
          </cell>
          <cell r="C185">
            <v>1773.54381789696</v>
          </cell>
          <cell r="D185">
            <v>462</v>
          </cell>
          <cell r="E185">
            <v>462</v>
          </cell>
          <cell r="F185">
            <v>0</v>
          </cell>
          <cell r="G185">
            <v>0</v>
          </cell>
          <cell r="H185">
            <v>462</v>
          </cell>
          <cell r="I185">
            <v>15528</v>
          </cell>
          <cell r="J185">
            <v>6820</v>
          </cell>
          <cell r="K185">
            <v>3191.9733627938099</v>
          </cell>
          <cell r="L185" t="str">
            <v>Eskom</v>
          </cell>
          <cell r="M185">
            <v>1402.2940333050201</v>
          </cell>
          <cell r="N185" t="str">
            <v>yes</v>
          </cell>
        </row>
        <row r="186">
          <cell r="A186">
            <v>7552</v>
          </cell>
          <cell r="B186" t="str">
            <v>Northern: Atlantis</v>
          </cell>
          <cell r="C186">
            <v>917.39232172480797</v>
          </cell>
          <cell r="D186">
            <v>776</v>
          </cell>
          <cell r="E186">
            <v>776</v>
          </cell>
          <cell r="F186">
            <v>0</v>
          </cell>
          <cell r="G186">
            <v>0</v>
          </cell>
          <cell r="H186">
            <v>776</v>
          </cell>
          <cell r="I186">
            <v>9921</v>
          </cell>
          <cell r="J186">
            <v>7204</v>
          </cell>
          <cell r="K186">
            <v>2194.4025030442399</v>
          </cell>
          <cell r="L186" t="str">
            <v>Eskom</v>
          </cell>
          <cell r="M186">
            <v>1754.0617693125</v>
          </cell>
          <cell r="N186" t="str">
            <v>yes</v>
          </cell>
        </row>
        <row r="187">
          <cell r="A187">
            <v>7030</v>
          </cell>
          <cell r="B187" t="str">
            <v>Northern: Atlantis</v>
          </cell>
          <cell r="C187">
            <v>1657.6771705419401</v>
          </cell>
          <cell r="D187">
            <v>1516</v>
          </cell>
          <cell r="E187">
            <v>1516</v>
          </cell>
          <cell r="F187">
            <v>0</v>
          </cell>
          <cell r="G187">
            <v>0</v>
          </cell>
          <cell r="H187">
            <v>1516</v>
          </cell>
          <cell r="I187">
            <v>6583</v>
          </cell>
          <cell r="J187">
            <v>6600</v>
          </cell>
          <cell r="K187">
            <v>2316.4115458320498</v>
          </cell>
          <cell r="L187" t="str">
            <v>CCT</v>
          </cell>
          <cell r="M187">
            <v>1066.0534731923699</v>
          </cell>
          <cell r="N187" t="str">
            <v>yes</v>
          </cell>
        </row>
        <row r="188">
          <cell r="A188">
            <v>7268</v>
          </cell>
          <cell r="B188" t="str">
            <v>Northern: Atlantis</v>
          </cell>
          <cell r="C188">
            <v>646.65520731623599</v>
          </cell>
          <cell r="D188">
            <v>356</v>
          </cell>
          <cell r="E188">
            <v>356</v>
          </cell>
          <cell r="F188">
            <v>0</v>
          </cell>
          <cell r="G188">
            <v>0</v>
          </cell>
          <cell r="H188">
            <v>356</v>
          </cell>
          <cell r="I188">
            <v>8400</v>
          </cell>
          <cell r="J188">
            <v>5905</v>
          </cell>
          <cell r="K188">
            <v>1439.93886698807</v>
          </cell>
          <cell r="L188" t="str">
            <v>Eskom</v>
          </cell>
          <cell r="M188">
            <v>344.007181586868</v>
          </cell>
          <cell r="N188" t="str">
            <v>yes</v>
          </cell>
        </row>
        <row r="189">
          <cell r="A189">
            <v>7440</v>
          </cell>
          <cell r="B189" t="str">
            <v>Northern: Atlantis</v>
          </cell>
          <cell r="C189">
            <v>992.49391061504105</v>
          </cell>
          <cell r="D189">
            <v>240</v>
          </cell>
          <cell r="E189">
            <v>240</v>
          </cell>
          <cell r="F189">
            <v>0</v>
          </cell>
          <cell r="G189">
            <v>0</v>
          </cell>
          <cell r="H189">
            <v>240</v>
          </cell>
          <cell r="I189">
            <v>7398</v>
          </cell>
          <cell r="J189">
            <v>5420</v>
          </cell>
          <cell r="K189">
            <v>836.739111697461</v>
          </cell>
          <cell r="L189" t="str">
            <v>Eskom</v>
          </cell>
          <cell r="M189">
            <v>187.41371834038</v>
          </cell>
          <cell r="N189" t="str">
            <v>yes</v>
          </cell>
        </row>
        <row r="190">
          <cell r="A190">
            <v>7542</v>
          </cell>
          <cell r="B190" t="str">
            <v>Northern: Atlantis</v>
          </cell>
          <cell r="C190">
            <v>925.37848684194705</v>
          </cell>
          <cell r="D190">
            <v>1493</v>
          </cell>
          <cell r="E190">
            <v>1493</v>
          </cell>
          <cell r="F190">
            <v>0</v>
          </cell>
          <cell r="G190">
            <v>0</v>
          </cell>
          <cell r="H190">
            <v>1493</v>
          </cell>
          <cell r="I190">
            <v>7376</v>
          </cell>
          <cell r="J190">
            <v>7393</v>
          </cell>
          <cell r="K190">
            <v>2417.5060713809798</v>
          </cell>
          <cell r="L190" t="str">
            <v>Eskom</v>
          </cell>
          <cell r="M190">
            <v>1858.6527409233099</v>
          </cell>
          <cell r="N190" t="str">
            <v>yes</v>
          </cell>
        </row>
        <row r="191">
          <cell r="A191">
            <v>7316</v>
          </cell>
          <cell r="B191" t="str">
            <v>Northern: Atlantis</v>
          </cell>
          <cell r="C191">
            <v>733.320988257267</v>
          </cell>
          <cell r="D191">
            <v>1194</v>
          </cell>
          <cell r="E191">
            <v>1194</v>
          </cell>
          <cell r="F191">
            <v>0</v>
          </cell>
          <cell r="G191">
            <v>0</v>
          </cell>
          <cell r="H191">
            <v>1194</v>
          </cell>
          <cell r="I191">
            <v>8877</v>
          </cell>
          <cell r="J191">
            <v>6898</v>
          </cell>
          <cell r="K191">
            <v>1200.87915455648</v>
          </cell>
          <cell r="L191" t="str">
            <v>Eskom</v>
          </cell>
          <cell r="M191">
            <v>1107.84377485358</v>
          </cell>
          <cell r="N191" t="str">
            <v>yes</v>
          </cell>
        </row>
        <row r="192">
          <cell r="A192">
            <v>7399</v>
          </cell>
          <cell r="B192" t="str">
            <v>Northern: Atlantis</v>
          </cell>
          <cell r="C192">
            <v>387.70432114462602</v>
          </cell>
          <cell r="D192">
            <v>1047</v>
          </cell>
          <cell r="E192">
            <v>1000</v>
          </cell>
          <cell r="F192">
            <v>47</v>
          </cell>
          <cell r="G192">
            <v>2</v>
          </cell>
          <cell r="H192">
            <v>1087</v>
          </cell>
          <cell r="I192">
            <v>8936</v>
          </cell>
          <cell r="J192">
            <v>6958</v>
          </cell>
          <cell r="K192">
            <v>262.33403177945701</v>
          </cell>
          <cell r="L192" t="str">
            <v>Eskom</v>
          </cell>
          <cell r="M192">
            <v>391.20971330175001</v>
          </cell>
          <cell r="N192" t="str">
            <v>yes</v>
          </cell>
        </row>
        <row r="193">
          <cell r="A193">
            <v>7766</v>
          </cell>
          <cell r="B193" t="str">
            <v>Northern: Atlantis</v>
          </cell>
          <cell r="C193">
            <v>308.19470647282799</v>
          </cell>
          <cell r="D193">
            <v>493</v>
          </cell>
          <cell r="E193">
            <v>493</v>
          </cell>
          <cell r="F193">
            <v>0</v>
          </cell>
          <cell r="G193">
            <v>0</v>
          </cell>
          <cell r="H193">
            <v>493</v>
          </cell>
          <cell r="I193">
            <v>12930</v>
          </cell>
          <cell r="J193">
            <v>10951</v>
          </cell>
          <cell r="K193">
            <v>2819.3872307246502</v>
          </cell>
          <cell r="L193" t="str">
            <v>Eskom</v>
          </cell>
          <cell r="M193">
            <v>1364.4859224378499</v>
          </cell>
          <cell r="N193" t="str">
            <v>yes</v>
          </cell>
        </row>
        <row r="194">
          <cell r="A194">
            <v>7366</v>
          </cell>
          <cell r="B194" t="str">
            <v>Northern: Atlantis</v>
          </cell>
          <cell r="C194">
            <v>698.39117410278402</v>
          </cell>
          <cell r="D194">
            <v>1006</v>
          </cell>
          <cell r="E194">
            <v>1006</v>
          </cell>
          <cell r="F194">
            <v>0</v>
          </cell>
          <cell r="G194">
            <v>0</v>
          </cell>
          <cell r="H194">
            <v>1006</v>
          </cell>
          <cell r="I194">
            <v>5074</v>
          </cell>
          <cell r="J194">
            <v>5091</v>
          </cell>
          <cell r="K194">
            <v>2208.0783631538002</v>
          </cell>
          <cell r="L194" t="str">
            <v>CCT</v>
          </cell>
          <cell r="M194">
            <v>290.68773913688398</v>
          </cell>
          <cell r="N194" t="str">
            <v>yes</v>
          </cell>
        </row>
        <row r="195">
          <cell r="A195">
            <v>7071</v>
          </cell>
          <cell r="B195" t="str">
            <v>Northern: Atlantis</v>
          </cell>
          <cell r="C195">
            <v>1134.9544345342399</v>
          </cell>
          <cell r="D195">
            <v>1804</v>
          </cell>
          <cell r="E195">
            <v>1804</v>
          </cell>
          <cell r="F195">
            <v>0</v>
          </cell>
          <cell r="G195">
            <v>0</v>
          </cell>
          <cell r="H195">
            <v>1804</v>
          </cell>
          <cell r="I195">
            <v>5672</v>
          </cell>
          <cell r="J195">
            <v>5771</v>
          </cell>
          <cell r="K195">
            <v>3129.8025276035501</v>
          </cell>
          <cell r="L195" t="str">
            <v>CCT</v>
          </cell>
          <cell r="M195">
            <v>254.48029059853201</v>
          </cell>
          <cell r="N195" t="str">
            <v>yes</v>
          </cell>
        </row>
        <row r="196">
          <cell r="A196">
            <v>7755</v>
          </cell>
          <cell r="B196" t="str">
            <v>Northern: Atlantis</v>
          </cell>
          <cell r="C196">
            <v>1760.0882256131999</v>
          </cell>
          <cell r="D196">
            <v>2602</v>
          </cell>
          <cell r="E196">
            <v>2602</v>
          </cell>
          <cell r="F196">
            <v>0</v>
          </cell>
          <cell r="G196">
            <v>0</v>
          </cell>
          <cell r="H196">
            <v>2602</v>
          </cell>
          <cell r="I196">
            <v>6397</v>
          </cell>
          <cell r="J196">
            <v>6538</v>
          </cell>
          <cell r="K196">
            <v>3739.1623053659901</v>
          </cell>
          <cell r="L196" t="str">
            <v>Eskom</v>
          </cell>
          <cell r="M196">
            <v>48.537126478147997</v>
          </cell>
          <cell r="N196" t="str">
            <v>yes</v>
          </cell>
        </row>
        <row r="197">
          <cell r="A197">
            <v>7655</v>
          </cell>
          <cell r="B197" t="str">
            <v>Northern: Atlantis</v>
          </cell>
          <cell r="C197">
            <v>2628.2502843746402</v>
          </cell>
          <cell r="D197">
            <v>3489</v>
          </cell>
          <cell r="E197">
            <v>3489</v>
          </cell>
          <cell r="F197">
            <v>0</v>
          </cell>
          <cell r="G197">
            <v>0</v>
          </cell>
          <cell r="H197">
            <v>3489</v>
          </cell>
          <cell r="I197">
            <v>5498</v>
          </cell>
          <cell r="J197">
            <v>8982</v>
          </cell>
          <cell r="K197">
            <v>2790.32043616704</v>
          </cell>
          <cell r="L197" t="str">
            <v>Eskom</v>
          </cell>
          <cell r="M197">
            <v>919.18490121324601</v>
          </cell>
          <cell r="N197" t="str">
            <v>yes</v>
          </cell>
        </row>
        <row r="198">
          <cell r="A198">
            <v>7434</v>
          </cell>
          <cell r="B198" t="str">
            <v>Northern: Atlantis</v>
          </cell>
          <cell r="C198">
            <v>1487.4712265482899</v>
          </cell>
          <cell r="D198">
            <v>1479</v>
          </cell>
          <cell r="E198">
            <v>1479</v>
          </cell>
          <cell r="F198">
            <v>0</v>
          </cell>
          <cell r="G198">
            <v>0</v>
          </cell>
          <cell r="H198">
            <v>1479</v>
          </cell>
          <cell r="I198">
            <v>5169</v>
          </cell>
          <cell r="J198">
            <v>5185</v>
          </cell>
          <cell r="K198">
            <v>1766.5464193861701</v>
          </cell>
          <cell r="L198" t="str">
            <v>CCT</v>
          </cell>
          <cell r="M198">
            <v>227.641152865001</v>
          </cell>
          <cell r="N198" t="str">
            <v>yes</v>
          </cell>
        </row>
        <row r="199">
          <cell r="A199">
            <v>7693</v>
          </cell>
          <cell r="B199" t="str">
            <v>Northern: Atlantis</v>
          </cell>
          <cell r="C199">
            <v>1557.68842636157</v>
          </cell>
          <cell r="D199">
            <v>1896</v>
          </cell>
          <cell r="E199">
            <v>1896</v>
          </cell>
          <cell r="F199">
            <v>0</v>
          </cell>
          <cell r="G199">
            <v>0</v>
          </cell>
          <cell r="H199">
            <v>1896</v>
          </cell>
          <cell r="I199">
            <v>6802</v>
          </cell>
          <cell r="J199">
            <v>6819</v>
          </cell>
          <cell r="K199">
            <v>2548.2180164248498</v>
          </cell>
          <cell r="L199" t="str">
            <v>CCT</v>
          </cell>
          <cell r="M199">
            <v>932.67051093601503</v>
          </cell>
          <cell r="N199" t="str">
            <v>yes</v>
          </cell>
        </row>
        <row r="200">
          <cell r="A200">
            <v>7258</v>
          </cell>
          <cell r="B200" t="str">
            <v>Northern: Atlantis</v>
          </cell>
          <cell r="C200">
            <v>1546.6121792686499</v>
          </cell>
          <cell r="D200">
            <v>2416</v>
          </cell>
          <cell r="E200">
            <v>2416</v>
          </cell>
          <cell r="F200">
            <v>0</v>
          </cell>
          <cell r="G200">
            <v>0</v>
          </cell>
          <cell r="H200">
            <v>2416</v>
          </cell>
          <cell r="I200">
            <v>6647</v>
          </cell>
          <cell r="J200">
            <v>6664</v>
          </cell>
          <cell r="K200">
            <v>3444.7269587734399</v>
          </cell>
          <cell r="L200" t="str">
            <v>CCT</v>
          </cell>
          <cell r="M200">
            <v>447.89375711253399</v>
          </cell>
          <cell r="N200" t="str">
            <v>yes</v>
          </cell>
        </row>
        <row r="201">
          <cell r="A201">
            <v>7263</v>
          </cell>
          <cell r="B201" t="str">
            <v>Northern: Atlantis</v>
          </cell>
          <cell r="C201">
            <v>2493.6839342749699</v>
          </cell>
          <cell r="D201">
            <v>3175</v>
          </cell>
          <cell r="E201">
            <v>2175</v>
          </cell>
          <cell r="F201">
            <v>1000</v>
          </cell>
          <cell r="G201">
            <v>12</v>
          </cell>
          <cell r="H201">
            <v>3218.2135623730951</v>
          </cell>
          <cell r="I201">
            <v>5645</v>
          </cell>
          <cell r="J201">
            <v>7597</v>
          </cell>
          <cell r="K201">
            <v>3597.7718307325899</v>
          </cell>
          <cell r="L201" t="str">
            <v>Eskom</v>
          </cell>
          <cell r="M201">
            <v>300.37734722576499</v>
          </cell>
          <cell r="N201" t="str">
            <v>yes</v>
          </cell>
        </row>
        <row r="202">
          <cell r="A202">
            <v>7000</v>
          </cell>
          <cell r="B202" t="str">
            <v>Northern: Atlantis</v>
          </cell>
          <cell r="C202">
            <v>3166.74099973999</v>
          </cell>
          <cell r="D202">
            <v>3993</v>
          </cell>
          <cell r="E202">
            <v>2993</v>
          </cell>
          <cell r="F202">
            <v>1000</v>
          </cell>
          <cell r="G202">
            <v>6</v>
          </cell>
          <cell r="H202">
            <v>4016.2135623730951</v>
          </cell>
          <cell r="I202">
            <v>4555</v>
          </cell>
          <cell r="J202">
            <v>8268</v>
          </cell>
          <cell r="K202">
            <v>2597.7905105366799</v>
          </cell>
          <cell r="L202" t="str">
            <v>Eskom</v>
          </cell>
          <cell r="M202">
            <v>90.690189786360406</v>
          </cell>
          <cell r="N202" t="str">
            <v>yes</v>
          </cell>
        </row>
        <row r="203">
          <cell r="A203">
            <v>7070</v>
          </cell>
          <cell r="B203" t="str">
            <v>Northern: Atlantis</v>
          </cell>
          <cell r="C203">
            <v>2033.1501794769899</v>
          </cell>
          <cell r="D203">
            <v>2028</v>
          </cell>
          <cell r="E203">
            <v>1028</v>
          </cell>
          <cell r="F203">
            <v>1000</v>
          </cell>
          <cell r="G203">
            <v>3</v>
          </cell>
          <cell r="H203">
            <v>2088</v>
          </cell>
          <cell r="I203">
            <v>6196</v>
          </cell>
          <cell r="J203">
            <v>6213</v>
          </cell>
          <cell r="K203">
            <v>2595.8604074853902</v>
          </cell>
          <cell r="L203" t="str">
            <v>CCT</v>
          </cell>
          <cell r="M203">
            <v>678.69729056349195</v>
          </cell>
          <cell r="N203" t="str">
            <v>yes</v>
          </cell>
        </row>
        <row r="204">
          <cell r="A204">
            <v>7545</v>
          </cell>
          <cell r="B204" t="str">
            <v>Northern: Atlantis</v>
          </cell>
          <cell r="C204">
            <v>2489.4063703745001</v>
          </cell>
          <cell r="D204">
            <v>2815</v>
          </cell>
          <cell r="E204">
            <v>1815</v>
          </cell>
          <cell r="F204">
            <v>1000</v>
          </cell>
          <cell r="G204">
            <v>17</v>
          </cell>
          <cell r="H204">
            <v>2893.2135623730951</v>
          </cell>
          <cell r="I204">
            <v>6853</v>
          </cell>
          <cell r="J204">
            <v>6870</v>
          </cell>
          <cell r="K204">
            <v>3179.81446982938</v>
          </cell>
          <cell r="L204" t="str">
            <v>CCT</v>
          </cell>
          <cell r="M204">
            <v>1335.9603357251401</v>
          </cell>
          <cell r="N204" t="str">
            <v>yes</v>
          </cell>
        </row>
        <row r="205">
          <cell r="A205">
            <v>7325</v>
          </cell>
          <cell r="B205" t="str">
            <v>Northern: Atlantis</v>
          </cell>
          <cell r="C205">
            <v>2516.0787421140299</v>
          </cell>
          <cell r="D205">
            <v>3228</v>
          </cell>
          <cell r="E205">
            <v>2228</v>
          </cell>
          <cell r="F205">
            <v>1000</v>
          </cell>
          <cell r="G205">
            <v>16</v>
          </cell>
          <cell r="H205">
            <v>3310.2135623730951</v>
          </cell>
          <cell r="I205">
            <v>7646</v>
          </cell>
          <cell r="J205">
            <v>7664</v>
          </cell>
          <cell r="K205">
            <v>3934.9649075696502</v>
          </cell>
          <cell r="L205" t="str">
            <v>CCT</v>
          </cell>
          <cell r="M205">
            <v>1447.41721419955</v>
          </cell>
          <cell r="N205" t="str">
            <v>yes</v>
          </cell>
        </row>
        <row r="206">
          <cell r="A206">
            <v>7039</v>
          </cell>
          <cell r="B206" t="str">
            <v>Northern: Atlantis</v>
          </cell>
          <cell r="C206">
            <v>3367.34443858656</v>
          </cell>
          <cell r="D206">
            <v>3829</v>
          </cell>
          <cell r="E206">
            <v>3829</v>
          </cell>
          <cell r="F206">
            <v>0</v>
          </cell>
          <cell r="G206">
            <v>0</v>
          </cell>
          <cell r="H206">
            <v>3829</v>
          </cell>
          <cell r="I206">
            <v>6259</v>
          </cell>
          <cell r="J206">
            <v>8931</v>
          </cell>
          <cell r="K206">
            <v>3729.1539989729399</v>
          </cell>
          <cell r="L206" t="str">
            <v>Eskom</v>
          </cell>
          <cell r="M206">
            <v>1274.07835817975</v>
          </cell>
          <cell r="N206" t="str">
            <v>yes</v>
          </cell>
        </row>
        <row r="207">
          <cell r="A207">
            <v>7278</v>
          </cell>
          <cell r="B207" t="str">
            <v>Northern: Atlantis</v>
          </cell>
          <cell r="C207">
            <v>3892.1456246462599</v>
          </cell>
          <cell r="D207">
            <v>4572</v>
          </cell>
          <cell r="E207">
            <v>3572</v>
          </cell>
          <cell r="F207">
            <v>1000</v>
          </cell>
          <cell r="G207">
            <v>17</v>
          </cell>
          <cell r="H207">
            <v>4829.2135623730956</v>
          </cell>
          <cell r="I207">
            <v>5070</v>
          </cell>
          <cell r="J207">
            <v>10794</v>
          </cell>
          <cell r="K207">
            <v>2776.8944774112902</v>
          </cell>
          <cell r="L207" t="str">
            <v>Eskom</v>
          </cell>
          <cell r="M207">
            <v>651.05977093477702</v>
          </cell>
          <cell r="N207" t="str">
            <v>yes</v>
          </cell>
        </row>
        <row r="208">
          <cell r="A208">
            <v>7357</v>
          </cell>
          <cell r="B208" t="str">
            <v>Northern: Atlantis</v>
          </cell>
          <cell r="C208">
            <v>1705.1950385846601</v>
          </cell>
          <cell r="D208">
            <v>1797</v>
          </cell>
          <cell r="E208">
            <v>1797</v>
          </cell>
          <cell r="F208">
            <v>0</v>
          </cell>
          <cell r="G208">
            <v>0</v>
          </cell>
          <cell r="H208">
            <v>1797</v>
          </cell>
          <cell r="I208">
            <v>7184</v>
          </cell>
          <cell r="J208">
            <v>7201</v>
          </cell>
          <cell r="K208">
            <v>3398.3802336858498</v>
          </cell>
          <cell r="L208" t="str">
            <v>Eskom</v>
          </cell>
          <cell r="M208">
            <v>1666.95831257246</v>
          </cell>
          <cell r="N208" t="str">
            <v>yes</v>
          </cell>
        </row>
        <row r="209">
          <cell r="A209">
            <v>7674</v>
          </cell>
          <cell r="B209" t="str">
            <v>Northern: Atlantis</v>
          </cell>
          <cell r="C209">
            <v>2494.8375470513702</v>
          </cell>
          <cell r="D209">
            <v>2496</v>
          </cell>
          <cell r="E209">
            <v>2496</v>
          </cell>
          <cell r="F209">
            <v>0</v>
          </cell>
          <cell r="G209">
            <v>0</v>
          </cell>
          <cell r="H209">
            <v>2496</v>
          </cell>
          <cell r="I209">
            <v>7543</v>
          </cell>
          <cell r="J209">
            <v>7560</v>
          </cell>
          <cell r="K209">
            <v>3965.9834931250398</v>
          </cell>
          <cell r="L209" t="str">
            <v>CCT</v>
          </cell>
          <cell r="M209">
            <v>2025.56412445201</v>
          </cell>
          <cell r="N209" t="str">
            <v>yes</v>
          </cell>
        </row>
        <row r="210">
          <cell r="A210">
            <v>7103</v>
          </cell>
          <cell r="B210" t="str">
            <v>Northern: Atlantis</v>
          </cell>
          <cell r="C210">
            <v>3362.6821263460902</v>
          </cell>
          <cell r="D210">
            <v>3352</v>
          </cell>
          <cell r="E210">
            <v>3000</v>
          </cell>
          <cell r="F210">
            <v>352</v>
          </cell>
          <cell r="G210">
            <v>1</v>
          </cell>
          <cell r="H210">
            <v>3372</v>
          </cell>
          <cell r="I210">
            <v>9104</v>
          </cell>
          <cell r="J210">
            <v>14829</v>
          </cell>
          <cell r="K210">
            <v>4593.6645316140202</v>
          </cell>
          <cell r="L210" t="str">
            <v>CCT</v>
          </cell>
          <cell r="M210">
            <v>1850.13495795264</v>
          </cell>
          <cell r="N210" t="str">
            <v>yes</v>
          </cell>
        </row>
        <row r="211">
          <cell r="A211">
            <v>7531</v>
          </cell>
          <cell r="B211" t="str">
            <v>Northern: Atlantis</v>
          </cell>
          <cell r="C211">
            <v>3772.91813261583</v>
          </cell>
          <cell r="D211">
            <v>4270</v>
          </cell>
          <cell r="E211">
            <v>4000</v>
          </cell>
          <cell r="F211">
            <v>270</v>
          </cell>
          <cell r="G211">
            <v>1</v>
          </cell>
          <cell r="H211">
            <v>4290</v>
          </cell>
          <cell r="I211">
            <v>7831</v>
          </cell>
          <cell r="J211">
            <v>13555</v>
          </cell>
          <cell r="K211">
            <v>4107.2152307857796</v>
          </cell>
          <cell r="L211" t="str">
            <v>Eskom</v>
          </cell>
          <cell r="M211">
            <v>1224.9695788587301</v>
          </cell>
          <cell r="N211" t="str">
            <v>yes</v>
          </cell>
        </row>
        <row r="212">
          <cell r="A212">
            <v>7169</v>
          </cell>
          <cell r="B212" t="str">
            <v>Northern: Atlantis</v>
          </cell>
          <cell r="C212">
            <v>4719.0408526915298</v>
          </cell>
          <cell r="D212">
            <v>5219</v>
          </cell>
          <cell r="E212">
            <v>4000</v>
          </cell>
          <cell r="F212">
            <v>1219</v>
          </cell>
          <cell r="G212">
            <v>10</v>
          </cell>
          <cell r="H212">
            <v>5243.2135623730956</v>
          </cell>
          <cell r="I212">
            <v>5903</v>
          </cell>
          <cell r="J212">
            <v>11627</v>
          </cell>
          <cell r="K212">
            <v>3267.07366654322</v>
          </cell>
          <cell r="L212" t="str">
            <v>Eskom</v>
          </cell>
          <cell r="M212">
            <v>434.51714140829802</v>
          </cell>
          <cell r="N212" t="str">
            <v>yes</v>
          </cell>
        </row>
        <row r="213">
          <cell r="A213">
            <v>7863</v>
          </cell>
          <cell r="B213" t="str">
            <v>Northern: Atlantis</v>
          </cell>
          <cell r="C213">
            <v>1128.40421455816</v>
          </cell>
          <cell r="D213">
            <v>1116</v>
          </cell>
          <cell r="E213">
            <v>1000</v>
          </cell>
          <cell r="F213">
            <v>116</v>
          </cell>
          <cell r="G213">
            <v>3</v>
          </cell>
          <cell r="H213">
            <v>1176</v>
          </cell>
          <cell r="I213">
            <v>13832</v>
          </cell>
          <cell r="J213">
            <v>11993</v>
          </cell>
          <cell r="K213">
            <v>3696.5051355567998</v>
          </cell>
          <cell r="L213" t="str">
            <v>Eskom</v>
          </cell>
          <cell r="M213">
            <v>1563.2293044395601</v>
          </cell>
          <cell r="N213" t="str">
            <v>yes</v>
          </cell>
        </row>
        <row r="214">
          <cell r="A214">
            <v>7354</v>
          </cell>
          <cell r="B214" t="str">
            <v>Northern: Atlantis</v>
          </cell>
          <cell r="C214">
            <v>2087.27401460388</v>
          </cell>
          <cell r="D214">
            <v>2061</v>
          </cell>
          <cell r="E214">
            <v>2000</v>
          </cell>
          <cell r="F214">
            <v>61</v>
          </cell>
          <cell r="G214">
            <v>1</v>
          </cell>
          <cell r="H214">
            <v>2081</v>
          </cell>
          <cell r="I214">
            <v>12995</v>
          </cell>
          <cell r="J214">
            <v>13218</v>
          </cell>
          <cell r="K214">
            <v>4622.6402441289401</v>
          </cell>
          <cell r="L214" t="str">
            <v>Eskom</v>
          </cell>
          <cell r="M214">
            <v>1757.29064215983</v>
          </cell>
          <cell r="N214" t="str">
            <v>yes</v>
          </cell>
        </row>
        <row r="215">
          <cell r="A215">
            <v>7859</v>
          </cell>
          <cell r="B215" t="str">
            <v>Northern: Atlantis</v>
          </cell>
          <cell r="C215">
            <v>3072.4793748226698</v>
          </cell>
          <cell r="D215">
            <v>3041</v>
          </cell>
          <cell r="E215">
            <v>3041</v>
          </cell>
          <cell r="F215">
            <v>0</v>
          </cell>
          <cell r="G215">
            <v>0</v>
          </cell>
          <cell r="H215">
            <v>3041</v>
          </cell>
          <cell r="I215">
            <v>8774</v>
          </cell>
          <cell r="J215">
            <v>14499</v>
          </cell>
          <cell r="K215">
            <v>5359.0632424065097</v>
          </cell>
          <cell r="L215" t="str">
            <v>CCT</v>
          </cell>
          <cell r="M215">
            <v>1206.3153183309601</v>
          </cell>
          <cell r="N215" t="str">
            <v>yes</v>
          </cell>
        </row>
        <row r="216">
          <cell r="A216">
            <v>7767</v>
          </cell>
          <cell r="B216" t="str">
            <v>Northern: Atlantis</v>
          </cell>
          <cell r="C216">
            <v>4064.91651058773</v>
          </cell>
          <cell r="D216">
            <v>4031</v>
          </cell>
          <cell r="E216">
            <v>4031</v>
          </cell>
          <cell r="F216">
            <v>0</v>
          </cell>
          <cell r="G216">
            <v>0</v>
          </cell>
          <cell r="H216">
            <v>4031</v>
          </cell>
          <cell r="I216">
            <v>7605</v>
          </cell>
          <cell r="J216">
            <v>13329</v>
          </cell>
          <cell r="K216">
            <v>4672.45592358466</v>
          </cell>
          <cell r="L216" t="str">
            <v>Eskom</v>
          </cell>
          <cell r="M216">
            <v>439.758033363187</v>
          </cell>
          <cell r="N216" t="str">
            <v>yes</v>
          </cell>
        </row>
        <row r="217">
          <cell r="A217">
            <v>7198</v>
          </cell>
          <cell r="B217" t="str">
            <v>Northern: Atlantis</v>
          </cell>
          <cell r="C217">
            <v>5060.3322983067701</v>
          </cell>
          <cell r="D217">
            <v>5025</v>
          </cell>
          <cell r="E217">
            <v>5000</v>
          </cell>
          <cell r="F217">
            <v>25</v>
          </cell>
          <cell r="G217">
            <v>1</v>
          </cell>
          <cell r="H217">
            <v>5045</v>
          </cell>
          <cell r="I217">
            <v>6557</v>
          </cell>
          <cell r="J217">
            <v>12282</v>
          </cell>
          <cell r="K217">
            <v>3954.2885262032801</v>
          </cell>
          <cell r="L217" t="str">
            <v>Eskom</v>
          </cell>
          <cell r="M217">
            <v>182.400476449975</v>
          </cell>
          <cell r="N217" t="str">
            <v>yes</v>
          </cell>
        </row>
        <row r="218">
          <cell r="A218">
            <v>7283</v>
          </cell>
          <cell r="B218" t="str">
            <v>Northern: Atlantis</v>
          </cell>
          <cell r="C218">
            <v>3979.7031995749799</v>
          </cell>
          <cell r="D218">
            <v>4832</v>
          </cell>
          <cell r="E218">
            <v>2832</v>
          </cell>
          <cell r="F218">
            <v>2000</v>
          </cell>
          <cell r="G218">
            <v>13</v>
          </cell>
          <cell r="H218">
            <v>4903.2135623730956</v>
          </cell>
          <cell r="I218">
            <v>6634</v>
          </cell>
          <cell r="J218">
            <v>9389</v>
          </cell>
          <cell r="K218">
            <v>1597.8325723165899</v>
          </cell>
          <cell r="L218" t="str">
            <v>Eskom</v>
          </cell>
          <cell r="M218">
            <v>206.186869017856</v>
          </cell>
          <cell r="N218" t="str">
            <v>yes</v>
          </cell>
        </row>
        <row r="219">
          <cell r="A219">
            <v>7175</v>
          </cell>
          <cell r="B219" t="str">
            <v>Northern: Atlantis</v>
          </cell>
          <cell r="C219">
            <v>4578.0548883478996</v>
          </cell>
          <cell r="D219">
            <v>5397</v>
          </cell>
          <cell r="E219">
            <v>3397</v>
          </cell>
          <cell r="F219">
            <v>2000</v>
          </cell>
          <cell r="G219">
            <v>5</v>
          </cell>
          <cell r="H219">
            <v>5497</v>
          </cell>
          <cell r="I219">
            <v>4624</v>
          </cell>
          <cell r="J219">
            <v>10348</v>
          </cell>
          <cell r="K219">
            <v>1875.0190215565201</v>
          </cell>
          <cell r="L219" t="str">
            <v>Eskom</v>
          </cell>
          <cell r="M219">
            <v>328.78542820247702</v>
          </cell>
          <cell r="N219" t="str">
            <v>yes</v>
          </cell>
        </row>
        <row r="220">
          <cell r="A220">
            <v>7587</v>
          </cell>
          <cell r="B220" t="str">
            <v>Northern: Atlantis</v>
          </cell>
          <cell r="C220">
            <v>5298.9749543326498</v>
          </cell>
          <cell r="D220">
            <v>5977</v>
          </cell>
          <cell r="E220">
            <v>3977</v>
          </cell>
          <cell r="F220">
            <v>2000</v>
          </cell>
          <cell r="G220">
            <v>12</v>
          </cell>
          <cell r="H220">
            <v>6217</v>
          </cell>
          <cell r="I220">
            <v>5842</v>
          </cell>
          <cell r="J220">
            <v>11567</v>
          </cell>
          <cell r="K220">
            <v>2545.25514146255</v>
          </cell>
          <cell r="L220" t="str">
            <v>Eskom</v>
          </cell>
          <cell r="M220">
            <v>548.31110685378997</v>
          </cell>
          <cell r="N220" t="str">
            <v>yes</v>
          </cell>
        </row>
        <row r="221">
          <cell r="A221">
            <v>7706</v>
          </cell>
          <cell r="B221" t="str">
            <v>Northern: Atlantis</v>
          </cell>
          <cell r="C221">
            <v>5990.7365628792004</v>
          </cell>
          <cell r="D221">
            <v>6780</v>
          </cell>
          <cell r="E221">
            <v>5780</v>
          </cell>
          <cell r="F221">
            <v>1000</v>
          </cell>
          <cell r="G221">
            <v>15</v>
          </cell>
          <cell r="H221">
            <v>6911.2135623730956</v>
          </cell>
          <cell r="I221">
            <v>6600</v>
          </cell>
          <cell r="J221">
            <v>12325</v>
          </cell>
          <cell r="K221">
            <v>2069.51132627074</v>
          </cell>
          <cell r="L221" t="str">
            <v>Eskom</v>
          </cell>
          <cell r="M221">
            <v>1521.4296255757199</v>
          </cell>
          <cell r="N221" t="str">
            <v>yes</v>
          </cell>
        </row>
        <row r="222">
          <cell r="A222">
            <v>7562</v>
          </cell>
          <cell r="B222" t="str">
            <v>Northern: Atlantis</v>
          </cell>
          <cell r="C222">
            <v>6099.1544147089198</v>
          </cell>
          <cell r="D222">
            <v>6021</v>
          </cell>
          <cell r="E222">
            <v>6000</v>
          </cell>
          <cell r="F222">
            <v>21</v>
          </cell>
          <cell r="G222">
            <v>1</v>
          </cell>
          <cell r="H222">
            <v>6041</v>
          </cell>
          <cell r="I222">
            <v>6766</v>
          </cell>
          <cell r="J222">
            <v>12491</v>
          </cell>
          <cell r="K222">
            <v>3382.4475074987199</v>
          </cell>
          <cell r="L222" t="str">
            <v>Eskom</v>
          </cell>
          <cell r="M222">
            <v>904.903732136283</v>
          </cell>
          <cell r="N222" t="str">
            <v>yes</v>
          </cell>
        </row>
        <row r="223">
          <cell r="A223">
            <v>7133</v>
          </cell>
          <cell r="B223" t="str">
            <v>Northern: Atlantis</v>
          </cell>
          <cell r="C223">
            <v>6708.9100138275999</v>
          </cell>
          <cell r="D223">
            <v>7018</v>
          </cell>
          <cell r="E223">
            <v>7018</v>
          </cell>
          <cell r="F223">
            <v>0</v>
          </cell>
          <cell r="G223">
            <v>0</v>
          </cell>
          <cell r="H223">
            <v>7018</v>
          </cell>
          <cell r="I223">
            <v>7436</v>
          </cell>
          <cell r="J223">
            <v>13161</v>
          </cell>
          <cell r="K223">
            <v>3040.6421255066498</v>
          </cell>
          <cell r="L223" t="str">
            <v>Eskom</v>
          </cell>
          <cell r="M223">
            <v>1786.71964712464</v>
          </cell>
          <cell r="N223" t="str">
            <v>yes</v>
          </cell>
        </row>
        <row r="224">
          <cell r="A224">
            <v>7190</v>
          </cell>
          <cell r="B224" t="str">
            <v>Northern: Atlantis</v>
          </cell>
          <cell r="C224">
            <v>1616.93444638032</v>
          </cell>
          <cell r="D224">
            <v>1919</v>
          </cell>
          <cell r="E224">
            <v>1919</v>
          </cell>
          <cell r="F224">
            <v>0</v>
          </cell>
          <cell r="G224">
            <v>0</v>
          </cell>
          <cell r="H224">
            <v>1919</v>
          </cell>
          <cell r="I224">
            <v>6638</v>
          </cell>
          <cell r="J224">
            <v>6569</v>
          </cell>
          <cell r="K224">
            <v>2052.5573537609698</v>
          </cell>
          <cell r="L224" t="str">
            <v>Eskom</v>
          </cell>
          <cell r="M224">
            <v>677.29494808284505</v>
          </cell>
          <cell r="N224" t="str">
            <v>yes</v>
          </cell>
        </row>
        <row r="225">
          <cell r="A225">
            <v>7266</v>
          </cell>
          <cell r="B225" t="str">
            <v>Northern: Atlantis</v>
          </cell>
          <cell r="C225">
            <v>670.02686632602502</v>
          </cell>
          <cell r="D225">
            <v>1991</v>
          </cell>
          <cell r="E225">
            <v>1991</v>
          </cell>
          <cell r="F225">
            <v>0</v>
          </cell>
          <cell r="G225">
            <v>0</v>
          </cell>
          <cell r="H225">
            <v>1991</v>
          </cell>
          <cell r="I225">
            <v>7537</v>
          </cell>
          <cell r="J225">
            <v>7467</v>
          </cell>
          <cell r="K225">
            <v>3049.3090843056998</v>
          </cell>
          <cell r="L225" t="str">
            <v>Eskom</v>
          </cell>
          <cell r="M225">
            <v>874.11154005994297</v>
          </cell>
          <cell r="N225" t="str">
            <v>yes</v>
          </cell>
        </row>
        <row r="226">
          <cell r="A226">
            <v>7058</v>
          </cell>
          <cell r="B226" t="str">
            <v>Northern: Atlantis</v>
          </cell>
          <cell r="C226">
            <v>2067.7843239405702</v>
          </cell>
          <cell r="D226">
            <v>2494</v>
          </cell>
          <cell r="E226">
            <v>2494</v>
          </cell>
          <cell r="F226">
            <v>0</v>
          </cell>
          <cell r="G226">
            <v>0</v>
          </cell>
          <cell r="H226">
            <v>2494</v>
          </cell>
          <cell r="I226">
            <v>7383</v>
          </cell>
          <cell r="J226">
            <v>7313</v>
          </cell>
          <cell r="K226">
            <v>2193.1893890896499</v>
          </cell>
          <cell r="L226" t="str">
            <v>Eskom</v>
          </cell>
          <cell r="M226">
            <v>1666.63697985967</v>
          </cell>
          <cell r="N226" t="str">
            <v>yes</v>
          </cell>
        </row>
        <row r="227">
          <cell r="A227">
            <v>7507</v>
          </cell>
          <cell r="B227" t="str">
            <v>Northern: Atlantis</v>
          </cell>
          <cell r="C227">
            <v>1969.7753654605999</v>
          </cell>
          <cell r="D227">
            <v>2678</v>
          </cell>
          <cell r="E227">
            <v>1678</v>
          </cell>
          <cell r="F227">
            <v>1000</v>
          </cell>
          <cell r="G227">
            <v>13</v>
          </cell>
          <cell r="H227">
            <v>2713.2135623730951</v>
          </cell>
          <cell r="I227">
            <v>12286</v>
          </cell>
          <cell r="J227">
            <v>7463</v>
          </cell>
          <cell r="K227">
            <v>1943.6139306236801</v>
          </cell>
          <cell r="L227" t="str">
            <v>Eskom</v>
          </cell>
          <cell r="M227">
            <v>1099.51937390948</v>
          </cell>
          <cell r="N227" t="str">
            <v>yes</v>
          </cell>
        </row>
        <row r="228">
          <cell r="A228">
            <v>7054</v>
          </cell>
          <cell r="B228" t="str">
            <v>Northern: Atlantis</v>
          </cell>
          <cell r="C228">
            <v>1378.5942130915601</v>
          </cell>
          <cell r="D228">
            <v>1962</v>
          </cell>
          <cell r="E228">
            <v>962</v>
          </cell>
          <cell r="F228">
            <v>1000</v>
          </cell>
          <cell r="G228">
            <v>39</v>
          </cell>
          <cell r="H228">
            <v>2018.2135623730951</v>
          </cell>
          <cell r="I228">
            <v>11620</v>
          </cell>
          <cell r="J228">
            <v>6799</v>
          </cell>
          <cell r="K228">
            <v>1083.39850919081</v>
          </cell>
          <cell r="L228" t="str">
            <v>Eskom</v>
          </cell>
          <cell r="M228">
            <v>659.34648834161305</v>
          </cell>
          <cell r="N228" t="str">
            <v>yes</v>
          </cell>
        </row>
        <row r="229">
          <cell r="A229">
            <v>7203</v>
          </cell>
          <cell r="B229" t="str">
            <v>Northern: Atlantis</v>
          </cell>
          <cell r="C229">
            <v>1307.2258756558699</v>
          </cell>
          <cell r="D229">
            <v>1590</v>
          </cell>
          <cell r="E229">
            <v>590</v>
          </cell>
          <cell r="F229">
            <v>1000</v>
          </cell>
          <cell r="G229">
            <v>27</v>
          </cell>
          <cell r="H229">
            <v>2018.2135623730951</v>
          </cell>
          <cell r="I229">
            <v>10267</v>
          </cell>
          <cell r="J229">
            <v>5445</v>
          </cell>
          <cell r="K229">
            <v>754.89702798754695</v>
          </cell>
          <cell r="L229" t="str">
            <v>Eskom</v>
          </cell>
          <cell r="M229">
            <v>534.73577346357604</v>
          </cell>
          <cell r="N229" t="str">
            <v>yes</v>
          </cell>
        </row>
        <row r="230">
          <cell r="A230">
            <v>7694</v>
          </cell>
          <cell r="B230" t="str">
            <v>Northern: Atlantis</v>
          </cell>
          <cell r="C230">
            <v>1070.40528964544</v>
          </cell>
          <cell r="D230">
            <v>1664</v>
          </cell>
          <cell r="E230">
            <v>664</v>
          </cell>
          <cell r="F230">
            <v>1000</v>
          </cell>
          <cell r="G230">
            <v>87</v>
          </cell>
          <cell r="H230">
            <v>1845.2135623730951</v>
          </cell>
          <cell r="I230">
            <v>9264</v>
          </cell>
          <cell r="J230">
            <v>4442</v>
          </cell>
          <cell r="K230">
            <v>1402.1364833395801</v>
          </cell>
          <cell r="L230" t="str">
            <v>Eskom</v>
          </cell>
          <cell r="M230">
            <v>311.10710913279502</v>
          </cell>
          <cell r="N230" t="str">
            <v>yes</v>
          </cell>
        </row>
        <row r="231">
          <cell r="A231">
            <v>7302</v>
          </cell>
          <cell r="B231" t="str">
            <v>Northern: Atlantis</v>
          </cell>
          <cell r="C231">
            <v>1452.6496508249299</v>
          </cell>
          <cell r="D231">
            <v>2937</v>
          </cell>
          <cell r="E231">
            <v>2937</v>
          </cell>
          <cell r="F231">
            <v>0</v>
          </cell>
          <cell r="G231">
            <v>0</v>
          </cell>
          <cell r="H231">
            <v>2937</v>
          </cell>
          <cell r="I231">
            <v>14855</v>
          </cell>
          <cell r="J231">
            <v>10032</v>
          </cell>
          <cell r="K231">
            <v>3145.6913226771699</v>
          </cell>
          <cell r="L231" t="str">
            <v>Eskom</v>
          </cell>
          <cell r="M231">
            <v>1416.64418820017</v>
          </cell>
          <cell r="N231" t="str">
            <v>no</v>
          </cell>
        </row>
        <row r="232">
          <cell r="A232">
            <v>7734</v>
          </cell>
          <cell r="B232" t="str">
            <v>Northern: Atlantis</v>
          </cell>
          <cell r="C232">
            <v>2402.38340328616</v>
          </cell>
          <cell r="D232">
            <v>3367</v>
          </cell>
          <cell r="E232">
            <v>2367</v>
          </cell>
          <cell r="F232">
            <v>1000</v>
          </cell>
          <cell r="G232">
            <v>40</v>
          </cell>
          <cell r="H232">
            <v>3908.2135623730951</v>
          </cell>
          <cell r="I232">
            <v>12357</v>
          </cell>
          <cell r="J232">
            <v>7535</v>
          </cell>
          <cell r="K232">
            <v>2496.9059075617502</v>
          </cell>
          <cell r="L232" t="str">
            <v>Eskom</v>
          </cell>
          <cell r="M232">
            <v>616.08983793356697</v>
          </cell>
          <cell r="N232" t="str">
            <v>yes</v>
          </cell>
        </row>
        <row r="233">
          <cell r="A233">
            <v>7293</v>
          </cell>
          <cell r="B233" t="str">
            <v>Northern: Atlantis</v>
          </cell>
          <cell r="C233">
            <v>2340.4832844531702</v>
          </cell>
          <cell r="D233">
            <v>2831</v>
          </cell>
          <cell r="E233">
            <v>1831</v>
          </cell>
          <cell r="F233">
            <v>1000</v>
          </cell>
          <cell r="G233">
            <v>37</v>
          </cell>
          <cell r="H233">
            <v>3544.2135623730951</v>
          </cell>
          <cell r="I233">
            <v>11649</v>
          </cell>
          <cell r="J233">
            <v>6827</v>
          </cell>
          <cell r="K233">
            <v>1905.4281223964299</v>
          </cell>
          <cell r="L233" t="str">
            <v>Eskom</v>
          </cell>
          <cell r="M233">
            <v>296.33972643946998</v>
          </cell>
          <cell r="N233" t="str">
            <v>yes</v>
          </cell>
        </row>
        <row r="234">
          <cell r="A234">
            <v>7422</v>
          </cell>
          <cell r="B234" t="str">
            <v>Northern: Atlantis</v>
          </cell>
          <cell r="C234">
            <v>2191.9371547082901</v>
          </cell>
          <cell r="D234">
            <v>2587</v>
          </cell>
          <cell r="E234">
            <v>1587</v>
          </cell>
          <cell r="F234">
            <v>1000</v>
          </cell>
          <cell r="G234">
            <v>35</v>
          </cell>
          <cell r="H234">
            <v>3287</v>
          </cell>
          <cell r="I234">
            <v>10470</v>
          </cell>
          <cell r="J234">
            <v>5648</v>
          </cell>
          <cell r="K234">
            <v>1739.76249033216</v>
          </cell>
          <cell r="L234" t="str">
            <v>Eskom</v>
          </cell>
          <cell r="M234">
            <v>399.256488409795</v>
          </cell>
          <cell r="N234" t="str">
            <v>yes</v>
          </cell>
        </row>
        <row r="235">
          <cell r="A235">
            <v>7279</v>
          </cell>
          <cell r="B235" t="str">
            <v>Northern: Atlantis</v>
          </cell>
          <cell r="C235">
            <v>1869.19662875123</v>
          </cell>
          <cell r="D235">
            <v>2378</v>
          </cell>
          <cell r="E235">
            <v>1378</v>
          </cell>
          <cell r="F235">
            <v>1000</v>
          </cell>
          <cell r="G235">
            <v>1</v>
          </cell>
          <cell r="H235">
            <v>2398</v>
          </cell>
          <cell r="I235">
            <v>9661</v>
          </cell>
          <cell r="J235">
            <v>4839</v>
          </cell>
          <cell r="K235">
            <v>2103.06697891775</v>
          </cell>
          <cell r="L235" t="str">
            <v>Eskom</v>
          </cell>
          <cell r="M235">
            <v>689.35794069439601</v>
          </cell>
          <cell r="N235" t="str">
            <v>yes</v>
          </cell>
        </row>
        <row r="236">
          <cell r="A236">
            <v>7539</v>
          </cell>
          <cell r="B236" t="str">
            <v>Northern: Atlantis</v>
          </cell>
          <cell r="C236">
            <v>1481.1746406761399</v>
          </cell>
          <cell r="D236">
            <v>1182</v>
          </cell>
          <cell r="E236">
            <v>182</v>
          </cell>
          <cell r="F236">
            <v>1000</v>
          </cell>
          <cell r="G236">
            <v>2</v>
          </cell>
          <cell r="H236">
            <v>1222</v>
          </cell>
          <cell r="I236">
            <v>4740</v>
          </cell>
          <cell r="J236">
            <v>6121</v>
          </cell>
          <cell r="K236">
            <v>3851.24791586737</v>
          </cell>
          <cell r="L236" t="str">
            <v>CCT</v>
          </cell>
          <cell r="M236">
            <v>890.30946932694997</v>
          </cell>
          <cell r="N236" t="str">
            <v>yes</v>
          </cell>
        </row>
        <row r="237">
          <cell r="A237">
            <v>7559</v>
          </cell>
          <cell r="B237" t="str">
            <v>Northern: Atlantis</v>
          </cell>
          <cell r="C237">
            <v>1406.18688719646</v>
          </cell>
          <cell r="D237">
            <v>2236</v>
          </cell>
          <cell r="E237">
            <v>2236</v>
          </cell>
          <cell r="F237">
            <v>0</v>
          </cell>
          <cell r="G237">
            <v>0</v>
          </cell>
          <cell r="H237">
            <v>2236</v>
          </cell>
          <cell r="I237">
            <v>7022</v>
          </cell>
          <cell r="J237">
            <v>7164</v>
          </cell>
          <cell r="K237">
            <v>3758.2845630391098</v>
          </cell>
          <cell r="L237" t="str">
            <v>CCT</v>
          </cell>
          <cell r="M237">
            <v>991.56071845428903</v>
          </cell>
          <cell r="N237" t="str">
            <v>yes</v>
          </cell>
        </row>
        <row r="238">
          <cell r="A238">
            <v>7522</v>
          </cell>
          <cell r="B238" t="str">
            <v>Northern: Atlantis</v>
          </cell>
          <cell r="C238">
            <v>1381.44959458736</v>
          </cell>
          <cell r="D238">
            <v>1729</v>
          </cell>
          <cell r="E238">
            <v>0</v>
          </cell>
          <cell r="F238">
            <v>1729</v>
          </cell>
          <cell r="G238">
            <v>21</v>
          </cell>
          <cell r="H238">
            <v>2072.2135623730951</v>
          </cell>
          <cell r="I238">
            <v>6043</v>
          </cell>
          <cell r="J238">
            <v>7424</v>
          </cell>
          <cell r="K238">
            <v>4708.4205971430301</v>
          </cell>
          <cell r="L238" t="str">
            <v>CCT</v>
          </cell>
          <cell r="M238">
            <v>946.98491214362605</v>
          </cell>
          <cell r="N238" t="str">
            <v>yes</v>
          </cell>
        </row>
        <row r="239">
          <cell r="A239">
            <v>7358</v>
          </cell>
          <cell r="B239" t="str">
            <v>Northern: Atlantis</v>
          </cell>
          <cell r="C239">
            <v>2381.2303521406502</v>
          </cell>
          <cell r="D239">
            <v>2319</v>
          </cell>
          <cell r="E239">
            <v>2000</v>
          </cell>
          <cell r="F239">
            <v>319</v>
          </cell>
          <cell r="G239">
            <v>8</v>
          </cell>
          <cell r="H239">
            <v>2479</v>
          </cell>
          <cell r="I239">
            <v>5658</v>
          </cell>
          <cell r="J239">
            <v>7039</v>
          </cell>
          <cell r="K239">
            <v>5702.1513773573397</v>
          </cell>
          <cell r="L239" t="str">
            <v>CCT</v>
          </cell>
          <cell r="M239">
            <v>282.23963932358402</v>
          </cell>
          <cell r="N239" t="str">
            <v>yes</v>
          </cell>
        </row>
        <row r="240">
          <cell r="A240">
            <v>7575</v>
          </cell>
          <cell r="B240" t="str">
            <v>Northern: Atlantis</v>
          </cell>
          <cell r="C240">
            <v>3237.6996917915899</v>
          </cell>
          <cell r="D240">
            <v>3018</v>
          </cell>
          <cell r="E240">
            <v>1018</v>
          </cell>
          <cell r="F240">
            <v>2000</v>
          </cell>
          <cell r="G240">
            <v>23</v>
          </cell>
          <cell r="H240">
            <v>3399.2135623730951</v>
          </cell>
          <cell r="I240">
            <v>10028</v>
          </cell>
          <cell r="J240">
            <v>8294</v>
          </cell>
          <cell r="K240">
            <v>6087.31444044824</v>
          </cell>
          <cell r="L240" t="str">
            <v>CCT</v>
          </cell>
          <cell r="M240">
            <v>810.10118894042398</v>
          </cell>
          <cell r="N240" t="str">
            <v>yes</v>
          </cell>
        </row>
        <row r="241">
          <cell r="A241">
            <v>7512</v>
          </cell>
          <cell r="B241" t="str">
            <v>Northern: Atlantis</v>
          </cell>
          <cell r="C241">
            <v>1045.62293020784</v>
          </cell>
          <cell r="D241">
            <v>907</v>
          </cell>
          <cell r="E241">
            <v>0</v>
          </cell>
          <cell r="F241">
            <v>907</v>
          </cell>
          <cell r="G241">
            <v>9</v>
          </cell>
          <cell r="H241">
            <v>1087</v>
          </cell>
          <cell r="I241">
            <v>4680</v>
          </cell>
          <cell r="J241">
            <v>6061</v>
          </cell>
          <cell r="K241">
            <v>4504.61615582792</v>
          </cell>
          <cell r="L241" t="str">
            <v>CCT</v>
          </cell>
          <cell r="M241">
            <v>468.48827064063801</v>
          </cell>
          <cell r="N241" t="str">
            <v>yes</v>
          </cell>
        </row>
        <row r="242">
          <cell r="A242">
            <v>7727</v>
          </cell>
          <cell r="B242" t="str">
            <v>Northern: Atlantis</v>
          </cell>
          <cell r="C242">
            <v>1877.9212760698099</v>
          </cell>
          <cell r="D242">
            <v>1605</v>
          </cell>
          <cell r="E242">
            <v>0</v>
          </cell>
          <cell r="F242">
            <v>1605</v>
          </cell>
          <cell r="G242">
            <v>19</v>
          </cell>
          <cell r="H242">
            <v>1613.2135623730951</v>
          </cell>
          <cell r="I242">
            <v>5123</v>
          </cell>
          <cell r="J242">
            <v>6503</v>
          </cell>
          <cell r="K242">
            <v>4767.2170202631096</v>
          </cell>
          <cell r="L242" t="str">
            <v>CCT</v>
          </cell>
          <cell r="M242">
            <v>411.99925917330501</v>
          </cell>
          <cell r="N242" t="str">
            <v>yes</v>
          </cell>
        </row>
        <row r="243">
          <cell r="A243">
            <v>7633</v>
          </cell>
          <cell r="B243" t="str">
            <v>Northern: Atlantis</v>
          </cell>
          <cell r="C243">
            <v>2568.7772030415699</v>
          </cell>
          <cell r="D243">
            <v>2435</v>
          </cell>
          <cell r="E243">
            <v>0</v>
          </cell>
          <cell r="F243">
            <v>2435</v>
          </cell>
          <cell r="G243">
            <v>16</v>
          </cell>
          <cell r="H243">
            <v>2636.2135623730951</v>
          </cell>
          <cell r="I243">
            <v>9724</v>
          </cell>
          <cell r="J243">
            <v>7989</v>
          </cell>
          <cell r="K243">
            <v>5211.6359702281798</v>
          </cell>
          <cell r="L243" t="str">
            <v>CCT</v>
          </cell>
          <cell r="M243">
            <v>505.91988507929301</v>
          </cell>
          <cell r="N243" t="str">
            <v>yes</v>
          </cell>
        </row>
        <row r="244">
          <cell r="A244">
            <v>7110</v>
          </cell>
          <cell r="B244" t="str">
            <v>Northern: Atlantis</v>
          </cell>
          <cell r="C244">
            <v>866.59610585376197</v>
          </cell>
          <cell r="D244">
            <v>1577</v>
          </cell>
          <cell r="E244">
            <v>1577</v>
          </cell>
          <cell r="F244">
            <v>0</v>
          </cell>
          <cell r="G244">
            <v>0</v>
          </cell>
          <cell r="H244">
            <v>1577</v>
          </cell>
          <cell r="I244">
            <v>4313</v>
          </cell>
          <cell r="J244">
            <v>5006</v>
          </cell>
          <cell r="K244">
            <v>2657.8426143339698</v>
          </cell>
          <cell r="L244" t="str">
            <v>Eskom</v>
          </cell>
          <cell r="M244">
            <v>855.43110072288096</v>
          </cell>
          <cell r="N244" t="str">
            <v>yes</v>
          </cell>
        </row>
        <row r="245">
          <cell r="A245">
            <v>7215</v>
          </cell>
          <cell r="B245" t="str">
            <v>Northern: Atlantis</v>
          </cell>
          <cell r="C245">
            <v>356.23120133311198</v>
          </cell>
          <cell r="D245">
            <v>2499</v>
          </cell>
          <cell r="E245">
            <v>2499</v>
          </cell>
          <cell r="F245">
            <v>0</v>
          </cell>
          <cell r="G245">
            <v>0</v>
          </cell>
          <cell r="H245">
            <v>2499</v>
          </cell>
          <cell r="I245">
            <v>4527</v>
          </cell>
          <cell r="J245">
            <v>5851</v>
          </cell>
          <cell r="K245">
            <v>3501.23457781979</v>
          </cell>
          <cell r="L245" t="str">
            <v>Eskom</v>
          </cell>
          <cell r="M245">
            <v>317.77757222180901</v>
          </cell>
          <cell r="N245" t="str">
            <v>yes</v>
          </cell>
        </row>
        <row r="246">
          <cell r="A246">
            <v>7741</v>
          </cell>
          <cell r="B246" t="str">
            <v>Northern: Atlantis</v>
          </cell>
          <cell r="C246">
            <v>957.40038865764905</v>
          </cell>
          <cell r="D246">
            <v>1699</v>
          </cell>
          <cell r="E246">
            <v>1699</v>
          </cell>
          <cell r="F246">
            <v>0</v>
          </cell>
          <cell r="G246">
            <v>0</v>
          </cell>
          <cell r="H246">
            <v>1699</v>
          </cell>
          <cell r="I246">
            <v>3523</v>
          </cell>
          <cell r="J246">
            <v>4216</v>
          </cell>
          <cell r="K246">
            <v>2190.6100435608701</v>
          </cell>
          <cell r="L246" t="str">
            <v>Eskom</v>
          </cell>
          <cell r="M246">
            <v>135.385049424009</v>
          </cell>
          <cell r="N246" t="str">
            <v>yes</v>
          </cell>
        </row>
        <row r="247">
          <cell r="A247">
            <v>7438</v>
          </cell>
          <cell r="B247" t="str">
            <v>Northern: Atlantis</v>
          </cell>
          <cell r="C247">
            <v>541.36506098377595</v>
          </cell>
          <cell r="D247">
            <v>2654</v>
          </cell>
          <cell r="E247">
            <v>2654</v>
          </cell>
          <cell r="F247">
            <v>0</v>
          </cell>
          <cell r="G247">
            <v>0</v>
          </cell>
          <cell r="H247">
            <v>2654</v>
          </cell>
          <cell r="I247">
            <v>4623</v>
          </cell>
          <cell r="J247">
            <v>5275</v>
          </cell>
          <cell r="K247">
            <v>3025.5022860216</v>
          </cell>
          <cell r="L247" t="str">
            <v>CCT</v>
          </cell>
          <cell r="M247">
            <v>407.70777140779199</v>
          </cell>
          <cell r="N247" t="str">
            <v>yes</v>
          </cell>
        </row>
        <row r="248">
          <cell r="A248">
            <v>7870</v>
          </cell>
          <cell r="B248" t="str">
            <v>Northern: Atlantis</v>
          </cell>
          <cell r="C248">
            <v>1405.8031626960999</v>
          </cell>
          <cell r="D248">
            <v>2607</v>
          </cell>
          <cell r="E248">
            <v>2607</v>
          </cell>
          <cell r="F248">
            <v>0</v>
          </cell>
          <cell r="G248">
            <v>0</v>
          </cell>
          <cell r="H248">
            <v>2607</v>
          </cell>
          <cell r="I248">
            <v>4971</v>
          </cell>
          <cell r="J248">
            <v>5624</v>
          </cell>
          <cell r="K248">
            <v>2483.28614615993</v>
          </cell>
          <cell r="L248" t="str">
            <v>CCT</v>
          </cell>
          <cell r="M248">
            <v>1172.38030318082</v>
          </cell>
          <cell r="N248" t="str">
            <v>yes</v>
          </cell>
        </row>
        <row r="249">
          <cell r="A249">
            <v>7509</v>
          </cell>
          <cell r="B249" t="str">
            <v>Northern: Atlantis</v>
          </cell>
          <cell r="C249">
            <v>1145.3693365532799</v>
          </cell>
          <cell r="D249">
            <v>3454</v>
          </cell>
          <cell r="E249">
            <v>3454</v>
          </cell>
          <cell r="F249">
            <v>0</v>
          </cell>
          <cell r="G249">
            <v>0</v>
          </cell>
          <cell r="H249">
            <v>3454</v>
          </cell>
          <cell r="I249">
            <v>6331</v>
          </cell>
          <cell r="J249">
            <v>5042</v>
          </cell>
          <cell r="K249">
            <v>2488.53412501925</v>
          </cell>
          <cell r="L249" t="str">
            <v>CCT</v>
          </cell>
          <cell r="M249">
            <v>1864.4546614502301</v>
          </cell>
          <cell r="N249" t="str">
            <v>yes</v>
          </cell>
        </row>
        <row r="250">
          <cell r="A250">
            <v>7884</v>
          </cell>
          <cell r="B250" t="str">
            <v>Northern: Atlantis</v>
          </cell>
          <cell r="C250">
            <v>1197.9402868710499</v>
          </cell>
          <cell r="D250">
            <v>3465</v>
          </cell>
          <cell r="E250">
            <v>3465</v>
          </cell>
          <cell r="F250">
            <v>0</v>
          </cell>
          <cell r="G250">
            <v>0</v>
          </cell>
          <cell r="H250">
            <v>3465</v>
          </cell>
          <cell r="I250">
            <v>5738</v>
          </cell>
          <cell r="J250">
            <v>6467</v>
          </cell>
          <cell r="K250">
            <v>4410.57363357331</v>
          </cell>
          <cell r="L250" t="str">
            <v>Eskom</v>
          </cell>
          <cell r="M250">
            <v>373.95915789850397</v>
          </cell>
          <cell r="N250" t="str">
            <v>yes</v>
          </cell>
        </row>
        <row r="251">
          <cell r="A251">
            <v>7858</v>
          </cell>
          <cell r="B251" t="str">
            <v>Northern: Atlantis</v>
          </cell>
          <cell r="C251">
            <v>1224.6216291821099</v>
          </cell>
          <cell r="D251">
            <v>3634</v>
          </cell>
          <cell r="E251">
            <v>3634</v>
          </cell>
          <cell r="F251">
            <v>0</v>
          </cell>
          <cell r="G251">
            <v>0</v>
          </cell>
          <cell r="H251">
            <v>3634</v>
          </cell>
          <cell r="I251">
            <v>6114</v>
          </cell>
          <cell r="J251">
            <v>6791</v>
          </cell>
          <cell r="K251">
            <v>3834.76999182389</v>
          </cell>
          <cell r="L251" t="str">
            <v>CCT</v>
          </cell>
          <cell r="M251">
            <v>1081.6381497423199</v>
          </cell>
          <cell r="N251" t="str">
            <v>yes</v>
          </cell>
        </row>
        <row r="252">
          <cell r="A252">
            <v>7603</v>
          </cell>
          <cell r="B252" t="str">
            <v>Northern: Atlantis</v>
          </cell>
          <cell r="C252">
            <v>1887.46659256458</v>
          </cell>
          <cell r="D252">
            <v>3599</v>
          </cell>
          <cell r="E252">
            <v>3599</v>
          </cell>
          <cell r="F252">
            <v>0</v>
          </cell>
          <cell r="G252">
            <v>0</v>
          </cell>
          <cell r="H252">
            <v>3599</v>
          </cell>
          <cell r="I252">
            <v>6258</v>
          </cell>
          <cell r="J252">
            <v>6911</v>
          </cell>
          <cell r="K252">
            <v>3423.23047590736</v>
          </cell>
          <cell r="L252" t="str">
            <v>CCT</v>
          </cell>
          <cell r="M252">
            <v>1820.3607870584499</v>
          </cell>
          <cell r="N252" t="str">
            <v>yes</v>
          </cell>
        </row>
        <row r="253">
          <cell r="A253">
            <v>7520</v>
          </cell>
          <cell r="B253" t="str">
            <v>Northern: Atlantis</v>
          </cell>
          <cell r="C253">
            <v>1772.06656717855</v>
          </cell>
          <cell r="D253">
            <v>3835</v>
          </cell>
          <cell r="E253">
            <v>3835</v>
          </cell>
          <cell r="F253">
            <v>0</v>
          </cell>
          <cell r="G253">
            <v>0</v>
          </cell>
          <cell r="H253">
            <v>3835</v>
          </cell>
          <cell r="I253">
            <v>6999</v>
          </cell>
          <cell r="J253">
            <v>5710</v>
          </cell>
          <cell r="K253">
            <v>3275.90489698171</v>
          </cell>
          <cell r="L253" t="str">
            <v>CCT</v>
          </cell>
          <cell r="M253">
            <v>2532.29275292687</v>
          </cell>
          <cell r="N253" t="str">
            <v>yes</v>
          </cell>
        </row>
        <row r="254">
          <cell r="A254">
            <v>7185</v>
          </cell>
          <cell r="B254" t="str">
            <v>Northern: Atlantis</v>
          </cell>
          <cell r="C254">
            <v>2769.8223636991502</v>
          </cell>
          <cell r="D254">
            <v>4782</v>
          </cell>
          <cell r="E254">
            <v>4782</v>
          </cell>
          <cell r="F254">
            <v>0</v>
          </cell>
          <cell r="G254">
            <v>0</v>
          </cell>
          <cell r="H254">
            <v>4782</v>
          </cell>
          <cell r="I254">
            <v>7668</v>
          </cell>
          <cell r="J254">
            <v>8321</v>
          </cell>
          <cell r="K254">
            <v>4275.9033786370501</v>
          </cell>
          <cell r="L254" t="str">
            <v>CCT</v>
          </cell>
          <cell r="M254">
            <v>3230.2899881560202</v>
          </cell>
          <cell r="N254" t="str">
            <v>yes</v>
          </cell>
        </row>
        <row r="255">
          <cell r="A255">
            <v>7442</v>
          </cell>
          <cell r="B255" t="str">
            <v>Northern: Atlantis</v>
          </cell>
          <cell r="C255">
            <v>1960.5017018999399</v>
          </cell>
          <cell r="D255">
            <v>4230</v>
          </cell>
          <cell r="E255">
            <v>2230</v>
          </cell>
          <cell r="F255">
            <v>2000</v>
          </cell>
          <cell r="G255">
            <v>31</v>
          </cell>
          <cell r="H255">
            <v>4337.2135623730956</v>
          </cell>
          <cell r="I255">
            <v>7213</v>
          </cell>
          <cell r="J255">
            <v>5924</v>
          </cell>
          <cell r="K255">
            <v>3427.0393780720401</v>
          </cell>
          <cell r="L255" t="str">
            <v>CCT</v>
          </cell>
          <cell r="M255">
            <v>2745.7589099131401</v>
          </cell>
          <cell r="N255" t="str">
            <v>yes</v>
          </cell>
        </row>
        <row r="256">
          <cell r="A256">
            <v>7668</v>
          </cell>
          <cell r="B256" t="str">
            <v>Northern: Atlantis</v>
          </cell>
          <cell r="C256">
            <v>161.51358890512901</v>
          </cell>
          <cell r="D256">
            <v>1513</v>
          </cell>
          <cell r="E256">
            <v>1513</v>
          </cell>
          <cell r="F256">
            <v>0</v>
          </cell>
          <cell r="G256">
            <v>0</v>
          </cell>
          <cell r="H256">
            <v>1513</v>
          </cell>
          <cell r="I256">
            <v>3228</v>
          </cell>
          <cell r="J256">
            <v>7175</v>
          </cell>
          <cell r="K256">
            <v>3841.3578404598102</v>
          </cell>
          <cell r="L256" t="str">
            <v>Eskom</v>
          </cell>
          <cell r="M256">
            <v>724.98814007711496</v>
          </cell>
          <cell r="N256" t="str">
            <v>yes</v>
          </cell>
        </row>
        <row r="257">
          <cell r="A257">
            <v>7162</v>
          </cell>
          <cell r="B257" t="str">
            <v>Northern: Atlantis</v>
          </cell>
          <cell r="C257">
            <v>1044.82086531971</v>
          </cell>
          <cell r="D257">
            <v>2305</v>
          </cell>
          <cell r="E257">
            <v>2305</v>
          </cell>
          <cell r="F257">
            <v>0</v>
          </cell>
          <cell r="G257">
            <v>0</v>
          </cell>
          <cell r="H257">
            <v>2305</v>
          </cell>
          <cell r="I257">
            <v>4880</v>
          </cell>
          <cell r="J257">
            <v>7086</v>
          </cell>
          <cell r="K257">
            <v>4064.9721487902798</v>
          </cell>
          <cell r="L257" t="str">
            <v>Eskom</v>
          </cell>
          <cell r="M257">
            <v>1111.9261830549401</v>
          </cell>
          <cell r="N257" t="str">
            <v>yes</v>
          </cell>
        </row>
        <row r="258">
          <cell r="A258">
            <v>7181</v>
          </cell>
          <cell r="B258" t="str">
            <v>Northern: Atlantis</v>
          </cell>
          <cell r="C258">
            <v>480.11502330708601</v>
          </cell>
          <cell r="D258">
            <v>2293</v>
          </cell>
          <cell r="E258">
            <v>2293</v>
          </cell>
          <cell r="F258">
            <v>0</v>
          </cell>
          <cell r="G258">
            <v>0</v>
          </cell>
          <cell r="H258">
            <v>2293</v>
          </cell>
          <cell r="I258">
            <v>3090</v>
          </cell>
          <cell r="J258">
            <v>7527</v>
          </cell>
          <cell r="K258">
            <v>4827.8164906463799</v>
          </cell>
          <cell r="L258" t="str">
            <v>Eskom</v>
          </cell>
          <cell r="M258">
            <v>1468.8624419359101</v>
          </cell>
          <cell r="N258" t="str">
            <v>yes</v>
          </cell>
        </row>
        <row r="259">
          <cell r="A259">
            <v>7123</v>
          </cell>
          <cell r="B259" t="str">
            <v>Northern: Atlantis</v>
          </cell>
          <cell r="C259">
            <v>1473.2016146415499</v>
          </cell>
          <cell r="D259">
            <v>3171</v>
          </cell>
          <cell r="E259">
            <v>3171</v>
          </cell>
          <cell r="F259">
            <v>0</v>
          </cell>
          <cell r="G259">
            <v>0</v>
          </cell>
          <cell r="H259">
            <v>3171</v>
          </cell>
          <cell r="I259">
            <v>3779</v>
          </cell>
          <cell r="J259">
            <v>8215</v>
          </cell>
          <cell r="K259">
            <v>5766.5023153747297</v>
          </cell>
          <cell r="L259" t="str">
            <v>Eskom</v>
          </cell>
          <cell r="M259">
            <v>2261.54652889819</v>
          </cell>
          <cell r="N259" t="str">
            <v>yes</v>
          </cell>
        </row>
        <row r="260">
          <cell r="A260">
            <v>7610</v>
          </cell>
          <cell r="B260" t="str">
            <v>Northern: Atlantis</v>
          </cell>
          <cell r="C260">
            <v>899.45648956677996</v>
          </cell>
          <cell r="D260">
            <v>2925</v>
          </cell>
          <cell r="E260">
            <v>2925</v>
          </cell>
          <cell r="F260">
            <v>0</v>
          </cell>
          <cell r="G260">
            <v>0</v>
          </cell>
          <cell r="H260">
            <v>2925</v>
          </cell>
          <cell r="I260">
            <v>4660</v>
          </cell>
          <cell r="J260">
            <v>7117</v>
          </cell>
          <cell r="K260">
            <v>4870.1657855448702</v>
          </cell>
          <cell r="L260" t="str">
            <v>Eskom</v>
          </cell>
          <cell r="M260">
            <v>1017.48564800052</v>
          </cell>
          <cell r="N260" t="str">
            <v>yes</v>
          </cell>
        </row>
        <row r="261">
          <cell r="A261">
            <v>7447</v>
          </cell>
          <cell r="B261" t="str">
            <v>Northern: Atlantis</v>
          </cell>
          <cell r="C261">
            <v>1389.63704327813</v>
          </cell>
          <cell r="D261">
            <v>3230</v>
          </cell>
          <cell r="E261">
            <v>3230</v>
          </cell>
          <cell r="F261">
            <v>0</v>
          </cell>
          <cell r="G261">
            <v>0</v>
          </cell>
          <cell r="H261">
            <v>3230</v>
          </cell>
          <cell r="I261">
            <v>6234</v>
          </cell>
          <cell r="J261">
            <v>5809</v>
          </cell>
          <cell r="K261">
            <v>4268.2118268392296</v>
          </cell>
          <cell r="L261" t="str">
            <v>CCT</v>
          </cell>
          <cell r="M261">
            <v>1293.4404192524801</v>
          </cell>
          <cell r="N261" t="str">
            <v>yes</v>
          </cell>
        </row>
        <row r="262">
          <cell r="A262">
            <v>7019</v>
          </cell>
          <cell r="B262" t="str">
            <v>Northern: Atlantis</v>
          </cell>
          <cell r="C262">
            <v>1608.0394791705301</v>
          </cell>
          <cell r="D262">
            <v>3118</v>
          </cell>
          <cell r="E262">
            <v>3000</v>
          </cell>
          <cell r="F262">
            <v>118</v>
          </cell>
          <cell r="G262">
            <v>10</v>
          </cell>
          <cell r="H262">
            <v>3318</v>
          </cell>
          <cell r="I262">
            <v>7265</v>
          </cell>
          <cell r="J262">
            <v>4011</v>
          </cell>
          <cell r="K262">
            <v>2659.3270267872099</v>
          </cell>
          <cell r="L262" t="str">
            <v>CCT</v>
          </cell>
          <cell r="M262">
            <v>1683.37139894647</v>
          </cell>
          <cell r="N262" t="str">
            <v>yes</v>
          </cell>
        </row>
        <row r="263">
          <cell r="A263">
            <v>7105</v>
          </cell>
          <cell r="B263" t="str">
            <v>Northern: Atlantis</v>
          </cell>
          <cell r="C263">
            <v>950.55690018748805</v>
          </cell>
          <cell r="D263">
            <v>2277</v>
          </cell>
          <cell r="E263">
            <v>2277</v>
          </cell>
          <cell r="F263">
            <v>0</v>
          </cell>
          <cell r="G263">
            <v>0</v>
          </cell>
          <cell r="H263">
            <v>2277</v>
          </cell>
          <cell r="I263">
            <v>6865</v>
          </cell>
          <cell r="J263">
            <v>7049</v>
          </cell>
          <cell r="K263">
            <v>4693.9643379829604</v>
          </cell>
          <cell r="L263" t="str">
            <v>CCT</v>
          </cell>
          <cell r="M263">
            <v>1948.8757011938501</v>
          </cell>
          <cell r="N263" t="str">
            <v>yes</v>
          </cell>
        </row>
        <row r="264">
          <cell r="A264">
            <v>7850</v>
          </cell>
          <cell r="B264" t="str">
            <v>Northern: Atlantis</v>
          </cell>
          <cell r="C264">
            <v>1824.9951615721</v>
          </cell>
          <cell r="D264">
            <v>3314</v>
          </cell>
          <cell r="E264">
            <v>3314</v>
          </cell>
          <cell r="F264">
            <v>0</v>
          </cell>
          <cell r="G264">
            <v>0</v>
          </cell>
          <cell r="H264">
            <v>3314</v>
          </cell>
          <cell r="I264">
            <v>6536</v>
          </cell>
          <cell r="J264">
            <v>6303</v>
          </cell>
          <cell r="K264">
            <v>4743.4298864368102</v>
          </cell>
          <cell r="L264" t="str">
            <v>CCT</v>
          </cell>
          <cell r="M264">
            <v>1691.386711673</v>
          </cell>
          <cell r="N264" t="str">
            <v>yes</v>
          </cell>
        </row>
        <row r="265">
          <cell r="A265">
            <v>7361</v>
          </cell>
          <cell r="B265" t="str">
            <v>Northern: Atlantis</v>
          </cell>
          <cell r="C265">
            <v>1638.2350995888</v>
          </cell>
          <cell r="D265">
            <v>2975</v>
          </cell>
          <cell r="E265">
            <v>2975</v>
          </cell>
          <cell r="F265">
            <v>0</v>
          </cell>
          <cell r="G265">
            <v>0</v>
          </cell>
          <cell r="H265">
            <v>2975</v>
          </cell>
          <cell r="I265">
            <v>6648</v>
          </cell>
          <cell r="J265">
            <v>3390</v>
          </cell>
          <cell r="K265">
            <v>2823.1972569344498</v>
          </cell>
          <cell r="L265" t="str">
            <v>Eskom</v>
          </cell>
          <cell r="M265">
            <v>1878.88090302673</v>
          </cell>
          <cell r="N265" t="str">
            <v>yes</v>
          </cell>
        </row>
        <row r="266">
          <cell r="A266">
            <v>7529</v>
          </cell>
          <cell r="B266" t="str">
            <v>Northern: Atlantis</v>
          </cell>
          <cell r="C266">
            <v>2211.5721212603798</v>
          </cell>
          <cell r="D266">
            <v>3905</v>
          </cell>
          <cell r="E266">
            <v>2905</v>
          </cell>
          <cell r="F266">
            <v>1000</v>
          </cell>
          <cell r="G266">
            <v>2</v>
          </cell>
          <cell r="H266">
            <v>3945</v>
          </cell>
          <cell r="I266">
            <v>7345</v>
          </cell>
          <cell r="J266">
            <v>4087</v>
          </cell>
          <cell r="K266">
            <v>3680.5827743950599</v>
          </cell>
          <cell r="L266" t="str">
            <v>Eskom</v>
          </cell>
          <cell r="M266">
            <v>2251.6264728655901</v>
          </cell>
          <cell r="N266" t="str">
            <v>yes</v>
          </cell>
        </row>
        <row r="267">
          <cell r="A267">
            <v>7155</v>
          </cell>
          <cell r="B267" t="str">
            <v>Northern: Atlantis</v>
          </cell>
          <cell r="C267">
            <v>2863.1569703630998</v>
          </cell>
          <cell r="D267">
            <v>5777</v>
          </cell>
          <cell r="E267">
            <v>4777</v>
          </cell>
          <cell r="F267">
            <v>1000</v>
          </cell>
          <cell r="G267">
            <v>62</v>
          </cell>
          <cell r="H267">
            <v>6506.2135623730956</v>
          </cell>
          <cell r="I267">
            <v>13241</v>
          </cell>
          <cell r="J267">
            <v>13398</v>
          </cell>
          <cell r="K267">
            <v>5540.6843602660001</v>
          </cell>
          <cell r="L267" t="str">
            <v>Eskom</v>
          </cell>
          <cell r="M267">
            <v>3259.0659990597201</v>
          </cell>
          <cell r="N267" t="str">
            <v>yes</v>
          </cell>
        </row>
        <row r="268">
          <cell r="A268">
            <v>7888</v>
          </cell>
          <cell r="B268" t="str">
            <v>Northern: Atlantis</v>
          </cell>
          <cell r="C268">
            <v>3604.8364461302899</v>
          </cell>
          <cell r="D268">
            <v>6725</v>
          </cell>
          <cell r="E268">
            <v>4725</v>
          </cell>
          <cell r="F268">
            <v>2000</v>
          </cell>
          <cell r="G268">
            <v>48</v>
          </cell>
          <cell r="H268">
            <v>7376.2135623730956</v>
          </cell>
          <cell r="I268">
            <v>13362</v>
          </cell>
          <cell r="J268">
            <v>13519</v>
          </cell>
          <cell r="K268">
            <v>6501.9558517916003</v>
          </cell>
          <cell r="L268" t="str">
            <v>Eskom</v>
          </cell>
          <cell r="M268">
            <v>3332.8159271885402</v>
          </cell>
          <cell r="N268" t="str">
            <v>yes</v>
          </cell>
        </row>
        <row r="269">
          <cell r="A269">
            <v>7318</v>
          </cell>
          <cell r="B269" t="str">
            <v>Northern: Atlantis</v>
          </cell>
          <cell r="C269">
            <v>433.24418000210198</v>
          </cell>
          <cell r="D269">
            <v>1540</v>
          </cell>
          <cell r="E269">
            <v>1540</v>
          </cell>
          <cell r="F269">
            <v>0</v>
          </cell>
          <cell r="G269">
            <v>0</v>
          </cell>
          <cell r="H269">
            <v>1540</v>
          </cell>
          <cell r="I269">
            <v>4750</v>
          </cell>
          <cell r="J269">
            <v>1492</v>
          </cell>
          <cell r="K269">
            <v>1333.84464721479</v>
          </cell>
          <cell r="L269" t="str">
            <v>Eskom</v>
          </cell>
          <cell r="M269">
            <v>326.21936172319602</v>
          </cell>
          <cell r="N269" t="str">
            <v>yes</v>
          </cell>
        </row>
        <row r="270">
          <cell r="A270">
            <v>7294</v>
          </cell>
          <cell r="B270" t="str">
            <v>Northern: Atlantis</v>
          </cell>
          <cell r="C270">
            <v>748.52743274054103</v>
          </cell>
          <cell r="D270">
            <v>1201</v>
          </cell>
          <cell r="E270">
            <v>1201</v>
          </cell>
          <cell r="F270">
            <v>0</v>
          </cell>
          <cell r="G270">
            <v>0</v>
          </cell>
          <cell r="H270">
            <v>1201</v>
          </cell>
          <cell r="I270">
            <v>8641</v>
          </cell>
          <cell r="J270">
            <v>7580</v>
          </cell>
          <cell r="K270">
            <v>1057.6279296617099</v>
          </cell>
          <cell r="L270" t="str">
            <v>CCT</v>
          </cell>
          <cell r="M270">
            <v>68.470025237244798</v>
          </cell>
          <cell r="N270" t="str">
            <v>yes</v>
          </cell>
        </row>
        <row r="271">
          <cell r="A271">
            <v>7364</v>
          </cell>
          <cell r="B271" t="str">
            <v>Northern: Atlantis</v>
          </cell>
          <cell r="C271">
            <v>1681.2065040694699</v>
          </cell>
          <cell r="D271">
            <v>2156</v>
          </cell>
          <cell r="E271">
            <v>2156</v>
          </cell>
          <cell r="F271">
            <v>0</v>
          </cell>
          <cell r="G271">
            <v>0</v>
          </cell>
          <cell r="H271">
            <v>2156</v>
          </cell>
          <cell r="I271">
            <v>8926</v>
          </cell>
          <cell r="J271">
            <v>8920</v>
          </cell>
          <cell r="K271">
            <v>1363.2859725363901</v>
          </cell>
          <cell r="L271" t="str">
            <v>CCT</v>
          </cell>
          <cell r="M271">
            <v>880.87353282521497</v>
          </cell>
          <cell r="N271" t="str">
            <v>yes</v>
          </cell>
        </row>
        <row r="272">
          <cell r="A272">
            <v>7517</v>
          </cell>
          <cell r="B272" t="str">
            <v>Northern: Atlantis</v>
          </cell>
          <cell r="C272">
            <v>909.91748245215695</v>
          </cell>
          <cell r="D272">
            <v>4523</v>
          </cell>
          <cell r="E272">
            <v>3523</v>
          </cell>
          <cell r="F272">
            <v>1000</v>
          </cell>
          <cell r="G272">
            <v>17</v>
          </cell>
          <cell r="H272">
            <v>4863</v>
          </cell>
          <cell r="I272">
            <v>11580</v>
          </cell>
          <cell r="J272">
            <v>11737</v>
          </cell>
          <cell r="K272">
            <v>4302.0787958541496</v>
          </cell>
          <cell r="L272" t="str">
            <v>Eskom</v>
          </cell>
          <cell r="M272">
            <v>1716.2350808547999</v>
          </cell>
          <cell r="N272" t="str">
            <v>yes</v>
          </cell>
        </row>
        <row r="273">
          <cell r="A273">
            <v>7748</v>
          </cell>
          <cell r="B273" t="str">
            <v>Northern: Atlantis</v>
          </cell>
          <cell r="C273">
            <v>1903.9768467771801</v>
          </cell>
          <cell r="D273">
            <v>5377</v>
          </cell>
          <cell r="E273">
            <v>5377</v>
          </cell>
          <cell r="F273">
            <v>0</v>
          </cell>
          <cell r="G273">
            <v>0</v>
          </cell>
          <cell r="H273">
            <v>5377</v>
          </cell>
          <cell r="I273">
            <v>11241</v>
          </cell>
          <cell r="J273">
            <v>11398</v>
          </cell>
          <cell r="K273">
            <v>4963.47957202823</v>
          </cell>
          <cell r="L273" t="str">
            <v>CCT</v>
          </cell>
          <cell r="M273">
            <v>1271.1651456111499</v>
          </cell>
          <cell r="N273" t="str">
            <v>yes</v>
          </cell>
        </row>
        <row r="274">
          <cell r="A274">
            <v>7310</v>
          </cell>
          <cell r="B274" t="str">
            <v>Northern: Atlantis</v>
          </cell>
          <cell r="C274">
            <v>2902.1209139996199</v>
          </cell>
          <cell r="D274">
            <v>6174</v>
          </cell>
          <cell r="E274">
            <v>6174</v>
          </cell>
          <cell r="F274">
            <v>0</v>
          </cell>
          <cell r="G274">
            <v>0</v>
          </cell>
          <cell r="H274">
            <v>6174</v>
          </cell>
          <cell r="I274">
            <v>11517</v>
          </cell>
          <cell r="J274">
            <v>11674</v>
          </cell>
          <cell r="K274">
            <v>5601.4374239685603</v>
          </cell>
          <cell r="L274" t="str">
            <v>CCT</v>
          </cell>
          <cell r="M274">
            <v>1438.0121438818301</v>
          </cell>
          <cell r="N274" t="str">
            <v>yes</v>
          </cell>
        </row>
        <row r="275">
          <cell r="A275">
            <v>7451</v>
          </cell>
          <cell r="B275" t="str">
            <v>Northern: Atlantis</v>
          </cell>
          <cell r="C275">
            <v>798.66152982720405</v>
          </cell>
          <cell r="D275">
            <v>2616</v>
          </cell>
          <cell r="E275">
            <v>2616</v>
          </cell>
          <cell r="F275">
            <v>0</v>
          </cell>
          <cell r="G275">
            <v>0</v>
          </cell>
          <cell r="H275">
            <v>2616</v>
          </cell>
          <cell r="I275">
            <v>6010</v>
          </cell>
          <cell r="J275">
            <v>2752</v>
          </cell>
          <cell r="K275">
            <v>2379.68812014069</v>
          </cell>
          <cell r="L275" t="str">
            <v>Eskom</v>
          </cell>
          <cell r="M275">
            <v>916.93029452124199</v>
          </cell>
          <cell r="N275" t="str">
            <v>yes</v>
          </cell>
        </row>
        <row r="276">
          <cell r="A276">
            <v>7581</v>
          </cell>
          <cell r="B276" t="str">
            <v>Northern: Atlantis</v>
          </cell>
          <cell r="C276">
            <v>1147.6244244386501</v>
          </cell>
          <cell r="D276">
            <v>3588</v>
          </cell>
          <cell r="E276">
            <v>2588</v>
          </cell>
          <cell r="F276">
            <v>1000</v>
          </cell>
          <cell r="G276">
            <v>31</v>
          </cell>
          <cell r="H276">
            <v>3944.2135623730951</v>
          </cell>
          <cell r="I276">
            <v>6607</v>
          </cell>
          <cell r="J276">
            <v>3349</v>
          </cell>
          <cell r="K276">
            <v>3352.4859965032201</v>
          </cell>
          <cell r="L276" t="str">
            <v>Eskom</v>
          </cell>
          <cell r="M276">
            <v>1514.0874382489501</v>
          </cell>
          <cell r="N276" t="str">
            <v>yes</v>
          </cell>
        </row>
        <row r="277">
          <cell r="A277">
            <v>7290</v>
          </cell>
          <cell r="B277" t="str">
            <v>Northern: Atlantis</v>
          </cell>
          <cell r="C277">
            <v>1454.0357030897601</v>
          </cell>
          <cell r="D277">
            <v>4572</v>
          </cell>
          <cell r="E277">
            <v>3572</v>
          </cell>
          <cell r="F277">
            <v>1000</v>
          </cell>
          <cell r="G277">
            <v>26</v>
          </cell>
          <cell r="H277">
            <v>5092</v>
          </cell>
          <cell r="I277">
            <v>7490</v>
          </cell>
          <cell r="J277">
            <v>4232</v>
          </cell>
          <cell r="K277">
            <v>4337.6732433715497</v>
          </cell>
          <cell r="L277" t="str">
            <v>Eskom</v>
          </cell>
          <cell r="M277">
            <v>2396.69780702859</v>
          </cell>
          <cell r="N277" t="str">
            <v>yes</v>
          </cell>
        </row>
        <row r="278">
          <cell r="A278">
            <v>7659</v>
          </cell>
          <cell r="B278" t="str">
            <v>Northern: Atlantis</v>
          </cell>
          <cell r="C278">
            <v>2216.16737500831</v>
          </cell>
          <cell r="D278">
            <v>5562</v>
          </cell>
          <cell r="E278">
            <v>4562</v>
          </cell>
          <cell r="F278">
            <v>1000</v>
          </cell>
          <cell r="G278">
            <v>20</v>
          </cell>
          <cell r="H278">
            <v>5962</v>
          </cell>
          <cell r="I278">
            <v>12245</v>
          </cell>
          <cell r="J278">
            <v>12401</v>
          </cell>
          <cell r="K278">
            <v>5328.3821163344401</v>
          </cell>
          <cell r="L278" t="str">
            <v>Eskom</v>
          </cell>
          <cell r="M278">
            <v>2262.6820421965899</v>
          </cell>
          <cell r="N278" t="str">
            <v>yes</v>
          </cell>
        </row>
        <row r="279">
          <cell r="A279">
            <v>7887</v>
          </cell>
          <cell r="B279" t="str">
            <v>Northern: Atlantis</v>
          </cell>
          <cell r="C279">
            <v>3115.8587581053298</v>
          </cell>
          <cell r="D279">
            <v>6555</v>
          </cell>
          <cell r="E279">
            <v>5555</v>
          </cell>
          <cell r="F279">
            <v>1000</v>
          </cell>
          <cell r="G279">
            <v>16</v>
          </cell>
          <cell r="H279">
            <v>6791.2135623730956</v>
          </cell>
          <cell r="I279">
            <v>12419</v>
          </cell>
          <cell r="J279">
            <v>12576</v>
          </cell>
          <cell r="K279">
            <v>6322.0172964191997</v>
          </cell>
          <cell r="L279" t="str">
            <v>Eskom</v>
          </cell>
          <cell r="M279">
            <v>2365.4503095847299</v>
          </cell>
          <cell r="N279" t="str">
            <v>yes</v>
          </cell>
        </row>
        <row r="280">
          <cell r="A280">
            <v>7578</v>
          </cell>
          <cell r="B280" t="str">
            <v>Northern: Atlantis</v>
          </cell>
          <cell r="C280">
            <v>1427.29772514568</v>
          </cell>
          <cell r="D280">
            <v>2699</v>
          </cell>
          <cell r="E280">
            <v>0</v>
          </cell>
          <cell r="F280">
            <v>2699</v>
          </cell>
          <cell r="G280">
            <v>35</v>
          </cell>
          <cell r="H280">
            <v>3399</v>
          </cell>
          <cell r="I280">
            <v>10100</v>
          </cell>
          <cell r="J280">
            <v>12035</v>
          </cell>
          <cell r="K280">
            <v>4806.4196321274703</v>
          </cell>
          <cell r="L280" t="str">
            <v>CCT</v>
          </cell>
          <cell r="M280">
            <v>1376.13705142494</v>
          </cell>
          <cell r="N280" t="str">
            <v>yes</v>
          </cell>
        </row>
        <row r="281">
          <cell r="A281">
            <v>7444</v>
          </cell>
          <cell r="B281" t="str">
            <v>Northern: Atlantis</v>
          </cell>
          <cell r="C281">
            <v>2791.6976546975998</v>
          </cell>
          <cell r="D281">
            <v>4102</v>
          </cell>
          <cell r="E281">
            <v>0</v>
          </cell>
          <cell r="F281">
            <v>4102</v>
          </cell>
          <cell r="G281">
            <v>47</v>
          </cell>
          <cell r="H281">
            <v>4813.2135623730956</v>
          </cell>
          <cell r="I281">
            <v>11538</v>
          </cell>
          <cell r="J281">
            <v>13472</v>
          </cell>
          <cell r="K281">
            <v>5228.5036187805899</v>
          </cell>
          <cell r="L281" t="str">
            <v>CCT</v>
          </cell>
          <cell r="M281">
            <v>2757.7994389648102</v>
          </cell>
          <cell r="N281" t="str">
            <v>yes</v>
          </cell>
        </row>
        <row r="282">
          <cell r="A282">
            <v>7254</v>
          </cell>
          <cell r="B282" t="str">
            <v>Northern: Atlantis</v>
          </cell>
          <cell r="C282">
            <v>2377.9797873951902</v>
          </cell>
          <cell r="D282">
            <v>3388</v>
          </cell>
          <cell r="E282">
            <v>1000</v>
          </cell>
          <cell r="F282">
            <v>2388</v>
          </cell>
          <cell r="G282">
            <v>33</v>
          </cell>
          <cell r="H282">
            <v>3857.2135623730951</v>
          </cell>
          <cell r="I282">
            <v>12268</v>
          </cell>
          <cell r="J282">
            <v>14203</v>
          </cell>
          <cell r="K282">
            <v>5650.1527136915101</v>
          </cell>
          <cell r="L282" t="str">
            <v>CCT</v>
          </cell>
          <cell r="M282">
            <v>2175.4742143058302</v>
          </cell>
          <cell r="N282" t="str">
            <v>yes</v>
          </cell>
        </row>
        <row r="283">
          <cell r="A283">
            <v>7635</v>
          </cell>
          <cell r="B283" t="str">
            <v>Northern: Atlantis</v>
          </cell>
          <cell r="C283">
            <v>2179.66815390484</v>
          </cell>
          <cell r="D283">
            <v>2850</v>
          </cell>
          <cell r="E283">
            <v>1000</v>
          </cell>
          <cell r="F283">
            <v>1850</v>
          </cell>
          <cell r="G283">
            <v>10</v>
          </cell>
          <cell r="H283">
            <v>3050</v>
          </cell>
          <cell r="I283">
            <v>11079</v>
          </cell>
          <cell r="J283">
            <v>13013</v>
          </cell>
          <cell r="K283">
            <v>6205.7393827302503</v>
          </cell>
          <cell r="L283" t="str">
            <v>CCT</v>
          </cell>
          <cell r="M283">
            <v>1519.8328862194601</v>
          </cell>
          <cell r="N283" t="str">
            <v>yes</v>
          </cell>
        </row>
        <row r="284">
          <cell r="A284">
            <v>7500</v>
          </cell>
          <cell r="B284" t="str">
            <v>Northern: Atlantis</v>
          </cell>
          <cell r="C284">
            <v>3357.4390454949398</v>
          </cell>
          <cell r="D284">
            <v>4203</v>
          </cell>
          <cell r="E284">
            <v>3000</v>
          </cell>
          <cell r="F284">
            <v>1203</v>
          </cell>
          <cell r="G284">
            <v>12</v>
          </cell>
          <cell r="H284">
            <v>4443</v>
          </cell>
          <cell r="I284">
            <v>11948</v>
          </cell>
          <cell r="J284">
            <v>13883</v>
          </cell>
          <cell r="K284">
            <v>6538.1023009639903</v>
          </cell>
          <cell r="L284" t="str">
            <v>CCT</v>
          </cell>
          <cell r="M284">
            <v>1561.2633702790999</v>
          </cell>
          <cell r="N284" t="str">
            <v>yes</v>
          </cell>
        </row>
        <row r="285">
          <cell r="A285">
            <v>7416</v>
          </cell>
          <cell r="B285" t="str">
            <v>Northern: Atlantis</v>
          </cell>
          <cell r="C285">
            <v>3144.5819879636401</v>
          </cell>
          <cell r="D285">
            <v>3783</v>
          </cell>
          <cell r="E285">
            <v>2000</v>
          </cell>
          <cell r="F285">
            <v>1783</v>
          </cell>
          <cell r="G285">
            <v>6</v>
          </cell>
          <cell r="H285">
            <v>3903</v>
          </cell>
          <cell r="I285">
            <v>10854</v>
          </cell>
          <cell r="J285">
            <v>12788</v>
          </cell>
          <cell r="K285">
            <v>7023.7993490848203</v>
          </cell>
          <cell r="L285" t="str">
            <v>CCT</v>
          </cell>
          <cell r="M285">
            <v>761.34621233531198</v>
          </cell>
          <cell r="N285" t="str">
            <v>yes</v>
          </cell>
        </row>
        <row r="286">
          <cell r="A286">
            <v>7244</v>
          </cell>
          <cell r="B286" t="str">
            <v>Northern: Atlantis</v>
          </cell>
          <cell r="C286">
            <v>4346.2634550919502</v>
          </cell>
          <cell r="D286">
            <v>5085</v>
          </cell>
          <cell r="E286">
            <v>4000</v>
          </cell>
          <cell r="F286">
            <v>1085</v>
          </cell>
          <cell r="G286">
            <v>10</v>
          </cell>
          <cell r="H286">
            <v>5285</v>
          </cell>
          <cell r="I286">
            <v>12569</v>
          </cell>
          <cell r="J286">
            <v>14503</v>
          </cell>
          <cell r="K286">
            <v>7454.4844026669998</v>
          </cell>
          <cell r="L286" t="str">
            <v>CCT</v>
          </cell>
          <cell r="M286">
            <v>1110.7728598612</v>
          </cell>
          <cell r="N286" t="str">
            <v>yes</v>
          </cell>
        </row>
        <row r="287">
          <cell r="A287">
            <v>7871</v>
          </cell>
          <cell r="B287" t="str">
            <v>Northern: Atlantis</v>
          </cell>
          <cell r="C287">
            <v>4126.2378141357303</v>
          </cell>
          <cell r="D287">
            <v>4744</v>
          </cell>
          <cell r="E287">
            <v>3000</v>
          </cell>
          <cell r="F287">
            <v>1744</v>
          </cell>
          <cell r="G287">
            <v>14</v>
          </cell>
          <cell r="H287">
            <v>5024</v>
          </cell>
          <cell r="I287">
            <v>11049</v>
          </cell>
          <cell r="J287">
            <v>12984</v>
          </cell>
          <cell r="K287">
            <v>7883.9275306118498</v>
          </cell>
          <cell r="L287" t="str">
            <v>CCT</v>
          </cell>
          <cell r="M287">
            <v>254.26672018485701</v>
          </cell>
          <cell r="N287" t="str">
            <v>yes</v>
          </cell>
        </row>
        <row r="288">
          <cell r="A288">
            <v>7650</v>
          </cell>
          <cell r="B288" t="str">
            <v>Northern: Atlantis</v>
          </cell>
          <cell r="C288">
            <v>5339.2522903323497</v>
          </cell>
          <cell r="D288">
            <v>6004</v>
          </cell>
          <cell r="E288">
            <v>3004</v>
          </cell>
          <cell r="F288">
            <v>3000</v>
          </cell>
          <cell r="G288">
            <v>85</v>
          </cell>
          <cell r="H288">
            <v>6438.2135623730956</v>
          </cell>
          <cell r="I288">
            <v>12460</v>
          </cell>
          <cell r="J288">
            <v>14395</v>
          </cell>
          <cell r="K288">
            <v>8389.9876998729706</v>
          </cell>
          <cell r="L288" t="str">
            <v>CCT</v>
          </cell>
          <cell r="M288">
            <v>697.13336002397102</v>
          </cell>
          <cell r="N288" t="str">
            <v>yes</v>
          </cell>
        </row>
        <row r="289">
          <cell r="A289">
            <v>7662</v>
          </cell>
          <cell r="B289" t="str">
            <v>Northern: Atlantis</v>
          </cell>
          <cell r="C289">
            <v>5115.0054784034701</v>
          </cell>
          <cell r="D289">
            <v>5718</v>
          </cell>
          <cell r="E289">
            <v>1718</v>
          </cell>
          <cell r="F289">
            <v>4000</v>
          </cell>
          <cell r="G289">
            <v>87</v>
          </cell>
          <cell r="H289">
            <v>6433.2135623730956</v>
          </cell>
          <cell r="I289">
            <v>11868</v>
          </cell>
          <cell r="J289">
            <v>13802</v>
          </cell>
          <cell r="K289">
            <v>8773.7602658354808</v>
          </cell>
          <cell r="L289" t="str">
            <v>CCT</v>
          </cell>
          <cell r="M289">
            <v>287.133128243773</v>
          </cell>
          <cell r="N289" t="str">
            <v>yes</v>
          </cell>
        </row>
        <row r="290">
          <cell r="A290">
            <v>7006</v>
          </cell>
          <cell r="B290" t="str">
            <v>Northern: Atlantis</v>
          </cell>
          <cell r="C290">
            <v>2074.2515567127598</v>
          </cell>
          <cell r="D290">
            <v>2602</v>
          </cell>
          <cell r="E290">
            <v>1602</v>
          </cell>
          <cell r="F290">
            <v>1000</v>
          </cell>
          <cell r="G290">
            <v>12</v>
          </cell>
          <cell r="H290">
            <v>2842</v>
          </cell>
          <cell r="I290">
            <v>9624</v>
          </cell>
          <cell r="J290">
            <v>11558</v>
          </cell>
          <cell r="K290">
            <v>5881.8358186733503</v>
          </cell>
          <cell r="L290" t="str">
            <v>CCT</v>
          </cell>
          <cell r="M290">
            <v>794.87074651642001</v>
          </cell>
          <cell r="N290" t="str">
            <v>yes</v>
          </cell>
        </row>
        <row r="291">
          <cell r="A291">
            <v>7692</v>
          </cell>
          <cell r="B291" t="str">
            <v>Northern: Atlantis</v>
          </cell>
          <cell r="C291">
            <v>2369.5088918995302</v>
          </cell>
          <cell r="D291">
            <v>2723</v>
          </cell>
          <cell r="E291">
            <v>1723</v>
          </cell>
          <cell r="F291">
            <v>1000</v>
          </cell>
          <cell r="G291">
            <v>1</v>
          </cell>
          <cell r="H291">
            <v>2743</v>
          </cell>
          <cell r="I291">
            <v>7976</v>
          </cell>
          <cell r="J291">
            <v>9910</v>
          </cell>
          <cell r="K291">
            <v>5550.0994219141303</v>
          </cell>
          <cell r="L291" t="str">
            <v>CCT</v>
          </cell>
          <cell r="M291">
            <v>12.0138485237017</v>
          </cell>
          <cell r="N291" t="str">
            <v>no</v>
          </cell>
        </row>
        <row r="292">
          <cell r="A292">
            <v>7196</v>
          </cell>
          <cell r="B292" t="str">
            <v>Northern: Atlantis</v>
          </cell>
          <cell r="C292">
            <v>2068.3508856600201</v>
          </cell>
          <cell r="D292">
            <v>3095</v>
          </cell>
          <cell r="E292">
            <v>3095</v>
          </cell>
          <cell r="F292">
            <v>0</v>
          </cell>
          <cell r="G292">
            <v>0</v>
          </cell>
          <cell r="H292">
            <v>3095</v>
          </cell>
          <cell r="I292">
            <v>8211</v>
          </cell>
          <cell r="J292">
            <v>10146</v>
          </cell>
          <cell r="K292">
            <v>5386.2059550609702</v>
          </cell>
          <cell r="L292" t="str">
            <v>CCT</v>
          </cell>
          <cell r="M292">
            <v>784.45648820380302</v>
          </cell>
          <cell r="N292" t="str">
            <v>no</v>
          </cell>
        </row>
        <row r="293">
          <cell r="A293">
            <v>7273</v>
          </cell>
          <cell r="B293" t="str">
            <v>Northern: Atlantis</v>
          </cell>
          <cell r="C293">
            <v>2222.9661233429001</v>
          </cell>
          <cell r="D293">
            <v>3698</v>
          </cell>
          <cell r="E293">
            <v>3698</v>
          </cell>
          <cell r="F293">
            <v>0</v>
          </cell>
          <cell r="G293">
            <v>0</v>
          </cell>
          <cell r="H293">
            <v>3698</v>
          </cell>
          <cell r="I293">
            <v>8958</v>
          </cell>
          <cell r="J293">
            <v>10893</v>
          </cell>
          <cell r="K293">
            <v>5405.44406958733</v>
          </cell>
          <cell r="L293" t="str">
            <v>CCT</v>
          </cell>
          <cell r="M293">
            <v>1689.06481950286</v>
          </cell>
          <cell r="N293" t="str">
            <v>yes</v>
          </cell>
        </row>
        <row r="294">
          <cell r="A294">
            <v>7860</v>
          </cell>
          <cell r="B294" t="str">
            <v>Northern: Atlantis</v>
          </cell>
          <cell r="C294">
            <v>2757.7312027733301</v>
          </cell>
          <cell r="D294">
            <v>4445</v>
          </cell>
          <cell r="E294">
            <v>4445</v>
          </cell>
          <cell r="F294">
            <v>0</v>
          </cell>
          <cell r="G294">
            <v>0</v>
          </cell>
          <cell r="H294">
            <v>4445</v>
          </cell>
          <cell r="I294">
            <v>9811</v>
          </cell>
          <cell r="J294">
            <v>11745</v>
          </cell>
          <cell r="K294">
            <v>5605.9287000852401</v>
          </cell>
          <cell r="L294" t="str">
            <v>CCT</v>
          </cell>
          <cell r="M294">
            <v>2646.6755869266099</v>
          </cell>
          <cell r="N294" t="str">
            <v>yes</v>
          </cell>
        </row>
        <row r="295">
          <cell r="A295">
            <v>7376</v>
          </cell>
          <cell r="B295" t="str">
            <v>Northern: Atlantis</v>
          </cell>
          <cell r="C295">
            <v>3071.8824679662798</v>
          </cell>
          <cell r="D295">
            <v>3600</v>
          </cell>
          <cell r="E295">
            <v>1600</v>
          </cell>
          <cell r="F295">
            <v>2000</v>
          </cell>
          <cell r="G295">
            <v>24</v>
          </cell>
          <cell r="H295">
            <v>4080</v>
          </cell>
          <cell r="I295">
            <v>9577</v>
          </cell>
          <cell r="J295">
            <v>11512</v>
          </cell>
          <cell r="K295">
            <v>6807.29182627724</v>
          </cell>
          <cell r="L295" t="str">
            <v>CCT</v>
          </cell>
          <cell r="M295">
            <v>122.20186420393399</v>
          </cell>
          <cell r="N295" t="str">
            <v>yes</v>
          </cell>
        </row>
        <row r="296">
          <cell r="A296">
            <v>7002</v>
          </cell>
          <cell r="B296" t="str">
            <v>Northern: Atlantis</v>
          </cell>
          <cell r="C296">
            <v>3276.8224541343102</v>
          </cell>
          <cell r="D296">
            <v>3689</v>
          </cell>
          <cell r="E296">
            <v>2689</v>
          </cell>
          <cell r="F296">
            <v>1000</v>
          </cell>
          <cell r="G296">
            <v>2</v>
          </cell>
          <cell r="H296">
            <v>3729</v>
          </cell>
          <cell r="I296">
            <v>9477</v>
          </cell>
          <cell r="J296">
            <v>11411</v>
          </cell>
          <cell r="K296">
            <v>6522.7933436069898</v>
          </cell>
          <cell r="L296" t="str">
            <v>CCT</v>
          </cell>
          <cell r="M296">
            <v>647.98109954294102</v>
          </cell>
          <cell r="N296" t="str">
            <v>yes</v>
          </cell>
        </row>
        <row r="297">
          <cell r="A297">
            <v>7303</v>
          </cell>
          <cell r="B297" t="str">
            <v>Northern: Atlantis</v>
          </cell>
          <cell r="C297">
            <v>3066.1161741425399</v>
          </cell>
          <cell r="D297">
            <v>3992</v>
          </cell>
          <cell r="E297">
            <v>3992</v>
          </cell>
          <cell r="F297">
            <v>0</v>
          </cell>
          <cell r="G297">
            <v>0</v>
          </cell>
          <cell r="H297">
            <v>3992</v>
          </cell>
          <cell r="I297">
            <v>9675</v>
          </cell>
          <cell r="J297">
            <v>11609</v>
          </cell>
          <cell r="K297">
            <v>6383.9207389038302</v>
          </cell>
          <cell r="L297" t="str">
            <v>CCT</v>
          </cell>
          <cell r="M297">
            <v>1411.78482646918</v>
          </cell>
          <cell r="N297" t="str">
            <v>yes</v>
          </cell>
        </row>
        <row r="298">
          <cell r="A298">
            <v>7177</v>
          </cell>
          <cell r="B298" t="str">
            <v>Northern: Atlantis</v>
          </cell>
          <cell r="C298">
            <v>3172.4708655333702</v>
          </cell>
          <cell r="D298">
            <v>4476</v>
          </cell>
          <cell r="E298">
            <v>3476</v>
          </cell>
          <cell r="F298">
            <v>1000</v>
          </cell>
          <cell r="G298">
            <v>23</v>
          </cell>
          <cell r="H298">
            <v>4509.2135623730956</v>
          </cell>
          <cell r="I298">
            <v>9672</v>
          </cell>
          <cell r="J298">
            <v>11606</v>
          </cell>
          <cell r="K298">
            <v>6400.1605448386199</v>
          </cell>
          <cell r="L298" t="str">
            <v>CCT</v>
          </cell>
          <cell r="M298">
            <v>2180.8551416198902</v>
          </cell>
          <cell r="N298" t="str">
            <v>yes</v>
          </cell>
        </row>
        <row r="299">
          <cell r="A299">
            <v>7787</v>
          </cell>
          <cell r="B299" t="str">
            <v>Northern: Atlantis</v>
          </cell>
          <cell r="C299">
            <v>4070.6761447420199</v>
          </cell>
          <cell r="D299">
            <v>4599</v>
          </cell>
          <cell r="E299">
            <v>2599</v>
          </cell>
          <cell r="F299">
            <v>2000</v>
          </cell>
          <cell r="G299">
            <v>21</v>
          </cell>
          <cell r="H299">
            <v>5019</v>
          </cell>
          <cell r="I299">
            <v>10797</v>
          </cell>
          <cell r="J299">
            <v>12731</v>
          </cell>
          <cell r="K299">
            <v>7751.2870815286497</v>
          </cell>
          <cell r="L299" t="str">
            <v>CCT</v>
          </cell>
          <cell r="M299">
            <v>650.39059602364296</v>
          </cell>
          <cell r="N299" t="str">
            <v>yes</v>
          </cell>
        </row>
        <row r="300">
          <cell r="A300">
            <v>7315</v>
          </cell>
          <cell r="B300" t="str">
            <v>Northern: Atlantis</v>
          </cell>
          <cell r="C300">
            <v>4226.1753873859197</v>
          </cell>
          <cell r="D300">
            <v>4669</v>
          </cell>
          <cell r="E300">
            <v>3669</v>
          </cell>
          <cell r="F300">
            <v>1000</v>
          </cell>
          <cell r="G300">
            <v>8</v>
          </cell>
          <cell r="H300">
            <v>4829</v>
          </cell>
          <cell r="I300">
            <v>10623</v>
          </cell>
          <cell r="J300">
            <v>12557</v>
          </cell>
          <cell r="K300">
            <v>7502.6703523196202</v>
          </cell>
          <cell r="L300" t="str">
            <v>CCT</v>
          </cell>
          <cell r="M300">
            <v>1299.91594706869</v>
          </cell>
          <cell r="N300" t="str">
            <v>yes</v>
          </cell>
        </row>
        <row r="301">
          <cell r="A301">
            <v>7609</v>
          </cell>
          <cell r="B301" t="str">
            <v>Northern: Atlantis</v>
          </cell>
          <cell r="C301">
            <v>4064.97987724001</v>
          </cell>
          <cell r="D301">
            <v>4929</v>
          </cell>
          <cell r="E301">
            <v>3929</v>
          </cell>
          <cell r="F301">
            <v>1000</v>
          </cell>
          <cell r="G301">
            <v>1</v>
          </cell>
          <cell r="H301">
            <v>4949</v>
          </cell>
          <cell r="I301">
            <v>11158</v>
          </cell>
          <cell r="J301">
            <v>13092</v>
          </cell>
          <cell r="K301">
            <v>7382.2539520649398</v>
          </cell>
          <cell r="L301" t="str">
            <v>CCT</v>
          </cell>
          <cell r="M301">
            <v>2046.2785241985</v>
          </cell>
          <cell r="N301" t="str">
            <v>yes</v>
          </cell>
        </row>
        <row r="302">
          <cell r="A302">
            <v>7015</v>
          </cell>
          <cell r="B302" t="str">
            <v>Northern: Atlantis</v>
          </cell>
          <cell r="C302">
            <v>4145.78875507252</v>
          </cell>
          <cell r="D302">
            <v>5328</v>
          </cell>
          <cell r="E302">
            <v>4328</v>
          </cell>
          <cell r="F302">
            <v>1000</v>
          </cell>
          <cell r="G302">
            <v>1</v>
          </cell>
          <cell r="H302">
            <v>5348</v>
          </cell>
          <cell r="I302">
            <v>11087</v>
          </cell>
          <cell r="J302">
            <v>13022</v>
          </cell>
          <cell r="K302">
            <v>7396.3020768408996</v>
          </cell>
          <cell r="L302" t="str">
            <v>CCT</v>
          </cell>
          <cell r="M302">
            <v>2811.40239584554</v>
          </cell>
          <cell r="N302" t="str">
            <v>yes</v>
          </cell>
        </row>
        <row r="303">
          <cell r="A303">
            <v>7383</v>
          </cell>
          <cell r="B303" t="str">
            <v>Northern: Atlantis</v>
          </cell>
          <cell r="C303">
            <v>5069.9454217266402</v>
          </cell>
          <cell r="D303">
            <v>5598</v>
          </cell>
          <cell r="E303">
            <v>2598</v>
          </cell>
          <cell r="F303">
            <v>3000</v>
          </cell>
          <cell r="G303">
            <v>63</v>
          </cell>
          <cell r="H303">
            <v>6243.2135623730956</v>
          </cell>
          <cell r="I303">
            <v>12243</v>
          </cell>
          <cell r="J303">
            <v>14177</v>
          </cell>
          <cell r="K303">
            <v>8707.7942504509701</v>
          </cell>
          <cell r="L303" t="str">
            <v>CCT</v>
          </cell>
          <cell r="M303">
            <v>1092.95145932016</v>
          </cell>
          <cell r="N303" t="str">
            <v>yes</v>
          </cell>
        </row>
        <row r="304">
          <cell r="A304">
            <v>7230</v>
          </cell>
          <cell r="B304" t="str">
            <v>Northern: Atlantis</v>
          </cell>
          <cell r="C304">
            <v>269.88804106698802</v>
          </cell>
          <cell r="D304">
            <v>7053</v>
          </cell>
          <cell r="E304">
            <v>2000</v>
          </cell>
          <cell r="F304">
            <v>5053</v>
          </cell>
          <cell r="G304">
            <v>76</v>
          </cell>
          <cell r="H304">
            <v>7662.2135623730956</v>
          </cell>
          <cell r="I304">
            <v>14884</v>
          </cell>
          <cell r="J304">
            <v>16818</v>
          </cell>
          <cell r="K304">
            <v>1625.11146584012</v>
          </cell>
          <cell r="L304" t="str">
            <v>CCT</v>
          </cell>
          <cell r="M304">
            <v>160.649702385507</v>
          </cell>
          <cell r="N304" t="str">
            <v>yes</v>
          </cell>
        </row>
        <row r="305">
          <cell r="A305">
            <v>7617</v>
          </cell>
          <cell r="B305" t="str">
            <v>Northern: Atlantis</v>
          </cell>
          <cell r="C305">
            <v>872.42680012722496</v>
          </cell>
          <cell r="D305">
            <v>6196</v>
          </cell>
          <cell r="E305">
            <v>3000</v>
          </cell>
          <cell r="F305">
            <v>3196</v>
          </cell>
          <cell r="G305">
            <v>57</v>
          </cell>
          <cell r="H305">
            <v>6653.2135623730956</v>
          </cell>
          <cell r="I305">
            <v>14699</v>
          </cell>
          <cell r="J305">
            <v>16633</v>
          </cell>
          <cell r="K305">
            <v>1108.13486643499</v>
          </cell>
          <cell r="L305" t="str">
            <v>CCT</v>
          </cell>
          <cell r="M305">
            <v>771.70325038779401</v>
          </cell>
          <cell r="N305" t="str">
            <v>yes</v>
          </cell>
        </row>
        <row r="306">
          <cell r="A306">
            <v>7573</v>
          </cell>
          <cell r="B306" t="str">
            <v>Northern: Atlantis</v>
          </cell>
          <cell r="C306">
            <v>514.30866103831602</v>
          </cell>
          <cell r="D306">
            <v>5388</v>
          </cell>
          <cell r="E306">
            <v>3000</v>
          </cell>
          <cell r="F306">
            <v>2388</v>
          </cell>
          <cell r="G306">
            <v>43</v>
          </cell>
          <cell r="H306">
            <v>5518.2135623730956</v>
          </cell>
          <cell r="I306">
            <v>14508</v>
          </cell>
          <cell r="J306">
            <v>16442</v>
          </cell>
          <cell r="K306">
            <v>1347.1965298027901</v>
          </cell>
          <cell r="L306" t="str">
            <v>CCT</v>
          </cell>
          <cell r="M306">
            <v>1382.1407812207401</v>
          </cell>
          <cell r="N306" t="str">
            <v>yes</v>
          </cell>
        </row>
        <row r="307">
          <cell r="A307">
            <v>7644</v>
          </cell>
          <cell r="B307" t="str">
            <v>Northern: Atlantis</v>
          </cell>
          <cell r="C307">
            <v>706.89255440220597</v>
          </cell>
          <cell r="D307">
            <v>4477</v>
          </cell>
          <cell r="E307">
            <v>0</v>
          </cell>
          <cell r="F307">
            <v>4477</v>
          </cell>
          <cell r="G307">
            <v>25</v>
          </cell>
          <cell r="H307">
            <v>4757.2135623730956</v>
          </cell>
          <cell r="I307">
            <v>14353</v>
          </cell>
          <cell r="J307">
            <v>16288</v>
          </cell>
          <cell r="K307">
            <v>2098.07389585995</v>
          </cell>
          <cell r="L307" t="str">
            <v>CCT</v>
          </cell>
          <cell r="M307">
            <v>1992.90135470614</v>
          </cell>
          <cell r="N307" t="str">
            <v>yes</v>
          </cell>
        </row>
        <row r="308">
          <cell r="A308">
            <v>7410</v>
          </cell>
          <cell r="B308" t="str">
            <v>Northern: Atlantis</v>
          </cell>
          <cell r="C308">
            <v>1634.675527056</v>
          </cell>
          <cell r="D308">
            <v>3515</v>
          </cell>
          <cell r="E308">
            <v>0</v>
          </cell>
          <cell r="F308">
            <v>3515</v>
          </cell>
          <cell r="G308">
            <v>19</v>
          </cell>
          <cell r="H308">
            <v>3895</v>
          </cell>
          <cell r="I308">
            <v>14170</v>
          </cell>
          <cell r="J308">
            <v>16104</v>
          </cell>
          <cell r="K308">
            <v>2998.1477063218199</v>
          </cell>
          <cell r="L308" t="str">
            <v>CCT</v>
          </cell>
          <cell r="M308">
            <v>2604.1326948179899</v>
          </cell>
          <cell r="N308" t="str">
            <v>yes</v>
          </cell>
        </row>
        <row r="309">
          <cell r="A309">
            <v>7456</v>
          </cell>
          <cell r="B309" t="str">
            <v>Northern: Atlantis</v>
          </cell>
          <cell r="C309">
            <v>2666.9864935045098</v>
          </cell>
          <cell r="D309">
            <v>2548</v>
          </cell>
          <cell r="E309">
            <v>0</v>
          </cell>
          <cell r="F309">
            <v>2548</v>
          </cell>
          <cell r="G309">
            <v>16</v>
          </cell>
          <cell r="H309">
            <v>2868</v>
          </cell>
          <cell r="I309">
            <v>3759</v>
          </cell>
          <cell r="J309">
            <v>6374</v>
          </cell>
          <cell r="K309">
            <v>3453.83919467756</v>
          </cell>
          <cell r="L309" t="str">
            <v>CCT</v>
          </cell>
          <cell r="M309">
            <v>2365.6774558890502</v>
          </cell>
          <cell r="N309" t="str">
            <v>no</v>
          </cell>
        </row>
        <row r="310">
          <cell r="A310">
            <v>7142</v>
          </cell>
          <cell r="B310" t="str">
            <v>Northern: Atlantis</v>
          </cell>
          <cell r="C310">
            <v>160.876725096738</v>
          </cell>
          <cell r="D310">
            <v>5708</v>
          </cell>
          <cell r="E310">
            <v>3000</v>
          </cell>
          <cell r="F310">
            <v>2708</v>
          </cell>
          <cell r="G310">
            <v>27</v>
          </cell>
          <cell r="H310">
            <v>6021.2135623730956</v>
          </cell>
          <cell r="I310">
            <v>13362</v>
          </cell>
          <cell r="J310">
            <v>15297</v>
          </cell>
          <cell r="K310">
            <v>224.764055499557</v>
          </cell>
          <cell r="L310" t="str">
            <v>CCT</v>
          </cell>
          <cell r="M310">
            <v>26.0002766726817</v>
          </cell>
          <cell r="N310" t="str">
            <v>yes</v>
          </cell>
        </row>
        <row r="311">
          <cell r="A311">
            <v>7471</v>
          </cell>
          <cell r="B311" t="str">
            <v>Northern: Atlantis</v>
          </cell>
          <cell r="C311">
            <v>667.67701108394704</v>
          </cell>
          <cell r="D311">
            <v>4819</v>
          </cell>
          <cell r="E311">
            <v>2000</v>
          </cell>
          <cell r="F311">
            <v>2819</v>
          </cell>
          <cell r="G311">
            <v>21</v>
          </cell>
          <cell r="H311">
            <v>5067.2135623730956</v>
          </cell>
          <cell r="I311">
            <v>13114</v>
          </cell>
          <cell r="J311">
            <v>15049</v>
          </cell>
          <cell r="K311">
            <v>798.43251959597706</v>
          </cell>
          <cell r="L311" t="str">
            <v>CCT</v>
          </cell>
          <cell r="M311">
            <v>590.02956965472504</v>
          </cell>
          <cell r="N311" t="str">
            <v>yes</v>
          </cell>
        </row>
        <row r="312">
          <cell r="A312">
            <v>7090</v>
          </cell>
          <cell r="B312" t="str">
            <v>Northern: Atlantis</v>
          </cell>
          <cell r="C312">
            <v>842.43164860068498</v>
          </cell>
          <cell r="D312">
            <v>3984</v>
          </cell>
          <cell r="E312">
            <v>2000</v>
          </cell>
          <cell r="F312">
            <v>1984</v>
          </cell>
          <cell r="G312">
            <v>6</v>
          </cell>
          <cell r="H312">
            <v>4104</v>
          </cell>
          <cell r="I312">
            <v>12931</v>
          </cell>
          <cell r="J312">
            <v>14866</v>
          </cell>
          <cell r="K312">
            <v>1795.68094908998</v>
          </cell>
          <cell r="L312" t="str">
            <v>CCT</v>
          </cell>
          <cell r="M312">
            <v>1201.3859947895201</v>
          </cell>
          <cell r="N312" t="str">
            <v>yes</v>
          </cell>
        </row>
        <row r="313">
          <cell r="A313">
            <v>7304</v>
          </cell>
          <cell r="B313" t="str">
            <v>Northern: Atlantis</v>
          </cell>
          <cell r="C313">
            <v>1815.3555858676</v>
          </cell>
          <cell r="D313">
            <v>3243</v>
          </cell>
          <cell r="E313">
            <v>3000</v>
          </cell>
          <cell r="F313">
            <v>243</v>
          </cell>
          <cell r="G313">
            <v>5</v>
          </cell>
          <cell r="H313">
            <v>3246.2135623730951</v>
          </cell>
          <cell r="I313">
            <v>12761</v>
          </cell>
          <cell r="J313">
            <v>14695</v>
          </cell>
          <cell r="K313">
            <v>2794.8963607544601</v>
          </cell>
          <cell r="L313" t="str">
            <v>CCT</v>
          </cell>
          <cell r="M313">
            <v>1812.9858781334599</v>
          </cell>
          <cell r="N313" t="str">
            <v>yes</v>
          </cell>
        </row>
        <row r="314">
          <cell r="A314">
            <v>7414</v>
          </cell>
          <cell r="B314" t="str">
            <v>Northern: Atlantis</v>
          </cell>
          <cell r="C314">
            <v>2421.7211943042898</v>
          </cell>
          <cell r="D314">
            <v>2347</v>
          </cell>
          <cell r="E314">
            <v>0</v>
          </cell>
          <cell r="F314">
            <v>2347</v>
          </cell>
          <cell r="G314">
            <v>13</v>
          </cell>
          <cell r="H314">
            <v>2607</v>
          </cell>
          <cell r="I314">
            <v>5286</v>
          </cell>
          <cell r="J314">
            <v>7902</v>
          </cell>
          <cell r="K314">
            <v>3416.4652173794598</v>
          </cell>
          <cell r="L314" t="str">
            <v>CCT</v>
          </cell>
          <cell r="M314">
            <v>2260.35486780066</v>
          </cell>
          <cell r="N314" t="str">
            <v>no</v>
          </cell>
        </row>
        <row r="315">
          <cell r="A315">
            <v>7202</v>
          </cell>
          <cell r="B315" t="str">
            <v>Northern: Atlantis</v>
          </cell>
          <cell r="C315">
            <v>949.83555622378299</v>
          </cell>
          <cell r="D315">
            <v>5364</v>
          </cell>
          <cell r="E315">
            <v>2000</v>
          </cell>
          <cell r="F315">
            <v>3364</v>
          </cell>
          <cell r="G315">
            <v>12</v>
          </cell>
          <cell r="H315">
            <v>5604</v>
          </cell>
          <cell r="I315">
            <v>13525</v>
          </cell>
          <cell r="J315">
            <v>15459</v>
          </cell>
          <cell r="K315">
            <v>934.38476067422005</v>
          </cell>
          <cell r="L315" t="str">
            <v>CCT</v>
          </cell>
          <cell r="M315">
            <v>812.67069009105398</v>
          </cell>
          <cell r="N315" t="str">
            <v>yes</v>
          </cell>
        </row>
        <row r="316">
          <cell r="A316">
            <v>7604</v>
          </cell>
          <cell r="B316" t="str">
            <v>Northern: Atlantis</v>
          </cell>
          <cell r="C316">
            <v>360.57952094466998</v>
          </cell>
          <cell r="D316">
            <v>4407</v>
          </cell>
          <cell r="E316">
            <v>2000</v>
          </cell>
          <cell r="F316">
            <v>2407</v>
          </cell>
          <cell r="G316">
            <v>10</v>
          </cell>
          <cell r="H316">
            <v>4607</v>
          </cell>
          <cell r="I316">
            <v>12141</v>
          </cell>
          <cell r="J316">
            <v>14076</v>
          </cell>
          <cell r="K316">
            <v>1208.32548954493</v>
          </cell>
          <cell r="L316" t="str">
            <v>CCT</v>
          </cell>
          <cell r="M316">
            <v>202.49919168045199</v>
          </cell>
          <cell r="N316" t="str">
            <v>yes</v>
          </cell>
        </row>
        <row r="317">
          <cell r="A317">
            <v>7342</v>
          </cell>
          <cell r="B317" t="str">
            <v>Northern: Atlantis</v>
          </cell>
          <cell r="C317">
            <v>445.226534366235</v>
          </cell>
          <cell r="D317">
            <v>3473</v>
          </cell>
          <cell r="E317">
            <v>3000</v>
          </cell>
          <cell r="F317">
            <v>473</v>
          </cell>
          <cell r="G317">
            <v>9</v>
          </cell>
          <cell r="H317">
            <v>3653</v>
          </cell>
          <cell r="I317">
            <v>11521</v>
          </cell>
          <cell r="J317">
            <v>13456</v>
          </cell>
          <cell r="K317">
            <v>2011.72216552393</v>
          </cell>
          <cell r="L317" t="str">
            <v>CCT</v>
          </cell>
          <cell r="M317">
            <v>410.36580605190602</v>
          </cell>
          <cell r="N317" t="str">
            <v>yes</v>
          </cell>
        </row>
        <row r="318">
          <cell r="A318">
            <v>7010</v>
          </cell>
          <cell r="B318" t="str">
            <v>Northern: Atlantis</v>
          </cell>
          <cell r="C318">
            <v>1029.5011148129799</v>
          </cell>
          <cell r="D318">
            <v>2590</v>
          </cell>
          <cell r="E318">
            <v>2000</v>
          </cell>
          <cell r="F318">
            <v>590</v>
          </cell>
          <cell r="G318">
            <v>10</v>
          </cell>
          <cell r="H318">
            <v>2790</v>
          </cell>
          <cell r="I318">
            <v>11343</v>
          </cell>
          <cell r="J318">
            <v>13278</v>
          </cell>
          <cell r="K318">
            <v>2938.36717714007</v>
          </cell>
          <cell r="L318" t="str">
            <v>CCT</v>
          </cell>
          <cell r="M318">
            <v>1021.4611441068899</v>
          </cell>
          <cell r="N318" t="str">
            <v>yes</v>
          </cell>
        </row>
        <row r="319">
          <cell r="A319">
            <v>7541</v>
          </cell>
          <cell r="B319" t="str">
            <v>Northern: Atlantis</v>
          </cell>
          <cell r="C319">
            <v>1635.11302985465</v>
          </cell>
          <cell r="D319">
            <v>1832</v>
          </cell>
          <cell r="E319">
            <v>1832</v>
          </cell>
          <cell r="F319">
            <v>0</v>
          </cell>
          <cell r="G319">
            <v>0</v>
          </cell>
          <cell r="H319">
            <v>1832</v>
          </cell>
          <cell r="I319">
            <v>11176</v>
          </cell>
          <cell r="J319">
            <v>13110</v>
          </cell>
          <cell r="K319">
            <v>3662.7126535310299</v>
          </cell>
          <cell r="L319" t="str">
            <v>CCT</v>
          </cell>
          <cell r="M319">
            <v>1632.6061685378099</v>
          </cell>
          <cell r="N319" t="str">
            <v>yes</v>
          </cell>
        </row>
        <row r="320">
          <cell r="A320">
            <v>7716</v>
          </cell>
          <cell r="B320" t="str">
            <v>Northern: Atlantis</v>
          </cell>
          <cell r="C320">
            <v>1608.23275229723</v>
          </cell>
          <cell r="D320">
            <v>5193</v>
          </cell>
          <cell r="E320">
            <v>4000</v>
          </cell>
          <cell r="F320">
            <v>1193</v>
          </cell>
          <cell r="G320">
            <v>15</v>
          </cell>
          <cell r="H320">
            <v>5493</v>
          </cell>
          <cell r="I320">
            <v>13713</v>
          </cell>
          <cell r="J320">
            <v>15647</v>
          </cell>
          <cell r="K320">
            <v>1922.4023728698801</v>
          </cell>
          <cell r="L320" t="str">
            <v>CCT</v>
          </cell>
          <cell r="M320">
            <v>1604.10548437181</v>
          </cell>
          <cell r="N320" t="str">
            <v>yes</v>
          </cell>
        </row>
        <row r="321">
          <cell r="A321">
            <v>7033</v>
          </cell>
          <cell r="B321" t="str">
            <v>Northern: Atlantis</v>
          </cell>
          <cell r="C321">
            <v>993.93846171137704</v>
          </cell>
          <cell r="D321">
            <v>4196</v>
          </cell>
          <cell r="E321">
            <v>3000</v>
          </cell>
          <cell r="F321">
            <v>1196</v>
          </cell>
          <cell r="G321">
            <v>14</v>
          </cell>
          <cell r="H321">
            <v>4476</v>
          </cell>
          <cell r="I321">
            <v>12312</v>
          </cell>
          <cell r="J321">
            <v>14246</v>
          </cell>
          <cell r="K321">
            <v>2069.4459381485399</v>
          </cell>
          <cell r="L321" t="str">
            <v>CCT</v>
          </cell>
          <cell r="M321">
            <v>992.83745017489196</v>
          </cell>
          <cell r="N321" t="str">
            <v>yes</v>
          </cell>
        </row>
        <row r="322">
          <cell r="A322">
            <v>7598</v>
          </cell>
          <cell r="B322" t="str">
            <v>Northern: Atlantis</v>
          </cell>
          <cell r="C322">
            <v>504.98668463588899</v>
          </cell>
          <cell r="D322">
            <v>3202</v>
          </cell>
          <cell r="E322">
            <v>2000</v>
          </cell>
          <cell r="F322">
            <v>1202</v>
          </cell>
          <cell r="G322">
            <v>13</v>
          </cell>
          <cell r="H322">
            <v>3462</v>
          </cell>
          <cell r="I322">
            <v>10899</v>
          </cell>
          <cell r="J322">
            <v>12834</v>
          </cell>
          <cell r="K322">
            <v>2620.9887587503699</v>
          </cell>
          <cell r="L322" t="str">
            <v>CCT</v>
          </cell>
          <cell r="M322">
            <v>381.161383078163</v>
          </cell>
          <cell r="N322" t="str">
            <v>yes</v>
          </cell>
        </row>
        <row r="323">
          <cell r="A323">
            <v>7494</v>
          </cell>
          <cell r="B323" t="str">
            <v>Northern: Atlantis</v>
          </cell>
          <cell r="C323">
            <v>227.70285468613801</v>
          </cell>
          <cell r="D323">
            <v>2214</v>
          </cell>
          <cell r="E323">
            <v>1000</v>
          </cell>
          <cell r="F323">
            <v>1214</v>
          </cell>
          <cell r="G323">
            <v>11</v>
          </cell>
          <cell r="H323">
            <v>2434</v>
          </cell>
          <cell r="I323">
            <v>9957</v>
          </cell>
          <cell r="J323">
            <v>11891</v>
          </cell>
          <cell r="K323">
            <v>3384.75370890256</v>
          </cell>
          <cell r="L323" t="str">
            <v>CCT</v>
          </cell>
          <cell r="M323">
            <v>229.61566279752299</v>
          </cell>
          <cell r="N323" t="str">
            <v>yes</v>
          </cell>
        </row>
        <row r="324">
          <cell r="A324">
            <v>7852</v>
          </cell>
          <cell r="B324" t="str">
            <v>Northern: Atlantis</v>
          </cell>
          <cell r="C324">
            <v>1208.9307482556101</v>
          </cell>
          <cell r="D324">
            <v>3232</v>
          </cell>
          <cell r="E324">
            <v>2000</v>
          </cell>
          <cell r="F324">
            <v>1232</v>
          </cell>
          <cell r="G324">
            <v>22</v>
          </cell>
          <cell r="H324">
            <v>3672</v>
          </cell>
          <cell r="I324">
            <v>11096</v>
          </cell>
          <cell r="J324">
            <v>13030</v>
          </cell>
          <cell r="K324">
            <v>3419.3768551639901</v>
          </cell>
          <cell r="L324" t="str">
            <v>CCT</v>
          </cell>
          <cell r="M324">
            <v>1173.0560247265</v>
          </cell>
          <cell r="N324" t="str">
            <v>yes</v>
          </cell>
        </row>
        <row r="325">
          <cell r="A325">
            <v>7363</v>
          </cell>
          <cell r="B325" t="str">
            <v>Northern: Atlantis</v>
          </cell>
          <cell r="C325">
            <v>647.74202044635001</v>
          </cell>
          <cell r="D325">
            <v>2257</v>
          </cell>
          <cell r="E325">
            <v>0</v>
          </cell>
          <cell r="F325">
            <v>2257</v>
          </cell>
          <cell r="G325">
            <v>25</v>
          </cell>
          <cell r="H325">
            <v>2757</v>
          </cell>
          <cell r="I325">
            <v>9661</v>
          </cell>
          <cell r="J325">
            <v>11596</v>
          </cell>
          <cell r="K325">
            <v>4034.7383650076999</v>
          </cell>
          <cell r="L325" t="str">
            <v>CCT</v>
          </cell>
          <cell r="M325">
            <v>561.35518254664305</v>
          </cell>
          <cell r="N325" t="str">
            <v>yes</v>
          </cell>
        </row>
        <row r="326">
          <cell r="A326">
            <v>7826</v>
          </cell>
          <cell r="B326" t="str">
            <v>Northern: Atlantis</v>
          </cell>
          <cell r="C326">
            <v>1364.6080021283601</v>
          </cell>
          <cell r="D326">
            <v>1596</v>
          </cell>
          <cell r="E326">
            <v>0</v>
          </cell>
          <cell r="F326">
            <v>1596</v>
          </cell>
          <cell r="G326">
            <v>4</v>
          </cell>
          <cell r="H326">
            <v>1676</v>
          </cell>
          <cell r="I326">
            <v>2773</v>
          </cell>
          <cell r="J326">
            <v>5389</v>
          </cell>
          <cell r="K326">
            <v>2477.2194444767802</v>
          </cell>
          <cell r="L326" t="str">
            <v>CCT</v>
          </cell>
          <cell r="M326">
            <v>1369.3506223669101</v>
          </cell>
          <cell r="N326" t="str">
            <v>no</v>
          </cell>
        </row>
        <row r="327">
          <cell r="A327">
            <v>7605</v>
          </cell>
          <cell r="B327" t="str">
            <v>Northern: Atlantis</v>
          </cell>
          <cell r="C327">
            <v>1592.97587202418</v>
          </cell>
          <cell r="D327">
            <v>1348</v>
          </cell>
          <cell r="E327">
            <v>0</v>
          </cell>
          <cell r="F327">
            <v>1348</v>
          </cell>
          <cell r="G327">
            <v>11</v>
          </cell>
          <cell r="H327">
            <v>1568</v>
          </cell>
          <cell r="I327">
            <v>4156</v>
          </cell>
          <cell r="J327">
            <v>6772</v>
          </cell>
          <cell r="K327">
            <v>2424.8392884821401</v>
          </cell>
          <cell r="L327" t="str">
            <v>CCT</v>
          </cell>
          <cell r="M327">
            <v>1289.58377680286</v>
          </cell>
          <cell r="N327" t="str">
            <v>no</v>
          </cell>
        </row>
        <row r="328">
          <cell r="A328">
            <v>7910</v>
          </cell>
          <cell r="B328" t="str">
            <v>Northern: Atlantis</v>
          </cell>
          <cell r="C328">
            <v>1871.81759757651</v>
          </cell>
          <cell r="D328">
            <v>1388</v>
          </cell>
          <cell r="E328">
            <v>1388</v>
          </cell>
          <cell r="F328">
            <v>0</v>
          </cell>
          <cell r="G328">
            <v>0</v>
          </cell>
          <cell r="H328">
            <v>1388</v>
          </cell>
          <cell r="I328">
            <v>4655</v>
          </cell>
          <cell r="J328">
            <v>7271</v>
          </cell>
          <cell r="K328">
            <v>2760.9916652788402</v>
          </cell>
          <cell r="L328" t="str">
            <v>CCT</v>
          </cell>
          <cell r="M328">
            <v>1138.4542275568499</v>
          </cell>
          <cell r="N328" t="str">
            <v>no</v>
          </cell>
        </row>
        <row r="329">
          <cell r="A329">
            <v>7386</v>
          </cell>
          <cell r="B329" t="str">
            <v>Northern: Atlantis</v>
          </cell>
          <cell r="C329">
            <v>933.94778860294696</v>
          </cell>
          <cell r="D329">
            <v>441</v>
          </cell>
          <cell r="E329">
            <v>0</v>
          </cell>
          <cell r="F329">
            <v>441</v>
          </cell>
          <cell r="G329">
            <v>6</v>
          </cell>
          <cell r="H329">
            <v>560.99999999999989</v>
          </cell>
          <cell r="I329">
            <v>8253</v>
          </cell>
          <cell r="J329">
            <v>10187</v>
          </cell>
          <cell r="K329">
            <v>3371.3950196338301</v>
          </cell>
          <cell r="L329" t="str">
            <v>CCT</v>
          </cell>
          <cell r="M329">
            <v>884.51791709907104</v>
          </cell>
          <cell r="N329" t="str">
            <v>yes</v>
          </cell>
        </row>
        <row r="330">
          <cell r="A330">
            <v>7521</v>
          </cell>
          <cell r="B330" t="str">
            <v>Northern: Atlantis</v>
          </cell>
          <cell r="C330">
            <v>2579.0080581657699</v>
          </cell>
          <cell r="D330">
            <v>2412</v>
          </cell>
          <cell r="E330">
            <v>2412</v>
          </cell>
          <cell r="F330">
            <v>0</v>
          </cell>
          <cell r="G330">
            <v>0</v>
          </cell>
          <cell r="H330">
            <v>2412</v>
          </cell>
          <cell r="I330">
            <v>5342</v>
          </cell>
          <cell r="J330">
            <v>6949</v>
          </cell>
          <cell r="K330">
            <v>2556.1163656458202</v>
          </cell>
          <cell r="L330" t="str">
            <v>CCT</v>
          </cell>
          <cell r="M330">
            <v>3292.7021491319902</v>
          </cell>
          <cell r="N330" t="str">
            <v>no</v>
          </cell>
        </row>
        <row r="331">
          <cell r="A331">
            <v>7207</v>
          </cell>
          <cell r="B331" t="str">
            <v>Northern: Atlantis</v>
          </cell>
          <cell r="C331">
            <v>3468.7801990677299</v>
          </cell>
          <cell r="D331">
            <v>3380</v>
          </cell>
          <cell r="E331">
            <v>3380</v>
          </cell>
          <cell r="F331">
            <v>0</v>
          </cell>
          <cell r="G331">
            <v>0</v>
          </cell>
          <cell r="H331">
            <v>3380</v>
          </cell>
          <cell r="I331">
            <v>11079</v>
          </cell>
          <cell r="J331">
            <v>12686</v>
          </cell>
          <cell r="K331">
            <v>3515.5662815959499</v>
          </cell>
          <cell r="L331" t="str">
            <v>CCT</v>
          </cell>
          <cell r="M331">
            <v>3708.33501552794</v>
          </cell>
          <cell r="N331" t="str">
            <v>no</v>
          </cell>
        </row>
        <row r="332">
          <cell r="A332">
            <v>7352</v>
          </cell>
          <cell r="B332" t="str">
            <v>Northern: Atlantis</v>
          </cell>
          <cell r="C332">
            <v>4406.0855162723201</v>
          </cell>
          <cell r="D332">
            <v>4363</v>
          </cell>
          <cell r="E332">
            <v>4363</v>
          </cell>
          <cell r="F332">
            <v>0</v>
          </cell>
          <cell r="G332">
            <v>0</v>
          </cell>
          <cell r="H332">
            <v>4363</v>
          </cell>
          <cell r="I332">
            <v>11837</v>
          </cell>
          <cell r="J332">
            <v>13444</v>
          </cell>
          <cell r="K332">
            <v>4492.7365477808999</v>
          </cell>
          <cell r="L332" t="str">
            <v>CCT</v>
          </cell>
          <cell r="M332">
            <v>3557.0340078865202</v>
          </cell>
          <cell r="N332" t="str">
            <v>no</v>
          </cell>
        </row>
        <row r="333">
          <cell r="A333">
            <v>7775</v>
          </cell>
          <cell r="B333" t="str">
            <v>Northern: Atlantis</v>
          </cell>
          <cell r="C333">
            <v>5366.07333959059</v>
          </cell>
          <cell r="D333">
            <v>5352</v>
          </cell>
          <cell r="E333">
            <v>4352</v>
          </cell>
          <cell r="F333">
            <v>1000</v>
          </cell>
          <cell r="G333">
            <v>90</v>
          </cell>
          <cell r="H333">
            <v>5777.2135623730956</v>
          </cell>
          <cell r="I333">
            <v>12763</v>
          </cell>
          <cell r="J333">
            <v>14369</v>
          </cell>
          <cell r="K333">
            <v>5478.1527084536501</v>
          </cell>
          <cell r="L333" t="str">
            <v>CCT</v>
          </cell>
          <cell r="M333">
            <v>3312.59337375114</v>
          </cell>
          <cell r="N333" t="str">
            <v>no</v>
          </cell>
        </row>
        <row r="334">
          <cell r="A334">
            <v>7639</v>
          </cell>
          <cell r="B334" t="str">
            <v>Northern: Atlantis</v>
          </cell>
          <cell r="C334">
            <v>3210.94844128974</v>
          </cell>
          <cell r="D334">
            <v>3721</v>
          </cell>
          <cell r="E334">
            <v>2721</v>
          </cell>
          <cell r="F334">
            <v>1000</v>
          </cell>
          <cell r="G334">
            <v>4</v>
          </cell>
          <cell r="H334">
            <v>3801</v>
          </cell>
          <cell r="I334">
            <v>7381</v>
          </cell>
          <cell r="J334">
            <v>8988</v>
          </cell>
          <cell r="K334">
            <v>3879.0868616939001</v>
          </cell>
          <cell r="L334" t="str">
            <v>CCT</v>
          </cell>
          <cell r="M334">
            <v>4458.9070870652304</v>
          </cell>
          <cell r="N334" t="str">
            <v>no</v>
          </cell>
        </row>
        <row r="335">
          <cell r="A335">
            <v>7818</v>
          </cell>
          <cell r="B335" t="str">
            <v>Northern: Atlantis</v>
          </cell>
          <cell r="C335">
            <v>4206.1078683126198</v>
          </cell>
          <cell r="D335">
            <v>4632</v>
          </cell>
          <cell r="E335">
            <v>3632</v>
          </cell>
          <cell r="F335">
            <v>1000</v>
          </cell>
          <cell r="G335">
            <v>88</v>
          </cell>
          <cell r="H335">
            <v>4794.2135623730956</v>
          </cell>
          <cell r="I335">
            <v>13510</v>
          </cell>
          <cell r="J335">
            <v>15117</v>
          </cell>
          <cell r="K335">
            <v>4782.5506048590896</v>
          </cell>
          <cell r="L335" t="str">
            <v>CCT</v>
          </cell>
          <cell r="M335">
            <v>4525.1048266182397</v>
          </cell>
          <cell r="N335" t="str">
            <v>no</v>
          </cell>
        </row>
        <row r="336">
          <cell r="A336">
            <v>7872</v>
          </cell>
          <cell r="B336" t="str">
            <v>Northern: Atlantis</v>
          </cell>
          <cell r="C336">
            <v>5203.1237645323699</v>
          </cell>
          <cell r="D336">
            <v>5573</v>
          </cell>
          <cell r="E336">
            <v>3573</v>
          </cell>
          <cell r="F336">
            <v>2000</v>
          </cell>
          <cell r="G336">
            <v>211</v>
          </cell>
          <cell r="H336">
            <v>5777.2135623730956</v>
          </cell>
          <cell r="I336">
            <v>13816</v>
          </cell>
          <cell r="J336">
            <v>15423</v>
          </cell>
          <cell r="K336">
            <v>5718.2397376648896</v>
          </cell>
          <cell r="L336" t="str">
            <v>CCT</v>
          </cell>
          <cell r="M336">
            <v>4297.3552570345601</v>
          </cell>
          <cell r="N336" t="str">
            <v>no</v>
          </cell>
        </row>
        <row r="337">
          <cell r="A337">
            <v>7018</v>
          </cell>
          <cell r="B337" t="str">
            <v>Northern: Atlantis</v>
          </cell>
          <cell r="C337">
            <v>2130.08675576519</v>
          </cell>
          <cell r="D337">
            <v>3558</v>
          </cell>
          <cell r="E337">
            <v>2558</v>
          </cell>
          <cell r="F337">
            <v>1000</v>
          </cell>
          <cell r="G337">
            <v>39</v>
          </cell>
          <cell r="H337">
            <v>4284.2135623730956</v>
          </cell>
          <cell r="I337">
            <v>6721</v>
          </cell>
          <cell r="J337">
            <v>8328</v>
          </cell>
          <cell r="K337">
            <v>3729.6042788968798</v>
          </cell>
          <cell r="L337" t="str">
            <v>CCT</v>
          </cell>
          <cell r="M337">
            <v>3586.0593859236801</v>
          </cell>
          <cell r="N337" t="str">
            <v>no</v>
          </cell>
        </row>
        <row r="338">
          <cell r="A338">
            <v>7808</v>
          </cell>
          <cell r="B338" t="str">
            <v>Northern: Atlantis</v>
          </cell>
          <cell r="C338">
            <v>3127.8881761043599</v>
          </cell>
          <cell r="D338">
            <v>4274</v>
          </cell>
          <cell r="E338">
            <v>2274</v>
          </cell>
          <cell r="F338">
            <v>2000</v>
          </cell>
          <cell r="G338">
            <v>42</v>
          </cell>
          <cell r="H338">
            <v>4284.2135623730956</v>
          </cell>
          <cell r="I338">
            <v>7645</v>
          </cell>
          <cell r="J338">
            <v>9252</v>
          </cell>
          <cell r="K338">
            <v>4442.4569196265602</v>
          </cell>
          <cell r="L338" t="str">
            <v>CCT</v>
          </cell>
          <cell r="M338">
            <v>4562.8323873715199</v>
          </cell>
          <cell r="N338" t="str">
            <v>no</v>
          </cell>
        </row>
        <row r="339">
          <cell r="A339">
            <v>7083</v>
          </cell>
          <cell r="B339" t="str">
            <v>Northern: Atlantis</v>
          </cell>
          <cell r="C339">
            <v>4126.7540875657496</v>
          </cell>
          <cell r="D339">
            <v>5087</v>
          </cell>
          <cell r="E339">
            <v>3087</v>
          </cell>
          <cell r="F339">
            <v>2000</v>
          </cell>
          <cell r="G339">
            <v>100</v>
          </cell>
          <cell r="H339">
            <v>5215.2135623730956</v>
          </cell>
          <cell r="I339">
            <v>14787</v>
          </cell>
          <cell r="J339">
            <v>16395</v>
          </cell>
          <cell r="K339">
            <v>5249.8475111387497</v>
          </cell>
          <cell r="L339" t="str">
            <v>CCT</v>
          </cell>
          <cell r="M339">
            <v>5491.3403045736804</v>
          </cell>
          <cell r="N339" t="str">
            <v>yes</v>
          </cell>
        </row>
        <row r="340">
          <cell r="A340">
            <v>7072</v>
          </cell>
          <cell r="B340" t="str">
            <v>Northern: Atlantis</v>
          </cell>
          <cell r="C340">
            <v>5126.0622468096899</v>
          </cell>
          <cell r="D340">
            <v>5957</v>
          </cell>
          <cell r="E340">
            <v>2957</v>
          </cell>
          <cell r="F340">
            <v>3000</v>
          </cell>
          <cell r="G340">
            <v>105</v>
          </cell>
          <cell r="H340">
            <v>7806.2135623730956</v>
          </cell>
          <cell r="I340">
            <v>14887</v>
          </cell>
          <cell r="J340">
            <v>16495</v>
          </cell>
          <cell r="K340">
            <v>6114.4398189516496</v>
          </cell>
          <cell r="L340" t="str">
            <v>CCT</v>
          </cell>
          <cell r="M340">
            <v>5285.4517681136804</v>
          </cell>
          <cell r="N340" t="str">
            <v>yes</v>
          </cell>
        </row>
        <row r="341">
          <cell r="A341">
            <v>7426</v>
          </cell>
          <cell r="B341" t="str">
            <v>Northern: Atlantis</v>
          </cell>
          <cell r="C341">
            <v>4257.9055939633499</v>
          </cell>
          <cell r="D341">
            <v>5683</v>
          </cell>
          <cell r="E341">
            <v>2683</v>
          </cell>
          <cell r="F341">
            <v>3000</v>
          </cell>
          <cell r="G341">
            <v>77</v>
          </cell>
          <cell r="H341">
            <v>6528.2135623730956</v>
          </cell>
          <cell r="I341">
            <v>9025</v>
          </cell>
          <cell r="J341">
            <v>10631</v>
          </cell>
          <cell r="K341">
            <v>5852.2651592593902</v>
          </cell>
          <cell r="L341" t="str">
            <v>CCT</v>
          </cell>
          <cell r="M341">
            <v>5783.5564226266897</v>
          </cell>
          <cell r="N341" t="str">
            <v>yes</v>
          </cell>
        </row>
        <row r="342">
          <cell r="A342">
            <v>7567</v>
          </cell>
          <cell r="B342" t="str">
            <v>Northern: Atlantis</v>
          </cell>
          <cell r="C342">
            <v>5235.1252186957099</v>
          </cell>
          <cell r="D342">
            <v>6474</v>
          </cell>
          <cell r="E342">
            <v>2474</v>
          </cell>
          <cell r="F342">
            <v>4000</v>
          </cell>
          <cell r="G342">
            <v>105</v>
          </cell>
          <cell r="H342">
            <v>8501.2135623730956</v>
          </cell>
          <cell r="I342">
            <v>16135</v>
          </cell>
          <cell r="J342">
            <v>17742</v>
          </cell>
          <cell r="K342">
            <v>6638.8615668390903</v>
          </cell>
          <cell r="L342" t="str">
            <v>CCT</v>
          </cell>
          <cell r="M342">
            <v>6274.0286427394403</v>
          </cell>
          <cell r="N342" t="str">
            <v>yes</v>
          </cell>
        </row>
        <row r="343">
          <cell r="A343">
            <v>7821</v>
          </cell>
          <cell r="B343" t="str">
            <v>Northern: Atlantis</v>
          </cell>
          <cell r="C343">
            <v>6338.4459133864202</v>
          </cell>
          <cell r="D343">
            <v>6344</v>
          </cell>
          <cell r="E343">
            <v>4344</v>
          </cell>
          <cell r="F343">
            <v>2000</v>
          </cell>
          <cell r="G343">
            <v>136</v>
          </cell>
          <cell r="H343">
            <v>6759.2135623730956</v>
          </cell>
          <cell r="I343">
            <v>13549</v>
          </cell>
          <cell r="J343">
            <v>15156</v>
          </cell>
          <cell r="K343">
            <v>6091.8330523145196</v>
          </cell>
          <cell r="L343" t="str">
            <v>CCT</v>
          </cell>
          <cell r="M343">
            <v>3157.26343015682</v>
          </cell>
          <cell r="N343" t="str">
            <v>yes</v>
          </cell>
        </row>
        <row r="344">
          <cell r="A344">
            <v>7785</v>
          </cell>
          <cell r="B344" t="str">
            <v>Northern: Atlantis</v>
          </cell>
          <cell r="C344">
            <v>6201.1007426183296</v>
          </cell>
          <cell r="D344">
            <v>6532</v>
          </cell>
          <cell r="E344">
            <v>3532</v>
          </cell>
          <cell r="F344">
            <v>3000</v>
          </cell>
          <cell r="G344">
            <v>204</v>
          </cell>
          <cell r="H344">
            <v>8566.2135623730956</v>
          </cell>
          <cell r="I344">
            <v>14538</v>
          </cell>
          <cell r="J344">
            <v>16145</v>
          </cell>
          <cell r="K344">
            <v>6433.5504613160101</v>
          </cell>
          <cell r="L344" t="str">
            <v>CCT</v>
          </cell>
          <cell r="M344">
            <v>4146.2766634454501</v>
          </cell>
          <cell r="N344" t="str">
            <v>yes</v>
          </cell>
        </row>
        <row r="345">
          <cell r="A345">
            <v>7814</v>
          </cell>
          <cell r="B345" t="str">
            <v>Northern: Atlantis</v>
          </cell>
          <cell r="C345">
            <v>6125.5962174301403</v>
          </cell>
          <cell r="D345">
            <v>6863</v>
          </cell>
          <cell r="E345">
            <v>2863</v>
          </cell>
          <cell r="F345">
            <v>4000</v>
          </cell>
          <cell r="G345">
            <v>155</v>
          </cell>
          <cell r="H345">
            <v>9471.2135623730956</v>
          </cell>
          <cell r="I345">
            <v>15717</v>
          </cell>
          <cell r="J345">
            <v>17324</v>
          </cell>
          <cell r="K345">
            <v>6904.39810129943</v>
          </cell>
          <cell r="L345" t="str">
            <v>CCT</v>
          </cell>
          <cell r="M345">
            <v>5134.0581975114701</v>
          </cell>
          <cell r="N345" t="str">
            <v>yes</v>
          </cell>
        </row>
        <row r="346">
          <cell r="A346">
            <v>7229</v>
          </cell>
          <cell r="B346" t="str">
            <v>Northern: Atlantis</v>
          </cell>
          <cell r="C346">
            <v>6219.5909886135696</v>
          </cell>
          <cell r="D346">
            <v>7315</v>
          </cell>
          <cell r="E346">
            <v>3315</v>
          </cell>
          <cell r="F346">
            <v>4000</v>
          </cell>
          <cell r="G346">
            <v>149</v>
          </cell>
          <cell r="H346">
            <v>9471.2135623730956</v>
          </cell>
          <cell r="I346">
            <v>16893</v>
          </cell>
          <cell r="J346">
            <v>18500</v>
          </cell>
          <cell r="K346">
            <v>7476.6274693156101</v>
          </cell>
          <cell r="L346" t="str">
            <v>CCT</v>
          </cell>
          <cell r="M346">
            <v>6121.8100659100301</v>
          </cell>
          <cell r="N346" t="str">
            <v>yes</v>
          </cell>
        </row>
        <row r="347">
          <cell r="A347">
            <v>7213</v>
          </cell>
          <cell r="B347" t="str">
            <v>Northern: Atlantis</v>
          </cell>
          <cell r="C347">
            <v>2365.6249847909598</v>
          </cell>
          <cell r="D347">
            <v>5283</v>
          </cell>
          <cell r="E347">
            <v>1283</v>
          </cell>
          <cell r="F347">
            <v>4000</v>
          </cell>
          <cell r="G347">
            <v>45</v>
          </cell>
          <cell r="H347">
            <v>6183</v>
          </cell>
          <cell r="I347">
            <v>15907</v>
          </cell>
          <cell r="J347">
            <v>16513</v>
          </cell>
          <cell r="K347">
            <v>3095.6180143934398</v>
          </cell>
          <cell r="L347" t="str">
            <v>CCT</v>
          </cell>
          <cell r="M347">
            <v>1790.7493887445</v>
          </cell>
          <cell r="N347" t="str">
            <v>yes</v>
          </cell>
        </row>
        <row r="348">
          <cell r="A348">
            <v>7411</v>
          </cell>
          <cell r="B348" t="str">
            <v>Northern: Atlantis</v>
          </cell>
          <cell r="C348">
            <v>1479.8490471712701</v>
          </cell>
          <cell r="D348">
            <v>2220</v>
          </cell>
          <cell r="E348">
            <v>1220</v>
          </cell>
          <cell r="F348">
            <v>1000</v>
          </cell>
          <cell r="G348">
            <v>8</v>
          </cell>
          <cell r="H348">
            <v>2380</v>
          </cell>
          <cell r="I348">
            <v>3343</v>
          </cell>
          <cell r="J348">
            <v>3950</v>
          </cell>
          <cell r="K348">
            <v>2892.3390837492698</v>
          </cell>
          <cell r="L348" t="str">
            <v>CCT</v>
          </cell>
          <cell r="M348">
            <v>1477.0868232692701</v>
          </cell>
          <cell r="N348" t="str">
            <v>yes</v>
          </cell>
        </row>
        <row r="349">
          <cell r="A349">
            <v>7869</v>
          </cell>
          <cell r="B349" t="str">
            <v>Northern: Atlantis</v>
          </cell>
          <cell r="C349">
            <v>1577.20845938501</v>
          </cell>
          <cell r="D349">
            <v>5784</v>
          </cell>
          <cell r="E349">
            <v>2784</v>
          </cell>
          <cell r="F349">
            <v>3000</v>
          </cell>
          <cell r="G349">
            <v>47</v>
          </cell>
          <cell r="H349">
            <v>6724</v>
          </cell>
          <cell r="I349">
            <v>16109</v>
          </cell>
          <cell r="J349">
            <v>18044</v>
          </cell>
          <cell r="K349">
            <v>2098.9061164504401</v>
          </cell>
          <cell r="L349" t="str">
            <v>CCT</v>
          </cell>
          <cell r="M349">
            <v>1563.0983437263999</v>
          </cell>
          <cell r="N349" t="str">
            <v>yes</v>
          </cell>
        </row>
        <row r="350">
          <cell r="A350">
            <v>7395</v>
          </cell>
          <cell r="B350" t="str">
            <v>Northern: Atlantis</v>
          </cell>
          <cell r="C350">
            <v>1410.09765675728</v>
          </cell>
          <cell r="D350">
            <v>4991</v>
          </cell>
          <cell r="E350">
            <v>2991</v>
          </cell>
          <cell r="F350">
            <v>2000</v>
          </cell>
          <cell r="G350">
            <v>18</v>
          </cell>
          <cell r="H350">
            <v>5351</v>
          </cell>
          <cell r="I350">
            <v>15931</v>
          </cell>
          <cell r="J350">
            <v>17866</v>
          </cell>
          <cell r="K350">
            <v>2234.3640019873301</v>
          </cell>
          <cell r="L350" t="str">
            <v>CCT</v>
          </cell>
          <cell r="M350">
            <v>2174.2803762866201</v>
          </cell>
          <cell r="N350" t="str">
            <v>yes</v>
          </cell>
        </row>
        <row r="351">
          <cell r="A351">
            <v>7094</v>
          </cell>
          <cell r="B351" t="str">
            <v>Northern: Atlantis</v>
          </cell>
          <cell r="C351">
            <v>2112.3849274128302</v>
          </cell>
          <cell r="D351">
            <v>3439</v>
          </cell>
          <cell r="E351">
            <v>1439</v>
          </cell>
          <cell r="F351">
            <v>2000</v>
          </cell>
          <cell r="G351">
            <v>1</v>
          </cell>
          <cell r="H351">
            <v>3459</v>
          </cell>
          <cell r="I351">
            <v>4735</v>
          </cell>
          <cell r="J351">
            <v>5342</v>
          </cell>
          <cell r="K351">
            <v>3488.0271891696898</v>
          </cell>
          <cell r="L351" t="str">
            <v>CCT</v>
          </cell>
          <cell r="M351">
            <v>2869.0286663330198</v>
          </cell>
          <cell r="N351" t="str">
            <v>yes</v>
          </cell>
        </row>
        <row r="352">
          <cell r="A352">
            <v>7062</v>
          </cell>
          <cell r="B352" t="str">
            <v>Northern: Atlantis</v>
          </cell>
          <cell r="C352">
            <v>2142.1862564425001</v>
          </cell>
          <cell r="D352">
            <v>2532</v>
          </cell>
          <cell r="E352">
            <v>2532</v>
          </cell>
          <cell r="F352">
            <v>0</v>
          </cell>
          <cell r="G352">
            <v>0</v>
          </cell>
          <cell r="H352">
            <v>2532</v>
          </cell>
          <cell r="I352">
            <v>4749</v>
          </cell>
          <cell r="J352">
            <v>5885</v>
          </cell>
          <cell r="K352">
            <v>3407.2612424085301</v>
          </cell>
          <cell r="L352" t="str">
            <v>CCT</v>
          </cell>
          <cell r="M352">
            <v>2087.5212171285302</v>
          </cell>
          <cell r="N352" t="str">
            <v>yes</v>
          </cell>
        </row>
        <row r="353">
          <cell r="A353">
            <v>7003</v>
          </cell>
          <cell r="B353" t="str">
            <v>Northern: Atlantis</v>
          </cell>
          <cell r="C353">
            <v>115.561122445873</v>
          </cell>
          <cell r="D353">
            <v>289</v>
          </cell>
          <cell r="E353">
            <v>289</v>
          </cell>
          <cell r="F353">
            <v>0</v>
          </cell>
          <cell r="G353">
            <v>0</v>
          </cell>
          <cell r="H353">
            <v>289</v>
          </cell>
          <cell r="I353">
            <v>1611</v>
          </cell>
          <cell r="J353">
            <v>2218</v>
          </cell>
          <cell r="K353">
            <v>229.014595032861</v>
          </cell>
          <cell r="L353" t="str">
            <v>CCT</v>
          </cell>
          <cell r="M353">
            <v>1355.17732314566</v>
          </cell>
          <cell r="N353" t="str">
            <v>yes</v>
          </cell>
        </row>
        <row r="354">
          <cell r="A354">
            <v>7127</v>
          </cell>
          <cell r="B354" t="str">
            <v>Northern: Atlantis</v>
          </cell>
          <cell r="C354">
            <v>627.87198234526602</v>
          </cell>
          <cell r="D354">
            <v>326</v>
          </cell>
          <cell r="E354">
            <v>0</v>
          </cell>
          <cell r="F354">
            <v>326</v>
          </cell>
          <cell r="G354">
            <v>3</v>
          </cell>
          <cell r="H354">
            <v>386</v>
          </cell>
          <cell r="I354">
            <v>1629</v>
          </cell>
          <cell r="J354">
            <v>1984</v>
          </cell>
          <cell r="K354">
            <v>924.84381555669802</v>
          </cell>
          <cell r="L354" t="str">
            <v>CCT</v>
          </cell>
          <cell r="M354">
            <v>1497.88137890402</v>
          </cell>
          <cell r="N354" t="str">
            <v>no</v>
          </cell>
        </row>
        <row r="355">
          <cell r="A355">
            <v>7803</v>
          </cell>
          <cell r="B355" t="str">
            <v>Northern: Atlantis</v>
          </cell>
          <cell r="C355">
            <v>1060.1833870948601</v>
          </cell>
          <cell r="D355">
            <v>1035</v>
          </cell>
          <cell r="E355">
            <v>35</v>
          </cell>
          <cell r="F355">
            <v>1000</v>
          </cell>
          <cell r="G355">
            <v>9</v>
          </cell>
          <cell r="H355">
            <v>1215</v>
          </cell>
          <cell r="I355">
            <v>5419</v>
          </cell>
          <cell r="J355">
            <v>7026</v>
          </cell>
          <cell r="K355">
            <v>1373.4191402187</v>
          </cell>
          <cell r="L355" t="str">
            <v>CCT</v>
          </cell>
          <cell r="M355">
            <v>1144.9628259943599</v>
          </cell>
          <cell r="N355" t="str">
            <v>no</v>
          </cell>
        </row>
        <row r="356">
          <cell r="A356">
            <v>7336</v>
          </cell>
          <cell r="B356" t="str">
            <v>Northern: Atlantis</v>
          </cell>
          <cell r="C356">
            <v>939.62477528063198</v>
          </cell>
          <cell r="D356">
            <v>1745</v>
          </cell>
          <cell r="E356">
            <v>0</v>
          </cell>
          <cell r="F356">
            <v>1745</v>
          </cell>
          <cell r="G356">
            <v>15</v>
          </cell>
          <cell r="H356">
            <v>1786.2135623730951</v>
          </cell>
          <cell r="I356">
            <v>5143</v>
          </cell>
          <cell r="J356">
            <v>6750</v>
          </cell>
          <cell r="K356">
            <v>1940.0756004766399</v>
          </cell>
          <cell r="L356" t="str">
            <v>CCT</v>
          </cell>
          <cell r="M356">
            <v>257.40838822614302</v>
          </cell>
          <cell r="N356" t="str">
            <v>no</v>
          </cell>
        </row>
        <row r="357">
          <cell r="A357">
            <v>7114</v>
          </cell>
          <cell r="B357" t="str">
            <v>Northern: Atlantis</v>
          </cell>
          <cell r="C357">
            <v>574.38182247464204</v>
          </cell>
          <cell r="D357">
            <v>374</v>
          </cell>
          <cell r="E357">
            <v>374</v>
          </cell>
          <cell r="F357">
            <v>0</v>
          </cell>
          <cell r="G357">
            <v>0</v>
          </cell>
          <cell r="H357">
            <v>374</v>
          </cell>
          <cell r="I357">
            <v>911</v>
          </cell>
          <cell r="J357">
            <v>946</v>
          </cell>
          <cell r="K357">
            <v>637.02443379855799</v>
          </cell>
          <cell r="L357" t="str">
            <v>CCT</v>
          </cell>
          <cell r="M357">
            <v>620.41599115931695</v>
          </cell>
          <cell r="N357" t="str">
            <v>no</v>
          </cell>
        </row>
        <row r="358">
          <cell r="A358">
            <v>7412</v>
          </cell>
          <cell r="B358" t="str">
            <v>Northern: Atlantis</v>
          </cell>
          <cell r="C358">
            <v>141.55815821100001</v>
          </cell>
          <cell r="D358">
            <v>1064</v>
          </cell>
          <cell r="E358">
            <v>0</v>
          </cell>
          <cell r="F358">
            <v>1064</v>
          </cell>
          <cell r="G358">
            <v>8</v>
          </cell>
          <cell r="H358">
            <v>1224</v>
          </cell>
          <cell r="I358">
            <v>3924</v>
          </cell>
          <cell r="J358">
            <v>5531</v>
          </cell>
          <cell r="K358">
            <v>1470.04303646116</v>
          </cell>
          <cell r="L358" t="str">
            <v>CCT</v>
          </cell>
          <cell r="M358">
            <v>41.773449140863598</v>
          </cell>
          <cell r="N358" t="str">
            <v>no</v>
          </cell>
        </row>
        <row r="359">
          <cell r="A359">
            <v>7040</v>
          </cell>
          <cell r="B359" t="str">
            <v>Northern: Atlantis</v>
          </cell>
          <cell r="C359">
            <v>120.472937279802</v>
          </cell>
          <cell r="D359">
            <v>1288</v>
          </cell>
          <cell r="E359">
            <v>1288</v>
          </cell>
          <cell r="F359">
            <v>0</v>
          </cell>
          <cell r="G359">
            <v>0</v>
          </cell>
          <cell r="H359">
            <v>1288</v>
          </cell>
          <cell r="I359">
            <v>1689</v>
          </cell>
          <cell r="J359">
            <v>2296</v>
          </cell>
          <cell r="K359">
            <v>1670.34265129764</v>
          </cell>
          <cell r="L359" t="str">
            <v>CCT</v>
          </cell>
          <cell r="M359">
            <v>171.57983981219601</v>
          </cell>
          <cell r="N359" t="str">
            <v>yes</v>
          </cell>
        </row>
        <row r="360">
          <cell r="A360">
            <v>7641</v>
          </cell>
          <cell r="B360" t="str">
            <v>Northern: Atlantis</v>
          </cell>
          <cell r="C360">
            <v>921.76566013732202</v>
          </cell>
          <cell r="D360">
            <v>1231</v>
          </cell>
          <cell r="E360">
            <v>1231</v>
          </cell>
          <cell r="F360">
            <v>0</v>
          </cell>
          <cell r="G360">
            <v>0</v>
          </cell>
          <cell r="H360">
            <v>1231</v>
          </cell>
          <cell r="I360">
            <v>3182</v>
          </cell>
          <cell r="J360">
            <v>3789</v>
          </cell>
          <cell r="K360">
            <v>2008.4442659630699</v>
          </cell>
          <cell r="L360" t="str">
            <v>CCT</v>
          </cell>
          <cell r="M360">
            <v>920.27822572924697</v>
          </cell>
          <cell r="N360" t="str">
            <v>yes</v>
          </cell>
        </row>
        <row r="361">
          <cell r="A361">
            <v>7728</v>
          </cell>
          <cell r="B361" t="str">
            <v>Northern: Atlantis</v>
          </cell>
          <cell r="C361">
            <v>1258.8685205448501</v>
          </cell>
          <cell r="D361">
            <v>1663</v>
          </cell>
          <cell r="E361">
            <v>1663</v>
          </cell>
          <cell r="F361">
            <v>0</v>
          </cell>
          <cell r="G361">
            <v>0</v>
          </cell>
          <cell r="H361">
            <v>1663</v>
          </cell>
          <cell r="I361">
            <v>3784</v>
          </cell>
          <cell r="J361">
            <v>4921</v>
          </cell>
          <cell r="K361">
            <v>2461.8869726533699</v>
          </cell>
          <cell r="L361" t="str">
            <v>CCT</v>
          </cell>
          <cell r="M361">
            <v>1123.4521915268199</v>
          </cell>
          <cell r="N361" t="str">
            <v>no</v>
          </cell>
        </row>
        <row r="362">
          <cell r="A362">
            <v>7056</v>
          </cell>
          <cell r="B362" t="str">
            <v>Northern: Atlantis</v>
          </cell>
          <cell r="C362">
            <v>1459.6495195142199</v>
          </cell>
          <cell r="D362">
            <v>2464</v>
          </cell>
          <cell r="E362">
            <v>0</v>
          </cell>
          <cell r="F362">
            <v>2464</v>
          </cell>
          <cell r="G362">
            <v>25</v>
          </cell>
          <cell r="H362">
            <v>2638.2135623730951</v>
          </cell>
          <cell r="I362">
            <v>5843</v>
          </cell>
          <cell r="J362">
            <v>7450</v>
          </cell>
          <cell r="K362">
            <v>2764.3275019994398</v>
          </cell>
          <cell r="L362" t="str">
            <v>CCT</v>
          </cell>
          <cell r="M362">
            <v>709.82751043184805</v>
          </cell>
          <cell r="N362" t="str">
            <v>no</v>
          </cell>
        </row>
        <row r="363">
          <cell r="A363">
            <v>7050</v>
          </cell>
          <cell r="B363" t="str">
            <v>Northern: Atlantis</v>
          </cell>
          <cell r="C363">
            <v>2319.1073117074402</v>
          </cell>
          <cell r="D363">
            <v>3295</v>
          </cell>
          <cell r="E363">
            <v>0</v>
          </cell>
          <cell r="F363">
            <v>3295</v>
          </cell>
          <cell r="G363">
            <v>30</v>
          </cell>
          <cell r="H363">
            <v>3680.2135623730951</v>
          </cell>
          <cell r="I363">
            <v>7112</v>
          </cell>
          <cell r="J363">
            <v>8719</v>
          </cell>
          <cell r="K363">
            <v>3676.8355610437602</v>
          </cell>
          <cell r="L363" t="str">
            <v>CCT</v>
          </cell>
          <cell r="M363">
            <v>1184.69231111363</v>
          </cell>
          <cell r="N363" t="str">
            <v>no</v>
          </cell>
        </row>
        <row r="364">
          <cell r="A364">
            <v>7538</v>
          </cell>
          <cell r="B364" t="str">
            <v>Northern: Atlantis</v>
          </cell>
          <cell r="C364">
            <v>3259.7455005738798</v>
          </cell>
          <cell r="D364">
            <v>4199</v>
          </cell>
          <cell r="E364">
            <v>0</v>
          </cell>
          <cell r="F364">
            <v>4199</v>
          </cell>
          <cell r="G364">
            <v>42</v>
          </cell>
          <cell r="H364">
            <v>4816.2135623730956</v>
          </cell>
          <cell r="I364">
            <v>7812</v>
          </cell>
          <cell r="J364">
            <v>9419</v>
          </cell>
          <cell r="K364">
            <v>4625.6602717343403</v>
          </cell>
          <cell r="L364" t="str">
            <v>CCT</v>
          </cell>
          <cell r="M364">
            <v>1229.19370171423</v>
          </cell>
          <cell r="N364" t="str">
            <v>no</v>
          </cell>
        </row>
        <row r="365">
          <cell r="A365">
            <v>7271</v>
          </cell>
          <cell r="B365" t="str">
            <v>Northern: Atlantis</v>
          </cell>
          <cell r="C365">
            <v>4227.7207494947297</v>
          </cell>
          <cell r="D365">
            <v>5115</v>
          </cell>
          <cell r="E365">
            <v>0</v>
          </cell>
          <cell r="F365">
            <v>5115</v>
          </cell>
          <cell r="G365">
            <v>54</v>
          </cell>
          <cell r="H365">
            <v>6051.2135623730956</v>
          </cell>
          <cell r="I365">
            <v>9051</v>
          </cell>
          <cell r="J365">
            <v>10658</v>
          </cell>
          <cell r="K365">
            <v>5592.3471063540701</v>
          </cell>
          <cell r="L365" t="str">
            <v>CCT</v>
          </cell>
          <cell r="M365">
            <v>1382.0163490479699</v>
          </cell>
          <cell r="N365" t="str">
            <v>no</v>
          </cell>
        </row>
        <row r="366">
          <cell r="A366">
            <v>7835</v>
          </cell>
          <cell r="B366" t="str">
            <v>Northern: Atlantis</v>
          </cell>
          <cell r="C366">
            <v>5207.8118960658303</v>
          </cell>
          <cell r="D366">
            <v>6030</v>
          </cell>
          <cell r="E366">
            <v>30</v>
          </cell>
          <cell r="F366">
            <v>6000</v>
          </cell>
          <cell r="G366">
            <v>57</v>
          </cell>
          <cell r="H366">
            <v>7170</v>
          </cell>
          <cell r="I366">
            <v>10050</v>
          </cell>
          <cell r="J366">
            <v>11657</v>
          </cell>
          <cell r="K366">
            <v>6569.0150988022497</v>
          </cell>
          <cell r="L366" t="str">
            <v>CCT</v>
          </cell>
          <cell r="M366">
            <v>1541.76762248914</v>
          </cell>
          <cell r="N366" t="str">
            <v>no</v>
          </cell>
        </row>
        <row r="367">
          <cell r="A367">
            <v>7170</v>
          </cell>
          <cell r="B367" t="str">
            <v>Northern: Atlantis</v>
          </cell>
          <cell r="C367">
            <v>1125.93104302751</v>
          </cell>
          <cell r="D367">
            <v>1966</v>
          </cell>
          <cell r="E367">
            <v>0</v>
          </cell>
          <cell r="F367">
            <v>1966</v>
          </cell>
          <cell r="G367">
            <v>15</v>
          </cell>
          <cell r="H367">
            <v>2203.2135623730951</v>
          </cell>
          <cell r="I367">
            <v>5065</v>
          </cell>
          <cell r="J367">
            <v>6673</v>
          </cell>
          <cell r="K367">
            <v>2457.36438726404</v>
          </cell>
          <cell r="L367" t="str">
            <v>CCT</v>
          </cell>
          <cell r="M367">
            <v>266.99833894471101</v>
          </cell>
          <cell r="N367" t="str">
            <v>no</v>
          </cell>
        </row>
        <row r="368">
          <cell r="A368">
            <v>7224</v>
          </cell>
          <cell r="B368" t="str">
            <v>Northern: Atlantis</v>
          </cell>
          <cell r="C368">
            <v>2124.9476974857098</v>
          </cell>
          <cell r="D368">
            <v>2882</v>
          </cell>
          <cell r="E368">
            <v>0</v>
          </cell>
          <cell r="F368">
            <v>2882</v>
          </cell>
          <cell r="G368">
            <v>26</v>
          </cell>
          <cell r="H368">
            <v>3317.2135623730951</v>
          </cell>
          <cell r="I368">
            <v>6151</v>
          </cell>
          <cell r="J368">
            <v>7758</v>
          </cell>
          <cell r="K368">
            <v>3451.9926037636801</v>
          </cell>
          <cell r="L368" t="str">
            <v>CCT</v>
          </cell>
          <cell r="M368">
            <v>223.597552791266</v>
          </cell>
          <cell r="N368" t="str">
            <v>no</v>
          </cell>
        </row>
        <row r="369">
          <cell r="A369">
            <v>7764</v>
          </cell>
          <cell r="B369" t="str">
            <v>Northern: Atlantis</v>
          </cell>
          <cell r="C369">
            <v>3124.5935291404799</v>
          </cell>
          <cell r="D369">
            <v>3797</v>
          </cell>
          <cell r="E369">
            <v>0</v>
          </cell>
          <cell r="F369">
            <v>3797</v>
          </cell>
          <cell r="G369">
            <v>42</v>
          </cell>
          <cell r="H369">
            <v>4425.2135623730956</v>
          </cell>
          <cell r="I369">
            <v>7009</v>
          </cell>
          <cell r="J369">
            <v>8616</v>
          </cell>
          <cell r="K369">
            <v>4449.0297979429797</v>
          </cell>
          <cell r="L369" t="str">
            <v>CCT</v>
          </cell>
          <cell r="M369">
            <v>244.112830219307</v>
          </cell>
          <cell r="N369" t="str">
            <v>no</v>
          </cell>
        </row>
        <row r="370">
          <cell r="A370">
            <v>7390</v>
          </cell>
          <cell r="B370" t="str">
            <v>Northern: Atlantis</v>
          </cell>
          <cell r="C370">
            <v>4124.4110766924196</v>
          </cell>
          <cell r="D370">
            <v>4721</v>
          </cell>
          <cell r="E370">
            <v>0</v>
          </cell>
          <cell r="F370">
            <v>4721</v>
          </cell>
          <cell r="G370">
            <v>54</v>
          </cell>
          <cell r="H370">
            <v>5501.2135623730937</v>
          </cell>
          <cell r="I370">
            <v>8185</v>
          </cell>
          <cell r="J370">
            <v>9792</v>
          </cell>
          <cell r="K370">
            <v>5425.1495192001903</v>
          </cell>
          <cell r="L370" t="str">
            <v>CCT</v>
          </cell>
          <cell r="M370">
            <v>394.85218600371002</v>
          </cell>
          <cell r="N370" t="str">
            <v>no</v>
          </cell>
        </row>
        <row r="371">
          <cell r="A371">
            <v>7838</v>
          </cell>
          <cell r="B371" t="str">
            <v>Northern: Atlantis</v>
          </cell>
          <cell r="C371">
            <v>5124.2998291122403</v>
          </cell>
          <cell r="D371">
            <v>5670</v>
          </cell>
          <cell r="E371">
            <v>0</v>
          </cell>
          <cell r="F371">
            <v>5670</v>
          </cell>
          <cell r="G371">
            <v>54</v>
          </cell>
          <cell r="H371">
            <v>6568.2135623730956</v>
          </cell>
          <cell r="I371">
            <v>9246</v>
          </cell>
          <cell r="J371">
            <v>10853</v>
          </cell>
          <cell r="K371">
            <v>6265.5983525158899</v>
          </cell>
          <cell r="L371" t="str">
            <v>CCT</v>
          </cell>
          <cell r="M371">
            <v>563.63799641327705</v>
          </cell>
          <cell r="N371" t="str">
            <v>no</v>
          </cell>
        </row>
        <row r="372">
          <cell r="A372">
            <v>7840</v>
          </cell>
          <cell r="B372" t="str">
            <v>Northern: Atlantis</v>
          </cell>
          <cell r="C372">
            <v>1550.76262186958</v>
          </cell>
          <cell r="D372">
            <v>1563</v>
          </cell>
          <cell r="E372">
            <v>0</v>
          </cell>
          <cell r="F372">
            <v>1563</v>
          </cell>
          <cell r="G372">
            <v>17</v>
          </cell>
          <cell r="H372">
            <v>1903</v>
          </cell>
          <cell r="I372">
            <v>5564</v>
          </cell>
          <cell r="J372">
            <v>7170</v>
          </cell>
          <cell r="K372">
            <v>2536.8825213589698</v>
          </cell>
          <cell r="L372" t="str">
            <v>CCT</v>
          </cell>
          <cell r="M372">
            <v>732.76543638917803</v>
          </cell>
          <cell r="N372" t="str">
            <v>no</v>
          </cell>
        </row>
        <row r="373">
          <cell r="A373">
            <v>7007</v>
          </cell>
          <cell r="B373" t="str">
            <v>Northern: Atlantis</v>
          </cell>
          <cell r="C373">
            <v>2377.50850950836</v>
          </cell>
          <cell r="D373">
            <v>2511</v>
          </cell>
          <cell r="E373">
            <v>0</v>
          </cell>
          <cell r="F373">
            <v>2511</v>
          </cell>
          <cell r="G373">
            <v>25</v>
          </cell>
          <cell r="H373">
            <v>2970.2135623730951</v>
          </cell>
          <cell r="I373">
            <v>6762</v>
          </cell>
          <cell r="J373">
            <v>8369</v>
          </cell>
          <cell r="K373">
            <v>3235.6460074158899</v>
          </cell>
          <cell r="L373" t="str">
            <v>CCT</v>
          </cell>
          <cell r="M373">
            <v>834.56327568173106</v>
          </cell>
          <cell r="N373" t="str">
            <v>no</v>
          </cell>
        </row>
        <row r="374">
          <cell r="A374">
            <v>7810</v>
          </cell>
          <cell r="B374" t="str">
            <v>Northern: Atlantis</v>
          </cell>
          <cell r="C374">
            <v>3301.5494420167902</v>
          </cell>
          <cell r="D374">
            <v>3487</v>
          </cell>
          <cell r="E374">
            <v>0</v>
          </cell>
          <cell r="F374">
            <v>3487</v>
          </cell>
          <cell r="G374">
            <v>30</v>
          </cell>
          <cell r="H374">
            <v>4031.2135623730951</v>
          </cell>
          <cell r="I374">
            <v>7782</v>
          </cell>
          <cell r="J374">
            <v>9388</v>
          </cell>
          <cell r="K374">
            <v>4036.69177556057</v>
          </cell>
          <cell r="L374" t="str">
            <v>CCT</v>
          </cell>
          <cell r="M374">
            <v>752.55648867259299</v>
          </cell>
          <cell r="N374" t="str">
            <v>no</v>
          </cell>
        </row>
        <row r="375">
          <cell r="A375">
            <v>7461</v>
          </cell>
          <cell r="B375" t="str">
            <v>Northern: Atlantis</v>
          </cell>
          <cell r="C375">
            <v>4260.0364699469401</v>
          </cell>
          <cell r="D375">
            <v>4474</v>
          </cell>
          <cell r="E375">
            <v>0</v>
          </cell>
          <cell r="F375">
            <v>4474</v>
          </cell>
          <cell r="G375">
            <v>34</v>
          </cell>
          <cell r="H375">
            <v>5154</v>
          </cell>
          <cell r="I375">
            <v>8540</v>
          </cell>
          <cell r="J375">
            <v>10147</v>
          </cell>
          <cell r="K375">
            <v>4911.2478962428904</v>
          </cell>
          <cell r="L375" t="str">
            <v>CCT</v>
          </cell>
          <cell r="M375">
            <v>595.94848697050304</v>
          </cell>
          <cell r="N375" t="str">
            <v>no</v>
          </cell>
        </row>
        <row r="376">
          <cell r="A376">
            <v>7153</v>
          </cell>
          <cell r="B376" t="str">
            <v>Northern: Atlantis</v>
          </cell>
          <cell r="C376">
            <v>5234.0799319817897</v>
          </cell>
          <cell r="D376">
            <v>5466</v>
          </cell>
          <cell r="E376">
            <v>0</v>
          </cell>
          <cell r="F376">
            <v>5466</v>
          </cell>
          <cell r="G376">
            <v>35</v>
          </cell>
          <cell r="H376">
            <v>6166.0000000000009</v>
          </cell>
          <cell r="I376">
            <v>9297</v>
          </cell>
          <cell r="J376">
            <v>10904</v>
          </cell>
          <cell r="K376">
            <v>5826.30511625696</v>
          </cell>
          <cell r="L376" t="str">
            <v>CCT</v>
          </cell>
          <cell r="M376">
            <v>404.35527094667901</v>
          </cell>
          <cell r="N376" t="str">
            <v>no</v>
          </cell>
        </row>
        <row r="377">
          <cell r="A377">
            <v>7622</v>
          </cell>
          <cell r="B377" t="str">
            <v>Northern: Atlantis</v>
          </cell>
          <cell r="C377">
            <v>1570.58645998099</v>
          </cell>
          <cell r="D377">
            <v>1476</v>
          </cell>
          <cell r="E377">
            <v>1000</v>
          </cell>
          <cell r="F377">
            <v>476</v>
          </cell>
          <cell r="G377">
            <v>4</v>
          </cell>
          <cell r="H377">
            <v>1556</v>
          </cell>
          <cell r="I377">
            <v>3676</v>
          </cell>
          <cell r="J377">
            <v>5283</v>
          </cell>
          <cell r="K377">
            <v>1825.38715789457</v>
          </cell>
          <cell r="L377" t="str">
            <v>CCT</v>
          </cell>
          <cell r="M377">
            <v>1454.0874177850999</v>
          </cell>
          <cell r="N377" t="str">
            <v>no</v>
          </cell>
        </row>
        <row r="378">
          <cell r="A378">
            <v>7765</v>
          </cell>
          <cell r="B378" t="str">
            <v>Northern: Atlantis</v>
          </cell>
          <cell r="C378">
            <v>2490.9768830531998</v>
          </cell>
          <cell r="D378">
            <v>2457</v>
          </cell>
          <cell r="E378">
            <v>1000</v>
          </cell>
          <cell r="F378">
            <v>1457</v>
          </cell>
          <cell r="G378">
            <v>8</v>
          </cell>
          <cell r="H378">
            <v>2617</v>
          </cell>
          <cell r="I378">
            <v>7755</v>
          </cell>
          <cell r="J378">
            <v>9363</v>
          </cell>
          <cell r="K378">
            <v>2675.35300098482</v>
          </cell>
          <cell r="L378" t="str">
            <v>CCT</v>
          </cell>
          <cell r="M378">
            <v>1828.3861349613401</v>
          </cell>
          <cell r="N378" t="str">
            <v>no</v>
          </cell>
        </row>
        <row r="379">
          <cell r="A379">
            <v>7726</v>
          </cell>
          <cell r="B379" t="str">
            <v>Northern: Atlantis</v>
          </cell>
          <cell r="C379">
            <v>3455.89204655399</v>
          </cell>
          <cell r="D379">
            <v>3422</v>
          </cell>
          <cell r="E379">
            <v>0</v>
          </cell>
          <cell r="F379">
            <v>3422</v>
          </cell>
          <cell r="G379">
            <v>30</v>
          </cell>
          <cell r="H379">
            <v>3865.2135623730951</v>
          </cell>
          <cell r="I379">
            <v>8813</v>
          </cell>
          <cell r="J379">
            <v>10420</v>
          </cell>
          <cell r="K379">
            <v>3603.1915138458098</v>
          </cell>
          <cell r="L379" t="str">
            <v>CCT</v>
          </cell>
          <cell r="M379">
            <v>1731.17875128521</v>
          </cell>
          <cell r="N379" t="str">
            <v>no</v>
          </cell>
        </row>
        <row r="380">
          <cell r="A380">
            <v>7320</v>
          </cell>
          <cell r="B380" t="str">
            <v>Northern: Atlantis</v>
          </cell>
          <cell r="C380">
            <v>4436.3739523246604</v>
          </cell>
          <cell r="D380">
            <v>4399</v>
          </cell>
          <cell r="E380">
            <v>0</v>
          </cell>
          <cell r="F380">
            <v>4399</v>
          </cell>
          <cell r="G380">
            <v>26</v>
          </cell>
          <cell r="H380">
            <v>4843.2135623730956</v>
          </cell>
          <cell r="I380">
            <v>9700</v>
          </cell>
          <cell r="J380">
            <v>11307</v>
          </cell>
          <cell r="K380">
            <v>4561.6295874306097</v>
          </cell>
          <cell r="L380" t="str">
            <v>CCT</v>
          </cell>
          <cell r="M380">
            <v>1582.4696533491899</v>
          </cell>
          <cell r="N380" t="str">
            <v>no</v>
          </cell>
        </row>
        <row r="381">
          <cell r="A381">
            <v>7807</v>
          </cell>
          <cell r="B381" t="str">
            <v>Northern: Atlantis</v>
          </cell>
          <cell r="C381">
            <v>5423.9872653053199</v>
          </cell>
          <cell r="D381">
            <v>5385</v>
          </cell>
          <cell r="E381">
            <v>2000</v>
          </cell>
          <cell r="F381">
            <v>3385</v>
          </cell>
          <cell r="G381">
            <v>20</v>
          </cell>
          <cell r="H381">
            <v>5785</v>
          </cell>
          <cell r="I381">
            <v>10507</v>
          </cell>
          <cell r="J381">
            <v>12114</v>
          </cell>
          <cell r="K381">
            <v>5534.7935735936999</v>
          </cell>
          <cell r="L381" t="str">
            <v>CCT</v>
          </cell>
          <cell r="M381">
            <v>1369.6130255273699</v>
          </cell>
          <cell r="N381" t="str">
            <v>no</v>
          </cell>
        </row>
        <row r="382">
          <cell r="A382">
            <v>7656</v>
          </cell>
          <cell r="B382" t="str">
            <v>Northern: Atlantis</v>
          </cell>
          <cell r="C382">
            <v>1315.9509903222699</v>
          </cell>
          <cell r="D382">
            <v>1313</v>
          </cell>
          <cell r="E382">
            <v>0</v>
          </cell>
          <cell r="F382">
            <v>1313</v>
          </cell>
          <cell r="G382">
            <v>5</v>
          </cell>
          <cell r="H382">
            <v>1413</v>
          </cell>
          <cell r="I382">
            <v>3932</v>
          </cell>
          <cell r="J382">
            <v>5539</v>
          </cell>
          <cell r="K382">
            <v>1421.3187090439701</v>
          </cell>
          <cell r="L382" t="str">
            <v>CCT</v>
          </cell>
          <cell r="M382">
            <v>1882.8296363541101</v>
          </cell>
          <cell r="N382" t="str">
            <v>no</v>
          </cell>
        </row>
        <row r="383">
          <cell r="A383">
            <v>7714</v>
          </cell>
          <cell r="B383" t="str">
            <v>Northern: Atlantis</v>
          </cell>
          <cell r="C383">
            <v>2347.4894054460701</v>
          </cell>
          <cell r="D383">
            <v>2311</v>
          </cell>
          <cell r="E383">
            <v>0</v>
          </cell>
          <cell r="F383">
            <v>2311</v>
          </cell>
          <cell r="G383">
            <v>7</v>
          </cell>
          <cell r="H383">
            <v>2451</v>
          </cell>
          <cell r="I383">
            <v>4801</v>
          </cell>
          <cell r="J383">
            <v>6407</v>
          </cell>
          <cell r="K383">
            <v>2417.7721721350199</v>
          </cell>
          <cell r="L383" t="str">
            <v>CCT</v>
          </cell>
          <cell r="M383">
            <v>2730.71712150545</v>
          </cell>
          <cell r="N383" t="str">
            <v>no</v>
          </cell>
        </row>
        <row r="384">
          <cell r="A384">
            <v>7563</v>
          </cell>
          <cell r="B384" t="str">
            <v>Northern: Atlantis</v>
          </cell>
          <cell r="C384">
            <v>3326.3151555623199</v>
          </cell>
          <cell r="D384">
            <v>3309</v>
          </cell>
          <cell r="E384">
            <v>2000</v>
          </cell>
          <cell r="F384">
            <v>1309</v>
          </cell>
          <cell r="G384">
            <v>6</v>
          </cell>
          <cell r="H384">
            <v>3429</v>
          </cell>
          <cell r="I384">
            <v>9902</v>
          </cell>
          <cell r="J384">
            <v>11508</v>
          </cell>
          <cell r="K384">
            <v>3416.29882796024</v>
          </cell>
          <cell r="L384" t="str">
            <v>CCT</v>
          </cell>
          <cell r="M384">
            <v>2718.74754265315</v>
          </cell>
          <cell r="N384" t="str">
            <v>no</v>
          </cell>
        </row>
        <row r="385">
          <cell r="A385">
            <v>7560</v>
          </cell>
          <cell r="B385" t="str">
            <v>Northern: Atlantis</v>
          </cell>
          <cell r="C385">
            <v>4314.86251478139</v>
          </cell>
          <cell r="D385">
            <v>4307</v>
          </cell>
          <cell r="E385">
            <v>3000</v>
          </cell>
          <cell r="F385">
            <v>1307</v>
          </cell>
          <cell r="G385">
            <v>4</v>
          </cell>
          <cell r="H385">
            <v>4387</v>
          </cell>
          <cell r="I385">
            <v>10849</v>
          </cell>
          <cell r="J385">
            <v>12456</v>
          </cell>
          <cell r="K385">
            <v>4415.49239489713</v>
          </cell>
          <cell r="L385" t="str">
            <v>CCT</v>
          </cell>
          <cell r="M385">
            <v>2569.0234588926601</v>
          </cell>
          <cell r="N385" t="str">
            <v>no</v>
          </cell>
        </row>
        <row r="386">
          <cell r="A386">
            <v>7025</v>
          </cell>
          <cell r="B386" t="str">
            <v>Northern: Atlantis</v>
          </cell>
          <cell r="C386">
            <v>5307.7023777438199</v>
          </cell>
          <cell r="D386">
            <v>5305</v>
          </cell>
          <cell r="E386">
            <v>4000</v>
          </cell>
          <cell r="F386">
            <v>1305</v>
          </cell>
          <cell r="G386">
            <v>2</v>
          </cell>
          <cell r="H386">
            <v>5345</v>
          </cell>
          <cell r="I386">
            <v>11739</v>
          </cell>
          <cell r="J386">
            <v>13346</v>
          </cell>
          <cell r="K386">
            <v>5414.9837025392899</v>
          </cell>
          <cell r="L386" t="str">
            <v>CCT</v>
          </cell>
          <cell r="M386">
            <v>2335.1362143803699</v>
          </cell>
          <cell r="N386" t="str">
            <v>no</v>
          </cell>
        </row>
        <row r="387">
          <cell r="A387">
            <v>7351</v>
          </cell>
          <cell r="B387" t="str">
            <v>Northern: Atlantis</v>
          </cell>
          <cell r="C387">
            <v>6194.2704780951499</v>
          </cell>
          <cell r="D387">
            <v>6948</v>
          </cell>
          <cell r="E387">
            <v>0</v>
          </cell>
          <cell r="F387">
            <v>6948</v>
          </cell>
          <cell r="G387">
            <v>64</v>
          </cell>
          <cell r="H387">
            <v>8164.2135623730956</v>
          </cell>
          <cell r="I387">
            <v>11388</v>
          </cell>
          <cell r="J387">
            <v>12995</v>
          </cell>
          <cell r="K387">
            <v>6760.8965352703799</v>
          </cell>
          <cell r="L387" t="str">
            <v>CCT</v>
          </cell>
          <cell r="M387">
            <v>1785.63400709445</v>
          </cell>
          <cell r="N387" t="str">
            <v>yes</v>
          </cell>
        </row>
        <row r="388">
          <cell r="A388">
            <v>7245</v>
          </cell>
          <cell r="B388" t="str">
            <v>Northern: Atlantis</v>
          </cell>
          <cell r="C388">
            <v>7184.4741469851097</v>
          </cell>
          <cell r="D388">
            <v>7357</v>
          </cell>
          <cell r="E388">
            <v>4357</v>
          </cell>
          <cell r="F388">
            <v>3000</v>
          </cell>
          <cell r="G388">
            <v>28</v>
          </cell>
          <cell r="H388">
            <v>7917</v>
          </cell>
          <cell r="I388">
            <v>23638</v>
          </cell>
          <cell r="J388">
            <v>25245</v>
          </cell>
          <cell r="K388">
            <v>5914.0432837558301</v>
          </cell>
          <cell r="L388" t="str">
            <v>CCT</v>
          </cell>
          <cell r="M388">
            <v>1232.9715280620401</v>
          </cell>
          <cell r="N388" t="str">
            <v>no</v>
          </cell>
        </row>
        <row r="389">
          <cell r="A389">
            <v>7285</v>
          </cell>
          <cell r="B389" t="str">
            <v>Northern: Atlantis</v>
          </cell>
          <cell r="C389">
            <v>8177.0624713933603</v>
          </cell>
          <cell r="D389">
            <v>7329</v>
          </cell>
          <cell r="E389">
            <v>5329</v>
          </cell>
          <cell r="F389">
            <v>2000</v>
          </cell>
          <cell r="G389">
            <v>33</v>
          </cell>
          <cell r="H389">
            <v>7989</v>
          </cell>
          <cell r="I389">
            <v>23175</v>
          </cell>
          <cell r="J389">
            <v>24782</v>
          </cell>
          <cell r="K389">
            <v>5122.7037806042499</v>
          </cell>
          <cell r="L389" t="str">
            <v>CCT</v>
          </cell>
          <cell r="M389">
            <v>344.95085105867503</v>
          </cell>
          <cell r="N389" t="str">
            <v>no</v>
          </cell>
        </row>
        <row r="390">
          <cell r="A390">
            <v>7159</v>
          </cell>
          <cell r="B390" t="str">
            <v>Northern: Atlantis</v>
          </cell>
          <cell r="C390">
            <v>9171.2612362038799</v>
          </cell>
          <cell r="D390">
            <v>7437</v>
          </cell>
          <cell r="E390">
            <v>3437</v>
          </cell>
          <cell r="F390">
            <v>4000</v>
          </cell>
          <cell r="G390">
            <v>55</v>
          </cell>
          <cell r="H390">
            <v>8444.2135623730956</v>
          </cell>
          <cell r="I390">
            <v>23823</v>
          </cell>
          <cell r="J390">
            <v>25430</v>
          </cell>
          <cell r="K390">
            <v>4416.8178606382999</v>
          </cell>
          <cell r="L390" t="str">
            <v>CCT</v>
          </cell>
          <cell r="M390">
            <v>540.22396763068002</v>
          </cell>
          <cell r="N390" t="str">
            <v>no</v>
          </cell>
        </row>
        <row r="391">
          <cell r="A391">
            <v>7553</v>
          </cell>
          <cell r="B391" t="str">
            <v>Northern: Atlantis</v>
          </cell>
          <cell r="C391">
            <v>10166.597988817201</v>
          </cell>
          <cell r="D391">
            <v>7674</v>
          </cell>
          <cell r="E391">
            <v>4674</v>
          </cell>
          <cell r="F391">
            <v>3000</v>
          </cell>
          <cell r="G391">
            <v>35</v>
          </cell>
          <cell r="H391">
            <v>8374</v>
          </cell>
          <cell r="I391">
            <v>25260</v>
          </cell>
          <cell r="J391">
            <v>26394</v>
          </cell>
          <cell r="K391">
            <v>3843.7567568968102</v>
          </cell>
          <cell r="L391" t="str">
            <v>CCT</v>
          </cell>
          <cell r="M391">
            <v>1504.4622064124301</v>
          </cell>
          <cell r="N391" t="str">
            <v>no</v>
          </cell>
        </row>
        <row r="392">
          <cell r="A392">
            <v>7670</v>
          </cell>
          <cell r="B392" t="str">
            <v>Northern: Atlantis</v>
          </cell>
          <cell r="C392">
            <v>6124.2249101119796</v>
          </cell>
          <cell r="D392">
            <v>6634</v>
          </cell>
          <cell r="E392">
            <v>0</v>
          </cell>
          <cell r="F392">
            <v>6634</v>
          </cell>
          <cell r="G392">
            <v>56</v>
          </cell>
          <cell r="H392">
            <v>7580.2135623730956</v>
          </cell>
          <cell r="I392">
            <v>10529</v>
          </cell>
          <cell r="J392">
            <v>12136</v>
          </cell>
          <cell r="K392">
            <v>6323.7539129981496</v>
          </cell>
          <cell r="L392" t="str">
            <v>CCT</v>
          </cell>
          <cell r="M392">
            <v>796.89857531770394</v>
          </cell>
          <cell r="N392" t="str">
            <v>no</v>
          </cell>
        </row>
        <row r="393">
          <cell r="A393">
            <v>7551</v>
          </cell>
          <cell r="B393" t="str">
            <v>Northern: Atlantis</v>
          </cell>
          <cell r="C393">
            <v>7124.1710228301199</v>
          </cell>
          <cell r="D393">
            <v>7607</v>
          </cell>
          <cell r="E393">
            <v>0</v>
          </cell>
          <cell r="F393">
            <v>7607</v>
          </cell>
          <cell r="G393">
            <v>62</v>
          </cell>
          <cell r="H393">
            <v>8594.2135623730956</v>
          </cell>
          <cell r="I393">
            <v>11721</v>
          </cell>
          <cell r="J393">
            <v>13328</v>
          </cell>
          <cell r="K393">
            <v>5408.8861657152502</v>
          </cell>
          <cell r="L393" t="str">
            <v>CCT</v>
          </cell>
          <cell r="M393">
            <v>950.44930742656902</v>
          </cell>
          <cell r="N393" t="str">
            <v>yes</v>
          </cell>
        </row>
        <row r="394">
          <cell r="A394">
            <v>7702</v>
          </cell>
          <cell r="B394" t="str">
            <v>Northern: Atlantis</v>
          </cell>
          <cell r="C394">
            <v>8124.1303937655102</v>
          </cell>
          <cell r="D394">
            <v>8329</v>
          </cell>
          <cell r="E394">
            <v>5329</v>
          </cell>
          <cell r="F394">
            <v>3000</v>
          </cell>
          <cell r="G394">
            <v>38</v>
          </cell>
          <cell r="H394">
            <v>9089</v>
          </cell>
          <cell r="I394">
            <v>24652</v>
          </cell>
          <cell r="J394">
            <v>25810</v>
          </cell>
          <cell r="K394">
            <v>4530.1474165136597</v>
          </cell>
          <cell r="L394" t="str">
            <v>CCT</v>
          </cell>
          <cell r="M394">
            <v>920.64843250663705</v>
          </cell>
          <cell r="N394" t="str">
            <v>no</v>
          </cell>
        </row>
        <row r="395">
          <cell r="A395">
            <v>7217</v>
          </cell>
          <cell r="B395" t="str">
            <v>Northern: Atlantis</v>
          </cell>
          <cell r="C395">
            <v>9124.0986763916007</v>
          </cell>
          <cell r="D395">
            <v>8423</v>
          </cell>
          <cell r="E395">
            <v>5423</v>
          </cell>
          <cell r="F395">
            <v>3000</v>
          </cell>
          <cell r="G395">
            <v>65</v>
          </cell>
          <cell r="H395">
            <v>9403.2135623730956</v>
          </cell>
          <cell r="I395">
            <v>24378</v>
          </cell>
          <cell r="J395">
            <v>25795</v>
          </cell>
          <cell r="K395">
            <v>3713.2763976819501</v>
          </cell>
          <cell r="L395" t="str">
            <v>CCT</v>
          </cell>
          <cell r="M395">
            <v>905.07354933052602</v>
          </cell>
          <cell r="N395" t="str">
            <v>no</v>
          </cell>
        </row>
        <row r="396">
          <cell r="A396">
            <v>7115</v>
          </cell>
          <cell r="B396" t="str">
            <v>Northern: Atlantis</v>
          </cell>
          <cell r="C396">
            <v>10124.073224747801</v>
          </cell>
          <cell r="D396">
            <v>8633</v>
          </cell>
          <cell r="E396">
            <v>4633</v>
          </cell>
          <cell r="F396">
            <v>4000</v>
          </cell>
          <cell r="G396">
            <v>54</v>
          </cell>
          <cell r="H396">
            <v>9713</v>
          </cell>
          <cell r="I396">
            <v>25668</v>
          </cell>
          <cell r="J396">
            <v>26560</v>
          </cell>
          <cell r="K396">
            <v>3009.0875025027399</v>
          </cell>
          <cell r="L396" t="str">
            <v>CCT</v>
          </cell>
          <cell r="M396">
            <v>1670.5456369158101</v>
          </cell>
          <cell r="N396" t="str">
            <v>no</v>
          </cell>
        </row>
        <row r="397">
          <cell r="A397">
            <v>7174</v>
          </cell>
          <cell r="B397" t="str">
            <v>Northern: Atlantis</v>
          </cell>
          <cell r="C397">
            <v>6216.3715096003498</v>
          </cell>
          <cell r="D397">
            <v>6460</v>
          </cell>
          <cell r="E397">
            <v>0</v>
          </cell>
          <cell r="F397">
            <v>6460</v>
          </cell>
          <cell r="G397">
            <v>36</v>
          </cell>
          <cell r="H397">
            <v>7180</v>
          </cell>
          <cell r="I397">
            <v>10053</v>
          </cell>
          <cell r="J397">
            <v>11661</v>
          </cell>
          <cell r="K397">
            <v>6022.4583971653601</v>
          </cell>
          <cell r="L397" t="str">
            <v>CCT</v>
          </cell>
          <cell r="M397">
            <v>192.41623052063599</v>
          </cell>
          <cell r="N397" t="str">
            <v>no</v>
          </cell>
        </row>
        <row r="398">
          <cell r="A398">
            <v>7066</v>
          </cell>
          <cell r="B398" t="str">
            <v>Northern: Atlantis</v>
          </cell>
          <cell r="C398">
            <v>7203.5377946025401</v>
          </cell>
          <cell r="D398">
            <v>7456</v>
          </cell>
          <cell r="E398">
            <v>0</v>
          </cell>
          <cell r="F398">
            <v>7456</v>
          </cell>
          <cell r="G398">
            <v>53</v>
          </cell>
          <cell r="H398">
            <v>8129.2135623730956</v>
          </cell>
          <cell r="I398">
            <v>11028</v>
          </cell>
          <cell r="J398">
            <v>12635</v>
          </cell>
          <cell r="K398">
            <v>5053.3346561546896</v>
          </cell>
          <cell r="L398" t="str">
            <v>CCT</v>
          </cell>
          <cell r="M398">
            <v>84.655056178060093</v>
          </cell>
          <cell r="N398" t="str">
            <v>yes</v>
          </cell>
        </row>
        <row r="399">
          <cell r="A399">
            <v>7441</v>
          </cell>
          <cell r="B399" t="str">
            <v>Northern: Atlantis</v>
          </cell>
          <cell r="C399">
            <v>8193.8170989252194</v>
          </cell>
          <cell r="D399">
            <v>8453</v>
          </cell>
          <cell r="E399">
            <v>0</v>
          </cell>
          <cell r="F399">
            <v>8453</v>
          </cell>
          <cell r="G399">
            <v>71</v>
          </cell>
          <cell r="H399">
            <v>9873</v>
          </cell>
          <cell r="I399">
            <v>11922</v>
          </cell>
          <cell r="J399">
            <v>13528</v>
          </cell>
          <cell r="K399">
            <v>4099.0702859030798</v>
          </cell>
          <cell r="L399" t="str">
            <v>CCT</v>
          </cell>
          <cell r="M399">
            <v>126.583223137446</v>
          </cell>
          <cell r="N399" t="str">
            <v>yes</v>
          </cell>
        </row>
        <row r="400">
          <cell r="A400">
            <v>7317</v>
          </cell>
          <cell r="B400" t="str">
            <v>Northern: Atlantis</v>
          </cell>
          <cell r="C400">
            <v>9186.2027330266192</v>
          </cell>
          <cell r="D400">
            <v>9413</v>
          </cell>
          <cell r="E400">
            <v>5413</v>
          </cell>
          <cell r="F400">
            <v>4000</v>
          </cell>
          <cell r="G400">
            <v>83</v>
          </cell>
          <cell r="H400">
            <v>10503.213562373096</v>
          </cell>
          <cell r="I400">
            <v>25337</v>
          </cell>
          <cell r="J400">
            <v>14485</v>
          </cell>
          <cell r="K400">
            <v>3173.0999352384201</v>
          </cell>
          <cell r="L400" t="str">
            <v>CCT</v>
          </cell>
          <cell r="M400">
            <v>1082.8311532105699</v>
          </cell>
          <cell r="N400" t="str">
            <v>no</v>
          </cell>
        </row>
        <row r="401">
          <cell r="A401">
            <v>7150</v>
          </cell>
          <cell r="B401" t="str">
            <v>Northern: Atlantis</v>
          </cell>
          <cell r="C401">
            <v>10180.078715599</v>
          </cell>
          <cell r="D401">
            <v>9601</v>
          </cell>
          <cell r="E401">
            <v>3601</v>
          </cell>
          <cell r="F401">
            <v>6000</v>
          </cell>
          <cell r="G401">
            <v>58</v>
          </cell>
          <cell r="H401">
            <v>10761</v>
          </cell>
          <cell r="I401">
            <v>25710</v>
          </cell>
          <cell r="J401">
            <v>15482</v>
          </cell>
          <cell r="K401">
            <v>2309.7075986250702</v>
          </cell>
          <cell r="L401" t="str">
            <v>CCT</v>
          </cell>
          <cell r="M401">
            <v>2080.63050593966</v>
          </cell>
          <cell r="N401" t="str">
            <v>no</v>
          </cell>
        </row>
        <row r="402">
          <cell r="A402">
            <v>7511</v>
          </cell>
          <cell r="B402" t="str">
            <v>Northern: Atlantis</v>
          </cell>
          <cell r="C402">
            <v>6463.7774360667499</v>
          </cell>
          <cell r="D402">
            <v>6375</v>
          </cell>
          <cell r="E402">
            <v>4000</v>
          </cell>
          <cell r="F402">
            <v>2375</v>
          </cell>
          <cell r="G402">
            <v>17</v>
          </cell>
          <cell r="H402">
            <v>6715</v>
          </cell>
          <cell r="I402">
            <v>11241</v>
          </cell>
          <cell r="J402">
            <v>12847</v>
          </cell>
          <cell r="K402">
            <v>5877.9372862353403</v>
          </cell>
          <cell r="L402" t="str">
            <v>CCT</v>
          </cell>
          <cell r="M402">
            <v>1180.5108668144801</v>
          </cell>
          <cell r="N402" t="str">
            <v>no</v>
          </cell>
        </row>
        <row r="403">
          <cell r="A403">
            <v>7232</v>
          </cell>
          <cell r="B403" t="str">
            <v>Northern: Atlantis</v>
          </cell>
          <cell r="C403">
            <v>7418.0927977413403</v>
          </cell>
          <cell r="D403">
            <v>7368</v>
          </cell>
          <cell r="E403">
            <v>4000</v>
          </cell>
          <cell r="F403">
            <v>3368</v>
          </cell>
          <cell r="G403">
            <v>82</v>
          </cell>
          <cell r="H403">
            <v>8129.2135623730956</v>
          </cell>
          <cell r="I403">
            <v>11974</v>
          </cell>
          <cell r="J403">
            <v>13581</v>
          </cell>
          <cell r="K403">
            <v>4880.1980228697803</v>
          </cell>
          <cell r="L403" t="str">
            <v>CCT</v>
          </cell>
          <cell r="M403">
            <v>1031.0875206222499</v>
          </cell>
          <cell r="N403" t="str">
            <v>yes</v>
          </cell>
        </row>
        <row r="404">
          <cell r="A404">
            <v>7476</v>
          </cell>
          <cell r="B404" t="str">
            <v>Northern: Atlantis</v>
          </cell>
          <cell r="C404">
            <v>6302.8065607195304</v>
          </cell>
          <cell r="D404">
            <v>6305</v>
          </cell>
          <cell r="E404">
            <v>4000</v>
          </cell>
          <cell r="F404">
            <v>2305</v>
          </cell>
          <cell r="G404">
            <v>39</v>
          </cell>
          <cell r="H404">
            <v>6759.2135623730956</v>
          </cell>
          <cell r="I404">
            <v>12390</v>
          </cell>
          <cell r="J404">
            <v>13997</v>
          </cell>
          <cell r="K404">
            <v>5901.7191002405198</v>
          </cell>
          <cell r="L404" t="str">
            <v>CCT</v>
          </cell>
          <cell r="M404">
            <v>2168.8423187231401</v>
          </cell>
          <cell r="N404" t="str">
            <v>no</v>
          </cell>
        </row>
        <row r="405">
          <cell r="A405">
            <v>7828</v>
          </cell>
          <cell r="B405" t="str">
            <v>Northern: Atlantis</v>
          </cell>
          <cell r="C405">
            <v>780.29688607603498</v>
          </cell>
          <cell r="D405">
            <v>4113</v>
          </cell>
          <cell r="E405">
            <v>0</v>
          </cell>
          <cell r="F405">
            <v>4113</v>
          </cell>
          <cell r="G405">
            <v>70</v>
          </cell>
          <cell r="H405">
            <v>5513</v>
          </cell>
          <cell r="I405">
            <v>10453</v>
          </cell>
          <cell r="J405">
            <v>11060</v>
          </cell>
          <cell r="K405">
            <v>4053.9886285970101</v>
          </cell>
          <cell r="L405" t="str">
            <v>Eskom</v>
          </cell>
          <cell r="M405">
            <v>686.13850205669598</v>
          </cell>
          <cell r="N405" t="str">
            <v>no</v>
          </cell>
        </row>
        <row r="406">
          <cell r="A406">
            <v>7024</v>
          </cell>
          <cell r="B406" t="str">
            <v>Northern: Atlantis</v>
          </cell>
          <cell r="C406">
            <v>1588.54940983399</v>
          </cell>
          <cell r="D406">
            <v>3995</v>
          </cell>
          <cell r="E406">
            <v>0</v>
          </cell>
          <cell r="F406">
            <v>3995</v>
          </cell>
          <cell r="G406">
            <v>64</v>
          </cell>
          <cell r="H406">
            <v>5275</v>
          </cell>
          <cell r="I406">
            <v>11620</v>
          </cell>
          <cell r="J406">
            <v>11751</v>
          </cell>
          <cell r="K406">
            <v>4548.7853982102297</v>
          </cell>
          <cell r="L406" t="str">
            <v>Eskom</v>
          </cell>
          <cell r="M406">
            <v>1610.4248437435001</v>
          </cell>
          <cell r="N406" t="str">
            <v>no</v>
          </cell>
        </row>
        <row r="407">
          <cell r="A407">
            <v>7464</v>
          </cell>
          <cell r="B407" t="str">
            <v>Northern: Atlantis</v>
          </cell>
          <cell r="C407">
            <v>2639.7353071081102</v>
          </cell>
          <cell r="D407">
            <v>4097</v>
          </cell>
          <cell r="E407">
            <v>97</v>
          </cell>
          <cell r="F407">
            <v>4000</v>
          </cell>
          <cell r="G407">
            <v>50</v>
          </cell>
          <cell r="H407">
            <v>5097</v>
          </cell>
          <cell r="I407">
            <v>12089</v>
          </cell>
          <cell r="J407">
            <v>12220</v>
          </cell>
          <cell r="K407">
            <v>4794.29000649929</v>
          </cell>
          <cell r="L407" t="str">
            <v>CCT</v>
          </cell>
          <cell r="M407">
            <v>2532.4073325209101</v>
          </cell>
          <cell r="N407" t="str">
            <v>no</v>
          </cell>
        </row>
        <row r="408">
          <cell r="A408">
            <v>7009</v>
          </cell>
          <cell r="B408" t="str">
            <v>Northern: Atlantis</v>
          </cell>
          <cell r="C408">
            <v>3474.1553638360401</v>
          </cell>
          <cell r="D408">
            <v>4368</v>
          </cell>
          <cell r="E408">
            <v>1000</v>
          </cell>
          <cell r="F408">
            <v>3368</v>
          </cell>
          <cell r="G408">
            <v>35</v>
          </cell>
          <cell r="H408">
            <v>5068</v>
          </cell>
          <cell r="I408">
            <v>12487</v>
          </cell>
          <cell r="J408">
            <v>14093</v>
          </cell>
          <cell r="K408">
            <v>4877.3051027031697</v>
          </cell>
          <cell r="L408" t="str">
            <v>CCT</v>
          </cell>
          <cell r="M408">
            <v>2262.6036819087999</v>
          </cell>
          <cell r="N408" t="str">
            <v>no</v>
          </cell>
        </row>
        <row r="409">
          <cell r="A409">
            <v>7117</v>
          </cell>
          <cell r="B409" t="str">
            <v>Northern: Atlantis</v>
          </cell>
          <cell r="C409">
            <v>4378.5052808519204</v>
          </cell>
          <cell r="D409">
            <v>4598</v>
          </cell>
          <cell r="E409">
            <v>1000</v>
          </cell>
          <cell r="F409">
            <v>3598</v>
          </cell>
          <cell r="G409">
            <v>49</v>
          </cell>
          <cell r="H409">
            <v>5492.2135623730956</v>
          </cell>
          <cell r="I409">
            <v>11495</v>
          </cell>
          <cell r="J409">
            <v>13101</v>
          </cell>
          <cell r="K409">
            <v>5156.6455632697598</v>
          </cell>
          <cell r="L409" t="str">
            <v>CCT</v>
          </cell>
          <cell r="M409">
            <v>1270.7453791880901</v>
          </cell>
          <cell r="N409" t="str">
            <v>no</v>
          </cell>
        </row>
        <row r="410">
          <cell r="A410">
            <v>7540</v>
          </cell>
          <cell r="B410" t="str">
            <v>Northern: Atlantis</v>
          </cell>
          <cell r="C410">
            <v>5317.2231003340003</v>
          </cell>
          <cell r="D410">
            <v>5021</v>
          </cell>
          <cell r="E410">
            <v>1021</v>
          </cell>
          <cell r="F410">
            <v>4000</v>
          </cell>
          <cell r="G410">
            <v>40</v>
          </cell>
          <cell r="H410">
            <v>5744.2135623730956</v>
          </cell>
          <cell r="I410">
            <v>10556</v>
          </cell>
          <cell r="J410">
            <v>12163</v>
          </cell>
          <cell r="K410">
            <v>5603.0243500653196</v>
          </cell>
          <cell r="L410" t="str">
            <v>CCT</v>
          </cell>
          <cell r="M410">
            <v>331.982255502312</v>
          </cell>
          <cell r="N410" t="str">
            <v>no</v>
          </cell>
        </row>
        <row r="411">
          <cell r="A411">
            <v>7227</v>
          </cell>
          <cell r="B411" t="str">
            <v>Northern: Atlantis</v>
          </cell>
          <cell r="C411">
            <v>2896.5526313066598</v>
          </cell>
          <cell r="D411">
            <v>3128</v>
          </cell>
          <cell r="E411">
            <v>0</v>
          </cell>
          <cell r="F411">
            <v>3128</v>
          </cell>
          <cell r="G411">
            <v>44</v>
          </cell>
          <cell r="H411">
            <v>4008</v>
          </cell>
          <cell r="I411">
            <v>12488</v>
          </cell>
          <cell r="J411">
            <v>13095</v>
          </cell>
          <cell r="K411">
            <v>3794.5570053572901</v>
          </cell>
          <cell r="L411" t="str">
            <v>CCT</v>
          </cell>
          <cell r="M411">
            <v>2917.9811377269998</v>
          </cell>
          <cell r="N411" t="str">
            <v>no</v>
          </cell>
        </row>
        <row r="412">
          <cell r="A412">
            <v>7530</v>
          </cell>
          <cell r="B412" t="str">
            <v>Northern: Atlantis</v>
          </cell>
          <cell r="C412">
            <v>3823.2476028833198</v>
          </cell>
          <cell r="D412">
            <v>3378</v>
          </cell>
          <cell r="E412">
            <v>1000</v>
          </cell>
          <cell r="F412">
            <v>2378</v>
          </cell>
          <cell r="G412">
            <v>35</v>
          </cell>
          <cell r="H412">
            <v>4078</v>
          </cell>
          <cell r="I412">
            <v>11611</v>
          </cell>
          <cell r="J412">
            <v>13217</v>
          </cell>
          <cell r="K412">
            <v>3898.9166784302402</v>
          </cell>
          <cell r="L412" t="str">
            <v>CCT</v>
          </cell>
          <cell r="M412">
            <v>2336.5758547851701</v>
          </cell>
          <cell r="N412" t="str">
            <v>no</v>
          </cell>
        </row>
        <row r="413">
          <cell r="A413">
            <v>7584</v>
          </cell>
          <cell r="B413" t="str">
            <v>Northern: Atlantis</v>
          </cell>
          <cell r="C413">
            <v>4243.2949338226499</v>
          </cell>
          <cell r="D413">
            <v>3670</v>
          </cell>
          <cell r="E413">
            <v>1000</v>
          </cell>
          <cell r="F413">
            <v>2670</v>
          </cell>
          <cell r="G413">
            <v>33</v>
          </cell>
          <cell r="H413">
            <v>4330</v>
          </cell>
          <cell r="I413">
            <v>10622</v>
          </cell>
          <cell r="J413">
            <v>12229</v>
          </cell>
          <cell r="K413">
            <v>4243.1638744781903</v>
          </cell>
          <cell r="L413" t="str">
            <v>CCT</v>
          </cell>
          <cell r="M413">
            <v>1348.10486329523</v>
          </cell>
          <cell r="N413" t="str">
            <v>no</v>
          </cell>
        </row>
        <row r="414">
          <cell r="A414">
            <v>7430</v>
          </cell>
          <cell r="B414" t="str">
            <v>Northern: Atlantis</v>
          </cell>
          <cell r="C414">
            <v>4842.4925294671502</v>
          </cell>
          <cell r="D414">
            <v>4188</v>
          </cell>
          <cell r="E414">
            <v>0</v>
          </cell>
          <cell r="F414">
            <v>4188</v>
          </cell>
          <cell r="G414">
            <v>37</v>
          </cell>
          <cell r="H414">
            <v>4827.2135623730956</v>
          </cell>
          <cell r="I414">
            <v>9330</v>
          </cell>
          <cell r="J414">
            <v>10937</v>
          </cell>
          <cell r="K414">
            <v>4775.7018403489101</v>
          </cell>
          <cell r="L414" t="str">
            <v>CCT</v>
          </cell>
          <cell r="M414">
            <v>348.94747496269298</v>
          </cell>
          <cell r="N414" t="str">
            <v>no</v>
          </cell>
        </row>
        <row r="415">
          <cell r="A415">
            <v>7518</v>
          </cell>
          <cell r="B415" t="str">
            <v>Northern: Atlantis</v>
          </cell>
          <cell r="C415">
            <v>2166.52593949437</v>
          </cell>
          <cell r="D415">
            <v>1995</v>
          </cell>
          <cell r="E415">
            <v>0</v>
          </cell>
          <cell r="F415">
            <v>1995</v>
          </cell>
          <cell r="G415">
            <v>33</v>
          </cell>
          <cell r="H415">
            <v>2610.2135623730951</v>
          </cell>
          <cell r="I415">
            <v>8880</v>
          </cell>
          <cell r="J415">
            <v>9487</v>
          </cell>
          <cell r="K415">
            <v>3001.5363853795802</v>
          </cell>
          <cell r="L415" t="str">
            <v>CCT</v>
          </cell>
          <cell r="M415">
            <v>2069.18339583324</v>
          </cell>
          <cell r="N415" t="str">
            <v>yes</v>
          </cell>
        </row>
        <row r="416">
          <cell r="A416">
            <v>7128</v>
          </cell>
          <cell r="B416" t="str">
            <v>Northern: Atlantis</v>
          </cell>
          <cell r="C416">
            <v>2624.3642846564098</v>
          </cell>
          <cell r="D416">
            <v>2185</v>
          </cell>
          <cell r="E416">
            <v>0</v>
          </cell>
          <cell r="F416">
            <v>2185</v>
          </cell>
          <cell r="G416">
            <v>28</v>
          </cell>
          <cell r="H416">
            <v>2610.2135623730951</v>
          </cell>
          <cell r="I416">
            <v>8393</v>
          </cell>
          <cell r="J416">
            <v>8999</v>
          </cell>
          <cell r="K416">
            <v>2795.0150391890602</v>
          </cell>
          <cell r="L416" t="str">
            <v>CCT</v>
          </cell>
          <cell r="M416">
            <v>3040.6635086208898</v>
          </cell>
          <cell r="N416" t="str">
            <v>yes</v>
          </cell>
        </row>
        <row r="417">
          <cell r="A417">
            <v>7088</v>
          </cell>
          <cell r="B417" t="str">
            <v>Northern: Atlantis</v>
          </cell>
          <cell r="C417">
            <v>2886.4285713179402</v>
          </cell>
          <cell r="D417">
            <v>2395</v>
          </cell>
          <cell r="E417">
            <v>0</v>
          </cell>
          <cell r="F417">
            <v>2395</v>
          </cell>
          <cell r="G417">
            <v>33</v>
          </cell>
          <cell r="H417">
            <v>2965.2135623730951</v>
          </cell>
          <cell r="I417">
            <v>10654</v>
          </cell>
          <cell r="J417">
            <v>12261</v>
          </cell>
          <cell r="K417">
            <v>2935.1315929151201</v>
          </cell>
          <cell r="L417" t="str">
            <v>CCT</v>
          </cell>
          <cell r="M417">
            <v>2416.2394818088701</v>
          </cell>
          <cell r="N417" t="str">
            <v>no</v>
          </cell>
        </row>
        <row r="418">
          <cell r="A418">
            <v>7154</v>
          </cell>
          <cell r="B418" t="str">
            <v>Northern: Atlantis</v>
          </cell>
          <cell r="C418">
            <v>3431.5669741330798</v>
          </cell>
          <cell r="D418">
            <v>2793</v>
          </cell>
          <cell r="E418">
            <v>0</v>
          </cell>
          <cell r="F418">
            <v>2793</v>
          </cell>
          <cell r="G418">
            <v>31</v>
          </cell>
          <cell r="H418">
            <v>3212.2135623730951</v>
          </cell>
          <cell r="I418">
            <v>9662</v>
          </cell>
          <cell r="J418">
            <v>11270</v>
          </cell>
          <cell r="K418">
            <v>3379.0362336121402</v>
          </cell>
          <cell r="L418" t="str">
            <v>CCT</v>
          </cell>
          <cell r="M418">
            <v>1424.39223202276</v>
          </cell>
          <cell r="N418" t="str">
            <v>no</v>
          </cell>
        </row>
        <row r="419">
          <cell r="A419">
            <v>7761</v>
          </cell>
          <cell r="B419" t="str">
            <v>Northern: Atlantis</v>
          </cell>
          <cell r="C419">
            <v>3933.37802518017</v>
          </cell>
          <cell r="D419">
            <v>3445</v>
          </cell>
          <cell r="E419">
            <v>0</v>
          </cell>
          <cell r="F419">
            <v>3445</v>
          </cell>
          <cell r="G419">
            <v>31</v>
          </cell>
          <cell r="H419">
            <v>3846.2135623730951</v>
          </cell>
          <cell r="I419">
            <v>8707</v>
          </cell>
          <cell r="J419">
            <v>10314</v>
          </cell>
          <cell r="K419">
            <v>4027.50223715629</v>
          </cell>
          <cell r="L419" t="str">
            <v>CCT</v>
          </cell>
          <cell r="M419">
            <v>468.58641651406498</v>
          </cell>
          <cell r="N419" t="str">
            <v>no</v>
          </cell>
        </row>
        <row r="420">
          <cell r="A420">
            <v>7866</v>
          </cell>
          <cell r="B420" t="str">
            <v>Northern: Atlantis</v>
          </cell>
          <cell r="C420">
            <v>1748.8867848180901</v>
          </cell>
          <cell r="D420">
            <v>996</v>
          </cell>
          <cell r="E420">
            <v>0</v>
          </cell>
          <cell r="F420">
            <v>996</v>
          </cell>
          <cell r="G420">
            <v>10</v>
          </cell>
          <cell r="H420">
            <v>1196</v>
          </cell>
          <cell r="I420">
            <v>6869</v>
          </cell>
          <cell r="J420">
            <v>7475</v>
          </cell>
          <cell r="K420">
            <v>2103.0137605456598</v>
          </cell>
          <cell r="L420" t="str">
            <v>CCT</v>
          </cell>
          <cell r="M420">
            <v>1667.5377547487501</v>
          </cell>
          <cell r="N420" t="str">
            <v>yes</v>
          </cell>
        </row>
        <row r="421">
          <cell r="A421">
            <v>7458</v>
          </cell>
          <cell r="B421" t="str">
            <v>Northern: Atlantis</v>
          </cell>
          <cell r="C421">
            <v>1630.14965663767</v>
          </cell>
          <cell r="D421">
            <v>1311</v>
          </cell>
          <cell r="E421">
            <v>0</v>
          </cell>
          <cell r="F421">
            <v>1311</v>
          </cell>
          <cell r="G421">
            <v>12</v>
          </cell>
          <cell r="H421">
            <v>1432.2135623730951</v>
          </cell>
          <cell r="I421">
            <v>7629</v>
          </cell>
          <cell r="J421">
            <v>8235</v>
          </cell>
          <cell r="K421">
            <v>1795.9830939014701</v>
          </cell>
          <cell r="L421" t="str">
            <v>CCT</v>
          </cell>
          <cell r="M421">
            <v>2573.7017670465102</v>
          </cell>
          <cell r="N421" t="str">
            <v>yes</v>
          </cell>
        </row>
        <row r="422">
          <cell r="A422">
            <v>7736</v>
          </cell>
          <cell r="B422" t="str">
            <v>Northern: Atlantis</v>
          </cell>
          <cell r="C422">
            <v>2025.23329564184</v>
          </cell>
          <cell r="D422">
            <v>1438</v>
          </cell>
          <cell r="E422">
            <v>0</v>
          </cell>
          <cell r="F422">
            <v>1438</v>
          </cell>
          <cell r="G422">
            <v>18</v>
          </cell>
          <cell r="H422">
            <v>1798</v>
          </cell>
          <cell r="I422">
            <v>9689</v>
          </cell>
          <cell r="J422">
            <v>11295</v>
          </cell>
          <cell r="K422">
            <v>2007.09832146193</v>
          </cell>
          <cell r="L422" t="str">
            <v>CCT</v>
          </cell>
          <cell r="M422">
            <v>2495.7884889961301</v>
          </cell>
          <cell r="N422" t="str">
            <v>no</v>
          </cell>
        </row>
        <row r="423">
          <cell r="A423">
            <v>7751</v>
          </cell>
          <cell r="B423" t="str">
            <v>Northern: Atlantis</v>
          </cell>
          <cell r="C423">
            <v>2714.4536023309602</v>
          </cell>
          <cell r="D423">
            <v>2032</v>
          </cell>
          <cell r="E423">
            <v>0</v>
          </cell>
          <cell r="F423">
            <v>2032</v>
          </cell>
          <cell r="G423">
            <v>20</v>
          </cell>
          <cell r="H423">
            <v>2143.2135623730951</v>
          </cell>
          <cell r="I423">
            <v>8694</v>
          </cell>
          <cell r="J423">
            <v>10301</v>
          </cell>
          <cell r="K423">
            <v>2613.6817083093001</v>
          </cell>
          <cell r="L423" t="str">
            <v>CCT</v>
          </cell>
          <cell r="M423">
            <v>1500.8398245388501</v>
          </cell>
          <cell r="N423" t="str">
            <v>no</v>
          </cell>
        </row>
        <row r="424">
          <cell r="A424">
            <v>7740</v>
          </cell>
          <cell r="B424" t="str">
            <v>Northern: Atlantis</v>
          </cell>
          <cell r="C424">
            <v>2934.0427216002099</v>
          </cell>
          <cell r="D424">
            <v>2863</v>
          </cell>
          <cell r="E424">
            <v>0</v>
          </cell>
          <cell r="F424">
            <v>2863</v>
          </cell>
          <cell r="G424">
            <v>24</v>
          </cell>
          <cell r="H424">
            <v>3142.2135623730946</v>
          </cell>
          <cell r="I424">
            <v>7718</v>
          </cell>
          <cell r="J424">
            <v>9325</v>
          </cell>
          <cell r="K424">
            <v>3410.89731223117</v>
          </cell>
          <cell r="L424" t="str">
            <v>CCT</v>
          </cell>
          <cell r="M424">
            <v>525.43332396980702</v>
          </cell>
          <cell r="N424" t="str">
            <v>no</v>
          </cell>
        </row>
        <row r="425">
          <cell r="A425">
            <v>7216</v>
          </cell>
          <cell r="B425" t="str">
            <v>Northern: Atlantis</v>
          </cell>
          <cell r="C425">
            <v>991.61783052656403</v>
          </cell>
          <cell r="D425">
            <v>18</v>
          </cell>
          <cell r="E425">
            <v>18</v>
          </cell>
          <cell r="F425">
            <v>0</v>
          </cell>
          <cell r="G425">
            <v>0</v>
          </cell>
          <cell r="H425">
            <v>18</v>
          </cell>
          <cell r="I425">
            <v>6057</v>
          </cell>
          <cell r="J425">
            <v>6663</v>
          </cell>
          <cell r="K425">
            <v>1355.03250705864</v>
          </cell>
          <cell r="L425" t="str">
            <v>CCT</v>
          </cell>
          <cell r="M425">
            <v>1322.00929179288</v>
          </cell>
          <cell r="N425" t="str">
            <v>yes</v>
          </cell>
        </row>
        <row r="426">
          <cell r="A426">
            <v>7515</v>
          </cell>
          <cell r="B426" t="str">
            <v>Northern: Atlantis</v>
          </cell>
          <cell r="C426">
            <v>653.82560263324797</v>
          </cell>
          <cell r="D426">
            <v>489</v>
          </cell>
          <cell r="E426">
            <v>0</v>
          </cell>
          <cell r="F426">
            <v>489</v>
          </cell>
          <cell r="G426">
            <v>3</v>
          </cell>
          <cell r="H426">
            <v>549</v>
          </cell>
          <cell r="I426">
            <v>6918</v>
          </cell>
          <cell r="J426">
            <v>7524</v>
          </cell>
          <cell r="K426">
            <v>799.37568872285101</v>
          </cell>
          <cell r="L426" t="str">
            <v>CCT</v>
          </cell>
          <cell r="M426">
            <v>2307.6630116485399</v>
          </cell>
          <cell r="N426" t="str">
            <v>yes</v>
          </cell>
        </row>
        <row r="427">
          <cell r="A427">
            <v>7339</v>
          </cell>
          <cell r="B427" t="str">
            <v>Northern: Atlantis</v>
          </cell>
          <cell r="C427">
            <v>1300.31010861904</v>
          </cell>
          <cell r="D427">
            <v>629</v>
          </cell>
          <cell r="E427">
            <v>0</v>
          </cell>
          <cell r="F427">
            <v>629</v>
          </cell>
          <cell r="G427">
            <v>5</v>
          </cell>
          <cell r="H427">
            <v>728.99999999999989</v>
          </cell>
          <cell r="I427">
            <v>7877</v>
          </cell>
          <cell r="J427">
            <v>9484</v>
          </cell>
          <cell r="K427">
            <v>1200.7871960328901</v>
          </cell>
          <cell r="L427" t="str">
            <v>CCT</v>
          </cell>
          <cell r="M427">
            <v>2452.6497623155301</v>
          </cell>
          <cell r="N427" t="str">
            <v>no</v>
          </cell>
        </row>
        <row r="428">
          <cell r="A428">
            <v>7514</v>
          </cell>
          <cell r="B428" t="str">
            <v>Northern: Atlantis</v>
          </cell>
          <cell r="C428">
            <v>2018.86483789094</v>
          </cell>
          <cell r="D428">
            <v>1568</v>
          </cell>
          <cell r="E428">
            <v>0</v>
          </cell>
          <cell r="F428">
            <v>1568</v>
          </cell>
          <cell r="G428">
            <v>8</v>
          </cell>
          <cell r="H428">
            <v>1727.9999999999998</v>
          </cell>
          <cell r="I428">
            <v>7235</v>
          </cell>
          <cell r="J428">
            <v>8841</v>
          </cell>
          <cell r="K428">
            <v>2060.2859729881802</v>
          </cell>
          <cell r="L428" t="str">
            <v>CCT</v>
          </cell>
          <cell r="M428">
            <v>1493.5343864532099</v>
          </cell>
          <cell r="N428" t="str">
            <v>no</v>
          </cell>
        </row>
        <row r="429">
          <cell r="A429">
            <v>7606</v>
          </cell>
          <cell r="B429" t="str">
            <v>Northern: Atlantis</v>
          </cell>
          <cell r="C429">
            <v>1935.3942043899301</v>
          </cell>
          <cell r="D429">
            <v>2449</v>
          </cell>
          <cell r="E429">
            <v>0</v>
          </cell>
          <cell r="F429">
            <v>2449</v>
          </cell>
          <cell r="G429">
            <v>24</v>
          </cell>
          <cell r="H429">
            <v>2629.2135623730951</v>
          </cell>
          <cell r="I429">
            <v>6372</v>
          </cell>
          <cell r="J429">
            <v>7979</v>
          </cell>
          <cell r="K429">
            <v>2714.1776183554298</v>
          </cell>
          <cell r="L429" t="str">
            <v>CCT</v>
          </cell>
          <cell r="M429">
            <v>514.93845880464301</v>
          </cell>
          <cell r="N429" t="str">
            <v>no</v>
          </cell>
        </row>
        <row r="430">
          <cell r="A430">
            <v>7504</v>
          </cell>
          <cell r="B430" t="str">
            <v>Northern: Atlantis</v>
          </cell>
          <cell r="C430">
            <v>6036.9575689876201</v>
          </cell>
          <cell r="D430">
            <v>5592</v>
          </cell>
          <cell r="E430">
            <v>2000</v>
          </cell>
          <cell r="F430">
            <v>3592</v>
          </cell>
          <cell r="G430">
            <v>36</v>
          </cell>
          <cell r="H430">
            <v>6312</v>
          </cell>
          <cell r="I430">
            <v>11652</v>
          </cell>
          <cell r="J430">
            <v>13259</v>
          </cell>
          <cell r="K430">
            <v>6180.3535717271097</v>
          </cell>
          <cell r="L430" t="str">
            <v>CCT</v>
          </cell>
          <cell r="M430">
            <v>282.01736640925498</v>
          </cell>
          <cell r="N430" t="str">
            <v>no</v>
          </cell>
        </row>
        <row r="431">
          <cell r="A431">
            <v>7188</v>
          </cell>
          <cell r="B431" t="str">
            <v>Northern: Atlantis</v>
          </cell>
          <cell r="C431">
            <v>6300.2014803618604</v>
          </cell>
          <cell r="D431">
            <v>6162</v>
          </cell>
          <cell r="E431">
            <v>5162</v>
          </cell>
          <cell r="F431">
            <v>1000</v>
          </cell>
          <cell r="G431">
            <v>20</v>
          </cell>
          <cell r="H431">
            <v>6562</v>
          </cell>
          <cell r="I431">
            <v>12266</v>
          </cell>
          <cell r="J431">
            <v>13873</v>
          </cell>
          <cell r="K431">
            <v>6855.6297068610002</v>
          </cell>
          <cell r="L431" t="str">
            <v>CCT</v>
          </cell>
          <cell r="M431">
            <v>167.97454090363499</v>
          </cell>
          <cell r="N431" t="str">
            <v>no</v>
          </cell>
        </row>
        <row r="432">
          <cell r="A432">
            <v>7730</v>
          </cell>
          <cell r="B432" t="str">
            <v>Northern: Atlantis</v>
          </cell>
          <cell r="C432">
            <v>6703.7467656863701</v>
          </cell>
          <cell r="D432">
            <v>5249</v>
          </cell>
          <cell r="E432">
            <v>3000</v>
          </cell>
          <cell r="F432">
            <v>2249</v>
          </cell>
          <cell r="G432">
            <v>22</v>
          </cell>
          <cell r="H432">
            <v>5590.2135623730956</v>
          </cell>
          <cell r="I432">
            <v>13494</v>
          </cell>
          <cell r="J432">
            <v>15101</v>
          </cell>
          <cell r="K432">
            <v>7602.7986350770798</v>
          </cell>
          <cell r="L432" t="str">
            <v>CCT</v>
          </cell>
          <cell r="M432">
            <v>619.72314806244106</v>
          </cell>
          <cell r="N432" t="str">
            <v>no</v>
          </cell>
        </row>
        <row r="433">
          <cell r="A433">
            <v>7423</v>
          </cell>
          <cell r="B433" t="str">
            <v>Northern: Atlantis</v>
          </cell>
          <cell r="C433">
            <v>7224.1195107533404</v>
          </cell>
          <cell r="D433">
            <v>4375</v>
          </cell>
          <cell r="E433">
            <v>2375</v>
          </cell>
          <cell r="F433">
            <v>2000</v>
          </cell>
          <cell r="G433">
            <v>13</v>
          </cell>
          <cell r="H433">
            <v>4427.2135623730956</v>
          </cell>
          <cell r="I433">
            <v>14919</v>
          </cell>
          <cell r="J433">
            <v>16526</v>
          </cell>
          <cell r="K433">
            <v>8323.9822275199895</v>
          </cell>
          <cell r="L433" t="str">
            <v>CCT</v>
          </cell>
          <cell r="M433">
            <v>1199.11963998689</v>
          </cell>
          <cell r="N433" t="str">
            <v>no</v>
          </cell>
        </row>
        <row r="434">
          <cell r="A434">
            <v>7172</v>
          </cell>
          <cell r="B434" t="str">
            <v>Northern: Atlantis</v>
          </cell>
          <cell r="C434">
            <v>7838.0855261181996</v>
          </cell>
          <cell r="D434">
            <v>3568</v>
          </cell>
          <cell r="E434">
            <v>2568</v>
          </cell>
          <cell r="F434">
            <v>1000</v>
          </cell>
          <cell r="G434">
            <v>6</v>
          </cell>
          <cell r="H434">
            <v>3614.2135623730951</v>
          </cell>
          <cell r="I434">
            <v>17577</v>
          </cell>
          <cell r="J434">
            <v>19184</v>
          </cell>
          <cell r="K434">
            <v>9009.2337817604603</v>
          </cell>
          <cell r="L434" t="str">
            <v>CCT</v>
          </cell>
          <cell r="M434">
            <v>560.31904560208704</v>
          </cell>
          <cell r="N434" t="str">
            <v>no</v>
          </cell>
        </row>
        <row r="435">
          <cell r="A435">
            <v>7883</v>
          </cell>
          <cell r="B435" t="str">
            <v>Northern: Atlantis</v>
          </cell>
          <cell r="C435">
            <v>5057.8652304269699</v>
          </cell>
          <cell r="D435">
            <v>4858</v>
          </cell>
          <cell r="E435">
            <v>2000</v>
          </cell>
          <cell r="F435">
            <v>2858</v>
          </cell>
          <cell r="G435">
            <v>30</v>
          </cell>
          <cell r="H435">
            <v>5458</v>
          </cell>
          <cell r="I435">
            <v>9633</v>
          </cell>
          <cell r="J435">
            <v>11240</v>
          </cell>
          <cell r="K435">
            <v>5441.5270349458997</v>
          </cell>
          <cell r="L435" t="str">
            <v>CCT</v>
          </cell>
          <cell r="M435">
            <v>652.21648348602298</v>
          </cell>
          <cell r="N435" t="str">
            <v>no</v>
          </cell>
        </row>
        <row r="436">
          <cell r="A436">
            <v>7792</v>
          </cell>
          <cell r="B436" t="str">
            <v>Northern: Atlantis</v>
          </cell>
          <cell r="C436">
            <v>5369.3279553924604</v>
          </cell>
          <cell r="D436">
            <v>5627</v>
          </cell>
          <cell r="E436">
            <v>3000</v>
          </cell>
          <cell r="F436">
            <v>2627</v>
          </cell>
          <cell r="G436">
            <v>25</v>
          </cell>
          <cell r="H436">
            <v>6127</v>
          </cell>
          <cell r="I436">
            <v>13124</v>
          </cell>
          <cell r="J436">
            <v>14730</v>
          </cell>
          <cell r="K436">
            <v>6197.8306590356297</v>
          </cell>
          <cell r="L436" t="str">
            <v>CCT</v>
          </cell>
          <cell r="M436">
            <v>1149.7453302920601</v>
          </cell>
          <cell r="N436" t="str">
            <v>no</v>
          </cell>
        </row>
        <row r="437">
          <cell r="A437">
            <v>7570</v>
          </cell>
          <cell r="B437" t="str">
            <v>Northern: Atlantis</v>
          </cell>
          <cell r="C437">
            <v>5837.5820934575004</v>
          </cell>
          <cell r="D437">
            <v>5762</v>
          </cell>
          <cell r="E437">
            <v>4762</v>
          </cell>
          <cell r="F437">
            <v>1000</v>
          </cell>
          <cell r="G437">
            <v>11</v>
          </cell>
          <cell r="H437">
            <v>5982</v>
          </cell>
          <cell r="I437">
            <v>13963</v>
          </cell>
          <cell r="J437">
            <v>15570</v>
          </cell>
          <cell r="K437">
            <v>6914.3474106148797</v>
          </cell>
          <cell r="L437" t="str">
            <v>CCT</v>
          </cell>
          <cell r="M437">
            <v>1463.0293173257601</v>
          </cell>
          <cell r="N437" t="str">
            <v>no</v>
          </cell>
        </row>
        <row r="438">
          <cell r="A438">
            <v>7653</v>
          </cell>
          <cell r="B438" t="str">
            <v>Northern: Atlantis</v>
          </cell>
          <cell r="C438">
            <v>6428.4560125314902</v>
          </cell>
          <cell r="D438">
            <v>4979</v>
          </cell>
          <cell r="E438">
            <v>3979</v>
          </cell>
          <cell r="F438">
            <v>1000</v>
          </cell>
          <cell r="G438">
            <v>12</v>
          </cell>
          <cell r="H438">
            <v>5102.2135623730956</v>
          </cell>
          <cell r="I438">
            <v>19267</v>
          </cell>
          <cell r="J438">
            <v>20874</v>
          </cell>
          <cell r="K438">
            <v>7595.1177293786504</v>
          </cell>
          <cell r="L438" t="str">
            <v>CCT</v>
          </cell>
          <cell r="M438">
            <v>1920.9104445391199</v>
          </cell>
          <cell r="N438" t="str">
            <v>no</v>
          </cell>
        </row>
        <row r="439">
          <cell r="A439">
            <v>7904</v>
          </cell>
          <cell r="B439" t="str">
            <v>Northern: Atlantis</v>
          </cell>
          <cell r="C439">
            <v>7111.4505351685302</v>
          </cell>
          <cell r="D439">
            <v>4287</v>
          </cell>
          <cell r="E439">
            <v>3287</v>
          </cell>
          <cell r="F439">
            <v>1000</v>
          </cell>
          <cell r="G439">
            <v>13</v>
          </cell>
          <cell r="H439">
            <v>4297.2135623730956</v>
          </cell>
          <cell r="I439">
            <v>18920</v>
          </cell>
          <cell r="J439">
            <v>20527</v>
          </cell>
          <cell r="K439">
            <v>8340.4692034361706</v>
          </cell>
          <cell r="L439" t="str">
            <v>CCT</v>
          </cell>
          <cell r="M439">
            <v>1046.7801951983099</v>
          </cell>
          <cell r="N439" t="str">
            <v>no</v>
          </cell>
        </row>
        <row r="440">
          <cell r="A440">
            <v>7149</v>
          </cell>
          <cell r="B440" t="str">
            <v>Northern: Atlantis</v>
          </cell>
          <cell r="C440">
            <v>4088.9050723228002</v>
          </cell>
          <cell r="D440">
            <v>4234</v>
          </cell>
          <cell r="E440">
            <v>0</v>
          </cell>
          <cell r="F440">
            <v>4234</v>
          </cell>
          <cell r="G440">
            <v>28</v>
          </cell>
          <cell r="H440">
            <v>4757.2135623730946</v>
          </cell>
          <cell r="I440">
            <v>8374</v>
          </cell>
          <cell r="J440">
            <v>9981</v>
          </cell>
          <cell r="K440">
            <v>4798.2978934653502</v>
          </cell>
          <cell r="L440" t="str">
            <v>CCT</v>
          </cell>
          <cell r="M440">
            <v>595.04654567446596</v>
          </cell>
          <cell r="N440" t="str">
            <v>no</v>
          </cell>
        </row>
        <row r="441">
          <cell r="A441">
            <v>7249</v>
          </cell>
          <cell r="B441" t="str">
            <v>Northern: Atlantis</v>
          </cell>
          <cell r="C441">
            <v>4468.4255273937397</v>
          </cell>
          <cell r="D441">
            <v>5098</v>
          </cell>
          <cell r="E441">
            <v>2000</v>
          </cell>
          <cell r="F441">
            <v>3098</v>
          </cell>
          <cell r="G441">
            <v>21</v>
          </cell>
          <cell r="H441">
            <v>5518</v>
          </cell>
          <cell r="I441">
            <v>9347</v>
          </cell>
          <cell r="J441">
            <v>10955</v>
          </cell>
          <cell r="K441">
            <v>5507.0609320293997</v>
          </cell>
          <cell r="L441" t="str">
            <v>CCT</v>
          </cell>
          <cell r="M441">
            <v>1568.2377990513601</v>
          </cell>
          <cell r="N441" t="str">
            <v>no</v>
          </cell>
        </row>
        <row r="442">
          <cell r="A442">
            <v>7469</v>
          </cell>
          <cell r="B442" t="str">
            <v>Northern: Atlantis</v>
          </cell>
          <cell r="C442">
            <v>5021.4050522897196</v>
          </cell>
          <cell r="D442">
            <v>5988</v>
          </cell>
          <cell r="E442">
            <v>2000</v>
          </cell>
          <cell r="F442">
            <v>3988</v>
          </cell>
          <cell r="G442">
            <v>30</v>
          </cell>
          <cell r="H442">
            <v>6588</v>
          </cell>
          <cell r="I442">
            <v>14691</v>
          </cell>
          <cell r="J442">
            <v>16298</v>
          </cell>
          <cell r="K442">
            <v>6181.0462961888497</v>
          </cell>
          <cell r="L442" t="str">
            <v>CCT</v>
          </cell>
          <cell r="M442">
            <v>2375.9923650063902</v>
          </cell>
          <cell r="N442" t="str">
            <v>no</v>
          </cell>
        </row>
        <row r="443">
          <cell r="A443">
            <v>7183</v>
          </cell>
          <cell r="B443" t="str">
            <v>Northern: Atlantis</v>
          </cell>
          <cell r="C443">
            <v>5697.5600660596201</v>
          </cell>
          <cell r="D443">
            <v>5695</v>
          </cell>
          <cell r="E443">
            <v>4695</v>
          </cell>
          <cell r="F443">
            <v>1000</v>
          </cell>
          <cell r="G443">
            <v>17</v>
          </cell>
          <cell r="H443">
            <v>5961.2135623730956</v>
          </cell>
          <cell r="I443">
            <v>20630</v>
          </cell>
          <cell r="J443">
            <v>22237</v>
          </cell>
          <cell r="K443">
            <v>6934.1867961625603</v>
          </cell>
          <cell r="L443" t="str">
            <v>CCT</v>
          </cell>
          <cell r="M443">
            <v>2406.9508224889801</v>
          </cell>
          <cell r="N443" t="str">
            <v>no</v>
          </cell>
        </row>
        <row r="444">
          <cell r="A444">
            <v>7647</v>
          </cell>
          <cell r="B444" t="str">
            <v>Northern: Atlantis</v>
          </cell>
          <cell r="C444">
            <v>6458.3181026838402</v>
          </cell>
          <cell r="D444">
            <v>5101</v>
          </cell>
          <cell r="E444">
            <v>4000</v>
          </cell>
          <cell r="F444">
            <v>1101</v>
          </cell>
          <cell r="G444">
            <v>17</v>
          </cell>
          <cell r="H444">
            <v>5170.2135623730956</v>
          </cell>
          <cell r="I444">
            <v>20291</v>
          </cell>
          <cell r="J444">
            <v>21898</v>
          </cell>
          <cell r="K444">
            <v>7743.4204157090999</v>
          </cell>
          <cell r="L444" t="str">
            <v>CCT</v>
          </cell>
          <cell r="M444">
            <v>1532.9829042833301</v>
          </cell>
          <cell r="N444" t="str">
            <v>no</v>
          </cell>
        </row>
        <row r="445">
          <cell r="A445">
            <v>7596</v>
          </cell>
          <cell r="B445" t="str">
            <v>Northern: Atlantis</v>
          </cell>
          <cell r="C445">
            <v>3139.4726776438301</v>
          </cell>
          <cell r="D445">
            <v>3776</v>
          </cell>
          <cell r="E445">
            <v>1000</v>
          </cell>
          <cell r="F445">
            <v>2776</v>
          </cell>
          <cell r="G445">
            <v>20</v>
          </cell>
          <cell r="H445">
            <v>4176</v>
          </cell>
          <cell r="I445">
            <v>7335</v>
          </cell>
          <cell r="J445">
            <v>8942</v>
          </cell>
          <cell r="K445">
            <v>4104.5389640362901</v>
          </cell>
          <cell r="L445" t="str">
            <v>CCT</v>
          </cell>
          <cell r="M445">
            <v>505.92619570010999</v>
          </cell>
          <cell r="N445" t="str">
            <v>no</v>
          </cell>
        </row>
        <row r="446">
          <cell r="A446">
            <v>7572</v>
          </cell>
          <cell r="B446" t="str">
            <v>Northern: Atlantis</v>
          </cell>
          <cell r="C446">
            <v>3619.9407035293998</v>
          </cell>
          <cell r="D446">
            <v>4574</v>
          </cell>
          <cell r="E446">
            <v>0</v>
          </cell>
          <cell r="F446">
            <v>4574</v>
          </cell>
          <cell r="G446">
            <v>31</v>
          </cell>
          <cell r="H446">
            <v>5094.2135623730956</v>
          </cell>
          <cell r="I446">
            <v>8316</v>
          </cell>
          <cell r="J446">
            <v>9923</v>
          </cell>
          <cell r="K446">
            <v>4767.0591890533196</v>
          </cell>
          <cell r="L446" t="str">
            <v>CCT</v>
          </cell>
          <cell r="M446">
            <v>1486.8494605299099</v>
          </cell>
          <cell r="N446" t="str">
            <v>no</v>
          </cell>
        </row>
        <row r="447">
          <cell r="A447">
            <v>7616</v>
          </cell>
          <cell r="B447" t="str">
            <v>Northern: Atlantis</v>
          </cell>
          <cell r="C447">
            <v>4283.8829001696204</v>
          </cell>
          <cell r="D447">
            <v>5287</v>
          </cell>
          <cell r="E447">
            <v>2000</v>
          </cell>
          <cell r="F447">
            <v>3287</v>
          </cell>
          <cell r="G447">
            <v>29</v>
          </cell>
          <cell r="H447">
            <v>5867</v>
          </cell>
          <cell r="I447">
            <v>9312</v>
          </cell>
          <cell r="J447">
            <v>10919</v>
          </cell>
          <cell r="K447">
            <v>5531.9496127932298</v>
          </cell>
          <cell r="L447" t="str">
            <v>CCT</v>
          </cell>
          <cell r="M447">
            <v>2483.0387276400802</v>
          </cell>
          <cell r="N447" t="str">
            <v>no</v>
          </cell>
        </row>
        <row r="448">
          <cell r="A448">
            <v>7168</v>
          </cell>
          <cell r="B448" t="str">
            <v>Northern: Atlantis</v>
          </cell>
          <cell r="C448">
            <v>5059.5785110582401</v>
          </cell>
          <cell r="D448">
            <v>6061</v>
          </cell>
          <cell r="E448">
            <v>1000</v>
          </cell>
          <cell r="F448">
            <v>5061</v>
          </cell>
          <cell r="G448">
            <v>39</v>
          </cell>
          <cell r="H448">
            <v>6840.9999999999991</v>
          </cell>
          <cell r="I448">
            <v>22003</v>
          </cell>
          <cell r="J448">
            <v>23611</v>
          </cell>
          <cell r="K448">
            <v>6362.3957537179704</v>
          </cell>
          <cell r="L448" t="str">
            <v>CCT</v>
          </cell>
          <cell r="M448">
            <v>2893.3880933348501</v>
          </cell>
          <cell r="N448" t="str">
            <v>no</v>
          </cell>
        </row>
        <row r="449">
          <cell r="A449">
            <v>7453</v>
          </cell>
          <cell r="B449" t="str">
            <v>Northern: Atlantis</v>
          </cell>
          <cell r="C449">
            <v>5903.1361765301299</v>
          </cell>
          <cell r="D449">
            <v>5972</v>
          </cell>
          <cell r="E449">
            <v>2972</v>
          </cell>
          <cell r="F449">
            <v>3000</v>
          </cell>
          <cell r="G449">
            <v>20</v>
          </cell>
          <cell r="H449">
            <v>6342.2135623730956</v>
          </cell>
          <cell r="I449">
            <v>21672</v>
          </cell>
          <cell r="J449">
            <v>23278</v>
          </cell>
          <cell r="K449">
            <v>7235.8615891456702</v>
          </cell>
          <cell r="L449" t="str">
            <v>CCT</v>
          </cell>
          <cell r="M449">
            <v>2018.8337172710501</v>
          </cell>
          <cell r="N449" t="str">
            <v>no</v>
          </cell>
        </row>
        <row r="450">
          <cell r="A450">
            <v>7291</v>
          </cell>
          <cell r="B450" t="str">
            <v>Northern: Atlantis</v>
          </cell>
          <cell r="C450">
            <v>2234.5990082972498</v>
          </cell>
          <cell r="D450">
            <v>3160</v>
          </cell>
          <cell r="E450">
            <v>0</v>
          </cell>
          <cell r="F450">
            <v>3160</v>
          </cell>
          <cell r="G450">
            <v>26</v>
          </cell>
          <cell r="H450">
            <v>3459.2135623730956</v>
          </cell>
          <cell r="I450">
            <v>6500</v>
          </cell>
          <cell r="J450">
            <v>8107</v>
          </cell>
          <cell r="K450">
            <v>3353.26308939922</v>
          </cell>
          <cell r="L450" t="str">
            <v>CCT</v>
          </cell>
          <cell r="M450">
            <v>468.98424574832302</v>
          </cell>
          <cell r="N450" t="str">
            <v>no</v>
          </cell>
        </row>
        <row r="451">
          <cell r="A451">
            <v>7879</v>
          </cell>
          <cell r="B451" t="str">
            <v>Northern: Atlantis</v>
          </cell>
          <cell r="C451">
            <v>2870.7341798362099</v>
          </cell>
          <cell r="D451">
            <v>3875</v>
          </cell>
          <cell r="E451">
            <v>0</v>
          </cell>
          <cell r="F451">
            <v>3875</v>
          </cell>
          <cell r="G451">
            <v>32</v>
          </cell>
          <cell r="H451">
            <v>4378.2135623730956</v>
          </cell>
          <cell r="I451">
            <v>7675</v>
          </cell>
          <cell r="J451">
            <v>9282</v>
          </cell>
          <cell r="K451">
            <v>4137.8722251143399</v>
          </cell>
          <cell r="L451" t="str">
            <v>CCT</v>
          </cell>
          <cell r="M451">
            <v>1447.0672251677199</v>
          </cell>
          <cell r="N451" t="str">
            <v>no</v>
          </cell>
        </row>
        <row r="452">
          <cell r="A452">
            <v>7235</v>
          </cell>
          <cell r="B452" t="str">
            <v>Northern: Atlantis</v>
          </cell>
          <cell r="C452">
            <v>3672.7097266972501</v>
          </cell>
          <cell r="D452">
            <v>4669</v>
          </cell>
          <cell r="E452">
            <v>0</v>
          </cell>
          <cell r="F452">
            <v>4669</v>
          </cell>
          <cell r="G452">
            <v>40</v>
          </cell>
          <cell r="H452">
            <v>5309.2135623730956</v>
          </cell>
          <cell r="I452">
            <v>8647</v>
          </cell>
          <cell r="J452">
            <v>10254</v>
          </cell>
          <cell r="K452">
            <v>4999.9599756316202</v>
          </cell>
          <cell r="L452" t="str">
            <v>CCT</v>
          </cell>
          <cell r="M452">
            <v>2216.1248422142398</v>
          </cell>
          <cell r="N452" t="str">
            <v>no</v>
          </cell>
        </row>
        <row r="453">
          <cell r="A453">
            <v>7499</v>
          </cell>
          <cell r="B453" t="str">
            <v>Northern: Atlantis</v>
          </cell>
          <cell r="C453">
            <v>4553.7323970313901</v>
          </cell>
          <cell r="D453">
            <v>5531</v>
          </cell>
          <cell r="E453">
            <v>0</v>
          </cell>
          <cell r="F453">
            <v>5531</v>
          </cell>
          <cell r="G453">
            <v>47</v>
          </cell>
          <cell r="H453">
            <v>6453.2135623730956</v>
          </cell>
          <cell r="I453">
            <v>9883</v>
          </cell>
          <cell r="J453">
            <v>11491</v>
          </cell>
          <cell r="K453">
            <v>5905.6932672094899</v>
          </cell>
          <cell r="L453" t="str">
            <v>CCT</v>
          </cell>
          <cell r="M453">
            <v>2371.3454953908399</v>
          </cell>
          <cell r="N453" t="str">
            <v>no</v>
          </cell>
        </row>
        <row r="454">
          <cell r="A454">
            <v>7068</v>
          </cell>
          <cell r="B454" t="str">
            <v>Northern: Atlantis</v>
          </cell>
          <cell r="C454">
            <v>5475.7794653245301</v>
          </cell>
          <cell r="D454">
            <v>6432</v>
          </cell>
          <cell r="E454">
            <v>0</v>
          </cell>
          <cell r="F454">
            <v>6432</v>
          </cell>
          <cell r="G454">
            <v>64</v>
          </cell>
          <cell r="H454">
            <v>7504.2135623730956</v>
          </cell>
          <cell r="I454">
            <v>23013</v>
          </cell>
          <cell r="J454">
            <v>24620</v>
          </cell>
          <cell r="K454">
            <v>6837.75008147481</v>
          </cell>
          <cell r="L454" t="str">
            <v>CCT</v>
          </cell>
          <cell r="M454">
            <v>2505.7161789513202</v>
          </cell>
          <cell r="N454" t="str">
            <v>no</v>
          </cell>
        </row>
        <row r="455">
          <cell r="A455">
            <v>7823</v>
          </cell>
          <cell r="B455" t="str">
            <v>Northern: Atlantis</v>
          </cell>
          <cell r="C455">
            <v>8525.4481832769397</v>
          </cell>
          <cell r="D455">
            <v>2883</v>
          </cell>
          <cell r="E455">
            <v>2883</v>
          </cell>
          <cell r="F455">
            <v>0</v>
          </cell>
          <cell r="G455">
            <v>0</v>
          </cell>
          <cell r="H455">
            <v>2883</v>
          </cell>
          <cell r="I455">
            <v>17840</v>
          </cell>
          <cell r="J455">
            <v>19447</v>
          </cell>
          <cell r="K455">
            <v>9749.0464429429703</v>
          </cell>
          <cell r="L455" t="str">
            <v>CCT</v>
          </cell>
          <cell r="M455">
            <v>315.73809251506998</v>
          </cell>
          <cell r="N455" t="str">
            <v>no</v>
          </cell>
        </row>
        <row r="456">
          <cell r="A456">
            <v>7897</v>
          </cell>
          <cell r="B456" t="str">
            <v>Northern: Atlantis</v>
          </cell>
          <cell r="C456">
            <v>9269.8947533742994</v>
          </cell>
          <cell r="D456">
            <v>2429</v>
          </cell>
          <cell r="E456">
            <v>1429</v>
          </cell>
          <cell r="F456">
            <v>1000</v>
          </cell>
          <cell r="G456">
            <v>0</v>
          </cell>
          <cell r="H456">
            <v>2429</v>
          </cell>
          <cell r="I456">
            <v>19233</v>
          </cell>
          <cell r="J456">
            <v>20840</v>
          </cell>
          <cell r="K456">
            <v>9673.4275159848294</v>
          </cell>
          <cell r="L456" t="str">
            <v>CCT</v>
          </cell>
          <cell r="M456">
            <v>1189.7061282019699</v>
          </cell>
          <cell r="N456" t="str">
            <v>no</v>
          </cell>
        </row>
        <row r="457">
          <cell r="A457">
            <v>7379</v>
          </cell>
          <cell r="B457" t="str">
            <v>Northern: Atlantis</v>
          </cell>
          <cell r="C457">
            <v>10058.758901127299</v>
          </cell>
          <cell r="D457">
            <v>2342</v>
          </cell>
          <cell r="E457">
            <v>1342</v>
          </cell>
          <cell r="F457">
            <v>1000</v>
          </cell>
          <cell r="G457">
            <v>23</v>
          </cell>
          <cell r="H457">
            <v>2769.2135623730951</v>
          </cell>
          <cell r="I457">
            <v>20544</v>
          </cell>
          <cell r="J457">
            <v>22151</v>
          </cell>
          <cell r="K457">
            <v>9210.9383869772992</v>
          </cell>
          <cell r="L457" t="str">
            <v>CCT</v>
          </cell>
          <cell r="M457">
            <v>2061.3176809571501</v>
          </cell>
          <cell r="N457" t="str">
            <v>no</v>
          </cell>
        </row>
        <row r="458">
          <cell r="A458">
            <v>7074</v>
          </cell>
          <cell r="B458" t="str">
            <v>Northern: Atlantis</v>
          </cell>
          <cell r="C458">
            <v>10882.3854293364</v>
          </cell>
          <cell r="D458">
            <v>2659</v>
          </cell>
          <cell r="E458">
            <v>1659</v>
          </cell>
          <cell r="F458">
            <v>1000</v>
          </cell>
          <cell r="G458">
            <v>5</v>
          </cell>
          <cell r="H458">
            <v>2759</v>
          </cell>
          <cell r="I458">
            <v>22943</v>
          </cell>
          <cell r="J458">
            <v>26494</v>
          </cell>
          <cell r="K458">
            <v>8837.8488309615605</v>
          </cell>
          <cell r="L458" t="str">
            <v>CCT</v>
          </cell>
          <cell r="M458">
            <v>1605.7916886744399</v>
          </cell>
          <cell r="N458" t="str">
            <v>no</v>
          </cell>
        </row>
        <row r="459">
          <cell r="A459">
            <v>7156</v>
          </cell>
          <cell r="B459" t="str">
            <v>Northern: Atlantis</v>
          </cell>
          <cell r="C459">
            <v>11733.456210177799</v>
          </cell>
          <cell r="D459">
            <v>3264</v>
          </cell>
          <cell r="E459">
            <v>1264</v>
          </cell>
          <cell r="F459">
            <v>2000</v>
          </cell>
          <cell r="G459">
            <v>27</v>
          </cell>
          <cell r="H459">
            <v>3344.2135623730951</v>
          </cell>
          <cell r="I459">
            <v>22332</v>
          </cell>
          <cell r="J459">
            <v>25794</v>
          </cell>
          <cell r="K459">
            <v>8565.8483497587604</v>
          </cell>
          <cell r="L459" t="str">
            <v>CCT</v>
          </cell>
          <cell r="M459">
            <v>905.49408665409499</v>
          </cell>
          <cell r="N459" t="str">
            <v>no</v>
          </cell>
        </row>
        <row r="460">
          <cell r="A460">
            <v>7256</v>
          </cell>
          <cell r="B460" t="str">
            <v>Northern: Atlantis</v>
          </cell>
          <cell r="C460">
            <v>7862.5956735129903</v>
          </cell>
          <cell r="D460">
            <v>3736</v>
          </cell>
          <cell r="E460">
            <v>2736</v>
          </cell>
          <cell r="F460">
            <v>1000</v>
          </cell>
          <cell r="G460">
            <v>1</v>
          </cell>
          <cell r="H460">
            <v>3756</v>
          </cell>
          <cell r="I460">
            <v>18592</v>
          </cell>
          <cell r="J460">
            <v>20199</v>
          </cell>
          <cell r="K460">
            <v>9134.6067099636202</v>
          </cell>
          <cell r="L460" t="str">
            <v>CCT</v>
          </cell>
          <cell r="M460">
            <v>180.75398401362401</v>
          </cell>
          <cell r="N460" t="str">
            <v>no</v>
          </cell>
        </row>
        <row r="461">
          <cell r="A461">
            <v>7388</v>
          </cell>
          <cell r="B461" t="str">
            <v>Northern: Atlantis</v>
          </cell>
          <cell r="C461">
            <v>8664.1844819949201</v>
          </cell>
          <cell r="D461">
            <v>3398</v>
          </cell>
          <cell r="E461">
            <v>1398</v>
          </cell>
          <cell r="F461">
            <v>2000</v>
          </cell>
          <cell r="G461">
            <v>11</v>
          </cell>
          <cell r="H461">
            <v>3617.9999999999995</v>
          </cell>
          <cell r="I461">
            <v>19571</v>
          </cell>
          <cell r="J461">
            <v>21178</v>
          </cell>
          <cell r="K461">
            <v>8823.5673910335809</v>
          </cell>
          <cell r="L461" t="str">
            <v>CCT</v>
          </cell>
          <cell r="M461">
            <v>701.23980503971097</v>
          </cell>
          <cell r="N461" t="str">
            <v>no</v>
          </cell>
        </row>
        <row r="462">
          <cell r="A462">
            <v>7881</v>
          </cell>
          <cell r="B462" t="str">
            <v>Northern: Atlantis</v>
          </cell>
          <cell r="C462">
            <v>9503.4611921348805</v>
          </cell>
          <cell r="D462">
            <v>3336</v>
          </cell>
          <cell r="E462">
            <v>2336</v>
          </cell>
          <cell r="F462">
            <v>1000</v>
          </cell>
          <cell r="G462">
            <v>21</v>
          </cell>
          <cell r="H462">
            <v>3756</v>
          </cell>
          <cell r="I462">
            <v>20943</v>
          </cell>
          <cell r="J462">
            <v>22550</v>
          </cell>
          <cell r="K462">
            <v>8313.9357446272497</v>
          </cell>
          <cell r="L462" t="str">
            <v>CCT</v>
          </cell>
          <cell r="M462">
            <v>1574.88324710397</v>
          </cell>
          <cell r="N462" t="str">
            <v>no</v>
          </cell>
        </row>
        <row r="463">
          <cell r="A463">
            <v>7324</v>
          </cell>
          <cell r="B463" t="str">
            <v>Northern: Atlantis</v>
          </cell>
          <cell r="C463">
            <v>10371.2803757318</v>
          </cell>
          <cell r="D463">
            <v>3566</v>
          </cell>
          <cell r="E463">
            <v>1566</v>
          </cell>
          <cell r="F463">
            <v>2000</v>
          </cell>
          <cell r="G463">
            <v>3</v>
          </cell>
          <cell r="H463">
            <v>3626</v>
          </cell>
          <cell r="I463">
            <v>24382</v>
          </cell>
          <cell r="J463">
            <v>27174</v>
          </cell>
          <cell r="K463">
            <v>7898.58933962433</v>
          </cell>
          <cell r="L463" t="str">
            <v>CCT</v>
          </cell>
          <cell r="M463">
            <v>2285.3865216275399</v>
          </cell>
          <cell r="N463" t="str">
            <v>no</v>
          </cell>
        </row>
        <row r="464">
          <cell r="A464">
            <v>7297</v>
          </cell>
          <cell r="B464" t="str">
            <v>Northern: Atlantis</v>
          </cell>
          <cell r="C464">
            <v>11261.045183976699</v>
          </cell>
          <cell r="D464">
            <v>4037</v>
          </cell>
          <cell r="E464">
            <v>2000</v>
          </cell>
          <cell r="F464">
            <v>2037</v>
          </cell>
          <cell r="G464">
            <v>28</v>
          </cell>
          <cell r="H464">
            <v>4173.2135623730956</v>
          </cell>
          <cell r="I464">
            <v>23477</v>
          </cell>
          <cell r="J464">
            <v>26750</v>
          </cell>
          <cell r="K464">
            <v>7593.0164986099899</v>
          </cell>
          <cell r="L464" t="str">
            <v>CCT</v>
          </cell>
          <cell r="M464">
            <v>1861.2748713681301</v>
          </cell>
          <cell r="N464" t="str">
            <v>no</v>
          </cell>
        </row>
        <row r="465">
          <cell r="A465">
            <v>7129</v>
          </cell>
          <cell r="B465" t="str">
            <v>Northern: Atlantis</v>
          </cell>
          <cell r="C465">
            <v>7277.1941520376004</v>
          </cell>
          <cell r="D465">
            <v>4648</v>
          </cell>
          <cell r="E465">
            <v>2648</v>
          </cell>
          <cell r="F465">
            <v>2000</v>
          </cell>
          <cell r="G465">
            <v>14</v>
          </cell>
          <cell r="H465">
            <v>4928</v>
          </cell>
          <cell r="I465">
            <v>19946</v>
          </cell>
          <cell r="J465">
            <v>21553</v>
          </cell>
          <cell r="K465">
            <v>8592.9141126084596</v>
          </cell>
          <cell r="L465" t="str">
            <v>CCT</v>
          </cell>
          <cell r="M465">
            <v>661.41120506430502</v>
          </cell>
          <cell r="N465" t="str">
            <v>no</v>
          </cell>
        </row>
        <row r="466">
          <cell r="A466">
            <v>7786</v>
          </cell>
          <cell r="B466" t="str">
            <v>Northern: Atlantis</v>
          </cell>
          <cell r="C466">
            <v>8136.6600481614396</v>
          </cell>
          <cell r="D466">
            <v>4381</v>
          </cell>
          <cell r="E466">
            <v>3381</v>
          </cell>
          <cell r="F466">
            <v>1000</v>
          </cell>
          <cell r="G466">
            <v>12</v>
          </cell>
          <cell r="H466">
            <v>4621</v>
          </cell>
          <cell r="I466">
            <v>19878</v>
          </cell>
          <cell r="J466">
            <v>21485</v>
          </cell>
          <cell r="K466">
            <v>8008.46321731639</v>
          </cell>
          <cell r="L466" t="str">
            <v>CCT</v>
          </cell>
          <cell r="M466">
            <v>225.06306199243301</v>
          </cell>
          <cell r="N466" t="str">
            <v>no</v>
          </cell>
        </row>
        <row r="467">
          <cell r="A467">
            <v>7789</v>
          </cell>
          <cell r="B467" t="str">
            <v>Northern: Atlantis</v>
          </cell>
          <cell r="C467">
            <v>9025.1270701147896</v>
          </cell>
          <cell r="D467">
            <v>4333</v>
          </cell>
          <cell r="E467">
            <v>3333</v>
          </cell>
          <cell r="F467">
            <v>1000</v>
          </cell>
          <cell r="G467">
            <v>20</v>
          </cell>
          <cell r="H467">
            <v>4733</v>
          </cell>
          <cell r="I467">
            <v>21310</v>
          </cell>
          <cell r="J467">
            <v>22918</v>
          </cell>
          <cell r="K467">
            <v>7443.2297535941398</v>
          </cell>
          <cell r="L467" t="str">
            <v>CCT</v>
          </cell>
          <cell r="M467">
            <v>1090.3595943662201</v>
          </cell>
          <cell r="N467" t="str">
            <v>no</v>
          </cell>
        </row>
        <row r="468">
          <cell r="A468">
            <v>7713</v>
          </cell>
          <cell r="B468" t="str">
            <v>Northern: Atlantis</v>
          </cell>
          <cell r="C468">
            <v>9934.8175943670503</v>
          </cell>
          <cell r="D468">
            <v>4512</v>
          </cell>
          <cell r="E468">
            <v>1512</v>
          </cell>
          <cell r="F468">
            <v>3000</v>
          </cell>
          <cell r="G468">
            <v>30</v>
          </cell>
          <cell r="H468">
            <v>5040.2135623730956</v>
          </cell>
          <cell r="I468">
            <v>22624</v>
          </cell>
          <cell r="J468">
            <v>24231</v>
          </cell>
          <cell r="K468">
            <v>6976.2350272210297</v>
          </cell>
          <cell r="L468" t="str">
            <v>CCT</v>
          </cell>
          <cell r="M468">
            <v>1962.84428353373</v>
          </cell>
          <cell r="N468" t="str">
            <v>no</v>
          </cell>
        </row>
        <row r="469">
          <cell r="A469">
            <v>7029</v>
          </cell>
          <cell r="B469" t="str">
            <v>Northern: Atlantis</v>
          </cell>
          <cell r="C469">
            <v>10860.399745721599</v>
          </cell>
          <cell r="D469">
            <v>4894</v>
          </cell>
          <cell r="E469">
            <v>2894</v>
          </cell>
          <cell r="F469">
            <v>2000</v>
          </cell>
          <cell r="G469">
            <v>23</v>
          </cell>
          <cell r="H469">
            <v>5040.2135623730956</v>
          </cell>
          <cell r="I469">
            <v>24688</v>
          </cell>
          <cell r="J469">
            <v>25519</v>
          </cell>
          <cell r="K469">
            <v>6628.2758804354198</v>
          </cell>
          <cell r="L469" t="str">
            <v>CCT</v>
          </cell>
          <cell r="M469">
            <v>2838.4626322223498</v>
          </cell>
          <cell r="N469" t="str">
            <v>no</v>
          </cell>
        </row>
        <row r="470">
          <cell r="A470">
            <v>7270</v>
          </cell>
          <cell r="B470" t="str">
            <v>Northern: Atlantis</v>
          </cell>
          <cell r="C470">
            <v>6789.3076767557995</v>
          </cell>
          <cell r="D470">
            <v>5590</v>
          </cell>
          <cell r="E470">
            <v>3590</v>
          </cell>
          <cell r="F470">
            <v>2000</v>
          </cell>
          <cell r="G470">
            <v>25</v>
          </cell>
          <cell r="H470">
            <v>6035.2135623730956</v>
          </cell>
          <cell r="I470">
            <v>21269</v>
          </cell>
          <cell r="J470">
            <v>22876</v>
          </cell>
          <cell r="K470">
            <v>7946.6621107545197</v>
          </cell>
          <cell r="L470" t="str">
            <v>CCT</v>
          </cell>
          <cell r="M470">
            <v>1144.2041943516101</v>
          </cell>
          <cell r="N470" t="str">
            <v>no</v>
          </cell>
        </row>
        <row r="471">
          <cell r="A471">
            <v>7680</v>
          </cell>
          <cell r="B471" t="str">
            <v>Northern: Atlantis</v>
          </cell>
          <cell r="C471">
            <v>7703.4005960063796</v>
          </cell>
          <cell r="D471">
            <v>5370</v>
          </cell>
          <cell r="E471">
            <v>3370</v>
          </cell>
          <cell r="F471">
            <v>2000</v>
          </cell>
          <cell r="G471">
            <v>29</v>
          </cell>
          <cell r="H471">
            <v>5950</v>
          </cell>
          <cell r="I471">
            <v>20941</v>
          </cell>
          <cell r="J471">
            <v>22548</v>
          </cell>
          <cell r="K471">
            <v>7239.8635832457403</v>
          </cell>
          <cell r="L471" t="str">
            <v>CCT</v>
          </cell>
          <cell r="M471">
            <v>279.85513409838597</v>
          </cell>
          <cell r="N471" t="str">
            <v>no</v>
          </cell>
        </row>
        <row r="472">
          <cell r="A472">
            <v>7800</v>
          </cell>
          <cell r="B472" t="str">
            <v>Northern: Atlantis</v>
          </cell>
          <cell r="C472">
            <v>8636.5538633718697</v>
          </cell>
          <cell r="D472">
            <v>5331</v>
          </cell>
          <cell r="E472">
            <v>3331</v>
          </cell>
          <cell r="F472">
            <v>2000</v>
          </cell>
          <cell r="G472">
            <v>38</v>
          </cell>
          <cell r="H472">
            <v>6035.2135623730956</v>
          </cell>
          <cell r="I472">
            <v>21676</v>
          </cell>
          <cell r="J472">
            <v>23283</v>
          </cell>
          <cell r="K472">
            <v>6609.2216459797601</v>
          </cell>
          <cell r="L472" t="str">
            <v>CCT</v>
          </cell>
          <cell r="M472">
            <v>602.70467852586103</v>
          </cell>
          <cell r="N472" t="str">
            <v>no</v>
          </cell>
        </row>
        <row r="473">
          <cell r="A473">
            <v>7824</v>
          </cell>
          <cell r="B473" t="str">
            <v>Northern: Atlantis</v>
          </cell>
          <cell r="C473">
            <v>9583.2011685318394</v>
          </cell>
          <cell r="D473">
            <v>5478</v>
          </cell>
          <cell r="E473">
            <v>1478</v>
          </cell>
          <cell r="F473">
            <v>4000</v>
          </cell>
          <cell r="G473">
            <v>52</v>
          </cell>
          <cell r="H473">
            <v>6147.2135623730956</v>
          </cell>
          <cell r="I473">
            <v>23240</v>
          </cell>
          <cell r="J473">
            <v>24848</v>
          </cell>
          <cell r="K473">
            <v>6078.4863869160599</v>
          </cell>
          <cell r="L473" t="str">
            <v>CCT</v>
          </cell>
          <cell r="M473">
            <v>1489.2560635928601</v>
          </cell>
          <cell r="N473" t="str">
            <v>no</v>
          </cell>
        </row>
        <row r="474">
          <cell r="A474">
            <v>7731</v>
          </cell>
          <cell r="B474" t="str">
            <v>Northern: Atlantis</v>
          </cell>
          <cell r="C474">
            <v>10539.707142044999</v>
          </cell>
          <cell r="D474">
            <v>5796</v>
          </cell>
          <cell r="E474">
            <v>3796</v>
          </cell>
          <cell r="F474">
            <v>2000</v>
          </cell>
          <cell r="G474">
            <v>29</v>
          </cell>
          <cell r="H474">
            <v>6376</v>
          </cell>
          <cell r="I474">
            <v>25537</v>
          </cell>
          <cell r="J474">
            <v>25975</v>
          </cell>
          <cell r="K474">
            <v>5675.75393653216</v>
          </cell>
          <cell r="L474" t="str">
            <v>CCT</v>
          </cell>
          <cell r="M474">
            <v>2355.4155912730298</v>
          </cell>
          <cell r="N474" t="str">
            <v>no</v>
          </cell>
        </row>
        <row r="475">
          <cell r="A475">
            <v>7261</v>
          </cell>
          <cell r="B475" t="str">
            <v>Northern: Atlantis</v>
          </cell>
          <cell r="C475">
            <v>6421.2025948311402</v>
          </cell>
          <cell r="D475">
            <v>6550</v>
          </cell>
          <cell r="E475">
            <v>4550</v>
          </cell>
          <cell r="F475">
            <v>2000</v>
          </cell>
          <cell r="G475">
            <v>18</v>
          </cell>
          <cell r="H475">
            <v>6910</v>
          </cell>
          <cell r="I475">
            <v>22649</v>
          </cell>
          <cell r="J475">
            <v>24255</v>
          </cell>
          <cell r="K475">
            <v>7309.5540473412402</v>
          </cell>
          <cell r="L475" t="str">
            <v>CCT</v>
          </cell>
          <cell r="M475">
            <v>1630.76624155234</v>
          </cell>
          <cell r="N475" t="str">
            <v>no</v>
          </cell>
        </row>
        <row r="476">
          <cell r="A476">
            <v>7465</v>
          </cell>
          <cell r="B476" t="str">
            <v>Northern: Atlantis</v>
          </cell>
          <cell r="C476">
            <v>7381.0246427418497</v>
          </cell>
          <cell r="D476">
            <v>6363</v>
          </cell>
          <cell r="E476">
            <v>4363</v>
          </cell>
          <cell r="F476">
            <v>2000</v>
          </cell>
          <cell r="G476">
            <v>28</v>
          </cell>
          <cell r="H476">
            <v>6923</v>
          </cell>
          <cell r="I476">
            <v>22115</v>
          </cell>
          <cell r="J476">
            <v>23722</v>
          </cell>
          <cell r="K476">
            <v>6534.1997499700801</v>
          </cell>
          <cell r="L476" t="str">
            <v>CCT</v>
          </cell>
          <cell r="M476">
            <v>766.49508977278697</v>
          </cell>
          <cell r="N476" t="str">
            <v>no</v>
          </cell>
        </row>
        <row r="477">
          <cell r="A477">
            <v>7543</v>
          </cell>
          <cell r="B477" t="str">
            <v>Northern: Atlantis</v>
          </cell>
          <cell r="C477">
            <v>8350.2818317188903</v>
          </cell>
          <cell r="D477">
            <v>6330</v>
          </cell>
          <cell r="E477">
            <v>4330</v>
          </cell>
          <cell r="F477">
            <v>2000</v>
          </cell>
          <cell r="G477">
            <v>35</v>
          </cell>
          <cell r="H477">
            <v>7030</v>
          </cell>
          <cell r="I477">
            <v>22026</v>
          </cell>
          <cell r="J477">
            <v>23633</v>
          </cell>
          <cell r="K477">
            <v>5827.6884297454199</v>
          </cell>
          <cell r="L477" t="str">
            <v>CCT</v>
          </cell>
          <cell r="M477">
            <v>132.932084856355</v>
          </cell>
          <cell r="N477" t="str">
            <v>no</v>
          </cell>
        </row>
        <row r="478">
          <cell r="A478">
            <v>7260</v>
          </cell>
          <cell r="B478" t="str">
            <v>Northern: Atlantis</v>
          </cell>
          <cell r="C478">
            <v>9326.0328473987793</v>
          </cell>
          <cell r="D478">
            <v>6454</v>
          </cell>
          <cell r="E478">
            <v>2454</v>
          </cell>
          <cell r="F478">
            <v>4000</v>
          </cell>
          <cell r="G478">
            <v>56</v>
          </cell>
          <cell r="H478">
            <v>7505.2135623730956</v>
          </cell>
          <cell r="I478">
            <v>23408</v>
          </cell>
          <cell r="J478">
            <v>25015</v>
          </cell>
          <cell r="K478">
            <v>5218.05887513979</v>
          </cell>
          <cell r="L478" t="str">
            <v>CCT</v>
          </cell>
          <cell r="M478">
            <v>1003.20017846858</v>
          </cell>
          <cell r="N478" t="str">
            <v>no</v>
          </cell>
        </row>
        <row r="479">
          <cell r="A479">
            <v>7322</v>
          </cell>
          <cell r="B479" t="str">
            <v>Northern: Atlantis</v>
          </cell>
          <cell r="C479">
            <v>10306.433460430701</v>
          </cell>
          <cell r="D479">
            <v>6726</v>
          </cell>
          <cell r="E479">
            <v>4726</v>
          </cell>
          <cell r="F479">
            <v>2000</v>
          </cell>
          <cell r="G479">
            <v>30</v>
          </cell>
          <cell r="H479">
            <v>7326</v>
          </cell>
          <cell r="I479">
            <v>24749</v>
          </cell>
          <cell r="J479">
            <v>26356</v>
          </cell>
          <cell r="K479">
            <v>4742.8181934965096</v>
          </cell>
          <cell r="L479" t="str">
            <v>CCT</v>
          </cell>
          <cell r="M479">
            <v>1890.7799503308299</v>
          </cell>
          <cell r="N479" t="str">
            <v>no</v>
          </cell>
        </row>
        <row r="480">
          <cell r="A480">
            <v>7640</v>
          </cell>
          <cell r="B480" t="str">
            <v>Northern: Atlantis</v>
          </cell>
          <cell r="C480">
            <v>12606.4141071752</v>
          </cell>
          <cell r="D480">
            <v>4030</v>
          </cell>
          <cell r="E480">
            <v>2000</v>
          </cell>
          <cell r="F480">
            <v>2030</v>
          </cell>
          <cell r="G480">
            <v>11</v>
          </cell>
          <cell r="H480">
            <v>4250</v>
          </cell>
          <cell r="I480">
            <v>22409</v>
          </cell>
          <cell r="J480">
            <v>25919</v>
          </cell>
          <cell r="K480">
            <v>8404.7572210683902</v>
          </cell>
          <cell r="L480" t="str">
            <v>CCT</v>
          </cell>
          <cell r="M480">
            <v>1030.1806329062099</v>
          </cell>
          <cell r="N480" t="str">
            <v>no</v>
          </cell>
        </row>
        <row r="481">
          <cell r="A481">
            <v>7608</v>
          </cell>
          <cell r="B481" t="str">
            <v>Northern: Atlantis</v>
          </cell>
          <cell r="C481">
            <v>12546.192438317101</v>
          </cell>
          <cell r="D481">
            <v>4881</v>
          </cell>
          <cell r="E481">
            <v>3881</v>
          </cell>
          <cell r="F481">
            <v>1000</v>
          </cell>
          <cell r="G481">
            <v>21</v>
          </cell>
          <cell r="H481">
            <v>5301</v>
          </cell>
          <cell r="I481">
            <v>23522</v>
          </cell>
          <cell r="J481">
            <v>26706</v>
          </cell>
          <cell r="K481">
            <v>8360.9885743874402</v>
          </cell>
          <cell r="L481" t="str">
            <v>CCT</v>
          </cell>
          <cell r="M481">
            <v>1817.3125030562101</v>
          </cell>
          <cell r="N481" t="str">
            <v>no</v>
          </cell>
        </row>
        <row r="482">
          <cell r="A482">
            <v>7564</v>
          </cell>
          <cell r="B482" t="str">
            <v>Northern: Atlantis</v>
          </cell>
          <cell r="C482">
            <v>12272.522059189499</v>
          </cell>
          <cell r="D482">
            <v>5780</v>
          </cell>
          <cell r="E482">
            <v>3780</v>
          </cell>
          <cell r="F482">
            <v>2000</v>
          </cell>
          <cell r="G482">
            <v>36</v>
          </cell>
          <cell r="H482">
            <v>6266.2135623730956</v>
          </cell>
          <cell r="I482">
            <v>24897</v>
          </cell>
          <cell r="J482">
            <v>27635</v>
          </cell>
          <cell r="K482">
            <v>8436.3686464540806</v>
          </cell>
          <cell r="L482" t="str">
            <v>CCT</v>
          </cell>
          <cell r="M482">
            <v>2746.6301776929699</v>
          </cell>
          <cell r="N482" t="str">
            <v>no</v>
          </cell>
        </row>
        <row r="483">
          <cell r="A483">
            <v>7237</v>
          </cell>
          <cell r="B483" t="str">
            <v>Northern: Atlantis</v>
          </cell>
          <cell r="C483">
            <v>12075.7049769031</v>
          </cell>
          <cell r="D483">
            <v>6708</v>
          </cell>
          <cell r="E483">
            <v>3708</v>
          </cell>
          <cell r="F483">
            <v>3000</v>
          </cell>
          <cell r="G483">
            <v>27</v>
          </cell>
          <cell r="H483">
            <v>7248</v>
          </cell>
          <cell r="I483">
            <v>25934</v>
          </cell>
          <cell r="J483">
            <v>28601</v>
          </cell>
          <cell r="K483">
            <v>8627.7750282798497</v>
          </cell>
          <cell r="L483" t="str">
            <v>CCT</v>
          </cell>
          <cell r="M483">
            <v>3712.86007468137</v>
          </cell>
          <cell r="N483" t="str">
            <v>no</v>
          </cell>
        </row>
        <row r="484">
          <cell r="A484">
            <v>7678</v>
          </cell>
          <cell r="B484" t="str">
            <v>Northern: Atlantis</v>
          </cell>
          <cell r="C484">
            <v>11959.536098319601</v>
          </cell>
          <cell r="D484">
            <v>6664</v>
          </cell>
          <cell r="E484">
            <v>3000</v>
          </cell>
          <cell r="F484">
            <v>3664</v>
          </cell>
          <cell r="G484">
            <v>8</v>
          </cell>
          <cell r="H484">
            <v>6824</v>
          </cell>
          <cell r="I484">
            <v>27181</v>
          </cell>
          <cell r="J484">
            <v>29582</v>
          </cell>
          <cell r="K484">
            <v>8927.7482009880405</v>
          </cell>
          <cell r="L484" t="str">
            <v>CCT</v>
          </cell>
          <cell r="M484">
            <v>4693.2592659272505</v>
          </cell>
          <cell r="N484" t="str">
            <v>no</v>
          </cell>
        </row>
        <row r="485">
          <cell r="A485">
            <v>7077</v>
          </cell>
          <cell r="B485" t="str">
            <v>Northern: Atlantis</v>
          </cell>
          <cell r="C485">
            <v>12167.9423338949</v>
          </cell>
          <cell r="D485">
            <v>4678</v>
          </cell>
          <cell r="E485">
            <v>2678</v>
          </cell>
          <cell r="F485">
            <v>2000</v>
          </cell>
          <cell r="G485">
            <v>26</v>
          </cell>
          <cell r="H485">
            <v>5198</v>
          </cell>
          <cell r="I485">
            <v>23059</v>
          </cell>
          <cell r="J485">
            <v>26814</v>
          </cell>
          <cell r="K485">
            <v>7410.8086969101896</v>
          </cell>
          <cell r="L485" t="str">
            <v>CCT</v>
          </cell>
          <cell r="M485">
            <v>1925.0186342568099</v>
          </cell>
          <cell r="N485" t="str">
            <v>no</v>
          </cell>
        </row>
        <row r="486">
          <cell r="A486">
            <v>7615</v>
          </cell>
          <cell r="B486" t="str">
            <v>Northern: Atlantis</v>
          </cell>
          <cell r="C486">
            <v>13088.411005477999</v>
          </cell>
          <cell r="D486">
            <v>5429</v>
          </cell>
          <cell r="E486">
            <v>2429</v>
          </cell>
          <cell r="F486">
            <v>3000</v>
          </cell>
          <cell r="G486">
            <v>24</v>
          </cell>
          <cell r="H486">
            <v>5664.2135623730956</v>
          </cell>
          <cell r="I486">
            <v>24283</v>
          </cell>
          <cell r="J486">
            <v>27327</v>
          </cell>
          <cell r="K486">
            <v>7361.1324901903399</v>
          </cell>
          <cell r="L486" t="str">
            <v>CCT</v>
          </cell>
          <cell r="M486">
            <v>2438.6572821094301</v>
          </cell>
          <cell r="N486" t="str">
            <v>no</v>
          </cell>
        </row>
        <row r="487">
          <cell r="A487">
            <v>7053</v>
          </cell>
          <cell r="B487" t="str">
            <v>Northern: Atlantis</v>
          </cell>
          <cell r="C487">
            <v>13246.3820233928</v>
          </cell>
          <cell r="D487">
            <v>6250</v>
          </cell>
          <cell r="E487">
            <v>3250</v>
          </cell>
          <cell r="F487">
            <v>3000</v>
          </cell>
          <cell r="G487">
            <v>21</v>
          </cell>
          <cell r="H487">
            <v>6670</v>
          </cell>
          <cell r="I487">
            <v>25396</v>
          </cell>
          <cell r="J487">
            <v>28080</v>
          </cell>
          <cell r="K487">
            <v>7446.6406879862298</v>
          </cell>
          <cell r="L487" t="str">
            <v>CCT</v>
          </cell>
          <cell r="M487">
            <v>3191.9276211773099</v>
          </cell>
          <cell r="N487" t="str">
            <v>no</v>
          </cell>
        </row>
        <row r="488">
          <cell r="A488">
            <v>7845</v>
          </cell>
          <cell r="B488" t="str">
            <v>Northern: Atlantis</v>
          </cell>
          <cell r="C488">
            <v>13064.244704749301</v>
          </cell>
          <cell r="D488">
            <v>7116</v>
          </cell>
          <cell r="E488">
            <v>5000</v>
          </cell>
          <cell r="F488">
            <v>2116</v>
          </cell>
          <cell r="G488">
            <v>34</v>
          </cell>
          <cell r="H488">
            <v>7796</v>
          </cell>
          <cell r="I488">
            <v>26642</v>
          </cell>
          <cell r="J488">
            <v>28942</v>
          </cell>
          <cell r="K488">
            <v>7662.8091151814497</v>
          </cell>
          <cell r="L488" t="str">
            <v>CCT</v>
          </cell>
          <cell r="M488">
            <v>4053.3633614547598</v>
          </cell>
          <cell r="N488" t="str">
            <v>no</v>
          </cell>
        </row>
        <row r="489">
          <cell r="A489">
            <v>7534</v>
          </cell>
          <cell r="B489" t="str">
            <v>Northern: Atlantis</v>
          </cell>
          <cell r="C489">
            <v>11798.133947463701</v>
          </cell>
          <cell r="D489">
            <v>5434</v>
          </cell>
          <cell r="E489">
            <v>1434</v>
          </cell>
          <cell r="F489">
            <v>4000</v>
          </cell>
          <cell r="G489">
            <v>37</v>
          </cell>
          <cell r="H489">
            <v>6011.2135623730956</v>
          </cell>
          <cell r="I489">
            <v>23919</v>
          </cell>
          <cell r="J489">
            <v>27778</v>
          </cell>
          <cell r="K489">
            <v>6418.7403079730702</v>
          </cell>
          <cell r="L489" t="str">
            <v>CCT</v>
          </cell>
          <cell r="M489">
            <v>2889.6576527257998</v>
          </cell>
          <cell r="N489" t="str">
            <v>no</v>
          </cell>
        </row>
        <row r="490">
          <cell r="A490">
            <v>7672</v>
          </cell>
          <cell r="B490" t="str">
            <v>Northern: Atlantis</v>
          </cell>
          <cell r="C490">
            <v>12745.3382320605</v>
          </cell>
          <cell r="D490">
            <v>6093</v>
          </cell>
          <cell r="E490">
            <v>3000</v>
          </cell>
          <cell r="F490">
            <v>3093</v>
          </cell>
          <cell r="G490">
            <v>42</v>
          </cell>
          <cell r="H490">
            <v>6612.2135623730956</v>
          </cell>
          <cell r="I490">
            <v>24962</v>
          </cell>
          <cell r="J490">
            <v>28143</v>
          </cell>
          <cell r="K490">
            <v>6361.32165018672</v>
          </cell>
          <cell r="L490" t="str">
            <v>CCT</v>
          </cell>
          <cell r="M490">
            <v>3254.45447768227</v>
          </cell>
          <cell r="N490" t="str">
            <v>no</v>
          </cell>
        </row>
        <row r="491">
          <cell r="A491">
            <v>7331</v>
          </cell>
          <cell r="B491" t="str">
            <v>Northern: Atlantis</v>
          </cell>
          <cell r="C491">
            <v>11503.612851861</v>
          </cell>
          <cell r="D491">
            <v>6259</v>
          </cell>
          <cell r="E491">
            <v>2259</v>
          </cell>
          <cell r="F491">
            <v>4000</v>
          </cell>
          <cell r="G491">
            <v>48</v>
          </cell>
          <cell r="H491">
            <v>6768.2135623730956</v>
          </cell>
          <cell r="I491">
            <v>24928</v>
          </cell>
          <cell r="J491">
            <v>27258</v>
          </cell>
          <cell r="K491">
            <v>5429.5827410673601</v>
          </cell>
          <cell r="L491" t="str">
            <v>CCT</v>
          </cell>
          <cell r="M491">
            <v>3239.1886313453001</v>
          </cell>
          <cell r="N491" t="str">
            <v>no</v>
          </cell>
        </row>
        <row r="492">
          <cell r="A492">
            <v>7649</v>
          </cell>
          <cell r="B492" t="str">
            <v>Northern: Atlantis</v>
          </cell>
          <cell r="C492">
            <v>13881.4022213468</v>
          </cell>
          <cell r="D492">
            <v>7851</v>
          </cell>
          <cell r="E492">
            <v>5851</v>
          </cell>
          <cell r="F492">
            <v>2000</v>
          </cell>
          <cell r="G492">
            <v>123</v>
          </cell>
          <cell r="H492">
            <v>9092.2135623730956</v>
          </cell>
          <cell r="I492">
            <v>20796</v>
          </cell>
          <cell r="J492">
            <v>29086</v>
          </cell>
          <cell r="K492">
            <v>13922.434264666401</v>
          </cell>
          <cell r="L492" t="str">
            <v>CCT</v>
          </cell>
          <cell r="M492">
            <v>4183.5018678708802</v>
          </cell>
          <cell r="N492" t="str">
            <v>yes</v>
          </cell>
        </row>
        <row r="493">
          <cell r="A493">
            <v>7825</v>
          </cell>
          <cell r="B493" t="str">
            <v>Northern: Atlantis</v>
          </cell>
          <cell r="C493">
            <v>14418.7787496254</v>
          </cell>
          <cell r="D493">
            <v>8532</v>
          </cell>
          <cell r="E493">
            <v>6532</v>
          </cell>
          <cell r="F493">
            <v>2000</v>
          </cell>
          <cell r="G493">
            <v>129</v>
          </cell>
          <cell r="H493">
            <v>9092.2135623730956</v>
          </cell>
          <cell r="I493">
            <v>19851</v>
          </cell>
          <cell r="J493">
            <v>28759</v>
          </cell>
          <cell r="K493">
            <v>14734.325972287301</v>
          </cell>
          <cell r="L493" t="str">
            <v>CCT</v>
          </cell>
          <cell r="M493">
            <v>3856.1067762502098</v>
          </cell>
          <cell r="N493" t="str">
            <v>yes</v>
          </cell>
        </row>
        <row r="494">
          <cell r="A494">
            <v>7309</v>
          </cell>
          <cell r="B494" t="str">
            <v>Northern: Atlantis</v>
          </cell>
          <cell r="C494">
            <v>15003.6340142109</v>
          </cell>
          <cell r="D494">
            <v>9271</v>
          </cell>
          <cell r="E494">
            <v>5271</v>
          </cell>
          <cell r="F494">
            <v>4000</v>
          </cell>
          <cell r="G494">
            <v>142</v>
          </cell>
          <cell r="H494">
            <v>9476.2135623730956</v>
          </cell>
          <cell r="I494">
            <v>19045</v>
          </cell>
          <cell r="J494">
            <v>28676</v>
          </cell>
          <cell r="K494">
            <v>15568.126022845099</v>
          </cell>
          <cell r="L494" t="str">
            <v>CCT</v>
          </cell>
          <cell r="M494">
            <v>3773.25205401208</v>
          </cell>
          <cell r="N494" t="str">
            <v>yes</v>
          </cell>
        </row>
        <row r="495">
          <cell r="A495">
            <v>7144</v>
          </cell>
          <cell r="B495" t="str">
            <v>Northern: Atlantis</v>
          </cell>
          <cell r="C495">
            <v>15810.1509369378</v>
          </cell>
          <cell r="D495">
            <v>9946</v>
          </cell>
          <cell r="E495">
            <v>6946</v>
          </cell>
          <cell r="F495">
            <v>3000</v>
          </cell>
          <cell r="G495">
            <v>145</v>
          </cell>
          <cell r="H495">
            <v>11589.213562373096</v>
          </cell>
          <cell r="I495">
            <v>18806</v>
          </cell>
          <cell r="J495">
            <v>29675</v>
          </cell>
          <cell r="K495">
            <v>15054.7895853873</v>
          </cell>
          <cell r="L495" t="str">
            <v>CCT</v>
          </cell>
          <cell r="M495">
            <v>4772.3121724932898</v>
          </cell>
          <cell r="N495" t="str">
            <v>yes</v>
          </cell>
        </row>
        <row r="496">
          <cell r="A496">
            <v>7577</v>
          </cell>
          <cell r="B496" t="str">
            <v>Northern: Atlantis</v>
          </cell>
          <cell r="C496">
            <v>15630.6393546785</v>
          </cell>
          <cell r="D496">
            <v>10055</v>
          </cell>
          <cell r="E496">
            <v>7055</v>
          </cell>
          <cell r="F496">
            <v>3000</v>
          </cell>
          <cell r="G496">
            <v>6</v>
          </cell>
          <cell r="H496">
            <v>10172.213562373096</v>
          </cell>
          <cell r="I496">
            <v>17497</v>
          </cell>
          <cell r="J496">
            <v>28853</v>
          </cell>
          <cell r="K496">
            <v>16420.497369770801</v>
          </cell>
          <cell r="L496" t="str">
            <v>CCT</v>
          </cell>
          <cell r="M496">
            <v>3950.3547509394398</v>
          </cell>
          <cell r="N496" t="str">
            <v>yes</v>
          </cell>
        </row>
        <row r="497">
          <cell r="A497">
            <v>7613</v>
          </cell>
          <cell r="B497" t="str">
            <v>Northern: Atlantis</v>
          </cell>
          <cell r="C497">
            <v>16294.9298753189</v>
          </cell>
          <cell r="D497">
            <v>10874</v>
          </cell>
          <cell r="E497">
            <v>8874</v>
          </cell>
          <cell r="F497">
            <v>2000</v>
          </cell>
          <cell r="G497">
            <v>9</v>
          </cell>
          <cell r="H497">
            <v>11054</v>
          </cell>
          <cell r="I497">
            <v>16945</v>
          </cell>
          <cell r="J497">
            <v>29259</v>
          </cell>
          <cell r="K497">
            <v>17288.693411591801</v>
          </cell>
          <cell r="L497" t="str">
            <v>CCT</v>
          </cell>
          <cell r="M497">
            <v>4355.8207326901302</v>
          </cell>
          <cell r="N497" t="str">
            <v>yes</v>
          </cell>
        </row>
        <row r="498">
          <cell r="A498">
            <v>7864</v>
          </cell>
          <cell r="B498" t="str">
            <v>Northern: Atlantis</v>
          </cell>
          <cell r="C498">
            <v>16992.133257746002</v>
          </cell>
          <cell r="D498">
            <v>11722</v>
          </cell>
          <cell r="E498">
            <v>8722</v>
          </cell>
          <cell r="F498">
            <v>3000</v>
          </cell>
          <cell r="G498">
            <v>10</v>
          </cell>
          <cell r="H498">
            <v>11922</v>
          </cell>
          <cell r="I498">
            <v>14791</v>
          </cell>
          <cell r="J498">
            <v>29837</v>
          </cell>
          <cell r="K498">
            <v>18170.4459464065</v>
          </cell>
          <cell r="L498" t="str">
            <v>CCT</v>
          </cell>
          <cell r="M498">
            <v>4933.66454618638</v>
          </cell>
          <cell r="N498" t="str">
            <v>yes</v>
          </cell>
        </row>
        <row r="499">
          <cell r="A499">
            <v>7052</v>
          </cell>
          <cell r="B499" t="str">
            <v>Northern: Atlantis</v>
          </cell>
          <cell r="C499">
            <v>17718.364644016499</v>
          </cell>
          <cell r="D499">
            <v>12592</v>
          </cell>
          <cell r="E499">
            <v>9592</v>
          </cell>
          <cell r="F499">
            <v>3000</v>
          </cell>
          <cell r="G499">
            <v>14</v>
          </cell>
          <cell r="H499">
            <v>12872</v>
          </cell>
          <cell r="I499">
            <v>14093</v>
          </cell>
          <cell r="J499">
            <v>30534</v>
          </cell>
          <cell r="K499">
            <v>19033.041002314199</v>
          </cell>
          <cell r="L499" t="str">
            <v>Eskom</v>
          </cell>
          <cell r="M499">
            <v>5631.0671684113004</v>
          </cell>
          <cell r="N499" t="str">
            <v>yes</v>
          </cell>
        </row>
        <row r="500">
          <cell r="A500">
            <v>7014</v>
          </cell>
          <cell r="B500" t="str">
            <v>Northern: Atlantis</v>
          </cell>
          <cell r="C500">
            <v>16406.3623528311</v>
          </cell>
          <cell r="D500">
            <v>10681</v>
          </cell>
          <cell r="E500">
            <v>7681</v>
          </cell>
          <cell r="F500">
            <v>3000</v>
          </cell>
          <cell r="G500">
            <v>128</v>
          </cell>
          <cell r="H500">
            <v>11589.213562373096</v>
          </cell>
          <cell r="I500">
            <v>18325</v>
          </cell>
          <cell r="J500">
            <v>29816</v>
          </cell>
          <cell r="K500">
            <v>15934.6438764018</v>
          </cell>
          <cell r="L500" t="str">
            <v>CCT</v>
          </cell>
          <cell r="M500">
            <v>4913.53590267652</v>
          </cell>
          <cell r="N500" t="str">
            <v>yes</v>
          </cell>
        </row>
        <row r="501">
          <cell r="A501">
            <v>7667</v>
          </cell>
          <cell r="B501" t="str">
            <v>Northern: Atlantis</v>
          </cell>
          <cell r="C501">
            <v>17040.439508942502</v>
          </cell>
          <cell r="D501">
            <v>11455</v>
          </cell>
          <cell r="E501">
            <v>8455</v>
          </cell>
          <cell r="F501">
            <v>3000</v>
          </cell>
          <cell r="G501">
            <v>146</v>
          </cell>
          <cell r="H501">
            <v>11589.213562373096</v>
          </cell>
          <cell r="I501">
            <v>18554</v>
          </cell>
          <cell r="J501">
            <v>30148</v>
          </cell>
          <cell r="K501">
            <v>16827.925049664202</v>
          </cell>
          <cell r="L501" t="str">
            <v>CCT</v>
          </cell>
          <cell r="M501">
            <v>5245.0649818619504</v>
          </cell>
          <cell r="N501" t="str">
            <v>yes</v>
          </cell>
        </row>
        <row r="502">
          <cell r="A502">
            <v>7576</v>
          </cell>
          <cell r="B502" t="str">
            <v>Northern: Atlantis</v>
          </cell>
          <cell r="C502">
            <v>17708.315325444299</v>
          </cell>
          <cell r="D502">
            <v>12263</v>
          </cell>
          <cell r="E502">
            <v>9263</v>
          </cell>
          <cell r="F502">
            <v>3000</v>
          </cell>
          <cell r="G502">
            <v>24</v>
          </cell>
          <cell r="H502">
            <v>12468.213562373096</v>
          </cell>
          <cell r="I502">
            <v>14542</v>
          </cell>
          <cell r="J502">
            <v>30637</v>
          </cell>
          <cell r="K502">
            <v>17732.604080855701</v>
          </cell>
          <cell r="L502" t="str">
            <v>CCT</v>
          </cell>
          <cell r="M502">
            <v>5733.9845014542698</v>
          </cell>
          <cell r="N502" t="str">
            <v>yes</v>
          </cell>
        </row>
        <row r="503">
          <cell r="A503">
            <v>7167</v>
          </cell>
          <cell r="B503" t="str">
            <v>Northern: Atlantis</v>
          </cell>
          <cell r="C503">
            <v>18406.311001249102</v>
          </cell>
          <cell r="D503">
            <v>13097</v>
          </cell>
          <cell r="E503">
            <v>11097</v>
          </cell>
          <cell r="F503">
            <v>2000</v>
          </cell>
          <cell r="G503">
            <v>14</v>
          </cell>
          <cell r="H503">
            <v>13336.213562373096</v>
          </cell>
          <cell r="I503">
            <v>14349</v>
          </cell>
          <cell r="J503">
            <v>31247</v>
          </cell>
          <cell r="K503">
            <v>18647.022108142199</v>
          </cell>
          <cell r="L503" t="str">
            <v>CCT</v>
          </cell>
          <cell r="M503">
            <v>6344.0089741251904</v>
          </cell>
          <cell r="N503" t="str">
            <v>yes</v>
          </cell>
        </row>
        <row r="504">
          <cell r="A504">
            <v>7544</v>
          </cell>
          <cell r="B504" t="str">
            <v>Northern: Atlantis</v>
          </cell>
          <cell r="C504">
            <v>845.73279200986804</v>
          </cell>
          <cell r="D504">
            <v>1864</v>
          </cell>
          <cell r="E504">
            <v>0</v>
          </cell>
          <cell r="F504">
            <v>1864</v>
          </cell>
          <cell r="G504">
            <v>18</v>
          </cell>
          <cell r="H504">
            <v>2224.0000000000005</v>
          </cell>
          <cell r="I504">
            <v>7566</v>
          </cell>
          <cell r="J504">
            <v>7697</v>
          </cell>
          <cell r="K504">
            <v>1339.9784310970599</v>
          </cell>
          <cell r="L504" t="str">
            <v>Eskom</v>
          </cell>
          <cell r="M504">
            <v>2083.3365835576901</v>
          </cell>
          <cell r="N504" t="str">
            <v>no</v>
          </cell>
        </row>
        <row r="505">
          <cell r="A505">
            <v>7907</v>
          </cell>
          <cell r="B505" t="str">
            <v>Northern: Atlantis</v>
          </cell>
          <cell r="C505">
            <v>2100.0487937027301</v>
          </cell>
          <cell r="D505">
            <v>3272</v>
          </cell>
          <cell r="E505">
            <v>0</v>
          </cell>
          <cell r="F505">
            <v>3272</v>
          </cell>
          <cell r="G505">
            <v>25</v>
          </cell>
          <cell r="H505">
            <v>3638.2135623730956</v>
          </cell>
          <cell r="I505">
            <v>9513</v>
          </cell>
          <cell r="J505">
            <v>9644</v>
          </cell>
          <cell r="K505">
            <v>1401.4720053302999</v>
          </cell>
          <cell r="L505" t="str">
            <v>Eskom</v>
          </cell>
          <cell r="M505">
            <v>3091.1891283127402</v>
          </cell>
          <cell r="N505" t="str">
            <v>no</v>
          </cell>
        </row>
        <row r="506">
          <cell r="A506">
            <v>7739</v>
          </cell>
          <cell r="B506" t="str">
            <v>Northern: Atlantis</v>
          </cell>
          <cell r="C506">
            <v>1311.00837364729</v>
          </cell>
          <cell r="D506">
            <v>2724</v>
          </cell>
          <cell r="E506">
            <v>0</v>
          </cell>
          <cell r="F506">
            <v>2724</v>
          </cell>
          <cell r="G506">
            <v>7</v>
          </cell>
          <cell r="H506">
            <v>2864</v>
          </cell>
          <cell r="I506">
            <v>8513</v>
          </cell>
          <cell r="J506">
            <v>8644</v>
          </cell>
          <cell r="K506">
            <v>469.83890310669301</v>
          </cell>
          <cell r="L506" t="str">
            <v>Eskom</v>
          </cell>
          <cell r="M506">
            <v>2091.2692472333401</v>
          </cell>
          <cell r="N506" t="str">
            <v>no</v>
          </cell>
        </row>
        <row r="507">
          <cell r="A507">
            <v>7830</v>
          </cell>
          <cell r="B507" t="str">
            <v>Northern: Atlantis</v>
          </cell>
          <cell r="C507">
            <v>2722.8080979247702</v>
          </cell>
          <cell r="D507">
            <v>4081</v>
          </cell>
          <cell r="E507">
            <v>1000</v>
          </cell>
          <cell r="F507">
            <v>3081</v>
          </cell>
          <cell r="G507">
            <v>14</v>
          </cell>
          <cell r="H507">
            <v>4278.2135623730956</v>
          </cell>
          <cell r="I507">
            <v>10602</v>
          </cell>
          <cell r="J507">
            <v>10732</v>
          </cell>
          <cell r="K507">
            <v>1545.74583379403</v>
          </cell>
          <cell r="L507" t="str">
            <v>Eskom</v>
          </cell>
          <cell r="M507">
            <v>3100.6999497217998</v>
          </cell>
          <cell r="N507" t="str">
            <v>no</v>
          </cell>
        </row>
        <row r="508">
          <cell r="A508">
            <v>7645</v>
          </cell>
          <cell r="B508" t="str">
            <v>Northern: Atlantis</v>
          </cell>
          <cell r="C508">
            <v>2364.2113907651101</v>
          </cell>
          <cell r="D508">
            <v>3655</v>
          </cell>
          <cell r="E508">
            <v>2000</v>
          </cell>
          <cell r="F508">
            <v>1655</v>
          </cell>
          <cell r="G508">
            <v>3</v>
          </cell>
          <cell r="H508">
            <v>3715</v>
          </cell>
          <cell r="I508">
            <v>9602</v>
          </cell>
          <cell r="J508">
            <v>9732</v>
          </cell>
          <cell r="K508">
            <v>803.71325473676802</v>
          </cell>
          <cell r="L508" t="str">
            <v>Eskom</v>
          </cell>
          <cell r="M508">
            <v>2100.8688716246802</v>
          </cell>
          <cell r="N508" t="str">
            <v>no</v>
          </cell>
        </row>
        <row r="509">
          <cell r="A509">
            <v>7874</v>
          </cell>
          <cell r="B509" t="str">
            <v>Northern: Atlantis</v>
          </cell>
          <cell r="C509">
            <v>282.19218627411198</v>
          </cell>
          <cell r="D509">
            <v>5093</v>
          </cell>
          <cell r="E509">
            <v>0</v>
          </cell>
          <cell r="F509">
            <v>5093</v>
          </cell>
          <cell r="G509">
            <v>78</v>
          </cell>
          <cell r="H509">
            <v>5967.2135623730956</v>
          </cell>
          <cell r="I509">
            <v>9724</v>
          </cell>
          <cell r="J509">
            <v>9855</v>
          </cell>
          <cell r="K509">
            <v>3163.7979382582398</v>
          </cell>
          <cell r="L509" t="str">
            <v>Eskom</v>
          </cell>
          <cell r="M509">
            <v>302.90375910545799</v>
          </cell>
          <cell r="N509" t="str">
            <v>no</v>
          </cell>
        </row>
        <row r="510">
          <cell r="A510">
            <v>7612</v>
          </cell>
          <cell r="B510" t="str">
            <v>Northern: Atlantis</v>
          </cell>
          <cell r="C510">
            <v>918.18606026863097</v>
          </cell>
          <cell r="D510">
            <v>1701</v>
          </cell>
          <cell r="E510">
            <v>1701</v>
          </cell>
          <cell r="F510">
            <v>0</v>
          </cell>
          <cell r="G510">
            <v>0</v>
          </cell>
          <cell r="H510">
            <v>1701</v>
          </cell>
          <cell r="I510">
            <v>6400</v>
          </cell>
          <cell r="J510">
            <v>6531</v>
          </cell>
          <cell r="K510">
            <v>2926.6732965323799</v>
          </cell>
          <cell r="L510" t="str">
            <v>Eskom</v>
          </cell>
          <cell r="M510">
            <v>917.33173080605695</v>
          </cell>
          <cell r="N510" t="str">
            <v>no</v>
          </cell>
        </row>
        <row r="511">
          <cell r="A511">
            <v>7138</v>
          </cell>
          <cell r="B511" t="str">
            <v>Northern: Atlantis</v>
          </cell>
          <cell r="C511">
            <v>1905.91884394406</v>
          </cell>
          <cell r="D511">
            <v>2235</v>
          </cell>
          <cell r="E511">
            <v>2000</v>
          </cell>
          <cell r="F511">
            <v>235</v>
          </cell>
          <cell r="G511">
            <v>2</v>
          </cell>
          <cell r="H511">
            <v>2237.2135623730951</v>
          </cell>
          <cell r="I511">
            <v>7400</v>
          </cell>
          <cell r="J511">
            <v>7531</v>
          </cell>
          <cell r="K511">
            <v>3740.1805620888399</v>
          </cell>
          <cell r="L511" t="str">
            <v>Eskom</v>
          </cell>
          <cell r="M511">
            <v>1917.0896960744101</v>
          </cell>
          <cell r="N511" t="str">
            <v>no</v>
          </cell>
        </row>
        <row r="512">
          <cell r="A512">
            <v>7571</v>
          </cell>
          <cell r="B512" t="str">
            <v>Northern: Atlantis</v>
          </cell>
          <cell r="C512">
            <v>2902.0660984943802</v>
          </cell>
          <cell r="D512">
            <v>3010</v>
          </cell>
          <cell r="E512">
            <v>3010</v>
          </cell>
          <cell r="F512">
            <v>0</v>
          </cell>
          <cell r="G512">
            <v>0</v>
          </cell>
          <cell r="H512">
            <v>3010</v>
          </cell>
          <cell r="I512">
            <v>12586</v>
          </cell>
          <cell r="J512">
            <v>12716</v>
          </cell>
          <cell r="K512">
            <v>4105.53144385019</v>
          </cell>
          <cell r="L512" t="str">
            <v>Eskom</v>
          </cell>
          <cell r="M512">
            <v>1716.8639446745501</v>
          </cell>
          <cell r="N512" t="str">
            <v>no</v>
          </cell>
        </row>
        <row r="513">
          <cell r="A513">
            <v>7600</v>
          </cell>
          <cell r="B513" t="str">
            <v>Northern: Atlantis</v>
          </cell>
          <cell r="C513">
            <v>3900.18571894463</v>
          </cell>
          <cell r="D513">
            <v>3889</v>
          </cell>
          <cell r="E513">
            <v>3889</v>
          </cell>
          <cell r="F513">
            <v>0</v>
          </cell>
          <cell r="G513">
            <v>0</v>
          </cell>
          <cell r="H513">
            <v>3889</v>
          </cell>
          <cell r="I513">
            <v>11586</v>
          </cell>
          <cell r="J513">
            <v>11716</v>
          </cell>
          <cell r="K513">
            <v>4660.6680033829898</v>
          </cell>
          <cell r="L513" t="str">
            <v>Eskom</v>
          </cell>
          <cell r="M513">
            <v>716.86944583463401</v>
          </cell>
          <cell r="N513" t="str">
            <v>no</v>
          </cell>
        </row>
        <row r="514">
          <cell r="A514">
            <v>7013</v>
          </cell>
          <cell r="B514" t="str">
            <v>Northern: Atlantis</v>
          </cell>
          <cell r="C514">
            <v>4899.0723250824503</v>
          </cell>
          <cell r="D514">
            <v>4815</v>
          </cell>
          <cell r="E514">
            <v>4815</v>
          </cell>
          <cell r="F514">
            <v>0</v>
          </cell>
          <cell r="G514">
            <v>0</v>
          </cell>
          <cell r="H514">
            <v>4815</v>
          </cell>
          <cell r="I514">
            <v>11152</v>
          </cell>
          <cell r="J514">
            <v>11283</v>
          </cell>
          <cell r="K514">
            <v>5346.7994203049402</v>
          </cell>
          <cell r="L514" t="str">
            <v>Eskom</v>
          </cell>
          <cell r="M514">
            <v>283.16391387135502</v>
          </cell>
          <cell r="N514" t="str">
            <v>no</v>
          </cell>
        </row>
        <row r="515">
          <cell r="A515">
            <v>7136</v>
          </cell>
          <cell r="B515" t="str">
            <v>Northern: Atlantis</v>
          </cell>
          <cell r="C515">
            <v>902.49006034216995</v>
          </cell>
          <cell r="D515">
            <v>2655</v>
          </cell>
          <cell r="E515">
            <v>2655</v>
          </cell>
          <cell r="F515">
            <v>0</v>
          </cell>
          <cell r="G515">
            <v>0</v>
          </cell>
          <cell r="H515">
            <v>2655</v>
          </cell>
          <cell r="I515">
            <v>7378</v>
          </cell>
          <cell r="J515">
            <v>7508</v>
          </cell>
          <cell r="K515">
            <v>2643.9786276940499</v>
          </cell>
          <cell r="L515" t="str">
            <v>Eskom</v>
          </cell>
          <cell r="M515">
            <v>908.752714603345</v>
          </cell>
          <cell r="N515" t="str">
            <v>no</v>
          </cell>
        </row>
        <row r="516">
          <cell r="A516">
            <v>7862</v>
          </cell>
          <cell r="B516" t="str">
            <v>Northern: Atlantis</v>
          </cell>
          <cell r="C516">
            <v>1894.3656741607599</v>
          </cell>
          <cell r="D516">
            <v>3042</v>
          </cell>
          <cell r="E516">
            <v>3042</v>
          </cell>
          <cell r="F516">
            <v>0</v>
          </cell>
          <cell r="G516">
            <v>0</v>
          </cell>
          <cell r="H516">
            <v>3042</v>
          </cell>
          <cell r="I516">
            <v>8378</v>
          </cell>
          <cell r="J516">
            <v>8508</v>
          </cell>
          <cell r="K516">
            <v>3639.67687903466</v>
          </cell>
          <cell r="L516" t="str">
            <v>Eskom</v>
          </cell>
          <cell r="M516">
            <v>1908.68706045304</v>
          </cell>
          <cell r="N516" t="str">
            <v>no</v>
          </cell>
        </row>
        <row r="517">
          <cell r="A517">
            <v>7643</v>
          </cell>
          <cell r="B517" t="str">
            <v>Northern: Atlantis</v>
          </cell>
          <cell r="C517">
            <v>2891.8427183649901</v>
          </cell>
          <cell r="D517">
            <v>3649</v>
          </cell>
          <cell r="E517">
            <v>3649</v>
          </cell>
          <cell r="F517">
            <v>0</v>
          </cell>
          <cell r="G517">
            <v>0</v>
          </cell>
          <cell r="H517">
            <v>3649</v>
          </cell>
          <cell r="I517">
            <v>13652</v>
          </cell>
          <cell r="J517">
            <v>13783</v>
          </cell>
          <cell r="K517">
            <v>4637.2268206069002</v>
          </cell>
          <cell r="L517" t="str">
            <v>Eskom</v>
          </cell>
          <cell r="M517">
            <v>1661.2224978624599</v>
          </cell>
          <cell r="N517" t="str">
            <v>no</v>
          </cell>
        </row>
        <row r="518">
          <cell r="A518">
            <v>7135</v>
          </cell>
          <cell r="B518" t="str">
            <v>Northern: Atlantis</v>
          </cell>
          <cell r="C518">
            <v>3890.6152868129402</v>
          </cell>
          <cell r="D518">
            <v>4402</v>
          </cell>
          <cell r="E518">
            <v>4402</v>
          </cell>
          <cell r="F518">
            <v>0</v>
          </cell>
          <cell r="G518">
            <v>0</v>
          </cell>
          <cell r="H518">
            <v>4402</v>
          </cell>
          <cell r="I518">
            <v>12541</v>
          </cell>
          <cell r="J518">
            <v>12672</v>
          </cell>
          <cell r="K518">
            <v>5474.0841098296596</v>
          </cell>
          <cell r="L518" t="str">
            <v>Eskom</v>
          </cell>
          <cell r="M518">
            <v>666.83012630439703</v>
          </cell>
          <cell r="N518" t="str">
            <v>no</v>
          </cell>
        </row>
        <row r="519">
          <cell r="A519">
            <v>7219</v>
          </cell>
          <cell r="B519" t="str">
            <v>Northern: Atlantis</v>
          </cell>
          <cell r="C519">
            <v>4889.8896014229604</v>
          </cell>
          <cell r="D519">
            <v>5239</v>
          </cell>
          <cell r="E519">
            <v>5000</v>
          </cell>
          <cell r="F519">
            <v>239</v>
          </cell>
          <cell r="G519">
            <v>3</v>
          </cell>
          <cell r="H519">
            <v>5299</v>
          </cell>
          <cell r="I519">
            <v>12207</v>
          </cell>
          <cell r="J519">
            <v>12338</v>
          </cell>
          <cell r="K519">
            <v>6068.9401582734999</v>
          </cell>
          <cell r="L519" t="str">
            <v>Eskom</v>
          </cell>
          <cell r="M519">
            <v>333.17025248793499</v>
          </cell>
          <cell r="N519" t="str">
            <v>no</v>
          </cell>
        </row>
        <row r="520">
          <cell r="A520">
            <v>7113</v>
          </cell>
          <cell r="B520" t="str">
            <v>Northern: Atlantis</v>
          </cell>
          <cell r="C520">
            <v>894.35317263994295</v>
          </cell>
          <cell r="D520">
            <v>3634</v>
          </cell>
          <cell r="E520">
            <v>3634</v>
          </cell>
          <cell r="F520">
            <v>0</v>
          </cell>
          <cell r="G520">
            <v>0</v>
          </cell>
          <cell r="H520">
            <v>3634</v>
          </cell>
          <cell r="I520">
            <v>8402</v>
          </cell>
          <cell r="J520">
            <v>8532</v>
          </cell>
          <cell r="K520">
            <v>2723.2020462444498</v>
          </cell>
          <cell r="L520" t="str">
            <v>Eskom</v>
          </cell>
          <cell r="M520">
            <v>900.87701694911595</v>
          </cell>
          <cell r="N520" t="str">
            <v>no</v>
          </cell>
        </row>
        <row r="521">
          <cell r="A521">
            <v>7590</v>
          </cell>
          <cell r="B521" t="str">
            <v>Northern: Atlantis</v>
          </cell>
          <cell r="C521">
            <v>1886.1199844722</v>
          </cell>
          <cell r="D521">
            <v>3934</v>
          </cell>
          <cell r="E521">
            <v>3934</v>
          </cell>
          <cell r="F521">
            <v>0</v>
          </cell>
          <cell r="G521">
            <v>0</v>
          </cell>
          <cell r="H521">
            <v>3934</v>
          </cell>
          <cell r="I521">
            <v>9401</v>
          </cell>
          <cell r="J521">
            <v>9532</v>
          </cell>
          <cell r="K521">
            <v>3697.62818368026</v>
          </cell>
          <cell r="L521" t="str">
            <v>Eskom</v>
          </cell>
          <cell r="M521">
            <v>1900.23398509291</v>
          </cell>
          <cell r="N521" t="str">
            <v>no</v>
          </cell>
        </row>
        <row r="522">
          <cell r="A522">
            <v>7437</v>
          </cell>
          <cell r="B522" t="str">
            <v>Northern: Atlantis</v>
          </cell>
          <cell r="C522">
            <v>2883.5793029045699</v>
          </cell>
          <cell r="D522">
            <v>4424</v>
          </cell>
          <cell r="E522">
            <v>4000</v>
          </cell>
          <cell r="F522">
            <v>424</v>
          </cell>
          <cell r="G522">
            <v>1</v>
          </cell>
          <cell r="H522">
            <v>4444</v>
          </cell>
          <cell r="I522">
            <v>14439</v>
          </cell>
          <cell r="J522">
            <v>14570</v>
          </cell>
          <cell r="K522">
            <v>4682.8494516397895</v>
          </cell>
          <cell r="L522" t="str">
            <v>Eskom</v>
          </cell>
          <cell r="M522">
            <v>1669.8438217385601</v>
          </cell>
          <cell r="N522" t="str">
            <v>no</v>
          </cell>
        </row>
        <row r="523">
          <cell r="A523">
            <v>7898</v>
          </cell>
          <cell r="B523" t="str">
            <v>Northern: Atlantis</v>
          </cell>
          <cell r="C523">
            <v>3882.3460173397302</v>
          </cell>
          <cell r="D523">
            <v>5063</v>
          </cell>
          <cell r="E523">
            <v>5063</v>
          </cell>
          <cell r="F523">
            <v>0</v>
          </cell>
          <cell r="G523">
            <v>0</v>
          </cell>
          <cell r="H523">
            <v>5063</v>
          </cell>
          <cell r="I523">
            <v>13533</v>
          </cell>
          <cell r="J523">
            <v>13664</v>
          </cell>
          <cell r="K523">
            <v>5673.2445558603804</v>
          </cell>
          <cell r="L523" t="str">
            <v>Eskom</v>
          </cell>
          <cell r="M523">
            <v>673.74474913076199</v>
          </cell>
          <cell r="N523" t="str">
            <v>no</v>
          </cell>
        </row>
        <row r="524">
          <cell r="A524">
            <v>7842</v>
          </cell>
          <cell r="B524" t="str">
            <v>Northern: Atlantis</v>
          </cell>
          <cell r="C524">
            <v>4881.6177239177296</v>
          </cell>
          <cell r="D524">
            <v>5805</v>
          </cell>
          <cell r="E524">
            <v>5805</v>
          </cell>
          <cell r="F524">
            <v>0</v>
          </cell>
          <cell r="G524">
            <v>0</v>
          </cell>
          <cell r="H524">
            <v>5805</v>
          </cell>
          <cell r="I524">
            <v>13257</v>
          </cell>
          <cell r="J524">
            <v>13388</v>
          </cell>
          <cell r="K524">
            <v>6666.5079761728102</v>
          </cell>
          <cell r="L524" t="str">
            <v>Eskom</v>
          </cell>
          <cell r="M524">
            <v>323.28097295578198</v>
          </cell>
          <cell r="N524" t="str">
            <v>no</v>
          </cell>
        </row>
        <row r="525">
          <cell r="A525">
            <v>7816</v>
          </cell>
          <cell r="B525" t="str">
            <v>Northern: Atlantis</v>
          </cell>
          <cell r="C525">
            <v>912.10803980442802</v>
          </cell>
          <cell r="D525">
            <v>4622</v>
          </cell>
          <cell r="E525">
            <v>4622</v>
          </cell>
          <cell r="F525">
            <v>0</v>
          </cell>
          <cell r="G525">
            <v>0</v>
          </cell>
          <cell r="H525">
            <v>4622</v>
          </cell>
          <cell r="I525">
            <v>9223</v>
          </cell>
          <cell r="J525">
            <v>9354</v>
          </cell>
          <cell r="K525">
            <v>3137.0425224304699</v>
          </cell>
          <cell r="L525" t="str">
            <v>Eskom</v>
          </cell>
          <cell r="M525">
            <v>928.98190907049695</v>
          </cell>
          <cell r="N525" t="str">
            <v>no</v>
          </cell>
        </row>
        <row r="526">
          <cell r="A526">
            <v>7079</v>
          </cell>
          <cell r="B526" t="str">
            <v>Northern: Atlantis</v>
          </cell>
          <cell r="C526">
            <v>1905.5904792767001</v>
          </cell>
          <cell r="D526">
            <v>4861</v>
          </cell>
          <cell r="E526">
            <v>4861</v>
          </cell>
          <cell r="F526">
            <v>0</v>
          </cell>
          <cell r="G526">
            <v>0</v>
          </cell>
          <cell r="H526">
            <v>4861</v>
          </cell>
          <cell r="I526">
            <v>10151</v>
          </cell>
          <cell r="J526">
            <v>10282</v>
          </cell>
          <cell r="K526">
            <v>4012.1890019805301</v>
          </cell>
          <cell r="L526" t="str">
            <v>Eskom</v>
          </cell>
          <cell r="M526">
            <v>1920.0999863403699</v>
          </cell>
          <cell r="N526" t="str">
            <v>no</v>
          </cell>
        </row>
        <row r="527">
          <cell r="A527">
            <v>7102</v>
          </cell>
          <cell r="B527" t="str">
            <v>Northern: Atlantis</v>
          </cell>
          <cell r="C527">
            <v>2903.5511145912401</v>
          </cell>
          <cell r="D527">
            <v>5276</v>
          </cell>
          <cell r="E527">
            <v>5276</v>
          </cell>
          <cell r="F527">
            <v>0</v>
          </cell>
          <cell r="G527">
            <v>0</v>
          </cell>
          <cell r="H527">
            <v>5276</v>
          </cell>
          <cell r="I527">
            <v>14506</v>
          </cell>
          <cell r="J527">
            <v>15291</v>
          </cell>
          <cell r="K527">
            <v>4935.0061184957003</v>
          </cell>
          <cell r="L527" t="str">
            <v>Eskom</v>
          </cell>
          <cell r="M527">
            <v>1848.55927231226</v>
          </cell>
          <cell r="N527" t="str">
            <v>no</v>
          </cell>
        </row>
        <row r="528">
          <cell r="A528">
            <v>7648</v>
          </cell>
          <cell r="B528" t="str">
            <v>Northern: Atlantis</v>
          </cell>
          <cell r="C528">
            <v>3902.5559672191698</v>
          </cell>
          <cell r="D528">
            <v>5822</v>
          </cell>
          <cell r="E528">
            <v>5822</v>
          </cell>
          <cell r="F528">
            <v>0</v>
          </cell>
          <cell r="G528">
            <v>0</v>
          </cell>
          <cell r="H528">
            <v>5822</v>
          </cell>
          <cell r="I528">
            <v>13183</v>
          </cell>
          <cell r="J528">
            <v>14708</v>
          </cell>
          <cell r="K528">
            <v>5883.1037891122096</v>
          </cell>
          <cell r="L528" t="str">
            <v>Eskom</v>
          </cell>
          <cell r="M528">
            <v>895.69510440121701</v>
          </cell>
          <cell r="N528" t="str">
            <v>no</v>
          </cell>
        </row>
        <row r="529">
          <cell r="A529">
            <v>7076</v>
          </cell>
          <cell r="B529" t="str">
            <v>Northern: Atlantis</v>
          </cell>
          <cell r="C529">
            <v>4901.9666544573502</v>
          </cell>
          <cell r="D529">
            <v>6477</v>
          </cell>
          <cell r="E529">
            <v>6477</v>
          </cell>
          <cell r="F529">
            <v>0</v>
          </cell>
          <cell r="G529">
            <v>0</v>
          </cell>
          <cell r="H529">
            <v>6477</v>
          </cell>
          <cell r="I529">
            <v>12196</v>
          </cell>
          <cell r="J529">
            <v>13803</v>
          </cell>
          <cell r="K529">
            <v>6845.9867805337399</v>
          </cell>
          <cell r="L529" t="str">
            <v>Eskom</v>
          </cell>
          <cell r="M529">
            <v>93.681743934270003</v>
          </cell>
          <cell r="N529" t="str">
            <v>no</v>
          </cell>
        </row>
        <row r="530">
          <cell r="A530">
            <v>7407</v>
          </cell>
          <cell r="B530" t="str">
            <v>Northern: Atlantis</v>
          </cell>
          <cell r="C530">
            <v>1241.96799004489</v>
          </cell>
          <cell r="D530">
            <v>4995</v>
          </cell>
          <cell r="E530">
            <v>0</v>
          </cell>
          <cell r="F530">
            <v>4995</v>
          </cell>
          <cell r="G530">
            <v>72</v>
          </cell>
          <cell r="H530">
            <v>5967.2135623730956</v>
          </cell>
          <cell r="I530">
            <v>10175</v>
          </cell>
          <cell r="J530">
            <v>10306</v>
          </cell>
          <cell r="K530">
            <v>3777.0679358867501</v>
          </cell>
          <cell r="L530" t="str">
            <v>Eskom</v>
          </cell>
          <cell r="M530">
            <v>1226.89992770244</v>
          </cell>
          <cell r="N530" t="str">
            <v>no</v>
          </cell>
        </row>
        <row r="531">
          <cell r="A531">
            <v>7067</v>
          </cell>
          <cell r="B531" t="str">
            <v>Northern: Atlantis</v>
          </cell>
          <cell r="C531">
            <v>2155.00289718455</v>
          </cell>
          <cell r="D531">
            <v>5079</v>
          </cell>
          <cell r="E531">
            <v>1079</v>
          </cell>
          <cell r="F531">
            <v>4000</v>
          </cell>
          <cell r="G531">
            <v>53</v>
          </cell>
          <cell r="H531">
            <v>6036.2135623730956</v>
          </cell>
          <cell r="I531">
            <v>10905</v>
          </cell>
          <cell r="J531">
            <v>11035</v>
          </cell>
          <cell r="K531">
            <v>4530.2171021244003</v>
          </cell>
          <cell r="L531" t="str">
            <v>Eskom</v>
          </cell>
          <cell r="M531">
            <v>2151.9058377551401</v>
          </cell>
          <cell r="N531" t="str">
            <v>no</v>
          </cell>
        </row>
        <row r="532">
          <cell r="A532">
            <v>7804</v>
          </cell>
          <cell r="B532" t="str">
            <v>Northern: Atlantis</v>
          </cell>
          <cell r="C532">
            <v>3121.7928322282</v>
          </cell>
          <cell r="D532">
            <v>5343</v>
          </cell>
          <cell r="E532">
            <v>1000</v>
          </cell>
          <cell r="F532">
            <v>4343</v>
          </cell>
          <cell r="G532">
            <v>44</v>
          </cell>
          <cell r="H532">
            <v>6223</v>
          </cell>
          <cell r="I532">
            <v>13758</v>
          </cell>
          <cell r="J532">
            <v>15365</v>
          </cell>
          <cell r="K532">
            <v>5364.6520664770896</v>
          </cell>
          <cell r="L532" t="str">
            <v>Eskom</v>
          </cell>
          <cell r="M532">
            <v>2150.1592261658402</v>
          </cell>
          <cell r="N532" t="str">
            <v>no</v>
          </cell>
        </row>
        <row r="533">
          <cell r="A533">
            <v>7536</v>
          </cell>
          <cell r="B533" t="str">
            <v>Northern: Atlantis</v>
          </cell>
          <cell r="C533">
            <v>4104.5271944194501</v>
          </cell>
          <cell r="D533">
            <v>5551</v>
          </cell>
          <cell r="E533">
            <v>2000</v>
          </cell>
          <cell r="F533">
            <v>3551</v>
          </cell>
          <cell r="G533">
            <v>48</v>
          </cell>
          <cell r="H533">
            <v>6482.2135623730956</v>
          </cell>
          <cell r="I533">
            <v>12654</v>
          </cell>
          <cell r="J533">
            <v>14261</v>
          </cell>
          <cell r="K533">
            <v>6097.3393596389697</v>
          </cell>
          <cell r="L533" t="str">
            <v>CCT</v>
          </cell>
          <cell r="M533">
            <v>1197.9214600498599</v>
          </cell>
          <cell r="N533" t="str">
            <v>no</v>
          </cell>
        </row>
        <row r="534">
          <cell r="A534">
            <v>7378</v>
          </cell>
          <cell r="B534" t="str">
            <v>Northern: Atlantis</v>
          </cell>
          <cell r="C534">
            <v>5093.9863068137702</v>
          </cell>
          <cell r="D534">
            <v>5906</v>
          </cell>
          <cell r="E534">
            <v>1000</v>
          </cell>
          <cell r="F534">
            <v>4906</v>
          </cell>
          <cell r="G534">
            <v>39</v>
          </cell>
          <cell r="H534">
            <v>6686</v>
          </cell>
          <cell r="I534">
            <v>11321</v>
          </cell>
          <cell r="J534">
            <v>12929</v>
          </cell>
          <cell r="K534">
            <v>6479.2311016692202</v>
          </cell>
          <cell r="L534" t="str">
            <v>CCT</v>
          </cell>
          <cell r="M534">
            <v>221.26108469323299</v>
          </cell>
          <cell r="N534" t="str">
            <v>no</v>
          </cell>
        </row>
        <row r="535">
          <cell r="A535">
            <v>7568</v>
          </cell>
          <cell r="B535" t="str">
            <v>Northern: Atlantis</v>
          </cell>
          <cell r="C535">
            <v>5898.3362613891204</v>
          </cell>
          <cell r="D535">
            <v>5766</v>
          </cell>
          <cell r="E535">
            <v>5766</v>
          </cell>
          <cell r="F535">
            <v>0</v>
          </cell>
          <cell r="G535">
            <v>0</v>
          </cell>
          <cell r="H535">
            <v>5766</v>
          </cell>
          <cell r="I535">
            <v>12152</v>
          </cell>
          <cell r="J535">
            <v>12283</v>
          </cell>
          <cell r="K535">
            <v>6120.0246605784496</v>
          </cell>
          <cell r="L535" t="str">
            <v>Eskom</v>
          </cell>
          <cell r="M535">
            <v>1283.1452777322299</v>
          </cell>
          <cell r="N535" t="str">
            <v>no</v>
          </cell>
        </row>
        <row r="536">
          <cell r="A536">
            <v>7178</v>
          </cell>
          <cell r="B536" t="str">
            <v>Northern: Atlantis</v>
          </cell>
          <cell r="C536">
            <v>6897.8135420107401</v>
          </cell>
          <cell r="D536">
            <v>6304</v>
          </cell>
          <cell r="E536">
            <v>3304</v>
          </cell>
          <cell r="F536">
            <v>3000</v>
          </cell>
          <cell r="G536">
            <v>75</v>
          </cell>
          <cell r="H536">
            <v>6981.2135623730956</v>
          </cell>
          <cell r="I536">
            <v>15038</v>
          </cell>
          <cell r="J536">
            <v>15169</v>
          </cell>
          <cell r="K536">
            <v>6951.3408528932996</v>
          </cell>
          <cell r="L536" t="str">
            <v>Eskom</v>
          </cell>
          <cell r="M536">
            <v>1669.4144796374801</v>
          </cell>
          <cell r="N536" t="str">
            <v>no</v>
          </cell>
        </row>
        <row r="537">
          <cell r="A537">
            <v>7493</v>
          </cell>
          <cell r="B537" t="str">
            <v>Northern: Atlantis</v>
          </cell>
          <cell r="C537">
            <v>7850.7505625833301</v>
          </cell>
          <cell r="D537">
            <v>5415</v>
          </cell>
          <cell r="E537">
            <v>3415</v>
          </cell>
          <cell r="F537">
            <v>2000</v>
          </cell>
          <cell r="G537">
            <v>53</v>
          </cell>
          <cell r="H537">
            <v>6403.2135623730956</v>
          </cell>
          <cell r="I537">
            <v>14187</v>
          </cell>
          <cell r="J537">
            <v>14319</v>
          </cell>
          <cell r="K537">
            <v>7822.2488749731301</v>
          </cell>
          <cell r="L537" t="str">
            <v>Eskom</v>
          </cell>
          <cell r="M537">
            <v>695.39549497010205</v>
          </cell>
          <cell r="N537" t="str">
            <v>no</v>
          </cell>
        </row>
        <row r="538">
          <cell r="A538">
            <v>7197</v>
          </cell>
          <cell r="B538" t="str">
            <v>Northern: Atlantis</v>
          </cell>
          <cell r="C538">
            <v>8168.3653445517102</v>
          </cell>
          <cell r="D538">
            <v>4573</v>
          </cell>
          <cell r="E538">
            <v>2573</v>
          </cell>
          <cell r="F538">
            <v>2000</v>
          </cell>
          <cell r="G538">
            <v>49</v>
          </cell>
          <cell r="H538">
            <v>5278.2135623730956</v>
          </cell>
          <cell r="I538">
            <v>14015</v>
          </cell>
          <cell r="J538">
            <v>14145</v>
          </cell>
          <cell r="K538">
            <v>8720.8953251849798</v>
          </cell>
          <cell r="L538" t="str">
            <v>Eskom</v>
          </cell>
          <cell r="M538">
            <v>261.75997328393902</v>
          </cell>
          <cell r="N538" t="str">
            <v>no</v>
          </cell>
        </row>
        <row r="539">
          <cell r="A539">
            <v>7431</v>
          </cell>
          <cell r="B539" t="str">
            <v>Northern: Atlantis</v>
          </cell>
          <cell r="C539">
            <v>8591.28048722331</v>
          </cell>
          <cell r="D539">
            <v>3807</v>
          </cell>
          <cell r="E539">
            <v>2807</v>
          </cell>
          <cell r="F539">
            <v>1000</v>
          </cell>
          <cell r="G539">
            <v>13</v>
          </cell>
          <cell r="H539">
            <v>3807.2135623730951</v>
          </cell>
          <cell r="I539">
            <v>15322</v>
          </cell>
          <cell r="J539">
            <v>15453</v>
          </cell>
          <cell r="K539">
            <v>9639.5255633017496</v>
          </cell>
          <cell r="L539" t="str">
            <v>Eskom</v>
          </cell>
          <cell r="M539">
            <v>1233.5916446834301</v>
          </cell>
          <cell r="N539" t="str">
            <v>no</v>
          </cell>
        </row>
        <row r="540">
          <cell r="A540">
            <v>7586</v>
          </cell>
          <cell r="B540" t="str">
            <v>Northern: Atlantis</v>
          </cell>
          <cell r="C540">
            <v>5889.4102692991401</v>
          </cell>
          <cell r="D540">
            <v>6124</v>
          </cell>
          <cell r="E540">
            <v>6000</v>
          </cell>
          <cell r="F540">
            <v>124</v>
          </cell>
          <cell r="G540">
            <v>4</v>
          </cell>
          <cell r="H540">
            <v>6204</v>
          </cell>
          <cell r="I540">
            <v>13116</v>
          </cell>
          <cell r="J540">
            <v>13247</v>
          </cell>
          <cell r="K540">
            <v>6760.0645300041297</v>
          </cell>
          <cell r="L540" t="str">
            <v>Eskom</v>
          </cell>
          <cell r="M540">
            <v>1328.7228708282901</v>
          </cell>
          <cell r="N540" t="str">
            <v>no</v>
          </cell>
        </row>
        <row r="541">
          <cell r="A541">
            <v>7046</v>
          </cell>
          <cell r="B541" t="str">
            <v>Northern: Atlantis</v>
          </cell>
          <cell r="C541">
            <v>6889.0700626461803</v>
          </cell>
          <cell r="D541">
            <v>5948</v>
          </cell>
          <cell r="E541">
            <v>2948</v>
          </cell>
          <cell r="F541">
            <v>3000</v>
          </cell>
          <cell r="G541">
            <v>28</v>
          </cell>
          <cell r="H541">
            <v>6508</v>
          </cell>
          <cell r="I541">
            <v>16198</v>
          </cell>
          <cell r="J541">
            <v>16329</v>
          </cell>
          <cell r="K541">
            <v>7520.9647158349999</v>
          </cell>
          <cell r="L541" t="str">
            <v>Eskom</v>
          </cell>
          <cell r="M541">
            <v>1890.0678311511599</v>
          </cell>
          <cell r="N541" t="str">
            <v>no</v>
          </cell>
        </row>
        <row r="542">
          <cell r="A542">
            <v>7637</v>
          </cell>
          <cell r="B542" t="str">
            <v>Northern: Atlantis</v>
          </cell>
          <cell r="C542">
            <v>7888.8160922833904</v>
          </cell>
          <cell r="D542">
            <v>4997</v>
          </cell>
          <cell r="E542">
            <v>2997</v>
          </cell>
          <cell r="F542">
            <v>2000</v>
          </cell>
          <cell r="G542">
            <v>34</v>
          </cell>
          <cell r="H542">
            <v>5323.2135623730956</v>
          </cell>
          <cell r="I542">
            <v>15391</v>
          </cell>
          <cell r="J542">
            <v>15522</v>
          </cell>
          <cell r="K542">
            <v>8332.5475135608995</v>
          </cell>
          <cell r="L542" t="str">
            <v>Eskom</v>
          </cell>
          <cell r="M542">
            <v>917.10513589585003</v>
          </cell>
          <cell r="N542" t="str">
            <v>no</v>
          </cell>
        </row>
        <row r="543">
          <cell r="A543">
            <v>7259</v>
          </cell>
          <cell r="B543" t="str">
            <v>Northern: Atlantis</v>
          </cell>
          <cell r="C543">
            <v>9103.9667403590993</v>
          </cell>
          <cell r="D543">
            <v>4069</v>
          </cell>
          <cell r="E543">
            <v>2069</v>
          </cell>
          <cell r="F543">
            <v>2000</v>
          </cell>
          <cell r="G543">
            <v>46</v>
          </cell>
          <cell r="H543">
            <v>4205.2135623730956</v>
          </cell>
          <cell r="I543">
            <v>14810</v>
          </cell>
          <cell r="J543">
            <v>14941</v>
          </cell>
          <cell r="K543">
            <v>9181.3825689034802</v>
          </cell>
          <cell r="L543" t="str">
            <v>Eskom</v>
          </cell>
          <cell r="M543">
            <v>59.984383821238197</v>
          </cell>
          <cell r="N543" t="str">
            <v>no</v>
          </cell>
        </row>
        <row r="544">
          <cell r="A544">
            <v>7330</v>
          </cell>
          <cell r="B544" t="str">
            <v>Northern: Atlantis</v>
          </cell>
          <cell r="C544">
            <v>9485.2579520873005</v>
          </cell>
          <cell r="D544">
            <v>3184</v>
          </cell>
          <cell r="E544">
            <v>2184</v>
          </cell>
          <cell r="F544">
            <v>1000</v>
          </cell>
          <cell r="G544">
            <v>34</v>
          </cell>
          <cell r="H544">
            <v>3251.2135623730951</v>
          </cell>
          <cell r="I544">
            <v>16116</v>
          </cell>
          <cell r="J544">
            <v>16247</v>
          </cell>
          <cell r="K544">
            <v>10058.0427365009</v>
          </cell>
          <cell r="L544" t="str">
            <v>Eskom</v>
          </cell>
          <cell r="M544">
            <v>1013.54737967967</v>
          </cell>
          <cell r="N544" t="str">
            <v>no</v>
          </cell>
        </row>
        <row r="545">
          <cell r="A545">
            <v>7466</v>
          </cell>
          <cell r="B545" t="str">
            <v>Northern: Atlantis</v>
          </cell>
          <cell r="C545">
            <v>5881.1370166390097</v>
          </cell>
          <cell r="D545">
            <v>6615</v>
          </cell>
          <cell r="E545">
            <v>6615</v>
          </cell>
          <cell r="F545">
            <v>0</v>
          </cell>
          <cell r="G545">
            <v>0</v>
          </cell>
          <cell r="H545">
            <v>6615</v>
          </cell>
          <cell r="I545">
            <v>14163</v>
          </cell>
          <cell r="J545">
            <v>14550</v>
          </cell>
          <cell r="K545">
            <v>7479.4547298216503</v>
          </cell>
          <cell r="L545" t="str">
            <v>Eskom</v>
          </cell>
          <cell r="M545">
            <v>1306.8714247268899</v>
          </cell>
          <cell r="N545" t="str">
            <v>no</v>
          </cell>
        </row>
        <row r="546">
          <cell r="A546">
            <v>7192</v>
          </cell>
          <cell r="B546" t="str">
            <v>Northern: Atlantis</v>
          </cell>
          <cell r="C546">
            <v>6880.7960016552897</v>
          </cell>
          <cell r="D546">
            <v>5747</v>
          </cell>
          <cell r="E546">
            <v>3747</v>
          </cell>
          <cell r="F546">
            <v>2000</v>
          </cell>
          <cell r="G546">
            <v>38</v>
          </cell>
          <cell r="H546">
            <v>6272.2135623730956</v>
          </cell>
          <cell r="I546">
            <v>17386</v>
          </cell>
          <cell r="J546">
            <v>17516</v>
          </cell>
          <cell r="K546">
            <v>8173.6577407221102</v>
          </cell>
          <cell r="L546" t="str">
            <v>Eskom</v>
          </cell>
          <cell r="M546">
            <v>2111.7423706317099</v>
          </cell>
          <cell r="N546" t="str">
            <v>no</v>
          </cell>
        </row>
        <row r="547">
          <cell r="A547">
            <v>7583</v>
          </cell>
          <cell r="B547" t="str">
            <v>Northern: Atlantis</v>
          </cell>
          <cell r="C547">
            <v>7880.5415185892498</v>
          </cell>
          <cell r="D547">
            <v>4756</v>
          </cell>
          <cell r="E547">
            <v>3756</v>
          </cell>
          <cell r="F547">
            <v>1000</v>
          </cell>
          <cell r="G547">
            <v>24</v>
          </cell>
          <cell r="H547">
            <v>5135.2135623730956</v>
          </cell>
          <cell r="I547">
            <v>16715</v>
          </cell>
          <cell r="J547">
            <v>16846</v>
          </cell>
          <cell r="K547">
            <v>8926.0920156237098</v>
          </cell>
          <cell r="L547" t="str">
            <v>Eskom</v>
          </cell>
          <cell r="M547">
            <v>1138.9485745511299</v>
          </cell>
          <cell r="N547" t="str">
            <v>no</v>
          </cell>
        </row>
        <row r="548">
          <cell r="A548">
            <v>7705</v>
          </cell>
          <cell r="B548" t="str">
            <v>Northern: Atlantis</v>
          </cell>
          <cell r="C548">
            <v>8880.3443423057997</v>
          </cell>
          <cell r="D548">
            <v>3769</v>
          </cell>
          <cell r="E548">
            <v>2769</v>
          </cell>
          <cell r="F548">
            <v>1000</v>
          </cell>
          <cell r="G548">
            <v>7</v>
          </cell>
          <cell r="H548">
            <v>3909</v>
          </cell>
          <cell r="I548">
            <v>15896</v>
          </cell>
          <cell r="J548">
            <v>16027</v>
          </cell>
          <cell r="K548">
            <v>9723.2482474837707</v>
          </cell>
          <cell r="L548" t="str">
            <v>Eskom</v>
          </cell>
          <cell r="M548">
            <v>161.901896119117</v>
          </cell>
          <cell r="N548" t="str">
            <v>no</v>
          </cell>
        </row>
        <row r="549">
          <cell r="A549">
            <v>7496</v>
          </cell>
          <cell r="B549" t="str">
            <v>Northern: Atlantis</v>
          </cell>
          <cell r="C549">
            <v>9880.1870757357701</v>
          </cell>
          <cell r="D549">
            <v>2791</v>
          </cell>
          <cell r="E549">
            <v>2791</v>
          </cell>
          <cell r="F549">
            <v>0</v>
          </cell>
          <cell r="G549">
            <v>0</v>
          </cell>
          <cell r="H549">
            <v>2791</v>
          </cell>
          <cell r="I549">
            <v>16794</v>
          </cell>
          <cell r="J549">
            <v>16925</v>
          </cell>
          <cell r="K549">
            <v>10554.998545471801</v>
          </cell>
          <cell r="L549" t="str">
            <v>Eskom</v>
          </cell>
          <cell r="M549">
            <v>787.75569822374905</v>
          </cell>
          <cell r="N549" t="str">
            <v>no</v>
          </cell>
        </row>
        <row r="550">
          <cell r="A550">
            <v>7355</v>
          </cell>
          <cell r="B550" t="str">
            <v>Northern: Atlantis</v>
          </cell>
          <cell r="C550">
            <v>5889.3055209893</v>
          </cell>
          <cell r="D550">
            <v>6715</v>
          </cell>
          <cell r="E550">
            <v>4715</v>
          </cell>
          <cell r="F550">
            <v>2000</v>
          </cell>
          <cell r="G550">
            <v>13</v>
          </cell>
          <cell r="H550">
            <v>6975</v>
          </cell>
          <cell r="I550">
            <v>12628</v>
          </cell>
          <cell r="J550">
            <v>14235</v>
          </cell>
          <cell r="K550">
            <v>7818.1941525469201</v>
          </cell>
          <cell r="L550" t="str">
            <v>Eskom</v>
          </cell>
          <cell r="M550">
            <v>1020.09053194342</v>
          </cell>
          <cell r="N550" t="str">
            <v>no</v>
          </cell>
        </row>
        <row r="551">
          <cell r="A551">
            <v>7253</v>
          </cell>
          <cell r="B551" t="str">
            <v>Northern: Atlantis</v>
          </cell>
          <cell r="C551">
            <v>6887.7221581208096</v>
          </cell>
          <cell r="D551">
            <v>5716</v>
          </cell>
          <cell r="E551">
            <v>4716</v>
          </cell>
          <cell r="F551">
            <v>1000</v>
          </cell>
          <cell r="G551">
            <v>8</v>
          </cell>
          <cell r="H551">
            <v>5876</v>
          </cell>
          <cell r="I551">
            <v>14970</v>
          </cell>
          <cell r="J551">
            <v>16578</v>
          </cell>
          <cell r="K551">
            <v>8376.9186627494801</v>
          </cell>
          <cell r="L551" t="str">
            <v>CCT</v>
          </cell>
          <cell r="M551">
            <v>1597.3917737736199</v>
          </cell>
          <cell r="N551" t="str">
            <v>no</v>
          </cell>
        </row>
        <row r="552">
          <cell r="A552">
            <v>7212</v>
          </cell>
          <cell r="B552" t="str">
            <v>Northern: Atlantis</v>
          </cell>
          <cell r="C552">
            <v>7886.5400231839203</v>
          </cell>
          <cell r="D552">
            <v>4718</v>
          </cell>
          <cell r="E552">
            <v>3718</v>
          </cell>
          <cell r="F552">
            <v>1000</v>
          </cell>
          <cell r="G552">
            <v>7</v>
          </cell>
          <cell r="H552">
            <v>4858</v>
          </cell>
          <cell r="I552">
            <v>15143</v>
          </cell>
          <cell r="J552">
            <v>16750</v>
          </cell>
          <cell r="K552">
            <v>8998.6473811487595</v>
          </cell>
          <cell r="L552" t="str">
            <v>CCT</v>
          </cell>
          <cell r="M552">
            <v>1014.6901469729499</v>
          </cell>
          <cell r="N552" t="str">
            <v>no</v>
          </cell>
        </row>
        <row r="553">
          <cell r="A553">
            <v>7811</v>
          </cell>
          <cell r="B553" t="str">
            <v>Northern: Atlantis</v>
          </cell>
          <cell r="C553">
            <v>8939.4415212884796</v>
          </cell>
          <cell r="D553">
            <v>3721</v>
          </cell>
          <cell r="E553">
            <v>3721</v>
          </cell>
          <cell r="F553">
            <v>0</v>
          </cell>
          <cell r="G553">
            <v>0</v>
          </cell>
          <cell r="H553">
            <v>3721</v>
          </cell>
          <cell r="I553">
            <v>15340</v>
          </cell>
          <cell r="J553">
            <v>16946</v>
          </cell>
          <cell r="K553">
            <v>9683.9322126959505</v>
          </cell>
          <cell r="L553" t="str">
            <v>CCT</v>
          </cell>
          <cell r="M553">
            <v>458.63963958258699</v>
          </cell>
          <cell r="N553" t="str">
            <v>no</v>
          </cell>
        </row>
        <row r="554">
          <cell r="A554">
            <v>7630</v>
          </cell>
          <cell r="B554" t="str">
            <v>Northern: Atlantis</v>
          </cell>
          <cell r="C554">
            <v>9442.5259714566291</v>
          </cell>
          <cell r="D554">
            <v>2727</v>
          </cell>
          <cell r="E554">
            <v>2727</v>
          </cell>
          <cell r="F554">
            <v>0</v>
          </cell>
          <cell r="G554">
            <v>0</v>
          </cell>
          <cell r="H554">
            <v>2727</v>
          </cell>
          <cell r="I554">
            <v>15700</v>
          </cell>
          <cell r="J554">
            <v>17307</v>
          </cell>
          <cell r="K554">
            <v>10420.2414325113</v>
          </cell>
          <cell r="L554" t="str">
            <v>CCT</v>
          </cell>
          <cell r="M554">
            <v>96.402100780503304</v>
          </cell>
          <cell r="N554" t="str">
            <v>no</v>
          </cell>
        </row>
        <row r="555">
          <cell r="A555">
            <v>7124</v>
          </cell>
          <cell r="B555" t="str">
            <v>Northern: Atlantis</v>
          </cell>
          <cell r="C555">
            <v>6086.8916123242598</v>
          </cell>
          <cell r="D555">
            <v>6399</v>
          </cell>
          <cell r="E555">
            <v>3000</v>
          </cell>
          <cell r="F555">
            <v>3399</v>
          </cell>
          <cell r="G555">
            <v>40</v>
          </cell>
          <cell r="H555">
            <v>7199</v>
          </cell>
          <cell r="I555">
            <v>11655</v>
          </cell>
          <cell r="J555">
            <v>13261</v>
          </cell>
          <cell r="K555">
            <v>6984.5060006397598</v>
          </cell>
          <cell r="L555" t="str">
            <v>CCT</v>
          </cell>
          <cell r="M555">
            <v>785.89080318857702</v>
          </cell>
          <cell r="N555" t="str">
            <v>no</v>
          </cell>
        </row>
        <row r="556">
          <cell r="A556">
            <v>7044</v>
          </cell>
          <cell r="B556" t="str">
            <v>Northern: Atlantis</v>
          </cell>
          <cell r="C556">
            <v>7081.7937352241897</v>
          </cell>
          <cell r="D556">
            <v>5859</v>
          </cell>
          <cell r="E556">
            <v>3859</v>
          </cell>
          <cell r="F556">
            <v>2000</v>
          </cell>
          <cell r="G556">
            <v>9</v>
          </cell>
          <cell r="H556">
            <v>6039</v>
          </cell>
          <cell r="I556">
            <v>13347</v>
          </cell>
          <cell r="J556">
            <v>14954</v>
          </cell>
          <cell r="K556">
            <v>7588.5579973409904</v>
          </cell>
          <cell r="L556" t="str">
            <v>CCT</v>
          </cell>
          <cell r="M556">
            <v>772.91679364290803</v>
          </cell>
          <cell r="N556" t="str">
            <v>no</v>
          </cell>
        </row>
        <row r="557">
          <cell r="A557">
            <v>7038</v>
          </cell>
          <cell r="B557" t="str">
            <v>Northern: Atlantis</v>
          </cell>
          <cell r="C557">
            <v>7602.8334652907697</v>
          </cell>
          <cell r="D557">
            <v>4890</v>
          </cell>
          <cell r="E557">
            <v>2890</v>
          </cell>
          <cell r="F557">
            <v>2000</v>
          </cell>
          <cell r="G557">
            <v>14</v>
          </cell>
          <cell r="H557">
            <v>5135.2135623730956</v>
          </cell>
          <cell r="I557">
            <v>13629</v>
          </cell>
          <cell r="J557">
            <v>15236</v>
          </cell>
          <cell r="K557">
            <v>8269.7703043641304</v>
          </cell>
          <cell r="L557" t="str">
            <v>CCT</v>
          </cell>
          <cell r="M557">
            <v>196.86200218389899</v>
          </cell>
          <cell r="N557" t="str">
            <v>no</v>
          </cell>
        </row>
        <row r="558">
          <cell r="A558">
            <v>7243</v>
          </cell>
          <cell r="B558" t="str">
            <v>Northern: Atlantis</v>
          </cell>
          <cell r="C558">
            <v>8065.4050554291298</v>
          </cell>
          <cell r="D558">
            <v>3936</v>
          </cell>
          <cell r="E558">
            <v>2936</v>
          </cell>
          <cell r="F558">
            <v>1000</v>
          </cell>
          <cell r="G558">
            <v>12</v>
          </cell>
          <cell r="H558">
            <v>4141.2135623730956</v>
          </cell>
          <cell r="I558">
            <v>14756</v>
          </cell>
          <cell r="J558">
            <v>16363</v>
          </cell>
          <cell r="K558">
            <v>9010.6597592394701</v>
          </cell>
          <cell r="L558" t="str">
            <v>CCT</v>
          </cell>
          <cell r="M558">
            <v>394.915474879915</v>
          </cell>
          <cell r="N558" t="str">
            <v>no</v>
          </cell>
        </row>
        <row r="559">
          <cell r="A559">
            <v>7455</v>
          </cell>
          <cell r="B559" t="str">
            <v>Northern: Atlantis</v>
          </cell>
          <cell r="C559">
            <v>8619.6543270155798</v>
          </cell>
          <cell r="D559">
            <v>3013</v>
          </cell>
          <cell r="E559">
            <v>2013</v>
          </cell>
          <cell r="F559">
            <v>1000</v>
          </cell>
          <cell r="G559">
            <v>0</v>
          </cell>
          <cell r="H559">
            <v>3013</v>
          </cell>
          <cell r="I559">
            <v>16256</v>
          </cell>
          <cell r="J559">
            <v>17863</v>
          </cell>
          <cell r="K559">
            <v>9734.94530735845</v>
          </cell>
          <cell r="L559" t="str">
            <v>CCT</v>
          </cell>
          <cell r="M559">
            <v>87.346918632455001</v>
          </cell>
          <cell r="N559" t="str">
            <v>no</v>
          </cell>
        </row>
        <row r="560">
          <cell r="A560">
            <v>7480</v>
          </cell>
          <cell r="B560" t="str">
            <v>Northern: Atlantis</v>
          </cell>
          <cell r="C560">
            <v>9104.8343433647697</v>
          </cell>
          <cell r="D560">
            <v>3175</v>
          </cell>
          <cell r="E560">
            <v>2175</v>
          </cell>
          <cell r="F560">
            <v>1000</v>
          </cell>
          <cell r="G560">
            <v>3</v>
          </cell>
          <cell r="H560">
            <v>3234.2135623730951</v>
          </cell>
          <cell r="I560">
            <v>16659</v>
          </cell>
          <cell r="J560">
            <v>21668</v>
          </cell>
          <cell r="K560">
            <v>10572.931991654999</v>
          </cell>
          <cell r="L560" t="str">
            <v>Eskom</v>
          </cell>
          <cell r="M560">
            <v>1644.43436694451</v>
          </cell>
          <cell r="N560" t="str">
            <v>no</v>
          </cell>
        </row>
        <row r="561">
          <cell r="A561">
            <v>7502</v>
          </cell>
          <cell r="B561" t="str">
            <v>Northern: Atlantis</v>
          </cell>
          <cell r="C561">
            <v>9694.6333830622498</v>
          </cell>
          <cell r="D561">
            <v>2769</v>
          </cell>
          <cell r="E561">
            <v>2769</v>
          </cell>
          <cell r="F561">
            <v>0</v>
          </cell>
          <cell r="G561">
            <v>0</v>
          </cell>
          <cell r="H561">
            <v>2769</v>
          </cell>
          <cell r="I561">
            <v>16445</v>
          </cell>
          <cell r="J561">
            <v>21454</v>
          </cell>
          <cell r="K561">
            <v>11517.5226814049</v>
          </cell>
          <cell r="L561" t="str">
            <v>Eskom</v>
          </cell>
          <cell r="M561">
            <v>794.28821659341497</v>
          </cell>
          <cell r="N561" t="str">
            <v>no</v>
          </cell>
        </row>
        <row r="562">
          <cell r="A562">
            <v>7506</v>
          </cell>
          <cell r="B562" t="str">
            <v>Northern: Atlantis</v>
          </cell>
          <cell r="C562">
            <v>10807.0262090876</v>
          </cell>
          <cell r="D562">
            <v>2693</v>
          </cell>
          <cell r="E562">
            <v>1693</v>
          </cell>
          <cell r="F562">
            <v>1000</v>
          </cell>
          <cell r="G562">
            <v>7</v>
          </cell>
          <cell r="H562">
            <v>2833</v>
          </cell>
          <cell r="I562">
            <v>16109</v>
          </cell>
          <cell r="J562">
            <v>21117</v>
          </cell>
          <cell r="K562">
            <v>12470.756446794299</v>
          </cell>
          <cell r="L562" t="str">
            <v>Eskom</v>
          </cell>
          <cell r="M562">
            <v>125.824722144519</v>
          </cell>
          <cell r="N562" t="str">
            <v>no</v>
          </cell>
        </row>
        <row r="563">
          <cell r="A563">
            <v>7262</v>
          </cell>
          <cell r="B563" t="str">
            <v>Northern: Atlantis</v>
          </cell>
          <cell r="C563">
            <v>10153.2943161731</v>
          </cell>
          <cell r="D563">
            <v>2972</v>
          </cell>
          <cell r="E563">
            <v>1000</v>
          </cell>
          <cell r="F563">
            <v>1972</v>
          </cell>
          <cell r="G563">
            <v>7</v>
          </cell>
          <cell r="H563">
            <v>3112</v>
          </cell>
          <cell r="I563">
            <v>19355</v>
          </cell>
          <cell r="J563">
            <v>21278</v>
          </cell>
          <cell r="K563">
            <v>13430.7931322207</v>
          </cell>
          <cell r="L563" t="str">
            <v>Eskom</v>
          </cell>
          <cell r="M563">
            <v>685.51597091097506</v>
          </cell>
          <cell r="N563" t="str">
            <v>no</v>
          </cell>
        </row>
        <row r="564">
          <cell r="A564">
            <v>7333</v>
          </cell>
          <cell r="B564" t="str">
            <v>Northern: Atlantis</v>
          </cell>
          <cell r="C564">
            <v>9559.6524758831602</v>
          </cell>
          <cell r="D564">
            <v>3524</v>
          </cell>
          <cell r="E564">
            <v>1000</v>
          </cell>
          <cell r="F564">
            <v>2524</v>
          </cell>
          <cell r="G564">
            <v>27</v>
          </cell>
          <cell r="H564">
            <v>3791.2135623730951</v>
          </cell>
          <cell r="I564">
            <v>19916</v>
          </cell>
          <cell r="J564">
            <v>20851</v>
          </cell>
          <cell r="K564">
            <v>13294.2624907644</v>
          </cell>
          <cell r="L564" t="str">
            <v>Eskom</v>
          </cell>
          <cell r="M564">
            <v>753.04215308985397</v>
          </cell>
          <cell r="N564" t="str">
            <v>no</v>
          </cell>
        </row>
        <row r="565">
          <cell r="A565">
            <v>7305</v>
          </cell>
          <cell r="B565" t="str">
            <v>Northern: Atlantis</v>
          </cell>
          <cell r="C565">
            <v>9952.7898816164106</v>
          </cell>
          <cell r="D565">
            <v>2393</v>
          </cell>
          <cell r="E565">
            <v>2393</v>
          </cell>
          <cell r="F565">
            <v>0</v>
          </cell>
          <cell r="G565">
            <v>0</v>
          </cell>
          <cell r="H565">
            <v>2393</v>
          </cell>
          <cell r="I565">
            <v>19362</v>
          </cell>
          <cell r="J565">
            <v>20969</v>
          </cell>
          <cell r="K565">
            <v>10955.8505604948</v>
          </cell>
          <cell r="L565" t="str">
            <v>Eskom</v>
          </cell>
          <cell r="M565">
            <v>1734.2775292046499</v>
          </cell>
          <cell r="N565" t="str">
            <v>no</v>
          </cell>
        </row>
        <row r="566">
          <cell r="A566">
            <v>7812</v>
          </cell>
          <cell r="B566" t="str">
            <v>Northern: Atlantis</v>
          </cell>
          <cell r="C566">
            <v>10495.043327184299</v>
          </cell>
          <cell r="D566">
            <v>1820</v>
          </cell>
          <cell r="E566">
            <v>1820</v>
          </cell>
          <cell r="F566">
            <v>0</v>
          </cell>
          <cell r="G566">
            <v>0</v>
          </cell>
          <cell r="H566">
            <v>1820</v>
          </cell>
          <cell r="I566">
            <v>19857</v>
          </cell>
          <cell r="J566">
            <v>21467</v>
          </cell>
          <cell r="K566">
            <v>11870.008395970401</v>
          </cell>
          <cell r="L566" t="str">
            <v>Eskom</v>
          </cell>
          <cell r="M566">
            <v>1046.24682689205</v>
          </cell>
          <cell r="N566" t="str">
            <v>no</v>
          </cell>
        </row>
        <row r="567">
          <cell r="A567">
            <v>7403</v>
          </cell>
          <cell r="B567" t="str">
            <v>Northern: Atlantis</v>
          </cell>
          <cell r="C567">
            <v>11560.0596231906</v>
          </cell>
          <cell r="D567">
            <v>1702</v>
          </cell>
          <cell r="E567">
            <v>702</v>
          </cell>
          <cell r="F567">
            <v>1000</v>
          </cell>
          <cell r="G567">
            <v>6</v>
          </cell>
          <cell r="H567">
            <v>1822</v>
          </cell>
          <cell r="I567">
            <v>17263</v>
          </cell>
          <cell r="J567">
            <v>22272</v>
          </cell>
          <cell r="K567">
            <v>12797.012813895</v>
          </cell>
          <cell r="L567" t="str">
            <v>Eskom</v>
          </cell>
          <cell r="M567">
            <v>480.39209675708099</v>
          </cell>
          <cell r="N567" t="str">
            <v>no</v>
          </cell>
        </row>
        <row r="568">
          <cell r="A568">
            <v>7711</v>
          </cell>
          <cell r="B568" t="str">
            <v>Northern: Atlantis</v>
          </cell>
          <cell r="C568">
            <v>10951.371990698201</v>
          </cell>
          <cell r="D568">
            <v>2117</v>
          </cell>
          <cell r="E568">
            <v>1000</v>
          </cell>
          <cell r="F568">
            <v>1117</v>
          </cell>
          <cell r="G568">
            <v>13</v>
          </cell>
          <cell r="H568">
            <v>2271.2135623730951</v>
          </cell>
          <cell r="I568">
            <v>18184</v>
          </cell>
          <cell r="J568">
            <v>21229</v>
          </cell>
          <cell r="K568">
            <v>12688.065478611499</v>
          </cell>
          <cell r="L568" t="str">
            <v>CCT</v>
          </cell>
          <cell r="M568">
            <v>75.851661433347005</v>
          </cell>
          <cell r="N568" t="str">
            <v>no</v>
          </cell>
        </row>
        <row r="569">
          <cell r="A569">
            <v>7513</v>
          </cell>
          <cell r="B569" t="str">
            <v>Northern: Atlantis</v>
          </cell>
          <cell r="C569">
            <v>10403.3705339892</v>
          </cell>
          <cell r="D569">
            <v>2840</v>
          </cell>
          <cell r="E569">
            <v>1000</v>
          </cell>
          <cell r="F569">
            <v>1840</v>
          </cell>
          <cell r="G569">
            <v>22</v>
          </cell>
          <cell r="H569">
            <v>3280</v>
          </cell>
          <cell r="I569">
            <v>19604</v>
          </cell>
          <cell r="J569">
            <v>20033</v>
          </cell>
          <cell r="K569">
            <v>12500.127662614899</v>
          </cell>
          <cell r="L569" t="str">
            <v>CCT</v>
          </cell>
          <cell r="M569">
            <v>187.766031876076</v>
          </cell>
          <cell r="N569" t="str">
            <v>no</v>
          </cell>
        </row>
        <row r="570">
          <cell r="A570">
            <v>7436</v>
          </cell>
          <cell r="B570" t="str">
            <v>Northern: Atlantis</v>
          </cell>
          <cell r="C570">
            <v>12348.2039787752</v>
          </cell>
          <cell r="D570">
            <v>737</v>
          </cell>
          <cell r="E570">
            <v>0</v>
          </cell>
          <cell r="F570">
            <v>737</v>
          </cell>
          <cell r="G570">
            <v>6</v>
          </cell>
          <cell r="H570">
            <v>857</v>
          </cell>
          <cell r="I570">
            <v>19116</v>
          </cell>
          <cell r="J570">
            <v>20849</v>
          </cell>
          <cell r="K570">
            <v>12000.040049466301</v>
          </cell>
          <cell r="L570" t="str">
            <v>CCT</v>
          </cell>
          <cell r="M570">
            <v>367.44148710258401</v>
          </cell>
          <cell r="N570" t="str">
            <v>no</v>
          </cell>
        </row>
        <row r="571">
          <cell r="A571">
            <v>7891</v>
          </cell>
          <cell r="B571" t="str">
            <v>Northern: Atlantis</v>
          </cell>
          <cell r="C571">
            <v>11780.3103307326</v>
          </cell>
          <cell r="D571">
            <v>1459</v>
          </cell>
          <cell r="E571">
            <v>0</v>
          </cell>
          <cell r="F571">
            <v>1459</v>
          </cell>
          <cell r="G571">
            <v>28</v>
          </cell>
          <cell r="H571">
            <v>1850.2135623730951</v>
          </cell>
          <cell r="I571">
            <v>18469</v>
          </cell>
          <cell r="J571">
            <v>22376</v>
          </cell>
          <cell r="K571">
            <v>11716.1063147717</v>
          </cell>
          <cell r="L571" t="str">
            <v>CCT</v>
          </cell>
          <cell r="M571">
            <v>94.703372580529106</v>
          </cell>
          <cell r="N571" t="str">
            <v>no</v>
          </cell>
        </row>
        <row r="572">
          <cell r="A572">
            <v>7841</v>
          </cell>
          <cell r="B572" t="str">
            <v>Northern: Atlantis</v>
          </cell>
          <cell r="C572">
            <v>11272.678540488499</v>
          </cell>
          <cell r="D572">
            <v>2390</v>
          </cell>
          <cell r="E572">
            <v>1000</v>
          </cell>
          <cell r="F572">
            <v>1390</v>
          </cell>
          <cell r="G572">
            <v>24</v>
          </cell>
          <cell r="H572">
            <v>2870</v>
          </cell>
          <cell r="I572">
            <v>19775</v>
          </cell>
          <cell r="J572">
            <v>23683</v>
          </cell>
          <cell r="K572">
            <v>11512.3122426022</v>
          </cell>
          <cell r="L572" t="str">
            <v>CCT</v>
          </cell>
          <cell r="M572">
            <v>682.27519115126597</v>
          </cell>
          <cell r="N572" t="str">
            <v>no</v>
          </cell>
        </row>
        <row r="573">
          <cell r="A573">
            <v>7206</v>
          </cell>
          <cell r="B573" t="str">
            <v>Northern: Atlantis</v>
          </cell>
          <cell r="C573">
            <v>11353.604830092399</v>
          </cell>
          <cell r="D573">
            <v>436</v>
          </cell>
          <cell r="E573">
            <v>436</v>
          </cell>
          <cell r="F573">
            <v>0</v>
          </cell>
          <cell r="G573">
            <v>0</v>
          </cell>
          <cell r="H573">
            <v>436</v>
          </cell>
          <cell r="I573">
            <v>19355</v>
          </cell>
          <cell r="J573">
            <v>20962</v>
          </cell>
          <cell r="K573">
            <v>11058.0786206373</v>
          </cell>
          <cell r="L573" t="str">
            <v>CCT</v>
          </cell>
          <cell r="M573">
            <v>1092.35438376855</v>
          </cell>
          <cell r="N573" t="str">
            <v>no</v>
          </cell>
        </row>
        <row r="574">
          <cell r="A574">
            <v>7809</v>
          </cell>
          <cell r="B574" t="str">
            <v>Northern: Atlantis</v>
          </cell>
          <cell r="C574">
            <v>12634.036350271501</v>
          </cell>
          <cell r="D574">
            <v>1333</v>
          </cell>
          <cell r="E574">
            <v>333</v>
          </cell>
          <cell r="F574">
            <v>1000</v>
          </cell>
          <cell r="G574">
            <v>10</v>
          </cell>
          <cell r="H574">
            <v>1533</v>
          </cell>
          <cell r="I574">
            <v>19827</v>
          </cell>
          <cell r="J574">
            <v>23735</v>
          </cell>
          <cell r="K574">
            <v>10749.292477667101</v>
          </cell>
          <cell r="L574" t="str">
            <v>CCT</v>
          </cell>
          <cell r="M574">
            <v>734.13830020530395</v>
          </cell>
          <cell r="N574" t="str">
            <v>no</v>
          </cell>
        </row>
        <row r="575">
          <cell r="A575">
            <v>7877</v>
          </cell>
          <cell r="B575" t="str">
            <v>Northern: Atlantis</v>
          </cell>
          <cell r="C575">
            <v>12162.090465409599</v>
          </cell>
          <cell r="D575">
            <v>2315</v>
          </cell>
          <cell r="E575">
            <v>1315</v>
          </cell>
          <cell r="F575">
            <v>1000</v>
          </cell>
          <cell r="G575">
            <v>19</v>
          </cell>
          <cell r="H575">
            <v>2695</v>
          </cell>
          <cell r="I575">
            <v>19853</v>
          </cell>
          <cell r="J575">
            <v>23760</v>
          </cell>
          <cell r="K575">
            <v>10526.7979349167</v>
          </cell>
          <cell r="L575" t="str">
            <v>CCT</v>
          </cell>
          <cell r="M575">
            <v>115.896044593702</v>
          </cell>
          <cell r="N575" t="str">
            <v>no</v>
          </cell>
        </row>
        <row r="576">
          <cell r="A576">
            <v>7199</v>
          </cell>
          <cell r="B576" t="str">
            <v>Northern: Atlantis</v>
          </cell>
          <cell r="C576">
            <v>9249.1146997015203</v>
          </cell>
          <cell r="D576">
            <v>2160</v>
          </cell>
          <cell r="E576">
            <v>2000</v>
          </cell>
          <cell r="F576">
            <v>160</v>
          </cell>
          <cell r="G576">
            <v>2</v>
          </cell>
          <cell r="H576">
            <v>2192.2135623730951</v>
          </cell>
          <cell r="I576">
            <v>17586</v>
          </cell>
          <cell r="J576">
            <v>19193</v>
          </cell>
          <cell r="K576">
            <v>10423.3762931934</v>
          </cell>
          <cell r="L576" t="str">
            <v>CCT</v>
          </cell>
          <cell r="M576">
            <v>778.06699701144805</v>
          </cell>
          <cell r="N576" t="str">
            <v>no</v>
          </cell>
        </row>
        <row r="577">
          <cell r="A577">
            <v>7373</v>
          </cell>
          <cell r="B577" t="str">
            <v>Northern: Atlantis</v>
          </cell>
          <cell r="C577">
            <v>9939.5072685285104</v>
          </cell>
          <cell r="D577">
            <v>1501</v>
          </cell>
          <cell r="E577">
            <v>1501</v>
          </cell>
          <cell r="F577">
            <v>0</v>
          </cell>
          <cell r="G577">
            <v>0</v>
          </cell>
          <cell r="H577">
            <v>1501</v>
          </cell>
          <cell r="I577">
            <v>18592</v>
          </cell>
          <cell r="J577">
            <v>20199</v>
          </cell>
          <cell r="K577">
            <v>10549.6473074608</v>
          </cell>
          <cell r="L577" t="str">
            <v>CCT</v>
          </cell>
          <cell r="M577">
            <v>1408.5479824612501</v>
          </cell>
          <cell r="N577" t="str">
            <v>no</v>
          </cell>
        </row>
        <row r="578">
          <cell r="A578">
            <v>7328</v>
          </cell>
          <cell r="B578" t="str">
            <v>Northern: Atlantis</v>
          </cell>
          <cell r="C578">
            <v>10679.0208649249</v>
          </cell>
          <cell r="D578">
            <v>1355</v>
          </cell>
          <cell r="E578">
            <v>355</v>
          </cell>
          <cell r="F578">
            <v>1000</v>
          </cell>
          <cell r="G578">
            <v>0</v>
          </cell>
          <cell r="H578">
            <v>1355</v>
          </cell>
          <cell r="I578">
            <v>19643</v>
          </cell>
          <cell r="J578">
            <v>21250</v>
          </cell>
          <cell r="K578">
            <v>10127.2525579988</v>
          </cell>
          <cell r="L578" t="str">
            <v>CCT</v>
          </cell>
          <cell r="M578">
            <v>1863.43218135713</v>
          </cell>
          <cell r="N578" t="str">
            <v>no</v>
          </cell>
        </row>
        <row r="579">
          <cell r="A579">
            <v>7223</v>
          </cell>
          <cell r="B579" t="str">
            <v>Northern: Atlantis</v>
          </cell>
          <cell r="C579">
            <v>11458.1485692554</v>
          </cell>
          <cell r="D579">
            <v>1850</v>
          </cell>
          <cell r="E579">
            <v>1000</v>
          </cell>
          <cell r="F579">
            <v>850</v>
          </cell>
          <cell r="G579">
            <v>4</v>
          </cell>
          <cell r="H579">
            <v>1850.2135623730951</v>
          </cell>
          <cell r="I579">
            <v>21706</v>
          </cell>
          <cell r="J579">
            <v>25614</v>
          </cell>
          <cell r="K579">
            <v>9789.1486025971608</v>
          </cell>
          <cell r="L579" t="str">
            <v>CCT</v>
          </cell>
          <cell r="M579">
            <v>1265.1441843862201</v>
          </cell>
          <cell r="N579" t="str">
            <v>no</v>
          </cell>
        </row>
        <row r="580">
          <cell r="A580">
            <v>7629</v>
          </cell>
          <cell r="B580" t="str">
            <v>Northern: Atlantis</v>
          </cell>
          <cell r="C580">
            <v>13067.5019610606</v>
          </cell>
          <cell r="D580">
            <v>2647</v>
          </cell>
          <cell r="E580">
            <v>647</v>
          </cell>
          <cell r="F580">
            <v>2000</v>
          </cell>
          <cell r="G580">
            <v>22</v>
          </cell>
          <cell r="H580">
            <v>2947.2135623730951</v>
          </cell>
          <cell r="I580">
            <v>21030</v>
          </cell>
          <cell r="J580">
            <v>24938</v>
          </cell>
          <cell r="K580">
            <v>9544.2975831575095</v>
          </cell>
          <cell r="L580" t="str">
            <v>CCT</v>
          </cell>
          <cell r="M580">
            <v>310.84896174304703</v>
          </cell>
          <cell r="N580" t="str">
            <v>no</v>
          </cell>
        </row>
        <row r="581">
          <cell r="A581">
            <v>7131</v>
          </cell>
          <cell r="B581" t="str">
            <v>Northern: Atlantis</v>
          </cell>
          <cell r="C581">
            <v>9037.9491838793092</v>
          </cell>
          <cell r="D581">
            <v>4243</v>
          </cell>
          <cell r="E581">
            <v>3000</v>
          </cell>
          <cell r="F581">
            <v>1243</v>
          </cell>
          <cell r="G581">
            <v>29</v>
          </cell>
          <cell r="H581">
            <v>4694.2135623730956</v>
          </cell>
          <cell r="I581">
            <v>21707</v>
          </cell>
          <cell r="J581">
            <v>18834</v>
          </cell>
          <cell r="K581">
            <v>12781.3975590437</v>
          </cell>
          <cell r="L581" t="str">
            <v>Eskom</v>
          </cell>
          <cell r="M581">
            <v>640.08529320392904</v>
          </cell>
          <cell r="N581" t="str">
            <v>no</v>
          </cell>
        </row>
        <row r="582">
          <cell r="A582">
            <v>7558</v>
          </cell>
          <cell r="B582" t="str">
            <v>Northern: Atlantis</v>
          </cell>
          <cell r="C582">
            <v>8601.2845228494898</v>
          </cell>
          <cell r="D582">
            <v>5059</v>
          </cell>
          <cell r="E582">
            <v>3059</v>
          </cell>
          <cell r="F582">
            <v>2000</v>
          </cell>
          <cell r="G582">
            <v>20</v>
          </cell>
          <cell r="H582">
            <v>5429.2135623730956</v>
          </cell>
          <cell r="I582">
            <v>21113</v>
          </cell>
          <cell r="J582">
            <v>17373</v>
          </cell>
          <cell r="K582">
            <v>12328.456186936401</v>
          </cell>
          <cell r="L582" t="str">
            <v>Eskom</v>
          </cell>
          <cell r="M582">
            <v>90.557268103011097</v>
          </cell>
          <cell r="N582" t="str">
            <v>no</v>
          </cell>
        </row>
        <row r="583">
          <cell r="A583">
            <v>7211</v>
          </cell>
          <cell r="B583" t="str">
            <v>Northern: Atlantis</v>
          </cell>
          <cell r="C583">
            <v>8263.1510598279492</v>
          </cell>
          <cell r="D583">
            <v>5022</v>
          </cell>
          <cell r="E583">
            <v>2022</v>
          </cell>
          <cell r="F583">
            <v>3000</v>
          </cell>
          <cell r="G583">
            <v>35</v>
          </cell>
          <cell r="H583">
            <v>5722</v>
          </cell>
          <cell r="I583">
            <v>22346</v>
          </cell>
          <cell r="J583">
            <v>18607</v>
          </cell>
          <cell r="K583">
            <v>11942.2585948384</v>
          </cell>
          <cell r="L583" t="str">
            <v>Eskom</v>
          </cell>
          <cell r="M583">
            <v>36.295091485621299</v>
          </cell>
          <cell r="N583" t="str">
            <v>no</v>
          </cell>
        </row>
        <row r="584">
          <cell r="A584">
            <v>7909</v>
          </cell>
          <cell r="B584" t="str">
            <v>Northern: Atlantis</v>
          </cell>
          <cell r="C584">
            <v>7180.76984980415</v>
          </cell>
          <cell r="D584">
            <v>4046</v>
          </cell>
          <cell r="E584">
            <v>2046</v>
          </cell>
          <cell r="F584">
            <v>2000</v>
          </cell>
          <cell r="G584">
            <v>31</v>
          </cell>
          <cell r="H584">
            <v>4666</v>
          </cell>
          <cell r="I584">
            <v>22801</v>
          </cell>
          <cell r="J584">
            <v>19847</v>
          </cell>
          <cell r="K584">
            <v>11629.4560810329</v>
          </cell>
          <cell r="L584" t="str">
            <v>Eskom</v>
          </cell>
          <cell r="M584">
            <v>210.11391787401499</v>
          </cell>
          <cell r="N584" t="str">
            <v>no</v>
          </cell>
        </row>
        <row r="585">
          <cell r="A585">
            <v>7875</v>
          </cell>
          <cell r="B585" t="str">
            <v>Northern: Atlantis</v>
          </cell>
          <cell r="C585">
            <v>6983.6457981246404</v>
          </cell>
          <cell r="D585">
            <v>3086</v>
          </cell>
          <cell r="E585">
            <v>1086</v>
          </cell>
          <cell r="F585">
            <v>2000</v>
          </cell>
          <cell r="G585">
            <v>36</v>
          </cell>
          <cell r="H585">
            <v>3805.9999999999995</v>
          </cell>
          <cell r="I585">
            <v>22696</v>
          </cell>
          <cell r="J585">
            <v>20717</v>
          </cell>
          <cell r="K585">
            <v>11396.0939421038</v>
          </cell>
          <cell r="L585" t="str">
            <v>Eskom</v>
          </cell>
          <cell r="M585">
            <v>730.79327920877699</v>
          </cell>
          <cell r="N585" t="str">
            <v>no</v>
          </cell>
        </row>
        <row r="586">
          <cell r="A586">
            <v>7272</v>
          </cell>
          <cell r="B586" t="str">
            <v>Northern: Atlantis</v>
          </cell>
          <cell r="C586">
            <v>9926.1114469967997</v>
          </cell>
          <cell r="D586">
            <v>3695</v>
          </cell>
          <cell r="E586">
            <v>1000</v>
          </cell>
          <cell r="F586">
            <v>2695</v>
          </cell>
          <cell r="G586">
            <v>16</v>
          </cell>
          <cell r="H586">
            <v>4015</v>
          </cell>
          <cell r="I586">
            <v>20511</v>
          </cell>
          <cell r="J586">
            <v>18894</v>
          </cell>
          <cell r="K586">
            <v>12390.293683997401</v>
          </cell>
          <cell r="L586" t="str">
            <v>CCT</v>
          </cell>
          <cell r="M586">
            <v>72.041158091644803</v>
          </cell>
          <cell r="N586" t="str">
            <v>no</v>
          </cell>
        </row>
        <row r="587">
          <cell r="A587">
            <v>7620</v>
          </cell>
          <cell r="B587" t="str">
            <v>Northern: Atlantis</v>
          </cell>
          <cell r="C587">
            <v>9530.2286672895007</v>
          </cell>
          <cell r="D587">
            <v>4609</v>
          </cell>
          <cell r="E587">
            <v>3000</v>
          </cell>
          <cell r="F587">
            <v>1609</v>
          </cell>
          <cell r="G587">
            <v>29</v>
          </cell>
          <cell r="H587">
            <v>5189</v>
          </cell>
          <cell r="I587">
            <v>22071</v>
          </cell>
          <cell r="J587">
            <v>18680</v>
          </cell>
          <cell r="K587">
            <v>12360.6457586828</v>
          </cell>
          <cell r="L587" t="str">
            <v>CCT</v>
          </cell>
          <cell r="M587">
            <v>744.63101826919296</v>
          </cell>
          <cell r="N587" t="str">
            <v>no</v>
          </cell>
        </row>
        <row r="588">
          <cell r="A588">
            <v>7829</v>
          </cell>
          <cell r="B588" t="str">
            <v>Northern: Atlantis</v>
          </cell>
          <cell r="C588">
            <v>8438.4501922342406</v>
          </cell>
          <cell r="D588">
            <v>5310</v>
          </cell>
          <cell r="E588">
            <v>3000</v>
          </cell>
          <cell r="F588">
            <v>2310</v>
          </cell>
          <cell r="G588">
            <v>63</v>
          </cell>
          <cell r="H588">
            <v>6080.2135623730956</v>
          </cell>
          <cell r="I588">
            <v>23282</v>
          </cell>
          <cell r="J588">
            <v>19543</v>
          </cell>
          <cell r="K588">
            <v>12411.7585204305</v>
          </cell>
          <cell r="L588" t="str">
            <v>CCT</v>
          </cell>
          <cell r="M588">
            <v>972.16116664324102</v>
          </cell>
          <cell r="N588" t="str">
            <v>no</v>
          </cell>
        </row>
        <row r="589">
          <cell r="A589">
            <v>7106</v>
          </cell>
          <cell r="B589" t="str">
            <v>Northern: Atlantis</v>
          </cell>
          <cell r="C589">
            <v>8149.55794155277</v>
          </cell>
          <cell r="D589">
            <v>4399</v>
          </cell>
          <cell r="E589">
            <v>2000</v>
          </cell>
          <cell r="F589">
            <v>2399</v>
          </cell>
          <cell r="G589">
            <v>46</v>
          </cell>
          <cell r="H589">
            <v>5170.2135623730956</v>
          </cell>
          <cell r="I589">
            <v>24095</v>
          </cell>
          <cell r="J589">
            <v>20356</v>
          </cell>
          <cell r="K589">
            <v>12542.644680019201</v>
          </cell>
          <cell r="L589" t="str">
            <v>CCT</v>
          </cell>
          <cell r="M589">
            <v>1189.86162225971</v>
          </cell>
          <cell r="N589" t="str">
            <v>no</v>
          </cell>
        </row>
        <row r="590">
          <cell r="A590">
            <v>7335</v>
          </cell>
          <cell r="B590" t="str">
            <v>Northern: Atlantis</v>
          </cell>
          <cell r="C590">
            <v>7976.4119527851299</v>
          </cell>
          <cell r="D590">
            <v>3536</v>
          </cell>
          <cell r="E590">
            <v>2000</v>
          </cell>
          <cell r="F590">
            <v>1536</v>
          </cell>
          <cell r="G590">
            <v>11</v>
          </cell>
          <cell r="H590">
            <v>3756</v>
          </cell>
          <cell r="I590">
            <v>23948</v>
          </cell>
          <cell r="J590">
            <v>21351</v>
          </cell>
          <cell r="K590">
            <v>12379.000119079399</v>
          </cell>
          <cell r="L590" t="str">
            <v>Eskom</v>
          </cell>
          <cell r="M590">
            <v>1535.9684380067499</v>
          </cell>
          <cell r="N590" t="str">
            <v>no</v>
          </cell>
        </row>
        <row r="591">
          <cell r="A591">
            <v>7488</v>
          </cell>
          <cell r="B591" t="str">
            <v>Northern: Atlantis</v>
          </cell>
          <cell r="C591">
            <v>10833.782878935501</v>
          </cell>
          <cell r="D591">
            <v>3361</v>
          </cell>
          <cell r="E591">
            <v>1000</v>
          </cell>
          <cell r="F591">
            <v>2361</v>
          </cell>
          <cell r="G591">
            <v>33</v>
          </cell>
          <cell r="H591">
            <v>4021</v>
          </cell>
          <cell r="I591">
            <v>21260</v>
          </cell>
          <cell r="J591">
            <v>20043</v>
          </cell>
          <cell r="K591">
            <v>11392.959192642</v>
          </cell>
          <cell r="L591" t="str">
            <v>CCT</v>
          </cell>
          <cell r="M591">
            <v>1021.29907431504</v>
          </cell>
          <cell r="N591" t="str">
            <v>no</v>
          </cell>
        </row>
        <row r="592">
          <cell r="A592">
            <v>7182</v>
          </cell>
          <cell r="B592" t="str">
            <v>Northern: Atlantis</v>
          </cell>
          <cell r="C592">
            <v>10472.2691648249</v>
          </cell>
          <cell r="D592">
            <v>4346</v>
          </cell>
          <cell r="E592">
            <v>2000</v>
          </cell>
          <cell r="F592">
            <v>2346</v>
          </cell>
          <cell r="G592">
            <v>41</v>
          </cell>
          <cell r="H592">
            <v>5166</v>
          </cell>
          <cell r="I592">
            <v>22017</v>
          </cell>
          <cell r="J592">
            <v>20162</v>
          </cell>
          <cell r="K592">
            <v>11360.708831808901</v>
          </cell>
          <cell r="L592" t="str">
            <v>CCT</v>
          </cell>
          <cell r="M592">
            <v>1458.55597744588</v>
          </cell>
          <cell r="N592" t="str">
            <v>no</v>
          </cell>
        </row>
        <row r="593">
          <cell r="A593">
            <v>7001</v>
          </cell>
          <cell r="B593" t="str">
            <v>Northern: Atlantis</v>
          </cell>
          <cell r="C593">
            <v>9383.9906572623695</v>
          </cell>
          <cell r="D593">
            <v>5336</v>
          </cell>
          <cell r="E593">
            <v>3000</v>
          </cell>
          <cell r="F593">
            <v>2336</v>
          </cell>
          <cell r="G593">
            <v>39</v>
          </cell>
          <cell r="H593">
            <v>6116</v>
          </cell>
          <cell r="I593">
            <v>24282</v>
          </cell>
          <cell r="J593">
            <v>20543</v>
          </cell>
          <cell r="K593">
            <v>11416.2993635844</v>
          </cell>
          <cell r="L593" t="str">
            <v>CCT</v>
          </cell>
          <cell r="M593">
            <v>1972.02366519579</v>
          </cell>
          <cell r="N593" t="str">
            <v>no</v>
          </cell>
        </row>
        <row r="594">
          <cell r="A594">
            <v>7104</v>
          </cell>
          <cell r="B594" t="str">
            <v>Northern: Atlantis</v>
          </cell>
          <cell r="C594">
            <v>9125.08266546091</v>
          </cell>
          <cell r="D594">
            <v>4932</v>
          </cell>
          <cell r="E594">
            <v>2000</v>
          </cell>
          <cell r="F594">
            <v>2932</v>
          </cell>
          <cell r="G594">
            <v>40</v>
          </cell>
          <cell r="H594">
            <v>5170.2135623730956</v>
          </cell>
          <cell r="I594">
            <v>25056</v>
          </cell>
          <cell r="J594">
            <v>21317</v>
          </cell>
          <cell r="K594">
            <v>11558.4634428073</v>
          </cell>
          <cell r="L594" t="str">
            <v>CCT</v>
          </cell>
          <cell r="M594">
            <v>2150.5373008658498</v>
          </cell>
          <cell r="N594" t="str">
            <v>no</v>
          </cell>
        </row>
        <row r="595">
          <cell r="A595">
            <v>7664</v>
          </cell>
          <cell r="B595" t="str">
            <v>Northern: Atlantis</v>
          </cell>
          <cell r="C595">
            <v>8970.7851746267406</v>
          </cell>
          <cell r="D595">
            <v>4181</v>
          </cell>
          <cell r="E595">
            <v>2181</v>
          </cell>
          <cell r="F595">
            <v>2000</v>
          </cell>
          <cell r="G595">
            <v>37</v>
          </cell>
          <cell r="H595">
            <v>4441.2135623730956</v>
          </cell>
          <cell r="I595">
            <v>25009</v>
          </cell>
          <cell r="J595">
            <v>22055</v>
          </cell>
          <cell r="K595">
            <v>11784.0681922819</v>
          </cell>
          <cell r="L595" t="str">
            <v>CCT</v>
          </cell>
          <cell r="M595">
            <v>2418.3812480575202</v>
          </cell>
          <cell r="N595" t="str">
            <v>no</v>
          </cell>
        </row>
        <row r="596">
          <cell r="A596">
            <v>7797</v>
          </cell>
          <cell r="B596" t="str">
            <v>Northern: Atlantis</v>
          </cell>
          <cell r="C596">
            <v>11756.4456567252</v>
          </cell>
          <cell r="D596">
            <v>3309</v>
          </cell>
          <cell r="E596">
            <v>1309</v>
          </cell>
          <cell r="F596">
            <v>2000</v>
          </cell>
          <cell r="G596">
            <v>54</v>
          </cell>
          <cell r="H596">
            <v>4109.2135623730956</v>
          </cell>
          <cell r="I596">
            <v>21203</v>
          </cell>
          <cell r="J596">
            <v>25110</v>
          </cell>
          <cell r="K596">
            <v>10396.1368188671</v>
          </cell>
          <cell r="L596" t="str">
            <v>CCT</v>
          </cell>
          <cell r="M596">
            <v>962.64025697557202</v>
          </cell>
          <cell r="N596" t="str">
            <v>no</v>
          </cell>
        </row>
        <row r="597">
          <cell r="A597">
            <v>7892</v>
          </cell>
          <cell r="B597" t="str">
            <v>Northern: Atlantis</v>
          </cell>
          <cell r="C597">
            <v>11424.166686115799</v>
          </cell>
          <cell r="D597">
            <v>4305</v>
          </cell>
          <cell r="E597">
            <v>2305</v>
          </cell>
          <cell r="F597">
            <v>2000</v>
          </cell>
          <cell r="G597">
            <v>52</v>
          </cell>
          <cell r="H597">
            <v>5345</v>
          </cell>
          <cell r="I597">
            <v>22139</v>
          </cell>
          <cell r="J597">
            <v>26047</v>
          </cell>
          <cell r="K597">
            <v>10360.784080007599</v>
          </cell>
          <cell r="L597" t="str">
            <v>CCT</v>
          </cell>
          <cell r="M597">
            <v>1899.2304393905199</v>
          </cell>
          <cell r="N597" t="str">
            <v>no</v>
          </cell>
        </row>
        <row r="598">
          <cell r="A598">
            <v>7479</v>
          </cell>
          <cell r="B598" t="str">
            <v>Northern: Atlantis</v>
          </cell>
          <cell r="C598">
            <v>10339.7833471623</v>
          </cell>
          <cell r="D598">
            <v>5303</v>
          </cell>
          <cell r="E598">
            <v>3303</v>
          </cell>
          <cell r="F598">
            <v>2000</v>
          </cell>
          <cell r="G598">
            <v>47</v>
          </cell>
          <cell r="H598">
            <v>6243</v>
          </cell>
          <cell r="I598">
            <v>23469</v>
          </cell>
          <cell r="J598">
            <v>27376</v>
          </cell>
          <cell r="K598">
            <v>10421.709684613899</v>
          </cell>
          <cell r="L598" t="str">
            <v>CCT</v>
          </cell>
          <cell r="M598">
            <v>2851.01934182588</v>
          </cell>
          <cell r="N598" t="str">
            <v>no</v>
          </cell>
        </row>
        <row r="599">
          <cell r="A599">
            <v>7218</v>
          </cell>
          <cell r="B599" t="str">
            <v>Northern: Atlantis</v>
          </cell>
          <cell r="C599">
            <v>10105.393246289999</v>
          </cell>
          <cell r="D599">
            <v>5595</v>
          </cell>
          <cell r="E599">
            <v>2000</v>
          </cell>
          <cell r="F599">
            <v>3595</v>
          </cell>
          <cell r="G599">
            <v>32</v>
          </cell>
          <cell r="H599">
            <v>6235</v>
          </cell>
          <cell r="I599">
            <v>25581</v>
          </cell>
          <cell r="J599">
            <v>21842</v>
          </cell>
          <cell r="K599">
            <v>10577.250056139899</v>
          </cell>
          <cell r="L599" t="str">
            <v>CCT</v>
          </cell>
          <cell r="M599">
            <v>3131.1433037168499</v>
          </cell>
          <cell r="N599" t="str">
            <v>no</v>
          </cell>
        </row>
        <row r="600">
          <cell r="A600">
            <v>7684</v>
          </cell>
          <cell r="B600" t="str">
            <v>Northern: Atlantis</v>
          </cell>
          <cell r="C600">
            <v>9966.2844460697706</v>
          </cell>
          <cell r="D600">
            <v>4946</v>
          </cell>
          <cell r="E600">
            <v>2000</v>
          </cell>
          <cell r="F600">
            <v>2946</v>
          </cell>
          <cell r="G600">
            <v>18</v>
          </cell>
          <cell r="H600">
            <v>5008.2135623730956</v>
          </cell>
          <cell r="I600">
            <v>25948</v>
          </cell>
          <cell r="J600">
            <v>22994</v>
          </cell>
          <cell r="K600">
            <v>10823.3268800193</v>
          </cell>
          <cell r="L600" t="str">
            <v>CCT</v>
          </cell>
          <cell r="M600">
            <v>3356.70491185119</v>
          </cell>
          <cell r="N600" t="str">
            <v>no</v>
          </cell>
        </row>
        <row r="601">
          <cell r="A601">
            <v>7096</v>
          </cell>
          <cell r="B601" t="str">
            <v>Northern: Atlantis</v>
          </cell>
          <cell r="C601">
            <v>12690.830449306601</v>
          </cell>
          <cell r="D601">
            <v>3549</v>
          </cell>
          <cell r="E601">
            <v>1549</v>
          </cell>
          <cell r="F601">
            <v>2000</v>
          </cell>
          <cell r="G601">
            <v>27</v>
          </cell>
          <cell r="H601">
            <v>4089</v>
          </cell>
          <cell r="I601">
            <v>21627</v>
          </cell>
          <cell r="J601">
            <v>25534</v>
          </cell>
          <cell r="K601">
            <v>9399.9894866910599</v>
          </cell>
          <cell r="L601" t="str">
            <v>CCT</v>
          </cell>
          <cell r="M601">
            <v>645.63730723526203</v>
          </cell>
          <cell r="N601" t="str">
            <v>no</v>
          </cell>
        </row>
        <row r="602">
          <cell r="A602">
            <v>7472</v>
          </cell>
          <cell r="B602" t="str">
            <v>Northern: Atlantis</v>
          </cell>
          <cell r="C602">
            <v>11599.7890362203</v>
          </cell>
          <cell r="D602">
            <v>4492</v>
          </cell>
          <cell r="E602">
            <v>1492</v>
          </cell>
          <cell r="F602">
            <v>3000</v>
          </cell>
          <cell r="G602">
            <v>18</v>
          </cell>
          <cell r="H602">
            <v>4852</v>
          </cell>
          <cell r="I602">
            <v>22833</v>
          </cell>
          <cell r="J602">
            <v>26519</v>
          </cell>
          <cell r="K602">
            <v>9360.8754048880892</v>
          </cell>
          <cell r="L602" t="str">
            <v>CCT</v>
          </cell>
          <cell r="M602">
            <v>1630.3987640584701</v>
          </cell>
          <cell r="N602" t="str">
            <v>no</v>
          </cell>
        </row>
        <row r="603">
          <cell r="A603">
            <v>7857</v>
          </cell>
          <cell r="B603" t="str">
            <v>Northern: Atlantis</v>
          </cell>
          <cell r="C603">
            <v>11303.227799121099</v>
          </cell>
          <cell r="D603">
            <v>5456</v>
          </cell>
          <cell r="E603">
            <v>3456</v>
          </cell>
          <cell r="F603">
            <v>2000</v>
          </cell>
          <cell r="G603">
            <v>30</v>
          </cell>
          <cell r="H603">
            <v>6056</v>
          </cell>
          <cell r="I603">
            <v>24031</v>
          </cell>
          <cell r="J603">
            <v>27515</v>
          </cell>
          <cell r="K603">
            <v>9428.2646517625308</v>
          </cell>
          <cell r="L603" t="str">
            <v>CCT</v>
          </cell>
          <cell r="M603">
            <v>2626.6999693708199</v>
          </cell>
          <cell r="N603" t="str">
            <v>no</v>
          </cell>
        </row>
        <row r="604">
          <cell r="A604">
            <v>7350</v>
          </cell>
          <cell r="B604" t="str">
            <v>Northern: Atlantis</v>
          </cell>
          <cell r="C604">
            <v>11089.2205170036</v>
          </cell>
          <cell r="D604">
            <v>6347</v>
          </cell>
          <cell r="E604">
            <v>2347</v>
          </cell>
          <cell r="F604">
            <v>4000</v>
          </cell>
          <cell r="G604">
            <v>35</v>
          </cell>
          <cell r="H604">
            <v>6720.2135623730956</v>
          </cell>
          <cell r="I604">
            <v>25272</v>
          </cell>
          <cell r="J604">
            <v>28514</v>
          </cell>
          <cell r="K604">
            <v>9599.91460083946</v>
          </cell>
          <cell r="L604" t="str">
            <v>CCT</v>
          </cell>
          <cell r="M604">
            <v>3625.03866603404</v>
          </cell>
          <cell r="N604" t="str">
            <v>no</v>
          </cell>
        </row>
        <row r="605">
          <cell r="A605">
            <v>7349</v>
          </cell>
          <cell r="B605" t="str">
            <v>Northern: Atlantis</v>
          </cell>
          <cell r="C605">
            <v>10962.603006245399</v>
          </cell>
          <cell r="D605">
            <v>5782</v>
          </cell>
          <cell r="E605">
            <v>4000</v>
          </cell>
          <cell r="F605">
            <v>1782</v>
          </cell>
          <cell r="G605">
            <v>10</v>
          </cell>
          <cell r="H605">
            <v>5982</v>
          </cell>
          <cell r="I605">
            <v>25482</v>
          </cell>
          <cell r="J605">
            <v>24301</v>
          </cell>
          <cell r="K605">
            <v>9870.3873452386106</v>
          </cell>
          <cell r="L605" t="str">
            <v>CCT</v>
          </cell>
          <cell r="M605">
            <v>4296.3972626273599</v>
          </cell>
          <cell r="N605" t="str">
            <v>yes</v>
          </cell>
        </row>
        <row r="606">
          <cell r="A606">
            <v>7569</v>
          </cell>
          <cell r="B606" t="str">
            <v>Northern: Atlantis</v>
          </cell>
          <cell r="C606">
            <v>6926.6991874464702</v>
          </cell>
          <cell r="D606">
            <v>2163</v>
          </cell>
          <cell r="E606">
            <v>1163</v>
          </cell>
          <cell r="F606">
            <v>1000</v>
          </cell>
          <cell r="G606">
            <v>17</v>
          </cell>
          <cell r="H606">
            <v>2338.2135623730951</v>
          </cell>
          <cell r="I606">
            <v>22376</v>
          </cell>
          <cell r="J606">
            <v>20397</v>
          </cell>
          <cell r="K606">
            <v>11247.1180991282</v>
          </cell>
          <cell r="L606" t="str">
            <v>Eskom</v>
          </cell>
          <cell r="M606">
            <v>1301.99242018017</v>
          </cell>
          <cell r="N606" t="str">
            <v>no</v>
          </cell>
        </row>
        <row r="607">
          <cell r="A607">
            <v>7021</v>
          </cell>
          <cell r="B607" t="str">
            <v>Northern: Atlantis</v>
          </cell>
          <cell r="C607">
            <v>7013.3454666784401</v>
          </cell>
          <cell r="D607">
            <v>1353</v>
          </cell>
          <cell r="E607">
            <v>0</v>
          </cell>
          <cell r="F607">
            <v>1353</v>
          </cell>
          <cell r="G607">
            <v>13</v>
          </cell>
          <cell r="H607">
            <v>1491.2135623730951</v>
          </cell>
          <cell r="I607">
            <v>21040</v>
          </cell>
          <cell r="J607">
            <v>19858</v>
          </cell>
          <cell r="K607">
            <v>11185.9006761243</v>
          </cell>
          <cell r="L607" t="str">
            <v>Eskom</v>
          </cell>
          <cell r="M607">
            <v>1045.99076348683</v>
          </cell>
          <cell r="N607" t="str">
            <v>no</v>
          </cell>
        </row>
        <row r="608">
          <cell r="A608">
            <v>7503</v>
          </cell>
          <cell r="B608" t="str">
            <v>Northern: Atlantis</v>
          </cell>
          <cell r="C608">
            <v>7589.6456204419501</v>
          </cell>
          <cell r="D608">
            <v>1462</v>
          </cell>
          <cell r="E608">
            <v>1462</v>
          </cell>
          <cell r="F608">
            <v>0</v>
          </cell>
          <cell r="G608">
            <v>0</v>
          </cell>
          <cell r="H608">
            <v>1462</v>
          </cell>
          <cell r="I608">
            <v>20576</v>
          </cell>
          <cell r="J608">
            <v>19412</v>
          </cell>
          <cell r="K608">
            <v>11330.3923472482</v>
          </cell>
          <cell r="L608" t="str">
            <v>Eskom</v>
          </cell>
          <cell r="M608">
            <v>438.45887136443798</v>
          </cell>
          <cell r="N608" t="str">
            <v>no</v>
          </cell>
        </row>
        <row r="609">
          <cell r="A609">
            <v>7798</v>
          </cell>
          <cell r="B609" t="str">
            <v>Northern: Atlantis</v>
          </cell>
          <cell r="C609">
            <v>8050.5014534003303</v>
          </cell>
          <cell r="D609">
            <v>2300</v>
          </cell>
          <cell r="E609">
            <v>1300</v>
          </cell>
          <cell r="F609">
            <v>1000</v>
          </cell>
          <cell r="G609">
            <v>2</v>
          </cell>
          <cell r="H609">
            <v>2340</v>
          </cell>
          <cell r="I609">
            <v>21171</v>
          </cell>
          <cell r="J609">
            <v>20007</v>
          </cell>
          <cell r="K609">
            <v>11532.7576558541</v>
          </cell>
          <cell r="L609" t="str">
            <v>Eskom</v>
          </cell>
          <cell r="M609">
            <v>254.97132122309</v>
          </cell>
          <cell r="N609" t="str">
            <v>no</v>
          </cell>
        </row>
        <row r="610">
          <cell r="A610">
            <v>7327</v>
          </cell>
          <cell r="B610" t="str">
            <v>Northern: Atlantis</v>
          </cell>
          <cell r="C610">
            <v>7926.6008250851801</v>
          </cell>
          <cell r="D610">
            <v>2767</v>
          </cell>
          <cell r="E610">
            <v>1000</v>
          </cell>
          <cell r="F610">
            <v>1767</v>
          </cell>
          <cell r="G610">
            <v>13</v>
          </cell>
          <cell r="H610">
            <v>3027</v>
          </cell>
          <cell r="I610">
            <v>23809</v>
          </cell>
          <cell r="J610">
            <v>21831</v>
          </cell>
          <cell r="K610">
            <v>12241.991355439301</v>
          </cell>
          <cell r="L610" t="str">
            <v>Eskom</v>
          </cell>
          <cell r="M610">
            <v>2129.2266884323399</v>
          </cell>
          <cell r="N610" t="str">
            <v>no</v>
          </cell>
        </row>
        <row r="611">
          <cell r="A611">
            <v>7855</v>
          </cell>
          <cell r="B611" t="str">
            <v>Northern: Atlantis</v>
          </cell>
          <cell r="C611">
            <v>8002.4279841713396</v>
          </cell>
          <cell r="D611">
            <v>2193</v>
          </cell>
          <cell r="E611">
            <v>193</v>
          </cell>
          <cell r="F611">
            <v>2000</v>
          </cell>
          <cell r="G611">
            <v>9</v>
          </cell>
          <cell r="H611">
            <v>2373</v>
          </cell>
          <cell r="I611">
            <v>22176</v>
          </cell>
          <cell r="J611">
            <v>20994</v>
          </cell>
          <cell r="K611">
            <v>12185.772882629601</v>
          </cell>
          <cell r="L611" t="str">
            <v>Eskom</v>
          </cell>
          <cell r="M611">
            <v>1182.7270658648299</v>
          </cell>
          <cell r="N611" t="str">
            <v>yes</v>
          </cell>
        </row>
        <row r="612">
          <cell r="A612">
            <v>7710</v>
          </cell>
          <cell r="B612" t="str">
            <v>Northern: Atlantis</v>
          </cell>
          <cell r="C612">
            <v>8200.4089315933506</v>
          </cell>
          <cell r="D612">
            <v>1990</v>
          </cell>
          <cell r="E612">
            <v>1990</v>
          </cell>
          <cell r="F612">
            <v>0</v>
          </cell>
          <cell r="G612">
            <v>0</v>
          </cell>
          <cell r="H612">
            <v>1990</v>
          </cell>
          <cell r="I612">
            <v>21180</v>
          </cell>
          <cell r="J612">
            <v>19999</v>
          </cell>
          <cell r="K612">
            <v>12211.460565768301</v>
          </cell>
          <cell r="L612" t="str">
            <v>Eskom</v>
          </cell>
          <cell r="M612">
            <v>187.46549993528799</v>
          </cell>
          <cell r="N612" t="str">
            <v>no</v>
          </cell>
        </row>
        <row r="613">
          <cell r="A613">
            <v>7776</v>
          </cell>
          <cell r="B613" t="str">
            <v>Northern: Atlantis</v>
          </cell>
          <cell r="C613">
            <v>8512.0244155408309</v>
          </cell>
          <cell r="D613">
            <v>2262</v>
          </cell>
          <cell r="E613">
            <v>1262</v>
          </cell>
          <cell r="F613">
            <v>1000</v>
          </cell>
          <cell r="G613">
            <v>0</v>
          </cell>
          <cell r="H613">
            <v>2262</v>
          </cell>
          <cell r="I613">
            <v>21988</v>
          </cell>
          <cell r="J613">
            <v>20807</v>
          </cell>
          <cell r="K613">
            <v>12318.542022231901</v>
          </cell>
          <cell r="L613" t="str">
            <v>Eskom</v>
          </cell>
          <cell r="M613">
            <v>802.27964622055003</v>
          </cell>
          <cell r="N613" t="str">
            <v>yes</v>
          </cell>
        </row>
        <row r="614">
          <cell r="A614">
            <v>7193</v>
          </cell>
          <cell r="B614" t="str">
            <v>Northern: Atlantis</v>
          </cell>
          <cell r="C614">
            <v>8925.3802528559208</v>
          </cell>
          <cell r="D614">
            <v>2875</v>
          </cell>
          <cell r="E614">
            <v>1875</v>
          </cell>
          <cell r="F614">
            <v>1000</v>
          </cell>
          <cell r="G614">
            <v>8</v>
          </cell>
          <cell r="H614">
            <v>2876.2135623730951</v>
          </cell>
          <cell r="I614">
            <v>22443</v>
          </cell>
          <cell r="J614">
            <v>21279</v>
          </cell>
          <cell r="K614">
            <v>12504.9264675797</v>
          </cell>
          <cell r="L614" t="str">
            <v>Eskom</v>
          </cell>
          <cell r="M614">
            <v>1156.01112152831</v>
          </cell>
          <cell r="N614" t="str">
            <v>yes</v>
          </cell>
        </row>
        <row r="615">
          <cell r="A615">
            <v>7602</v>
          </cell>
          <cell r="B615" t="str">
            <v>Northern: Atlantis</v>
          </cell>
          <cell r="C615">
            <v>8926.52449999497</v>
          </cell>
          <cell r="D615">
            <v>3554</v>
          </cell>
          <cell r="E615">
            <v>3000</v>
          </cell>
          <cell r="F615">
            <v>554</v>
          </cell>
          <cell r="G615">
            <v>2</v>
          </cell>
          <cell r="H615">
            <v>3594</v>
          </cell>
          <cell r="I615">
            <v>23556</v>
          </cell>
          <cell r="J615">
            <v>22375</v>
          </cell>
          <cell r="K615">
            <v>12088.4427931758</v>
          </cell>
          <cell r="L615" t="str">
            <v>CCT</v>
          </cell>
          <cell r="M615">
            <v>2370.4082407712499</v>
          </cell>
          <cell r="N615" t="str">
            <v>yes</v>
          </cell>
        </row>
        <row r="616">
          <cell r="A616">
            <v>7433</v>
          </cell>
          <cell r="B616" t="str">
            <v>Northern: Atlantis</v>
          </cell>
          <cell r="C616">
            <v>8993.9253193818495</v>
          </cell>
          <cell r="D616">
            <v>3128</v>
          </cell>
          <cell r="E616">
            <v>1128</v>
          </cell>
          <cell r="F616">
            <v>2000</v>
          </cell>
          <cell r="G616">
            <v>4</v>
          </cell>
          <cell r="H616">
            <v>3208</v>
          </cell>
          <cell r="I616">
            <v>22668</v>
          </cell>
          <cell r="J616">
            <v>21486</v>
          </cell>
          <cell r="K616">
            <v>12465.8186722461</v>
          </cell>
          <cell r="L616" t="str">
            <v>CCT</v>
          </cell>
          <cell r="M616">
            <v>1482.1609316551901</v>
          </cell>
          <cell r="N616" t="str">
            <v>yes</v>
          </cell>
        </row>
        <row r="617">
          <cell r="A617">
            <v>7034</v>
          </cell>
          <cell r="B617" t="str">
            <v>Northern: Atlantis</v>
          </cell>
          <cell r="C617">
            <v>9926.4635525286503</v>
          </cell>
          <cell r="D617">
            <v>4428</v>
          </cell>
          <cell r="E617">
            <v>2428</v>
          </cell>
          <cell r="F617">
            <v>2000</v>
          </cell>
          <cell r="G617">
            <v>9</v>
          </cell>
          <cell r="H617">
            <v>4608</v>
          </cell>
          <cell r="I617">
            <v>24072</v>
          </cell>
          <cell r="J617">
            <v>22890</v>
          </cell>
          <cell r="K617">
            <v>11153.9495585772</v>
          </cell>
          <cell r="L617" t="str">
            <v>CCT</v>
          </cell>
          <cell r="M617">
            <v>2885.8127504948302</v>
          </cell>
          <cell r="N617" t="str">
            <v>yes</v>
          </cell>
        </row>
        <row r="618">
          <cell r="A618">
            <v>7408</v>
          </cell>
          <cell r="B618" t="str">
            <v>Northern: Atlantis</v>
          </cell>
          <cell r="C618">
            <v>9987.1182861367597</v>
          </cell>
          <cell r="D618">
            <v>4094</v>
          </cell>
          <cell r="E618">
            <v>3094</v>
          </cell>
          <cell r="F618">
            <v>1000</v>
          </cell>
          <cell r="G618">
            <v>0</v>
          </cell>
          <cell r="H618">
            <v>4094</v>
          </cell>
          <cell r="I618">
            <v>23401</v>
          </cell>
          <cell r="J618">
            <v>22219</v>
          </cell>
          <cell r="K618">
            <v>11561.8673561289</v>
          </cell>
          <cell r="L618" t="str">
            <v>CCT</v>
          </cell>
          <cell r="M618">
            <v>2214.92235311473</v>
          </cell>
          <cell r="N618" t="str">
            <v>yes</v>
          </cell>
        </row>
        <row r="619">
          <cell r="A619">
            <v>7404</v>
          </cell>
          <cell r="B619" t="str">
            <v>Northern: Atlantis</v>
          </cell>
          <cell r="C619">
            <v>10926.413760802199</v>
          </cell>
          <cell r="D619">
            <v>5347</v>
          </cell>
          <cell r="E619">
            <v>3347</v>
          </cell>
          <cell r="F619">
            <v>2000</v>
          </cell>
          <cell r="G619">
            <v>7</v>
          </cell>
          <cell r="H619">
            <v>5487</v>
          </cell>
          <cell r="I619">
            <v>24797</v>
          </cell>
          <cell r="J619">
            <v>23615</v>
          </cell>
          <cell r="K619">
            <v>10231.8489213134</v>
          </cell>
          <cell r="L619" t="str">
            <v>CCT</v>
          </cell>
          <cell r="M619">
            <v>3610.6779468433301</v>
          </cell>
          <cell r="N619" t="str">
            <v>yes</v>
          </cell>
        </row>
        <row r="620">
          <cell r="A620">
            <v>7846</v>
          </cell>
          <cell r="B620" t="str">
            <v>Northern: Atlantis</v>
          </cell>
          <cell r="C620">
            <v>8603.3962282582306</v>
          </cell>
          <cell r="D620">
            <v>3231</v>
          </cell>
          <cell r="E620">
            <v>1231</v>
          </cell>
          <cell r="F620">
            <v>2000</v>
          </cell>
          <cell r="G620">
            <v>4</v>
          </cell>
          <cell r="H620">
            <v>3311</v>
          </cell>
          <cell r="I620">
            <v>22198</v>
          </cell>
          <cell r="J620">
            <v>21033</v>
          </cell>
          <cell r="K620">
            <v>11816.564964347401</v>
          </cell>
          <cell r="L620" t="str">
            <v>Eskom</v>
          </cell>
          <cell r="M620">
            <v>92.670273502988906</v>
          </cell>
          <cell r="N620" t="str">
            <v>yes</v>
          </cell>
        </row>
        <row r="621">
          <cell r="A621">
            <v>7387</v>
          </cell>
          <cell r="B621" t="str">
            <v>Northern: Atlantis</v>
          </cell>
          <cell r="C621">
            <v>9231.8080391391795</v>
          </cell>
          <cell r="D621">
            <v>4195</v>
          </cell>
          <cell r="E621">
            <v>2195</v>
          </cell>
          <cell r="F621">
            <v>2000</v>
          </cell>
          <cell r="G621">
            <v>5</v>
          </cell>
          <cell r="H621">
            <v>4295</v>
          </cell>
          <cell r="I621">
            <v>22975</v>
          </cell>
          <cell r="J621">
            <v>22150</v>
          </cell>
          <cell r="K621">
            <v>12176.120727330301</v>
          </cell>
          <cell r="L621" t="str">
            <v>Eskom</v>
          </cell>
          <cell r="M621">
            <v>346.368027348731</v>
          </cell>
          <cell r="N621" t="str">
            <v>yes</v>
          </cell>
        </row>
        <row r="622">
          <cell r="A622">
            <v>7314</v>
          </cell>
          <cell r="B622" t="str">
            <v>Northern: Atlantis</v>
          </cell>
          <cell r="C622">
            <v>9921.3977128964707</v>
          </cell>
          <cell r="D622">
            <v>5172</v>
          </cell>
          <cell r="E622">
            <v>3172</v>
          </cell>
          <cell r="F622">
            <v>2000</v>
          </cell>
          <cell r="G622">
            <v>9</v>
          </cell>
          <cell r="H622">
            <v>5352</v>
          </cell>
          <cell r="I622">
            <v>22495</v>
          </cell>
          <cell r="J622">
            <v>23232</v>
          </cell>
          <cell r="K622">
            <v>12604.9444382234</v>
          </cell>
          <cell r="L622" t="str">
            <v>Eskom</v>
          </cell>
          <cell r="M622">
            <v>646.70321340914802</v>
          </cell>
          <cell r="N622" t="str">
            <v>yes</v>
          </cell>
        </row>
        <row r="623">
          <cell r="A623">
            <v>7585</v>
          </cell>
          <cell r="B623" t="str">
            <v>Northern: Atlantis</v>
          </cell>
          <cell r="C623">
            <v>10660.299506923</v>
          </cell>
          <cell r="D623">
            <v>6156</v>
          </cell>
          <cell r="E623">
            <v>4156</v>
          </cell>
          <cell r="F623">
            <v>2000</v>
          </cell>
          <cell r="G623">
            <v>12</v>
          </cell>
          <cell r="H623">
            <v>6396</v>
          </cell>
          <cell r="I623">
            <v>21611</v>
          </cell>
          <cell r="J623">
            <v>24571</v>
          </cell>
          <cell r="K623">
            <v>13096.233530649501</v>
          </cell>
          <cell r="L623" t="str">
            <v>Eskom</v>
          </cell>
          <cell r="M623">
            <v>874.96222253360395</v>
          </cell>
          <cell r="N623" t="str">
            <v>yes</v>
          </cell>
        </row>
        <row r="624">
          <cell r="A624">
            <v>7607</v>
          </cell>
          <cell r="B624" t="str">
            <v>Northern: Atlantis</v>
          </cell>
          <cell r="C624">
            <v>11438.961429213799</v>
          </cell>
          <cell r="D624">
            <v>7145</v>
          </cell>
          <cell r="E624">
            <v>4145</v>
          </cell>
          <cell r="F624">
            <v>3000</v>
          </cell>
          <cell r="G624">
            <v>22</v>
          </cell>
          <cell r="H624">
            <v>7585</v>
          </cell>
          <cell r="I624">
            <v>21089</v>
          </cell>
          <cell r="J624">
            <v>25704</v>
          </cell>
          <cell r="K624">
            <v>13643.2415902461</v>
          </cell>
          <cell r="L624" t="str">
            <v>Eskom</v>
          </cell>
          <cell r="M624">
            <v>1180.32655200985</v>
          </cell>
          <cell r="N624" t="str">
            <v>yes</v>
          </cell>
        </row>
        <row r="625">
          <cell r="A625">
            <v>7319</v>
          </cell>
          <cell r="B625" t="str">
            <v>Northern: Atlantis</v>
          </cell>
          <cell r="C625">
            <v>9427.1027186128304</v>
          </cell>
          <cell r="D625">
            <v>3663</v>
          </cell>
          <cell r="E625">
            <v>1663</v>
          </cell>
          <cell r="F625">
            <v>2000</v>
          </cell>
          <cell r="G625">
            <v>5</v>
          </cell>
          <cell r="H625">
            <v>3754.2135623730951</v>
          </cell>
          <cell r="I625">
            <v>23267</v>
          </cell>
          <cell r="J625">
            <v>22103</v>
          </cell>
          <cell r="K625">
            <v>12767.141197917301</v>
          </cell>
          <cell r="L625" t="str">
            <v>Eskom</v>
          </cell>
          <cell r="M625">
            <v>891.36971071948199</v>
          </cell>
          <cell r="N625" t="str">
            <v>yes</v>
          </cell>
        </row>
        <row r="626">
          <cell r="A626">
            <v>7134</v>
          </cell>
          <cell r="B626" t="str">
            <v>Northern: Atlantis</v>
          </cell>
          <cell r="C626">
            <v>10003.905171401</v>
          </cell>
          <cell r="D626">
            <v>4536</v>
          </cell>
          <cell r="E626">
            <v>3536</v>
          </cell>
          <cell r="F626">
            <v>1000</v>
          </cell>
          <cell r="G626">
            <v>3</v>
          </cell>
          <cell r="H626">
            <v>4596</v>
          </cell>
          <cell r="I626">
            <v>22884</v>
          </cell>
          <cell r="J626">
            <v>22798</v>
          </cell>
          <cell r="K626">
            <v>13100.633678468999</v>
          </cell>
          <cell r="L626" t="str">
            <v>Eskom</v>
          </cell>
          <cell r="M626">
            <v>624.36888631420902</v>
          </cell>
          <cell r="N626" t="str">
            <v>yes</v>
          </cell>
        </row>
        <row r="627">
          <cell r="A627">
            <v>7588</v>
          </cell>
          <cell r="B627" t="str">
            <v>Northern: Atlantis</v>
          </cell>
          <cell r="C627">
            <v>10643.588285176</v>
          </cell>
          <cell r="D627">
            <v>5452</v>
          </cell>
          <cell r="E627">
            <v>3452</v>
          </cell>
          <cell r="F627">
            <v>2000</v>
          </cell>
          <cell r="G627">
            <v>16</v>
          </cell>
          <cell r="H627">
            <v>5709.2135623730956</v>
          </cell>
          <cell r="I627">
            <v>21686</v>
          </cell>
          <cell r="J627">
            <v>23467</v>
          </cell>
          <cell r="K627">
            <v>13500.122632836101</v>
          </cell>
          <cell r="L627" t="str">
            <v>Eskom</v>
          </cell>
          <cell r="M627">
            <v>360.03847826645801</v>
          </cell>
          <cell r="N627" t="str">
            <v>yes</v>
          </cell>
        </row>
        <row r="628">
          <cell r="A628">
            <v>7742</v>
          </cell>
          <cell r="B628" t="str">
            <v>Northern: Atlantis</v>
          </cell>
          <cell r="C628">
            <v>11335.5116595667</v>
          </cell>
          <cell r="D628">
            <v>6394</v>
          </cell>
          <cell r="E628">
            <v>5394</v>
          </cell>
          <cell r="F628">
            <v>1000</v>
          </cell>
          <cell r="G628">
            <v>4</v>
          </cell>
          <cell r="H628">
            <v>6474</v>
          </cell>
          <cell r="I628">
            <v>20553</v>
          </cell>
          <cell r="J628">
            <v>24096</v>
          </cell>
          <cell r="K628">
            <v>13959.943391727</v>
          </cell>
          <cell r="L628" t="str">
            <v>Eskom</v>
          </cell>
          <cell r="M628">
            <v>108.43119854085199</v>
          </cell>
          <cell r="N628" t="str">
            <v>yes</v>
          </cell>
        </row>
        <row r="629">
          <cell r="A629">
            <v>7301</v>
          </cell>
          <cell r="B629" t="str">
            <v>Northern: Atlantis</v>
          </cell>
          <cell r="C629">
            <v>12070.694991835</v>
          </cell>
          <cell r="D629">
            <v>7351</v>
          </cell>
          <cell r="E629">
            <v>4351</v>
          </cell>
          <cell r="F629">
            <v>3000</v>
          </cell>
          <cell r="G629">
            <v>6</v>
          </cell>
          <cell r="H629">
            <v>7471</v>
          </cell>
          <cell r="I629">
            <v>19825</v>
          </cell>
          <cell r="J629">
            <v>25198</v>
          </cell>
          <cell r="K629">
            <v>14474.3472357386</v>
          </cell>
          <cell r="L629" t="str">
            <v>Eskom</v>
          </cell>
          <cell r="M629">
            <v>295.46818376978501</v>
          </cell>
          <cell r="N629" t="str">
            <v>yes</v>
          </cell>
        </row>
        <row r="630">
          <cell r="A630">
            <v>7550</v>
          </cell>
          <cell r="B630" t="str">
            <v>Northern: Atlantis</v>
          </cell>
          <cell r="C630">
            <v>10813.415634625</v>
          </cell>
          <cell r="D630">
            <v>5055</v>
          </cell>
          <cell r="E630">
            <v>3055</v>
          </cell>
          <cell r="F630">
            <v>2000</v>
          </cell>
          <cell r="G630">
            <v>4</v>
          </cell>
          <cell r="H630">
            <v>5135</v>
          </cell>
          <cell r="I630">
            <v>23799</v>
          </cell>
          <cell r="J630">
            <v>23822</v>
          </cell>
          <cell r="K630">
            <v>14035.5010452157</v>
          </cell>
          <cell r="L630" t="str">
            <v>Eskom</v>
          </cell>
          <cell r="M630">
            <v>1593.9112929015801</v>
          </cell>
          <cell r="N630" t="str">
            <v>yes</v>
          </cell>
        </row>
        <row r="631">
          <cell r="A631">
            <v>7443</v>
          </cell>
          <cell r="B631" t="str">
            <v>Northern: Atlantis</v>
          </cell>
          <cell r="C631">
            <v>11407.796044508599</v>
          </cell>
          <cell r="D631">
            <v>5891</v>
          </cell>
          <cell r="E631">
            <v>5891</v>
          </cell>
          <cell r="F631">
            <v>0</v>
          </cell>
          <cell r="G631">
            <v>0</v>
          </cell>
          <cell r="H631">
            <v>5891</v>
          </cell>
          <cell r="I631">
            <v>22416</v>
          </cell>
          <cell r="J631">
            <v>24663</v>
          </cell>
          <cell r="K631">
            <v>14409.094278074101</v>
          </cell>
          <cell r="L631" t="str">
            <v>Eskom</v>
          </cell>
          <cell r="M631">
            <v>1323.2079099432999</v>
          </cell>
          <cell r="N631" t="str">
            <v>yes</v>
          </cell>
        </row>
        <row r="632">
          <cell r="A632">
            <v>7121</v>
          </cell>
          <cell r="B632" t="str">
            <v>Northern: Atlantis</v>
          </cell>
          <cell r="C632">
            <v>12055.938934522799</v>
          </cell>
          <cell r="D632">
            <v>6772</v>
          </cell>
          <cell r="E632">
            <v>4772</v>
          </cell>
          <cell r="F632">
            <v>2000</v>
          </cell>
          <cell r="G632">
            <v>9</v>
          </cell>
          <cell r="H632">
            <v>6952</v>
          </cell>
          <cell r="I632">
            <v>20965</v>
          </cell>
          <cell r="J632">
            <v>25580</v>
          </cell>
          <cell r="K632">
            <v>14840.7784941706</v>
          </cell>
          <cell r="L632" t="str">
            <v>Eskom</v>
          </cell>
          <cell r="M632">
            <v>1055.7891722613299</v>
          </cell>
          <cell r="N632" t="str">
            <v>yes</v>
          </cell>
        </row>
        <row r="633">
          <cell r="A633">
            <v>7497</v>
          </cell>
          <cell r="B633" t="str">
            <v>Northern: Atlantis</v>
          </cell>
          <cell r="C633">
            <v>12749.647704728101</v>
          </cell>
          <cell r="D633">
            <v>7682</v>
          </cell>
          <cell r="E633">
            <v>5682</v>
          </cell>
          <cell r="F633">
            <v>2000</v>
          </cell>
          <cell r="G633">
            <v>15</v>
          </cell>
          <cell r="H633">
            <v>7888.2135623730956</v>
          </cell>
          <cell r="I633">
            <v>19460</v>
          </cell>
          <cell r="J633">
            <v>25693</v>
          </cell>
          <cell r="K633">
            <v>15325.645654051499</v>
          </cell>
          <cell r="L633" t="str">
            <v>Eskom</v>
          </cell>
          <cell r="M633">
            <v>790.46432471169601</v>
          </cell>
          <cell r="N633" t="str">
            <v>yes</v>
          </cell>
        </row>
        <row r="634">
          <cell r="A634">
            <v>7729</v>
          </cell>
          <cell r="B634" t="str">
            <v>Northern: Atlantis</v>
          </cell>
          <cell r="C634">
            <v>12206.131639621701</v>
          </cell>
          <cell r="D634">
            <v>6456</v>
          </cell>
          <cell r="E634">
            <v>5456</v>
          </cell>
          <cell r="F634">
            <v>1000</v>
          </cell>
          <cell r="G634">
            <v>7</v>
          </cell>
          <cell r="H634">
            <v>6549.2135623730956</v>
          </cell>
          <cell r="I634">
            <v>23146</v>
          </cell>
          <cell r="J634">
            <v>25863</v>
          </cell>
          <cell r="K634">
            <v>15207.691891456099</v>
          </cell>
          <cell r="L634" t="str">
            <v>CCT</v>
          </cell>
          <cell r="M634">
            <v>2287.5851694195599</v>
          </cell>
          <cell r="N634" t="str">
            <v>yes</v>
          </cell>
        </row>
        <row r="635">
          <cell r="A635">
            <v>7900</v>
          </cell>
          <cell r="B635" t="str">
            <v>Northern: Atlantis</v>
          </cell>
          <cell r="C635">
            <v>12813.9573357964</v>
          </cell>
          <cell r="D635">
            <v>7269</v>
          </cell>
          <cell r="E635">
            <v>5269</v>
          </cell>
          <cell r="F635">
            <v>2000</v>
          </cell>
          <cell r="G635">
            <v>21</v>
          </cell>
          <cell r="H635">
            <v>7305.2135623730956</v>
          </cell>
          <cell r="I635">
            <v>21478</v>
          </cell>
          <cell r="J635">
            <v>26851</v>
          </cell>
          <cell r="K635">
            <v>15735.863278757601</v>
          </cell>
          <cell r="L635" t="str">
            <v>Eskom</v>
          </cell>
          <cell r="M635">
            <v>1947.9462667897001</v>
          </cell>
          <cell r="N635" t="str">
            <v>yes</v>
          </cell>
        </row>
        <row r="636">
          <cell r="A636">
            <v>7819</v>
          </cell>
          <cell r="B636" t="str">
            <v>Northern: Atlantis</v>
          </cell>
          <cell r="C636">
            <v>13468.680544335</v>
          </cell>
          <cell r="D636">
            <v>8123</v>
          </cell>
          <cell r="E636">
            <v>7123</v>
          </cell>
          <cell r="F636">
            <v>1000</v>
          </cell>
          <cell r="G636">
            <v>13</v>
          </cell>
          <cell r="H636">
            <v>8366.2135623730956</v>
          </cell>
          <cell r="I636">
            <v>19825</v>
          </cell>
          <cell r="J636">
            <v>26681</v>
          </cell>
          <cell r="K636">
            <v>16193.952622144599</v>
          </cell>
          <cell r="L636" t="str">
            <v>Eskom</v>
          </cell>
          <cell r="M636">
            <v>1778.30431916573</v>
          </cell>
          <cell r="N636" t="str">
            <v>yes</v>
          </cell>
        </row>
        <row r="637">
          <cell r="A637">
            <v>7400</v>
          </cell>
          <cell r="B637" t="str">
            <v>Northern: Atlantis</v>
          </cell>
          <cell r="C637">
            <v>13032.324758704601</v>
          </cell>
          <cell r="D637">
            <v>7118</v>
          </cell>
          <cell r="E637">
            <v>5118</v>
          </cell>
          <cell r="F637">
            <v>2000</v>
          </cell>
          <cell r="G637">
            <v>28</v>
          </cell>
          <cell r="H637">
            <v>7678</v>
          </cell>
          <cell r="I637">
            <v>21215</v>
          </cell>
          <cell r="J637">
            <v>27240</v>
          </cell>
          <cell r="K637">
            <v>14544.8971896936</v>
          </cell>
          <cell r="L637" t="str">
            <v>CCT</v>
          </cell>
          <cell r="M637">
            <v>3251.7314376141699</v>
          </cell>
          <cell r="N637" t="str">
            <v>yes</v>
          </cell>
        </row>
        <row r="638">
          <cell r="A638">
            <v>7209</v>
          </cell>
          <cell r="B638" t="str">
            <v>Northern: Atlantis</v>
          </cell>
          <cell r="C638">
            <v>13603.284221693701</v>
          </cell>
          <cell r="D638">
            <v>7862</v>
          </cell>
          <cell r="E638">
            <v>5862</v>
          </cell>
          <cell r="F638">
            <v>2000</v>
          </cell>
          <cell r="G638">
            <v>10</v>
          </cell>
          <cell r="H638">
            <v>8010.2135623730956</v>
          </cell>
          <cell r="I638">
            <v>20453</v>
          </cell>
          <cell r="J638">
            <v>27789</v>
          </cell>
          <cell r="K638">
            <v>15323.844826361999</v>
          </cell>
          <cell r="L638" t="str">
            <v>CCT</v>
          </cell>
          <cell r="M638">
            <v>2886.52508444348</v>
          </cell>
          <cell r="N638" t="str">
            <v>yes</v>
          </cell>
        </row>
        <row r="639">
          <cell r="A639">
            <v>7368</v>
          </cell>
          <cell r="B639" t="str">
            <v>Northern: Atlantis</v>
          </cell>
          <cell r="C639">
            <v>14221.7156003739</v>
          </cell>
          <cell r="D639">
            <v>8658</v>
          </cell>
          <cell r="E639">
            <v>5658</v>
          </cell>
          <cell r="F639">
            <v>3000</v>
          </cell>
          <cell r="G639">
            <v>5</v>
          </cell>
          <cell r="H639">
            <v>8758</v>
          </cell>
          <cell r="I639">
            <v>18562</v>
          </cell>
          <cell r="J639">
            <v>27678</v>
          </cell>
          <cell r="K639">
            <v>16127.1946186554</v>
          </cell>
          <cell r="L639" t="str">
            <v>CCT</v>
          </cell>
          <cell r="M639">
            <v>2774.8691241903598</v>
          </cell>
          <cell r="N639" t="str">
            <v>yes</v>
          </cell>
        </row>
        <row r="640">
          <cell r="A640">
            <v>7685</v>
          </cell>
          <cell r="B640" t="str">
            <v>Northern: Atlantis</v>
          </cell>
          <cell r="C640">
            <v>12249.8037364962</v>
          </cell>
          <cell r="D640">
            <v>8137</v>
          </cell>
          <cell r="E640">
            <v>4137</v>
          </cell>
          <cell r="F640">
            <v>4000</v>
          </cell>
          <cell r="G640">
            <v>13</v>
          </cell>
          <cell r="H640">
            <v>8397</v>
          </cell>
          <cell r="I640">
            <v>20472</v>
          </cell>
          <cell r="J640">
            <v>26611</v>
          </cell>
          <cell r="K640">
            <v>14072.308002596899</v>
          </cell>
          <cell r="L640" t="str">
            <v>Eskom</v>
          </cell>
          <cell r="M640">
            <v>1708.1102551246099</v>
          </cell>
          <cell r="N640" t="str">
            <v>yes</v>
          </cell>
        </row>
        <row r="641">
          <cell r="A641">
            <v>7063</v>
          </cell>
          <cell r="B641" t="str">
            <v>Northern: Atlantis</v>
          </cell>
          <cell r="C641">
            <v>12697.687942618501</v>
          </cell>
          <cell r="D641">
            <v>9130</v>
          </cell>
          <cell r="E641">
            <v>6130</v>
          </cell>
          <cell r="F641">
            <v>3000</v>
          </cell>
          <cell r="G641">
            <v>12</v>
          </cell>
          <cell r="H641">
            <v>9370</v>
          </cell>
          <cell r="I641">
            <v>20423</v>
          </cell>
          <cell r="J641">
            <v>27410</v>
          </cell>
          <cell r="K641">
            <v>13994.084675832601</v>
          </cell>
          <cell r="L641" t="str">
            <v>Eskom</v>
          </cell>
          <cell r="M641">
            <v>2507.09238775224</v>
          </cell>
          <cell r="N641" t="str">
            <v>yes</v>
          </cell>
        </row>
        <row r="642">
          <cell r="A642">
            <v>7069</v>
          </cell>
          <cell r="B642" t="str">
            <v>Northern: Atlantis</v>
          </cell>
          <cell r="C642">
            <v>12841.710578795401</v>
          </cell>
          <cell r="D642">
            <v>8318</v>
          </cell>
          <cell r="E642">
            <v>5318</v>
          </cell>
          <cell r="F642">
            <v>3000</v>
          </cell>
          <cell r="G642">
            <v>11</v>
          </cell>
          <cell r="H642">
            <v>8538</v>
          </cell>
          <cell r="I642">
            <v>19605</v>
          </cell>
          <cell r="J642">
            <v>26109</v>
          </cell>
          <cell r="K642">
            <v>15037.7337489113</v>
          </cell>
          <cell r="L642" t="str">
            <v>Eskom</v>
          </cell>
          <cell r="M642">
            <v>1206.3055345905</v>
          </cell>
          <cell r="N642" t="str">
            <v>yes</v>
          </cell>
        </row>
        <row r="643">
          <cell r="A643">
            <v>7191</v>
          </cell>
          <cell r="B643" t="str">
            <v>Northern: Atlantis</v>
          </cell>
          <cell r="C643">
            <v>13541.188187220199</v>
          </cell>
          <cell r="D643">
            <v>9292</v>
          </cell>
          <cell r="E643">
            <v>6292</v>
          </cell>
          <cell r="F643">
            <v>3000</v>
          </cell>
          <cell r="G643">
            <v>11</v>
          </cell>
          <cell r="H643">
            <v>9512</v>
          </cell>
          <cell r="I643">
            <v>18831</v>
          </cell>
          <cell r="J643">
            <v>27099</v>
          </cell>
          <cell r="K643">
            <v>14993.232917818201</v>
          </cell>
          <cell r="L643" t="str">
            <v>Eskom</v>
          </cell>
          <cell r="M643">
            <v>2196.14312826988</v>
          </cell>
          <cell r="N643" t="str">
            <v>yes</v>
          </cell>
        </row>
        <row r="644">
          <cell r="A644">
            <v>7132</v>
          </cell>
          <cell r="B644" t="str">
            <v>Northern: Atlantis</v>
          </cell>
          <cell r="C644">
            <v>13481.890431178999</v>
          </cell>
          <cell r="D644">
            <v>8612</v>
          </cell>
          <cell r="E644">
            <v>7612</v>
          </cell>
          <cell r="F644">
            <v>1000</v>
          </cell>
          <cell r="G644">
            <v>9</v>
          </cell>
          <cell r="H644">
            <v>8792</v>
          </cell>
          <cell r="I644">
            <v>18560</v>
          </cell>
          <cell r="J644">
            <v>26315</v>
          </cell>
          <cell r="K644">
            <v>15858.8184653195</v>
          </cell>
          <cell r="L644" t="str">
            <v>Eskom</v>
          </cell>
          <cell r="M644">
            <v>1411.63219140305</v>
          </cell>
          <cell r="N644" t="str">
            <v>yes</v>
          </cell>
        </row>
        <row r="645">
          <cell r="A645">
            <v>7158</v>
          </cell>
          <cell r="B645" t="str">
            <v>Northern: Atlantis</v>
          </cell>
          <cell r="C645">
            <v>14246.7267329676</v>
          </cell>
          <cell r="D645">
            <v>9556</v>
          </cell>
          <cell r="E645">
            <v>8556</v>
          </cell>
          <cell r="F645">
            <v>1000</v>
          </cell>
          <cell r="G645">
            <v>8</v>
          </cell>
          <cell r="H645">
            <v>9716</v>
          </cell>
          <cell r="I645">
            <v>17596</v>
          </cell>
          <cell r="J645">
            <v>27218</v>
          </cell>
          <cell r="K645">
            <v>15992.487634618201</v>
          </cell>
          <cell r="L645" t="str">
            <v>Eskom</v>
          </cell>
          <cell r="M645">
            <v>2315.2919990508199</v>
          </cell>
          <cell r="N645" t="str">
            <v>yes</v>
          </cell>
        </row>
        <row r="646">
          <cell r="A646">
            <v>7626</v>
          </cell>
          <cell r="B646" t="str">
            <v>Northern: Atlantis</v>
          </cell>
          <cell r="C646">
            <v>14163.799229337599</v>
          </cell>
          <cell r="D646">
            <v>9008</v>
          </cell>
          <cell r="E646">
            <v>7008</v>
          </cell>
          <cell r="F646">
            <v>2000</v>
          </cell>
          <cell r="G646">
            <v>20</v>
          </cell>
          <cell r="H646">
            <v>9396.2135623730956</v>
          </cell>
          <cell r="I646">
            <v>18644</v>
          </cell>
          <cell r="J646">
            <v>27031</v>
          </cell>
          <cell r="K646">
            <v>16699.425437142199</v>
          </cell>
          <cell r="L646" t="str">
            <v>Eskom</v>
          </cell>
          <cell r="M646">
            <v>2128.4355397161899</v>
          </cell>
          <cell r="N646" t="str">
            <v>yes</v>
          </cell>
        </row>
        <row r="647">
          <cell r="A647">
            <v>7402</v>
          </cell>
          <cell r="B647" t="str">
            <v>Northern: Atlantis</v>
          </cell>
          <cell r="C647">
            <v>14893.658436211101</v>
          </cell>
          <cell r="D647">
            <v>9914</v>
          </cell>
          <cell r="E647">
            <v>6914</v>
          </cell>
          <cell r="F647">
            <v>3000</v>
          </cell>
          <cell r="G647">
            <v>23</v>
          </cell>
          <cell r="H647">
            <v>10206.213562373096</v>
          </cell>
          <cell r="I647">
            <v>17050</v>
          </cell>
          <cell r="J647">
            <v>27713</v>
          </cell>
          <cell r="K647">
            <v>16991.830041546102</v>
          </cell>
          <cell r="L647" t="str">
            <v>Eskom</v>
          </cell>
          <cell r="M647">
            <v>2810.3575295307801</v>
          </cell>
          <cell r="N647" t="str">
            <v>yes</v>
          </cell>
        </row>
        <row r="648">
          <cell r="A648">
            <v>7288</v>
          </cell>
          <cell r="B648" t="str">
            <v>Northern: Atlantis</v>
          </cell>
          <cell r="C648">
            <v>15653.399458966</v>
          </cell>
          <cell r="D648">
            <v>10837</v>
          </cell>
          <cell r="E648">
            <v>7837</v>
          </cell>
          <cell r="F648">
            <v>3000</v>
          </cell>
          <cell r="G648">
            <v>14</v>
          </cell>
          <cell r="H648">
            <v>11117</v>
          </cell>
          <cell r="I648">
            <v>16379</v>
          </cell>
          <cell r="J648">
            <v>28545</v>
          </cell>
          <cell r="K648">
            <v>16986.077874456802</v>
          </cell>
          <cell r="L648" t="str">
            <v>Eskom</v>
          </cell>
          <cell r="M648">
            <v>3642.24944817809</v>
          </cell>
          <cell r="N648" t="str">
            <v>yes</v>
          </cell>
        </row>
        <row r="649">
          <cell r="A649">
            <v>7095</v>
          </cell>
          <cell r="B649" t="str">
            <v>Northern: Atlantis</v>
          </cell>
          <cell r="C649">
            <v>14881.7017716911</v>
          </cell>
          <cell r="D649">
            <v>9493</v>
          </cell>
          <cell r="E649">
            <v>6493</v>
          </cell>
          <cell r="F649">
            <v>3000</v>
          </cell>
          <cell r="G649">
            <v>14</v>
          </cell>
          <cell r="H649">
            <v>9773</v>
          </cell>
          <cell r="I649">
            <v>17441</v>
          </cell>
          <cell r="J649">
            <v>27914</v>
          </cell>
          <cell r="K649">
            <v>16951.4775838407</v>
          </cell>
          <cell r="L649" t="str">
            <v>CCT</v>
          </cell>
          <cell r="M649">
            <v>3011.27385861008</v>
          </cell>
          <cell r="N649" t="str">
            <v>yes</v>
          </cell>
        </row>
        <row r="650">
          <cell r="A650">
            <v>7791</v>
          </cell>
          <cell r="B650" t="str">
            <v>Northern: Atlantis</v>
          </cell>
          <cell r="C650">
            <v>15577.9620177702</v>
          </cell>
          <cell r="D650">
            <v>10357</v>
          </cell>
          <cell r="E650">
            <v>8357</v>
          </cell>
          <cell r="F650">
            <v>2000</v>
          </cell>
          <cell r="G650">
            <v>27</v>
          </cell>
          <cell r="H650">
            <v>10822.213562373096</v>
          </cell>
          <cell r="I650">
            <v>16434</v>
          </cell>
          <cell r="J650">
            <v>28429</v>
          </cell>
          <cell r="K650">
            <v>17793.7848218084</v>
          </cell>
          <cell r="L650" t="str">
            <v>CCT</v>
          </cell>
          <cell r="M650">
            <v>3526.4205433572201</v>
          </cell>
          <cell r="N650" t="str">
            <v>yes</v>
          </cell>
        </row>
        <row r="651">
          <cell r="A651">
            <v>7060</v>
          </cell>
          <cell r="B651" t="str">
            <v>Northern: Atlantis</v>
          </cell>
          <cell r="C651">
            <v>16305.850288608901</v>
          </cell>
          <cell r="D651">
            <v>11244</v>
          </cell>
          <cell r="E651">
            <v>8244</v>
          </cell>
          <cell r="F651">
            <v>3000</v>
          </cell>
          <cell r="G651">
            <v>27</v>
          </cell>
          <cell r="H651">
            <v>11784</v>
          </cell>
          <cell r="I651">
            <v>15112</v>
          </cell>
          <cell r="J651">
            <v>29122</v>
          </cell>
          <cell r="K651">
            <v>17985.812991810599</v>
          </cell>
          <cell r="L651" t="str">
            <v>Eskom</v>
          </cell>
          <cell r="M651">
            <v>4219.42098487163</v>
          </cell>
          <cell r="N651" t="str">
            <v>yes</v>
          </cell>
        </row>
        <row r="652">
          <cell r="A652">
            <v>7427</v>
          </cell>
          <cell r="B652" t="str">
            <v>Northern: Atlantis</v>
          </cell>
          <cell r="C652">
            <v>100.96966612933799</v>
          </cell>
          <cell r="D652">
            <v>672</v>
          </cell>
          <cell r="E652">
            <v>672</v>
          </cell>
          <cell r="F652">
            <v>0</v>
          </cell>
          <cell r="G652">
            <v>0</v>
          </cell>
          <cell r="H652">
            <v>672</v>
          </cell>
          <cell r="I652">
            <v>4495</v>
          </cell>
          <cell r="J652">
            <v>4626</v>
          </cell>
          <cell r="K652">
            <v>2807.7723179224799</v>
          </cell>
          <cell r="L652" t="str">
            <v>Eskom</v>
          </cell>
          <cell r="M652">
            <v>85.197175877176505</v>
          </cell>
          <cell r="N652" t="str">
            <v>no</v>
          </cell>
        </row>
        <row r="653">
          <cell r="A653">
            <v>7470</v>
          </cell>
          <cell r="B653" t="str">
            <v>Northern: Atlantis</v>
          </cell>
          <cell r="C653">
            <v>264.272839617773</v>
          </cell>
          <cell r="D653">
            <v>1577</v>
          </cell>
          <cell r="E653">
            <v>1577</v>
          </cell>
          <cell r="F653">
            <v>0</v>
          </cell>
          <cell r="G653">
            <v>0</v>
          </cell>
          <cell r="H653">
            <v>1577</v>
          </cell>
          <cell r="I653">
            <v>3598</v>
          </cell>
          <cell r="J653">
            <v>3729</v>
          </cell>
          <cell r="K653">
            <v>1379.7318034140801</v>
          </cell>
          <cell r="L653" t="str">
            <v>Eskom</v>
          </cell>
          <cell r="M653">
            <v>961.84872026953599</v>
          </cell>
          <cell r="N653" t="str">
            <v>no</v>
          </cell>
        </row>
        <row r="654">
          <cell r="A654">
            <v>7045</v>
          </cell>
          <cell r="B654" t="str">
            <v>Northern: Atlantis</v>
          </cell>
          <cell r="C654">
            <v>1101.6109581538201</v>
          </cell>
          <cell r="D654">
            <v>2462</v>
          </cell>
          <cell r="E654">
            <v>2462</v>
          </cell>
          <cell r="F654">
            <v>0</v>
          </cell>
          <cell r="G654">
            <v>0</v>
          </cell>
          <cell r="H654">
            <v>2462</v>
          </cell>
          <cell r="I654">
            <v>4872</v>
          </cell>
          <cell r="J654">
            <v>5002</v>
          </cell>
          <cell r="K654">
            <v>1664.36103260915</v>
          </cell>
          <cell r="L654" t="str">
            <v>Eskom</v>
          </cell>
          <cell r="M654">
            <v>1032.5114996761699</v>
          </cell>
          <cell r="N654" t="str">
            <v>no</v>
          </cell>
        </row>
        <row r="655">
          <cell r="A655">
            <v>7527</v>
          </cell>
          <cell r="B655" t="str">
            <v>Northern: Atlantis</v>
          </cell>
          <cell r="C655">
            <v>1870.4231345511901</v>
          </cell>
          <cell r="D655">
            <v>3394</v>
          </cell>
          <cell r="E655">
            <v>3394</v>
          </cell>
          <cell r="F655">
            <v>0</v>
          </cell>
          <cell r="G655">
            <v>0</v>
          </cell>
          <cell r="H655">
            <v>3394</v>
          </cell>
          <cell r="I655">
            <v>5413</v>
          </cell>
          <cell r="J655">
            <v>5543</v>
          </cell>
          <cell r="K655">
            <v>2374.1388852135901</v>
          </cell>
          <cell r="L655" t="str">
            <v>Eskom</v>
          </cell>
          <cell r="M655">
            <v>1102.7130204372099</v>
          </cell>
          <cell r="N655" t="str">
            <v>no</v>
          </cell>
        </row>
        <row r="656">
          <cell r="A656">
            <v>7853</v>
          </cell>
          <cell r="B656" t="str">
            <v>Northern: Atlantis</v>
          </cell>
          <cell r="C656">
            <v>2074.9088241701302</v>
          </cell>
          <cell r="D656">
            <v>4356</v>
          </cell>
          <cell r="E656">
            <v>4356</v>
          </cell>
          <cell r="F656">
            <v>0</v>
          </cell>
          <cell r="G656">
            <v>0</v>
          </cell>
          <cell r="H656">
            <v>4356</v>
          </cell>
          <cell r="I656">
            <v>6807</v>
          </cell>
          <cell r="J656">
            <v>6938</v>
          </cell>
          <cell r="K656">
            <v>3240.8290987953401</v>
          </cell>
          <cell r="L656" t="str">
            <v>Eskom</v>
          </cell>
          <cell r="M656">
            <v>1316.6861256721299</v>
          </cell>
          <cell r="N656" t="str">
            <v>no</v>
          </cell>
        </row>
        <row r="657">
          <cell r="A657">
            <v>7642</v>
          </cell>
          <cell r="B657" t="str">
            <v>Northern: Atlantis</v>
          </cell>
          <cell r="C657">
            <v>2159.6819839006898</v>
          </cell>
          <cell r="D657">
            <v>5332</v>
          </cell>
          <cell r="E657">
            <v>4332</v>
          </cell>
          <cell r="F657">
            <v>1000</v>
          </cell>
          <cell r="G657">
            <v>22</v>
          </cell>
          <cell r="H657">
            <v>5663.2135623730956</v>
          </cell>
          <cell r="I657">
            <v>7720</v>
          </cell>
          <cell r="J657">
            <v>7851</v>
          </cell>
          <cell r="K657">
            <v>4167.66254041925</v>
          </cell>
          <cell r="L657" t="str">
            <v>Eskom</v>
          </cell>
          <cell r="M657">
            <v>1553.3316899750801</v>
          </cell>
          <cell r="N657" t="str">
            <v>no</v>
          </cell>
        </row>
        <row r="658">
          <cell r="A658">
            <v>7757</v>
          </cell>
          <cell r="B658" t="str">
            <v>Northern: Atlantis</v>
          </cell>
          <cell r="C658">
            <v>717.04031996765104</v>
          </cell>
          <cell r="D658">
            <v>1230</v>
          </cell>
          <cell r="E658">
            <v>1000</v>
          </cell>
          <cell r="F658">
            <v>230</v>
          </cell>
          <cell r="G658">
            <v>1</v>
          </cell>
          <cell r="H658">
            <v>1250</v>
          </cell>
          <cell r="I658">
            <v>2703</v>
          </cell>
          <cell r="J658">
            <v>2833</v>
          </cell>
          <cell r="K658">
            <v>383.966721975155</v>
          </cell>
          <cell r="L658" t="str">
            <v>Eskom</v>
          </cell>
          <cell r="M658">
            <v>174.858580975368</v>
          </cell>
          <cell r="N658" t="str">
            <v>no</v>
          </cell>
        </row>
        <row r="659">
          <cell r="A659">
            <v>7773</v>
          </cell>
          <cell r="B659" t="str">
            <v>Northern: Atlantis</v>
          </cell>
          <cell r="C659">
            <v>1647.0249321686799</v>
          </cell>
          <cell r="D659">
            <v>2229</v>
          </cell>
          <cell r="E659">
            <v>2000</v>
          </cell>
          <cell r="F659">
            <v>229</v>
          </cell>
          <cell r="G659">
            <v>1</v>
          </cell>
          <cell r="H659">
            <v>2249</v>
          </cell>
          <cell r="I659">
            <v>3641</v>
          </cell>
          <cell r="J659">
            <v>3772</v>
          </cell>
          <cell r="K659">
            <v>1006.91024480829</v>
          </cell>
          <cell r="L659" t="str">
            <v>Eskom</v>
          </cell>
          <cell r="M659">
            <v>100.64989507032099</v>
          </cell>
          <cell r="N659" t="str">
            <v>no</v>
          </cell>
        </row>
        <row r="660">
          <cell r="A660">
            <v>7895</v>
          </cell>
          <cell r="B660" t="str">
            <v>Northern: Atlantis</v>
          </cell>
          <cell r="C660">
            <v>2494.9579409096</v>
          </cell>
          <cell r="D660">
            <v>3229</v>
          </cell>
          <cell r="E660">
            <v>3000</v>
          </cell>
          <cell r="F660">
            <v>229</v>
          </cell>
          <cell r="G660">
            <v>1</v>
          </cell>
          <cell r="H660">
            <v>3249</v>
          </cell>
          <cell r="I660">
            <v>4677</v>
          </cell>
          <cell r="J660">
            <v>4808</v>
          </cell>
          <cell r="K660">
            <v>1969.84924309332</v>
          </cell>
          <cell r="L660" t="str">
            <v>Eskom</v>
          </cell>
          <cell r="M660">
            <v>132.13593701099501</v>
          </cell>
          <cell r="N660" t="str">
            <v>no</v>
          </cell>
        </row>
        <row r="661">
          <cell r="A661">
            <v>7677</v>
          </cell>
          <cell r="B661" t="str">
            <v>Northern: Atlantis</v>
          </cell>
          <cell r="C661">
            <v>3026.1088258668201</v>
          </cell>
          <cell r="D661">
            <v>4229</v>
          </cell>
          <cell r="E661">
            <v>4000</v>
          </cell>
          <cell r="F661">
            <v>229</v>
          </cell>
          <cell r="G661">
            <v>1</v>
          </cell>
          <cell r="H661">
            <v>4249</v>
          </cell>
          <cell r="I661">
            <v>5877</v>
          </cell>
          <cell r="J661">
            <v>6008</v>
          </cell>
          <cell r="K661">
            <v>2957.4894491495102</v>
          </cell>
          <cell r="L661" t="str">
            <v>Eskom</v>
          </cell>
          <cell r="M661">
            <v>326.04428890527703</v>
          </cell>
          <cell r="N661" t="str">
            <v>no</v>
          </cell>
        </row>
        <row r="662">
          <cell r="A662">
            <v>7247</v>
          </cell>
          <cell r="B662" t="str">
            <v>Northern: Atlantis</v>
          </cell>
          <cell r="C662">
            <v>3142.5399521572699</v>
          </cell>
          <cell r="D662">
            <v>5114</v>
          </cell>
          <cell r="E662">
            <v>5000</v>
          </cell>
          <cell r="F662">
            <v>114</v>
          </cell>
          <cell r="G662">
            <v>4</v>
          </cell>
          <cell r="H662">
            <v>5194</v>
          </cell>
          <cell r="I662">
            <v>7160</v>
          </cell>
          <cell r="J662">
            <v>7291</v>
          </cell>
          <cell r="K662">
            <v>3951.3518756301501</v>
          </cell>
          <cell r="L662" t="str">
            <v>Eskom</v>
          </cell>
          <cell r="M662">
            <v>608.12572452007896</v>
          </cell>
          <cell r="N662" t="str">
            <v>no</v>
          </cell>
        </row>
        <row r="663">
          <cell r="A663">
            <v>7160</v>
          </cell>
          <cell r="B663" t="str">
            <v>Northern: Atlantis</v>
          </cell>
          <cell r="C663">
            <v>941.63673534112104</v>
          </cell>
          <cell r="D663">
            <v>1410</v>
          </cell>
          <cell r="E663">
            <v>1410</v>
          </cell>
          <cell r="F663">
            <v>0</v>
          </cell>
          <cell r="G663">
            <v>0</v>
          </cell>
          <cell r="H663">
            <v>1410</v>
          </cell>
          <cell r="I663">
            <v>3354</v>
          </cell>
          <cell r="J663">
            <v>3485</v>
          </cell>
          <cell r="K663">
            <v>625.46066200547602</v>
          </cell>
          <cell r="L663" t="str">
            <v>Eskom</v>
          </cell>
          <cell r="M663">
            <v>826.47172950251604</v>
          </cell>
          <cell r="N663" t="str">
            <v>no</v>
          </cell>
        </row>
        <row r="664">
          <cell r="A664">
            <v>7448</v>
          </cell>
          <cell r="B664" t="str">
            <v>Northern: Atlantis</v>
          </cell>
          <cell r="C664">
            <v>2417.3163062967201</v>
          </cell>
          <cell r="D664">
            <v>2056</v>
          </cell>
          <cell r="E664">
            <v>2000</v>
          </cell>
          <cell r="F664">
            <v>56</v>
          </cell>
          <cell r="G664">
            <v>4</v>
          </cell>
          <cell r="H664">
            <v>2062.2135623730951</v>
          </cell>
          <cell r="I664">
            <v>4122</v>
          </cell>
          <cell r="J664">
            <v>4253</v>
          </cell>
          <cell r="K664">
            <v>1121.4449773537101</v>
          </cell>
          <cell r="L664" t="str">
            <v>Eskom</v>
          </cell>
          <cell r="M664">
            <v>838.31455112105004</v>
          </cell>
          <cell r="N664" t="str">
            <v>no</v>
          </cell>
        </row>
        <row r="665">
          <cell r="A665">
            <v>7017</v>
          </cell>
          <cell r="B665" t="str">
            <v>Northern: Atlantis</v>
          </cell>
          <cell r="C665">
            <v>3058.6830702788802</v>
          </cell>
          <cell r="D665">
            <v>2879</v>
          </cell>
          <cell r="E665">
            <v>2879</v>
          </cell>
          <cell r="F665">
            <v>0</v>
          </cell>
          <cell r="G665">
            <v>0</v>
          </cell>
          <cell r="H665">
            <v>2879</v>
          </cell>
          <cell r="I665">
            <v>5613</v>
          </cell>
          <cell r="J665">
            <v>5744</v>
          </cell>
          <cell r="K665">
            <v>2030.7822720930301</v>
          </cell>
          <cell r="L665" t="str">
            <v>Eskom</v>
          </cell>
          <cell r="M665">
            <v>839.16054771194899</v>
          </cell>
          <cell r="N665" t="str">
            <v>no</v>
          </cell>
        </row>
        <row r="666">
          <cell r="A666">
            <v>7031</v>
          </cell>
          <cell r="B666" t="str">
            <v>Northern: Atlantis</v>
          </cell>
          <cell r="C666">
            <v>3855.8612690335699</v>
          </cell>
          <cell r="D666">
            <v>3788</v>
          </cell>
          <cell r="E666">
            <v>3788</v>
          </cell>
          <cell r="F666">
            <v>0</v>
          </cell>
          <cell r="G666">
            <v>0</v>
          </cell>
          <cell r="H666">
            <v>3788</v>
          </cell>
          <cell r="I666">
            <v>6463</v>
          </cell>
          <cell r="J666">
            <v>6594</v>
          </cell>
          <cell r="K666">
            <v>2998.4186562190798</v>
          </cell>
          <cell r="L666" t="str">
            <v>Eskom</v>
          </cell>
          <cell r="M666">
            <v>654.07125762161104</v>
          </cell>
          <cell r="N666" t="str">
            <v>no</v>
          </cell>
        </row>
        <row r="667">
          <cell r="A667">
            <v>7341</v>
          </cell>
          <cell r="B667" t="str">
            <v>Northern: Atlantis</v>
          </cell>
          <cell r="C667">
            <v>4131.4540237472802</v>
          </cell>
          <cell r="D667">
            <v>4734</v>
          </cell>
          <cell r="E667">
            <v>4734</v>
          </cell>
          <cell r="F667">
            <v>0</v>
          </cell>
          <cell r="G667">
            <v>0</v>
          </cell>
          <cell r="H667">
            <v>4734</v>
          </cell>
          <cell r="I667">
            <v>7901</v>
          </cell>
          <cell r="J667">
            <v>8032</v>
          </cell>
          <cell r="K667">
            <v>3982.0788843489599</v>
          </cell>
          <cell r="L667" t="str">
            <v>Eskom</v>
          </cell>
          <cell r="M667">
            <v>38.094178654059</v>
          </cell>
          <cell r="N667" t="str">
            <v>no</v>
          </cell>
        </row>
        <row r="668">
          <cell r="A668">
            <v>7011</v>
          </cell>
          <cell r="B668" t="str">
            <v>Northern: Atlantis</v>
          </cell>
          <cell r="C668">
            <v>946.24344537537297</v>
          </cell>
          <cell r="D668">
            <v>648</v>
          </cell>
          <cell r="E668">
            <v>648</v>
          </cell>
          <cell r="F668">
            <v>0</v>
          </cell>
          <cell r="G668">
            <v>0</v>
          </cell>
          <cell r="H668">
            <v>648</v>
          </cell>
          <cell r="I668">
            <v>4433</v>
          </cell>
          <cell r="J668">
            <v>4563</v>
          </cell>
          <cell r="K668">
            <v>1623.2595718948401</v>
          </cell>
          <cell r="L668" t="str">
            <v>Eskom</v>
          </cell>
          <cell r="M668">
            <v>935.57910893840597</v>
          </cell>
          <cell r="N668" t="str">
            <v>no</v>
          </cell>
        </row>
        <row r="669">
          <cell r="A669">
            <v>7226</v>
          </cell>
          <cell r="B669" t="str">
            <v>Northern: Atlantis</v>
          </cell>
          <cell r="C669">
            <v>1924.8232792531401</v>
          </cell>
          <cell r="D669">
            <v>1576</v>
          </cell>
          <cell r="E669">
            <v>1576</v>
          </cell>
          <cell r="F669">
            <v>0</v>
          </cell>
          <cell r="G669">
            <v>0</v>
          </cell>
          <cell r="H669">
            <v>1576</v>
          </cell>
          <cell r="I669">
            <v>5075</v>
          </cell>
          <cell r="J669">
            <v>5206</v>
          </cell>
          <cell r="K669">
            <v>1871.2053428909801</v>
          </cell>
          <cell r="L669" t="str">
            <v>Eskom</v>
          </cell>
          <cell r="M669">
            <v>1819.3582267869899</v>
          </cell>
          <cell r="N669" t="str">
            <v>no</v>
          </cell>
        </row>
        <row r="670">
          <cell r="A670">
            <v>7220</v>
          </cell>
          <cell r="B670" t="str">
            <v>Northern: Atlantis</v>
          </cell>
          <cell r="C670">
            <v>2909.7832566515099</v>
          </cell>
          <cell r="D670">
            <v>2558</v>
          </cell>
          <cell r="E670">
            <v>2558</v>
          </cell>
          <cell r="F670">
            <v>0</v>
          </cell>
          <cell r="G670">
            <v>0</v>
          </cell>
          <cell r="H670">
            <v>2558</v>
          </cell>
          <cell r="I670">
            <v>10736</v>
          </cell>
          <cell r="J670">
            <v>10867</v>
          </cell>
          <cell r="K670">
            <v>2523.4593784484</v>
          </cell>
          <cell r="L670" t="str">
            <v>Eskom</v>
          </cell>
          <cell r="M670">
            <v>1771.9422261575401</v>
          </cell>
          <cell r="N670" t="str">
            <v>no</v>
          </cell>
        </row>
        <row r="671">
          <cell r="A671">
            <v>7012</v>
          </cell>
          <cell r="B671" t="str">
            <v>Northern: Atlantis</v>
          </cell>
          <cell r="C671">
            <v>3900.1062296938899</v>
          </cell>
          <cell r="D671">
            <v>3551</v>
          </cell>
          <cell r="E671">
            <v>3551</v>
          </cell>
          <cell r="F671">
            <v>0</v>
          </cell>
          <cell r="G671">
            <v>0</v>
          </cell>
          <cell r="H671">
            <v>3551</v>
          </cell>
          <cell r="I671">
            <v>9725</v>
          </cell>
          <cell r="J671">
            <v>9856</v>
          </cell>
          <cell r="K671">
            <v>3351.7584990560599</v>
          </cell>
          <cell r="L671" t="str">
            <v>Eskom</v>
          </cell>
          <cell r="M671">
            <v>774.35761809737505</v>
          </cell>
          <cell r="N671" t="str">
            <v>no</v>
          </cell>
        </row>
        <row r="672">
          <cell r="A672">
            <v>7078</v>
          </cell>
          <cell r="B672" t="str">
            <v>Northern: Atlantis</v>
          </cell>
          <cell r="C672">
            <v>5245.0469138948802</v>
          </cell>
          <cell r="D672">
            <v>4547</v>
          </cell>
          <cell r="E672">
            <v>4547</v>
          </cell>
          <cell r="F672">
            <v>0</v>
          </cell>
          <cell r="G672">
            <v>0</v>
          </cell>
          <cell r="H672">
            <v>4547</v>
          </cell>
          <cell r="I672">
            <v>9040</v>
          </cell>
          <cell r="J672">
            <v>9172</v>
          </cell>
          <cell r="K672">
            <v>4254.4944281559201</v>
          </cell>
          <cell r="L672" t="str">
            <v>Eskom</v>
          </cell>
          <cell r="M672">
            <v>209.43053150103901</v>
          </cell>
          <cell r="N672" t="str">
            <v>no</v>
          </cell>
        </row>
        <row r="673">
          <cell r="A673">
            <v>7762</v>
          </cell>
          <cell r="B673" t="str">
            <v>Northern: Atlantis</v>
          </cell>
          <cell r="C673">
            <v>1001.13493447485</v>
          </cell>
          <cell r="D673">
            <v>823</v>
          </cell>
          <cell r="E673">
            <v>823</v>
          </cell>
          <cell r="F673">
            <v>0</v>
          </cell>
          <cell r="G673">
            <v>0</v>
          </cell>
          <cell r="H673">
            <v>823</v>
          </cell>
          <cell r="I673">
            <v>5338</v>
          </cell>
          <cell r="J673">
            <v>5469</v>
          </cell>
          <cell r="K673">
            <v>2622.7356400674398</v>
          </cell>
          <cell r="L673" t="str">
            <v>Eskom</v>
          </cell>
          <cell r="M673">
            <v>927.65303607417695</v>
          </cell>
          <cell r="N673" t="str">
            <v>no</v>
          </cell>
        </row>
        <row r="674">
          <cell r="A674">
            <v>7501</v>
          </cell>
          <cell r="B674" t="str">
            <v>Northern: Atlantis</v>
          </cell>
          <cell r="C674">
            <v>1948.62314351903</v>
          </cell>
          <cell r="D674">
            <v>1655</v>
          </cell>
          <cell r="E674">
            <v>1655</v>
          </cell>
          <cell r="F674">
            <v>0</v>
          </cell>
          <cell r="G674">
            <v>0</v>
          </cell>
          <cell r="H674">
            <v>1655</v>
          </cell>
          <cell r="I674">
            <v>6337</v>
          </cell>
          <cell r="J674">
            <v>6468</v>
          </cell>
          <cell r="K674">
            <v>2783.0163555386298</v>
          </cell>
          <cell r="L674" t="str">
            <v>Eskom</v>
          </cell>
          <cell r="M674">
            <v>1927.1278509215999</v>
          </cell>
          <cell r="N674" t="str">
            <v>no</v>
          </cell>
        </row>
        <row r="675">
          <cell r="A675">
            <v>7201</v>
          </cell>
          <cell r="B675" t="str">
            <v>Northern: Atlantis</v>
          </cell>
          <cell r="C675">
            <v>2931.2101862182899</v>
          </cell>
          <cell r="D675">
            <v>2608</v>
          </cell>
          <cell r="E675">
            <v>2608</v>
          </cell>
          <cell r="F675">
            <v>0</v>
          </cell>
          <cell r="G675">
            <v>0</v>
          </cell>
          <cell r="H675">
            <v>2608</v>
          </cell>
          <cell r="I675">
            <v>11673</v>
          </cell>
          <cell r="J675">
            <v>11804</v>
          </cell>
          <cell r="K675">
            <v>3257.5478253758602</v>
          </cell>
          <cell r="L675" t="str">
            <v>Eskom</v>
          </cell>
          <cell r="M675">
            <v>1739.78251146649</v>
          </cell>
          <cell r="N675" t="str">
            <v>no</v>
          </cell>
        </row>
        <row r="676">
          <cell r="A676">
            <v>7638</v>
          </cell>
          <cell r="B676" t="str">
            <v>Northern: Atlantis</v>
          </cell>
          <cell r="C676">
            <v>3922.6080811141001</v>
          </cell>
          <cell r="D676">
            <v>3587</v>
          </cell>
          <cell r="E676">
            <v>3587</v>
          </cell>
          <cell r="F676">
            <v>0</v>
          </cell>
          <cell r="G676">
            <v>0</v>
          </cell>
          <cell r="H676">
            <v>3587</v>
          </cell>
          <cell r="I676">
            <v>10609</v>
          </cell>
          <cell r="J676">
            <v>10740</v>
          </cell>
          <cell r="K676">
            <v>3934.21601287046</v>
          </cell>
          <cell r="L676" t="str">
            <v>Eskom</v>
          </cell>
          <cell r="M676">
            <v>740.13556473157996</v>
          </cell>
          <cell r="N676" t="str">
            <v>no</v>
          </cell>
        </row>
        <row r="677">
          <cell r="A677">
            <v>7654</v>
          </cell>
          <cell r="B677" t="str">
            <v>Northern: Atlantis</v>
          </cell>
          <cell r="C677">
            <v>4917.4907383902</v>
          </cell>
          <cell r="D677">
            <v>4575</v>
          </cell>
          <cell r="E677">
            <v>3575</v>
          </cell>
          <cell r="F677">
            <v>1000</v>
          </cell>
          <cell r="G677">
            <v>0</v>
          </cell>
          <cell r="H677">
            <v>4575</v>
          </cell>
          <cell r="I677">
            <v>10129</v>
          </cell>
          <cell r="J677">
            <v>10260</v>
          </cell>
          <cell r="K677">
            <v>4726.9962385368499</v>
          </cell>
          <cell r="L677" t="str">
            <v>Eskom</v>
          </cell>
          <cell r="M677">
            <v>259.88584783903099</v>
          </cell>
          <cell r="N677" t="str">
            <v>no</v>
          </cell>
        </row>
        <row r="678">
          <cell r="A678">
            <v>7623</v>
          </cell>
          <cell r="B678" t="str">
            <v>Northern: Atlantis</v>
          </cell>
          <cell r="C678">
            <v>2288.6129057469002</v>
          </cell>
          <cell r="D678">
            <v>5972</v>
          </cell>
          <cell r="E678">
            <v>4972</v>
          </cell>
          <cell r="F678">
            <v>1000</v>
          </cell>
          <cell r="G678">
            <v>0</v>
          </cell>
          <cell r="H678">
            <v>5972</v>
          </cell>
          <cell r="I678">
            <v>9210</v>
          </cell>
          <cell r="J678">
            <v>9340</v>
          </cell>
          <cell r="K678">
            <v>5122.0941865538698</v>
          </cell>
          <cell r="L678" t="str">
            <v>Eskom</v>
          </cell>
          <cell r="M678">
            <v>1314.50932885574</v>
          </cell>
          <cell r="N678" t="str">
            <v>no</v>
          </cell>
        </row>
        <row r="679">
          <cell r="A679">
            <v>7886</v>
          </cell>
          <cell r="B679" t="str">
            <v>Northern: Atlantis</v>
          </cell>
          <cell r="C679">
            <v>2783.21511613339</v>
          </cell>
          <cell r="D679">
            <v>6178</v>
          </cell>
          <cell r="E679">
            <v>5178</v>
          </cell>
          <cell r="F679">
            <v>1000</v>
          </cell>
          <cell r="G679">
            <v>10</v>
          </cell>
          <cell r="H679">
            <v>6378</v>
          </cell>
          <cell r="I679">
            <v>10083</v>
          </cell>
          <cell r="J679">
            <v>10213</v>
          </cell>
          <cell r="K679">
            <v>6091.1646392905805</v>
          </cell>
          <cell r="L679" t="str">
            <v>Eskom</v>
          </cell>
          <cell r="M679">
            <v>1249.7761285128399</v>
          </cell>
          <cell r="N679" t="str">
            <v>no</v>
          </cell>
        </row>
        <row r="680">
          <cell r="A680">
            <v>7221</v>
          </cell>
          <cell r="B680" t="str">
            <v>Northern: Atlantis</v>
          </cell>
          <cell r="C680">
            <v>3291.5337438562401</v>
          </cell>
          <cell r="D680">
            <v>6288</v>
          </cell>
          <cell r="E680">
            <v>6288</v>
          </cell>
          <cell r="F680">
            <v>0</v>
          </cell>
          <cell r="G680">
            <v>0</v>
          </cell>
          <cell r="H680">
            <v>6288</v>
          </cell>
          <cell r="I680">
            <v>9250</v>
          </cell>
          <cell r="J680">
            <v>11554</v>
          </cell>
          <cell r="K680">
            <v>7068.8559521225898</v>
          </cell>
          <cell r="L680" t="str">
            <v>Eskom</v>
          </cell>
          <cell r="M680">
            <v>351.440354987077</v>
          </cell>
          <cell r="N680" t="str">
            <v>no</v>
          </cell>
        </row>
        <row r="681">
          <cell r="A681">
            <v>7651</v>
          </cell>
          <cell r="B681" t="str">
            <v>Northern: Atlantis</v>
          </cell>
          <cell r="C681">
            <v>3990.25091856578</v>
          </cell>
          <cell r="D681">
            <v>6442</v>
          </cell>
          <cell r="E681">
            <v>6442</v>
          </cell>
          <cell r="F681">
            <v>0</v>
          </cell>
          <cell r="G681">
            <v>0</v>
          </cell>
          <cell r="H681">
            <v>6442</v>
          </cell>
          <cell r="I681">
            <v>9538</v>
          </cell>
          <cell r="J681">
            <v>11952</v>
          </cell>
          <cell r="K681">
            <v>8052.0284576418198</v>
          </cell>
          <cell r="L681" t="str">
            <v>Eskom</v>
          </cell>
          <cell r="M681">
            <v>626.36911573241298</v>
          </cell>
          <cell r="N681" t="str">
            <v>no</v>
          </cell>
        </row>
        <row r="682">
          <cell r="A682">
            <v>7732</v>
          </cell>
          <cell r="B682" t="str">
            <v>Northern: Atlantis</v>
          </cell>
          <cell r="C682">
            <v>4796.8750662473703</v>
          </cell>
          <cell r="D682">
            <v>6741</v>
          </cell>
          <cell r="E682">
            <v>5741</v>
          </cell>
          <cell r="F682">
            <v>1000</v>
          </cell>
          <cell r="G682">
            <v>16</v>
          </cell>
          <cell r="H682">
            <v>6887.2135623730956</v>
          </cell>
          <cell r="I682">
            <v>9620</v>
          </cell>
          <cell r="J682">
            <v>14629</v>
          </cell>
          <cell r="K682">
            <v>8406.3398337669205</v>
          </cell>
          <cell r="L682" t="str">
            <v>Eskom</v>
          </cell>
          <cell r="M682">
            <v>281.21986852872999</v>
          </cell>
          <cell r="N682" t="str">
            <v>no</v>
          </cell>
        </row>
        <row r="683">
          <cell r="A683">
            <v>7098</v>
          </cell>
          <cell r="B683" t="str">
            <v>Northern: Atlantis</v>
          </cell>
          <cell r="C683">
            <v>3341.43221847209</v>
          </cell>
          <cell r="D683">
            <v>6018</v>
          </cell>
          <cell r="E683">
            <v>5000</v>
          </cell>
          <cell r="F683">
            <v>1018</v>
          </cell>
          <cell r="G683">
            <v>10</v>
          </cell>
          <cell r="H683">
            <v>6148.2135623730956</v>
          </cell>
          <cell r="I683">
            <v>8115</v>
          </cell>
          <cell r="J683">
            <v>8247</v>
          </cell>
          <cell r="K683">
            <v>4947.6882935529602</v>
          </cell>
          <cell r="L683" t="str">
            <v>Eskom</v>
          </cell>
          <cell r="M683">
            <v>336.36754439865098</v>
          </cell>
          <cell r="N683" t="str">
            <v>no</v>
          </cell>
        </row>
        <row r="684">
          <cell r="A684">
            <v>7112</v>
          </cell>
          <cell r="B684" t="str">
            <v>Northern: Atlantis</v>
          </cell>
          <cell r="C684">
            <v>3729.1157639131102</v>
          </cell>
          <cell r="D684">
            <v>6949</v>
          </cell>
          <cell r="E684">
            <v>5949</v>
          </cell>
          <cell r="F684">
            <v>1000</v>
          </cell>
          <cell r="G684">
            <v>5</v>
          </cell>
          <cell r="H684">
            <v>7049</v>
          </cell>
          <cell r="I684">
            <v>9111</v>
          </cell>
          <cell r="J684">
            <v>9242</v>
          </cell>
          <cell r="K684">
            <v>5945.2550203650699</v>
          </cell>
          <cell r="L684" t="str">
            <v>Eskom</v>
          </cell>
          <cell r="M684">
            <v>278.28109127516399</v>
          </cell>
          <cell r="N684" t="str">
            <v>no</v>
          </cell>
        </row>
        <row r="685">
          <cell r="A685">
            <v>7264</v>
          </cell>
          <cell r="B685" t="str">
            <v>Northern: Atlantis</v>
          </cell>
          <cell r="C685">
            <v>4122.4037144530303</v>
          </cell>
          <cell r="D685">
            <v>7286</v>
          </cell>
          <cell r="E685">
            <v>7286</v>
          </cell>
          <cell r="F685">
            <v>0</v>
          </cell>
          <cell r="G685">
            <v>0</v>
          </cell>
          <cell r="H685">
            <v>7286</v>
          </cell>
          <cell r="I685">
            <v>10077</v>
          </cell>
          <cell r="J685">
            <v>10209</v>
          </cell>
          <cell r="K685">
            <v>6943.5218056898902</v>
          </cell>
          <cell r="L685" t="str">
            <v>Eskom</v>
          </cell>
          <cell r="M685">
            <v>188.494358544779</v>
          </cell>
          <cell r="N685" t="str">
            <v>no</v>
          </cell>
        </row>
        <row r="686">
          <cell r="A686">
            <v>7813</v>
          </cell>
          <cell r="B686" t="str">
            <v>Northern: Atlantis</v>
          </cell>
          <cell r="C686">
            <v>4699.1616689689399</v>
          </cell>
          <cell r="D686">
            <v>7419</v>
          </cell>
          <cell r="E686">
            <v>7419</v>
          </cell>
          <cell r="F686">
            <v>0</v>
          </cell>
          <cell r="G686">
            <v>0</v>
          </cell>
          <cell r="H686">
            <v>7419</v>
          </cell>
          <cell r="I686">
            <v>10735</v>
          </cell>
          <cell r="J686">
            <v>10866</v>
          </cell>
          <cell r="K686">
            <v>7942.2246805857803</v>
          </cell>
          <cell r="L686" t="str">
            <v>Eskom</v>
          </cell>
          <cell r="M686">
            <v>601.64296655094995</v>
          </cell>
          <cell r="N686" t="str">
            <v>no</v>
          </cell>
        </row>
        <row r="687">
          <cell r="A687">
            <v>7628</v>
          </cell>
          <cell r="B687" t="str">
            <v>Northern: Atlantis</v>
          </cell>
          <cell r="C687">
            <v>5400.9284756583802</v>
          </cell>
          <cell r="D687">
            <v>7205</v>
          </cell>
          <cell r="E687">
            <v>5205</v>
          </cell>
          <cell r="F687">
            <v>2000</v>
          </cell>
          <cell r="G687">
            <v>90</v>
          </cell>
          <cell r="H687">
            <v>7802.2135623730956</v>
          </cell>
          <cell r="I687">
            <v>10471</v>
          </cell>
          <cell r="J687">
            <v>15479</v>
          </cell>
          <cell r="K687">
            <v>8941.2175171852596</v>
          </cell>
          <cell r="L687" t="str">
            <v>Eskom</v>
          </cell>
          <cell r="M687">
            <v>272.51054830851899</v>
          </cell>
          <cell r="N687" t="str">
            <v>no</v>
          </cell>
        </row>
        <row r="688">
          <cell r="A688">
            <v>7793</v>
          </cell>
          <cell r="B688" t="str">
            <v>Northern: Atlantis</v>
          </cell>
          <cell r="C688">
            <v>4298.9004722293703</v>
          </cell>
          <cell r="D688">
            <v>5699</v>
          </cell>
          <cell r="E688">
            <v>5699</v>
          </cell>
          <cell r="F688">
            <v>0</v>
          </cell>
          <cell r="G688">
            <v>0</v>
          </cell>
          <cell r="H688">
            <v>5699</v>
          </cell>
          <cell r="I688">
            <v>7814</v>
          </cell>
          <cell r="J688">
            <v>7945</v>
          </cell>
          <cell r="K688">
            <v>4972.2620653273098</v>
          </cell>
          <cell r="L688" t="str">
            <v>Eskom</v>
          </cell>
          <cell r="M688">
            <v>581.31960358421202</v>
          </cell>
          <cell r="N688" t="str">
            <v>no</v>
          </cell>
        </row>
        <row r="689">
          <cell r="A689">
            <v>7790</v>
          </cell>
          <cell r="B689" t="str">
            <v>Northern: Atlantis</v>
          </cell>
          <cell r="C689">
            <v>4485.0505049948297</v>
          </cell>
          <cell r="D689">
            <v>6674</v>
          </cell>
          <cell r="E689">
            <v>6674</v>
          </cell>
          <cell r="F689">
            <v>0</v>
          </cell>
          <cell r="G689">
            <v>0</v>
          </cell>
          <cell r="H689">
            <v>6674</v>
          </cell>
          <cell r="I689">
            <v>9248</v>
          </cell>
          <cell r="J689">
            <v>9378</v>
          </cell>
          <cell r="K689">
            <v>5965.7210673403197</v>
          </cell>
          <cell r="L689" t="str">
            <v>Eskom</v>
          </cell>
          <cell r="M689">
            <v>768.88599467998699</v>
          </cell>
          <cell r="N689" t="str">
            <v>no</v>
          </cell>
        </row>
        <row r="690">
          <cell r="A690">
            <v>7477</v>
          </cell>
          <cell r="B690" t="str">
            <v>Northern: Atlantis</v>
          </cell>
          <cell r="C690">
            <v>5015.39932456309</v>
          </cell>
          <cell r="D690">
            <v>7374</v>
          </cell>
          <cell r="E690">
            <v>6374</v>
          </cell>
          <cell r="F690">
            <v>1000</v>
          </cell>
          <cell r="G690">
            <v>47</v>
          </cell>
          <cell r="H690">
            <v>7602.2135623730956</v>
          </cell>
          <cell r="I690">
            <v>10849</v>
          </cell>
          <cell r="J690">
            <v>10980</v>
          </cell>
          <cell r="K690">
            <v>6961.0534879587703</v>
          </cell>
          <cell r="L690" t="str">
            <v>Eskom</v>
          </cell>
          <cell r="M690">
            <v>186.88439355565899</v>
          </cell>
          <cell r="N690" t="str">
            <v>no</v>
          </cell>
        </row>
        <row r="691">
          <cell r="A691">
            <v>7482</v>
          </cell>
          <cell r="B691" t="str">
            <v>Northern: Atlantis</v>
          </cell>
          <cell r="C691">
            <v>5499.2852618316401</v>
          </cell>
          <cell r="D691">
            <v>6780</v>
          </cell>
          <cell r="E691">
            <v>4780</v>
          </cell>
          <cell r="F691">
            <v>2000</v>
          </cell>
          <cell r="G691">
            <v>50</v>
          </cell>
          <cell r="H691">
            <v>6818.2135623730956</v>
          </cell>
          <cell r="I691">
            <v>11599</v>
          </cell>
          <cell r="J691">
            <v>11730</v>
          </cell>
          <cell r="K691">
            <v>7957.5563757373302</v>
          </cell>
          <cell r="L691" t="str">
            <v>Eskom</v>
          </cell>
          <cell r="M691">
            <v>773.86123022499601</v>
          </cell>
          <cell r="N691" t="str">
            <v>no</v>
          </cell>
        </row>
        <row r="692">
          <cell r="A692">
            <v>7679</v>
          </cell>
          <cell r="B692" t="str">
            <v>Northern: Atlantis</v>
          </cell>
          <cell r="C692">
            <v>6109.8319452395199</v>
          </cell>
          <cell r="D692">
            <v>6289</v>
          </cell>
          <cell r="E692">
            <v>5289</v>
          </cell>
          <cell r="F692">
            <v>1000</v>
          </cell>
          <cell r="G692">
            <v>7</v>
          </cell>
          <cell r="H692">
            <v>6393.2135623730956</v>
          </cell>
          <cell r="I692">
            <v>12297</v>
          </cell>
          <cell r="J692">
            <v>17306</v>
          </cell>
          <cell r="K692">
            <v>8954.8389871483796</v>
          </cell>
          <cell r="L692" t="str">
            <v>Eskom</v>
          </cell>
          <cell r="M692">
            <v>792.11010869828397</v>
          </cell>
          <cell r="N692" t="str">
            <v>no</v>
          </cell>
        </row>
        <row r="693">
          <cell r="A693">
            <v>7087</v>
          </cell>
          <cell r="B693" t="str">
            <v>Northern: Atlantis</v>
          </cell>
          <cell r="C693">
            <v>5272.1837289233699</v>
          </cell>
          <cell r="D693">
            <v>5544</v>
          </cell>
          <cell r="E693">
            <v>5544</v>
          </cell>
          <cell r="F693">
            <v>0</v>
          </cell>
          <cell r="G693">
            <v>0</v>
          </cell>
          <cell r="H693">
            <v>5544</v>
          </cell>
          <cell r="I693">
            <v>9823</v>
          </cell>
          <cell r="J693">
            <v>9954</v>
          </cell>
          <cell r="K693">
            <v>5192.9914928030603</v>
          </cell>
          <cell r="L693" t="str">
            <v>Eskom</v>
          </cell>
          <cell r="M693">
            <v>1191.3859141412299</v>
          </cell>
          <cell r="N693" t="str">
            <v>no</v>
          </cell>
        </row>
        <row r="694">
          <cell r="A694">
            <v>7661</v>
          </cell>
          <cell r="B694" t="str">
            <v>Northern: Atlantis</v>
          </cell>
          <cell r="C694">
            <v>5440.8469959948798</v>
          </cell>
          <cell r="D694">
            <v>6542</v>
          </cell>
          <cell r="E694">
            <v>6542</v>
          </cell>
          <cell r="F694">
            <v>0</v>
          </cell>
          <cell r="G694">
            <v>0</v>
          </cell>
          <cell r="H694">
            <v>6542</v>
          </cell>
          <cell r="I694">
            <v>12626</v>
          </cell>
          <cell r="J694">
            <v>12757</v>
          </cell>
          <cell r="K694">
            <v>6150.9022469341799</v>
          </cell>
          <cell r="L694" t="str">
            <v>Eskom</v>
          </cell>
          <cell r="M694">
            <v>1213.22931341149</v>
          </cell>
          <cell r="N694" t="str">
            <v>no</v>
          </cell>
        </row>
        <row r="695">
          <cell r="A695">
            <v>7428</v>
          </cell>
          <cell r="B695" t="str">
            <v>Northern: Atlantis</v>
          </cell>
          <cell r="C695">
            <v>5942.5792705372896</v>
          </cell>
          <cell r="D695">
            <v>6635</v>
          </cell>
          <cell r="E695">
            <v>4635</v>
          </cell>
          <cell r="F695">
            <v>2000</v>
          </cell>
          <cell r="G695">
            <v>37</v>
          </cell>
          <cell r="H695">
            <v>7075.2135623730956</v>
          </cell>
          <cell r="I695">
            <v>11840</v>
          </cell>
          <cell r="J695">
            <v>11971</v>
          </cell>
          <cell r="K695">
            <v>7120.3957937922896</v>
          </cell>
          <cell r="L695" t="str">
            <v>Eskom</v>
          </cell>
          <cell r="M695">
            <v>230.00697431115</v>
          </cell>
          <cell r="N695" t="str">
            <v>no</v>
          </cell>
        </row>
        <row r="696">
          <cell r="A696">
            <v>7311</v>
          </cell>
          <cell r="B696" t="str">
            <v>Northern: Atlantis</v>
          </cell>
          <cell r="C696">
            <v>6356.2690623344697</v>
          </cell>
          <cell r="D696">
            <v>5968</v>
          </cell>
          <cell r="E696">
            <v>4968</v>
          </cell>
          <cell r="F696">
            <v>1000</v>
          </cell>
          <cell r="G696">
            <v>11</v>
          </cell>
          <cell r="H696">
            <v>6000.2135623730956</v>
          </cell>
          <cell r="I696">
            <v>12675</v>
          </cell>
          <cell r="J696">
            <v>12806</v>
          </cell>
          <cell r="K696">
            <v>8097.3127685096697</v>
          </cell>
          <cell r="L696" t="str">
            <v>Eskom</v>
          </cell>
          <cell r="M696">
            <v>722.19468799131005</v>
          </cell>
          <cell r="N696" t="str">
            <v>no</v>
          </cell>
        </row>
        <row r="697">
          <cell r="A697">
            <v>7252</v>
          </cell>
          <cell r="B697" t="str">
            <v>Northern: Atlantis</v>
          </cell>
          <cell r="C697">
            <v>6891.3035342278299</v>
          </cell>
          <cell r="D697">
            <v>5404</v>
          </cell>
          <cell r="E697">
            <v>5404</v>
          </cell>
          <cell r="F697">
            <v>0</v>
          </cell>
          <cell r="G697">
            <v>0</v>
          </cell>
          <cell r="H697">
            <v>5404</v>
          </cell>
          <cell r="I697">
            <v>13139</v>
          </cell>
          <cell r="J697">
            <v>18148</v>
          </cell>
          <cell r="K697">
            <v>9079.2572319427309</v>
          </cell>
          <cell r="L697" t="str">
            <v>Eskom</v>
          </cell>
          <cell r="M697">
            <v>1600.4399943313899</v>
          </cell>
          <cell r="N697" t="str">
            <v>no</v>
          </cell>
        </row>
        <row r="698">
          <cell r="A698">
            <v>7759</v>
          </cell>
          <cell r="B698" t="str">
            <v>Northern: Atlantis</v>
          </cell>
          <cell r="C698">
            <v>5914.09977665113</v>
          </cell>
          <cell r="D698">
            <v>5567</v>
          </cell>
          <cell r="E698">
            <v>4567</v>
          </cell>
          <cell r="F698">
            <v>1000</v>
          </cell>
          <cell r="G698">
            <v>0</v>
          </cell>
          <cell r="H698">
            <v>5567</v>
          </cell>
          <cell r="I698">
            <v>11129</v>
          </cell>
          <cell r="J698">
            <v>11260</v>
          </cell>
          <cell r="K698">
            <v>5586.6744351408797</v>
          </cell>
          <cell r="L698" t="str">
            <v>Eskom</v>
          </cell>
          <cell r="M698">
            <v>1259.8732696320601</v>
          </cell>
          <cell r="N698" t="str">
            <v>no</v>
          </cell>
        </row>
        <row r="699">
          <cell r="A699">
            <v>7720</v>
          </cell>
          <cell r="B699" t="str">
            <v>Northern: Atlantis</v>
          </cell>
          <cell r="C699">
            <v>6410.1446190549104</v>
          </cell>
          <cell r="D699">
            <v>6561</v>
          </cell>
          <cell r="E699">
            <v>5561</v>
          </cell>
          <cell r="F699">
            <v>1000</v>
          </cell>
          <cell r="G699">
            <v>0</v>
          </cell>
          <cell r="H699">
            <v>6561</v>
          </cell>
          <cell r="I699">
            <v>13714</v>
          </cell>
          <cell r="J699">
            <v>13845</v>
          </cell>
          <cell r="K699">
            <v>6486.7071038602999</v>
          </cell>
          <cell r="L699" t="str">
            <v>Eskom</v>
          </cell>
          <cell r="M699">
            <v>1434.76418970336</v>
          </cell>
          <cell r="N699" t="str">
            <v>no</v>
          </cell>
        </row>
        <row r="700">
          <cell r="A700">
            <v>7008</v>
          </cell>
          <cell r="B700" t="str">
            <v>Northern: Atlantis</v>
          </cell>
          <cell r="C700">
            <v>6890.1572108560104</v>
          </cell>
          <cell r="D700">
            <v>5973</v>
          </cell>
          <cell r="E700">
            <v>2973</v>
          </cell>
          <cell r="F700">
            <v>3000</v>
          </cell>
          <cell r="G700">
            <v>37</v>
          </cell>
          <cell r="H700">
            <v>6713</v>
          </cell>
          <cell r="I700">
            <v>12948</v>
          </cell>
          <cell r="J700">
            <v>13079</v>
          </cell>
          <cell r="K700">
            <v>7412.40897820585</v>
          </cell>
          <cell r="L700" t="str">
            <v>Eskom</v>
          </cell>
          <cell r="M700">
            <v>468.22627584835499</v>
          </cell>
          <cell r="N700" t="str">
            <v>no</v>
          </cell>
        </row>
        <row r="701">
          <cell r="A701">
            <v>7225</v>
          </cell>
          <cell r="B701" t="str">
            <v>Northern: Atlantis</v>
          </cell>
          <cell r="C701">
            <v>7249.97754455018</v>
          </cell>
          <cell r="D701">
            <v>5221</v>
          </cell>
          <cell r="E701">
            <v>4221</v>
          </cell>
          <cell r="F701">
            <v>1000</v>
          </cell>
          <cell r="G701">
            <v>22</v>
          </cell>
          <cell r="H701">
            <v>5481.2135623730956</v>
          </cell>
          <cell r="I701">
            <v>13351</v>
          </cell>
          <cell r="J701">
            <v>13482</v>
          </cell>
          <cell r="K701">
            <v>8355.2525198824205</v>
          </cell>
          <cell r="L701" t="str">
            <v>Eskom</v>
          </cell>
          <cell r="M701">
            <v>490.37244629928699</v>
          </cell>
          <cell r="N701" t="str">
            <v>no</v>
          </cell>
        </row>
        <row r="702">
          <cell r="A702">
            <v>7566</v>
          </cell>
          <cell r="B702" t="str">
            <v>Northern: Atlantis</v>
          </cell>
          <cell r="C702">
            <v>7723.3465806315198</v>
          </cell>
          <cell r="D702">
            <v>4566</v>
          </cell>
          <cell r="E702">
            <v>3566</v>
          </cell>
          <cell r="F702">
            <v>1000</v>
          </cell>
          <cell r="G702">
            <v>1</v>
          </cell>
          <cell r="H702">
            <v>4586</v>
          </cell>
          <cell r="I702">
            <v>14538</v>
          </cell>
          <cell r="J702">
            <v>14669</v>
          </cell>
          <cell r="K702">
            <v>9310.0312826389709</v>
          </cell>
          <cell r="L702" t="str">
            <v>Eskom</v>
          </cell>
          <cell r="M702">
            <v>1462.98548585149</v>
          </cell>
          <cell r="N702" t="str">
            <v>no</v>
          </cell>
        </row>
        <row r="703">
          <cell r="A703">
            <v>7837</v>
          </cell>
          <cell r="B703" t="str">
            <v>Northern: Atlantis</v>
          </cell>
          <cell r="C703">
            <v>5665.5024853190498</v>
          </cell>
          <cell r="D703">
            <v>7169</v>
          </cell>
          <cell r="E703">
            <v>5000</v>
          </cell>
          <cell r="F703">
            <v>2169</v>
          </cell>
          <cell r="G703">
            <v>16</v>
          </cell>
          <cell r="H703">
            <v>7489</v>
          </cell>
          <cell r="I703">
            <v>10019</v>
          </cell>
          <cell r="J703">
            <v>15027</v>
          </cell>
          <cell r="K703">
            <v>8678.4956881154794</v>
          </cell>
          <cell r="L703" t="str">
            <v>Eskom</v>
          </cell>
          <cell r="M703">
            <v>716.48814323172701</v>
          </cell>
          <cell r="N703" t="str">
            <v>no</v>
          </cell>
        </row>
        <row r="704">
          <cell r="A704">
            <v>7780</v>
          </cell>
          <cell r="B704" t="str">
            <v>Northern: Atlantis</v>
          </cell>
          <cell r="C704">
            <v>6357.4823291057201</v>
          </cell>
          <cell r="D704">
            <v>7703</v>
          </cell>
          <cell r="E704">
            <v>6703</v>
          </cell>
          <cell r="F704">
            <v>1000</v>
          </cell>
          <cell r="G704">
            <v>5</v>
          </cell>
          <cell r="H704">
            <v>7803</v>
          </cell>
          <cell r="I704">
            <v>12325</v>
          </cell>
          <cell r="J704">
            <v>17333</v>
          </cell>
          <cell r="K704">
            <v>9053.5090113392707</v>
          </cell>
          <cell r="L704" t="str">
            <v>Eskom</v>
          </cell>
          <cell r="M704">
            <v>1528.36209390159</v>
          </cell>
          <cell r="N704" t="str">
            <v>no</v>
          </cell>
        </row>
        <row r="705">
          <cell r="A705">
            <v>7165</v>
          </cell>
          <cell r="B705" t="str">
            <v>Northern: Atlantis</v>
          </cell>
          <cell r="C705">
            <v>6827.58855827961</v>
          </cell>
          <cell r="D705">
            <v>7682</v>
          </cell>
          <cell r="E705">
            <v>3682</v>
          </cell>
          <cell r="F705">
            <v>4000</v>
          </cell>
          <cell r="G705">
            <v>34</v>
          </cell>
          <cell r="H705">
            <v>8362</v>
          </cell>
          <cell r="I705">
            <v>13961</v>
          </cell>
          <cell r="J705">
            <v>15916</v>
          </cell>
          <cell r="K705">
            <v>9519.23123772892</v>
          </cell>
          <cell r="L705" t="str">
            <v>Eskom</v>
          </cell>
          <cell r="M705">
            <v>2020.42466561264</v>
          </cell>
          <cell r="N705" t="str">
            <v>no</v>
          </cell>
        </row>
        <row r="706">
          <cell r="A706">
            <v>7873</v>
          </cell>
          <cell r="B706" t="str">
            <v>Northern: Atlantis</v>
          </cell>
          <cell r="C706">
            <v>6990.96348583299</v>
          </cell>
          <cell r="D706">
            <v>7785</v>
          </cell>
          <cell r="E706">
            <v>3785</v>
          </cell>
          <cell r="F706">
            <v>4000</v>
          </cell>
          <cell r="G706">
            <v>27</v>
          </cell>
          <cell r="H706">
            <v>8325</v>
          </cell>
          <cell r="I706">
            <v>14162</v>
          </cell>
          <cell r="J706">
            <v>15101</v>
          </cell>
          <cell r="K706">
            <v>9867.9619222696492</v>
          </cell>
          <cell r="L706" t="str">
            <v>CCT</v>
          </cell>
          <cell r="M706">
            <v>1636.24525366784</v>
          </cell>
          <cell r="N706" t="str">
            <v>no</v>
          </cell>
        </row>
        <row r="707">
          <cell r="A707">
            <v>7459</v>
          </cell>
          <cell r="B707" t="str">
            <v>Northern: Atlantis</v>
          </cell>
          <cell r="C707">
            <v>6096.8139588703198</v>
          </cell>
          <cell r="D707">
            <v>7587</v>
          </cell>
          <cell r="E707">
            <v>2587</v>
          </cell>
          <cell r="F707">
            <v>5000</v>
          </cell>
          <cell r="G707">
            <v>101</v>
          </cell>
          <cell r="H707">
            <v>8835.2135623730956</v>
          </cell>
          <cell r="I707">
            <v>14722</v>
          </cell>
          <cell r="J707">
            <v>14023</v>
          </cell>
          <cell r="K707">
            <v>9481.2436498210409</v>
          </cell>
          <cell r="L707" t="str">
            <v>Eskom</v>
          </cell>
          <cell r="M707">
            <v>1377.20343975374</v>
          </cell>
          <cell r="N707" t="str">
            <v>no</v>
          </cell>
        </row>
        <row r="708">
          <cell r="A708">
            <v>7334</v>
          </cell>
          <cell r="B708" t="str">
            <v>Northern: Atlantis</v>
          </cell>
          <cell r="C708">
            <v>6185.3000257989197</v>
          </cell>
          <cell r="D708">
            <v>6891</v>
          </cell>
          <cell r="E708">
            <v>4891</v>
          </cell>
          <cell r="F708">
            <v>2000</v>
          </cell>
          <cell r="G708">
            <v>26</v>
          </cell>
          <cell r="H708">
            <v>7411</v>
          </cell>
          <cell r="I708">
            <v>11178</v>
          </cell>
          <cell r="J708">
            <v>16186</v>
          </cell>
          <cell r="K708">
            <v>9629.5399480959095</v>
          </cell>
          <cell r="L708" t="str">
            <v>Eskom</v>
          </cell>
          <cell r="M708">
            <v>273.84786750337503</v>
          </cell>
          <cell r="N708" t="str">
            <v>no</v>
          </cell>
        </row>
        <row r="709">
          <cell r="A709">
            <v>7424</v>
          </cell>
          <cell r="B709" t="str">
            <v>Northern: Atlantis</v>
          </cell>
          <cell r="C709">
            <v>7024.6597370277404</v>
          </cell>
          <cell r="D709">
            <v>6714</v>
          </cell>
          <cell r="E709">
            <v>3714</v>
          </cell>
          <cell r="F709">
            <v>3000</v>
          </cell>
          <cell r="G709">
            <v>46</v>
          </cell>
          <cell r="H709">
            <v>7535.2135623730956</v>
          </cell>
          <cell r="I709">
            <v>13868</v>
          </cell>
          <cell r="J709">
            <v>18877</v>
          </cell>
          <cell r="K709">
            <v>9968.8403348502507</v>
          </cell>
          <cell r="L709" t="str">
            <v>Eskom</v>
          </cell>
          <cell r="M709">
            <v>1152.9135721581799</v>
          </cell>
          <cell r="N709" t="str">
            <v>no</v>
          </cell>
        </row>
        <row r="710">
          <cell r="A710">
            <v>7214</v>
          </cell>
          <cell r="B710" t="str">
            <v>Northern: Atlantis</v>
          </cell>
          <cell r="C710">
            <v>7695.4350443755802</v>
          </cell>
          <cell r="D710">
            <v>6683</v>
          </cell>
          <cell r="E710">
            <v>3683</v>
          </cell>
          <cell r="F710">
            <v>3000</v>
          </cell>
          <cell r="G710">
            <v>28</v>
          </cell>
          <cell r="H710">
            <v>7243</v>
          </cell>
          <cell r="I710">
            <v>14551</v>
          </cell>
          <cell r="J710">
            <v>19559</v>
          </cell>
          <cell r="K710">
            <v>10393.628604134799</v>
          </cell>
          <cell r="L710" t="str">
            <v>Eskom</v>
          </cell>
          <cell r="M710">
            <v>1726.9998632484301</v>
          </cell>
          <cell r="N710" t="str">
            <v>no</v>
          </cell>
        </row>
        <row r="711">
          <cell r="A711">
            <v>7537</v>
          </cell>
          <cell r="B711" t="str">
            <v>Northern: Atlantis</v>
          </cell>
          <cell r="C711">
            <v>7464.3642367295397</v>
          </cell>
          <cell r="D711">
            <v>6801</v>
          </cell>
          <cell r="E711">
            <v>3801</v>
          </cell>
          <cell r="F711">
            <v>3000</v>
          </cell>
          <cell r="G711">
            <v>31</v>
          </cell>
          <cell r="H711">
            <v>7421</v>
          </cell>
          <cell r="I711">
            <v>15455</v>
          </cell>
          <cell r="J711">
            <v>20463</v>
          </cell>
          <cell r="K711">
            <v>10828.1385613534</v>
          </cell>
          <cell r="L711" t="str">
            <v>CCT</v>
          </cell>
          <cell r="M711">
            <v>2549.0164476571599</v>
          </cell>
          <cell r="N711" t="str">
            <v>no</v>
          </cell>
        </row>
        <row r="712">
          <cell r="A712">
            <v>7415</v>
          </cell>
          <cell r="B712" t="str">
            <v>Northern: Atlantis</v>
          </cell>
          <cell r="C712">
            <v>6634.3276560170598</v>
          </cell>
          <cell r="D712">
            <v>7059</v>
          </cell>
          <cell r="E712">
            <v>5059</v>
          </cell>
          <cell r="F712">
            <v>2000</v>
          </cell>
          <cell r="G712">
            <v>40</v>
          </cell>
          <cell r="H712">
            <v>7656.2135623730956</v>
          </cell>
          <cell r="I712">
            <v>17843</v>
          </cell>
          <cell r="J712">
            <v>14104</v>
          </cell>
          <cell r="K712">
            <v>10161.8240463357</v>
          </cell>
          <cell r="L712" t="str">
            <v>Eskom</v>
          </cell>
          <cell r="M712">
            <v>1640.08749592861</v>
          </cell>
          <cell r="N712" t="str">
            <v>no</v>
          </cell>
        </row>
        <row r="713">
          <cell r="A713">
            <v>7048</v>
          </cell>
          <cell r="B713" t="str">
            <v>Northern: Atlantis</v>
          </cell>
          <cell r="C713">
            <v>6813.0723179076804</v>
          </cell>
          <cell r="D713">
            <v>5928</v>
          </cell>
          <cell r="E713">
            <v>4928</v>
          </cell>
          <cell r="F713">
            <v>1000</v>
          </cell>
          <cell r="G713">
            <v>23</v>
          </cell>
          <cell r="H713">
            <v>6284.2135623730956</v>
          </cell>
          <cell r="I713">
            <v>12410</v>
          </cell>
          <cell r="J713">
            <v>17418</v>
          </cell>
          <cell r="K713">
            <v>9952.6669340617991</v>
          </cell>
          <cell r="L713" t="str">
            <v>Eskom</v>
          </cell>
          <cell r="M713">
            <v>251.65112516414499</v>
          </cell>
          <cell r="N713" t="str">
            <v>no</v>
          </cell>
        </row>
        <row r="714">
          <cell r="A714">
            <v>7391</v>
          </cell>
          <cell r="B714" t="str">
            <v>Northern: Atlantis</v>
          </cell>
          <cell r="C714">
            <v>7583.2619907867102</v>
          </cell>
          <cell r="D714">
            <v>5721</v>
          </cell>
          <cell r="E714">
            <v>3721</v>
          </cell>
          <cell r="F714">
            <v>2000</v>
          </cell>
          <cell r="G714">
            <v>20</v>
          </cell>
          <cell r="H714">
            <v>6121</v>
          </cell>
          <cell r="I714">
            <v>13158</v>
          </cell>
          <cell r="J714">
            <v>18166</v>
          </cell>
          <cell r="K714">
            <v>10899.060960788</v>
          </cell>
          <cell r="L714" t="str">
            <v>Eskom</v>
          </cell>
          <cell r="M714">
            <v>317.528542001841</v>
          </cell>
          <cell r="N714" t="str">
            <v>no</v>
          </cell>
        </row>
        <row r="715">
          <cell r="A715">
            <v>7413</v>
          </cell>
          <cell r="B715" t="str">
            <v>Northern: Atlantis</v>
          </cell>
          <cell r="C715">
            <v>8846.5997124238493</v>
          </cell>
          <cell r="D715">
            <v>5684</v>
          </cell>
          <cell r="E715">
            <v>3684</v>
          </cell>
          <cell r="F715">
            <v>2000</v>
          </cell>
          <cell r="G715">
            <v>31</v>
          </cell>
          <cell r="H715">
            <v>6280.2135623730956</v>
          </cell>
          <cell r="I715">
            <v>14221</v>
          </cell>
          <cell r="J715">
            <v>19229</v>
          </cell>
          <cell r="K715">
            <v>11288.900201787899</v>
          </cell>
          <cell r="L715" t="str">
            <v>Eskom</v>
          </cell>
          <cell r="M715">
            <v>1240.9214461425399</v>
          </cell>
          <cell r="N715" t="str">
            <v>no</v>
          </cell>
        </row>
        <row r="716">
          <cell r="A716">
            <v>7109</v>
          </cell>
          <cell r="B716" t="str">
            <v>Northern: Atlantis</v>
          </cell>
          <cell r="C716">
            <v>8034.9173274392597</v>
          </cell>
          <cell r="D716">
            <v>5822</v>
          </cell>
          <cell r="E716">
            <v>3822</v>
          </cell>
          <cell r="F716">
            <v>2000</v>
          </cell>
          <cell r="G716">
            <v>21</v>
          </cell>
          <cell r="H716">
            <v>6242</v>
          </cell>
          <cell r="I716">
            <v>15261</v>
          </cell>
          <cell r="J716">
            <v>20270</v>
          </cell>
          <cell r="K716">
            <v>11576.0375934479</v>
          </cell>
          <cell r="L716" t="str">
            <v>Eskom</v>
          </cell>
          <cell r="M716">
            <v>2223.3881011661001</v>
          </cell>
          <cell r="N716" t="str">
            <v>no</v>
          </cell>
        </row>
        <row r="717">
          <cell r="A717">
            <v>7055</v>
          </cell>
          <cell r="B717" t="str">
            <v>Northern: Atlantis</v>
          </cell>
          <cell r="C717">
            <v>7270.3140542626797</v>
          </cell>
          <cell r="D717">
            <v>6122</v>
          </cell>
          <cell r="E717">
            <v>3122</v>
          </cell>
          <cell r="F717">
            <v>3000</v>
          </cell>
          <cell r="G717">
            <v>48</v>
          </cell>
          <cell r="H717">
            <v>6446.2135623730956</v>
          </cell>
          <cell r="I717">
            <v>18392</v>
          </cell>
          <cell r="J717">
            <v>14653</v>
          </cell>
          <cell r="K717">
            <v>10891.802181090199</v>
          </cell>
          <cell r="L717" t="str">
            <v>Eskom</v>
          </cell>
          <cell r="M717">
            <v>2052.3404736103098</v>
          </cell>
          <cell r="N717" t="str">
            <v>no</v>
          </cell>
        </row>
        <row r="718">
          <cell r="A718">
            <v>7733</v>
          </cell>
          <cell r="B718" t="str">
            <v>Northern: Atlantis</v>
          </cell>
          <cell r="C718">
            <v>7521.8330485880597</v>
          </cell>
          <cell r="D718">
            <v>4979</v>
          </cell>
          <cell r="E718">
            <v>4979</v>
          </cell>
          <cell r="F718">
            <v>0</v>
          </cell>
          <cell r="G718">
            <v>0</v>
          </cell>
          <cell r="H718">
            <v>4979</v>
          </cell>
          <cell r="I718">
            <v>14310</v>
          </cell>
          <cell r="J718">
            <v>19318</v>
          </cell>
          <cell r="K718">
            <v>10064.7578062465</v>
          </cell>
          <cell r="L718" t="str">
            <v>Eskom</v>
          </cell>
          <cell r="M718">
            <v>824.41199192171996</v>
          </cell>
          <cell r="N718" t="str">
            <v>no</v>
          </cell>
        </row>
        <row r="719">
          <cell r="A719">
            <v>7298</v>
          </cell>
          <cell r="B719" t="str">
            <v>Northern: Atlantis</v>
          </cell>
          <cell r="C719">
            <v>8225.9273290433393</v>
          </cell>
          <cell r="D719">
            <v>4730</v>
          </cell>
          <cell r="E719">
            <v>2730</v>
          </cell>
          <cell r="F719">
            <v>2000</v>
          </cell>
          <cell r="G719">
            <v>7</v>
          </cell>
          <cell r="H719">
            <v>4870</v>
          </cell>
          <cell r="I719">
            <v>13793</v>
          </cell>
          <cell r="J719">
            <v>18801</v>
          </cell>
          <cell r="K719">
            <v>11052.8633174808</v>
          </cell>
          <cell r="L719" t="str">
            <v>Eskom</v>
          </cell>
          <cell r="M719">
            <v>156.84563142141499</v>
          </cell>
          <cell r="N719" t="str">
            <v>no</v>
          </cell>
        </row>
        <row r="720">
          <cell r="A720">
            <v>7535</v>
          </cell>
          <cell r="B720" t="str">
            <v>Northern: Atlantis</v>
          </cell>
          <cell r="C720">
            <v>9439.5704072788394</v>
          </cell>
          <cell r="D720">
            <v>4686</v>
          </cell>
          <cell r="E720">
            <v>3686</v>
          </cell>
          <cell r="F720">
            <v>1000</v>
          </cell>
          <cell r="G720">
            <v>9</v>
          </cell>
          <cell r="H720">
            <v>4866</v>
          </cell>
          <cell r="I720">
            <v>15136</v>
          </cell>
          <cell r="J720">
            <v>20143</v>
          </cell>
          <cell r="K720">
            <v>12042.932581124</v>
          </cell>
          <cell r="L720" t="str">
            <v>Eskom</v>
          </cell>
          <cell r="M720">
            <v>979.55025012368299</v>
          </cell>
          <cell r="N720" t="str">
            <v>no</v>
          </cell>
        </row>
        <row r="721">
          <cell r="A721">
            <v>7287</v>
          </cell>
          <cell r="B721" t="str">
            <v>Northern: Atlantis</v>
          </cell>
          <cell r="C721">
            <v>8683.4935055483493</v>
          </cell>
          <cell r="D721">
            <v>4852</v>
          </cell>
          <cell r="E721">
            <v>3852</v>
          </cell>
          <cell r="F721">
            <v>1000</v>
          </cell>
          <cell r="G721">
            <v>9</v>
          </cell>
          <cell r="H721">
            <v>5032</v>
          </cell>
          <cell r="I721">
            <v>16336</v>
          </cell>
          <cell r="J721">
            <v>21344</v>
          </cell>
          <cell r="K721">
            <v>12303.387060892401</v>
          </cell>
          <cell r="L721" t="str">
            <v>Eskom</v>
          </cell>
          <cell r="M721">
            <v>1919.5936949086199</v>
          </cell>
          <cell r="N721" t="str">
            <v>no</v>
          </cell>
        </row>
        <row r="722">
          <cell r="A722">
            <v>7321</v>
          </cell>
          <cell r="B722" t="str">
            <v>Northern: Atlantis</v>
          </cell>
          <cell r="C722">
            <v>7981.2674087344103</v>
          </cell>
          <cell r="D722">
            <v>5208</v>
          </cell>
          <cell r="E722">
            <v>3000</v>
          </cell>
          <cell r="F722">
            <v>2208</v>
          </cell>
          <cell r="G722">
            <v>35</v>
          </cell>
          <cell r="H722">
            <v>5431.2135623730956</v>
          </cell>
          <cell r="I722">
            <v>21477</v>
          </cell>
          <cell r="J722">
            <v>17738</v>
          </cell>
          <cell r="K722">
            <v>11661.905571441401</v>
          </cell>
          <cell r="L722" t="str">
            <v>Eskom</v>
          </cell>
          <cell r="M722">
            <v>1914.3034057490399</v>
          </cell>
          <cell r="N722" t="str">
            <v>no</v>
          </cell>
        </row>
        <row r="723">
          <cell r="A723">
            <v>7893</v>
          </cell>
          <cell r="B723" t="str">
            <v>Northern: Atlantis</v>
          </cell>
          <cell r="C723">
            <v>8290.8377390058195</v>
          </cell>
          <cell r="D723">
            <v>4054</v>
          </cell>
          <cell r="E723">
            <v>3054</v>
          </cell>
          <cell r="F723">
            <v>1000</v>
          </cell>
          <cell r="G723">
            <v>2</v>
          </cell>
          <cell r="H723">
            <v>4094</v>
          </cell>
          <cell r="I723">
            <v>15660</v>
          </cell>
          <cell r="J723">
            <v>20668</v>
          </cell>
          <cell r="K723">
            <v>10273.4181409271</v>
          </cell>
          <cell r="L723" t="str">
            <v>Eskom</v>
          </cell>
          <cell r="M723">
            <v>1243.6960862782901</v>
          </cell>
          <cell r="N723" t="str">
            <v>no</v>
          </cell>
        </row>
        <row r="724">
          <cell r="A724">
            <v>7756</v>
          </cell>
          <cell r="B724" t="str">
            <v>Northern: Atlantis</v>
          </cell>
          <cell r="C724">
            <v>8934.53403521379</v>
          </cell>
          <cell r="D724">
            <v>3744</v>
          </cell>
          <cell r="E724">
            <v>2744</v>
          </cell>
          <cell r="F724">
            <v>1000</v>
          </cell>
          <cell r="G724">
            <v>2</v>
          </cell>
          <cell r="H724">
            <v>3784</v>
          </cell>
          <cell r="I724">
            <v>14961</v>
          </cell>
          <cell r="J724">
            <v>19969</v>
          </cell>
          <cell r="K724">
            <v>11243.200528090099</v>
          </cell>
          <cell r="L724" t="str">
            <v>Eskom</v>
          </cell>
          <cell r="M724">
            <v>309.84905456270599</v>
          </cell>
          <cell r="N724" t="str">
            <v>no</v>
          </cell>
        </row>
        <row r="725">
          <cell r="A725">
            <v>7100</v>
          </cell>
          <cell r="B725" t="str">
            <v>Northern: Atlantis</v>
          </cell>
          <cell r="C725">
            <v>10096.9625372183</v>
          </cell>
          <cell r="D725">
            <v>3688</v>
          </cell>
          <cell r="E725">
            <v>2688</v>
          </cell>
          <cell r="F725">
            <v>1000</v>
          </cell>
          <cell r="G725">
            <v>8</v>
          </cell>
          <cell r="H725">
            <v>3848</v>
          </cell>
          <cell r="I725">
            <v>15738</v>
          </cell>
          <cell r="J725">
            <v>20746</v>
          </cell>
          <cell r="K725">
            <v>12217.8556119079</v>
          </cell>
          <cell r="L725" t="str">
            <v>Eskom</v>
          </cell>
          <cell r="M725">
            <v>583.36330080139305</v>
          </cell>
          <cell r="N725" t="str">
            <v>no</v>
          </cell>
        </row>
        <row r="726">
          <cell r="A726">
            <v>7406</v>
          </cell>
          <cell r="B726" t="str">
            <v>Northern: Atlantis</v>
          </cell>
          <cell r="C726">
            <v>9393.9460539709708</v>
          </cell>
          <cell r="D726">
            <v>3897</v>
          </cell>
          <cell r="E726">
            <v>2897</v>
          </cell>
          <cell r="F726">
            <v>1000</v>
          </cell>
          <cell r="G726">
            <v>6</v>
          </cell>
          <cell r="H726">
            <v>4017</v>
          </cell>
          <cell r="I726">
            <v>16908</v>
          </cell>
          <cell r="J726">
            <v>21916</v>
          </cell>
          <cell r="K726">
            <v>13066.828994719801</v>
          </cell>
          <cell r="L726" t="str">
            <v>Eskom</v>
          </cell>
          <cell r="M726">
            <v>1432.9978824831801</v>
          </cell>
          <cell r="N726" t="str">
            <v>no</v>
          </cell>
        </row>
        <row r="727">
          <cell r="A727">
            <v>7073</v>
          </cell>
          <cell r="B727" t="str">
            <v>Northern: Atlantis</v>
          </cell>
          <cell r="C727">
            <v>8748.9309320477896</v>
          </cell>
          <cell r="D727">
            <v>4333</v>
          </cell>
          <cell r="E727">
            <v>2000</v>
          </cell>
          <cell r="F727">
            <v>2333</v>
          </cell>
          <cell r="G727">
            <v>32</v>
          </cell>
          <cell r="H727">
            <v>4526.2135623730956</v>
          </cell>
          <cell r="I727">
            <v>20536</v>
          </cell>
          <cell r="J727">
            <v>22095</v>
          </cell>
          <cell r="K727">
            <v>12464.699288965299</v>
          </cell>
          <cell r="L727" t="str">
            <v>Eskom</v>
          </cell>
          <cell r="M727">
            <v>1684.5440091420401</v>
          </cell>
          <cell r="N727" t="str">
            <v>no</v>
          </cell>
        </row>
        <row r="728">
          <cell r="A728">
            <v>7384</v>
          </cell>
          <cell r="B728" t="str">
            <v>Northern: Atlantis</v>
          </cell>
          <cell r="C728">
            <v>5241.0600492459198</v>
          </cell>
          <cell r="D728">
            <v>7118</v>
          </cell>
          <cell r="E728">
            <v>3000</v>
          </cell>
          <cell r="F728">
            <v>4118</v>
          </cell>
          <cell r="G728">
            <v>117</v>
          </cell>
          <cell r="H728">
            <v>8779.2135623730956</v>
          </cell>
          <cell r="I728">
            <v>16120</v>
          </cell>
          <cell r="J728">
            <v>12381</v>
          </cell>
          <cell r="K728">
            <v>8747.6105043751104</v>
          </cell>
          <cell r="L728" t="str">
            <v>Eskom</v>
          </cell>
          <cell r="M728">
            <v>564.05308760076298</v>
          </cell>
          <cell r="N728" t="str">
            <v>no</v>
          </cell>
        </row>
        <row r="729">
          <cell r="A729">
            <v>7125</v>
          </cell>
          <cell r="B729" t="str">
            <v>Northern: Atlantis</v>
          </cell>
          <cell r="C729">
            <v>4445.9285230902196</v>
          </cell>
          <cell r="D729">
            <v>6760</v>
          </cell>
          <cell r="E729">
            <v>1760</v>
          </cell>
          <cell r="F729">
            <v>5000</v>
          </cell>
          <cell r="G729">
            <v>100</v>
          </cell>
          <cell r="H729">
            <v>7585.2135623730956</v>
          </cell>
          <cell r="I729">
            <v>15889</v>
          </cell>
          <cell r="J729">
            <v>12150</v>
          </cell>
          <cell r="K729">
            <v>8071.3938032495798</v>
          </cell>
          <cell r="L729" t="str">
            <v>Eskom</v>
          </cell>
          <cell r="M729">
            <v>427.213595780802</v>
          </cell>
          <cell r="N729" t="str">
            <v>no</v>
          </cell>
        </row>
        <row r="730">
          <cell r="A730">
            <v>7359</v>
          </cell>
          <cell r="B730" t="str">
            <v>Northern: Atlantis</v>
          </cell>
          <cell r="C730">
            <v>3750.1800526044999</v>
          </cell>
          <cell r="D730">
            <v>6351</v>
          </cell>
          <cell r="E730">
            <v>4000</v>
          </cell>
          <cell r="F730">
            <v>2351</v>
          </cell>
          <cell r="G730">
            <v>39</v>
          </cell>
          <cell r="H730">
            <v>6960.2135623730956</v>
          </cell>
          <cell r="I730">
            <v>16194</v>
          </cell>
          <cell r="J730">
            <v>12454</v>
          </cell>
          <cell r="K730">
            <v>7468.2063656488099</v>
          </cell>
          <cell r="L730" t="str">
            <v>Eskom</v>
          </cell>
          <cell r="M730">
            <v>1328.70757322195</v>
          </cell>
          <cell r="N730" t="str">
            <v>no</v>
          </cell>
        </row>
        <row r="731">
          <cell r="A731">
            <v>7849</v>
          </cell>
          <cell r="B731" t="str">
            <v>Northern: Atlantis</v>
          </cell>
          <cell r="C731">
            <v>3218.9160323590299</v>
          </cell>
          <cell r="D731">
            <v>5611</v>
          </cell>
          <cell r="E731">
            <v>5000</v>
          </cell>
          <cell r="F731">
            <v>611</v>
          </cell>
          <cell r="G731">
            <v>12</v>
          </cell>
          <cell r="H731">
            <v>5691.2135623730956</v>
          </cell>
          <cell r="I731">
            <v>19225</v>
          </cell>
          <cell r="J731">
            <v>15486</v>
          </cell>
          <cell r="K731">
            <v>6957.0694056189504</v>
          </cell>
          <cell r="L731" t="str">
            <v>Eskom</v>
          </cell>
          <cell r="M731">
            <v>2176.23540901972</v>
          </cell>
          <cell r="N731" t="str">
            <v>no</v>
          </cell>
        </row>
        <row r="732">
          <cell r="A732">
            <v>7161</v>
          </cell>
          <cell r="B732" t="str">
            <v>Northern: Atlantis</v>
          </cell>
          <cell r="C732">
            <v>2124.1736341021801</v>
          </cell>
          <cell r="D732">
            <v>4963</v>
          </cell>
          <cell r="E732">
            <v>3963</v>
          </cell>
          <cell r="F732">
            <v>1000</v>
          </cell>
          <cell r="G732">
            <v>4</v>
          </cell>
          <cell r="H732">
            <v>5043</v>
          </cell>
          <cell r="I732">
            <v>19008</v>
          </cell>
          <cell r="J732">
            <v>17029</v>
          </cell>
          <cell r="K732">
            <v>6559.5368061457502</v>
          </cell>
          <cell r="L732" t="str">
            <v>Eskom</v>
          </cell>
          <cell r="M732">
            <v>2691.9951430342298</v>
          </cell>
          <cell r="N732" t="str">
            <v>yes</v>
          </cell>
        </row>
        <row r="733">
          <cell r="A733">
            <v>7856</v>
          </cell>
          <cell r="B733" t="str">
            <v>Northern: Atlantis</v>
          </cell>
          <cell r="C733">
            <v>5857.6337746668996</v>
          </cell>
          <cell r="D733">
            <v>7444</v>
          </cell>
          <cell r="E733">
            <v>2444</v>
          </cell>
          <cell r="F733">
            <v>5000</v>
          </cell>
          <cell r="G733">
            <v>30</v>
          </cell>
          <cell r="H733">
            <v>8044.0000000000009</v>
          </cell>
          <cell r="I733">
            <v>16965</v>
          </cell>
          <cell r="J733">
            <v>13226</v>
          </cell>
          <cell r="K733">
            <v>9481.0008088634204</v>
          </cell>
          <cell r="L733" t="str">
            <v>Eskom</v>
          </cell>
          <cell r="M733">
            <v>681.22865649611902</v>
          </cell>
          <cell r="N733" t="str">
            <v>no</v>
          </cell>
        </row>
        <row r="734">
          <cell r="A734">
            <v>7747</v>
          </cell>
          <cell r="B734" t="str">
            <v>Northern: Atlantis</v>
          </cell>
          <cell r="C734">
            <v>5158.4342033938901</v>
          </cell>
          <cell r="D734">
            <v>6645</v>
          </cell>
          <cell r="E734">
            <v>3000</v>
          </cell>
          <cell r="F734">
            <v>3645</v>
          </cell>
          <cell r="G734">
            <v>36</v>
          </cell>
          <cell r="H734">
            <v>7052.2135623730956</v>
          </cell>
          <cell r="I734">
            <v>16766</v>
          </cell>
          <cell r="J734">
            <v>13027</v>
          </cell>
          <cell r="K734">
            <v>8860.9302405870803</v>
          </cell>
          <cell r="L734" t="str">
            <v>Eskom</v>
          </cell>
          <cell r="M734">
            <v>25.304372347969299</v>
          </cell>
          <cell r="N734" t="str">
            <v>no</v>
          </cell>
        </row>
        <row r="735">
          <cell r="A735">
            <v>7240</v>
          </cell>
          <cell r="B735" t="str">
            <v>Northern: Atlantis</v>
          </cell>
          <cell r="C735">
            <v>4572.4187718612902</v>
          </cell>
          <cell r="D735">
            <v>5771</v>
          </cell>
          <cell r="E735">
            <v>2771</v>
          </cell>
          <cell r="F735">
            <v>3000</v>
          </cell>
          <cell r="G735">
            <v>20</v>
          </cell>
          <cell r="H735">
            <v>5943.2135623730956</v>
          </cell>
          <cell r="I735">
            <v>17932</v>
          </cell>
          <cell r="J735">
            <v>14192</v>
          </cell>
          <cell r="K735">
            <v>8315.2145565422707</v>
          </cell>
          <cell r="L735" t="str">
            <v>Eskom</v>
          </cell>
          <cell r="M735">
            <v>819.54464792796603</v>
          </cell>
          <cell r="N735" t="str">
            <v>no</v>
          </cell>
        </row>
        <row r="736">
          <cell r="A736">
            <v>7377</v>
          </cell>
          <cell r="B736" t="str">
            <v>Northern: Atlantis</v>
          </cell>
          <cell r="C736">
            <v>4147.8408144111399</v>
          </cell>
          <cell r="D736">
            <v>4946</v>
          </cell>
          <cell r="E736">
            <v>2946</v>
          </cell>
          <cell r="F736">
            <v>2000</v>
          </cell>
          <cell r="G736">
            <v>30</v>
          </cell>
          <cell r="H736">
            <v>5242.2135623730956</v>
          </cell>
          <cell r="I736">
            <v>19134</v>
          </cell>
          <cell r="J736">
            <v>15395</v>
          </cell>
          <cell r="K736">
            <v>7859.3575765462001</v>
          </cell>
          <cell r="L736" t="str">
            <v>Eskom</v>
          </cell>
          <cell r="M736">
            <v>1754.97100847305</v>
          </cell>
          <cell r="N736" t="str">
            <v>no</v>
          </cell>
        </row>
        <row r="737">
          <cell r="A737">
            <v>7794</v>
          </cell>
          <cell r="B737" t="str">
            <v>Northern: Atlantis</v>
          </cell>
          <cell r="C737">
            <v>3060.0576179517998</v>
          </cell>
          <cell r="D737">
            <v>4197</v>
          </cell>
          <cell r="E737">
            <v>4000</v>
          </cell>
          <cell r="F737">
            <v>197</v>
          </cell>
          <cell r="G737">
            <v>4</v>
          </cell>
          <cell r="H737">
            <v>4277</v>
          </cell>
          <cell r="I737">
            <v>19497</v>
          </cell>
          <cell r="J737">
            <v>17518</v>
          </cell>
          <cell r="K737">
            <v>7509.7410016987697</v>
          </cell>
          <cell r="L737" t="str">
            <v>Eskom</v>
          </cell>
          <cell r="M737">
            <v>2403.9518440636698</v>
          </cell>
          <cell r="N737" t="str">
            <v>yes</v>
          </cell>
        </row>
        <row r="738">
          <cell r="A738">
            <v>7419</v>
          </cell>
          <cell r="B738" t="str">
            <v>Northern: Atlantis</v>
          </cell>
          <cell r="C738">
            <v>6569.2493055397999</v>
          </cell>
          <cell r="D738">
            <v>6562</v>
          </cell>
          <cell r="E738">
            <v>1000</v>
          </cell>
          <cell r="F738">
            <v>5562</v>
          </cell>
          <cell r="G738">
            <v>27</v>
          </cell>
          <cell r="H738">
            <v>7102</v>
          </cell>
          <cell r="I738">
            <v>17820</v>
          </cell>
          <cell r="J738">
            <v>14081</v>
          </cell>
          <cell r="K738">
            <v>10259.535230261799</v>
          </cell>
          <cell r="L738" t="str">
            <v>Eskom</v>
          </cell>
          <cell r="M738">
            <v>1344.0999734004399</v>
          </cell>
          <cell r="N738" t="str">
            <v>no</v>
          </cell>
        </row>
        <row r="739">
          <cell r="A739">
            <v>7724</v>
          </cell>
          <cell r="B739" t="str">
            <v>Northern: Atlantis</v>
          </cell>
          <cell r="C739">
            <v>5954.2091356418396</v>
          </cell>
          <cell r="D739">
            <v>6256</v>
          </cell>
          <cell r="E739">
            <v>4000</v>
          </cell>
          <cell r="F739">
            <v>2256</v>
          </cell>
          <cell r="G739">
            <v>36</v>
          </cell>
          <cell r="H739">
            <v>6976</v>
          </cell>
          <cell r="I739">
            <v>18239</v>
          </cell>
          <cell r="J739">
            <v>14500</v>
          </cell>
          <cell r="K739">
            <v>9689.4154380883792</v>
          </cell>
          <cell r="L739" t="str">
            <v>Eskom</v>
          </cell>
          <cell r="M739">
            <v>471.80129163332401</v>
          </cell>
          <cell r="N739" t="str">
            <v>no</v>
          </cell>
        </row>
        <row r="740">
          <cell r="A740">
            <v>7854</v>
          </cell>
          <cell r="B740" t="str">
            <v>Northern: Atlantis</v>
          </cell>
          <cell r="C740">
            <v>5454.3722301916796</v>
          </cell>
          <cell r="D740">
            <v>5318</v>
          </cell>
          <cell r="E740">
            <v>2000</v>
          </cell>
          <cell r="F740">
            <v>3318</v>
          </cell>
          <cell r="G740">
            <v>16</v>
          </cell>
          <cell r="H740">
            <v>5638</v>
          </cell>
          <cell r="I740">
            <v>18443</v>
          </cell>
          <cell r="J740">
            <v>14704</v>
          </cell>
          <cell r="K740">
            <v>9193.0125598003706</v>
          </cell>
          <cell r="L740" t="str">
            <v>Eskom</v>
          </cell>
          <cell r="M740">
            <v>479.885088079458</v>
          </cell>
          <cell r="N740" t="str">
            <v>no</v>
          </cell>
        </row>
        <row r="741">
          <cell r="A741">
            <v>7782</v>
          </cell>
          <cell r="B741" t="str">
            <v>Northern: Atlantis</v>
          </cell>
          <cell r="C741">
            <v>5103.6992879588397</v>
          </cell>
          <cell r="D741">
            <v>4409</v>
          </cell>
          <cell r="E741">
            <v>3000</v>
          </cell>
          <cell r="F741">
            <v>1409</v>
          </cell>
          <cell r="G741">
            <v>6</v>
          </cell>
          <cell r="H741">
            <v>4529</v>
          </cell>
          <cell r="I741">
            <v>19439</v>
          </cell>
          <cell r="J741">
            <v>15700</v>
          </cell>
          <cell r="K741">
            <v>8782.8348680439703</v>
          </cell>
          <cell r="L741" t="str">
            <v>Eskom</v>
          </cell>
          <cell r="M741">
            <v>1476.3433533130301</v>
          </cell>
          <cell r="N741" t="str">
            <v>no</v>
          </cell>
        </row>
        <row r="742">
          <cell r="A742">
            <v>7343</v>
          </cell>
          <cell r="B742" t="str">
            <v>Northern: Atlantis</v>
          </cell>
          <cell r="C742">
            <v>4026.8836119827001</v>
          </cell>
          <cell r="D742">
            <v>3548</v>
          </cell>
          <cell r="E742">
            <v>1000</v>
          </cell>
          <cell r="F742">
            <v>2548</v>
          </cell>
          <cell r="G742">
            <v>14</v>
          </cell>
          <cell r="H742">
            <v>3828</v>
          </cell>
          <cell r="I742">
            <v>22324</v>
          </cell>
          <cell r="J742">
            <v>20344</v>
          </cell>
          <cell r="K742">
            <v>8471.4164527492394</v>
          </cell>
          <cell r="L742" t="str">
            <v>Eskom</v>
          </cell>
          <cell r="M742">
            <v>1820.6362401648701</v>
          </cell>
          <cell r="N742" t="str">
            <v>no</v>
          </cell>
        </row>
        <row r="743">
          <cell r="A743">
            <v>7719</v>
          </cell>
          <cell r="B743" t="str">
            <v>Northern: Atlantis</v>
          </cell>
          <cell r="C743">
            <v>7348.3467147686897</v>
          </cell>
          <cell r="D743">
            <v>5720</v>
          </cell>
          <cell r="E743">
            <v>3000</v>
          </cell>
          <cell r="F743">
            <v>2720</v>
          </cell>
          <cell r="G743">
            <v>28</v>
          </cell>
          <cell r="H743">
            <v>6280</v>
          </cell>
          <cell r="I743">
            <v>20474</v>
          </cell>
          <cell r="J743">
            <v>16734</v>
          </cell>
          <cell r="K743">
            <v>11073.6963091011</v>
          </cell>
          <cell r="L743" t="str">
            <v>Eskom</v>
          </cell>
          <cell r="M743">
            <v>977.56767784869999</v>
          </cell>
          <cell r="N743" t="str">
            <v>no</v>
          </cell>
        </row>
        <row r="744">
          <cell r="A744">
            <v>7851</v>
          </cell>
          <cell r="B744" t="str">
            <v>Northern: Atlantis</v>
          </cell>
          <cell r="C744">
            <v>6804.0994579060398</v>
          </cell>
          <cell r="D744">
            <v>6009</v>
          </cell>
          <cell r="E744">
            <v>2009</v>
          </cell>
          <cell r="F744">
            <v>4000</v>
          </cell>
          <cell r="G744">
            <v>56</v>
          </cell>
          <cell r="H744">
            <v>7052.2135623730956</v>
          </cell>
          <cell r="I744">
            <v>19184</v>
          </cell>
          <cell r="J744">
            <v>15445</v>
          </cell>
          <cell r="K744">
            <v>10547.675494490701</v>
          </cell>
          <cell r="L744" t="str">
            <v>Eskom</v>
          </cell>
          <cell r="M744">
            <v>107.41804476852499</v>
          </cell>
          <cell r="N744" t="str">
            <v>no</v>
          </cell>
        </row>
        <row r="745">
          <cell r="A745">
            <v>7481</v>
          </cell>
          <cell r="B745" t="str">
            <v>Northern: Atlantis</v>
          </cell>
          <cell r="C745">
            <v>6371.2902482623404</v>
          </cell>
          <cell r="D745">
            <v>5026</v>
          </cell>
          <cell r="E745">
            <v>2026</v>
          </cell>
          <cell r="F745">
            <v>3000</v>
          </cell>
          <cell r="G745">
            <v>50</v>
          </cell>
          <cell r="H745">
            <v>5918.2135623730956</v>
          </cell>
          <cell r="I745">
            <v>19252</v>
          </cell>
          <cell r="J745">
            <v>15513</v>
          </cell>
          <cell r="K745">
            <v>10093.570563971</v>
          </cell>
          <cell r="L745" t="str">
            <v>Eskom</v>
          </cell>
          <cell r="M745">
            <v>738.02421055116997</v>
          </cell>
          <cell r="N745" t="str">
            <v>no</v>
          </cell>
        </row>
        <row r="746">
          <cell r="A746">
            <v>7289</v>
          </cell>
          <cell r="B746" t="str">
            <v>Northern: Atlantis</v>
          </cell>
          <cell r="C746">
            <v>5278.2362231920797</v>
          </cell>
          <cell r="D746">
            <v>4052</v>
          </cell>
          <cell r="E746">
            <v>3052</v>
          </cell>
          <cell r="F746">
            <v>1000</v>
          </cell>
          <cell r="G746">
            <v>27</v>
          </cell>
          <cell r="H746">
            <v>4592</v>
          </cell>
          <cell r="I746">
            <v>23040</v>
          </cell>
          <cell r="J746">
            <v>21062</v>
          </cell>
          <cell r="K746">
            <v>9721.4646594298592</v>
          </cell>
          <cell r="L746" t="str">
            <v>Eskom</v>
          </cell>
          <cell r="M746">
            <v>1472.32220193731</v>
          </cell>
          <cell r="N746" t="str">
            <v>no</v>
          </cell>
        </row>
        <row r="747">
          <cell r="A747">
            <v>7593</v>
          </cell>
          <cell r="B747" t="str">
            <v>Northern: Atlantis</v>
          </cell>
          <cell r="C747">
            <v>5006.7584948372196</v>
          </cell>
          <cell r="D747">
            <v>3093</v>
          </cell>
          <cell r="E747">
            <v>2000</v>
          </cell>
          <cell r="F747">
            <v>1093</v>
          </cell>
          <cell r="G747">
            <v>28</v>
          </cell>
          <cell r="H747">
            <v>3653</v>
          </cell>
          <cell r="I747">
            <v>21727</v>
          </cell>
          <cell r="J747">
            <v>19749</v>
          </cell>
          <cell r="K747">
            <v>9441.0583898800905</v>
          </cell>
          <cell r="L747" t="str">
            <v>Eskom</v>
          </cell>
          <cell r="M747">
            <v>928.43590877454596</v>
          </cell>
          <cell r="N747" t="str">
            <v>no</v>
          </cell>
        </row>
        <row r="748">
          <cell r="A748">
            <v>7557</v>
          </cell>
          <cell r="B748" t="str">
            <v>Northern: Atlantis</v>
          </cell>
          <cell r="C748">
            <v>8175.6566980560201</v>
          </cell>
          <cell r="D748">
            <v>4936</v>
          </cell>
          <cell r="E748">
            <v>1000</v>
          </cell>
          <cell r="F748">
            <v>3936</v>
          </cell>
          <cell r="G748">
            <v>47</v>
          </cell>
          <cell r="H748">
            <v>5478.2135623730956</v>
          </cell>
          <cell r="I748">
            <v>20873</v>
          </cell>
          <cell r="J748">
            <v>17133</v>
          </cell>
          <cell r="K748">
            <v>11916.183816697099</v>
          </cell>
          <cell r="L748" t="str">
            <v>Eskom</v>
          </cell>
          <cell r="M748">
            <v>783.70037782006705</v>
          </cell>
          <cell r="N748" t="str">
            <v>no</v>
          </cell>
        </row>
        <row r="749">
          <cell r="A749">
            <v>7432</v>
          </cell>
          <cell r="B749" t="str">
            <v>Northern: Atlantis</v>
          </cell>
          <cell r="C749">
            <v>7690.1841614550303</v>
          </cell>
          <cell r="D749">
            <v>5652</v>
          </cell>
          <cell r="E749">
            <v>3000</v>
          </cell>
          <cell r="F749">
            <v>2652</v>
          </cell>
          <cell r="G749">
            <v>44</v>
          </cell>
          <cell r="H749">
            <v>6237.2135623730956</v>
          </cell>
          <cell r="I749">
            <v>20305</v>
          </cell>
          <cell r="J749">
            <v>16566</v>
          </cell>
          <cell r="K749">
            <v>11429.004556136801</v>
          </cell>
          <cell r="L749" t="str">
            <v>Eskom</v>
          </cell>
          <cell r="M749">
            <v>216.440010649638</v>
          </cell>
          <cell r="N749" t="str">
            <v>no</v>
          </cell>
        </row>
        <row r="750">
          <cell r="A750">
            <v>7750</v>
          </cell>
          <cell r="B750" t="str">
            <v>Northern: Atlantis</v>
          </cell>
          <cell r="C750">
            <v>7310.0275260507296</v>
          </cell>
          <cell r="D750">
            <v>4924</v>
          </cell>
          <cell r="E750">
            <v>2924</v>
          </cell>
          <cell r="F750">
            <v>2000</v>
          </cell>
          <cell r="G750">
            <v>46</v>
          </cell>
          <cell r="H750">
            <v>5844</v>
          </cell>
          <cell r="I750">
            <v>23453</v>
          </cell>
          <cell r="J750">
            <v>19715</v>
          </cell>
          <cell r="K750">
            <v>11011.3057144453</v>
          </cell>
          <cell r="L750" t="str">
            <v>Eskom</v>
          </cell>
          <cell r="M750">
            <v>1003.2908775045501</v>
          </cell>
          <cell r="N750" t="str">
            <v>no</v>
          </cell>
        </row>
        <row r="751">
          <cell r="A751">
            <v>7619</v>
          </cell>
          <cell r="B751" t="str">
            <v>Northern: Atlantis</v>
          </cell>
          <cell r="C751">
            <v>6221.8660087538601</v>
          </cell>
          <cell r="D751">
            <v>3924</v>
          </cell>
          <cell r="E751">
            <v>2924</v>
          </cell>
          <cell r="F751">
            <v>1000</v>
          </cell>
          <cell r="G751">
            <v>29</v>
          </cell>
          <cell r="H751">
            <v>4504</v>
          </cell>
          <cell r="I751">
            <v>22770</v>
          </cell>
          <cell r="J751">
            <v>20792</v>
          </cell>
          <cell r="K751">
            <v>10671.2493144738</v>
          </cell>
          <cell r="L751" t="str">
            <v>Eskom</v>
          </cell>
          <cell r="M751">
            <v>670.17158877729298</v>
          </cell>
          <cell r="N751" t="str">
            <v>no</v>
          </cell>
        </row>
        <row r="752">
          <cell r="A752">
            <v>7548</v>
          </cell>
          <cell r="B752" t="str">
            <v>Northern: Atlantis</v>
          </cell>
          <cell r="C752">
            <v>5993.2853785460902</v>
          </cell>
          <cell r="D752">
            <v>2924</v>
          </cell>
          <cell r="E752">
            <v>1924</v>
          </cell>
          <cell r="F752">
            <v>1000</v>
          </cell>
          <cell r="G752">
            <v>29</v>
          </cell>
          <cell r="H752">
            <v>3504</v>
          </cell>
          <cell r="I752">
            <v>21425</v>
          </cell>
          <cell r="J752">
            <v>19446</v>
          </cell>
          <cell r="K752">
            <v>10416.442306672699</v>
          </cell>
          <cell r="L752" t="str">
            <v>Eskom</v>
          </cell>
          <cell r="M752">
            <v>75.692853853058395</v>
          </cell>
          <cell r="N752" t="str">
            <v>no</v>
          </cell>
        </row>
        <row r="753">
          <cell r="A753">
            <v>7676</v>
          </cell>
          <cell r="B753" t="str">
            <v>Northern: Atlantis</v>
          </cell>
          <cell r="C753">
            <v>1928.7215007673899</v>
          </cell>
          <cell r="D753">
            <v>4126</v>
          </cell>
          <cell r="E753">
            <v>2000</v>
          </cell>
          <cell r="F753">
            <v>2126</v>
          </cell>
          <cell r="G753">
            <v>22</v>
          </cell>
          <cell r="H753">
            <v>4566</v>
          </cell>
          <cell r="I753">
            <v>17625</v>
          </cell>
          <cell r="J753">
            <v>15646</v>
          </cell>
          <cell r="K753">
            <v>6297.1605910650096</v>
          </cell>
          <cell r="L753" t="str">
            <v>Eskom</v>
          </cell>
          <cell r="M753">
            <v>1735.6640948474601</v>
          </cell>
          <cell r="N753" t="str">
            <v>yes</v>
          </cell>
        </row>
        <row r="754">
          <cell r="A754">
            <v>7832</v>
          </cell>
          <cell r="B754" t="str">
            <v>Northern: Atlantis</v>
          </cell>
          <cell r="C754">
            <v>2219.8692819916</v>
          </cell>
          <cell r="D754">
            <v>3243</v>
          </cell>
          <cell r="E754">
            <v>2000</v>
          </cell>
          <cell r="F754">
            <v>1243</v>
          </cell>
          <cell r="G754">
            <v>19</v>
          </cell>
          <cell r="H754">
            <v>3623</v>
          </cell>
          <cell r="I754">
            <v>16609</v>
          </cell>
          <cell r="J754">
            <v>14631</v>
          </cell>
          <cell r="K754">
            <v>6187.1592762788596</v>
          </cell>
          <cell r="L754" t="str">
            <v>Eskom</v>
          </cell>
          <cell r="M754">
            <v>793.477201109166</v>
          </cell>
          <cell r="N754" t="str">
            <v>yes</v>
          </cell>
        </row>
        <row r="755">
          <cell r="A755">
            <v>7753</v>
          </cell>
          <cell r="B755" t="str">
            <v>Northern: Atlantis</v>
          </cell>
          <cell r="C755">
            <v>2852.31005198195</v>
          </cell>
          <cell r="D755">
            <v>2453</v>
          </cell>
          <cell r="E755">
            <v>1000</v>
          </cell>
          <cell r="F755">
            <v>1453</v>
          </cell>
          <cell r="G755">
            <v>20</v>
          </cell>
          <cell r="H755">
            <v>2753.2135623730951</v>
          </cell>
          <cell r="I755">
            <v>15560</v>
          </cell>
          <cell r="J755">
            <v>13581</v>
          </cell>
          <cell r="K755">
            <v>6237.5995633195998</v>
          </cell>
          <cell r="L755" t="str">
            <v>Eskom</v>
          </cell>
          <cell r="M755">
            <v>189.81539112018001</v>
          </cell>
          <cell r="N755" t="str">
            <v>yes</v>
          </cell>
        </row>
        <row r="756">
          <cell r="A756">
            <v>7769</v>
          </cell>
          <cell r="B756" t="str">
            <v>Northern: Atlantis</v>
          </cell>
          <cell r="C756">
            <v>3652.87908888927</v>
          </cell>
          <cell r="D756">
            <v>1876</v>
          </cell>
          <cell r="E756">
            <v>0</v>
          </cell>
          <cell r="F756">
            <v>1876</v>
          </cell>
          <cell r="G756">
            <v>11</v>
          </cell>
          <cell r="H756">
            <v>2096</v>
          </cell>
          <cell r="I756">
            <v>16453</v>
          </cell>
          <cell r="J756">
            <v>14475</v>
          </cell>
          <cell r="K756">
            <v>6444.7154100476801</v>
          </cell>
          <cell r="L756" t="str">
            <v>Eskom</v>
          </cell>
          <cell r="M756">
            <v>1169.10920555863</v>
          </cell>
          <cell r="N756" t="str">
            <v>yes</v>
          </cell>
        </row>
        <row r="757">
          <cell r="A757">
            <v>7802</v>
          </cell>
          <cell r="B757" t="str">
            <v>Northern: Atlantis</v>
          </cell>
          <cell r="C757">
            <v>4533.3628406902999</v>
          </cell>
          <cell r="D757">
            <v>1737</v>
          </cell>
          <cell r="E757">
            <v>737</v>
          </cell>
          <cell r="F757">
            <v>1000</v>
          </cell>
          <cell r="G757">
            <v>9</v>
          </cell>
          <cell r="H757">
            <v>1917</v>
          </cell>
          <cell r="I757">
            <v>15194</v>
          </cell>
          <cell r="J757">
            <v>18606</v>
          </cell>
          <cell r="K757">
            <v>6794.19348580736</v>
          </cell>
          <cell r="L757" t="str">
            <v>Eskom</v>
          </cell>
          <cell r="M757">
            <v>1801.6046910612099</v>
          </cell>
          <cell r="N757" t="str">
            <v>yes</v>
          </cell>
        </row>
        <row r="758">
          <cell r="A758">
            <v>7721</v>
          </cell>
          <cell r="B758" t="str">
            <v>Northern: Atlantis</v>
          </cell>
          <cell r="C758">
            <v>2927.76461227546</v>
          </cell>
          <cell r="D758">
            <v>3573</v>
          </cell>
          <cell r="E758">
            <v>3000</v>
          </cell>
          <cell r="F758">
            <v>573</v>
          </cell>
          <cell r="G758">
            <v>12</v>
          </cell>
          <cell r="H758">
            <v>3767.2135623730951</v>
          </cell>
          <cell r="I758">
            <v>18303</v>
          </cell>
          <cell r="J758">
            <v>16324</v>
          </cell>
          <cell r="K758">
            <v>7281.6837552229099</v>
          </cell>
          <cell r="L758" t="str">
            <v>Eskom</v>
          </cell>
          <cell r="M758">
            <v>1440.6901244548901</v>
          </cell>
          <cell r="N758" t="str">
            <v>yes</v>
          </cell>
        </row>
        <row r="759">
          <cell r="A759">
            <v>7085</v>
          </cell>
          <cell r="B759" t="str">
            <v>Northern: Atlantis</v>
          </cell>
          <cell r="C759">
            <v>3127.2445741418901</v>
          </cell>
          <cell r="D759">
            <v>3150</v>
          </cell>
          <cell r="E759">
            <v>1000</v>
          </cell>
          <cell r="F759">
            <v>2150</v>
          </cell>
          <cell r="G759">
            <v>14</v>
          </cell>
          <cell r="H759">
            <v>3430</v>
          </cell>
          <cell r="I759">
            <v>17054</v>
          </cell>
          <cell r="J759">
            <v>15075</v>
          </cell>
          <cell r="K759">
            <v>7186.7674730339304</v>
          </cell>
          <cell r="L759" t="str">
            <v>Eskom</v>
          </cell>
          <cell r="M759">
            <v>486.91631124844503</v>
          </cell>
          <cell r="N759" t="str">
            <v>yes</v>
          </cell>
        </row>
        <row r="760">
          <cell r="A760">
            <v>7901</v>
          </cell>
          <cell r="B760" t="str">
            <v>Northern: Atlantis</v>
          </cell>
          <cell r="C760">
            <v>5040.1604778738601</v>
          </cell>
          <cell r="D760">
            <v>2731</v>
          </cell>
          <cell r="E760">
            <v>1731</v>
          </cell>
          <cell r="F760">
            <v>1000</v>
          </cell>
          <cell r="G760">
            <v>9</v>
          </cell>
          <cell r="H760">
            <v>2911</v>
          </cell>
          <cell r="I760">
            <v>16612</v>
          </cell>
          <cell r="J760">
            <v>20025</v>
          </cell>
          <cell r="K760">
            <v>7715.5526000411701</v>
          </cell>
          <cell r="L760" t="str">
            <v>Eskom</v>
          </cell>
          <cell r="M760">
            <v>1191.1358653111399</v>
          </cell>
          <cell r="N760" t="str">
            <v>yes</v>
          </cell>
        </row>
        <row r="761">
          <cell r="A761">
            <v>7801</v>
          </cell>
          <cell r="B761" t="str">
            <v>Northern: Atlantis</v>
          </cell>
          <cell r="C761">
            <v>3927.29482266895</v>
          </cell>
          <cell r="D761">
            <v>2783</v>
          </cell>
          <cell r="E761">
            <v>1783</v>
          </cell>
          <cell r="F761">
            <v>1000</v>
          </cell>
          <cell r="G761">
            <v>4</v>
          </cell>
          <cell r="H761">
            <v>2863</v>
          </cell>
          <cell r="I761">
            <v>18682</v>
          </cell>
          <cell r="J761">
            <v>16703</v>
          </cell>
          <cell r="K761">
            <v>8269.9217115032006</v>
          </cell>
          <cell r="L761" t="str">
            <v>Eskom</v>
          </cell>
          <cell r="M761">
            <v>1321.21413646415</v>
          </cell>
          <cell r="N761" t="str">
            <v>yes</v>
          </cell>
        </row>
        <row r="762">
          <cell r="A762">
            <v>7362</v>
          </cell>
          <cell r="B762" t="str">
            <v>Northern: Atlantis</v>
          </cell>
          <cell r="C762">
            <v>4078.1733197315002</v>
          </cell>
          <cell r="D762">
            <v>2213</v>
          </cell>
          <cell r="E762">
            <v>1000</v>
          </cell>
          <cell r="F762">
            <v>1213</v>
          </cell>
          <cell r="G762">
            <v>7</v>
          </cell>
          <cell r="H762">
            <v>2353</v>
          </cell>
          <cell r="I762">
            <v>17872</v>
          </cell>
          <cell r="J762">
            <v>15894</v>
          </cell>
          <cell r="K762">
            <v>8186.4713714013196</v>
          </cell>
          <cell r="L762" t="str">
            <v>Eskom</v>
          </cell>
          <cell r="M762">
            <v>333.48953529509402</v>
          </cell>
          <cell r="N762" t="str">
            <v>yes</v>
          </cell>
        </row>
        <row r="763">
          <cell r="A763">
            <v>7806</v>
          </cell>
          <cell r="B763" t="str">
            <v>Northern: Atlantis</v>
          </cell>
          <cell r="C763">
            <v>5679.3535408523103</v>
          </cell>
          <cell r="D763">
            <v>2891</v>
          </cell>
          <cell r="E763">
            <v>2000</v>
          </cell>
          <cell r="F763">
            <v>891</v>
          </cell>
          <cell r="G763">
            <v>6</v>
          </cell>
          <cell r="H763">
            <v>2891.2135623730951</v>
          </cell>
          <cell r="I763">
            <v>17037</v>
          </cell>
          <cell r="J763">
            <v>20450</v>
          </cell>
          <cell r="K763">
            <v>8654.3884086235103</v>
          </cell>
          <cell r="L763" t="str">
            <v>Eskom</v>
          </cell>
          <cell r="M763">
            <v>554.94465249102495</v>
          </cell>
          <cell r="N763" t="str">
            <v>yes</v>
          </cell>
        </row>
        <row r="764">
          <cell r="A764">
            <v>7735</v>
          </cell>
          <cell r="B764" t="str">
            <v>Northern: Atlantis</v>
          </cell>
          <cell r="C764">
            <v>4927.0156916060496</v>
          </cell>
          <cell r="D764">
            <v>2173</v>
          </cell>
          <cell r="E764">
            <v>1000</v>
          </cell>
          <cell r="F764">
            <v>1173</v>
          </cell>
          <cell r="G764">
            <v>22</v>
          </cell>
          <cell r="H764">
            <v>2338.2135623730951</v>
          </cell>
          <cell r="I764">
            <v>20635</v>
          </cell>
          <cell r="J764">
            <v>18656</v>
          </cell>
          <cell r="K764">
            <v>9260.6852834769597</v>
          </cell>
          <cell r="L764" t="str">
            <v>Eskom</v>
          </cell>
          <cell r="M764">
            <v>564.95671672391995</v>
          </cell>
          <cell r="N764" t="str">
            <v>no</v>
          </cell>
        </row>
        <row r="765">
          <cell r="A765">
            <v>7737</v>
          </cell>
          <cell r="B765" t="str">
            <v>Northern: Atlantis</v>
          </cell>
          <cell r="C765">
            <v>5048.1022797621399</v>
          </cell>
          <cell r="D765">
            <v>1369</v>
          </cell>
          <cell r="E765">
            <v>1000</v>
          </cell>
          <cell r="F765">
            <v>369</v>
          </cell>
          <cell r="G765">
            <v>8</v>
          </cell>
          <cell r="H765">
            <v>1491.2135623730951</v>
          </cell>
          <cell r="I765">
            <v>19718</v>
          </cell>
          <cell r="J765">
            <v>17739</v>
          </cell>
          <cell r="K765">
            <v>9186.23972689523</v>
          </cell>
          <cell r="L765" t="str">
            <v>Eskom</v>
          </cell>
          <cell r="M765">
            <v>363.05319330112002</v>
          </cell>
          <cell r="N765" t="str">
            <v>no</v>
          </cell>
        </row>
        <row r="766">
          <cell r="A766">
            <v>7250</v>
          </cell>
          <cell r="B766" t="str">
            <v>Northern: Atlantis</v>
          </cell>
          <cell r="C766">
            <v>5356.4157447351899</v>
          </cell>
          <cell r="D766">
            <v>1014</v>
          </cell>
          <cell r="E766">
            <v>14</v>
          </cell>
          <cell r="F766">
            <v>1000</v>
          </cell>
          <cell r="G766">
            <v>9</v>
          </cell>
          <cell r="H766">
            <v>1194</v>
          </cell>
          <cell r="I766">
            <v>19171</v>
          </cell>
          <cell r="J766">
            <v>17192</v>
          </cell>
          <cell r="K766">
            <v>9220.2878871686808</v>
          </cell>
          <cell r="L766" t="str">
            <v>Eskom</v>
          </cell>
          <cell r="M766">
            <v>497.14745741553901</v>
          </cell>
          <cell r="N766" t="str">
            <v>no</v>
          </cell>
        </row>
        <row r="767">
          <cell r="A767">
            <v>7779</v>
          </cell>
          <cell r="B767" t="str">
            <v>Northern: Atlantis</v>
          </cell>
          <cell r="C767">
            <v>5822.2884363327703</v>
          </cell>
          <cell r="D767">
            <v>1477</v>
          </cell>
          <cell r="E767">
            <v>477</v>
          </cell>
          <cell r="F767">
            <v>1000</v>
          </cell>
          <cell r="G767">
            <v>0</v>
          </cell>
          <cell r="H767">
            <v>1477</v>
          </cell>
          <cell r="I767">
            <v>18271</v>
          </cell>
          <cell r="J767">
            <v>19930</v>
          </cell>
          <cell r="K767">
            <v>9361.6460692792007</v>
          </cell>
          <cell r="L767" t="str">
            <v>Eskom</v>
          </cell>
          <cell r="M767">
            <v>394.14392402182398</v>
          </cell>
          <cell r="N767" t="str">
            <v>no</v>
          </cell>
        </row>
        <row r="768">
          <cell r="A768">
            <v>7246</v>
          </cell>
          <cell r="B768" t="str">
            <v>Northern: Atlantis</v>
          </cell>
          <cell r="C768">
            <v>6411.4659511816399</v>
          </cell>
          <cell r="D768">
            <v>2310</v>
          </cell>
          <cell r="E768">
            <v>310</v>
          </cell>
          <cell r="F768">
            <v>2000</v>
          </cell>
          <cell r="G768">
            <v>5</v>
          </cell>
          <cell r="H768">
            <v>2410</v>
          </cell>
          <cell r="I768">
            <v>17395</v>
          </cell>
          <cell r="J768">
            <v>20485</v>
          </cell>
          <cell r="K768">
            <v>9605.5778343903694</v>
          </cell>
          <cell r="L768" t="str">
            <v>Eskom</v>
          </cell>
          <cell r="M768">
            <v>233.480038696365</v>
          </cell>
          <cell r="N768" t="str">
            <v>no</v>
          </cell>
        </row>
        <row r="769">
          <cell r="A769">
            <v>7380</v>
          </cell>
          <cell r="B769" t="str">
            <v>Northern: Atlantis</v>
          </cell>
          <cell r="C769">
            <v>5926.8307406574304</v>
          </cell>
          <cell r="D769">
            <v>1924</v>
          </cell>
          <cell r="E769">
            <v>924</v>
          </cell>
          <cell r="F769">
            <v>1000</v>
          </cell>
          <cell r="G769">
            <v>29</v>
          </cell>
          <cell r="H769">
            <v>2338.2135623730951</v>
          </cell>
          <cell r="I769">
            <v>20705</v>
          </cell>
          <cell r="J769">
            <v>18727</v>
          </cell>
          <cell r="K769">
            <v>10253.242351896401</v>
          </cell>
          <cell r="L769" t="str">
            <v>Eskom</v>
          </cell>
          <cell r="M769">
            <v>403.42090229756599</v>
          </cell>
          <cell r="N769" t="str">
            <v>no</v>
          </cell>
        </row>
        <row r="770">
          <cell r="A770">
            <v>7323</v>
          </cell>
          <cell r="B770" t="str">
            <v>Northern: Atlantis</v>
          </cell>
          <cell r="C770">
            <v>6027.8665902630401</v>
          </cell>
          <cell r="D770">
            <v>924</v>
          </cell>
          <cell r="E770">
            <v>924</v>
          </cell>
          <cell r="F770">
            <v>0</v>
          </cell>
          <cell r="G770">
            <v>0</v>
          </cell>
          <cell r="H770">
            <v>924</v>
          </cell>
          <cell r="I770">
            <v>20108</v>
          </cell>
          <cell r="J770">
            <v>18129</v>
          </cell>
          <cell r="K770">
            <v>10186.0535599958</v>
          </cell>
          <cell r="L770" t="str">
            <v>Eskom</v>
          </cell>
          <cell r="M770">
            <v>672.50773648487905</v>
          </cell>
          <cell r="N770" t="str">
            <v>no</v>
          </cell>
        </row>
        <row r="771">
          <cell r="A771">
            <v>7673</v>
          </cell>
          <cell r="B771" t="str">
            <v>Northern: Atlantis</v>
          </cell>
          <cell r="C771">
            <v>6689.60997659236</v>
          </cell>
          <cell r="D771">
            <v>1076</v>
          </cell>
          <cell r="E771">
            <v>76</v>
          </cell>
          <cell r="F771">
            <v>1000</v>
          </cell>
          <cell r="G771">
            <v>4</v>
          </cell>
          <cell r="H771">
            <v>1156</v>
          </cell>
          <cell r="I771">
            <v>19020</v>
          </cell>
          <cell r="J771">
            <v>19039</v>
          </cell>
          <cell r="K771">
            <v>10344.5204786672</v>
          </cell>
          <cell r="L771" t="str">
            <v>Eskom</v>
          </cell>
          <cell r="M771">
            <v>323.20222239075798</v>
          </cell>
          <cell r="N771" t="str">
            <v>no</v>
          </cell>
        </row>
        <row r="772">
          <cell r="A772">
            <v>7367</v>
          </cell>
          <cell r="B772" t="str">
            <v>Northern: Atlantis</v>
          </cell>
          <cell r="C772">
            <v>7208.24074557941</v>
          </cell>
          <cell r="D772">
            <v>2076</v>
          </cell>
          <cell r="E772">
            <v>1076</v>
          </cell>
          <cell r="F772">
            <v>1000</v>
          </cell>
          <cell r="G772">
            <v>4</v>
          </cell>
          <cell r="H772">
            <v>2156</v>
          </cell>
          <cell r="I772">
            <v>21629</v>
          </cell>
          <cell r="J772">
            <v>20465</v>
          </cell>
          <cell r="K772">
            <v>10565.7849845455</v>
          </cell>
          <cell r="L772" t="str">
            <v>Eskom</v>
          </cell>
          <cell r="M772">
            <v>775.497024996032</v>
          </cell>
          <cell r="N772" t="str">
            <v>no</v>
          </cell>
        </row>
        <row r="773">
          <cell r="A773">
            <v>7744</v>
          </cell>
          <cell r="B773" t="str">
            <v>Northern: Atlantis</v>
          </cell>
          <cell r="C773">
            <v>5455.2022560633504</v>
          </cell>
          <cell r="D773">
            <v>2126</v>
          </cell>
          <cell r="E773">
            <v>1126</v>
          </cell>
          <cell r="F773">
            <v>1000</v>
          </cell>
          <cell r="G773">
            <v>8</v>
          </cell>
          <cell r="H773">
            <v>2175.2135623730951</v>
          </cell>
          <cell r="I773">
            <v>14200</v>
          </cell>
          <cell r="J773">
            <v>17612</v>
          </cell>
          <cell r="K773">
            <v>7265.5194948859698</v>
          </cell>
          <cell r="L773" t="str">
            <v>Eskom</v>
          </cell>
          <cell r="M773">
            <v>807.63820269689904</v>
          </cell>
          <cell r="N773" t="str">
            <v>yes</v>
          </cell>
        </row>
        <row r="774">
          <cell r="A774">
            <v>7486</v>
          </cell>
          <cell r="B774" t="str">
            <v>Northern: Atlantis</v>
          </cell>
          <cell r="C774">
            <v>5928.8871909689997</v>
          </cell>
          <cell r="D774">
            <v>2831</v>
          </cell>
          <cell r="E774">
            <v>831</v>
          </cell>
          <cell r="F774">
            <v>2000</v>
          </cell>
          <cell r="G774">
            <v>21</v>
          </cell>
          <cell r="H774">
            <v>3156.2135623730951</v>
          </cell>
          <cell r="I774">
            <v>13634</v>
          </cell>
          <cell r="J774">
            <v>17047</v>
          </cell>
          <cell r="K774">
            <v>7836.7392415754703</v>
          </cell>
          <cell r="L774" t="str">
            <v>Eskom</v>
          </cell>
          <cell r="M774">
            <v>242.444781253576</v>
          </cell>
          <cell r="N774" t="str">
            <v>yes</v>
          </cell>
        </row>
        <row r="775">
          <cell r="A775">
            <v>7286</v>
          </cell>
          <cell r="B775" t="str">
            <v>Northern: Atlantis</v>
          </cell>
          <cell r="C775">
            <v>6343.1159551049004</v>
          </cell>
          <cell r="D775">
            <v>3677</v>
          </cell>
          <cell r="E775">
            <v>1677</v>
          </cell>
          <cell r="F775">
            <v>2000</v>
          </cell>
          <cell r="G775">
            <v>40</v>
          </cell>
          <cell r="H775">
            <v>4136.2135623730956</v>
          </cell>
          <cell r="I775">
            <v>14602</v>
          </cell>
          <cell r="J775">
            <v>18015</v>
          </cell>
          <cell r="K775">
            <v>8487.7081868207497</v>
          </cell>
          <cell r="L775" t="str">
            <v>Eskom</v>
          </cell>
          <cell r="M775">
            <v>1210.4872825544001</v>
          </cell>
          <cell r="N775" t="str">
            <v>yes</v>
          </cell>
        </row>
        <row r="776">
          <cell r="A776">
            <v>7533</v>
          </cell>
          <cell r="B776" t="str">
            <v>Northern: Atlantis</v>
          </cell>
          <cell r="C776">
            <v>6878.8470508686596</v>
          </cell>
          <cell r="D776">
            <v>4584</v>
          </cell>
          <cell r="E776">
            <v>1584</v>
          </cell>
          <cell r="F776">
            <v>3000</v>
          </cell>
          <cell r="G776">
            <v>32</v>
          </cell>
          <cell r="H776">
            <v>5162.2135623730956</v>
          </cell>
          <cell r="I776">
            <v>15599</v>
          </cell>
          <cell r="J776">
            <v>19012</v>
          </cell>
          <cell r="K776">
            <v>9201.5161067747395</v>
          </cell>
          <cell r="L776" t="str">
            <v>Eskom</v>
          </cell>
          <cell r="M776">
            <v>2207.2107863676301</v>
          </cell>
          <cell r="N776" t="str">
            <v>yes</v>
          </cell>
        </row>
        <row r="777">
          <cell r="A777">
            <v>7682</v>
          </cell>
          <cell r="B777" t="str">
            <v>Northern: Atlantis</v>
          </cell>
          <cell r="C777">
            <v>7510.1233998172302</v>
          </cell>
          <cell r="D777">
            <v>5524</v>
          </cell>
          <cell r="E777">
            <v>2524</v>
          </cell>
          <cell r="F777">
            <v>3000</v>
          </cell>
          <cell r="G777">
            <v>30</v>
          </cell>
          <cell r="H777">
            <v>6124</v>
          </cell>
          <cell r="I777">
            <v>14790</v>
          </cell>
          <cell r="J777">
            <v>18202</v>
          </cell>
          <cell r="K777">
            <v>9349.4471541407693</v>
          </cell>
          <cell r="L777" t="str">
            <v>Eskom</v>
          </cell>
          <cell r="M777">
            <v>3142.6274613744299</v>
          </cell>
          <cell r="N777" t="str">
            <v>yes</v>
          </cell>
        </row>
        <row r="778">
          <cell r="A778">
            <v>7498</v>
          </cell>
          <cell r="B778" t="str">
            <v>Northern: Atlantis</v>
          </cell>
          <cell r="C778">
            <v>5883.1174263249904</v>
          </cell>
          <cell r="D778">
            <v>2993</v>
          </cell>
          <cell r="E778">
            <v>993</v>
          </cell>
          <cell r="F778">
            <v>2000</v>
          </cell>
          <cell r="G778">
            <v>10</v>
          </cell>
          <cell r="H778">
            <v>3193</v>
          </cell>
          <cell r="I778">
            <v>15525</v>
          </cell>
          <cell r="J778">
            <v>18937</v>
          </cell>
          <cell r="K778">
            <v>8133.6621722310902</v>
          </cell>
          <cell r="L778" t="str">
            <v>Eskom</v>
          </cell>
          <cell r="M778">
            <v>438.14689453703397</v>
          </cell>
          <cell r="N778" t="str">
            <v>yes</v>
          </cell>
        </row>
        <row r="779">
          <cell r="A779">
            <v>7187</v>
          </cell>
          <cell r="B779" t="str">
            <v>Northern: Atlantis</v>
          </cell>
          <cell r="C779">
            <v>6768.9676955231298</v>
          </cell>
          <cell r="D779">
            <v>3529</v>
          </cell>
          <cell r="E779">
            <v>1529</v>
          </cell>
          <cell r="F779">
            <v>2000</v>
          </cell>
          <cell r="G779">
            <v>18</v>
          </cell>
          <cell r="H779">
            <v>3700.2135623730951</v>
          </cell>
          <cell r="I779">
            <v>14762</v>
          </cell>
          <cell r="J779">
            <v>18175</v>
          </cell>
          <cell r="K779">
            <v>8647.7262180219295</v>
          </cell>
          <cell r="L779" t="str">
            <v>Eskom</v>
          </cell>
          <cell r="M779">
            <v>348.38972659689</v>
          </cell>
          <cell r="N779" t="str">
            <v>yes</v>
          </cell>
        </row>
        <row r="780">
          <cell r="A780">
            <v>7231</v>
          </cell>
          <cell r="B780" t="str">
            <v>Northern: Atlantis</v>
          </cell>
          <cell r="C780">
            <v>7236.5474118532002</v>
          </cell>
          <cell r="D780">
            <v>4237</v>
          </cell>
          <cell r="E780">
            <v>2237</v>
          </cell>
          <cell r="F780">
            <v>2000</v>
          </cell>
          <cell r="G780">
            <v>25</v>
          </cell>
          <cell r="H780">
            <v>4665.2135623730956</v>
          </cell>
          <cell r="I780">
            <v>15470</v>
          </cell>
          <cell r="J780">
            <v>18883</v>
          </cell>
          <cell r="K780">
            <v>9241.7464294384899</v>
          </cell>
          <cell r="L780" t="str">
            <v>Eskom</v>
          </cell>
          <cell r="M780">
            <v>1309.16038989813</v>
          </cell>
          <cell r="N780" t="str">
            <v>yes</v>
          </cell>
        </row>
        <row r="781">
          <cell r="A781">
            <v>7179</v>
          </cell>
          <cell r="B781" t="str">
            <v>Northern: Atlantis</v>
          </cell>
          <cell r="C781">
            <v>7710.4497387206502</v>
          </cell>
          <cell r="D781">
            <v>5045</v>
          </cell>
          <cell r="E781">
            <v>3045</v>
          </cell>
          <cell r="F781">
            <v>2000</v>
          </cell>
          <cell r="G781">
            <v>30</v>
          </cell>
          <cell r="H781">
            <v>5645</v>
          </cell>
          <cell r="I781">
            <v>16307</v>
          </cell>
          <cell r="J781">
            <v>19720</v>
          </cell>
          <cell r="K781">
            <v>9901.3426091944693</v>
          </cell>
          <cell r="L781" t="str">
            <v>Eskom</v>
          </cell>
          <cell r="M781">
            <v>2276.2014853789201</v>
          </cell>
          <cell r="N781" t="str">
            <v>yes</v>
          </cell>
        </row>
        <row r="782">
          <cell r="A782">
            <v>7371</v>
          </cell>
          <cell r="B782" t="str">
            <v>Northern: Atlantis</v>
          </cell>
          <cell r="C782">
            <v>8278.5537326621998</v>
          </cell>
          <cell r="D782">
            <v>5912</v>
          </cell>
          <cell r="E782">
            <v>3912</v>
          </cell>
          <cell r="F782">
            <v>2000</v>
          </cell>
          <cell r="G782">
            <v>44</v>
          </cell>
          <cell r="H782">
            <v>6638.2135623730956</v>
          </cell>
          <cell r="I782">
            <v>17231</v>
          </cell>
          <cell r="J782">
            <v>20644</v>
          </cell>
          <cell r="K782">
            <v>10313.8154672334</v>
          </cell>
          <cell r="L782" t="str">
            <v>Eskom</v>
          </cell>
          <cell r="M782">
            <v>3257.1389094431502</v>
          </cell>
          <cell r="N782" t="str">
            <v>yes</v>
          </cell>
        </row>
        <row r="783">
          <cell r="A783">
            <v>7703</v>
          </cell>
          <cell r="B783" t="str">
            <v>Northern: Atlantis</v>
          </cell>
          <cell r="C783">
            <v>6439.1699504826502</v>
          </cell>
          <cell r="D783">
            <v>3675</v>
          </cell>
          <cell r="E783">
            <v>1000</v>
          </cell>
          <cell r="F783">
            <v>2675</v>
          </cell>
          <cell r="G783">
            <v>13</v>
          </cell>
          <cell r="H783">
            <v>3824.2135623730951</v>
          </cell>
          <cell r="I783">
            <v>15913</v>
          </cell>
          <cell r="J783">
            <v>19326</v>
          </cell>
          <cell r="K783">
            <v>9029.1277062237805</v>
          </cell>
          <cell r="L783" t="str">
            <v>Eskom</v>
          </cell>
          <cell r="M783">
            <v>147.21264126449401</v>
          </cell>
          <cell r="N783" t="str">
            <v>yes</v>
          </cell>
        </row>
        <row r="784">
          <cell r="A784">
            <v>7805</v>
          </cell>
          <cell r="B784" t="str">
            <v>Northern: Atlantis</v>
          </cell>
          <cell r="C784">
            <v>7257.4625498383102</v>
          </cell>
          <cell r="D784">
            <v>4347</v>
          </cell>
          <cell r="E784">
            <v>2347</v>
          </cell>
          <cell r="F784">
            <v>2000</v>
          </cell>
          <cell r="G784">
            <v>27</v>
          </cell>
          <cell r="H784">
            <v>4607.2135623730956</v>
          </cell>
          <cell r="I784">
            <v>15923</v>
          </cell>
          <cell r="J784">
            <v>19336</v>
          </cell>
          <cell r="K784">
            <v>9494.8330972786898</v>
          </cell>
          <cell r="L784" t="str">
            <v>Eskom</v>
          </cell>
          <cell r="M784">
            <v>977.020245530279</v>
          </cell>
          <cell r="N784" t="str">
            <v>yes</v>
          </cell>
        </row>
        <row r="785">
          <cell r="A785">
            <v>7908</v>
          </cell>
          <cell r="B785" t="str">
            <v>Northern: Atlantis</v>
          </cell>
          <cell r="C785">
            <v>8116.56427118385</v>
          </cell>
          <cell r="D785">
            <v>4939</v>
          </cell>
          <cell r="E785">
            <v>2939</v>
          </cell>
          <cell r="F785">
            <v>2000</v>
          </cell>
          <cell r="G785">
            <v>39</v>
          </cell>
          <cell r="H785">
            <v>5303.2135623730956</v>
          </cell>
          <cell r="I785">
            <v>16317</v>
          </cell>
          <cell r="J785">
            <v>19730</v>
          </cell>
          <cell r="K785">
            <v>10038.8527167876</v>
          </cell>
          <cell r="L785" t="str">
            <v>Eskom</v>
          </cell>
          <cell r="M785">
            <v>1702.96189365804</v>
          </cell>
          <cell r="N785" t="str">
            <v>yes</v>
          </cell>
        </row>
        <row r="786">
          <cell r="A786">
            <v>7478</v>
          </cell>
          <cell r="B786" t="str">
            <v>Northern: Atlantis</v>
          </cell>
          <cell r="C786">
            <v>8578.0844947651294</v>
          </cell>
          <cell r="D786">
            <v>5647</v>
          </cell>
          <cell r="E786">
            <v>1647</v>
          </cell>
          <cell r="F786">
            <v>4000</v>
          </cell>
          <cell r="G786">
            <v>28</v>
          </cell>
          <cell r="H786">
            <v>6151.2135623730956</v>
          </cell>
          <cell r="I786">
            <v>17061</v>
          </cell>
          <cell r="J786">
            <v>20474</v>
          </cell>
          <cell r="K786">
            <v>10649.191155574401</v>
          </cell>
          <cell r="L786" t="str">
            <v>Eskom</v>
          </cell>
          <cell r="M786">
            <v>2577.1752974608698</v>
          </cell>
          <cell r="N786" t="str">
            <v>yes</v>
          </cell>
        </row>
        <row r="787">
          <cell r="A787">
            <v>7152</v>
          </cell>
          <cell r="B787" t="str">
            <v>Northern: Atlantis</v>
          </cell>
          <cell r="C787">
            <v>9092.1367307453002</v>
          </cell>
          <cell r="D787">
            <v>6434</v>
          </cell>
          <cell r="E787">
            <v>3434</v>
          </cell>
          <cell r="F787">
            <v>3000</v>
          </cell>
          <cell r="G787">
            <v>34</v>
          </cell>
          <cell r="H787">
            <v>7059.2135623730956</v>
          </cell>
          <cell r="I787">
            <v>17921</v>
          </cell>
          <cell r="J787">
            <v>21334</v>
          </cell>
          <cell r="K787">
            <v>11284.3881933455</v>
          </cell>
          <cell r="L787" t="str">
            <v>Eskom</v>
          </cell>
          <cell r="M787">
            <v>3510.2111876387398</v>
          </cell>
          <cell r="N787" t="str">
            <v>yes</v>
          </cell>
        </row>
        <row r="788">
          <cell r="A788">
            <v>7234</v>
          </cell>
          <cell r="B788" t="str">
            <v>Northern: Atlantis</v>
          </cell>
          <cell r="C788">
            <v>7093.2889869487599</v>
          </cell>
          <cell r="D788">
            <v>3238</v>
          </cell>
          <cell r="E788">
            <v>2238</v>
          </cell>
          <cell r="F788">
            <v>1000</v>
          </cell>
          <cell r="G788">
            <v>3</v>
          </cell>
          <cell r="H788">
            <v>3298</v>
          </cell>
          <cell r="I788">
            <v>17121</v>
          </cell>
          <cell r="J788">
            <v>20534</v>
          </cell>
          <cell r="K788">
            <v>9944.5378947697991</v>
          </cell>
          <cell r="L788" t="str">
            <v>Eskom</v>
          </cell>
          <cell r="M788">
            <v>852.80892923865395</v>
          </cell>
          <cell r="N788" t="str">
            <v>yes</v>
          </cell>
        </row>
        <row r="789">
          <cell r="A789">
            <v>7882</v>
          </cell>
          <cell r="B789" t="str">
            <v>Northern: Atlantis</v>
          </cell>
          <cell r="C789">
            <v>7843.6344677372299</v>
          </cell>
          <cell r="D789">
            <v>4200</v>
          </cell>
          <cell r="E789">
            <v>4200</v>
          </cell>
          <cell r="F789">
            <v>0</v>
          </cell>
          <cell r="G789">
            <v>0</v>
          </cell>
          <cell r="H789">
            <v>4200</v>
          </cell>
          <cell r="I789">
            <v>17439</v>
          </cell>
          <cell r="J789">
            <v>20852</v>
          </cell>
          <cell r="K789">
            <v>10369.211269445401</v>
          </cell>
          <cell r="L789" t="str">
            <v>Eskom</v>
          </cell>
          <cell r="M789">
            <v>1539.9518692438701</v>
          </cell>
          <cell r="N789" t="str">
            <v>yes</v>
          </cell>
        </row>
        <row r="790">
          <cell r="A790">
            <v>7463</v>
          </cell>
          <cell r="B790" t="str">
            <v>Northern: Atlantis</v>
          </cell>
          <cell r="C790">
            <v>8644.6778175608197</v>
          </cell>
          <cell r="D790">
            <v>5176</v>
          </cell>
          <cell r="E790">
            <v>4176</v>
          </cell>
          <cell r="F790">
            <v>1000</v>
          </cell>
          <cell r="G790">
            <v>1</v>
          </cell>
          <cell r="H790">
            <v>5196</v>
          </cell>
          <cell r="I790">
            <v>18126</v>
          </cell>
          <cell r="J790">
            <v>21539</v>
          </cell>
          <cell r="K790">
            <v>10869.556139722001</v>
          </cell>
          <cell r="L790" t="str">
            <v>Eskom</v>
          </cell>
          <cell r="M790">
            <v>2382.69642024622</v>
          </cell>
          <cell r="N790" t="str">
            <v>yes</v>
          </cell>
        </row>
        <row r="791">
          <cell r="A791">
            <v>7418</v>
          </cell>
          <cell r="B791" t="str">
            <v>Northern: Atlantis</v>
          </cell>
          <cell r="C791">
            <v>9483.5809465235798</v>
          </cell>
          <cell r="D791">
            <v>6160</v>
          </cell>
          <cell r="E791">
            <v>3160</v>
          </cell>
          <cell r="F791">
            <v>3000</v>
          </cell>
          <cell r="G791">
            <v>15</v>
          </cell>
          <cell r="H791">
            <v>6460</v>
          </cell>
          <cell r="I791">
            <v>23893</v>
          </cell>
          <cell r="J791">
            <v>26140</v>
          </cell>
          <cell r="K791">
            <v>11435.644235161401</v>
          </cell>
          <cell r="L791" t="str">
            <v>Eskom</v>
          </cell>
          <cell r="M791">
            <v>2800.2369490955198</v>
          </cell>
          <cell r="N791" t="str">
            <v>yes</v>
          </cell>
        </row>
        <row r="792">
          <cell r="A792">
            <v>7899</v>
          </cell>
          <cell r="B792" t="str">
            <v>Northern: Atlantis</v>
          </cell>
          <cell r="C792">
            <v>9939.7911828398392</v>
          </cell>
          <cell r="D792">
            <v>7059</v>
          </cell>
          <cell r="E792">
            <v>3059</v>
          </cell>
          <cell r="F792">
            <v>4000</v>
          </cell>
          <cell r="G792">
            <v>35</v>
          </cell>
          <cell r="H792">
            <v>7621.2135623730956</v>
          </cell>
          <cell r="I792">
            <v>23236</v>
          </cell>
          <cell r="J792">
            <v>27325</v>
          </cell>
          <cell r="K792">
            <v>12058.2199131418</v>
          </cell>
          <cell r="L792" t="str">
            <v>Eskom</v>
          </cell>
          <cell r="M792">
            <v>3063.9484475950899</v>
          </cell>
          <cell r="N792" t="str">
            <v>yes</v>
          </cell>
        </row>
        <row r="793">
          <cell r="A793">
            <v>7696</v>
          </cell>
          <cell r="B793" t="str">
            <v>Northern: Atlantis</v>
          </cell>
          <cell r="C793">
            <v>7820.9070864854402</v>
          </cell>
          <cell r="D793">
            <v>3076</v>
          </cell>
          <cell r="E793">
            <v>1076</v>
          </cell>
          <cell r="F793">
            <v>2000</v>
          </cell>
          <cell r="G793">
            <v>13</v>
          </cell>
          <cell r="H793">
            <v>3336</v>
          </cell>
          <cell r="I793">
            <v>22676</v>
          </cell>
          <cell r="J793">
            <v>21511</v>
          </cell>
          <cell r="K793">
            <v>10874.857274816401</v>
          </cell>
          <cell r="L793" t="str">
            <v>Eskom</v>
          </cell>
          <cell r="M793">
            <v>1051.5377255887499</v>
          </cell>
          <cell r="N793" t="str">
            <v>yes</v>
          </cell>
        </row>
        <row r="794">
          <cell r="A794">
            <v>7248</v>
          </cell>
          <cell r="B794" t="str">
            <v>Northern: Atlantis</v>
          </cell>
          <cell r="C794">
            <v>8507.3168899803604</v>
          </cell>
          <cell r="D794">
            <v>4076</v>
          </cell>
          <cell r="E794">
            <v>2076</v>
          </cell>
          <cell r="F794">
            <v>2000</v>
          </cell>
          <cell r="G794">
            <v>12</v>
          </cell>
          <cell r="H794">
            <v>4316</v>
          </cell>
          <cell r="I794">
            <v>23895</v>
          </cell>
          <cell r="J794">
            <v>22731</v>
          </cell>
          <cell r="K794">
            <v>11264.511936054199</v>
          </cell>
          <cell r="L794" t="str">
            <v>Eskom</v>
          </cell>
          <cell r="M794">
            <v>1315.9777949971301</v>
          </cell>
          <cell r="N794" t="str">
            <v>yes</v>
          </cell>
        </row>
        <row r="795">
          <cell r="A795">
            <v>7365</v>
          </cell>
          <cell r="B795" t="str">
            <v>Northern: Atlantis</v>
          </cell>
          <cell r="C795">
            <v>9251.0698609673109</v>
          </cell>
          <cell r="D795">
            <v>5076</v>
          </cell>
          <cell r="E795">
            <v>3076</v>
          </cell>
          <cell r="F795">
            <v>2000</v>
          </cell>
          <cell r="G795">
            <v>12</v>
          </cell>
          <cell r="H795">
            <v>5316</v>
          </cell>
          <cell r="I795">
            <v>23421</v>
          </cell>
          <cell r="J795">
            <v>24149</v>
          </cell>
          <cell r="K795">
            <v>11726.718956369799</v>
          </cell>
          <cell r="L795" t="str">
            <v>Eskom</v>
          </cell>
          <cell r="M795">
            <v>1568.5580218508901</v>
          </cell>
          <cell r="N795" t="str">
            <v>yes</v>
          </cell>
        </row>
        <row r="796">
          <cell r="A796">
            <v>7454</v>
          </cell>
          <cell r="B796" t="str">
            <v>Northern: Atlantis</v>
          </cell>
          <cell r="C796">
            <v>10039.4295939727</v>
          </cell>
          <cell r="D796">
            <v>6076</v>
          </cell>
          <cell r="E796">
            <v>3076</v>
          </cell>
          <cell r="F796">
            <v>3000</v>
          </cell>
          <cell r="G796">
            <v>16</v>
          </cell>
          <cell r="H796">
            <v>6396</v>
          </cell>
          <cell r="I796">
            <v>22694</v>
          </cell>
          <cell r="J796">
            <v>25411</v>
          </cell>
          <cell r="K796">
            <v>12253.2708237554</v>
          </cell>
          <cell r="L796" t="str">
            <v>Eskom</v>
          </cell>
          <cell r="M796">
            <v>1835.67042191989</v>
          </cell>
          <cell r="N796" t="str">
            <v>yes</v>
          </cell>
        </row>
        <row r="797">
          <cell r="A797">
            <v>7140</v>
          </cell>
          <cell r="B797" t="str">
            <v>Northern: Atlantis</v>
          </cell>
          <cell r="C797">
            <v>10862.688413743201</v>
          </cell>
          <cell r="D797">
            <v>7076</v>
          </cell>
          <cell r="E797">
            <v>4076</v>
          </cell>
          <cell r="F797">
            <v>3000</v>
          </cell>
          <cell r="G797">
            <v>17</v>
          </cell>
          <cell r="H797">
            <v>7416</v>
          </cell>
          <cell r="I797">
            <v>22161</v>
          </cell>
          <cell r="J797">
            <v>26480</v>
          </cell>
          <cell r="K797">
            <v>12836.251566590799</v>
          </cell>
          <cell r="L797" t="str">
            <v>Eskom</v>
          </cell>
          <cell r="M797">
            <v>2104.0332977160501</v>
          </cell>
          <cell r="N797" t="str">
            <v>yes</v>
          </cell>
        </row>
        <row r="798">
          <cell r="A798">
            <v>7275</v>
          </cell>
          <cell r="B798" t="str">
            <v>Northern: Atlantis</v>
          </cell>
          <cell r="C798">
            <v>8214.94797388396</v>
          </cell>
          <cell r="D798">
            <v>6482</v>
          </cell>
          <cell r="E798">
            <v>3482</v>
          </cell>
          <cell r="F798">
            <v>3000</v>
          </cell>
          <cell r="G798">
            <v>32</v>
          </cell>
          <cell r="H798">
            <v>7122</v>
          </cell>
          <cell r="I798">
            <v>16340</v>
          </cell>
          <cell r="J798">
            <v>20434</v>
          </cell>
          <cell r="K798">
            <v>9122.3196326697798</v>
          </cell>
          <cell r="L798" t="str">
            <v>Eskom</v>
          </cell>
          <cell r="M798">
            <v>3051.70820144356</v>
          </cell>
          <cell r="N798" t="str">
            <v>yes</v>
          </cell>
        </row>
        <row r="799">
          <cell r="A799">
            <v>7210</v>
          </cell>
          <cell r="B799" t="str">
            <v>Northern: Atlantis</v>
          </cell>
          <cell r="C799">
            <v>8976.0117506974093</v>
          </cell>
          <cell r="D799">
            <v>7451</v>
          </cell>
          <cell r="E799">
            <v>4451</v>
          </cell>
          <cell r="F799">
            <v>3000</v>
          </cell>
          <cell r="G799">
            <v>32</v>
          </cell>
          <cell r="H799">
            <v>8091</v>
          </cell>
          <cell r="I799">
            <v>15945</v>
          </cell>
          <cell r="J799">
            <v>21129</v>
          </cell>
          <cell r="K799">
            <v>9001.18152661159</v>
          </cell>
          <cell r="L799" t="str">
            <v>Eskom</v>
          </cell>
          <cell r="M799">
            <v>2609.0780980632999</v>
          </cell>
          <cell r="N799" t="str">
            <v>yes</v>
          </cell>
        </row>
        <row r="800">
          <cell r="A800">
            <v>7671</v>
          </cell>
          <cell r="B800" t="str">
            <v>Northern: Atlantis</v>
          </cell>
          <cell r="C800">
            <v>9780.1944605204808</v>
          </cell>
          <cell r="D800">
            <v>8427</v>
          </cell>
          <cell r="E800">
            <v>5427</v>
          </cell>
          <cell r="F800">
            <v>3000</v>
          </cell>
          <cell r="G800">
            <v>35</v>
          </cell>
          <cell r="H800">
            <v>9127</v>
          </cell>
          <cell r="I800">
            <v>15754</v>
          </cell>
          <cell r="J800">
            <v>20938</v>
          </cell>
          <cell r="K800">
            <v>8990.3182519494203</v>
          </cell>
          <cell r="L800" t="str">
            <v>Eskom</v>
          </cell>
          <cell r="M800">
            <v>2418.4392731165199</v>
          </cell>
          <cell r="N800" t="str">
            <v>yes</v>
          </cell>
        </row>
        <row r="801">
          <cell r="A801">
            <v>7903</v>
          </cell>
          <cell r="B801" t="str">
            <v>Northern: Atlantis</v>
          </cell>
          <cell r="C801">
            <v>10617.703161439</v>
          </cell>
          <cell r="D801">
            <v>9408</v>
          </cell>
          <cell r="E801">
            <v>6408</v>
          </cell>
          <cell r="F801">
            <v>3000</v>
          </cell>
          <cell r="G801">
            <v>34</v>
          </cell>
          <cell r="H801">
            <v>10088</v>
          </cell>
          <cell r="I801">
            <v>15961</v>
          </cell>
          <cell r="J801">
            <v>21145</v>
          </cell>
          <cell r="K801">
            <v>9090.1251734811703</v>
          </cell>
          <cell r="L801" t="str">
            <v>Eskom</v>
          </cell>
          <cell r="M801">
            <v>2624.9587645544102</v>
          </cell>
          <cell r="N801" t="str">
            <v>yes</v>
          </cell>
        </row>
        <row r="802">
          <cell r="A802">
            <v>7681</v>
          </cell>
          <cell r="B802" t="str">
            <v>Northern: Atlantis</v>
          </cell>
          <cell r="C802">
            <v>12180.9704946982</v>
          </cell>
          <cell r="D802">
            <v>10393</v>
          </cell>
          <cell r="E802">
            <v>6393</v>
          </cell>
          <cell r="F802">
            <v>4000</v>
          </cell>
          <cell r="G802">
            <v>62</v>
          </cell>
          <cell r="H802">
            <v>11502.213562373096</v>
          </cell>
          <cell r="I802">
            <v>16488</v>
          </cell>
          <cell r="J802">
            <v>21671</v>
          </cell>
          <cell r="K802">
            <v>9297.0387258350693</v>
          </cell>
          <cell r="L802" t="str">
            <v>Eskom</v>
          </cell>
          <cell r="M802">
            <v>3151.5025805748</v>
          </cell>
          <cell r="N802" t="str">
            <v>yes</v>
          </cell>
        </row>
        <row r="803">
          <cell r="A803">
            <v>7505</v>
          </cell>
          <cell r="B803" t="str">
            <v>Northern: Atlantis</v>
          </cell>
          <cell r="C803">
            <v>8922.8845469227599</v>
          </cell>
          <cell r="D803">
            <v>6816</v>
          </cell>
          <cell r="E803">
            <v>4816</v>
          </cell>
          <cell r="F803">
            <v>2000</v>
          </cell>
          <cell r="G803">
            <v>41</v>
          </cell>
          <cell r="H803">
            <v>7538.2135623730956</v>
          </cell>
          <cell r="I803">
            <v>17286</v>
          </cell>
          <cell r="J803">
            <v>22470</v>
          </cell>
          <cell r="K803">
            <v>10108.3798348036</v>
          </cell>
          <cell r="L803" t="str">
            <v>Eskom</v>
          </cell>
          <cell r="M803">
            <v>3949.9909525937101</v>
          </cell>
          <cell r="N803" t="str">
            <v>yes</v>
          </cell>
        </row>
        <row r="804">
          <cell r="A804">
            <v>7582</v>
          </cell>
          <cell r="B804" t="str">
            <v>Northern: Atlantis</v>
          </cell>
          <cell r="C804">
            <v>9628.1506725201798</v>
          </cell>
          <cell r="D804">
            <v>7743</v>
          </cell>
          <cell r="E804">
            <v>4743</v>
          </cell>
          <cell r="F804">
            <v>3000</v>
          </cell>
          <cell r="G804">
            <v>40</v>
          </cell>
          <cell r="H804">
            <v>8536.2135623730956</v>
          </cell>
          <cell r="I804">
            <v>16892</v>
          </cell>
          <cell r="J804">
            <v>22076</v>
          </cell>
          <cell r="K804">
            <v>9999.1947815354597</v>
          </cell>
          <cell r="L804" t="str">
            <v>Eskom</v>
          </cell>
          <cell r="M804">
            <v>3555.8386520806898</v>
          </cell>
          <cell r="N804" t="str">
            <v>yes</v>
          </cell>
        </row>
        <row r="805">
          <cell r="A805">
            <v>7665</v>
          </cell>
          <cell r="B805" t="str">
            <v>Northern: Atlantis</v>
          </cell>
          <cell r="C805">
            <v>10381.941153256799</v>
          </cell>
          <cell r="D805">
            <v>8686</v>
          </cell>
          <cell r="E805">
            <v>4686</v>
          </cell>
          <cell r="F805">
            <v>4000</v>
          </cell>
          <cell r="G805">
            <v>45</v>
          </cell>
          <cell r="H805">
            <v>9505.2135623730956</v>
          </cell>
          <cell r="I805">
            <v>16754</v>
          </cell>
          <cell r="J805">
            <v>21938</v>
          </cell>
          <cell r="K805">
            <v>9989.4168836527806</v>
          </cell>
          <cell r="L805" t="str">
            <v>Eskom</v>
          </cell>
          <cell r="M805">
            <v>3418.4131575322699</v>
          </cell>
          <cell r="N805" t="str">
            <v>yes</v>
          </cell>
        </row>
        <row r="806">
          <cell r="A806">
            <v>7474</v>
          </cell>
          <cell r="B806" t="str">
            <v>Northern: Atlantis</v>
          </cell>
          <cell r="C806">
            <v>11174.4404266399</v>
          </cell>
          <cell r="D806">
            <v>9641</v>
          </cell>
          <cell r="E806">
            <v>4641</v>
          </cell>
          <cell r="F806">
            <v>5000</v>
          </cell>
          <cell r="G806">
            <v>61</v>
          </cell>
          <cell r="H806">
            <v>10541.213562373096</v>
          </cell>
          <cell r="I806">
            <v>16904</v>
          </cell>
          <cell r="J806">
            <v>22087</v>
          </cell>
          <cell r="K806">
            <v>10079.3354480158</v>
          </cell>
          <cell r="L806" t="str">
            <v>Eskom</v>
          </cell>
          <cell r="M806">
            <v>3567.5073249326902</v>
          </cell>
          <cell r="N806" t="str">
            <v>yes</v>
          </cell>
        </row>
        <row r="807">
          <cell r="A807">
            <v>7589</v>
          </cell>
          <cell r="B807" t="str">
            <v>Northern: Atlantis</v>
          </cell>
          <cell r="C807">
            <v>9682.4773205882502</v>
          </cell>
          <cell r="D807">
            <v>7273</v>
          </cell>
          <cell r="E807">
            <v>3273</v>
          </cell>
          <cell r="F807">
            <v>4000</v>
          </cell>
          <cell r="G807">
            <v>37</v>
          </cell>
          <cell r="H807">
            <v>8013</v>
          </cell>
          <cell r="I807">
            <v>24386</v>
          </cell>
          <cell r="J807">
            <v>28704</v>
          </cell>
          <cell r="K807">
            <v>11096.935175562499</v>
          </cell>
          <cell r="L807" t="str">
            <v>Eskom</v>
          </cell>
          <cell r="M807">
            <v>4328.5443424232799</v>
          </cell>
          <cell r="N807" t="str">
            <v>yes</v>
          </cell>
        </row>
        <row r="808">
          <cell r="A808">
            <v>7420</v>
          </cell>
          <cell r="B808" t="str">
            <v>Northern: Atlantis</v>
          </cell>
          <cell r="C808">
            <v>10336.0429468314</v>
          </cell>
          <cell r="D808">
            <v>8148</v>
          </cell>
          <cell r="E808">
            <v>6148</v>
          </cell>
          <cell r="F808">
            <v>2000</v>
          </cell>
          <cell r="G808">
            <v>36</v>
          </cell>
          <cell r="H808">
            <v>8868</v>
          </cell>
          <cell r="I808">
            <v>17862</v>
          </cell>
          <cell r="J808">
            <v>23045</v>
          </cell>
          <cell r="K808">
            <v>10997.568989784</v>
          </cell>
          <cell r="L808" t="str">
            <v>Eskom</v>
          </cell>
          <cell r="M808">
            <v>4525.5594703161596</v>
          </cell>
          <cell r="N808" t="str">
            <v>yes</v>
          </cell>
        </row>
        <row r="809">
          <cell r="A809">
            <v>7844</v>
          </cell>
          <cell r="B809" t="str">
            <v>Northern: Atlantis</v>
          </cell>
          <cell r="C809">
            <v>11041.612225380901</v>
          </cell>
          <cell r="D809">
            <v>9049</v>
          </cell>
          <cell r="E809">
            <v>6049</v>
          </cell>
          <cell r="F809">
            <v>3000</v>
          </cell>
          <cell r="G809">
            <v>45</v>
          </cell>
          <cell r="H809">
            <v>9949</v>
          </cell>
          <cell r="I809">
            <v>17754</v>
          </cell>
          <cell r="J809">
            <v>22938</v>
          </cell>
          <cell r="K809">
            <v>10988.679496708401</v>
          </cell>
          <cell r="L809" t="str">
            <v>Eskom</v>
          </cell>
          <cell r="M809">
            <v>4418.3988633131603</v>
          </cell>
          <cell r="N809" t="str">
            <v>yes</v>
          </cell>
        </row>
        <row r="810">
          <cell r="A810">
            <v>7446</v>
          </cell>
          <cell r="B810" t="str">
            <v>Northern: Atlantis</v>
          </cell>
          <cell r="C810">
            <v>11789.8523007932</v>
          </cell>
          <cell r="D810">
            <v>9970</v>
          </cell>
          <cell r="E810">
            <v>5970</v>
          </cell>
          <cell r="F810">
            <v>4000</v>
          </cell>
          <cell r="G810">
            <v>89</v>
          </cell>
          <cell r="H810">
            <v>11000.213562373096</v>
          </cell>
          <cell r="I810">
            <v>17871</v>
          </cell>
          <cell r="J810">
            <v>23054</v>
          </cell>
          <cell r="K810">
            <v>11070.484654232599</v>
          </cell>
          <cell r="L810" t="str">
            <v>Eskom</v>
          </cell>
          <cell r="M810">
            <v>4534.7335658432803</v>
          </cell>
          <cell r="N810" t="str">
            <v>yes</v>
          </cell>
        </row>
        <row r="811">
          <cell r="A811">
            <v>7547</v>
          </cell>
          <cell r="B811" t="str">
            <v>Northern: Atlantis</v>
          </cell>
          <cell r="C811">
            <v>10482.5028257376</v>
          </cell>
          <cell r="D811">
            <v>7831</v>
          </cell>
          <cell r="E811">
            <v>4831</v>
          </cell>
          <cell r="F811">
            <v>3000</v>
          </cell>
          <cell r="G811">
            <v>35</v>
          </cell>
          <cell r="H811">
            <v>8528.2135623730956</v>
          </cell>
          <cell r="I811">
            <v>23325</v>
          </cell>
          <cell r="J811">
            <v>27941</v>
          </cell>
          <cell r="K811">
            <v>12087.373482213099</v>
          </cell>
          <cell r="L811" t="str">
            <v>Eskom</v>
          </cell>
          <cell r="M811">
            <v>3416.3797757266598</v>
          </cell>
          <cell r="N811" t="str">
            <v>yes</v>
          </cell>
        </row>
        <row r="812">
          <cell r="A812">
            <v>7449</v>
          </cell>
          <cell r="B812" t="str">
            <v>Northern: Atlantis</v>
          </cell>
          <cell r="C812">
            <v>11089.016287599001</v>
          </cell>
          <cell r="D812">
            <v>8650</v>
          </cell>
          <cell r="E812">
            <v>4650</v>
          </cell>
          <cell r="F812">
            <v>4000</v>
          </cell>
          <cell r="G812">
            <v>40</v>
          </cell>
          <cell r="H812">
            <v>9427.2135623730956</v>
          </cell>
          <cell r="I812">
            <v>22701</v>
          </cell>
          <cell r="J812">
            <v>28803</v>
          </cell>
          <cell r="K812">
            <v>11996.2140316406</v>
          </cell>
          <cell r="L812" t="str">
            <v>Eskom</v>
          </cell>
          <cell r="M812">
            <v>3900.05736472956</v>
          </cell>
          <cell r="N812" t="str">
            <v>yes</v>
          </cell>
        </row>
        <row r="813">
          <cell r="A813">
            <v>7473</v>
          </cell>
          <cell r="B813" t="str">
            <v>Northern: Atlantis</v>
          </cell>
          <cell r="C813">
            <v>11749.4552624185</v>
          </cell>
          <cell r="D813">
            <v>9504</v>
          </cell>
          <cell r="E813">
            <v>4504</v>
          </cell>
          <cell r="F813">
            <v>5000</v>
          </cell>
          <cell r="G813">
            <v>66</v>
          </cell>
          <cell r="H813">
            <v>10282.213562373096</v>
          </cell>
          <cell r="I813">
            <v>22654</v>
          </cell>
          <cell r="J813">
            <v>29439</v>
          </cell>
          <cell r="K813">
            <v>11988.0650852943</v>
          </cell>
          <cell r="L813" t="str">
            <v>Eskom</v>
          </cell>
          <cell r="M813">
            <v>4536.3332160616901</v>
          </cell>
          <cell r="N813" t="str">
            <v>yes</v>
          </cell>
        </row>
        <row r="814">
          <cell r="A814">
            <v>7228</v>
          </cell>
          <cell r="B814" t="str">
            <v>Northern: Atlantis</v>
          </cell>
          <cell r="C814">
            <v>12455.244505926399</v>
          </cell>
          <cell r="D814">
            <v>10384</v>
          </cell>
          <cell r="E814">
            <v>5384</v>
          </cell>
          <cell r="F814">
            <v>5000</v>
          </cell>
          <cell r="G814">
            <v>81</v>
          </cell>
          <cell r="H814">
            <v>11363.213562373096</v>
          </cell>
          <cell r="I814">
            <v>22125</v>
          </cell>
          <cell r="J814">
            <v>30189</v>
          </cell>
          <cell r="K814">
            <v>12063.094871859101</v>
          </cell>
          <cell r="L814" t="str">
            <v>Eskom</v>
          </cell>
          <cell r="M814">
            <v>5286.41567113368</v>
          </cell>
          <cell r="N814" t="str">
            <v>yes</v>
          </cell>
        </row>
        <row r="815">
          <cell r="A815">
            <v>7528</v>
          </cell>
          <cell r="B815" t="str">
            <v>Northern: Atlantis</v>
          </cell>
          <cell r="C815">
            <v>11314.3874744234</v>
          </cell>
          <cell r="D815">
            <v>8076</v>
          </cell>
          <cell r="E815">
            <v>4076</v>
          </cell>
          <cell r="F815">
            <v>4000</v>
          </cell>
          <cell r="G815">
            <v>40</v>
          </cell>
          <cell r="H815">
            <v>8830.2135623730956</v>
          </cell>
          <cell r="I815">
            <v>22056</v>
          </cell>
          <cell r="J815">
            <v>27429</v>
          </cell>
          <cell r="K815">
            <v>13079.2669943037</v>
          </cell>
          <cell r="L815" t="str">
            <v>Eskom</v>
          </cell>
          <cell r="M815">
            <v>2525.8876155601101</v>
          </cell>
          <cell r="N815" t="str">
            <v>yes</v>
          </cell>
        </row>
        <row r="816">
          <cell r="A816">
            <v>7306</v>
          </cell>
          <cell r="B816" t="str">
            <v>Northern: Atlantis</v>
          </cell>
          <cell r="C816">
            <v>11878.500774779101</v>
          </cell>
          <cell r="D816">
            <v>9076</v>
          </cell>
          <cell r="E816">
            <v>5076</v>
          </cell>
          <cell r="F816">
            <v>4000</v>
          </cell>
          <cell r="G816">
            <v>39</v>
          </cell>
          <cell r="H816">
            <v>9811.2135623730956</v>
          </cell>
          <cell r="I816">
            <v>21811</v>
          </cell>
          <cell r="J816">
            <v>28025</v>
          </cell>
          <cell r="K816">
            <v>12995.0674681858</v>
          </cell>
          <cell r="L816" t="str">
            <v>Eskom</v>
          </cell>
          <cell r="M816">
            <v>3122.1754985111402</v>
          </cell>
          <cell r="N816" t="str">
            <v>yes</v>
          </cell>
        </row>
        <row r="817">
          <cell r="A817">
            <v>7292</v>
          </cell>
          <cell r="B817" t="str">
            <v>Northern: Atlantis</v>
          </cell>
          <cell r="C817">
            <v>847.40679577116998</v>
          </cell>
          <cell r="D817">
            <v>2816</v>
          </cell>
          <cell r="E817">
            <v>2816</v>
          </cell>
          <cell r="F817">
            <v>0</v>
          </cell>
          <cell r="G817">
            <v>0</v>
          </cell>
          <cell r="H817">
            <v>2816</v>
          </cell>
          <cell r="I817">
            <v>6876</v>
          </cell>
          <cell r="J817">
            <v>13886</v>
          </cell>
          <cell r="K817">
            <v>3539.76579274287</v>
          </cell>
          <cell r="L817" t="str">
            <v>Eskom</v>
          </cell>
          <cell r="M817">
            <v>2972.9558233678099</v>
          </cell>
          <cell r="N817" t="str">
            <v>yes</v>
          </cell>
        </row>
        <row r="818">
          <cell r="A818">
            <v>7047</v>
          </cell>
          <cell r="B818" t="str">
            <v>Northern: Atlantis</v>
          </cell>
          <cell r="C818">
            <v>161.251235724368</v>
          </cell>
          <cell r="D818">
            <v>3411</v>
          </cell>
          <cell r="E818">
            <v>2411</v>
          </cell>
          <cell r="F818">
            <v>1000</v>
          </cell>
          <cell r="G818">
            <v>4</v>
          </cell>
          <cell r="H818">
            <v>3416.2135623730951</v>
          </cell>
          <cell r="I818">
            <v>7275</v>
          </cell>
          <cell r="J818">
            <v>7476</v>
          </cell>
          <cell r="K818">
            <v>3504.6478301244501</v>
          </cell>
          <cell r="L818" t="str">
            <v>Eskom</v>
          </cell>
          <cell r="M818">
            <v>1825.96520394974</v>
          </cell>
          <cell r="N818" t="str">
            <v>yes</v>
          </cell>
        </row>
        <row r="819">
          <cell r="A819">
            <v>7686</v>
          </cell>
          <cell r="B819" t="str">
            <v>Northern: Atlantis</v>
          </cell>
          <cell r="C819">
            <v>239.93048827053201</v>
          </cell>
          <cell r="D819">
            <v>3676</v>
          </cell>
          <cell r="E819">
            <v>3676</v>
          </cell>
          <cell r="F819">
            <v>0</v>
          </cell>
          <cell r="G819">
            <v>0</v>
          </cell>
          <cell r="H819">
            <v>3676</v>
          </cell>
          <cell r="I819">
            <v>7782</v>
          </cell>
          <cell r="J819">
            <v>8777</v>
          </cell>
          <cell r="K819">
            <v>3789.1637173218501</v>
          </cell>
          <cell r="L819" t="str">
            <v>Eskom</v>
          </cell>
          <cell r="M819">
            <v>2729.8565321627302</v>
          </cell>
          <cell r="N819" t="str">
            <v>yes</v>
          </cell>
        </row>
        <row r="820">
          <cell r="A820">
            <v>7238</v>
          </cell>
          <cell r="B820" t="str">
            <v>Northern: Atlantis</v>
          </cell>
          <cell r="C820">
            <v>397.96391783473501</v>
          </cell>
          <cell r="D820">
            <v>2849</v>
          </cell>
          <cell r="E820">
            <v>2849</v>
          </cell>
          <cell r="F820">
            <v>0</v>
          </cell>
          <cell r="G820">
            <v>0</v>
          </cell>
          <cell r="H820">
            <v>2849</v>
          </cell>
          <cell r="I820">
            <v>5591</v>
          </cell>
          <cell r="J820">
            <v>5722</v>
          </cell>
          <cell r="K820">
            <v>2554.66769943482</v>
          </cell>
          <cell r="L820" t="str">
            <v>Eskom</v>
          </cell>
          <cell r="M820">
            <v>1969.4163002208099</v>
          </cell>
          <cell r="N820" t="str">
            <v>no</v>
          </cell>
        </row>
        <row r="821">
          <cell r="A821">
            <v>7382</v>
          </cell>
          <cell r="B821" t="str">
            <v>Northern: Atlantis</v>
          </cell>
          <cell r="C821">
            <v>974.43354751474101</v>
          </cell>
          <cell r="D821">
            <v>3772</v>
          </cell>
          <cell r="E821">
            <v>3772</v>
          </cell>
          <cell r="F821">
            <v>0</v>
          </cell>
          <cell r="G821">
            <v>0</v>
          </cell>
          <cell r="H821">
            <v>3772</v>
          </cell>
          <cell r="I821">
            <v>6035</v>
          </cell>
          <cell r="J821">
            <v>6165</v>
          </cell>
          <cell r="K821">
            <v>3064.7617939982001</v>
          </cell>
          <cell r="L821" t="str">
            <v>Eskom</v>
          </cell>
          <cell r="M821">
            <v>2072.9874003906598</v>
          </cell>
          <cell r="N821" t="str">
            <v>no</v>
          </cell>
        </row>
        <row r="822">
          <cell r="A822">
            <v>7122</v>
          </cell>
          <cell r="B822" t="str">
            <v>Northern: Atlantis</v>
          </cell>
          <cell r="C822">
            <v>1022.99936574322</v>
          </cell>
          <cell r="D822">
            <v>4577</v>
          </cell>
          <cell r="E822">
            <v>4577</v>
          </cell>
          <cell r="F822">
            <v>0</v>
          </cell>
          <cell r="G822">
            <v>0</v>
          </cell>
          <cell r="H822">
            <v>4577</v>
          </cell>
          <cell r="I822">
            <v>7471</v>
          </cell>
          <cell r="J822">
            <v>7602</v>
          </cell>
          <cell r="K822">
            <v>3776.1359423710401</v>
          </cell>
          <cell r="L822" t="str">
            <v>Eskom</v>
          </cell>
          <cell r="M822">
            <v>2292.9387728444399</v>
          </cell>
          <cell r="N822" t="str">
            <v>no</v>
          </cell>
        </row>
        <row r="823">
          <cell r="A823">
            <v>7634</v>
          </cell>
          <cell r="B823" t="str">
            <v>Northern: Atlantis</v>
          </cell>
          <cell r="C823">
            <v>1161.4001359972599</v>
          </cell>
          <cell r="D823">
            <v>4715</v>
          </cell>
          <cell r="E823">
            <v>4715</v>
          </cell>
          <cell r="F823">
            <v>0</v>
          </cell>
          <cell r="G823">
            <v>0</v>
          </cell>
          <cell r="H823">
            <v>4715</v>
          </cell>
          <cell r="I823">
            <v>8317</v>
          </cell>
          <cell r="J823">
            <v>8448</v>
          </cell>
          <cell r="K823">
            <v>4596.2637498822496</v>
          </cell>
          <cell r="L823" t="str">
            <v>Eskom</v>
          </cell>
          <cell r="M823">
            <v>2508.30405405485</v>
          </cell>
          <cell r="N823" t="str">
            <v>no</v>
          </cell>
        </row>
        <row r="824">
          <cell r="A824">
            <v>7460</v>
          </cell>
          <cell r="B824" t="str">
            <v>Northern: Atlantis</v>
          </cell>
          <cell r="C824">
            <v>126.515738810803</v>
          </cell>
          <cell r="D824">
            <v>3027</v>
          </cell>
          <cell r="E824">
            <v>3027</v>
          </cell>
          <cell r="F824">
            <v>0</v>
          </cell>
          <cell r="G824">
            <v>0</v>
          </cell>
          <cell r="H824">
            <v>3027</v>
          </cell>
          <cell r="I824">
            <v>8643</v>
          </cell>
          <cell r="J824">
            <v>13651</v>
          </cell>
          <cell r="K824">
            <v>4230.9170720929196</v>
          </cell>
          <cell r="L824" t="str">
            <v>Eskom</v>
          </cell>
          <cell r="M824">
            <v>2559.70753362499</v>
          </cell>
          <cell r="N824" t="str">
            <v>no</v>
          </cell>
        </row>
        <row r="825">
          <cell r="A825">
            <v>7695</v>
          </cell>
          <cell r="B825" t="str">
            <v>Northern: Atlantis</v>
          </cell>
          <cell r="C825">
            <v>825.968538277162</v>
          </cell>
          <cell r="D825">
            <v>3313</v>
          </cell>
          <cell r="E825">
            <v>3313</v>
          </cell>
          <cell r="F825">
            <v>0</v>
          </cell>
          <cell r="G825">
            <v>0</v>
          </cell>
          <cell r="H825">
            <v>3313</v>
          </cell>
          <cell r="I825">
            <v>7587</v>
          </cell>
          <cell r="J825">
            <v>12595</v>
          </cell>
          <cell r="K825">
            <v>5027.0644193487296</v>
          </cell>
          <cell r="L825" t="str">
            <v>Eskom</v>
          </cell>
          <cell r="M825">
            <v>1562.5301578257099</v>
          </cell>
          <cell r="N825" t="str">
            <v>no</v>
          </cell>
        </row>
        <row r="826">
          <cell r="A826">
            <v>7549</v>
          </cell>
          <cell r="B826" t="str">
            <v>Northern: Atlantis</v>
          </cell>
          <cell r="C826">
            <v>1726.1964054299201</v>
          </cell>
          <cell r="D826">
            <v>3305</v>
          </cell>
          <cell r="E826">
            <v>3000</v>
          </cell>
          <cell r="F826">
            <v>305</v>
          </cell>
          <cell r="G826">
            <v>1</v>
          </cell>
          <cell r="H826">
            <v>3325</v>
          </cell>
          <cell r="I826">
            <v>6499</v>
          </cell>
          <cell r="J826">
            <v>11507</v>
          </cell>
          <cell r="K826">
            <v>5208.8210634071402</v>
          </cell>
          <cell r="L826" t="str">
            <v>Eskom</v>
          </cell>
          <cell r="M826">
            <v>565.25557924928603</v>
          </cell>
          <cell r="N826" t="str">
            <v>no</v>
          </cell>
        </row>
        <row r="827">
          <cell r="A827">
            <v>7267</v>
          </cell>
          <cell r="B827" t="str">
            <v>Northern: Atlantis</v>
          </cell>
          <cell r="C827">
            <v>2421.4544126952601</v>
          </cell>
          <cell r="D827">
            <v>3587</v>
          </cell>
          <cell r="E827">
            <v>2587</v>
          </cell>
          <cell r="F827">
            <v>1000</v>
          </cell>
          <cell r="G827">
            <v>18</v>
          </cell>
          <cell r="H827">
            <v>3754.2135623730951</v>
          </cell>
          <cell r="I827">
            <v>6065</v>
          </cell>
          <cell r="J827">
            <v>11073</v>
          </cell>
          <cell r="K827">
            <v>5270.8210816396104</v>
          </cell>
          <cell r="L827" t="str">
            <v>Eskom</v>
          </cell>
          <cell r="M827">
            <v>37.730022398927098</v>
          </cell>
          <cell r="N827" t="str">
            <v>no</v>
          </cell>
        </row>
        <row r="828">
          <cell r="A828">
            <v>7462</v>
          </cell>
          <cell r="B828" t="str">
            <v>Northern: Atlantis</v>
          </cell>
          <cell r="C828">
            <v>2640.22448113677</v>
          </cell>
          <cell r="D828">
            <v>4101</v>
          </cell>
          <cell r="E828">
            <v>3000</v>
          </cell>
          <cell r="F828">
            <v>1101</v>
          </cell>
          <cell r="G828">
            <v>7</v>
          </cell>
          <cell r="H828">
            <v>4241</v>
          </cell>
          <cell r="I828">
            <v>7406</v>
          </cell>
          <cell r="J828">
            <v>12414</v>
          </cell>
          <cell r="K828">
            <v>5516.4565511403298</v>
          </cell>
          <cell r="L828" t="str">
            <v>Eskom</v>
          </cell>
          <cell r="M828">
            <v>945.64641768745605</v>
          </cell>
          <cell r="N828" t="str">
            <v>no</v>
          </cell>
        </row>
        <row r="829">
          <cell r="A829">
            <v>7282</v>
          </cell>
          <cell r="B829" t="str">
            <v>Northern: Atlantis</v>
          </cell>
          <cell r="C829">
            <v>337.56021005005499</v>
          </cell>
          <cell r="D829">
            <v>4011</v>
          </cell>
          <cell r="E829">
            <v>4011</v>
          </cell>
          <cell r="F829">
            <v>0</v>
          </cell>
          <cell r="G829">
            <v>0</v>
          </cell>
          <cell r="H829">
            <v>4011</v>
          </cell>
          <cell r="I829">
            <v>9531</v>
          </cell>
          <cell r="J829">
            <v>14539</v>
          </cell>
          <cell r="K829">
            <v>4946.7073777749301</v>
          </cell>
          <cell r="L829" t="str">
            <v>Eskom</v>
          </cell>
          <cell r="M829">
            <v>2488.08757824657</v>
          </cell>
          <cell r="N829" t="str">
            <v>no</v>
          </cell>
        </row>
        <row r="830">
          <cell r="A830">
            <v>7745</v>
          </cell>
          <cell r="B830" t="str">
            <v>Northern: Atlantis</v>
          </cell>
          <cell r="C830">
            <v>1194.2572591908199</v>
          </cell>
          <cell r="D830">
            <v>4278</v>
          </cell>
          <cell r="E830">
            <v>3278</v>
          </cell>
          <cell r="F830">
            <v>1000</v>
          </cell>
          <cell r="G830">
            <v>7</v>
          </cell>
          <cell r="H830">
            <v>4418</v>
          </cell>
          <cell r="I830">
            <v>8489</v>
          </cell>
          <cell r="J830">
            <v>13498</v>
          </cell>
          <cell r="K830">
            <v>5642.7503299975597</v>
          </cell>
          <cell r="L830" t="str">
            <v>Eskom</v>
          </cell>
          <cell r="M830">
            <v>1490.41070154248</v>
          </cell>
          <cell r="N830" t="str">
            <v>no</v>
          </cell>
        </row>
        <row r="831">
          <cell r="A831">
            <v>7189</v>
          </cell>
          <cell r="B831" t="str">
            <v>Northern: Atlantis</v>
          </cell>
          <cell r="C831">
            <v>2236.5507010494598</v>
          </cell>
          <cell r="D831">
            <v>4297</v>
          </cell>
          <cell r="E831">
            <v>4000</v>
          </cell>
          <cell r="F831">
            <v>297</v>
          </cell>
          <cell r="G831">
            <v>1</v>
          </cell>
          <cell r="H831">
            <v>4317</v>
          </cell>
          <cell r="I831">
            <v>7495</v>
          </cell>
          <cell r="J831">
            <v>12504</v>
          </cell>
          <cell r="K831">
            <v>6208.3467270522096</v>
          </cell>
          <cell r="L831" t="str">
            <v>Eskom</v>
          </cell>
          <cell r="M831">
            <v>497.33206930344699</v>
          </cell>
          <cell r="N831" t="str">
            <v>no</v>
          </cell>
        </row>
        <row r="832">
          <cell r="A832">
            <v>7269</v>
          </cell>
          <cell r="B832" t="str">
            <v>Northern: Atlantis</v>
          </cell>
          <cell r="C832">
            <v>3049.53915275082</v>
          </cell>
          <cell r="D832">
            <v>4518</v>
          </cell>
          <cell r="E832">
            <v>3518</v>
          </cell>
          <cell r="F832">
            <v>1000</v>
          </cell>
          <cell r="G832">
            <v>11</v>
          </cell>
          <cell r="H832">
            <v>4738</v>
          </cell>
          <cell r="I832">
            <v>7217</v>
          </cell>
          <cell r="J832">
            <v>12225</v>
          </cell>
          <cell r="K832">
            <v>6260.4558210534897</v>
          </cell>
          <cell r="L832" t="str">
            <v>Eskom</v>
          </cell>
          <cell r="M832">
            <v>251.28865923268401</v>
          </cell>
          <cell r="N832" t="str">
            <v>no</v>
          </cell>
        </row>
        <row r="833">
          <cell r="A833">
            <v>7834</v>
          </cell>
          <cell r="B833" t="str">
            <v>Northern: Atlantis</v>
          </cell>
          <cell r="C833">
            <v>3576.6707034399301</v>
          </cell>
          <cell r="D833">
            <v>4936</v>
          </cell>
          <cell r="E833">
            <v>3936</v>
          </cell>
          <cell r="F833">
            <v>1000</v>
          </cell>
          <cell r="G833">
            <v>10</v>
          </cell>
          <cell r="H833">
            <v>5136</v>
          </cell>
          <cell r="I833">
            <v>8042</v>
          </cell>
          <cell r="J833">
            <v>13051</v>
          </cell>
          <cell r="K833">
            <v>6468.6200300624496</v>
          </cell>
          <cell r="L833" t="str">
            <v>Eskom</v>
          </cell>
          <cell r="M833">
            <v>681.874837703509</v>
          </cell>
          <cell r="N833" t="str">
            <v>no</v>
          </cell>
        </row>
        <row r="834">
          <cell r="A834">
            <v>7621</v>
          </cell>
          <cell r="B834" t="str">
            <v>Northern: Atlantis</v>
          </cell>
          <cell r="C834">
            <v>1323.10658549447</v>
          </cell>
          <cell r="D834">
            <v>5002</v>
          </cell>
          <cell r="E834">
            <v>4002</v>
          </cell>
          <cell r="F834">
            <v>1000</v>
          </cell>
          <cell r="G834">
            <v>3</v>
          </cell>
          <cell r="H834">
            <v>5062</v>
          </cell>
          <cell r="I834">
            <v>10251</v>
          </cell>
          <cell r="J834">
            <v>10382</v>
          </cell>
          <cell r="K834">
            <v>5476.5023750197297</v>
          </cell>
          <cell r="L834" t="str">
            <v>Eskom</v>
          </cell>
          <cell r="M834">
            <v>2306.3949871680902</v>
          </cell>
          <cell r="N834" t="str">
            <v>no</v>
          </cell>
        </row>
        <row r="835">
          <cell r="A835">
            <v>7484</v>
          </cell>
          <cell r="B835" t="str">
            <v>Northern: Atlantis</v>
          </cell>
          <cell r="C835">
            <v>1893.7445410037401</v>
          </cell>
          <cell r="D835">
            <v>5219</v>
          </cell>
          <cell r="E835">
            <v>4219</v>
          </cell>
          <cell r="F835">
            <v>1000</v>
          </cell>
          <cell r="G835">
            <v>8</v>
          </cell>
          <cell r="H835">
            <v>5379</v>
          </cell>
          <cell r="I835">
            <v>9507</v>
          </cell>
          <cell r="J835">
            <v>13439</v>
          </cell>
          <cell r="K835">
            <v>6356.87704984846</v>
          </cell>
          <cell r="L835" t="str">
            <v>Eskom</v>
          </cell>
          <cell r="M835">
            <v>1421.99410685677</v>
          </cell>
          <cell r="N835" t="str">
            <v>no</v>
          </cell>
        </row>
        <row r="836">
          <cell r="A836">
            <v>7107</v>
          </cell>
          <cell r="B836" t="str">
            <v>Northern: Atlantis</v>
          </cell>
          <cell r="C836">
            <v>2583.4427399987699</v>
          </cell>
          <cell r="D836">
            <v>5292</v>
          </cell>
          <cell r="E836">
            <v>5000</v>
          </cell>
          <cell r="F836">
            <v>292</v>
          </cell>
          <cell r="G836">
            <v>1</v>
          </cell>
          <cell r="H836">
            <v>5312</v>
          </cell>
          <cell r="I836">
            <v>8292</v>
          </cell>
          <cell r="J836">
            <v>12664</v>
          </cell>
          <cell r="K836">
            <v>7055.5370620630001</v>
          </cell>
          <cell r="L836" t="str">
            <v>Eskom</v>
          </cell>
          <cell r="M836">
            <v>426.911758886641</v>
          </cell>
          <cell r="N836" t="str">
            <v>no</v>
          </cell>
        </row>
        <row r="837">
          <cell r="A837">
            <v>7429</v>
          </cell>
          <cell r="B837" t="str">
            <v>Northern: Atlantis</v>
          </cell>
          <cell r="C837">
            <v>3429.5895376886001</v>
          </cell>
          <cell r="D837">
            <v>5473</v>
          </cell>
          <cell r="E837">
            <v>5473</v>
          </cell>
          <cell r="F837">
            <v>0</v>
          </cell>
          <cell r="G837">
            <v>0</v>
          </cell>
          <cell r="H837">
            <v>5473</v>
          </cell>
          <cell r="I837">
            <v>8510</v>
          </cell>
          <cell r="J837">
            <v>12845</v>
          </cell>
          <cell r="K837">
            <v>7252.9345228933298</v>
          </cell>
          <cell r="L837" t="str">
            <v>Eskom</v>
          </cell>
          <cell r="M837">
            <v>558.86295996578701</v>
          </cell>
          <cell r="N837" t="str">
            <v>no</v>
          </cell>
        </row>
        <row r="838">
          <cell r="A838">
            <v>7815</v>
          </cell>
          <cell r="B838" t="str">
            <v>Northern: Atlantis</v>
          </cell>
          <cell r="C838">
            <v>4429.4044773714104</v>
          </cell>
          <cell r="D838">
            <v>5822</v>
          </cell>
          <cell r="E838">
            <v>4822</v>
          </cell>
          <cell r="F838">
            <v>1000</v>
          </cell>
          <cell r="G838">
            <v>17</v>
          </cell>
          <cell r="H838">
            <v>6152.2135623730956</v>
          </cell>
          <cell r="I838">
            <v>8572</v>
          </cell>
          <cell r="J838">
            <v>13580</v>
          </cell>
          <cell r="K838">
            <v>7433.3570612032599</v>
          </cell>
          <cell r="L838" t="str">
            <v>Eskom</v>
          </cell>
          <cell r="M838">
            <v>258.96211878121397</v>
          </cell>
          <cell r="N838" t="str">
            <v>no</v>
          </cell>
        </row>
        <row r="839">
          <cell r="A839">
            <v>7689</v>
          </cell>
          <cell r="B839" t="str">
            <v>Northern: Atlantis</v>
          </cell>
          <cell r="C839">
            <v>3226.1327633494798</v>
          </cell>
          <cell r="D839">
            <v>4771</v>
          </cell>
          <cell r="E839">
            <v>2771</v>
          </cell>
          <cell r="F839">
            <v>2000</v>
          </cell>
          <cell r="G839">
            <v>7</v>
          </cell>
          <cell r="H839">
            <v>4911</v>
          </cell>
          <cell r="I839">
            <v>8468</v>
          </cell>
          <cell r="J839">
            <v>13476</v>
          </cell>
          <cell r="K839">
            <v>5922.9241839214501</v>
          </cell>
          <cell r="L839" t="str">
            <v>Eskom</v>
          </cell>
          <cell r="M839">
            <v>1893.5145581116201</v>
          </cell>
          <cell r="N839" t="str">
            <v>no</v>
          </cell>
        </row>
        <row r="840">
          <cell r="A840">
            <v>7876</v>
          </cell>
          <cell r="B840" t="str">
            <v>Northern: Atlantis</v>
          </cell>
          <cell r="C840">
            <v>3821.8211124220702</v>
          </cell>
          <cell r="D840">
            <v>5542</v>
          </cell>
          <cell r="E840">
            <v>3542</v>
          </cell>
          <cell r="F840">
            <v>2000</v>
          </cell>
          <cell r="G840">
            <v>35</v>
          </cell>
          <cell r="H840">
            <v>5764.2135623730956</v>
          </cell>
          <cell r="I840">
            <v>12307</v>
          </cell>
          <cell r="J840">
            <v>14261</v>
          </cell>
          <cell r="K840">
            <v>6459.9356729184201</v>
          </cell>
          <cell r="L840" t="str">
            <v>Eskom</v>
          </cell>
          <cell r="M840">
            <v>1563.60102201467</v>
          </cell>
          <cell r="N840" t="str">
            <v>no</v>
          </cell>
        </row>
        <row r="841">
          <cell r="A841">
            <v>7059</v>
          </cell>
          <cell r="B841" t="str">
            <v>Northern: Atlantis</v>
          </cell>
          <cell r="C841">
            <v>4561.2170055385704</v>
          </cell>
          <cell r="D841">
            <v>6377</v>
          </cell>
          <cell r="E841">
            <v>4377</v>
          </cell>
          <cell r="F841">
            <v>2000</v>
          </cell>
          <cell r="G841">
            <v>37</v>
          </cell>
          <cell r="H841">
            <v>6471.2135623730956</v>
          </cell>
          <cell r="I841">
            <v>11057</v>
          </cell>
          <cell r="J841">
            <v>13011</v>
          </cell>
          <cell r="K841">
            <v>7097.9227128221601</v>
          </cell>
          <cell r="L841" t="str">
            <v>Eskom</v>
          </cell>
          <cell r="M841">
            <v>609.53675835615502</v>
          </cell>
          <cell r="N841" t="str">
            <v>no</v>
          </cell>
        </row>
        <row r="842">
          <cell r="A842">
            <v>7652</v>
          </cell>
          <cell r="B842" t="str">
            <v>Northern: Atlantis</v>
          </cell>
          <cell r="C842">
            <v>5202.3318570355996</v>
          </cell>
          <cell r="D842">
            <v>5774</v>
          </cell>
          <cell r="E842">
            <v>2774</v>
          </cell>
          <cell r="F842">
            <v>3000</v>
          </cell>
          <cell r="G842">
            <v>173</v>
          </cell>
          <cell r="H842">
            <v>8248.2135623730956</v>
          </cell>
          <cell r="I842">
            <v>10695</v>
          </cell>
          <cell r="J842">
            <v>12650</v>
          </cell>
          <cell r="K842">
            <v>7054.1431793122301</v>
          </cell>
          <cell r="L842" t="str">
            <v>CCT</v>
          </cell>
          <cell r="M842">
            <v>376.20280973748999</v>
          </cell>
          <cell r="N842" t="str">
            <v>no</v>
          </cell>
        </row>
        <row r="843">
          <cell r="A843">
            <v>7065</v>
          </cell>
          <cell r="B843" t="str">
            <v>Northern: Atlantis</v>
          </cell>
          <cell r="C843">
            <v>4797.3596924988396</v>
          </cell>
          <cell r="D843">
            <v>5094</v>
          </cell>
          <cell r="E843">
            <v>2000</v>
          </cell>
          <cell r="F843">
            <v>3094</v>
          </cell>
          <cell r="G843">
            <v>87</v>
          </cell>
          <cell r="H843">
            <v>6122.2135623730956</v>
          </cell>
          <cell r="I843">
            <v>11694</v>
          </cell>
          <cell r="J843">
            <v>13649</v>
          </cell>
          <cell r="K843">
            <v>6707.1104349304997</v>
          </cell>
          <cell r="L843" t="str">
            <v>CCT</v>
          </cell>
          <cell r="M843">
            <v>1375.0376537639199</v>
          </cell>
          <cell r="N843" t="str">
            <v>no</v>
          </cell>
        </row>
        <row r="844">
          <cell r="A844">
            <v>7236</v>
          </cell>
          <cell r="B844" t="str">
            <v>Northern: Atlantis</v>
          </cell>
          <cell r="C844">
            <v>4124.5227138640003</v>
          </cell>
          <cell r="D844">
            <v>5505</v>
          </cell>
          <cell r="E844">
            <v>3505</v>
          </cell>
          <cell r="F844">
            <v>2000</v>
          </cell>
          <cell r="G844">
            <v>27</v>
          </cell>
          <cell r="H844">
            <v>5655.2135623730956</v>
          </cell>
          <cell r="I844">
            <v>9454</v>
          </cell>
          <cell r="J844">
            <v>14463</v>
          </cell>
          <cell r="K844">
            <v>6818.56165926419</v>
          </cell>
          <cell r="L844" t="str">
            <v>Eskom</v>
          </cell>
          <cell r="M844">
            <v>1598.1357260311099</v>
          </cell>
          <cell r="N844" t="str">
            <v>no</v>
          </cell>
        </row>
        <row r="845">
          <cell r="A845">
            <v>7393</v>
          </cell>
          <cell r="B845" t="str">
            <v>Northern: Atlantis</v>
          </cell>
          <cell r="C845">
            <v>4605.4393520899002</v>
          </cell>
          <cell r="D845">
            <v>6185</v>
          </cell>
          <cell r="E845">
            <v>3000</v>
          </cell>
          <cell r="F845">
            <v>3185</v>
          </cell>
          <cell r="G845">
            <v>61</v>
          </cell>
          <cell r="H845">
            <v>6325.2135623730956</v>
          </cell>
          <cell r="I845">
            <v>12436</v>
          </cell>
          <cell r="J845">
            <v>14390</v>
          </cell>
          <cell r="K845">
            <v>7289.8917077656197</v>
          </cell>
          <cell r="L845" t="str">
            <v>Eskom</v>
          </cell>
          <cell r="M845">
            <v>1573.92926941824</v>
          </cell>
          <cell r="N845" t="str">
            <v>no</v>
          </cell>
        </row>
        <row r="846">
          <cell r="A846">
            <v>7405</v>
          </cell>
          <cell r="B846" t="str">
            <v>Northern: Atlantis</v>
          </cell>
          <cell r="C846">
            <v>5235.3085469757498</v>
          </cell>
          <cell r="D846">
            <v>6943</v>
          </cell>
          <cell r="E846">
            <v>4943</v>
          </cell>
          <cell r="F846">
            <v>2000</v>
          </cell>
          <cell r="G846">
            <v>40</v>
          </cell>
          <cell r="H846">
            <v>7656.2135623730956</v>
          </cell>
          <cell r="I846">
            <v>11750</v>
          </cell>
          <cell r="J846">
            <v>13705</v>
          </cell>
          <cell r="K846">
            <v>7860.8052418249599</v>
          </cell>
          <cell r="L846" t="str">
            <v>Eskom</v>
          </cell>
          <cell r="M846">
            <v>696.30818025589895</v>
          </cell>
          <cell r="N846" t="str">
            <v>no</v>
          </cell>
        </row>
        <row r="847">
          <cell r="A847">
            <v>7126</v>
          </cell>
          <cell r="B847" t="str">
            <v>Northern: Atlantis</v>
          </cell>
          <cell r="C847">
            <v>5967.1466865969996</v>
          </cell>
          <cell r="D847">
            <v>6503</v>
          </cell>
          <cell r="E847">
            <v>2503</v>
          </cell>
          <cell r="F847">
            <v>4000</v>
          </cell>
          <cell r="G847">
            <v>115</v>
          </cell>
          <cell r="H847">
            <v>8248.2135623730956</v>
          </cell>
          <cell r="I847">
            <v>11730</v>
          </cell>
          <cell r="J847">
            <v>13684</v>
          </cell>
          <cell r="K847">
            <v>7977.0200080049899</v>
          </cell>
          <cell r="L847" t="str">
            <v>CCT</v>
          </cell>
          <cell r="M847">
            <v>170.18331791126499</v>
          </cell>
          <cell r="N847" t="str">
            <v>no</v>
          </cell>
        </row>
        <row r="848">
          <cell r="A848">
            <v>7222</v>
          </cell>
          <cell r="B848" t="str">
            <v>Northern: Atlantis</v>
          </cell>
          <cell r="C848">
            <v>5052.1599368676398</v>
          </cell>
          <cell r="D848">
            <v>5897</v>
          </cell>
          <cell r="E848">
            <v>1897</v>
          </cell>
          <cell r="F848">
            <v>4000</v>
          </cell>
          <cell r="G848">
            <v>90</v>
          </cell>
          <cell r="H848">
            <v>7177.2135623730956</v>
          </cell>
          <cell r="I848">
            <v>13352</v>
          </cell>
          <cell r="J848">
            <v>13776</v>
          </cell>
          <cell r="K848">
            <v>7671.8474046495703</v>
          </cell>
          <cell r="L848" t="str">
            <v>CCT</v>
          </cell>
          <cell r="M848">
            <v>568.82569818462503</v>
          </cell>
          <cell r="N848" t="str">
            <v>no</v>
          </cell>
        </row>
        <row r="849">
          <cell r="A849">
            <v>7565</v>
          </cell>
          <cell r="B849" t="str">
            <v>Northern: Atlantis</v>
          </cell>
          <cell r="C849">
            <v>5061.1700778713403</v>
          </cell>
          <cell r="D849">
            <v>6313</v>
          </cell>
          <cell r="E849">
            <v>4000</v>
          </cell>
          <cell r="F849">
            <v>2313</v>
          </cell>
          <cell r="G849">
            <v>9</v>
          </cell>
          <cell r="H849">
            <v>6493</v>
          </cell>
          <cell r="I849">
            <v>10051</v>
          </cell>
          <cell r="J849">
            <v>15059</v>
          </cell>
          <cell r="K849">
            <v>7739.8020134369599</v>
          </cell>
          <cell r="L849" t="str">
            <v>Eskom</v>
          </cell>
          <cell r="M849">
            <v>1064.9852640420099</v>
          </cell>
          <cell r="N849" t="str">
            <v>no</v>
          </cell>
        </row>
        <row r="850">
          <cell r="A850">
            <v>7099</v>
          </cell>
          <cell r="B850" t="str">
            <v>Northern: Atlantis</v>
          </cell>
          <cell r="C850">
            <v>5460.2038941543397</v>
          </cell>
          <cell r="D850">
            <v>6914</v>
          </cell>
          <cell r="E850">
            <v>3914</v>
          </cell>
          <cell r="F850">
            <v>3000</v>
          </cell>
          <cell r="G850">
            <v>41</v>
          </cell>
          <cell r="H850">
            <v>7459.2135623730956</v>
          </cell>
          <cell r="I850">
            <v>11057</v>
          </cell>
          <cell r="J850">
            <v>16065</v>
          </cell>
          <cell r="K850">
            <v>8158.0802409001399</v>
          </cell>
          <cell r="L850" t="str">
            <v>Eskom</v>
          </cell>
          <cell r="M850">
            <v>1910.6319922605501</v>
          </cell>
          <cell r="N850" t="str">
            <v>no</v>
          </cell>
        </row>
        <row r="851">
          <cell r="A851">
            <v>7495</v>
          </cell>
          <cell r="B851" t="str">
            <v>Northern: Atlantis</v>
          </cell>
          <cell r="C851">
            <v>6001.01745723152</v>
          </cell>
          <cell r="D851">
            <v>7599</v>
          </cell>
          <cell r="E851">
            <v>4599</v>
          </cell>
          <cell r="F851">
            <v>3000</v>
          </cell>
          <cell r="G851">
            <v>16</v>
          </cell>
          <cell r="H851">
            <v>7919</v>
          </cell>
          <cell r="I851">
            <v>12815</v>
          </cell>
          <cell r="J851">
            <v>14769</v>
          </cell>
          <cell r="K851">
            <v>8672.0246284197092</v>
          </cell>
          <cell r="L851" t="str">
            <v>Eskom</v>
          </cell>
          <cell r="M851">
            <v>1255.0387895468</v>
          </cell>
          <cell r="N851" t="str">
            <v>no</v>
          </cell>
        </row>
        <row r="852">
          <cell r="A852">
            <v>7624</v>
          </cell>
          <cell r="B852" t="str">
            <v>Northern: Atlantis</v>
          </cell>
          <cell r="C852">
            <v>6635.5412336774198</v>
          </cell>
          <cell r="D852">
            <v>7290</v>
          </cell>
          <cell r="E852">
            <v>1290</v>
          </cell>
          <cell r="F852">
            <v>6000</v>
          </cell>
          <cell r="G852">
            <v>116</v>
          </cell>
          <cell r="H852">
            <v>9111.2135623730956</v>
          </cell>
          <cell r="I852">
            <v>12627</v>
          </cell>
          <cell r="J852">
            <v>14582</v>
          </cell>
          <cell r="K852">
            <v>8916.5441902543698</v>
          </cell>
          <cell r="L852" t="str">
            <v>CCT</v>
          </cell>
          <cell r="M852">
            <v>686.33506905915101</v>
          </cell>
          <cell r="N852" t="str">
            <v>no</v>
          </cell>
        </row>
        <row r="853">
          <cell r="A853">
            <v>7300</v>
          </cell>
          <cell r="B853" t="str">
            <v>Northern: Atlantis</v>
          </cell>
          <cell r="C853">
            <v>5685.7697326447396</v>
          </cell>
          <cell r="D853">
            <v>6725</v>
          </cell>
          <cell r="E853">
            <v>2725</v>
          </cell>
          <cell r="F853">
            <v>4000</v>
          </cell>
          <cell r="G853">
            <v>97</v>
          </cell>
          <cell r="H853">
            <v>8127.2135623730956</v>
          </cell>
          <cell r="I853">
            <v>13405</v>
          </cell>
          <cell r="J853">
            <v>13433</v>
          </cell>
          <cell r="K853">
            <v>8644.6026333704503</v>
          </cell>
          <cell r="L853" t="str">
            <v>CCT</v>
          </cell>
          <cell r="M853">
            <v>423.71098433755202</v>
          </cell>
          <cell r="N853" t="str">
            <v>no</v>
          </cell>
        </row>
        <row r="854">
          <cell r="A854">
            <v>7277</v>
          </cell>
          <cell r="B854" t="str">
            <v>Northern: Atlantis</v>
          </cell>
          <cell r="C854">
            <v>3813.06333680955</v>
          </cell>
          <cell r="D854">
            <v>4503</v>
          </cell>
          <cell r="E854">
            <v>1503</v>
          </cell>
          <cell r="F854">
            <v>3000</v>
          </cell>
          <cell r="G854">
            <v>63</v>
          </cell>
          <cell r="H854">
            <v>4956.2135623730956</v>
          </cell>
          <cell r="I854">
            <v>18302</v>
          </cell>
          <cell r="J854">
            <v>9664</v>
          </cell>
          <cell r="K854">
            <v>6496.9011675082402</v>
          </cell>
          <cell r="L854" t="str">
            <v>CCT</v>
          </cell>
          <cell r="M854">
            <v>987.59668333692105</v>
          </cell>
          <cell r="N854" t="str">
            <v>no</v>
          </cell>
        </row>
        <row r="855">
          <cell r="A855">
            <v>7688</v>
          </cell>
          <cell r="B855" t="str">
            <v>Northern: Atlantis</v>
          </cell>
          <cell r="C855">
            <v>2839.7612582274601</v>
          </cell>
          <cell r="D855">
            <v>3991</v>
          </cell>
          <cell r="E855">
            <v>1991</v>
          </cell>
          <cell r="F855">
            <v>2000</v>
          </cell>
          <cell r="G855">
            <v>59</v>
          </cell>
          <cell r="H855">
            <v>4066.2135623730951</v>
          </cell>
          <cell r="I855">
            <v>17361</v>
          </cell>
          <cell r="J855">
            <v>8723</v>
          </cell>
          <cell r="K855">
            <v>6086.1595100915101</v>
          </cell>
          <cell r="L855" t="str">
            <v>Eskom</v>
          </cell>
          <cell r="M855">
            <v>46.553246505185598</v>
          </cell>
          <cell r="N855" t="str">
            <v>no</v>
          </cell>
        </row>
        <row r="856">
          <cell r="A856">
            <v>7171</v>
          </cell>
          <cell r="B856" t="str">
            <v>Northern: Atlantis</v>
          </cell>
          <cell r="C856">
            <v>1894.4751248929099</v>
          </cell>
          <cell r="D856">
            <v>3599</v>
          </cell>
          <cell r="E856">
            <v>1599</v>
          </cell>
          <cell r="F856">
            <v>2000</v>
          </cell>
          <cell r="G856">
            <v>16</v>
          </cell>
          <cell r="H856">
            <v>3876.2135623730951</v>
          </cell>
          <cell r="I856">
            <v>18328</v>
          </cell>
          <cell r="J856">
            <v>9691</v>
          </cell>
          <cell r="K856">
            <v>5260.0423928956297</v>
          </cell>
          <cell r="L856" t="str">
            <v>Eskom</v>
          </cell>
          <cell r="M856">
            <v>1014.39006426628</v>
          </cell>
          <cell r="N856" t="str">
            <v>no</v>
          </cell>
        </row>
        <row r="857">
          <cell r="A857">
            <v>7092</v>
          </cell>
          <cell r="B857" t="str">
            <v>Northern: Atlantis</v>
          </cell>
          <cell r="C857">
            <v>1055.38049813623</v>
          </cell>
          <cell r="D857">
            <v>3462</v>
          </cell>
          <cell r="E857">
            <v>3462</v>
          </cell>
          <cell r="F857">
            <v>0</v>
          </cell>
          <cell r="G857">
            <v>0</v>
          </cell>
          <cell r="H857">
            <v>3462</v>
          </cell>
          <cell r="I857">
            <v>19015</v>
          </cell>
          <cell r="J857">
            <v>10987</v>
          </cell>
          <cell r="K857">
            <v>4504.9699632451302</v>
          </cell>
          <cell r="L857" t="str">
            <v>Eskom</v>
          </cell>
          <cell r="M857">
            <v>2005.8621878838601</v>
          </cell>
          <cell r="N857" t="str">
            <v>no</v>
          </cell>
        </row>
        <row r="858">
          <cell r="A858">
            <v>7592</v>
          </cell>
          <cell r="B858" t="str">
            <v>Northern: Atlantis</v>
          </cell>
          <cell r="C858">
            <v>359.86308086616702</v>
          </cell>
          <cell r="D858">
            <v>3594</v>
          </cell>
          <cell r="E858">
            <v>3594</v>
          </cell>
          <cell r="F858">
            <v>0</v>
          </cell>
          <cell r="G858">
            <v>0</v>
          </cell>
          <cell r="H858">
            <v>3594</v>
          </cell>
          <cell r="I858">
            <v>20009</v>
          </cell>
          <cell r="J858">
            <v>11981</v>
          </cell>
          <cell r="K858">
            <v>3862.8309264479099</v>
          </cell>
          <cell r="L858" t="str">
            <v>Eskom</v>
          </cell>
          <cell r="M858">
            <v>3000.2467428998598</v>
          </cell>
          <cell r="N858" t="str">
            <v>no</v>
          </cell>
        </row>
        <row r="859">
          <cell r="A859">
            <v>7028</v>
          </cell>
          <cell r="B859" t="str">
            <v>Northern: Atlantis</v>
          </cell>
          <cell r="C859">
            <v>4447.73925300884</v>
          </cell>
          <cell r="D859">
            <v>5353</v>
          </cell>
          <cell r="E859">
            <v>2000</v>
          </cell>
          <cell r="F859">
            <v>3353</v>
          </cell>
          <cell r="G859">
            <v>68</v>
          </cell>
          <cell r="H859">
            <v>6585.2135623730956</v>
          </cell>
          <cell r="I859">
            <v>14364</v>
          </cell>
          <cell r="J859">
            <v>13327</v>
          </cell>
          <cell r="K859">
            <v>7468.8229328442703</v>
          </cell>
          <cell r="L859" t="str">
            <v>Eskom</v>
          </cell>
          <cell r="M859">
            <v>850.15062922942195</v>
          </cell>
          <cell r="N859" t="str">
            <v>no</v>
          </cell>
        </row>
        <row r="860">
          <cell r="A860">
            <v>7081</v>
          </cell>
          <cell r="B860" t="str">
            <v>Northern: Atlantis</v>
          </cell>
          <cell r="C860">
            <v>3475.6228873946102</v>
          </cell>
          <cell r="D860">
            <v>4884</v>
          </cell>
          <cell r="E860">
            <v>2884</v>
          </cell>
          <cell r="F860">
            <v>2000</v>
          </cell>
          <cell r="G860">
            <v>53</v>
          </cell>
          <cell r="H860">
            <v>5333.2135623730956</v>
          </cell>
          <cell r="I860">
            <v>16374</v>
          </cell>
          <cell r="J860">
            <v>9752</v>
          </cell>
          <cell r="K860">
            <v>6664.0846628072204</v>
          </cell>
          <cell r="L860" t="str">
            <v>Eskom</v>
          </cell>
          <cell r="M860">
            <v>67.826768922625305</v>
          </cell>
          <cell r="N860" t="str">
            <v>no</v>
          </cell>
        </row>
        <row r="861">
          <cell r="A861">
            <v>7450</v>
          </cell>
          <cell r="B861" t="str">
            <v>Northern: Atlantis</v>
          </cell>
          <cell r="C861">
            <v>2525.3761006841501</v>
          </cell>
          <cell r="D861">
            <v>4569</v>
          </cell>
          <cell r="E861">
            <v>2569</v>
          </cell>
          <cell r="F861">
            <v>2000</v>
          </cell>
          <cell r="G861">
            <v>78</v>
          </cell>
          <cell r="H861">
            <v>4876.2135623730956</v>
          </cell>
          <cell r="I861">
            <v>17251</v>
          </cell>
          <cell r="J861">
            <v>10630</v>
          </cell>
          <cell r="K861">
            <v>5919.1834560050702</v>
          </cell>
          <cell r="L861" t="str">
            <v>Eskom</v>
          </cell>
          <cell r="M861">
            <v>945.30443151331201</v>
          </cell>
          <cell r="N861" t="str">
            <v>no</v>
          </cell>
        </row>
        <row r="862">
          <cell r="A862">
            <v>7687</v>
          </cell>
          <cell r="B862" t="str">
            <v>Northern: Atlantis</v>
          </cell>
          <cell r="C862">
            <v>1635.57159621096</v>
          </cell>
          <cell r="D862">
            <v>4462</v>
          </cell>
          <cell r="E862">
            <v>3462</v>
          </cell>
          <cell r="F862">
            <v>1000</v>
          </cell>
          <cell r="G862">
            <v>98</v>
          </cell>
          <cell r="H862">
            <v>4876.2135623730956</v>
          </cell>
          <cell r="I862">
            <v>18124</v>
          </cell>
          <cell r="J862">
            <v>11756</v>
          </cell>
          <cell r="K862">
            <v>5259.6046600981199</v>
          </cell>
          <cell r="L862" t="str">
            <v>Eskom</v>
          </cell>
          <cell r="M862">
            <v>1944.50367773675</v>
          </cell>
          <cell r="N862" t="str">
            <v>no</v>
          </cell>
        </row>
        <row r="863">
          <cell r="A863">
            <v>7492</v>
          </cell>
          <cell r="B863" t="str">
            <v>Northern: Atlantis</v>
          </cell>
          <cell r="C863">
            <v>986.23751939243698</v>
          </cell>
          <cell r="D863">
            <v>4571</v>
          </cell>
          <cell r="E863">
            <v>3571</v>
          </cell>
          <cell r="F863">
            <v>1000</v>
          </cell>
          <cell r="G863">
            <v>69</v>
          </cell>
          <cell r="H863">
            <v>4876.2135623730956</v>
          </cell>
          <cell r="I863">
            <v>19123</v>
          </cell>
          <cell r="J863">
            <v>12756</v>
          </cell>
          <cell r="K863">
            <v>4721.2444945276302</v>
          </cell>
          <cell r="L863" t="str">
            <v>Eskom</v>
          </cell>
          <cell r="M863">
            <v>2943.8189404558598</v>
          </cell>
          <cell r="N863" t="str">
            <v>no</v>
          </cell>
        </row>
        <row r="864">
          <cell r="A864">
            <v>7397</v>
          </cell>
          <cell r="B864" t="str">
            <v>Northern: Atlantis</v>
          </cell>
          <cell r="C864">
            <v>4756.6319432330201</v>
          </cell>
          <cell r="D864">
            <v>6225</v>
          </cell>
          <cell r="E864">
            <v>3000</v>
          </cell>
          <cell r="F864">
            <v>3225</v>
          </cell>
          <cell r="G864">
            <v>99</v>
          </cell>
          <cell r="H864">
            <v>7358.2135623730956</v>
          </cell>
          <cell r="I864">
            <v>14072</v>
          </cell>
          <cell r="J864">
            <v>12094</v>
          </cell>
          <cell r="K864">
            <v>8071.6790531300703</v>
          </cell>
          <cell r="L864" t="str">
            <v>Eskom</v>
          </cell>
          <cell r="M864">
            <v>88.101227744024101</v>
          </cell>
          <cell r="N864" t="str">
            <v>no</v>
          </cell>
        </row>
        <row r="865">
          <cell r="A865">
            <v>7425</v>
          </cell>
          <cell r="B865" t="str">
            <v>Northern: Atlantis</v>
          </cell>
          <cell r="C865">
            <v>3863.0450988838202</v>
          </cell>
          <cell r="D865">
            <v>5812</v>
          </cell>
          <cell r="E865">
            <v>2812</v>
          </cell>
          <cell r="F865">
            <v>3000</v>
          </cell>
          <cell r="G865">
            <v>86</v>
          </cell>
          <cell r="H865">
            <v>7358.2135623730956</v>
          </cell>
          <cell r="I865">
            <v>15404</v>
          </cell>
          <cell r="J865">
            <v>10752</v>
          </cell>
          <cell r="K865">
            <v>7333.3969705464997</v>
          </cell>
          <cell r="L865" t="str">
            <v>Eskom</v>
          </cell>
          <cell r="M865">
            <v>82.944957203103499</v>
          </cell>
          <cell r="N865" t="str">
            <v>no</v>
          </cell>
        </row>
        <row r="866">
          <cell r="A866">
            <v>7580</v>
          </cell>
          <cell r="B866" t="str">
            <v>Northern: Atlantis</v>
          </cell>
          <cell r="C866">
            <v>3036.5584846229699</v>
          </cell>
          <cell r="D866">
            <v>5550</v>
          </cell>
          <cell r="E866">
            <v>2550</v>
          </cell>
          <cell r="F866">
            <v>3000</v>
          </cell>
          <cell r="G866">
            <v>84</v>
          </cell>
          <cell r="H866">
            <v>7230</v>
          </cell>
          <cell r="I866">
            <v>16377</v>
          </cell>
          <cell r="J866">
            <v>11726</v>
          </cell>
          <cell r="K866">
            <v>6663.7391545889895</v>
          </cell>
          <cell r="L866" t="str">
            <v>Eskom</v>
          </cell>
          <cell r="M866">
            <v>1056.2290772773799</v>
          </cell>
          <cell r="N866" t="str">
            <v>no</v>
          </cell>
        </row>
        <row r="867">
          <cell r="A867">
            <v>7491</v>
          </cell>
          <cell r="B867" t="str">
            <v>Northern: Atlantis</v>
          </cell>
          <cell r="C867">
            <v>2349.0971514522598</v>
          </cell>
          <cell r="D867">
            <v>5462</v>
          </cell>
          <cell r="E867">
            <v>3462</v>
          </cell>
          <cell r="F867">
            <v>2000</v>
          </cell>
          <cell r="G867">
            <v>110</v>
          </cell>
          <cell r="H867">
            <v>6457.2135623730956</v>
          </cell>
          <cell r="I867">
            <v>17688</v>
          </cell>
          <cell r="J867">
            <v>12372</v>
          </cell>
          <cell r="K867">
            <v>6085.4028556114599</v>
          </cell>
          <cell r="L867" t="str">
            <v>Eskom</v>
          </cell>
          <cell r="M867">
            <v>2034.5853504059501</v>
          </cell>
          <cell r="N867" t="str">
            <v>no</v>
          </cell>
        </row>
        <row r="868">
          <cell r="A868">
            <v>7022</v>
          </cell>
          <cell r="B868" t="str">
            <v>Northern: Atlantis</v>
          </cell>
          <cell r="C868">
            <v>1953.4142994475999</v>
          </cell>
          <cell r="D868">
            <v>4804</v>
          </cell>
          <cell r="E868">
            <v>3000</v>
          </cell>
          <cell r="F868">
            <v>1804</v>
          </cell>
          <cell r="G868">
            <v>35</v>
          </cell>
          <cell r="H868">
            <v>5504</v>
          </cell>
          <cell r="I868">
            <v>17773</v>
          </cell>
          <cell r="J868">
            <v>15795</v>
          </cell>
          <cell r="K868">
            <v>5626.6185503964698</v>
          </cell>
          <cell r="L868" t="str">
            <v>Eskom</v>
          </cell>
          <cell r="M868">
            <v>2967.1274050284501</v>
          </cell>
          <cell r="N868" t="str">
            <v>yes</v>
          </cell>
        </row>
        <row r="869">
          <cell r="A869">
            <v>7166</v>
          </cell>
          <cell r="B869" t="str">
            <v>Northern: Atlantis</v>
          </cell>
          <cell r="C869">
            <v>653.50702918610295</v>
          </cell>
          <cell r="D869">
            <v>3864</v>
          </cell>
          <cell r="E869">
            <v>3000</v>
          </cell>
          <cell r="F869">
            <v>864</v>
          </cell>
          <cell r="G869">
            <v>7</v>
          </cell>
          <cell r="H869">
            <v>4004</v>
          </cell>
          <cell r="I869">
            <v>16012</v>
          </cell>
          <cell r="J869">
            <v>14034</v>
          </cell>
          <cell r="K869">
            <v>3398.2600201873802</v>
          </cell>
          <cell r="L869" t="str">
            <v>Eskom</v>
          </cell>
          <cell r="M869">
            <v>2481.0485246190901</v>
          </cell>
          <cell r="N869" t="str">
            <v>yes</v>
          </cell>
        </row>
        <row r="870">
          <cell r="A870">
            <v>7239</v>
          </cell>
          <cell r="B870" t="str">
            <v>Northern: Atlantis</v>
          </cell>
          <cell r="C870">
            <v>2713.1573292161302</v>
          </cell>
          <cell r="D870">
            <v>3022</v>
          </cell>
          <cell r="E870">
            <v>2022</v>
          </cell>
          <cell r="F870">
            <v>1000</v>
          </cell>
          <cell r="G870">
            <v>7</v>
          </cell>
          <cell r="H870">
            <v>3125.2135623730951</v>
          </cell>
          <cell r="I870">
            <v>14921</v>
          </cell>
          <cell r="J870">
            <v>12942</v>
          </cell>
          <cell r="K870">
            <v>3189.8087035408998</v>
          </cell>
          <cell r="L870" t="str">
            <v>Eskom</v>
          </cell>
          <cell r="M870">
            <v>1617.1885845911199</v>
          </cell>
          <cell r="N870" t="str">
            <v>yes</v>
          </cell>
        </row>
        <row r="871">
          <cell r="A871">
            <v>7554</v>
          </cell>
          <cell r="B871" t="str">
            <v>Northern: Atlantis</v>
          </cell>
          <cell r="C871">
            <v>3325.2629515179701</v>
          </cell>
          <cell r="D871">
            <v>2169</v>
          </cell>
          <cell r="E871">
            <v>2000</v>
          </cell>
          <cell r="F871">
            <v>169</v>
          </cell>
          <cell r="G871">
            <v>7</v>
          </cell>
          <cell r="H871">
            <v>2309</v>
          </cell>
          <cell r="I871">
            <v>13390</v>
          </cell>
          <cell r="J871">
            <v>11412</v>
          </cell>
          <cell r="K871">
            <v>3286.57693770685</v>
          </cell>
          <cell r="L871" t="str">
            <v>Eskom</v>
          </cell>
          <cell r="M871">
            <v>744.205888651446</v>
          </cell>
          <cell r="N871" t="str">
            <v>yes</v>
          </cell>
        </row>
        <row r="872">
          <cell r="A872">
            <v>7770</v>
          </cell>
          <cell r="B872" t="str">
            <v>Northern: Atlantis</v>
          </cell>
          <cell r="C872">
            <v>2283.2685221978199</v>
          </cell>
          <cell r="D872">
            <v>1484</v>
          </cell>
          <cell r="E872">
            <v>0</v>
          </cell>
          <cell r="F872">
            <v>1484</v>
          </cell>
          <cell r="G872">
            <v>15</v>
          </cell>
          <cell r="H872">
            <v>1783.9999999999998</v>
          </cell>
          <cell r="I872">
            <v>12321</v>
          </cell>
          <cell r="J872">
            <v>10343</v>
          </cell>
          <cell r="K872">
            <v>3664.46399513595</v>
          </cell>
          <cell r="L872" t="str">
            <v>Eskom</v>
          </cell>
          <cell r="M872">
            <v>143.49583078521201</v>
          </cell>
          <cell r="N872" t="str">
            <v>yes</v>
          </cell>
        </row>
        <row r="873">
          <cell r="A873">
            <v>7295</v>
          </cell>
          <cell r="B873" t="str">
            <v>Northern: Atlantis</v>
          </cell>
          <cell r="C873">
            <v>2657.0002912854902</v>
          </cell>
          <cell r="D873">
            <v>1305</v>
          </cell>
          <cell r="E873">
            <v>1305</v>
          </cell>
          <cell r="F873">
            <v>0</v>
          </cell>
          <cell r="G873">
            <v>0</v>
          </cell>
          <cell r="H873">
            <v>1305</v>
          </cell>
          <cell r="I873">
            <v>13120</v>
          </cell>
          <cell r="J873">
            <v>11141</v>
          </cell>
          <cell r="K873">
            <v>4249.1181176485097</v>
          </cell>
          <cell r="L873" t="str">
            <v>Eskom</v>
          </cell>
          <cell r="M873">
            <v>1115.49067167968</v>
          </cell>
          <cell r="N873" t="str">
            <v>yes</v>
          </cell>
        </row>
        <row r="874">
          <cell r="A874">
            <v>7242</v>
          </cell>
          <cell r="B874" t="str">
            <v>Northern: Atlantis</v>
          </cell>
          <cell r="C874">
            <v>127.626946079891</v>
          </cell>
          <cell r="D874">
            <v>3761</v>
          </cell>
          <cell r="E874">
            <v>2000</v>
          </cell>
          <cell r="F874">
            <v>1761</v>
          </cell>
          <cell r="G874">
            <v>20</v>
          </cell>
          <cell r="H874">
            <v>4161</v>
          </cell>
          <cell r="I874">
            <v>15940</v>
          </cell>
          <cell r="J874">
            <v>13961</v>
          </cell>
          <cell r="K874">
            <v>4349.35144309918</v>
          </cell>
          <cell r="L874" t="str">
            <v>Eskom</v>
          </cell>
          <cell r="M874">
            <v>2142.1586900840898</v>
          </cell>
          <cell r="N874" t="str">
            <v>yes</v>
          </cell>
        </row>
        <row r="875">
          <cell r="A875">
            <v>7519</v>
          </cell>
          <cell r="B875" t="str">
            <v>Northern: Atlantis</v>
          </cell>
          <cell r="C875">
            <v>1106.4093451219301</v>
          </cell>
          <cell r="D875">
            <v>2765</v>
          </cell>
          <cell r="E875">
            <v>2000</v>
          </cell>
          <cell r="F875">
            <v>765</v>
          </cell>
          <cell r="G875">
            <v>17</v>
          </cell>
          <cell r="H875">
            <v>3105</v>
          </cell>
          <cell r="I875">
            <v>14881</v>
          </cell>
          <cell r="J875">
            <v>12902</v>
          </cell>
          <cell r="K875">
            <v>4188.5040737679001</v>
          </cell>
          <cell r="L875" t="str">
            <v>Eskom</v>
          </cell>
          <cell r="M875">
            <v>1167.2860890212201</v>
          </cell>
          <cell r="N875" t="str">
            <v>yes</v>
          </cell>
        </row>
        <row r="876">
          <cell r="A876">
            <v>7374</v>
          </cell>
          <cell r="B876" t="str">
            <v>Northern: Atlantis</v>
          </cell>
          <cell r="C876">
            <v>2105.2303062801702</v>
          </cell>
          <cell r="D876">
            <v>1773</v>
          </cell>
          <cell r="E876">
            <v>1000</v>
          </cell>
          <cell r="F876">
            <v>773</v>
          </cell>
          <cell r="G876">
            <v>16</v>
          </cell>
          <cell r="H876">
            <v>2093</v>
          </cell>
          <cell r="I876">
            <v>13715</v>
          </cell>
          <cell r="J876">
            <v>11737</v>
          </cell>
          <cell r="K876">
            <v>4262.6605281504098</v>
          </cell>
          <cell r="L876" t="str">
            <v>Eskom</v>
          </cell>
          <cell r="M876">
            <v>247.44842832393499</v>
          </cell>
          <cell r="N876" t="str">
            <v>yes</v>
          </cell>
        </row>
        <row r="877">
          <cell r="A877">
            <v>7348</v>
          </cell>
          <cell r="B877" t="str">
            <v>Northern: Atlantis</v>
          </cell>
          <cell r="C877">
            <v>4739.4755735837498</v>
          </cell>
          <cell r="D877">
            <v>801</v>
          </cell>
          <cell r="E877">
            <v>0</v>
          </cell>
          <cell r="F877">
            <v>801</v>
          </cell>
          <cell r="G877">
            <v>17</v>
          </cell>
          <cell r="H877">
            <v>1141</v>
          </cell>
          <cell r="I877">
            <v>13444</v>
          </cell>
          <cell r="J877">
            <v>11466</v>
          </cell>
          <cell r="K877">
            <v>4560.37094789807</v>
          </cell>
          <cell r="L877" t="str">
            <v>Eskom</v>
          </cell>
          <cell r="M877">
            <v>655.45904638487195</v>
          </cell>
          <cell r="N877" t="str">
            <v>yes</v>
          </cell>
        </row>
        <row r="878">
          <cell r="A878">
            <v>7867</v>
          </cell>
          <cell r="B878" t="str">
            <v>Northern: Atlantis</v>
          </cell>
          <cell r="C878">
            <v>3542.1850409014501</v>
          </cell>
          <cell r="D878">
            <v>376</v>
          </cell>
          <cell r="E878">
            <v>376</v>
          </cell>
          <cell r="F878">
            <v>0</v>
          </cell>
          <cell r="G878">
            <v>0</v>
          </cell>
          <cell r="H878">
            <v>376</v>
          </cell>
          <cell r="I878">
            <v>13974</v>
          </cell>
          <cell r="J878">
            <v>11996</v>
          </cell>
          <cell r="K878">
            <v>5042.1911495414197</v>
          </cell>
          <cell r="L878" t="str">
            <v>Eskom</v>
          </cell>
          <cell r="M878">
            <v>1488.1228368131699</v>
          </cell>
          <cell r="N878" t="str">
            <v>yes</v>
          </cell>
        </row>
        <row r="879">
          <cell r="A879">
            <v>7147</v>
          </cell>
          <cell r="B879" t="str">
            <v>Northern: Atlantis</v>
          </cell>
          <cell r="C879">
            <v>931.73367012912797</v>
          </cell>
          <cell r="D879">
            <v>3819</v>
          </cell>
          <cell r="E879">
            <v>2000</v>
          </cell>
          <cell r="F879">
            <v>1819</v>
          </cell>
          <cell r="G879">
            <v>34</v>
          </cell>
          <cell r="H879">
            <v>4499</v>
          </cell>
          <cell r="I879">
            <v>16787</v>
          </cell>
          <cell r="J879">
            <v>14808</v>
          </cell>
          <cell r="K879">
            <v>5318.4156202902304</v>
          </cell>
          <cell r="L879" t="str">
            <v>Eskom</v>
          </cell>
          <cell r="M879">
            <v>1980.59714112593</v>
          </cell>
          <cell r="N879" t="str">
            <v>yes</v>
          </cell>
        </row>
        <row r="880">
          <cell r="A880">
            <v>7831</v>
          </cell>
          <cell r="B880" t="str">
            <v>Northern: Atlantis</v>
          </cell>
          <cell r="C880">
            <v>1440.8263717949301</v>
          </cell>
          <cell r="D880">
            <v>2843</v>
          </cell>
          <cell r="E880">
            <v>2000</v>
          </cell>
          <cell r="F880">
            <v>843</v>
          </cell>
          <cell r="G880">
            <v>17</v>
          </cell>
          <cell r="H880">
            <v>3183</v>
          </cell>
          <cell r="I880">
            <v>15827</v>
          </cell>
          <cell r="J880">
            <v>13848</v>
          </cell>
          <cell r="K880">
            <v>5187.7021031019603</v>
          </cell>
          <cell r="L880" t="str">
            <v>Eskom</v>
          </cell>
          <cell r="M880">
            <v>1020.62972477853</v>
          </cell>
          <cell r="N880" t="str">
            <v>yes</v>
          </cell>
        </row>
        <row r="881">
          <cell r="A881">
            <v>7200</v>
          </cell>
          <cell r="B881" t="str">
            <v>Northern: Atlantis</v>
          </cell>
          <cell r="C881">
            <v>2298.6590954656799</v>
          </cell>
          <cell r="D881">
            <v>1892</v>
          </cell>
          <cell r="E881">
            <v>1000</v>
          </cell>
          <cell r="F881">
            <v>892</v>
          </cell>
          <cell r="G881">
            <v>18</v>
          </cell>
          <cell r="H881">
            <v>2252</v>
          </cell>
          <cell r="I881">
            <v>14420</v>
          </cell>
          <cell r="J881">
            <v>12442</v>
          </cell>
          <cell r="K881">
            <v>5247.75776049255</v>
          </cell>
          <cell r="L881" t="str">
            <v>Eskom</v>
          </cell>
          <cell r="M881">
            <v>23.2490237844092</v>
          </cell>
          <cell r="N881" t="str">
            <v>yes</v>
          </cell>
        </row>
        <row r="882">
          <cell r="A882">
            <v>7173</v>
          </cell>
          <cell r="B882" t="str">
            <v>Northern: Atlantis</v>
          </cell>
          <cell r="C882">
            <v>3239.08731629365</v>
          </cell>
          <cell r="D882">
            <v>1039</v>
          </cell>
          <cell r="E882">
            <v>0</v>
          </cell>
          <cell r="F882">
            <v>1039</v>
          </cell>
          <cell r="G882">
            <v>15</v>
          </cell>
          <cell r="H882">
            <v>1339</v>
          </cell>
          <cell r="I882">
            <v>15177</v>
          </cell>
          <cell r="J882">
            <v>13198</v>
          </cell>
          <cell r="K882">
            <v>5492.3282783343302</v>
          </cell>
          <cell r="L882" t="str">
            <v>Eskom</v>
          </cell>
          <cell r="M882">
            <v>956.28093475582398</v>
          </cell>
          <cell r="N882" t="str">
            <v>yes</v>
          </cell>
        </row>
        <row r="883">
          <cell r="A883">
            <v>7075</v>
          </cell>
          <cell r="B883" t="str">
            <v>Northern: Atlantis</v>
          </cell>
          <cell r="C883">
            <v>4207.0820826175404</v>
          </cell>
          <cell r="D883">
            <v>761</v>
          </cell>
          <cell r="E883">
            <v>761</v>
          </cell>
          <cell r="F883">
            <v>0</v>
          </cell>
          <cell r="G883">
            <v>0</v>
          </cell>
          <cell r="H883">
            <v>761</v>
          </cell>
          <cell r="I883">
            <v>14679</v>
          </cell>
          <cell r="J883">
            <v>18092</v>
          </cell>
          <cell r="K883">
            <v>5898.5064485064404</v>
          </cell>
          <cell r="L883" t="str">
            <v>Eskom</v>
          </cell>
          <cell r="M883">
            <v>1840.1070182481999</v>
          </cell>
          <cell r="N883" t="str">
            <v>yes</v>
          </cell>
        </row>
        <row r="884">
          <cell r="A884">
            <v>7043</v>
          </cell>
          <cell r="B884" t="str">
            <v>Northern: Atlantis</v>
          </cell>
          <cell r="C884">
            <v>1881.03506848195</v>
          </cell>
          <cell r="D884">
            <v>1616</v>
          </cell>
          <cell r="E884">
            <v>1616</v>
          </cell>
          <cell r="F884">
            <v>0</v>
          </cell>
          <cell r="G884">
            <v>0</v>
          </cell>
          <cell r="H884">
            <v>1616</v>
          </cell>
          <cell r="I884">
            <v>12197</v>
          </cell>
          <cell r="J884">
            <v>11327</v>
          </cell>
          <cell r="K884">
            <v>4394.65884646632</v>
          </cell>
          <cell r="L884" t="str">
            <v>Eskom</v>
          </cell>
          <cell r="M884">
            <v>412.51979142212701</v>
          </cell>
          <cell r="N884" t="str">
            <v>yes</v>
          </cell>
        </row>
        <row r="885">
          <cell r="A885">
            <v>7712</v>
          </cell>
          <cell r="B885" t="str">
            <v>Northern: Atlantis</v>
          </cell>
          <cell r="C885">
            <v>2573.2682855595999</v>
          </cell>
          <cell r="D885">
            <v>2494</v>
          </cell>
          <cell r="E885">
            <v>2494</v>
          </cell>
          <cell r="F885">
            <v>0</v>
          </cell>
          <cell r="G885">
            <v>0</v>
          </cell>
          <cell r="H885">
            <v>2494</v>
          </cell>
          <cell r="I885">
            <v>10895</v>
          </cell>
          <cell r="J885">
            <v>12228</v>
          </cell>
          <cell r="K885">
            <v>5285.8050273071503</v>
          </cell>
          <cell r="L885" t="str">
            <v>Eskom</v>
          </cell>
          <cell r="M885">
            <v>212.20675863575801</v>
          </cell>
          <cell r="N885" t="str">
            <v>yes</v>
          </cell>
        </row>
        <row r="886">
          <cell r="A886">
            <v>7421</v>
          </cell>
          <cell r="B886" t="str">
            <v>Northern: Atlantis</v>
          </cell>
          <cell r="C886">
            <v>3421.27554665464</v>
          </cell>
          <cell r="D886">
            <v>3358</v>
          </cell>
          <cell r="E886">
            <v>2358</v>
          </cell>
          <cell r="F886">
            <v>1000</v>
          </cell>
          <cell r="G886">
            <v>23</v>
          </cell>
          <cell r="H886">
            <v>3518.2135623730951</v>
          </cell>
          <cell r="I886">
            <v>9415</v>
          </cell>
          <cell r="J886">
            <v>13507</v>
          </cell>
          <cell r="K886">
            <v>6210.18865340503</v>
          </cell>
          <cell r="L886" t="str">
            <v>Eskom</v>
          </cell>
          <cell r="M886">
            <v>111.58941386812501</v>
          </cell>
          <cell r="N886" t="str">
            <v>yes</v>
          </cell>
        </row>
        <row r="887">
          <cell r="A887">
            <v>7392</v>
          </cell>
          <cell r="B887" t="str">
            <v>Northern: Atlantis</v>
          </cell>
          <cell r="C887">
            <v>4334.5753073945998</v>
          </cell>
          <cell r="D887">
            <v>4275</v>
          </cell>
          <cell r="E887">
            <v>3000</v>
          </cell>
          <cell r="F887">
            <v>1275</v>
          </cell>
          <cell r="G887">
            <v>18</v>
          </cell>
          <cell r="H887">
            <v>4477.2135623730956</v>
          </cell>
          <cell r="I887">
            <v>9407</v>
          </cell>
          <cell r="J887">
            <v>14736</v>
          </cell>
          <cell r="K887">
            <v>6144.6805592501296</v>
          </cell>
          <cell r="L887" t="str">
            <v>Eskom</v>
          </cell>
          <cell r="M887">
            <v>721.81510882227997</v>
          </cell>
          <cell r="N887" t="str">
            <v>yes</v>
          </cell>
        </row>
        <row r="888">
          <cell r="A888">
            <v>7345</v>
          </cell>
          <cell r="B888" t="str">
            <v>Northern: Atlantis</v>
          </cell>
          <cell r="C888">
            <v>5279.3900998801901</v>
          </cell>
          <cell r="D888">
            <v>5223</v>
          </cell>
          <cell r="E888">
            <v>3000</v>
          </cell>
          <cell r="F888">
            <v>2223</v>
          </cell>
          <cell r="G888">
            <v>13</v>
          </cell>
          <cell r="H888">
            <v>5483</v>
          </cell>
          <cell r="I888">
            <v>12648</v>
          </cell>
          <cell r="J888">
            <v>16061</v>
          </cell>
          <cell r="K888">
            <v>5617.9758424051597</v>
          </cell>
          <cell r="L888" t="str">
            <v>Eskom</v>
          </cell>
          <cell r="M888">
            <v>817.18282330720001</v>
          </cell>
          <cell r="N888" t="str">
            <v>yes</v>
          </cell>
        </row>
        <row r="889">
          <cell r="A889">
            <v>7398</v>
          </cell>
          <cell r="B889" t="str">
            <v>Northern: Atlantis</v>
          </cell>
          <cell r="C889">
            <v>2769.6193529837001</v>
          </cell>
          <cell r="D889">
            <v>1789</v>
          </cell>
          <cell r="E889">
            <v>1789</v>
          </cell>
          <cell r="F889">
            <v>0</v>
          </cell>
          <cell r="G889">
            <v>0</v>
          </cell>
          <cell r="H889">
            <v>1789</v>
          </cell>
          <cell r="I889">
            <v>12982</v>
          </cell>
          <cell r="J889">
            <v>12493</v>
          </cell>
          <cell r="K889">
            <v>4968.0693620067104</v>
          </cell>
          <cell r="L889" t="str">
            <v>Eskom</v>
          </cell>
          <cell r="M889">
            <v>1388.1161593499601</v>
          </cell>
          <cell r="N889" t="str">
            <v>yes</v>
          </cell>
        </row>
        <row r="890">
          <cell r="A890">
            <v>7296</v>
          </cell>
          <cell r="B890" t="str">
            <v>Northern: Atlantis</v>
          </cell>
          <cell r="C890">
            <v>3279.3609287527102</v>
          </cell>
          <cell r="D890">
            <v>2589</v>
          </cell>
          <cell r="E890">
            <v>1589</v>
          </cell>
          <cell r="F890">
            <v>1000</v>
          </cell>
          <cell r="G890">
            <v>15</v>
          </cell>
          <cell r="H890">
            <v>2695.2135623730951</v>
          </cell>
          <cell r="I890">
            <v>11045</v>
          </cell>
          <cell r="J890">
            <v>14457</v>
          </cell>
          <cell r="K890">
            <v>5771.3448688837398</v>
          </cell>
          <cell r="L890" t="str">
            <v>Eskom</v>
          </cell>
          <cell r="M890">
            <v>753.677396810863</v>
          </cell>
          <cell r="N890" t="str">
            <v>yes</v>
          </cell>
        </row>
        <row r="891">
          <cell r="A891">
            <v>7061</v>
          </cell>
          <cell r="B891" t="str">
            <v>Northern: Atlantis</v>
          </cell>
          <cell r="C891">
            <v>3979.6513412232398</v>
          </cell>
          <cell r="D891">
            <v>3493</v>
          </cell>
          <cell r="E891">
            <v>2493</v>
          </cell>
          <cell r="F891">
            <v>1000</v>
          </cell>
          <cell r="G891">
            <v>18</v>
          </cell>
          <cell r="H891">
            <v>3853</v>
          </cell>
          <cell r="I891">
            <v>10538</v>
          </cell>
          <cell r="J891">
            <v>13951</v>
          </cell>
          <cell r="K891">
            <v>6628.3580108323704</v>
          </cell>
          <cell r="L891" t="str">
            <v>Eskom</v>
          </cell>
          <cell r="M891">
            <v>247.16314701358399</v>
          </cell>
          <cell r="N891" t="str">
            <v>yes</v>
          </cell>
        </row>
        <row r="892">
          <cell r="A892">
            <v>7561</v>
          </cell>
          <cell r="B892" t="str">
            <v>Northern: Atlantis</v>
          </cell>
          <cell r="C892">
            <v>4787.5924562391501</v>
          </cell>
          <cell r="D892">
            <v>4439</v>
          </cell>
          <cell r="E892">
            <v>3439</v>
          </cell>
          <cell r="F892">
            <v>1000</v>
          </cell>
          <cell r="G892">
            <v>22</v>
          </cell>
          <cell r="H892">
            <v>4879</v>
          </cell>
          <cell r="I892">
            <v>10961</v>
          </cell>
          <cell r="J892">
            <v>14373</v>
          </cell>
          <cell r="K892">
            <v>6979.9517610631701</v>
          </cell>
          <cell r="L892" t="str">
            <v>Eskom</v>
          </cell>
          <cell r="M892">
            <v>43.926930366763699</v>
          </cell>
          <cell r="N892" t="str">
            <v>yes</v>
          </cell>
        </row>
        <row r="893">
          <cell r="A893">
            <v>7524</v>
          </cell>
          <cell r="B893" t="str">
            <v>Northern: Atlantis</v>
          </cell>
          <cell r="C893">
            <v>5657.24829385064</v>
          </cell>
          <cell r="D893">
            <v>5404</v>
          </cell>
          <cell r="E893">
            <v>3404</v>
          </cell>
          <cell r="F893">
            <v>2000</v>
          </cell>
          <cell r="G893">
            <v>20</v>
          </cell>
          <cell r="H893">
            <v>5804</v>
          </cell>
          <cell r="I893">
            <v>12050</v>
          </cell>
          <cell r="J893">
            <v>15462</v>
          </cell>
          <cell r="K893">
            <v>6521.0643285732403</v>
          </cell>
          <cell r="L893" t="str">
            <v>Eskom</v>
          </cell>
          <cell r="M893">
            <v>218.60414623156299</v>
          </cell>
          <cell r="N893" t="str">
            <v>yes</v>
          </cell>
        </row>
        <row r="894">
          <cell r="A894">
            <v>7697</v>
          </cell>
          <cell r="B894" t="str">
            <v>Northern: Atlantis</v>
          </cell>
          <cell r="C894">
            <v>3715.27788918739</v>
          </cell>
          <cell r="D894">
            <v>1281</v>
          </cell>
          <cell r="E894">
            <v>1281</v>
          </cell>
          <cell r="F894">
            <v>0</v>
          </cell>
          <cell r="G894">
            <v>0</v>
          </cell>
          <cell r="H894">
            <v>1281</v>
          </cell>
          <cell r="I894">
            <v>13534</v>
          </cell>
          <cell r="J894">
            <v>16946</v>
          </cell>
          <cell r="K894">
            <v>5661.3072692174901</v>
          </cell>
          <cell r="L894" t="str">
            <v>Eskom</v>
          </cell>
          <cell r="M894">
            <v>1304.8766789844301</v>
          </cell>
          <cell r="N894" t="str">
            <v>yes</v>
          </cell>
        </row>
        <row r="895">
          <cell r="A895">
            <v>7137</v>
          </cell>
          <cell r="B895" t="str">
            <v>Northern: Atlantis</v>
          </cell>
          <cell r="C895">
            <v>4109.34380826096</v>
          </cell>
          <cell r="D895">
            <v>2267</v>
          </cell>
          <cell r="E895">
            <v>1267</v>
          </cell>
          <cell r="F895">
            <v>1000</v>
          </cell>
          <cell r="G895">
            <v>15</v>
          </cell>
          <cell r="H895">
            <v>2567</v>
          </cell>
          <cell r="I895">
            <v>12061</v>
          </cell>
          <cell r="J895">
            <v>15474</v>
          </cell>
          <cell r="K895">
            <v>6377.8608017403203</v>
          </cell>
          <cell r="L895" t="str">
            <v>Eskom</v>
          </cell>
          <cell r="M895">
            <v>463.19090865761501</v>
          </cell>
          <cell r="N895" t="str">
            <v>yes</v>
          </cell>
        </row>
        <row r="896">
          <cell r="A896">
            <v>7111</v>
          </cell>
          <cell r="B896" t="str">
            <v>Northern: Atlantis</v>
          </cell>
          <cell r="C896">
            <v>4687.2298035367203</v>
          </cell>
          <cell r="D896">
            <v>3262</v>
          </cell>
          <cell r="E896">
            <v>2262</v>
          </cell>
          <cell r="F896">
            <v>1000</v>
          </cell>
          <cell r="G896">
            <v>14</v>
          </cell>
          <cell r="H896">
            <v>3542</v>
          </cell>
          <cell r="I896">
            <v>11528</v>
          </cell>
          <cell r="J896">
            <v>14941</v>
          </cell>
          <cell r="K896">
            <v>7162.6682689170202</v>
          </cell>
          <cell r="L896" t="str">
            <v>Eskom</v>
          </cell>
          <cell r="M896">
            <v>384.25308729975598</v>
          </cell>
          <cell r="N896" t="str">
            <v>yes</v>
          </cell>
        </row>
        <row r="897">
          <cell r="A897">
            <v>7375</v>
          </cell>
          <cell r="B897" t="str">
            <v>Northern: Atlantis</v>
          </cell>
          <cell r="C897">
            <v>5390.1335753857602</v>
          </cell>
          <cell r="D897">
            <v>4259</v>
          </cell>
          <cell r="E897">
            <v>3259</v>
          </cell>
          <cell r="F897">
            <v>1000</v>
          </cell>
          <cell r="G897">
            <v>13</v>
          </cell>
          <cell r="H897">
            <v>4519</v>
          </cell>
          <cell r="I897">
            <v>11888</v>
          </cell>
          <cell r="J897">
            <v>15300</v>
          </cell>
          <cell r="K897">
            <v>7853.8114314141203</v>
          </cell>
          <cell r="L897" t="str">
            <v>Eskom</v>
          </cell>
          <cell r="M897">
            <v>1035.9247273727201</v>
          </cell>
          <cell r="N897" t="str">
            <v>yes</v>
          </cell>
        </row>
        <row r="898">
          <cell r="A898">
            <v>7660</v>
          </cell>
          <cell r="B898" t="str">
            <v>Northern: Atlantis</v>
          </cell>
          <cell r="C898">
            <v>6175.5126663086703</v>
          </cell>
          <cell r="D898">
            <v>5257</v>
          </cell>
          <cell r="E898">
            <v>4257</v>
          </cell>
          <cell r="F898">
            <v>1000</v>
          </cell>
          <cell r="G898">
            <v>13</v>
          </cell>
          <cell r="H898">
            <v>5517</v>
          </cell>
          <cell r="I898">
            <v>12948</v>
          </cell>
          <cell r="J898">
            <v>16361</v>
          </cell>
          <cell r="K898">
            <v>7448.9534426543896</v>
          </cell>
          <cell r="L898" t="str">
            <v>Eskom</v>
          </cell>
          <cell r="M898">
            <v>1192.14490973999</v>
          </cell>
          <cell r="N898" t="str">
            <v>yes</v>
          </cell>
        </row>
        <row r="899">
          <cell r="A899">
            <v>7723</v>
          </cell>
          <cell r="B899" t="str">
            <v>Northern: Atlantis</v>
          </cell>
          <cell r="C899">
            <v>4683.5657527609601</v>
          </cell>
          <cell r="D899">
            <v>1442</v>
          </cell>
          <cell r="E899">
            <v>442</v>
          </cell>
          <cell r="F899">
            <v>1000</v>
          </cell>
          <cell r="G899">
            <v>15</v>
          </cell>
          <cell r="H899">
            <v>1742</v>
          </cell>
          <cell r="I899">
            <v>13624</v>
          </cell>
          <cell r="J899">
            <v>17037</v>
          </cell>
          <cell r="K899">
            <v>6435.76621165289</v>
          </cell>
          <cell r="L899" t="str">
            <v>Eskom</v>
          </cell>
          <cell r="M899">
            <v>861.44961567261396</v>
          </cell>
          <cell r="N899" t="str">
            <v>yes</v>
          </cell>
        </row>
        <row r="900">
          <cell r="A900">
            <v>7023</v>
          </cell>
          <cell r="B900" t="str">
            <v>Northern: Atlantis</v>
          </cell>
          <cell r="C900">
            <v>5001.9201214177101</v>
          </cell>
          <cell r="D900">
            <v>2362</v>
          </cell>
          <cell r="E900">
            <v>1362</v>
          </cell>
          <cell r="F900">
            <v>1000</v>
          </cell>
          <cell r="G900">
            <v>18</v>
          </cell>
          <cell r="H900">
            <v>2695.2135623730951</v>
          </cell>
          <cell r="I900">
            <v>12550</v>
          </cell>
          <cell r="J900">
            <v>15963</v>
          </cell>
          <cell r="K900">
            <v>7074.3052762044299</v>
          </cell>
          <cell r="L900" t="str">
            <v>Eskom</v>
          </cell>
          <cell r="M900">
            <v>77.129973360273993</v>
          </cell>
          <cell r="N900" t="str">
            <v>yes</v>
          </cell>
        </row>
        <row r="901">
          <cell r="A901">
            <v>7817</v>
          </cell>
          <cell r="B901" t="str">
            <v>Northern: Atlantis</v>
          </cell>
          <cell r="C901">
            <v>5486.5856047011102</v>
          </cell>
          <cell r="D901">
            <v>3328</v>
          </cell>
          <cell r="E901">
            <v>2328</v>
          </cell>
          <cell r="F901">
            <v>1000</v>
          </cell>
          <cell r="G901">
            <v>21</v>
          </cell>
          <cell r="H901">
            <v>3748</v>
          </cell>
          <cell r="I901">
            <v>12924</v>
          </cell>
          <cell r="J901">
            <v>16337</v>
          </cell>
          <cell r="K901">
            <v>7789.2556425571902</v>
          </cell>
          <cell r="L901" t="str">
            <v>Eskom</v>
          </cell>
          <cell r="M901">
            <v>923.54865379070498</v>
          </cell>
          <cell r="N901" t="str">
            <v>yes</v>
          </cell>
        </row>
        <row r="902">
          <cell r="A902">
            <v>7657</v>
          </cell>
          <cell r="B902" t="str">
            <v>Northern: Atlantis</v>
          </cell>
          <cell r="C902">
            <v>6098.03561215015</v>
          </cell>
          <cell r="D902">
            <v>4310</v>
          </cell>
          <cell r="E902">
            <v>2310</v>
          </cell>
          <cell r="F902">
            <v>2000</v>
          </cell>
          <cell r="G902">
            <v>41</v>
          </cell>
          <cell r="H902">
            <v>4956.2135623730956</v>
          </cell>
          <cell r="I902">
            <v>12994</v>
          </cell>
          <cell r="J902">
            <v>16407</v>
          </cell>
          <cell r="K902">
            <v>8561.4958893711992</v>
          </cell>
          <cell r="L902" t="str">
            <v>Eskom</v>
          </cell>
          <cell r="M902">
            <v>1765.1163525352199</v>
          </cell>
          <cell r="N902" t="str">
            <v>yes</v>
          </cell>
        </row>
        <row r="903">
          <cell r="A903">
            <v>7771</v>
          </cell>
          <cell r="B903" t="str">
            <v>Northern: Atlantis</v>
          </cell>
          <cell r="C903">
            <v>6802.1654683115003</v>
          </cell>
          <cell r="D903">
            <v>5299</v>
          </cell>
          <cell r="E903">
            <v>3299</v>
          </cell>
          <cell r="F903">
            <v>2000</v>
          </cell>
          <cell r="G903">
            <v>43</v>
          </cell>
          <cell r="H903">
            <v>5933.2135623730956</v>
          </cell>
          <cell r="I903">
            <v>13736</v>
          </cell>
          <cell r="J903">
            <v>17149</v>
          </cell>
          <cell r="K903">
            <v>8393.4221081689102</v>
          </cell>
          <cell r="L903" t="str">
            <v>Eskom</v>
          </cell>
          <cell r="M903">
            <v>2179.4322655423998</v>
          </cell>
          <cell r="N903" t="str">
            <v>yes</v>
          </cell>
        </row>
        <row r="904">
          <cell r="A904">
            <v>7796</v>
          </cell>
          <cell r="B904" t="str">
            <v>Northern: Atlantis</v>
          </cell>
          <cell r="C904">
            <v>6241.4242412970798</v>
          </cell>
          <cell r="D904">
            <v>6187</v>
          </cell>
          <cell r="E904">
            <v>4000</v>
          </cell>
          <cell r="F904">
            <v>2187</v>
          </cell>
          <cell r="G904">
            <v>13</v>
          </cell>
          <cell r="H904">
            <v>6447</v>
          </cell>
          <cell r="I904">
            <v>13538</v>
          </cell>
          <cell r="J904">
            <v>16950</v>
          </cell>
          <cell r="K904">
            <v>5231.27192548518</v>
          </cell>
          <cell r="L904" t="str">
            <v>Eskom</v>
          </cell>
          <cell r="M904">
            <v>740.91477306167906</v>
          </cell>
          <cell r="N904" t="str">
            <v>yes</v>
          </cell>
        </row>
        <row r="905">
          <cell r="A905">
            <v>7195</v>
          </cell>
          <cell r="B905" t="str">
            <v>Northern: Atlantis</v>
          </cell>
          <cell r="C905">
            <v>7213.7918804806504</v>
          </cell>
          <cell r="D905">
            <v>7161</v>
          </cell>
          <cell r="E905">
            <v>5000</v>
          </cell>
          <cell r="F905">
            <v>2161</v>
          </cell>
          <cell r="G905">
            <v>104</v>
          </cell>
          <cell r="H905">
            <v>7516.2135623730956</v>
          </cell>
          <cell r="I905">
            <v>14673</v>
          </cell>
          <cell r="J905">
            <v>18108</v>
          </cell>
          <cell r="K905">
            <v>5017.0468756820201</v>
          </cell>
          <cell r="L905" t="str">
            <v>Eskom</v>
          </cell>
          <cell r="M905">
            <v>1055.44436944525</v>
          </cell>
          <cell r="N905" t="str">
            <v>yes</v>
          </cell>
        </row>
        <row r="906">
          <cell r="A906">
            <v>7251</v>
          </cell>
          <cell r="B906" t="str">
            <v>Northern: Atlantis</v>
          </cell>
          <cell r="C906">
            <v>6564.1355098302001</v>
          </cell>
          <cell r="D906">
            <v>6380</v>
          </cell>
          <cell r="E906">
            <v>4380</v>
          </cell>
          <cell r="F906">
            <v>2000</v>
          </cell>
          <cell r="G906">
            <v>24</v>
          </cell>
          <cell r="H906">
            <v>6860</v>
          </cell>
          <cell r="I906">
            <v>13222</v>
          </cell>
          <cell r="J906">
            <v>16635</v>
          </cell>
          <cell r="K906">
            <v>6191.0284581733104</v>
          </cell>
          <cell r="L906" t="str">
            <v>Eskom</v>
          </cell>
          <cell r="M906">
            <v>221.050357538784</v>
          </cell>
          <cell r="N906" t="str">
            <v>yes</v>
          </cell>
        </row>
        <row r="907">
          <cell r="A907">
            <v>7763</v>
          </cell>
          <cell r="B907" t="str">
            <v>Northern: Atlantis</v>
          </cell>
          <cell r="C907">
            <v>7494.75094492482</v>
          </cell>
          <cell r="D907">
            <v>7362</v>
          </cell>
          <cell r="E907">
            <v>5362</v>
          </cell>
          <cell r="F907">
            <v>2000</v>
          </cell>
          <cell r="G907">
            <v>21</v>
          </cell>
          <cell r="H907">
            <v>7782</v>
          </cell>
          <cell r="I907">
            <v>13399</v>
          </cell>
          <cell r="J907">
            <v>17493</v>
          </cell>
          <cell r="K907">
            <v>6011.1052864122303</v>
          </cell>
          <cell r="L907" t="str">
            <v>Eskom</v>
          </cell>
          <cell r="M907">
            <v>110.89975998924</v>
          </cell>
          <cell r="N907" t="str">
            <v>yes</v>
          </cell>
        </row>
        <row r="908">
          <cell r="A908">
            <v>7833</v>
          </cell>
          <cell r="B908" t="str">
            <v>Northern: Atlantis</v>
          </cell>
          <cell r="C908">
            <v>7015.7233001934001</v>
          </cell>
          <cell r="D908">
            <v>6256</v>
          </cell>
          <cell r="E908">
            <v>5256</v>
          </cell>
          <cell r="F908">
            <v>1000</v>
          </cell>
          <cell r="G908">
            <v>14</v>
          </cell>
          <cell r="H908">
            <v>6536</v>
          </cell>
          <cell r="I908">
            <v>14491</v>
          </cell>
          <cell r="J908">
            <v>17904</v>
          </cell>
          <cell r="K908">
            <v>7161.8056929348504</v>
          </cell>
          <cell r="L908" t="str">
            <v>Eskom</v>
          </cell>
          <cell r="M908">
            <v>1162.3013425362001</v>
          </cell>
          <cell r="N908" t="str">
            <v>yes</v>
          </cell>
        </row>
        <row r="909">
          <cell r="A909">
            <v>7467</v>
          </cell>
          <cell r="B909" t="str">
            <v>Northern: Atlantis</v>
          </cell>
          <cell r="C909">
            <v>7893.2749958375498</v>
          </cell>
          <cell r="D909">
            <v>7255</v>
          </cell>
          <cell r="E909">
            <v>5255</v>
          </cell>
          <cell r="F909">
            <v>2000</v>
          </cell>
          <cell r="G909">
            <v>24</v>
          </cell>
          <cell r="H909">
            <v>7735</v>
          </cell>
          <cell r="I909">
            <v>13950</v>
          </cell>
          <cell r="J909">
            <v>18420</v>
          </cell>
          <cell r="K909">
            <v>7006.8547992501899</v>
          </cell>
          <cell r="L909" t="str">
            <v>Eskom</v>
          </cell>
          <cell r="M909">
            <v>849.583408733498</v>
          </cell>
          <cell r="N909" t="str">
            <v>yes</v>
          </cell>
        </row>
        <row r="910">
          <cell r="A910">
            <v>7725</v>
          </cell>
          <cell r="B910" t="str">
            <v>Northern: Atlantis</v>
          </cell>
          <cell r="C910">
            <v>8796.9998804621991</v>
          </cell>
          <cell r="D910">
            <v>8255</v>
          </cell>
          <cell r="E910">
            <v>6255</v>
          </cell>
          <cell r="F910">
            <v>2000</v>
          </cell>
          <cell r="G910">
            <v>27</v>
          </cell>
          <cell r="H910">
            <v>8795</v>
          </cell>
          <cell r="I910">
            <v>13755</v>
          </cell>
          <cell r="J910">
            <v>18939</v>
          </cell>
          <cell r="K910">
            <v>6992.8940771397802</v>
          </cell>
          <cell r="L910" t="str">
            <v>Eskom</v>
          </cell>
          <cell r="M910">
            <v>418.86577095978402</v>
          </cell>
          <cell r="N910" t="str">
            <v>yes</v>
          </cell>
        </row>
        <row r="911">
          <cell r="A911">
            <v>7631</v>
          </cell>
          <cell r="B911" t="str">
            <v>Northern: Atlantis</v>
          </cell>
          <cell r="C911">
            <v>7573.1678834835902</v>
          </cell>
          <cell r="D911">
            <v>6291</v>
          </cell>
          <cell r="E911">
            <v>3291</v>
          </cell>
          <cell r="F911">
            <v>3000</v>
          </cell>
          <cell r="G911">
            <v>44</v>
          </cell>
          <cell r="H911">
            <v>6931.2135623730956</v>
          </cell>
          <cell r="I911">
            <v>15644</v>
          </cell>
          <cell r="J911">
            <v>19240</v>
          </cell>
          <cell r="K911">
            <v>8139.6614228369499</v>
          </cell>
          <cell r="L911" t="str">
            <v>Eskom</v>
          </cell>
          <cell r="M911">
            <v>2106.8898641467199</v>
          </cell>
          <cell r="N911" t="str">
            <v>yes</v>
          </cell>
        </row>
        <row r="912">
          <cell r="A912">
            <v>7556</v>
          </cell>
          <cell r="B912" t="str">
            <v>Northern: Atlantis</v>
          </cell>
          <cell r="C912">
            <v>8392.6329912885503</v>
          </cell>
          <cell r="D912">
            <v>7285</v>
          </cell>
          <cell r="E912">
            <v>4285</v>
          </cell>
          <cell r="F912">
            <v>3000</v>
          </cell>
          <cell r="G912">
            <v>37</v>
          </cell>
          <cell r="H912">
            <v>7950.2135623730956</v>
          </cell>
          <cell r="I912">
            <v>15060</v>
          </cell>
          <cell r="J912">
            <v>20243</v>
          </cell>
          <cell r="K912">
            <v>8003.6642528807597</v>
          </cell>
          <cell r="L912" t="str">
            <v>Eskom</v>
          </cell>
          <cell r="M912">
            <v>1723.5395341726701</v>
          </cell>
          <cell r="N912" t="str">
            <v>yes</v>
          </cell>
        </row>
        <row r="913">
          <cell r="A913">
            <v>7902</v>
          </cell>
          <cell r="B913" t="str">
            <v>Northern: Atlantis</v>
          </cell>
          <cell r="C913">
            <v>9247.6864816775997</v>
          </cell>
          <cell r="D913">
            <v>8281</v>
          </cell>
          <cell r="E913">
            <v>5281</v>
          </cell>
          <cell r="F913">
            <v>3000</v>
          </cell>
          <cell r="G913">
            <v>37</v>
          </cell>
          <cell r="H913">
            <v>9021</v>
          </cell>
          <cell r="I913">
            <v>14755</v>
          </cell>
          <cell r="J913">
            <v>19938</v>
          </cell>
          <cell r="K913">
            <v>7991.4451051835804</v>
          </cell>
          <cell r="L913" t="str">
            <v>Eskom</v>
          </cell>
          <cell r="M913">
            <v>1418.50221071907</v>
          </cell>
          <cell r="N913" t="str">
            <v>yes</v>
          </cell>
        </row>
      </sheetData>
      <sheetData sheetId="79"/>
      <sheetData sheetId="80"/>
      <sheetData sheetId="81">
        <row r="6">
          <cell r="B6" t="str">
            <v>None</v>
          </cell>
          <cell r="E6" t="str">
            <v>None</v>
          </cell>
          <cell r="H6" t="str">
            <v>None</v>
          </cell>
          <cell r="N6" t="str">
            <v>None</v>
          </cell>
        </row>
        <row r="7">
          <cell r="B7" t="str">
            <v>Standpipe</v>
          </cell>
          <cell r="E7" t="str">
            <v>Pit latrine</v>
          </cell>
          <cell r="H7" t="str">
            <v>Communal bins</v>
          </cell>
          <cell r="N7" t="str">
            <v>Gravel</v>
          </cell>
        </row>
        <row r="8">
          <cell r="B8" t="str">
            <v>Yard-Tap</v>
          </cell>
          <cell r="E8" t="str">
            <v>VIP</v>
          </cell>
          <cell r="H8" t="str">
            <v>85l bin/bag service (informal)</v>
          </cell>
          <cell r="N8" t="str">
            <v>Paved</v>
          </cell>
        </row>
        <row r="9">
          <cell r="B9" t="str">
            <v>In-house Semi-Pressure</v>
          </cell>
          <cell r="E9" t="str">
            <v>Septic tank</v>
          </cell>
          <cell r="H9" t="str">
            <v>240l 'blacklid' once per week</v>
          </cell>
        </row>
        <row r="10">
          <cell r="B10" t="str">
            <v>In-house full pressure</v>
          </cell>
          <cell r="E10" t="str">
            <v>Waterborne; Not in house</v>
          </cell>
          <cell r="H10" t="str">
            <v>240l 'bluelid' thrice per week</v>
          </cell>
        </row>
        <row r="11">
          <cell r="B11" t="str">
            <v>Off grid</v>
          </cell>
          <cell r="E11" t="str">
            <v>Waterborne - basic</v>
          </cell>
        </row>
        <row r="12">
          <cell r="E12" t="str">
            <v>Waterborne - full</v>
          </cell>
          <cell r="H12" t="str">
            <v>None</v>
          </cell>
        </row>
        <row r="13">
          <cell r="E13" t="str">
            <v>Off grid</v>
          </cell>
          <cell r="H13" t="str">
            <v>85l bin/bag service (informal)</v>
          </cell>
        </row>
        <row r="14">
          <cell r="H14" t="str">
            <v>240l 'blacklid' once per week</v>
          </cell>
        </row>
        <row r="15">
          <cell r="H15" t="str">
            <v>240l 'blacklid' thrice per week</v>
          </cell>
        </row>
        <row r="16">
          <cell r="B16" t="str">
            <v>0 to 20 mm</v>
          </cell>
          <cell r="E16" t="str">
            <v>None</v>
          </cell>
          <cell r="H16" t="str">
            <v>240l 'blacklid' five times per week</v>
          </cell>
        </row>
        <row r="17">
          <cell r="B17" t="str">
            <v>20 to 25 mm</v>
          </cell>
          <cell r="E17" t="str">
            <v>Septic tank</v>
          </cell>
        </row>
        <row r="18">
          <cell r="B18" t="str">
            <v>25 to 40 mm</v>
          </cell>
          <cell r="E18" t="str">
            <v>Waterborne - full</v>
          </cell>
        </row>
        <row r="19">
          <cell r="B19" t="str">
            <v>40 to 50 mm</v>
          </cell>
          <cell r="E19" t="str">
            <v>Off grid</v>
          </cell>
        </row>
        <row r="20">
          <cell r="B20" t="str">
            <v>50 to 80 mm</v>
          </cell>
        </row>
        <row r="21">
          <cell r="B21" t="str">
            <v>80 to 100 mm</v>
          </cell>
        </row>
      </sheetData>
      <sheetData sheetId="82"/>
      <sheetData sheetId="83"/>
      <sheetData sheetId="84">
        <row r="3">
          <cell r="C3">
            <v>0.04</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ow r="13">
          <cell r="C13" t="str">
            <v>Northern: Atlantis</v>
          </cell>
          <cell r="D13"/>
          <cell r="E13">
            <v>1</v>
          </cell>
          <cell r="F13">
            <v>1</v>
          </cell>
          <cell r="G13"/>
        </row>
        <row r="14">
          <cell r="C14" t="str">
            <v>Northern: Contermanskloof</v>
          </cell>
          <cell r="D14">
            <v>1</v>
          </cell>
          <cell r="E14">
            <v>1</v>
          </cell>
          <cell r="F14">
            <v>1</v>
          </cell>
          <cell r="G14">
            <v>1</v>
          </cell>
        </row>
        <row r="15">
          <cell r="C15" t="str">
            <v>Northern: Other northern</v>
          </cell>
          <cell r="D15">
            <v>1</v>
          </cell>
          <cell r="E15">
            <v>1</v>
          </cell>
          <cell r="F15">
            <v>1</v>
          </cell>
          <cell r="G15"/>
        </row>
        <row r="16">
          <cell r="C16" t="str">
            <v>Eastern: Brackenfell and Kuils River</v>
          </cell>
          <cell r="D16">
            <v>1</v>
          </cell>
          <cell r="E16">
            <v>1</v>
          </cell>
          <cell r="F16">
            <v>1</v>
          </cell>
          <cell r="G16"/>
        </row>
        <row r="17">
          <cell r="C17" t="str">
            <v>South-eastern: Sir Lowry's Village</v>
          </cell>
          <cell r="D17">
            <v>1</v>
          </cell>
          <cell r="E17">
            <v>1</v>
          </cell>
          <cell r="F17">
            <v>1</v>
          </cell>
          <cell r="G17">
            <v>1</v>
          </cell>
        </row>
        <row r="18">
          <cell r="C18" t="str">
            <v xml:space="preserve">Western: Constantia </v>
          </cell>
          <cell r="D18"/>
          <cell r="E18">
            <v>1</v>
          </cell>
          <cell r="F18">
            <v>1</v>
          </cell>
          <cell r="G18">
            <v>1</v>
          </cell>
        </row>
      </sheetData>
      <sheetData sheetId="427"/>
      <sheetData sheetId="428"/>
      <sheetData sheetId="429">
        <row r="2">
          <cell r="C2" t="e">
            <v>#N/A</v>
          </cell>
        </row>
        <row r="3">
          <cell r="C3">
            <v>60.961043756326525</v>
          </cell>
        </row>
        <row r="4">
          <cell r="C4" t="e">
            <v>#N/A</v>
          </cell>
        </row>
        <row r="11">
          <cell r="B11">
            <v>0</v>
          </cell>
          <cell r="C11">
            <v>2</v>
          </cell>
          <cell r="D11">
            <v>1</v>
          </cell>
          <cell r="E11">
            <v>1</v>
          </cell>
          <cell r="F11">
            <v>1</v>
          </cell>
          <cell r="G11">
            <v>2</v>
          </cell>
          <cell r="H11">
            <v>2</v>
          </cell>
          <cell r="I11">
            <v>2</v>
          </cell>
          <cell r="J11">
            <v>1943.913043478261</v>
          </cell>
          <cell r="K11">
            <v>773</v>
          </cell>
        </row>
        <row r="12">
          <cell r="B12">
            <v>2.0099999999999998</v>
          </cell>
          <cell r="C12">
            <v>4</v>
          </cell>
          <cell r="D12">
            <v>1</v>
          </cell>
          <cell r="E12">
            <v>1</v>
          </cell>
          <cell r="F12">
            <v>1</v>
          </cell>
          <cell r="G12">
            <v>2</v>
          </cell>
          <cell r="H12">
            <v>2</v>
          </cell>
          <cell r="I12">
            <v>2</v>
          </cell>
          <cell r="J12">
            <v>1943.913043478261</v>
          </cell>
          <cell r="K12">
            <v>773</v>
          </cell>
        </row>
        <row r="13">
          <cell r="B13">
            <v>4.01</v>
          </cell>
          <cell r="C13">
            <v>12</v>
          </cell>
          <cell r="D13">
            <v>2</v>
          </cell>
          <cell r="E13">
            <v>3</v>
          </cell>
          <cell r="F13">
            <v>4</v>
          </cell>
          <cell r="G13">
            <v>4</v>
          </cell>
          <cell r="H13">
            <v>7</v>
          </cell>
          <cell r="I13">
            <v>9</v>
          </cell>
          <cell r="J13">
            <v>530.60869565217399</v>
          </cell>
          <cell r="K13">
            <v>869</v>
          </cell>
        </row>
        <row r="14">
          <cell r="B14">
            <v>12.01</v>
          </cell>
          <cell r="C14">
            <v>100</v>
          </cell>
          <cell r="D14">
            <v>2</v>
          </cell>
          <cell r="E14">
            <v>3</v>
          </cell>
          <cell r="F14">
            <v>4</v>
          </cell>
          <cell r="G14">
            <v>0</v>
          </cell>
          <cell r="H14">
            <v>7</v>
          </cell>
          <cell r="I14">
            <v>9</v>
          </cell>
          <cell r="J14">
            <v>530.60869565217399</v>
          </cell>
          <cell r="K14">
            <v>869</v>
          </cell>
        </row>
      </sheetData>
      <sheetData sheetId="430"/>
      <sheetData sheetId="431"/>
      <sheetData sheetId="43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T INPUTS"/>
      <sheetName val="TZ details"/>
      <sheetName val="TZ details temp"/>
      <sheetName val="SCOT OUTPUTS"/>
      <sheetName val="TZ outputs temp"/>
      <sheetName val="TZ outputs"/>
      <sheetName val="FIT INPUTS"/>
      <sheetName val="Model run details"/>
      <sheetName val="Development details"/>
      <sheetName val="Land use details"/>
      <sheetName val="Service levels"/>
      <sheetName val="Development phasing"/>
      <sheetName val="Transport inputs"/>
      <sheetName val="Tariffs &amp; Subsidies (Op)"/>
      <sheetName val="Tariffs &amp; Subsidies (Cap)"/>
      <sheetName val="Cap grants"/>
      <sheetName val="Op grants"/>
      <sheetName val="DC Conversion matrices"/>
      <sheetName val="FIT OUTPUTS"/>
      <sheetName val="Dashboard"/>
      <sheetName val="Output summary tables"/>
      <sheetName val="Transport summary"/>
      <sheetName val="Output detail tables"/>
      <sheetName val="SCENARIO INPUTS"/>
      <sheetName val="Base year data"/>
      <sheetName val="Base areas"/>
      <sheetName val="Base res unit size"/>
      <sheetName val="Base floor factors"/>
      <sheetName val="Base build cost"/>
      <sheetName val="PD res unit size"/>
      <sheetName val="PD floor factors"/>
      <sheetName val="PD build cost"/>
      <sheetName val="PTOD res unit size"/>
      <sheetName val="PTOD floor factors"/>
      <sheetName val="PTOD build cost"/>
      <sheetName val="CTOD res unit size"/>
      <sheetName val="CTOD floor factors"/>
      <sheetName val="CTOD build cost"/>
      <sheetName val="PD scenario"/>
      <sheetName val="PD Scenario costs"/>
      <sheetName val="PD Future Area"/>
      <sheetName val="PTOD scenario"/>
      <sheetName val="PTOD Scenario costs"/>
      <sheetName val="PTOD Future area"/>
      <sheetName val="CTOD scenario original"/>
      <sheetName val="CTOD scenario"/>
      <sheetName val="CTOD Scenario costs"/>
      <sheetName val="CTOD Future area"/>
      <sheetName val="NEW Scenario"/>
      <sheetName val="NEW Scenario costs"/>
      <sheetName val="NEW Future area"/>
      <sheetName val="SCOT DATA"/>
      <sheetName val="Inf sett"/>
      <sheetName val="land_values"/>
      <sheetName val="FIT DATA"/>
      <sheetName val="Unit Demand"/>
      <sheetName val="Unit Cap Cost (internal)"/>
      <sheetName val="Unit Cap Cost (B&amp;C)"/>
      <sheetName val="Unit Op Cost"/>
      <sheetName val="Subsidies and finance"/>
      <sheetName val="EnvFactors"/>
      <sheetName val="SCOT ENGINES"/>
      <sheetName val="Land use conversion matrix"/>
      <sheetName val="Base year data converted"/>
      <sheetName val="PD Scenario converted"/>
      <sheetName val="PD+Base Scenario data"/>
      <sheetName val="PTOD Scenario converted"/>
      <sheetName val="PTOD+Base Scenario data"/>
      <sheetName val="CTOD Scenario converted"/>
      <sheetName val="CTOD+Base Scenario data"/>
      <sheetName val="NEW Scenario converted"/>
      <sheetName val="NEW+Base Scenario data"/>
      <sheetName val="FIT ENGINES"/>
      <sheetName val="Density"/>
      <sheetName val="Demand"/>
      <sheetName val="Development projections"/>
      <sheetName val="Equivalent units"/>
      <sheetName val="DemWater"/>
      <sheetName val="DemSan"/>
      <sheetName val="DemSWaste"/>
      <sheetName val="DemEleckWh"/>
      <sheetName val="DemEleckVA"/>
      <sheetName val="DemTripGen"/>
      <sheetName val="DemTrips"/>
      <sheetName val="DemTransp"/>
      <sheetName val="Dem Transp check"/>
      <sheetName val="DemPublicTrans Trips"/>
      <sheetName val="DemBusTrips"/>
      <sheetName val="DemRailTrips"/>
      <sheetName val="DemBRTTrips"/>
      <sheetName val="DemNMTTrips"/>
      <sheetName val="DemTaxiTrips"/>
      <sheetName val="DemPvtTrips"/>
      <sheetName val="TravelDist_Pvt"/>
      <sheetName val="Travel Dist_Bus"/>
      <sheetName val="TravelDist_Rail"/>
      <sheetName val="TravelDist_BRT"/>
      <sheetName val="TravelDist_NMT"/>
      <sheetName val="TravelDist_Taxi"/>
      <sheetName val="DC calcs"/>
      <sheetName val="CapUnitCost"/>
      <sheetName val="CapUnitCostPvt"/>
      <sheetName val="CapUnitCostPvt_Prop"/>
      <sheetName val="CapUnitCostState"/>
      <sheetName val="CapUnitCostState_Prop"/>
      <sheetName val="CapUnitCostSOE"/>
      <sheetName val="CapUnitCostSOE_Prop"/>
      <sheetName val="CapUnitCostMuni"/>
      <sheetName val="CapUnitCostMuni_Prop"/>
      <sheetName val="CapUnitRev Muni"/>
      <sheetName val="CapUnitRev SoE"/>
      <sheetName val="CapUnitCostTot"/>
      <sheetName val="CapUnitCostTot_Prop"/>
      <sheetName val="CapCost_Bus"/>
      <sheetName val="CapCost_Rail"/>
      <sheetName val="CapCost_BRT"/>
      <sheetName val="CapCost_NMT"/>
      <sheetName val="CapCost_Taxi"/>
      <sheetName val="CapUnitCost_Prop"/>
      <sheetName val="CapValue_Prop"/>
      <sheetName val="CapCostPvtWat_sched"/>
      <sheetName val="CapCostPvtSan_sched"/>
      <sheetName val="CapCostPvtWaste_sched"/>
      <sheetName val="CapCostPvtElec_sched"/>
      <sheetName val="CapCostPvtRoads_sched"/>
      <sheetName val="CapCostPvtSW_sched"/>
      <sheetName val="CapCostPvtProp_sched"/>
      <sheetName val="CapCostPvtTransp_sched"/>
      <sheetName val="CapCost schedule Pvt"/>
      <sheetName val="CapCostStateWat_sched"/>
      <sheetName val="CapCostStateSan_sched"/>
      <sheetName val="CapCostStateWaste_sched"/>
      <sheetName val="CapCostStateElec_sched"/>
      <sheetName val="CapCostStateRoads_sched"/>
      <sheetName val="CapCostStateSW_sched"/>
      <sheetName val="CapCostStateSocial_sched"/>
      <sheetName val="CapCostStatePS_sched"/>
      <sheetName val="CapCostStateProp_sched"/>
      <sheetName val="CapCostStateTransp_sched"/>
      <sheetName val="CapCost schedule State"/>
      <sheetName val="CapCostSoEElec_sched"/>
      <sheetName val="CapCostSoETransp_sched"/>
      <sheetName val="CapCost schedule SOE"/>
      <sheetName val="CapCostMuniWat_sched"/>
      <sheetName val="CapCostMuniSan_sched"/>
      <sheetName val="CapCostMuniWaste_sched"/>
      <sheetName val="CapCostMuniElec_sched"/>
      <sheetName val="CapCostMuniRoads_sched"/>
      <sheetName val="CapCostMuniSW_sched"/>
      <sheetName val="CapCostMuniPS_sched"/>
      <sheetName val="CapCostMuniProp_sched"/>
      <sheetName val="CapCostMuniTransp_sched"/>
      <sheetName val="CapCost schedule Muni"/>
      <sheetName val="CapCost schedule Tot"/>
      <sheetName val="CapRevPvtProp_sched"/>
      <sheetName val="CapRevSoEElec_sched"/>
      <sheetName val="CapRevSoETransp_sched"/>
      <sheetName val="CapRev schedule SoE"/>
      <sheetName val="CapRevMuniWat_sched"/>
      <sheetName val="CapRevMuniSan_sched"/>
      <sheetName val="CapRevMuniWaste_sched"/>
      <sheetName val="CapRevMuniElec_sched"/>
      <sheetName val="CapRevMuniRoads_sched"/>
      <sheetName val="CapRevMuniSW_sched"/>
      <sheetName val="CapRevMuniPS_sched"/>
      <sheetName val="CapRevMuniProp_sched"/>
      <sheetName val="CapRevMuniTransp_sched"/>
      <sheetName val="CapRev schedule Muni"/>
      <sheetName val="CapWat sched"/>
      <sheetName val="CapSan sched"/>
      <sheetName val="CapWaste sched"/>
      <sheetName val="CapElec sched"/>
      <sheetName val="CapRoads sched"/>
      <sheetName val="CapSW sched"/>
      <sheetName val="CapPubTpt sched"/>
      <sheetName val="CapSocial sched"/>
      <sheetName val="CapPS sched "/>
      <sheetName val="CapProp sched"/>
      <sheetName val="CapTot sched"/>
      <sheetName val="CapTot check"/>
      <sheetName val="OpUnitCost"/>
      <sheetName val="OpUnitCostPvt"/>
      <sheetName val="OpUnitCostState"/>
      <sheetName val="OpUnitCostSoE"/>
      <sheetName val="OpUnitCostMuni"/>
      <sheetName val="OpUnitRev Muni"/>
      <sheetName val="OpUnitRev SoE"/>
      <sheetName val="OpUnitCostPvt_Prop"/>
      <sheetName val="OpUnitRevPvt_Prop"/>
      <sheetName val="OpUnitCostState_Prop"/>
      <sheetName val="OpUnitCostMuni_Prop"/>
      <sheetName val="OpUnitRevMuni_Prop"/>
      <sheetName val="OpUnitCostTot_Prop"/>
      <sheetName val="OpTranspUnitCost"/>
      <sheetName val="OpPubTranspUnitCost"/>
      <sheetName val="OpCostPvtWat_sched"/>
      <sheetName val="OpCostPvtSan_sched"/>
      <sheetName val="OpCostPvtWaste_sched"/>
      <sheetName val="OpCostPvtElec_sched"/>
      <sheetName val="OpCostPvtProp_sched"/>
      <sheetName val="OpCostPvtTransp_sched"/>
      <sheetName val="OpCost schedule Pvt"/>
      <sheetName val="OpCostStateWat_sched"/>
      <sheetName val="OpCostStateSan_sched"/>
      <sheetName val="OpCostStateWaste_sched"/>
      <sheetName val="OpCostStateElec_sched"/>
      <sheetName val="OpCostStateRoads_sched"/>
      <sheetName val="OpCostStateSW_sched"/>
      <sheetName val="OpCostStateSocial_sched"/>
      <sheetName val="OpCostStatePS_sched"/>
      <sheetName val="OpCostStateProp_sched"/>
      <sheetName val="OpCostStateTransp_sched"/>
      <sheetName val="OpCost schedule State"/>
      <sheetName val="OpCostSoEWat_sched"/>
      <sheetName val="OpCostSoESan_sched"/>
      <sheetName val="OpCostSoEWaste_sched"/>
      <sheetName val="OpCostSoEElec_sched"/>
      <sheetName val="OpCostSoETransp_sched"/>
      <sheetName val="OpCost schedule SOE"/>
      <sheetName val="OpCostMuniWat_sched"/>
      <sheetName val="OpCostMuniSan_sched"/>
      <sheetName val="OpCostMuniWaste_sched"/>
      <sheetName val="OpCostMuniElec_sched"/>
      <sheetName val="OpCostMuniRoads_sched"/>
      <sheetName val="OpCostMuniSW_sched"/>
      <sheetName val="OpCostMuniPS_sched"/>
      <sheetName val="OpCostMuniProp_sched"/>
      <sheetName val="OpCostMuniTransp_sched"/>
      <sheetName val="OpCost schedule Muni"/>
      <sheetName val="OpRevPvtProp_sched"/>
      <sheetName val="OpRevSoEElec_sched"/>
      <sheetName val="OpRevSoETransp_sched"/>
      <sheetName val="OpRev schedule SOE"/>
      <sheetName val="OpRevMuniWat_sched"/>
      <sheetName val="OpRevMuniSan_sched"/>
      <sheetName val="OpRevMuniWaste_sched"/>
      <sheetName val="OpRevMuniElec_sched"/>
      <sheetName val="OpRevMuniRoads_sched"/>
      <sheetName val="OpRevMuniSW_sched"/>
      <sheetName val="OpRevMuniPS_sched"/>
      <sheetName val="OpRevMuniProp_sched"/>
      <sheetName val="OpRevMuniTransp_sched"/>
      <sheetName val="OpRev schedule Muni"/>
      <sheetName val="OpCost schedule Tot"/>
      <sheetName val="OpWat sched"/>
      <sheetName val="OpSan sched"/>
      <sheetName val="OpWaste sched"/>
      <sheetName val="OpElec sched"/>
      <sheetName val="OpRoads sched"/>
      <sheetName val="OpStormW sched"/>
      <sheetName val="OpPubTpt sched"/>
      <sheetName val="OpSocFac sched"/>
      <sheetName val="OpPS sched"/>
      <sheetName val="OpProp sched"/>
      <sheetName val="OpTot sched"/>
      <sheetName val="OpTot check"/>
      <sheetName val="TranspOpCost_schedule_Pvt"/>
      <sheetName val="TranspOpCost_schedule_State"/>
      <sheetName val="TranspOpCost_schedule SOE"/>
      <sheetName val="TranspOpCost_schedule Muni"/>
      <sheetName val="TranspOpCost_schedule_Tot"/>
      <sheetName val="OpPvtCost_sched"/>
      <sheetName val="OpBusCost_sched"/>
      <sheetName val="OpBusRev_sched"/>
      <sheetName val="OpRailCost_sched"/>
      <sheetName val="OpRailRev_sched"/>
      <sheetName val="OpBRTCost_sched"/>
      <sheetName val="OpBRTRev_sched"/>
      <sheetName val="OpNMTCost_sched"/>
      <sheetName val="OpTaxiCost_sched"/>
      <sheetName val="OpTaxiRev_sched"/>
      <sheetName val="TotWatCost sched"/>
      <sheetName val="TotSanCost sched"/>
      <sheetName val="TotWasteCost sched"/>
      <sheetName val="TotElecCost sched"/>
      <sheetName val="TotRoadsCost sched"/>
      <sheetName val="TotSWCost sched"/>
      <sheetName val="TotSocialCost sched"/>
      <sheetName val="TotPSCost sched"/>
      <sheetName val="TotTranspCost sched"/>
      <sheetName val="TotPropCost sched"/>
      <sheetName val="TotCost sched"/>
      <sheetName val="TotPvtCost sched"/>
      <sheetName val="TotStateCost sched"/>
      <sheetName val="TotSOECost sched"/>
      <sheetName val="TotSOERev sched"/>
      <sheetName val="TotSOENet sched"/>
      <sheetName val="TotMuniCost sched"/>
      <sheetName val="TotMuniRev sched"/>
      <sheetName val="TotMuniNet sched"/>
      <sheetName val="TotTot chk"/>
      <sheetName val="TranspCost Pvt per hh"/>
      <sheetName val="TravelTime sched"/>
      <sheetName val="hhTravelTime sched"/>
      <sheetName val="Travel Time Cost"/>
      <sheetName val="EI Energy by mode"/>
      <sheetName val="EI CarbEmm by mode"/>
      <sheetName val="EI Energy Tot"/>
      <sheetName val="EI CarbEmm Tot"/>
      <sheetName val=" EI CarbTax Tot"/>
      <sheetName val=" NPVCost by sector"/>
      <sheetName val=" NPVCapCost by sector"/>
      <sheetName val=" NPVOpCost by sector"/>
      <sheetName val="NPVTotCost by actor"/>
      <sheetName val="NPVTotRev by actor"/>
      <sheetName val="NPVTotNet by actor"/>
      <sheetName val="NPVCapCost by actor"/>
      <sheetName val="NPVCapRev by actor"/>
      <sheetName val="NPVCapNet by actor"/>
      <sheetName val="NPVCapCostWat by actor"/>
      <sheetName val="NPVCapRevWat by actor"/>
      <sheetName val="NPVCapCostSan by actor"/>
      <sheetName val="NPVCapRevSan by actor"/>
      <sheetName val="NPVCapCostWaste by actor"/>
      <sheetName val="NPVCapRevWaste by actor"/>
      <sheetName val="NPVCapCostElec by actor"/>
      <sheetName val="NPVCapRevElec by actor"/>
      <sheetName val="NPVCapCostRoads by actor"/>
      <sheetName val="NPVCapRevRoads by actor"/>
      <sheetName val="NPVCapCostSW by actor"/>
      <sheetName val="NPVCapRevSW by actor"/>
      <sheetName val="NPVCapCostPS by actor"/>
      <sheetName val="NPVCapRevPS by actor"/>
      <sheetName val="NPVCapCostTransp by actor"/>
      <sheetName val="NPVCapRevTransp by actor"/>
      <sheetName val="NPVCapCostProp by actor"/>
      <sheetName val="NPVCapRevProp by actor"/>
      <sheetName val="NPVOpCost by actor"/>
      <sheetName val="NPVOpRev by actor"/>
      <sheetName val="NPVOpNet by actor"/>
      <sheetName val="NPVOpCostWat by actor"/>
      <sheetName val="NPVOpRevWat by actor"/>
      <sheetName val="NPVOpCostSan by actor"/>
      <sheetName val="NPVOpSanWat by actor"/>
      <sheetName val="NPVOpCostWaste by actor"/>
      <sheetName val="NPVOpRevWaste by actor"/>
      <sheetName val="NPVOpCostElec by actor"/>
      <sheetName val="NPVOpRevElec by actor"/>
      <sheetName val="NPVOpCostRoads by actor"/>
      <sheetName val="NPVOpRevRoads by actor"/>
      <sheetName val="NPVOpCostSW by actor"/>
      <sheetName val="NPVOpRevSW by actor"/>
      <sheetName val="NPVOpCostPS by actor"/>
      <sheetName val="NPVOpRevPS by actor"/>
      <sheetName val="NPVOpCostTransp by actor"/>
      <sheetName val="NPVOpRevTransp by actor"/>
      <sheetName val="NPVOpCostProp by actor"/>
      <sheetName val="NPVOpRevProp by actor"/>
      <sheetName val="NPVCost by type"/>
      <sheetName val="Emp costs"/>
      <sheetName val="GVA multipliers"/>
      <sheetName val="GVACapTot sched by sector"/>
      <sheetName val="GVACapTot sched"/>
      <sheetName val="GVAOpTot sched by sector"/>
      <sheetName val="GVAOpTot sched"/>
      <sheetName val="GVATotal"/>
      <sheetName val="NPV GVA"/>
      <sheetName val="EmpCapTot sched"/>
      <sheetName val="EmpOpTot sched"/>
      <sheetName val="EmpTotTot sched"/>
      <sheetName val="Water Categ Split"/>
      <sheetName val="Sanitation Categ Split"/>
      <sheetName val="Solid waste cost summary"/>
      <sheetName val="Electrical Interval Costs"/>
      <sheetName val="Transport PD_Cost Summary"/>
      <sheetName val="Transport PTOD_Cost Summary"/>
      <sheetName val="Transport CTOD_Cost Summary"/>
      <sheetName val="Transport new FAs"/>
      <sheetName val="PD"/>
      <sheetName val="PTOD"/>
      <sheetName val="CTOD"/>
      <sheetName val="Backlogs"/>
      <sheetName val="PD_Converted for SCOT"/>
      <sheetName val="PTOD_Converted for SCOT"/>
      <sheetName val="CTOD_Converted for SCOT"/>
      <sheetName val="AECOM trip length"/>
    </sheetNames>
    <sheetDataSet>
      <sheetData sheetId="0"/>
      <sheetData sheetId="1"/>
      <sheetData sheetId="2"/>
      <sheetData sheetId="3"/>
      <sheetData sheetId="4"/>
      <sheetData sheetId="5"/>
      <sheetData sheetId="6"/>
      <sheetData sheetId="7">
        <row r="3">
          <cell r="D3">
            <v>2014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D data"/>
      <sheetName val="Assumptions"/>
      <sheetName val="Charts"/>
      <sheetName val="Property trend data"/>
      <sheetName val="Consolidated chart"/>
      <sheetName val="Demand module"/>
      <sheetName val="Elasticity module"/>
      <sheetName val="Rental adjustment module"/>
      <sheetName val="Development module"/>
      <sheetName val="Depreciation module"/>
      <sheetName val="DevMod2"/>
      <sheetName val="DepMod2"/>
      <sheetName val="Flow"/>
      <sheetName val="Stock 2"/>
      <sheetName val="Stock flow module"/>
      <sheetName val="Grade B"/>
      <sheetName val="Grade A"/>
      <sheetName val="Grade C"/>
      <sheetName val="CBD Demand"/>
      <sheetName val="CBD Forecast"/>
      <sheetName val="Model architecture"/>
      <sheetName val="Mega trends"/>
      <sheetName val="Mega trends assumptions"/>
      <sheetName val="CCT 2020 LUM Model"/>
      <sheetName val="Equations"/>
      <sheetName val="Equations 2"/>
      <sheetName val="forecast _ output"/>
      <sheetName val="forecast _ op cost"/>
      <sheetName val="forecast_op cost2"/>
      <sheetName val="Inflation"/>
      <sheetName val="CT FIRE Employment"/>
      <sheetName val="CT FIRE Output"/>
      <sheetName val="Toy model"/>
    </sheetNames>
    <sheetDataSet>
      <sheetData sheetId="0"/>
      <sheetData sheetId="1"/>
      <sheetData sheetId="2"/>
      <sheetData sheetId="3">
        <row r="47">
          <cell r="B47">
            <v>9.8750000000000004E-2</v>
          </cell>
          <cell r="C47">
            <v>0.15237499999999998</v>
          </cell>
          <cell r="D47">
            <v>0.15072500000000003</v>
          </cell>
          <cell r="E47">
            <v>0.14299999999999999</v>
          </cell>
          <cell r="F47">
            <v>0.11200000000000002</v>
          </cell>
          <cell r="G47">
            <v>8.1149999999999986E-2</v>
          </cell>
          <cell r="H47">
            <v>6.4574999999999994E-2</v>
          </cell>
          <cell r="I47">
            <v>6.1575000000000005E-2</v>
          </cell>
          <cell r="J47">
            <v>4.7624999999999994E-2</v>
          </cell>
          <cell r="K47">
            <v>7.6149999999999995E-2</v>
          </cell>
          <cell r="L47">
            <v>9.35E-2</v>
          </cell>
          <cell r="M47">
            <v>0.10247499999999998</v>
          </cell>
          <cell r="N47">
            <v>0.122975</v>
          </cell>
          <cell r="O47">
            <v>0.14432499999999998</v>
          </cell>
          <cell r="P47">
            <v>0.13855000000000001</v>
          </cell>
          <cell r="Q47">
            <v>0.117675</v>
          </cell>
          <cell r="R47">
            <v>0.10094999999999998</v>
          </cell>
          <cell r="S47">
            <v>0.1076</v>
          </cell>
          <cell r="T47">
            <v>0.11047499999999999</v>
          </cell>
          <cell r="U47">
            <v>0.11107500000000002</v>
          </cell>
          <cell r="V47">
            <v>0.13197500000000001</v>
          </cell>
          <cell r="W47">
            <v>0.15897500000000001</v>
          </cell>
        </row>
        <row r="60">
          <cell r="B60">
            <v>159.00777469019337</v>
          </cell>
          <cell r="C60">
            <v>161.34148242295416</v>
          </cell>
          <cell r="D60">
            <v>157.47896406851743</v>
          </cell>
          <cell r="E60">
            <v>153.24066145352757</v>
          </cell>
          <cell r="F60"/>
          <cell r="G60"/>
          <cell r="H60"/>
          <cell r="I60"/>
          <cell r="J60"/>
          <cell r="K60">
            <v>244.36650508519344</v>
          </cell>
          <cell r="L60">
            <v>209.01836983868975</v>
          </cell>
          <cell r="M60">
            <v>210.97308089772403</v>
          </cell>
          <cell r="N60">
            <v>201.9231535684506</v>
          </cell>
          <cell r="O60">
            <v>197.01162889907275</v>
          </cell>
          <cell r="P60">
            <v>223.01403058337527</v>
          </cell>
          <cell r="Q60">
            <v>216.78799478640587</v>
          </cell>
          <cell r="R60">
            <v>203.8270256154056</v>
          </cell>
          <cell r="S60">
            <v>214.29418219343844</v>
          </cell>
          <cell r="T60">
            <v>213.7231186680709</v>
          </cell>
          <cell r="U60">
            <v>214.29238925498098</v>
          </cell>
          <cell r="V60">
            <v>205.5124352363934</v>
          </cell>
          <cell r="W60">
            <v>173.53297499999999</v>
          </cell>
          <cell r="X60">
            <v>127.66800000000003</v>
          </cell>
        </row>
        <row r="61">
          <cell r="B61">
            <v>143.34866891210174</v>
          </cell>
          <cell r="C61">
            <v>141.71750047391902</v>
          </cell>
          <cell r="D61">
            <v>141.21070238909147</v>
          </cell>
          <cell r="E61">
            <v>137.00738155744673</v>
          </cell>
          <cell r="F61">
            <v>133.67982088848331</v>
          </cell>
          <cell r="G61">
            <v>149.7754099601774</v>
          </cell>
          <cell r="H61">
            <v>157.71769400898887</v>
          </cell>
          <cell r="I61">
            <v>181.50976515081229</v>
          </cell>
          <cell r="J61">
            <v>197.43262588326945</v>
          </cell>
          <cell r="K61">
            <v>188.00252387267199</v>
          </cell>
          <cell r="L61">
            <v>164.50615920699414</v>
          </cell>
          <cell r="M61">
            <v>166.65717374038567</v>
          </cell>
          <cell r="N61">
            <v>161.50632478873231</v>
          </cell>
          <cell r="O61">
            <v>156.50277698603853</v>
          </cell>
          <cell r="P61">
            <v>161.79840115465993</v>
          </cell>
          <cell r="Q61">
            <v>168.53289439719006</v>
          </cell>
          <cell r="R61">
            <v>177.37110963756928</v>
          </cell>
          <cell r="S61">
            <v>173.36593522283763</v>
          </cell>
          <cell r="T61">
            <v>176.06349405817059</v>
          </cell>
          <cell r="U61">
            <v>173.96168113807269</v>
          </cell>
          <cell r="V61">
            <v>164.92711843347476</v>
          </cell>
          <cell r="W61">
            <v>150.691205</v>
          </cell>
          <cell r="X61">
            <v>95.702944444444455</v>
          </cell>
        </row>
        <row r="62">
          <cell r="B62">
            <v>113.06728227598687</v>
          </cell>
          <cell r="C62">
            <v>115.6450700953835</v>
          </cell>
          <cell r="D62">
            <v>108.18120140359022</v>
          </cell>
          <cell r="E62">
            <v>113.28903385103889</v>
          </cell>
          <cell r="F62">
            <v>98.567566234080843</v>
          </cell>
          <cell r="G62">
            <v>111.57037639751449</v>
          </cell>
          <cell r="H62">
            <v>121.47578386656205</v>
          </cell>
          <cell r="I62">
            <v>143.27396976296828</v>
          </cell>
          <cell r="J62">
            <v>158.0558062090889</v>
          </cell>
          <cell r="K62">
            <v>151.64272349227312</v>
          </cell>
          <cell r="L62">
            <v>127.71264649673684</v>
          </cell>
          <cell r="M62">
            <v>129.99987842385511</v>
          </cell>
          <cell r="N62">
            <v>120.19372930028163</v>
          </cell>
          <cell r="O62">
            <v>114.92019646808053</v>
          </cell>
          <cell r="P62">
            <v>122.42756761108311</v>
          </cell>
          <cell r="Q62">
            <v>138.67907228972848</v>
          </cell>
          <cell r="R62">
            <v>127.42766473249162</v>
          </cell>
          <cell r="S62">
            <v>125.44460867831272</v>
          </cell>
          <cell r="T62">
            <v>137.43625929514701</v>
          </cell>
          <cell r="U62">
            <v>131.5945562803318</v>
          </cell>
          <cell r="V62">
            <v>123.68715575161936</v>
          </cell>
          <cell r="W62">
            <v>111.31267</v>
          </cell>
          <cell r="X62">
            <v>73.237666666666655</v>
          </cell>
        </row>
        <row r="63">
          <cell r="B63">
            <v>81.665209880680422</v>
          </cell>
          <cell r="C63">
            <v>86.333940870381753</v>
          </cell>
          <cell r="D63">
            <v>75.124312772164046</v>
          </cell>
          <cell r="E63">
            <v>69.879392464831909</v>
          </cell>
          <cell r="F63">
            <v>63.265963391451102</v>
          </cell>
          <cell r="G63">
            <v>72.441796327956268</v>
          </cell>
          <cell r="H63">
            <v>97.14326429928839</v>
          </cell>
          <cell r="I63">
            <v>101.29488887575236</v>
          </cell>
          <cell r="J63">
            <v>115.16415004789744</v>
          </cell>
          <cell r="K63">
            <v>105.60504172236162</v>
          </cell>
          <cell r="L63">
            <v>103.38363545622458</v>
          </cell>
          <cell r="M63">
            <v>96.816413836626779</v>
          </cell>
          <cell r="N63">
            <v>99.070972394366152</v>
          </cell>
          <cell r="O63">
            <v>93.383152887136291</v>
          </cell>
          <cell r="P63">
            <v>91.542909420654894</v>
          </cell>
          <cell r="Q63">
            <v>95.640739510157573</v>
          </cell>
          <cell r="R63">
            <v>92.512511218094303</v>
          </cell>
          <cell r="S63">
            <v>104.10322833574776</v>
          </cell>
          <cell r="T63">
            <v>109.85936993113503</v>
          </cell>
          <cell r="U63">
            <v>107.52109980153499</v>
          </cell>
          <cell r="V63">
            <v>100.49632549028365</v>
          </cell>
          <cell r="W63">
            <v>90.156814999999995</v>
          </cell>
          <cell r="X63">
            <v>55.580888888888893</v>
          </cell>
        </row>
      </sheetData>
      <sheetData sheetId="4"/>
      <sheetData sheetId="5"/>
      <sheetData sheetId="6"/>
      <sheetData sheetId="7"/>
      <sheetData sheetId="8"/>
      <sheetData sheetId="9"/>
      <sheetData sheetId="10"/>
      <sheetData sheetId="11">
        <row r="28">
          <cell r="AB28">
            <v>0.03</v>
          </cell>
          <cell r="AC28">
            <v>0.02</v>
          </cell>
          <cell r="AD28">
            <v>0.02</v>
          </cell>
        </row>
        <row r="29">
          <cell r="AB29">
            <v>0.08</v>
          </cell>
          <cell r="AC29">
            <v>7.0000000000000007E-2</v>
          </cell>
          <cell r="AD29">
            <v>0.06</v>
          </cell>
        </row>
        <row r="30">
          <cell r="AB30">
            <v>-5</v>
          </cell>
          <cell r="AC30">
            <v>-5</v>
          </cell>
          <cell r="AD30">
            <v>-5</v>
          </cell>
        </row>
        <row r="31">
          <cell r="AB31">
            <v>20</v>
          </cell>
          <cell r="AC31">
            <v>25</v>
          </cell>
          <cell r="AD31">
            <v>25</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Instructions"/>
      <sheetName val="0. LAND USE DATA"/>
      <sheetName val="MaxDev_SQM"/>
      <sheetName val="Base year data"/>
      <sheetName val="Base year data converted"/>
      <sheetName val="PD scenario"/>
      <sheetName val="PD Scenario converted"/>
      <sheetName val="PD Scenario costs"/>
      <sheetName val="PTOD scenario"/>
      <sheetName val="PTOD Scenario converted"/>
      <sheetName val="PTOD Scenario costs"/>
      <sheetName val="CTOD scenario"/>
      <sheetName val="CTOD Scenario converted"/>
      <sheetName val="NEW Scenario"/>
      <sheetName val="NEW Scenario converted"/>
      <sheetName val="1. INPUTS"/>
      <sheetName val="Model run details"/>
      <sheetName val="TZ details"/>
      <sheetName val="TZ details temp"/>
      <sheetName val="Development details"/>
      <sheetName val="Land use details"/>
      <sheetName val="Service levels"/>
      <sheetName val="Development phasing"/>
      <sheetName val="Land use conversion matrix"/>
      <sheetName val="Transport inputs"/>
      <sheetName val="Tariffs &amp; Subsidies (Op)"/>
      <sheetName val="Tariffs &amp; Subsidies (Cap)"/>
      <sheetName val="Capacity"/>
      <sheetName val="Cap grants"/>
      <sheetName val="Op grants"/>
      <sheetName val="DC Conversion matrices"/>
      <sheetName val="DC calcs"/>
      <sheetName val="2. OUTPUTS"/>
      <sheetName val="TZ outputs"/>
      <sheetName val="TZ outputs temp"/>
      <sheetName val="Dashboard"/>
      <sheetName val="Output summary tables"/>
      <sheetName val="Transport summary"/>
      <sheetName val="Output detail tables"/>
      <sheetName val="3. DEFAULTS"/>
      <sheetName val="Unit Demand"/>
      <sheetName val="Unit Cap Cost (internal)"/>
      <sheetName val="Unit Cap Cost (B&amp;C)"/>
      <sheetName val="Unit Op Cost"/>
      <sheetName val="Subsidies and finance"/>
      <sheetName val="EnvFactors"/>
      <sheetName val="Apportionment"/>
      <sheetName val="4. ENGINES"/>
      <sheetName val="Demand"/>
      <sheetName val="Development projections"/>
      <sheetName val="AppWater"/>
      <sheetName val="AppSan"/>
      <sheetName val="AppWaste"/>
      <sheetName val="AppElec"/>
      <sheetName val="AppRoads"/>
      <sheetName val="AppTransp"/>
      <sheetName val="AppPS"/>
      <sheetName val="AppProp"/>
      <sheetName val=" DemWater"/>
      <sheetName val=" DemSan"/>
      <sheetName val="DemSWaste"/>
      <sheetName val=" DemEleckWh"/>
      <sheetName val=" DemEleckVA"/>
      <sheetName val="Total transport demand"/>
      <sheetName val="DemTransp"/>
      <sheetName val="DemTrips"/>
      <sheetName val="DemPublicTrans Trips"/>
      <sheetName val="DemBusTrips"/>
      <sheetName val="DemRailTrips"/>
      <sheetName val="DemBRTTrips"/>
      <sheetName val="DemNMTTrips"/>
      <sheetName val="DemTaxiTrips"/>
      <sheetName val="DemPvtTrips"/>
      <sheetName val="TravelDist_Pvt"/>
      <sheetName val="Travel Dist_Bus"/>
      <sheetName val="TravelDist_Rail"/>
      <sheetName val="TravelDist_BRT"/>
      <sheetName val="TravelDist_NMT"/>
      <sheetName val="TravelDist_Taxi"/>
      <sheetName val="CapCost"/>
      <sheetName val="CapUnitCostPvt"/>
      <sheetName val="CapUnitCostPvt_Prop"/>
      <sheetName val="CapUnitCostState"/>
      <sheetName val="CapUnitCostState_Prop"/>
      <sheetName val="CapUnitCostSOE"/>
      <sheetName val="CapUnitCostSOE_Prop"/>
      <sheetName val="CapUnitCostMuni"/>
      <sheetName val="CapUnitCostMuni_Prop"/>
      <sheetName val="CapUnitCostTot"/>
      <sheetName val="CapUnitCostTot_Prop"/>
      <sheetName val="CapCost_Bus"/>
      <sheetName val="CapCost_Rail"/>
      <sheetName val="CapCost_BRT"/>
      <sheetName val="CapCost_NMT"/>
      <sheetName val="CapCost_Taxi"/>
      <sheetName val="OpCost"/>
      <sheetName val="OpRev"/>
      <sheetName val="CapUnitCost_Prop"/>
      <sheetName val="CapValue_Prop"/>
      <sheetName val="OpUnitCostPvt"/>
      <sheetName val="OpUnitCostPvt_Prop"/>
      <sheetName val="OpUnitCostState"/>
      <sheetName val="OpUnitCostState_Prop"/>
      <sheetName val="OpUnitCostSOE"/>
      <sheetName val="OpUnitCostSOE_Prop"/>
      <sheetName val="OpUnitCostMuni"/>
      <sheetName val="OpUnitCostMuni_Prop"/>
      <sheetName val="OpUnitCostTot"/>
      <sheetName val="OpUnitCostTot_Prop"/>
      <sheetName val="CapCost schedule Pvt"/>
      <sheetName val="CapCost schedule State"/>
      <sheetName val="CapCost schedule SOE"/>
      <sheetName val="CapCost schedule Muni"/>
      <sheetName val="CapCost schedule Tot"/>
      <sheetName val="CapWat sched"/>
      <sheetName val="CapSan sched"/>
      <sheetName val="CapSWaste sched"/>
      <sheetName val="CapElec sched"/>
      <sheetName val="CapRoads sched"/>
      <sheetName val="CapPubTpt sched"/>
      <sheetName val="CapSocFac sched"/>
      <sheetName val="CapProp sched"/>
      <sheetName val="CapTot sched"/>
      <sheetName val="CapTot check"/>
      <sheetName val="OpCost schedule Pvt"/>
      <sheetName val="OpCost schedule Muni"/>
      <sheetName val="OpCost schedule SOE"/>
      <sheetName val="OpCost schedule State"/>
      <sheetName val="OpCost schedule Tot"/>
      <sheetName val="OpWat sched"/>
      <sheetName val="OpSan sched"/>
      <sheetName val="OpWaste sched"/>
      <sheetName val="OpElec sched"/>
      <sheetName val="OpRoads sched"/>
      <sheetName val="OpPubTpt sched"/>
      <sheetName val="OpSocFac sched"/>
      <sheetName val="OpProp sched"/>
      <sheetName val="OpTot sched"/>
      <sheetName val="OpTot check"/>
      <sheetName val="TranspOpCost_schedule_Pvt"/>
      <sheetName val="TranspOpCost_schedule_State"/>
      <sheetName val="TranspOpCost_schedule SOE"/>
      <sheetName val="TranspOpCost_schedule Muni"/>
      <sheetName val="TranspOpCost_schedule_Tot"/>
      <sheetName val="OpPvt sched"/>
      <sheetName val="OpBus_sched"/>
      <sheetName val="OpRail_sched"/>
      <sheetName val="OpBRT_sched"/>
      <sheetName val="OpNMT_sched"/>
      <sheetName val="OpTaxi_sched"/>
      <sheetName val="TotTot sched"/>
      <sheetName val="TotPvt sched"/>
      <sheetName val="TotState sched"/>
      <sheetName val="TotSOE sched"/>
      <sheetName val="TotMuni sched"/>
      <sheetName val="TotTot chk"/>
      <sheetName val="TranspCost Pvt per hh"/>
      <sheetName val="TravelTime sched"/>
      <sheetName val="hhTravelTime sched"/>
      <sheetName val="Travel Time Cost"/>
      <sheetName val="EI CarbEmm by mode"/>
      <sheetName val="EI CarbEmm Tot"/>
      <sheetName val=" EI CarbTax Tot"/>
      <sheetName val=" NPVCost by sector"/>
      <sheetName val=" NPVCapCost by sector"/>
      <sheetName val=" NPVOpCost by sector"/>
      <sheetName val="NPVCost by actor"/>
      <sheetName val="NPVCapCost by actor"/>
      <sheetName val="NPVOpCost by actor"/>
      <sheetName val="NPVCost by type"/>
      <sheetName val="Emp costs"/>
      <sheetName val="GVA multipliers"/>
      <sheetName val="GVACapTot sched by sector"/>
      <sheetName val="GVACapTot sched"/>
      <sheetName val="GVAOpTot sched by sector"/>
      <sheetName val="GVAOpTot sched"/>
      <sheetName val="GVATotal"/>
      <sheetName val="NPV GVA"/>
      <sheetName val="EmpCapTot sched"/>
      <sheetName val="EmpOpTot sched"/>
      <sheetName val="EmpTotTot sch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B3" t="str">
            <v>PD</v>
          </cell>
        </row>
      </sheetData>
      <sheetData sheetId="19" refreshError="1"/>
      <sheetData sheetId="20" refreshError="1"/>
      <sheetData sheetId="21" refreshError="1"/>
      <sheetData sheetId="22" refreshError="1"/>
      <sheetData sheetId="23" refreshError="1">
        <row r="5">
          <cell r="C5">
            <v>5.9883990779731569E-2</v>
          </cell>
          <cell r="D5">
            <v>5.0000000129921264E-2</v>
          </cell>
        </row>
        <row r="6">
          <cell r="C6">
            <v>5.9883990779731569E-2</v>
          </cell>
          <cell r="D6">
            <v>5.0000000129921264E-2</v>
          </cell>
        </row>
        <row r="7">
          <cell r="C7">
            <v>5.9883990779731569E-2</v>
          </cell>
          <cell r="D7">
            <v>5.0000000129921264E-2</v>
          </cell>
        </row>
        <row r="8">
          <cell r="C8">
            <v>5.9883990779731569E-2</v>
          </cell>
          <cell r="D8">
            <v>5.0000000129921264E-2</v>
          </cell>
        </row>
        <row r="9">
          <cell r="C9">
            <v>5.9883990779731569E-2</v>
          </cell>
          <cell r="D9">
            <v>5.0000000129921264E-2</v>
          </cell>
        </row>
        <row r="10">
          <cell r="C10">
            <v>4.8187049939645406E-2</v>
          </cell>
          <cell r="D10">
            <v>5.0000000129921264E-2</v>
          </cell>
        </row>
        <row r="11">
          <cell r="C11">
            <v>4.8187049939645406E-2</v>
          </cell>
          <cell r="D11">
            <v>5.0000000129921264E-2</v>
          </cell>
        </row>
        <row r="12">
          <cell r="C12">
            <v>4.8187049939645406E-2</v>
          </cell>
          <cell r="D12">
            <v>5.0000000129921264E-2</v>
          </cell>
        </row>
        <row r="13">
          <cell r="C13">
            <v>4.8187049939645406E-2</v>
          </cell>
          <cell r="D13">
            <v>5.0000000129921264E-2</v>
          </cell>
        </row>
        <row r="14">
          <cell r="C14">
            <v>4.8187049939645406E-2</v>
          </cell>
          <cell r="D14">
            <v>5.0000000129921264E-2</v>
          </cell>
        </row>
        <row r="15">
          <cell r="C15">
            <v>1.0112951313798923E-2</v>
          </cell>
          <cell r="D15">
            <v>5.0000000129921264E-2</v>
          </cell>
        </row>
        <row r="16">
          <cell r="C16">
            <v>1.0112951313798923E-2</v>
          </cell>
          <cell r="D16">
            <v>5.0000000129921264E-2</v>
          </cell>
        </row>
        <row r="17">
          <cell r="C17">
            <v>1.0112951313798923E-2</v>
          </cell>
          <cell r="D17">
            <v>5.0000000129921264E-2</v>
          </cell>
        </row>
        <row r="18">
          <cell r="C18">
            <v>1.0112951313798923E-2</v>
          </cell>
          <cell r="D18">
            <v>5.0000000129921264E-2</v>
          </cell>
        </row>
        <row r="19">
          <cell r="C19">
            <v>1.0112951313798923E-2</v>
          </cell>
          <cell r="D19">
            <v>5.0000000129921264E-2</v>
          </cell>
        </row>
        <row r="20">
          <cell r="C20">
            <v>8.1816007966824075E-2</v>
          </cell>
          <cell r="D20">
            <v>5.0000000129921264E-2</v>
          </cell>
        </row>
        <row r="21">
          <cell r="C21">
            <v>8.1816007966824075E-2</v>
          </cell>
          <cell r="D21">
            <v>5.0000000129921264E-2</v>
          </cell>
        </row>
        <row r="22">
          <cell r="C22">
            <v>8.1816007966824075E-2</v>
          </cell>
          <cell r="D22">
            <v>5.0000000129921264E-2</v>
          </cell>
        </row>
        <row r="23">
          <cell r="C23">
            <v>8.1816007966824075E-2</v>
          </cell>
          <cell r="D23">
            <v>5.0000000129921264E-2</v>
          </cell>
        </row>
        <row r="24">
          <cell r="C24">
            <v>8.1816007966824075E-2</v>
          </cell>
          <cell r="D24">
            <v>5.0000000129921264E-2</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row r="6">
          <cell r="B6" t="str">
            <v>None</v>
          </cell>
          <cell r="E6" t="str">
            <v>None</v>
          </cell>
          <cell r="H6" t="str">
            <v>None</v>
          </cell>
          <cell r="N6" t="str">
            <v>None</v>
          </cell>
        </row>
        <row r="7">
          <cell r="B7" t="str">
            <v>Standpipe</v>
          </cell>
          <cell r="E7" t="str">
            <v>Pit latrine</v>
          </cell>
          <cell r="H7" t="str">
            <v>Communal bins</v>
          </cell>
          <cell r="N7" t="str">
            <v>Gravel</v>
          </cell>
        </row>
        <row r="8">
          <cell r="B8" t="str">
            <v>Yard-Tap</v>
          </cell>
          <cell r="E8" t="str">
            <v>VIP</v>
          </cell>
          <cell r="H8" t="str">
            <v>85l bin/bag service (informal)</v>
          </cell>
          <cell r="N8" t="str">
            <v>Paved</v>
          </cell>
        </row>
        <row r="9">
          <cell r="B9" t="str">
            <v>In-house Semi-Pressure</v>
          </cell>
          <cell r="E9" t="str">
            <v>Septic tank</v>
          </cell>
          <cell r="H9" t="str">
            <v>240l 'blacklid' once per week</v>
          </cell>
        </row>
        <row r="10">
          <cell r="B10" t="str">
            <v>In-house full pressure</v>
          </cell>
          <cell r="E10" t="str">
            <v>Waterborne; Not in house</v>
          </cell>
          <cell r="H10" t="str">
            <v>240l 'bluelid' thrice per week</v>
          </cell>
        </row>
        <row r="11">
          <cell r="B11" t="str">
            <v>Off grid</v>
          </cell>
          <cell r="E11" t="str">
            <v>Waterborne - basic</v>
          </cell>
        </row>
        <row r="12">
          <cell r="E12" t="str">
            <v>Waterborne - full</v>
          </cell>
          <cell r="H12" t="str">
            <v>None</v>
          </cell>
        </row>
        <row r="13">
          <cell r="E13" t="str">
            <v>Off grid</v>
          </cell>
          <cell r="H13" t="str">
            <v>85l bin/bag service (informal)</v>
          </cell>
        </row>
        <row r="14">
          <cell r="H14" t="str">
            <v>240l 'blacklid' once per week</v>
          </cell>
        </row>
        <row r="15">
          <cell r="H15" t="str">
            <v>240l 'blacklid' thrice per week</v>
          </cell>
        </row>
        <row r="16">
          <cell r="B16" t="str">
            <v>0 to 20 mm</v>
          </cell>
          <cell r="E16" t="str">
            <v>None</v>
          </cell>
          <cell r="H16" t="str">
            <v>240l 'blacklid' five times per week</v>
          </cell>
        </row>
        <row r="17">
          <cell r="B17" t="str">
            <v>20 to 25 mm</v>
          </cell>
          <cell r="E17" t="str">
            <v>Septic tank</v>
          </cell>
        </row>
        <row r="18">
          <cell r="B18" t="str">
            <v>25 to 40 mm</v>
          </cell>
          <cell r="E18" t="str">
            <v>Waterborne - full</v>
          </cell>
        </row>
        <row r="19">
          <cell r="B19" t="str">
            <v>40 to 50 mm</v>
          </cell>
          <cell r="E19" t="str">
            <v>Off grid</v>
          </cell>
        </row>
        <row r="20">
          <cell r="B20" t="str">
            <v>50 to 80 mm</v>
          </cell>
        </row>
        <row r="21">
          <cell r="B21" t="str">
            <v>80 to 100 mm</v>
          </cell>
        </row>
      </sheetData>
      <sheetData sheetId="43" refreshError="1"/>
      <sheetData sheetId="44" refreshError="1"/>
      <sheetData sheetId="45" refreshError="1">
        <row r="3">
          <cell r="C3">
            <v>0.03</v>
          </cell>
        </row>
      </sheetData>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report_light_veh"/>
      <sheetName val="report_heavy_veh"/>
      <sheetName val="ref_veh"/>
      <sheetName val="damage_cost"/>
      <sheetName val="EF_NOx"/>
      <sheetName val="EF_NMVOC"/>
      <sheetName val="EF_PMe"/>
      <sheetName val="EF_PMne"/>
      <sheetName val="EF_SO2"/>
    </sheetNames>
    <sheetDataSet>
      <sheetData sheetId="0">
        <row r="9">
          <cell r="H9" t="str">
            <v>EU-28</v>
          </cell>
        </row>
        <row r="10">
          <cell r="H10" t="str">
            <v>AT</v>
          </cell>
        </row>
        <row r="11">
          <cell r="H11" t="str">
            <v>BE</v>
          </cell>
        </row>
        <row r="12">
          <cell r="H12" t="str">
            <v>BG</v>
          </cell>
        </row>
        <row r="13">
          <cell r="H13" t="str">
            <v>HR</v>
          </cell>
        </row>
        <row r="14">
          <cell r="H14" t="str">
            <v>CY</v>
          </cell>
        </row>
        <row r="15">
          <cell r="H15" t="str">
            <v>CZ</v>
          </cell>
        </row>
        <row r="16">
          <cell r="H16" t="str">
            <v>DK</v>
          </cell>
        </row>
        <row r="17">
          <cell r="H17" t="str">
            <v>EE</v>
          </cell>
        </row>
        <row r="18">
          <cell r="H18" t="str">
            <v>FI</v>
          </cell>
        </row>
        <row r="19">
          <cell r="H19" t="str">
            <v>FR</v>
          </cell>
        </row>
        <row r="20">
          <cell r="H20" t="str">
            <v>DE</v>
          </cell>
        </row>
        <row r="21">
          <cell r="H21" t="str">
            <v>EL</v>
          </cell>
        </row>
        <row r="22">
          <cell r="H22" t="str">
            <v>HU</v>
          </cell>
        </row>
        <row r="23">
          <cell r="H23" t="str">
            <v>IE</v>
          </cell>
        </row>
        <row r="24">
          <cell r="H24" t="str">
            <v>IT</v>
          </cell>
        </row>
        <row r="25">
          <cell r="H25" t="str">
            <v>LV</v>
          </cell>
        </row>
        <row r="26">
          <cell r="H26" t="str">
            <v>LT</v>
          </cell>
        </row>
        <row r="27">
          <cell r="H27" t="str">
            <v>LU</v>
          </cell>
        </row>
        <row r="28">
          <cell r="H28" t="str">
            <v>MT</v>
          </cell>
        </row>
        <row r="29">
          <cell r="H29" t="str">
            <v>NL</v>
          </cell>
        </row>
        <row r="30">
          <cell r="H30" t="str">
            <v>PL</v>
          </cell>
        </row>
        <row r="31">
          <cell r="H31" t="str">
            <v>PT</v>
          </cell>
        </row>
        <row r="32">
          <cell r="H32" t="str">
            <v>RO</v>
          </cell>
        </row>
        <row r="33">
          <cell r="H33" t="str">
            <v>SK</v>
          </cell>
        </row>
        <row r="34">
          <cell r="H34" t="str">
            <v>SI</v>
          </cell>
        </row>
        <row r="35">
          <cell r="H35" t="str">
            <v>ES</v>
          </cell>
        </row>
        <row r="36">
          <cell r="H36" t="str">
            <v>SE</v>
          </cell>
        </row>
        <row r="37">
          <cell r="H37" t="str">
            <v>UK</v>
          </cell>
        </row>
        <row r="38">
          <cell r="H38" t="str">
            <v>NO</v>
          </cell>
        </row>
        <row r="39">
          <cell r="H39" t="str">
            <v>CH</v>
          </cell>
        </row>
        <row r="40">
          <cell r="H40" t="str">
            <v>Alberta</v>
          </cell>
        </row>
        <row r="41">
          <cell r="H41" t="str">
            <v>British Columbia</v>
          </cell>
        </row>
        <row r="42">
          <cell r="H42" t="str">
            <v>California</v>
          </cell>
        </row>
        <row r="43">
          <cell r="H43" t="str">
            <v>Missouri</v>
          </cell>
        </row>
        <row r="44">
          <cell r="H44" t="str">
            <v>JP</v>
          </cell>
        </row>
      </sheetData>
      <sheetData sheetId="1"/>
      <sheetData sheetId="2"/>
      <sheetData sheetId="3"/>
      <sheetData sheetId="4"/>
      <sheetData sheetId="5"/>
      <sheetData sheetId="6"/>
      <sheetData sheetId="7"/>
      <sheetData sheetId="8"/>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cost calc"/>
      <sheetName val="AECOM trip length"/>
      <sheetName val="AECOM pass kms and time"/>
      <sheetName val="PD_Cost per Trip"/>
      <sheetName val="PTOD_Cost per Trip"/>
      <sheetName val="CTOD_Cost per Trip"/>
      <sheetName val="Input data"/>
      <sheetName val="TZ-FA"/>
      <sheetName val="Comparison"/>
      <sheetName val="Base calibration"/>
      <sheetName val="PD calibration"/>
      <sheetName val="PTOD calibration"/>
      <sheetName val="CTOD calibration"/>
      <sheetName val="Trip generation"/>
      <sheetName val="PD Trip generation"/>
      <sheetName val="PTOD Trip generation"/>
      <sheetName val="CTOD Trip generation"/>
      <sheetName val="Base modal splits"/>
      <sheetName val="PD modal splits"/>
      <sheetName val="PTOD modal splits"/>
      <sheetName val="CTOD modal splits"/>
      <sheetName val="PD Modal split"/>
      <sheetName val="PD travel distance"/>
      <sheetName val="PD Total pkms"/>
      <sheetName val="PD Bus % of total"/>
      <sheetName val="PD Bus pkms"/>
      <sheetName val="PD bus costs"/>
      <sheetName val="PD Rail % of total"/>
      <sheetName val="PD Rail pkms"/>
      <sheetName val="PD Rail costs"/>
      <sheetName val="PD BRT % of total"/>
      <sheetName val="PD BRT pkms"/>
      <sheetName val="PD BRT costs"/>
      <sheetName val="PD Taxi % of total"/>
      <sheetName val="PD Taxi pkms"/>
      <sheetName val="PD Taxi costs"/>
      <sheetName val="PD NMT % of total"/>
      <sheetName val="PD NMT pkms"/>
      <sheetName val="PD NMT costs"/>
      <sheetName val="PD PVT % of total"/>
      <sheetName val="PD PVT pkms"/>
      <sheetName val="PD PVT costs"/>
      <sheetName val="PTOD Modal split"/>
      <sheetName val="PTOD travel distance"/>
      <sheetName val="PTOD Bus % of total"/>
      <sheetName val="PTOD Bus pkms"/>
      <sheetName val="PTOD bus costs"/>
      <sheetName val="PTOD Rail % of total"/>
      <sheetName val="PTOD Rail pkms"/>
      <sheetName val="PTOD Rail costs"/>
      <sheetName val="PTOD BRT % of total"/>
      <sheetName val="PTOD BRT pkms"/>
      <sheetName val="PTOD BRT costs"/>
      <sheetName val="PTOD Taxi % of total"/>
      <sheetName val="PTOD Taxi pkms"/>
      <sheetName val="PTOD Taxi costs"/>
      <sheetName val="PTOD NMT % of total"/>
      <sheetName val="PTOD NMT pkms"/>
      <sheetName val="PTOD NMT costs"/>
      <sheetName val="PTOD PVT % of total"/>
      <sheetName val="PTOD PVT pkms"/>
      <sheetName val="PTOD PVT costs"/>
      <sheetName val="CTOD Modal split"/>
      <sheetName val="CTOD travel distance"/>
      <sheetName val="CTOD Bus % of total"/>
      <sheetName val="CTOD Bus pkms"/>
      <sheetName val="CTOD bus costs"/>
      <sheetName val="CTOD Rail % of total"/>
      <sheetName val="CTOD Rail pkms"/>
      <sheetName val="CTOD Rail costs"/>
      <sheetName val="CTOD BRT % of total"/>
      <sheetName val="CTOD BRT pkms"/>
      <sheetName val="CTOD BRT costs"/>
      <sheetName val="CTOD Taxi % of total"/>
      <sheetName val="CTOD Taxi pkms"/>
      <sheetName val="CTOD Taxi costs"/>
      <sheetName val="CTOD NMT % of total"/>
      <sheetName val="CTOD NMT pkms"/>
      <sheetName val="CTOD NMT costs"/>
      <sheetName val="CTOD PVT % of total"/>
      <sheetName val="CTOD PVT pkms"/>
      <sheetName val="CTOD PVT costs"/>
      <sheetName val="Conversion"/>
      <sheetName val="PD_Converted for SCOT"/>
      <sheetName val="PTOD_Converted for SCOT"/>
      <sheetName val="CTOD_Converted for SCOT"/>
      <sheetName val="Base year data converted"/>
      <sheetName val="PD+Base Scenario data"/>
      <sheetName val="PTOD+Base Scenario data"/>
      <sheetName val="CTOD+Base Scenario data"/>
    </sheetNames>
    <sheetDataSet>
      <sheetData sheetId="0"/>
      <sheetData sheetId="1"/>
      <sheetData sheetId="2"/>
      <sheetData sheetId="3"/>
      <sheetData sheetId="4"/>
      <sheetData sheetId="5"/>
      <sheetData sheetId="6">
        <row r="2">
          <cell r="B2">
            <v>0.78</v>
          </cell>
        </row>
        <row r="10">
          <cell r="B10">
            <v>280</v>
          </cell>
        </row>
        <row r="11">
          <cell r="B11">
            <v>7</v>
          </cell>
        </row>
        <row r="16">
          <cell r="B16">
            <v>0.04</v>
          </cell>
        </row>
      </sheetData>
      <sheetData sheetId="7"/>
      <sheetData sheetId="8"/>
      <sheetData sheetId="9">
        <row r="35">
          <cell r="B35">
            <v>5500831.8111514868</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cost calc"/>
      <sheetName val="AECOM trip length"/>
      <sheetName val="AECOM pass kms and time"/>
      <sheetName val="PD_Cost per Trip"/>
      <sheetName val="PTOD_Cost per Trip"/>
      <sheetName val="CTOD_Cost per Trip"/>
      <sheetName val="Input data"/>
      <sheetName val="TZ-FA"/>
      <sheetName val="Comparison"/>
      <sheetName val="Base calibration"/>
      <sheetName val="PD calibration"/>
      <sheetName val="PTOD calibration"/>
      <sheetName val="CTOD calibration"/>
      <sheetName val="Trip generation"/>
      <sheetName val="PD Trip generation"/>
      <sheetName val="PTOD Trip generation"/>
      <sheetName val="CTOD Trip generation"/>
      <sheetName val="Base modal splits"/>
      <sheetName val="PD modal splits"/>
      <sheetName val="PTOD modal splits"/>
      <sheetName val="CTOD modal splits"/>
      <sheetName val="PD Modal split"/>
      <sheetName val="PD travel distance"/>
      <sheetName val="PD Total pkms"/>
      <sheetName val="PD Bus % of total"/>
      <sheetName val="PD Bus pkms"/>
      <sheetName val="PD bus costs"/>
      <sheetName val="PD Rail % of total"/>
      <sheetName val="PD Rail pkms"/>
      <sheetName val="PD Rail costs"/>
      <sheetName val="PD BRT % of total"/>
      <sheetName val="PD BRT pkms"/>
      <sheetName val="PD BRT costs"/>
      <sheetName val="PD Taxi % of total"/>
      <sheetName val="PD Taxi pkms"/>
      <sheetName val="PD Taxi costs"/>
      <sheetName val="PD NMT % of total"/>
      <sheetName val="PD NMT pkms"/>
      <sheetName val="PD NMT costs"/>
      <sheetName val="PD PVT % of total"/>
      <sheetName val="PD PVT pkms"/>
      <sheetName val="PD PVT costs"/>
      <sheetName val="PTOD Modal split"/>
      <sheetName val="PTOD travel distance"/>
      <sheetName val="PTOD Bus % of total"/>
      <sheetName val="PTOD Bus pkms"/>
      <sheetName val="PTOD bus costs"/>
      <sheetName val="PTOD Rail % of total"/>
      <sheetName val="PTOD Rail pkms"/>
      <sheetName val="PTOD Rail costs"/>
      <sheetName val="PTOD BRT % of total"/>
      <sheetName val="PTOD BRT pkms"/>
      <sheetName val="PTOD BRT costs"/>
      <sheetName val="PTOD Taxi % of total"/>
      <sheetName val="PTOD Taxi pkms"/>
      <sheetName val="PTOD Taxi costs"/>
      <sheetName val="PTOD NMT % of total"/>
      <sheetName val="PTOD NMT pkms"/>
      <sheetName val="PTOD NMT costs"/>
      <sheetName val="PTOD PVT % of total"/>
      <sheetName val="PTOD PVT pkms"/>
      <sheetName val="PTOD PVT costs"/>
      <sheetName val="CTOD Modal split"/>
      <sheetName val="CTOD travel distance"/>
      <sheetName val="CTOD Bus % of total"/>
      <sheetName val="CTOD Bus pkms"/>
      <sheetName val="CTOD bus costs"/>
      <sheetName val="CTOD Rail % of total"/>
      <sheetName val="CTOD Rail pkms"/>
      <sheetName val="CTOD Rail costs"/>
      <sheetName val="CTOD BRT % of total"/>
      <sheetName val="CTOD BRT pkms"/>
      <sheetName val="CTOD BRT costs"/>
      <sheetName val="CTOD Taxi % of total"/>
      <sheetName val="CTOD Taxi pkms"/>
      <sheetName val="CTOD Taxi costs"/>
      <sheetName val="CTOD NMT % of total"/>
      <sheetName val="CTOD NMT pkms"/>
      <sheetName val="CTOD NMT costs"/>
      <sheetName val="CTOD PVT % of total"/>
      <sheetName val="CTOD PVT pkms"/>
      <sheetName val="CTOD PVT costs"/>
      <sheetName val="Conversion"/>
      <sheetName val="PD_Converted for SCOT"/>
      <sheetName val="PTOD_Converted for SCOT"/>
      <sheetName val="CTOD_Converted for SCOT"/>
      <sheetName val="Base year data converted"/>
      <sheetName val="PD+Base Scenario data"/>
      <sheetName val="PTOD+Base Scenario data"/>
      <sheetName val="CTOD+Base Scenario data"/>
      <sheetName val="ESRI_MAPINFO_SHEET"/>
    </sheetNames>
    <sheetDataSet>
      <sheetData sheetId="0"/>
      <sheetData sheetId="1"/>
      <sheetData sheetId="2"/>
      <sheetData sheetId="3"/>
      <sheetData sheetId="4"/>
      <sheetData sheetId="5"/>
      <sheetData sheetId="6">
        <row r="10">
          <cell r="B10">
            <v>280</v>
          </cell>
        </row>
        <row r="11">
          <cell r="B11">
            <v>7</v>
          </cell>
        </row>
        <row r="16">
          <cell r="B16">
            <v>0.04</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o@pdg.co.za"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D3420-0171-4C3D-86C2-878D4FD99A7D}">
  <sheetPr>
    <tabColor theme="5" tint="0.39997558519241921"/>
  </sheetPr>
  <dimension ref="A1:AE5"/>
  <sheetViews>
    <sheetView tabSelected="1" topLeftCell="S1" workbookViewId="0">
      <selection activeCell="U14" sqref="U14"/>
    </sheetView>
  </sheetViews>
  <sheetFormatPr defaultRowHeight="14.5"/>
  <cols>
    <col min="1" max="1" width="25.08984375" customWidth="1"/>
    <col min="2" max="2" width="31.90625" customWidth="1"/>
    <col min="3" max="3" width="10.7265625" bestFit="1" customWidth="1"/>
  </cols>
  <sheetData>
    <row r="1" spans="1:31">
      <c r="C1">
        <f>'Report graphs'!C183</f>
        <v>2022</v>
      </c>
      <c r="D1">
        <f>'Report graphs'!D183</f>
        <v>2023</v>
      </c>
      <c r="E1">
        <f>'Report graphs'!E183</f>
        <v>2024</v>
      </c>
      <c r="F1">
        <f>'Report graphs'!F183</f>
        <v>2025</v>
      </c>
      <c r="G1">
        <f>'Report graphs'!G183</f>
        <v>2026</v>
      </c>
      <c r="H1">
        <f>'Report graphs'!H183</f>
        <v>2027</v>
      </c>
      <c r="I1">
        <f>'Report graphs'!I183</f>
        <v>2028</v>
      </c>
      <c r="J1">
        <f>'Report graphs'!J183</f>
        <v>2029</v>
      </c>
      <c r="K1">
        <f>'Report graphs'!K183</f>
        <v>2030</v>
      </c>
      <c r="L1">
        <f>'Report graphs'!L183</f>
        <v>2031</v>
      </c>
      <c r="M1">
        <f>'Report graphs'!M183</f>
        <v>2032</v>
      </c>
      <c r="N1">
        <f>'Report graphs'!N183</f>
        <v>2033</v>
      </c>
      <c r="O1">
        <f>'Report graphs'!O183</f>
        <v>2034</v>
      </c>
      <c r="P1">
        <f>'Report graphs'!P183</f>
        <v>2035</v>
      </c>
      <c r="Q1">
        <f>'Report graphs'!Q183</f>
        <v>2036</v>
      </c>
      <c r="R1">
        <f>'Report graphs'!R183</f>
        <v>2037</v>
      </c>
      <c r="S1">
        <f>'Report graphs'!S183</f>
        <v>2038</v>
      </c>
      <c r="T1">
        <f>'Report graphs'!T183</f>
        <v>2039</v>
      </c>
      <c r="U1">
        <f>'Report graphs'!U183</f>
        <v>2040</v>
      </c>
      <c r="V1">
        <f>'Report graphs'!V183</f>
        <v>2041</v>
      </c>
      <c r="W1">
        <f>'Report graphs'!W183</f>
        <v>2042</v>
      </c>
      <c r="X1">
        <f>'Report graphs'!X183</f>
        <v>2043</v>
      </c>
      <c r="Y1">
        <f>'Report graphs'!Y183</f>
        <v>2044</v>
      </c>
      <c r="Z1">
        <f>'Report graphs'!Z183</f>
        <v>2045</v>
      </c>
      <c r="AA1">
        <f>'Report graphs'!AA183</f>
        <v>2046</v>
      </c>
      <c r="AB1">
        <f>'Report graphs'!AB183</f>
        <v>2047</v>
      </c>
      <c r="AC1">
        <f>'Report graphs'!AC183</f>
        <v>2048</v>
      </c>
      <c r="AD1">
        <f>'Report graphs'!AD183</f>
        <v>2049</v>
      </c>
      <c r="AE1">
        <f>'Report graphs'!AE183</f>
        <v>2050</v>
      </c>
    </row>
    <row r="2" spans="1:31">
      <c r="A2" t="s">
        <v>527</v>
      </c>
      <c r="B2" t="s">
        <v>847</v>
      </c>
      <c r="C2" s="201">
        <f>'Report graphs'!C184</f>
        <v>28280558.179530859</v>
      </c>
      <c r="D2" s="201">
        <f>'Report graphs'!D184</f>
        <v>28280558.179530859</v>
      </c>
      <c r="E2" s="201">
        <f>'Report graphs'!E184</f>
        <v>28280558.179530859</v>
      </c>
      <c r="F2" s="201">
        <f>'Report graphs'!F184</f>
        <v>28280558.179530859</v>
      </c>
      <c r="G2" s="201">
        <f>'Report graphs'!G184</f>
        <v>28280558.179530859</v>
      </c>
      <c r="H2" s="201">
        <f>'Report graphs'!H184</f>
        <v>28280558.179530859</v>
      </c>
      <c r="I2" s="201">
        <f>'Report graphs'!I184</f>
        <v>28280558.179530859</v>
      </c>
      <c r="J2" s="201">
        <f>'Report graphs'!J184</f>
        <v>430672816.95697719</v>
      </c>
      <c r="K2" s="201">
        <f>'Report graphs'!K184</f>
        <v>565511601.97999275</v>
      </c>
      <c r="L2" s="201">
        <f>'Report graphs'!L184</f>
        <v>430672816.95697719</v>
      </c>
      <c r="M2" s="201">
        <f>'Report graphs'!M184</f>
        <v>430672816.95697719</v>
      </c>
      <c r="N2" s="201">
        <f>'Report graphs'!N184</f>
        <v>402392258.77744639</v>
      </c>
      <c r="O2" s="201">
        <f>'Report graphs'!O184</f>
        <v>402392258.77744639</v>
      </c>
      <c r="P2" s="201">
        <f>'Report graphs'!P184</f>
        <v>402392258.77744639</v>
      </c>
      <c r="Q2" s="201">
        <f>'Report graphs'!Q184</f>
        <v>402392258.77744639</v>
      </c>
      <c r="R2" s="201">
        <f>'Report graphs'!R184</f>
        <v>402392258.77744639</v>
      </c>
      <c r="S2" s="201">
        <f>'Report graphs'!S184</f>
        <v>402392258.77744639</v>
      </c>
      <c r="T2" s="201">
        <f>'Report graphs'!T184</f>
        <v>402392258.77744639</v>
      </c>
      <c r="U2" s="201">
        <f>'Report graphs'!U184</f>
        <v>537231043.80046189</v>
      </c>
      <c r="V2" s="201">
        <f>'Report graphs'!V184</f>
        <v>402392258.77744639</v>
      </c>
      <c r="W2" s="201">
        <f>'Report graphs'!W184</f>
        <v>402392258.77744639</v>
      </c>
      <c r="X2" s="201">
        <f>'Report graphs'!X184</f>
        <v>402392258.77744639</v>
      </c>
      <c r="Y2" s="201">
        <f>'Report graphs'!Y184</f>
        <v>402392258.77744639</v>
      </c>
      <c r="Z2" s="201">
        <f>'Report graphs'!Z184</f>
        <v>402392258.77744639</v>
      </c>
      <c r="AA2" s="201">
        <f>'Report graphs'!AA184</f>
        <v>402392258.77744639</v>
      </c>
      <c r="AB2" s="201">
        <f>'Report graphs'!AB184</f>
        <v>402392258.77744639</v>
      </c>
      <c r="AC2" s="201">
        <f>'Report graphs'!AC184</f>
        <v>402392258.77744639</v>
      </c>
      <c r="AD2" s="201">
        <f>'Report graphs'!AD184</f>
        <v>0</v>
      </c>
      <c r="AE2" s="201">
        <f>'Report graphs'!AE184</f>
        <v>73371615.789970413</v>
      </c>
    </row>
    <row r="3" spans="1:31">
      <c r="A3" t="s">
        <v>527</v>
      </c>
      <c r="B3" t="s">
        <v>542</v>
      </c>
      <c r="C3" s="201">
        <f>'Report graphs'!C185</f>
        <v>214388331.4927218</v>
      </c>
      <c r="D3" s="201">
        <f>'Report graphs'!D185</f>
        <v>176348050.01632619</v>
      </c>
      <c r="E3" s="201">
        <f>'Report graphs'!E185</f>
        <v>176348050.01632619</v>
      </c>
      <c r="F3" s="201">
        <f>'Report graphs'!F185</f>
        <v>176348050.01632619</v>
      </c>
      <c r="G3" s="201">
        <f>'Report graphs'!G185</f>
        <v>176348050.01632619</v>
      </c>
      <c r="H3" s="201">
        <f>'Report graphs'!H185</f>
        <v>0</v>
      </c>
      <c r="I3" s="201">
        <f>'Report graphs'!I185</f>
        <v>0</v>
      </c>
      <c r="J3" s="201">
        <f>'Report graphs'!J185</f>
        <v>0</v>
      </c>
      <c r="K3" s="201">
        <f>'Report graphs'!K185</f>
        <v>49637209.095178954</v>
      </c>
      <c r="L3" s="201">
        <f>'Report graphs'!L185</f>
        <v>0</v>
      </c>
      <c r="M3" s="201">
        <f>'Report graphs'!M185</f>
        <v>0</v>
      </c>
      <c r="N3" s="201">
        <f>'Report graphs'!N185</f>
        <v>0</v>
      </c>
      <c r="O3" s="201">
        <f>'Report graphs'!O185</f>
        <v>0</v>
      </c>
      <c r="P3" s="201">
        <f>'Report graphs'!P185</f>
        <v>0</v>
      </c>
      <c r="Q3" s="201">
        <f>'Report graphs'!Q185</f>
        <v>272433015.58596933</v>
      </c>
      <c r="R3" s="201">
        <f>'Report graphs'!R185</f>
        <v>272433015.58596933</v>
      </c>
      <c r="S3" s="201">
        <f>'Report graphs'!S185</f>
        <v>272433015.58596933</v>
      </c>
      <c r="T3" s="201">
        <f>'Report graphs'!T185</f>
        <v>272433015.58596933</v>
      </c>
      <c r="U3" s="201">
        <f>'Report graphs'!U185</f>
        <v>465760421.43281674</v>
      </c>
      <c r="V3" s="201">
        <f>'Report graphs'!V185</f>
        <v>0</v>
      </c>
      <c r="W3" s="201">
        <f>'Report graphs'!W185</f>
        <v>0</v>
      </c>
      <c r="X3" s="201">
        <f>'Report graphs'!X185</f>
        <v>0</v>
      </c>
      <c r="Y3" s="201">
        <f>'Report graphs'!Y185</f>
        <v>0</v>
      </c>
      <c r="Z3" s="201">
        <f>'Report graphs'!Z185</f>
        <v>0</v>
      </c>
      <c r="AA3" s="201">
        <f>'Report graphs'!AA185</f>
        <v>0</v>
      </c>
      <c r="AB3" s="201">
        <f>'Report graphs'!AB185</f>
        <v>0</v>
      </c>
      <c r="AC3" s="201">
        <f>'Report graphs'!AC185</f>
        <v>0</v>
      </c>
      <c r="AD3" s="201">
        <f>'Report graphs'!AD185</f>
        <v>0</v>
      </c>
      <c r="AE3" s="201">
        <f>'Report graphs'!AE185</f>
        <v>48496245.289441884</v>
      </c>
    </row>
    <row r="4" spans="1:31">
      <c r="A4" t="s">
        <v>526</v>
      </c>
      <c r="B4" t="s">
        <v>543</v>
      </c>
      <c r="C4" s="201">
        <f>'Report graphs'!C186</f>
        <v>18883579.680548243</v>
      </c>
      <c r="D4" s="201">
        <f>'Report graphs'!D186</f>
        <v>18883579.680548243</v>
      </c>
      <c r="E4" s="201">
        <f>'Report graphs'!E186</f>
        <v>0</v>
      </c>
      <c r="F4" s="201">
        <f>'Report graphs'!F186</f>
        <v>0</v>
      </c>
      <c r="G4" s="201">
        <f>'Report graphs'!G186</f>
        <v>0</v>
      </c>
      <c r="H4" s="201">
        <f>'Report graphs'!H186</f>
        <v>0</v>
      </c>
      <c r="I4" s="201">
        <f>'Report graphs'!I186</f>
        <v>0</v>
      </c>
      <c r="J4" s="201">
        <f>'Report graphs'!J186</f>
        <v>0</v>
      </c>
      <c r="K4" s="201">
        <f>'Report graphs'!K186</f>
        <v>18883579.680548243</v>
      </c>
      <c r="L4" s="201">
        <f>'Report graphs'!L186</f>
        <v>18883579.680548243</v>
      </c>
      <c r="M4" s="201">
        <f>'Report graphs'!M186</f>
        <v>18883579.680548243</v>
      </c>
      <c r="N4" s="201">
        <f>'Report graphs'!N186</f>
        <v>0</v>
      </c>
      <c r="O4" s="201">
        <f>'Report graphs'!O186</f>
        <v>0</v>
      </c>
      <c r="P4" s="201">
        <f>'Report graphs'!P186</f>
        <v>0</v>
      </c>
      <c r="Q4" s="201">
        <f>'Report graphs'!Q186</f>
        <v>0</v>
      </c>
      <c r="R4" s="201">
        <f>'Report graphs'!R186</f>
        <v>0</v>
      </c>
      <c r="S4" s="201">
        <f>'Report graphs'!S186</f>
        <v>0</v>
      </c>
      <c r="T4" s="201">
        <f>'Report graphs'!T186</f>
        <v>0</v>
      </c>
      <c r="U4" s="201">
        <f>'Report graphs'!U186</f>
        <v>47208949.201370597</v>
      </c>
      <c r="V4" s="201">
        <f>'Report graphs'!V186</f>
        <v>47208949.201370597</v>
      </c>
      <c r="W4" s="201">
        <f>'Report graphs'!W186</f>
        <v>0</v>
      </c>
      <c r="X4" s="201">
        <f>'Report graphs'!X186</f>
        <v>0</v>
      </c>
      <c r="Y4" s="201">
        <f>'Report graphs'!Y186</f>
        <v>0</v>
      </c>
      <c r="Z4" s="201">
        <f>'Report graphs'!Z186</f>
        <v>0</v>
      </c>
      <c r="AA4" s="201">
        <f>'Report graphs'!AA186</f>
        <v>0</v>
      </c>
      <c r="AB4" s="201">
        <f>'Report graphs'!AB186</f>
        <v>0</v>
      </c>
      <c r="AC4" s="201">
        <f>'Report graphs'!AC186</f>
        <v>0</v>
      </c>
      <c r="AD4" s="201">
        <f>'Report graphs'!AD186</f>
        <v>0</v>
      </c>
      <c r="AE4" s="201">
        <f>'Report graphs'!AE186</f>
        <v>0</v>
      </c>
    </row>
    <row r="5" spans="1:31">
      <c r="A5" t="s">
        <v>526</v>
      </c>
      <c r="B5" t="s">
        <v>1554</v>
      </c>
      <c r="C5" s="201">
        <f>'Report graphs'!C187</f>
        <v>0</v>
      </c>
      <c r="D5" s="201">
        <f>'Report graphs'!D187</f>
        <v>0</v>
      </c>
      <c r="E5" s="201">
        <f>'Report graphs'!E187</f>
        <v>0</v>
      </c>
      <c r="F5" s="201">
        <f>'Report graphs'!F187</f>
        <v>0</v>
      </c>
      <c r="G5" s="201">
        <f>'Report graphs'!G187</f>
        <v>53914186.497419983</v>
      </c>
      <c r="H5" s="201">
        <f>'Report graphs'!H187</f>
        <v>53914186.497419983</v>
      </c>
      <c r="I5" s="201">
        <f>'Report graphs'!I187</f>
        <v>53914186.497419983</v>
      </c>
      <c r="J5" s="201">
        <f>'Report graphs'!J187</f>
        <v>53914186.497419983</v>
      </c>
      <c r="K5" s="201">
        <f>'Report graphs'!K187</f>
        <v>79394492.305651501</v>
      </c>
      <c r="L5" s="201">
        <f>'Report graphs'!L187</f>
        <v>53914186.497419983</v>
      </c>
      <c r="M5" s="201">
        <f>'Report graphs'!M187</f>
        <v>53914186.497419983</v>
      </c>
      <c r="N5" s="201">
        <f>'Report graphs'!N187</f>
        <v>53914186.497419983</v>
      </c>
      <c r="O5" s="201">
        <f>'Report graphs'!O187</f>
        <v>53914186.497419983</v>
      </c>
      <c r="P5" s="201">
        <f>'Report graphs'!P187</f>
        <v>53914186.497419983</v>
      </c>
      <c r="Q5" s="201">
        <f>'Report graphs'!Q187</f>
        <v>53914186.497419983</v>
      </c>
      <c r="R5" s="201">
        <f>'Report graphs'!R187</f>
        <v>53914186.497419983</v>
      </c>
      <c r="S5" s="201">
        <f>'Report graphs'!S187</f>
        <v>53914186.497419983</v>
      </c>
      <c r="T5" s="201">
        <f>'Report graphs'!T187</f>
        <v>53914186.497419983</v>
      </c>
      <c r="U5" s="201">
        <f>'Report graphs'!U187</f>
        <v>79450663.755425304</v>
      </c>
      <c r="V5" s="201">
        <f>'Report graphs'!V187</f>
        <v>53914186.497419983</v>
      </c>
      <c r="W5" s="201">
        <f>'Report graphs'!W187</f>
        <v>53914186.497419983</v>
      </c>
      <c r="X5" s="201">
        <f>'Report graphs'!X187</f>
        <v>53914186.497419983</v>
      </c>
      <c r="Y5" s="201">
        <f>'Report graphs'!Y187</f>
        <v>53914186.497419983</v>
      </c>
      <c r="Z5" s="201">
        <f>'Report graphs'!Z187</f>
        <v>53914186.497419983</v>
      </c>
      <c r="AA5" s="201">
        <f>'Report graphs'!AA187</f>
        <v>46292881.085762762</v>
      </c>
      <c r="AB5" s="201">
        <f>'Report graphs'!AB187</f>
        <v>46292881.085762762</v>
      </c>
      <c r="AC5" s="201">
        <f>'Report graphs'!AC187</f>
        <v>46292881.085762762</v>
      </c>
      <c r="AD5" s="201">
        <f>'Report graphs'!AD187</f>
        <v>46292881.085762762</v>
      </c>
      <c r="AE5" s="201">
        <f>'Report graphs'!AE187</f>
        <v>59060651.619350649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56F6-6C3E-4196-9B62-3F65919976EB}">
  <sheetPr codeName="Sheet10">
    <tabColor theme="0" tint="-0.249977111117893"/>
    <pageSetUpPr fitToPage="1"/>
  </sheetPr>
  <dimension ref="A1:F33"/>
  <sheetViews>
    <sheetView showOutlineSymbols="0" showWhiteSpace="0" workbookViewId="0">
      <selection sqref="A1:F1"/>
    </sheetView>
  </sheetViews>
  <sheetFormatPr defaultColWidth="9.1796875" defaultRowHeight="12.5"/>
  <cols>
    <col min="1" max="1" width="32.453125" style="73" customWidth="1"/>
    <col min="2" max="2" width="10.1796875" style="73" bestFit="1" customWidth="1"/>
    <col min="3" max="5" width="9.1796875" style="73"/>
    <col min="6" max="6" width="29.7265625" style="73" customWidth="1"/>
    <col min="7" max="16384" width="9.1796875" style="73"/>
  </cols>
  <sheetData>
    <row r="1" spans="1:6" ht="25">
      <c r="A1" s="788" t="s">
        <v>88</v>
      </c>
      <c r="B1" s="789"/>
      <c r="C1" s="789"/>
      <c r="D1" s="789"/>
      <c r="E1" s="789"/>
      <c r="F1" s="790"/>
    </row>
    <row r="2" spans="1:6">
      <c r="A2" s="74"/>
      <c r="F2" s="75"/>
    </row>
    <row r="3" spans="1:6">
      <c r="A3" s="74" t="s">
        <v>69</v>
      </c>
      <c r="B3" s="791">
        <v>0.8</v>
      </c>
      <c r="C3" s="792"/>
      <c r="D3" s="792"/>
      <c r="E3" s="792"/>
      <c r="F3" s="793"/>
    </row>
    <row r="4" spans="1:6">
      <c r="A4" s="74"/>
      <c r="F4" s="75"/>
    </row>
    <row r="5" spans="1:6">
      <c r="A5" s="74" t="s">
        <v>70</v>
      </c>
      <c r="B5" s="794">
        <v>44676</v>
      </c>
      <c r="C5" s="795"/>
      <c r="D5" s="795"/>
      <c r="E5" s="795"/>
      <c r="F5" s="796"/>
    </row>
    <row r="6" spans="1:6">
      <c r="A6" s="74"/>
      <c r="F6" s="75"/>
    </row>
    <row r="7" spans="1:6">
      <c r="A7" s="74" t="s">
        <v>71</v>
      </c>
      <c r="B7" s="797"/>
      <c r="C7" s="798"/>
      <c r="D7" s="798"/>
      <c r="E7" s="798"/>
      <c r="F7" s="799"/>
    </row>
    <row r="8" spans="1:6">
      <c r="A8" s="74"/>
      <c r="B8" s="800"/>
      <c r="C8" s="801"/>
      <c r="D8" s="801"/>
      <c r="E8" s="801"/>
      <c r="F8" s="802"/>
    </row>
    <row r="9" spans="1:6">
      <c r="A9" s="74"/>
      <c r="B9" s="800"/>
      <c r="C9" s="801"/>
      <c r="D9" s="801"/>
      <c r="E9" s="801"/>
      <c r="F9" s="802"/>
    </row>
    <row r="10" spans="1:6">
      <c r="A10" s="74"/>
      <c r="B10" s="800"/>
      <c r="C10" s="801"/>
      <c r="D10" s="801"/>
      <c r="E10" s="801"/>
      <c r="F10" s="802"/>
    </row>
    <row r="11" spans="1:6" ht="103.5" customHeight="1">
      <c r="A11" s="74"/>
      <c r="B11" s="803"/>
      <c r="C11" s="804"/>
      <c r="D11" s="804"/>
      <c r="E11" s="804"/>
      <c r="F11" s="805"/>
    </row>
    <row r="12" spans="1:6">
      <c r="A12" s="74"/>
      <c r="B12" s="76"/>
      <c r="C12" s="76"/>
      <c r="D12" s="76"/>
      <c r="E12" s="76"/>
      <c r="F12" s="77"/>
    </row>
    <row r="13" spans="1:6" ht="66.400000000000006" customHeight="1">
      <c r="A13" s="78" t="s">
        <v>72</v>
      </c>
      <c r="B13" s="806"/>
      <c r="C13" s="807"/>
      <c r="D13" s="807"/>
      <c r="E13" s="807"/>
      <c r="F13" s="808"/>
    </row>
    <row r="14" spans="1:6">
      <c r="A14" s="74"/>
      <c r="F14" s="75"/>
    </row>
    <row r="15" spans="1:6">
      <c r="A15" s="74"/>
      <c r="F15" s="75"/>
    </row>
    <row r="16" spans="1:6">
      <c r="A16" s="74" t="s">
        <v>73</v>
      </c>
      <c r="B16" s="79" t="s">
        <v>74</v>
      </c>
      <c r="C16" s="80"/>
      <c r="D16" s="80" t="s">
        <v>75</v>
      </c>
      <c r="E16" s="80"/>
      <c r="F16" s="81"/>
    </row>
    <row r="17" spans="1:6">
      <c r="A17" s="74"/>
      <c r="B17" s="82" t="s">
        <v>76</v>
      </c>
      <c r="D17" s="73" t="s">
        <v>77</v>
      </c>
      <c r="F17" s="75"/>
    </row>
    <row r="18" spans="1:6">
      <c r="A18" s="74"/>
      <c r="B18" s="83" t="s">
        <v>78</v>
      </c>
      <c r="D18" s="73" t="s">
        <v>79</v>
      </c>
      <c r="F18" s="75"/>
    </row>
    <row r="19" spans="1:6">
      <c r="A19" s="74"/>
      <c r="B19" s="84" t="s">
        <v>80</v>
      </c>
      <c r="C19" s="85"/>
      <c r="D19" s="85" t="s">
        <v>81</v>
      </c>
      <c r="E19" s="85"/>
      <c r="F19" s="86"/>
    </row>
    <row r="20" spans="1:6">
      <c r="A20" s="74"/>
      <c r="F20" s="75"/>
    </row>
    <row r="21" spans="1:6">
      <c r="A21" s="74"/>
      <c r="F21" s="75"/>
    </row>
    <row r="22" spans="1:6" ht="19.149999999999999" customHeight="1">
      <c r="A22" s="74" t="s">
        <v>82</v>
      </c>
      <c r="B22" s="782" t="s">
        <v>89</v>
      </c>
      <c r="C22" s="783"/>
      <c r="D22" s="783"/>
      <c r="E22" s="783"/>
      <c r="F22" s="784"/>
    </row>
    <row r="23" spans="1:6">
      <c r="A23" s="74"/>
      <c r="B23" s="785"/>
      <c r="C23" s="786"/>
      <c r="D23" s="786"/>
      <c r="E23" s="786"/>
      <c r="F23" s="787"/>
    </row>
    <row r="24" spans="1:6">
      <c r="A24" s="74"/>
      <c r="B24" s="785"/>
      <c r="C24" s="786"/>
      <c r="D24" s="786"/>
      <c r="E24" s="786"/>
      <c r="F24" s="787"/>
    </row>
    <row r="25" spans="1:6" ht="14.5">
      <c r="A25" s="74"/>
      <c r="B25" s="72" t="s">
        <v>83</v>
      </c>
      <c r="C25" s="85"/>
      <c r="D25" s="85"/>
      <c r="E25" s="85"/>
      <c r="F25" s="86"/>
    </row>
    <row r="26" spans="1:6">
      <c r="A26" s="74"/>
      <c r="F26" s="75"/>
    </row>
    <row r="27" spans="1:6">
      <c r="A27" s="74"/>
      <c r="F27" s="75"/>
    </row>
    <row r="28" spans="1:6">
      <c r="A28" s="74"/>
      <c r="F28" s="75"/>
    </row>
    <row r="29" spans="1:6">
      <c r="A29" s="74"/>
      <c r="F29" s="75"/>
    </row>
    <row r="30" spans="1:6">
      <c r="A30" s="87"/>
      <c r="B30" s="85"/>
      <c r="C30" s="85"/>
      <c r="D30" s="85"/>
      <c r="E30" s="85"/>
      <c r="F30" s="86"/>
    </row>
    <row r="33" spans="4:4" ht="14.5">
      <c r="D33"/>
    </row>
  </sheetData>
  <sheetProtection formatCells="0"/>
  <mergeCells count="6">
    <mergeCell ref="B22:F24"/>
    <mergeCell ref="A1:F1"/>
    <mergeCell ref="B3:F3"/>
    <mergeCell ref="B5:F5"/>
    <mergeCell ref="B7:F11"/>
    <mergeCell ref="B13:F13"/>
  </mergeCells>
  <hyperlinks>
    <hyperlink ref="B25" r:id="rId1" xr:uid="{6A52B87A-D330-4F2F-8356-E27192823D5E}"/>
  </hyperlinks>
  <pageMargins left="0" right="0" top="0" bottom="0" header="0.51181102362204722" footer="0.51181102362204722"/>
  <pageSetup paperSize="9" orientation="landscape"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D2596-5C9E-4892-9433-75862B025B15}">
  <sheetPr codeName="Sheet7">
    <tabColor theme="0" tint="-0.249977111117893"/>
  </sheetPr>
  <dimension ref="A1:B31"/>
  <sheetViews>
    <sheetView showOutlineSymbols="0" showWhiteSpace="0" workbookViewId="0"/>
  </sheetViews>
  <sheetFormatPr defaultRowHeight="14.5"/>
  <cols>
    <col min="1" max="1" width="32.7265625" customWidth="1"/>
    <col min="2" max="2" width="110.54296875" customWidth="1"/>
  </cols>
  <sheetData>
    <row r="1" spans="1:2" ht="28.5">
      <c r="A1" s="89" t="s">
        <v>90</v>
      </c>
    </row>
    <row r="2" spans="1:2" ht="15" thickBot="1"/>
    <row r="3" spans="1:2" ht="15" thickBot="1">
      <c r="A3" t="s">
        <v>84</v>
      </c>
      <c r="B3" s="36"/>
    </row>
    <row r="4" spans="1:2" ht="15" thickBot="1"/>
    <row r="5" spans="1:2">
      <c r="A5" t="s">
        <v>85</v>
      </c>
      <c r="B5" s="90"/>
    </row>
    <row r="6" spans="1:2">
      <c r="B6" s="91"/>
    </row>
    <row r="7" spans="1:2">
      <c r="B7" s="91"/>
    </row>
    <row r="8" spans="1:2">
      <c r="B8" s="91"/>
    </row>
    <row r="9" spans="1:2">
      <c r="B9" s="91"/>
    </row>
    <row r="10" spans="1:2">
      <c r="B10" s="91"/>
    </row>
    <row r="11" spans="1:2" ht="15" thickBot="1">
      <c r="B11" s="58"/>
    </row>
    <row r="12" spans="1:2" ht="15" thickBot="1"/>
    <row r="13" spans="1:2" ht="15" thickBot="1">
      <c r="A13" t="s">
        <v>91</v>
      </c>
      <c r="B13" s="204">
        <v>2020</v>
      </c>
    </row>
    <row r="14" spans="1:2" ht="15" thickBot="1"/>
    <row r="15" spans="1:2" ht="15" thickBot="1">
      <c r="A15" t="s">
        <v>92</v>
      </c>
      <c r="B15" s="36" t="s">
        <v>268</v>
      </c>
    </row>
    <row r="16" spans="1:2" ht="15" thickBot="1"/>
    <row r="17" spans="1:2">
      <c r="A17" t="s">
        <v>86</v>
      </c>
      <c r="B17" s="90" t="s">
        <v>176</v>
      </c>
    </row>
    <row r="18" spans="1:2">
      <c r="B18" s="203" t="s">
        <v>267</v>
      </c>
    </row>
    <row r="19" spans="1:2">
      <c r="B19" s="91"/>
    </row>
    <row r="20" spans="1:2">
      <c r="B20" s="91"/>
    </row>
    <row r="21" spans="1:2">
      <c r="B21" s="91"/>
    </row>
    <row r="22" spans="1:2">
      <c r="B22" s="91"/>
    </row>
    <row r="23" spans="1:2">
      <c r="B23" s="91"/>
    </row>
    <row r="24" spans="1:2" ht="15" thickBot="1">
      <c r="B24" s="58"/>
    </row>
    <row r="25" spans="1:2" ht="15" thickBot="1"/>
    <row r="26" spans="1:2">
      <c r="A26" t="s">
        <v>87</v>
      </c>
      <c r="B26" s="90" t="s">
        <v>266</v>
      </c>
    </row>
    <row r="27" spans="1:2">
      <c r="B27" s="203" t="s">
        <v>180</v>
      </c>
    </row>
    <row r="28" spans="1:2">
      <c r="B28" s="203" t="s">
        <v>181</v>
      </c>
    </row>
    <row r="29" spans="1:2">
      <c r="B29" s="203" t="s">
        <v>147</v>
      </c>
    </row>
    <row r="30" spans="1:2">
      <c r="B30" s="203" t="s">
        <v>182</v>
      </c>
    </row>
    <row r="31" spans="1:2" ht="15" thickBot="1">
      <c r="B31" s="5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766C-75D0-4638-80AC-8D64DA9E3A6B}">
  <sheetPr codeName="Sheet1">
    <tabColor theme="0" tint="-0.249977111117893"/>
  </sheetPr>
  <dimension ref="A1:K17"/>
  <sheetViews>
    <sheetView showOutlineSymbols="0" showWhiteSpace="0" workbookViewId="0">
      <selection activeCell="D3" sqref="D3"/>
    </sheetView>
  </sheetViews>
  <sheetFormatPr defaultColWidth="0" defaultRowHeight="21.75" customHeight="1" zeroHeight="1"/>
  <cols>
    <col min="1" max="1" width="27.1796875" style="92" customWidth="1"/>
    <col min="2" max="2" width="13.54296875" style="92" customWidth="1"/>
    <col min="3" max="3" width="15.1796875" style="93" customWidth="1"/>
    <col min="4" max="4" width="46.453125" style="133" customWidth="1"/>
    <col min="5" max="10" width="30.7265625" style="102" customWidth="1"/>
    <col min="11" max="16384" width="9.1796875" style="102" hidden="1"/>
  </cols>
  <sheetData>
    <row r="1" spans="1:11" s="96" customFormat="1" ht="21">
      <c r="A1" s="92"/>
      <c r="B1" s="92"/>
      <c r="C1" s="93"/>
      <c r="D1" s="94"/>
      <c r="E1" s="809" t="s">
        <v>93</v>
      </c>
      <c r="F1" s="810"/>
      <c r="G1" s="811"/>
      <c r="H1" s="809" t="s">
        <v>94</v>
      </c>
      <c r="I1" s="810"/>
      <c r="J1" s="811"/>
      <c r="K1" s="95"/>
    </row>
    <row r="2" spans="1:11" ht="67.5" customHeight="1">
      <c r="D2" s="97" t="s">
        <v>95</v>
      </c>
      <c r="E2" s="98" t="s">
        <v>96</v>
      </c>
      <c r="F2" s="99" t="s">
        <v>97</v>
      </c>
      <c r="G2" s="100" t="s">
        <v>98</v>
      </c>
      <c r="H2" s="98" t="s">
        <v>96</v>
      </c>
      <c r="I2" s="99" t="s">
        <v>97</v>
      </c>
      <c r="J2" s="100" t="s">
        <v>98</v>
      </c>
      <c r="K2" s="101"/>
    </row>
    <row r="3" spans="1:11" ht="105.75" customHeight="1">
      <c r="D3" s="103" t="s">
        <v>99</v>
      </c>
      <c r="E3" s="104" t="s">
        <v>100</v>
      </c>
      <c r="F3" s="105" t="s">
        <v>101</v>
      </c>
      <c r="G3" s="106" t="s">
        <v>102</v>
      </c>
      <c r="H3" s="104" t="s">
        <v>100</v>
      </c>
      <c r="I3" s="105" t="s">
        <v>103</v>
      </c>
      <c r="J3" s="107" t="s">
        <v>104</v>
      </c>
      <c r="K3" s="101"/>
    </row>
    <row r="4" spans="1:11" s="110" customFormat="1" ht="33.75" customHeight="1">
      <c r="A4" s="108" t="s">
        <v>105</v>
      </c>
      <c r="B4" s="108" t="s">
        <v>106</v>
      </c>
      <c r="C4" s="108" t="s">
        <v>107</v>
      </c>
      <c r="D4" s="109" t="s">
        <v>108</v>
      </c>
      <c r="E4" s="812"/>
      <c r="F4" s="813"/>
      <c r="G4" s="814"/>
      <c r="H4" s="812"/>
      <c r="I4" s="813"/>
      <c r="J4" s="813"/>
    </row>
    <row r="5" spans="1:11" s="117" customFormat="1" ht="22.5" customHeight="1">
      <c r="A5" s="111" t="s">
        <v>109</v>
      </c>
      <c r="B5" s="105" t="s">
        <v>110</v>
      </c>
      <c r="C5" s="112" t="s">
        <v>111</v>
      </c>
      <c r="D5" s="113"/>
      <c r="E5" s="114" t="s">
        <v>112</v>
      </c>
      <c r="F5" s="115" t="s">
        <v>112</v>
      </c>
      <c r="G5" s="116" t="s">
        <v>112</v>
      </c>
      <c r="H5" s="114" t="s">
        <v>112</v>
      </c>
      <c r="I5" s="115" t="s">
        <v>112</v>
      </c>
      <c r="J5" s="116" t="s">
        <v>112</v>
      </c>
    </row>
    <row r="6" spans="1:11" s="123" customFormat="1" ht="74.25" customHeight="1">
      <c r="A6" s="118" t="s">
        <v>113</v>
      </c>
      <c r="B6" s="105" t="s">
        <v>114</v>
      </c>
      <c r="C6" s="112" t="s">
        <v>115</v>
      </c>
      <c r="D6" s="119" t="s">
        <v>116</v>
      </c>
      <c r="E6" s="120"/>
      <c r="F6" s="121" t="s">
        <v>117</v>
      </c>
      <c r="G6" s="122" t="s">
        <v>118</v>
      </c>
      <c r="H6" s="120"/>
      <c r="I6" s="121" t="s">
        <v>118</v>
      </c>
      <c r="J6" s="121" t="s">
        <v>117</v>
      </c>
    </row>
    <row r="7" spans="1:11" s="123" customFormat="1" ht="97.9" customHeight="1">
      <c r="A7" s="118" t="s">
        <v>119</v>
      </c>
      <c r="B7" s="105" t="s">
        <v>114</v>
      </c>
      <c r="C7" s="112" t="s">
        <v>120</v>
      </c>
      <c r="D7" s="119" t="s">
        <v>121</v>
      </c>
      <c r="E7" s="120"/>
      <c r="F7" s="124"/>
      <c r="G7" s="125" t="s">
        <v>122</v>
      </c>
      <c r="H7" s="120"/>
      <c r="I7" s="126"/>
      <c r="J7" s="126" t="s">
        <v>122</v>
      </c>
    </row>
    <row r="8" spans="1:11" s="123" customFormat="1" ht="121.5" customHeight="1">
      <c r="A8" s="118" t="s">
        <v>123</v>
      </c>
      <c r="B8" s="105" t="s">
        <v>124</v>
      </c>
      <c r="C8" s="112" t="s">
        <v>125</v>
      </c>
      <c r="D8" s="119" t="s">
        <v>126</v>
      </c>
      <c r="E8" s="120" t="s">
        <v>127</v>
      </c>
      <c r="F8" s="126" t="s">
        <v>128</v>
      </c>
      <c r="G8" s="125" t="s">
        <v>129</v>
      </c>
      <c r="H8" s="120" t="s">
        <v>127</v>
      </c>
      <c r="I8" s="126" t="s">
        <v>130</v>
      </c>
      <c r="J8" s="126" t="s">
        <v>131</v>
      </c>
    </row>
    <row r="9" spans="1:11" s="123" customFormat="1" ht="140.65" customHeight="1">
      <c r="A9" s="118" t="s">
        <v>132</v>
      </c>
      <c r="B9" s="105" t="s">
        <v>124</v>
      </c>
      <c r="C9" s="112" t="s">
        <v>133</v>
      </c>
      <c r="D9" s="119" t="s">
        <v>134</v>
      </c>
      <c r="E9" s="120" t="s">
        <v>135</v>
      </c>
      <c r="F9" s="126" t="s">
        <v>128</v>
      </c>
      <c r="G9" s="125" t="s">
        <v>129</v>
      </c>
      <c r="H9" s="120" t="s">
        <v>135</v>
      </c>
      <c r="I9" s="127" t="s">
        <v>129</v>
      </c>
      <c r="J9" s="126" t="s">
        <v>128</v>
      </c>
    </row>
    <row r="10" spans="1:11" s="123" customFormat="1" ht="135" customHeight="1">
      <c r="A10" s="128" t="s">
        <v>136</v>
      </c>
      <c r="B10" s="105" t="s">
        <v>137</v>
      </c>
      <c r="C10" s="112" t="s">
        <v>138</v>
      </c>
      <c r="D10" s="119" t="s">
        <v>134</v>
      </c>
      <c r="E10" s="120"/>
      <c r="F10" s="126"/>
      <c r="G10" s="125" t="s">
        <v>139</v>
      </c>
      <c r="H10" s="129"/>
      <c r="I10" s="125" t="s">
        <v>139</v>
      </c>
      <c r="J10" s="125" t="s">
        <v>139</v>
      </c>
    </row>
    <row r="11" spans="1:11" s="123" customFormat="1" ht="73.150000000000006" customHeight="1">
      <c r="A11" s="128" t="s">
        <v>140</v>
      </c>
      <c r="B11" s="105" t="s">
        <v>137</v>
      </c>
      <c r="C11" s="112" t="s">
        <v>141</v>
      </c>
      <c r="D11" s="119" t="s">
        <v>142</v>
      </c>
      <c r="E11" s="130" t="s">
        <v>143</v>
      </c>
      <c r="F11" s="121" t="s">
        <v>143</v>
      </c>
      <c r="G11" s="122" t="s">
        <v>143</v>
      </c>
      <c r="H11" s="130" t="s">
        <v>143</v>
      </c>
      <c r="I11" s="131" t="s">
        <v>143</v>
      </c>
      <c r="J11" s="121" t="s">
        <v>143</v>
      </c>
    </row>
    <row r="12" spans="1:11" s="123" customFormat="1" ht="47.25" customHeight="1">
      <c r="A12" s="128" t="s">
        <v>144</v>
      </c>
      <c r="B12" s="105" t="s">
        <v>137</v>
      </c>
      <c r="C12" s="112" t="s">
        <v>141</v>
      </c>
      <c r="D12" s="119" t="s">
        <v>145</v>
      </c>
      <c r="E12" s="130" t="s">
        <v>146</v>
      </c>
      <c r="F12" s="121" t="s">
        <v>146</v>
      </c>
      <c r="G12" s="122" t="s">
        <v>146</v>
      </c>
      <c r="H12" s="130" t="s">
        <v>146</v>
      </c>
      <c r="I12" s="121" t="s">
        <v>146</v>
      </c>
      <c r="J12" s="121" t="s">
        <v>146</v>
      </c>
    </row>
    <row r="13" spans="1:11" s="123" customFormat="1" ht="67.5" customHeight="1">
      <c r="A13" s="128" t="s">
        <v>147</v>
      </c>
      <c r="B13" s="105" t="s">
        <v>124</v>
      </c>
      <c r="C13" s="112" t="s">
        <v>148</v>
      </c>
      <c r="D13" s="119" t="s">
        <v>149</v>
      </c>
      <c r="E13" s="130"/>
      <c r="F13" s="126" t="s">
        <v>150</v>
      </c>
      <c r="G13" s="122"/>
      <c r="H13" s="130"/>
      <c r="I13" s="126"/>
      <c r="J13" s="126" t="s">
        <v>150</v>
      </c>
    </row>
    <row r="14" spans="1:11" s="123" customFormat="1" ht="58">
      <c r="A14" s="118" t="s">
        <v>151</v>
      </c>
      <c r="B14" s="105" t="s">
        <v>137</v>
      </c>
      <c r="C14" s="112" t="s">
        <v>141</v>
      </c>
      <c r="D14" s="119" t="s">
        <v>152</v>
      </c>
      <c r="E14" s="120" t="s">
        <v>153</v>
      </c>
      <c r="F14" s="126" t="s">
        <v>154</v>
      </c>
      <c r="G14" s="125" t="s">
        <v>154</v>
      </c>
      <c r="H14" s="120" t="s">
        <v>153</v>
      </c>
      <c r="I14" s="126" t="s">
        <v>154</v>
      </c>
      <c r="J14" s="126" t="s">
        <v>154</v>
      </c>
    </row>
    <row r="15" spans="1:11" s="123" customFormat="1" ht="74.25" customHeight="1">
      <c r="A15" s="118" t="s">
        <v>155</v>
      </c>
      <c r="B15" s="105" t="s">
        <v>137</v>
      </c>
      <c r="C15" s="112" t="s">
        <v>156</v>
      </c>
      <c r="D15" s="119" t="s">
        <v>157</v>
      </c>
      <c r="E15" s="120" t="s">
        <v>158</v>
      </c>
      <c r="F15" s="126" t="s">
        <v>159</v>
      </c>
      <c r="G15" s="125" t="s">
        <v>160</v>
      </c>
      <c r="H15" s="120" t="s">
        <v>161</v>
      </c>
      <c r="I15" s="126" t="s">
        <v>162</v>
      </c>
      <c r="J15" s="126" t="s">
        <v>163</v>
      </c>
    </row>
    <row r="16" spans="1:11" s="132" customFormat="1" ht="29">
      <c r="A16" s="118" t="s">
        <v>164</v>
      </c>
      <c r="B16" s="105" t="s">
        <v>114</v>
      </c>
      <c r="C16" s="112" t="s">
        <v>165</v>
      </c>
      <c r="D16" s="119" t="s">
        <v>166</v>
      </c>
      <c r="E16" s="815" t="s">
        <v>167</v>
      </c>
      <c r="F16" s="816"/>
      <c r="G16" s="817"/>
      <c r="H16" s="815" t="s">
        <v>168</v>
      </c>
      <c r="I16" s="816"/>
      <c r="J16" s="816"/>
    </row>
    <row r="17" spans="1:4" s="134" customFormat="1" ht="14.5" hidden="1">
      <c r="A17" s="92"/>
      <c r="B17" s="92"/>
      <c r="C17" s="93"/>
      <c r="D17" s="133"/>
    </row>
  </sheetData>
  <mergeCells count="6">
    <mergeCell ref="E1:G1"/>
    <mergeCell ref="H1:J1"/>
    <mergeCell ref="E4:G4"/>
    <mergeCell ref="H4:J4"/>
    <mergeCell ref="E16:G16"/>
    <mergeCell ref="H16:J16"/>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0BC4B-F1E3-4290-AD1C-49162277F9AF}">
  <sheetPr codeName="Sheet11">
    <tabColor theme="0" tint="-0.249977111117893"/>
  </sheetPr>
  <dimension ref="A1:AO251"/>
  <sheetViews>
    <sheetView showOutlineSymbols="0" showWhiteSpace="0" topLeftCell="B6" workbookViewId="0">
      <selection activeCell="E25" sqref="E25"/>
    </sheetView>
  </sheetViews>
  <sheetFormatPr defaultRowHeight="14.5"/>
  <cols>
    <col min="2" max="2" width="17.453125" customWidth="1"/>
    <col min="3" max="3" width="20.7265625" customWidth="1"/>
    <col min="5" max="5" width="21" customWidth="1"/>
    <col min="7" max="7" width="1.81640625" customWidth="1"/>
    <col min="8" max="8" width="13.1796875" customWidth="1"/>
    <col min="9" max="9" width="1.81640625" customWidth="1"/>
    <col min="10" max="10" width="43.7265625" customWidth="1"/>
    <col min="11" max="11" width="14.6328125" style="435" customWidth="1"/>
    <col min="12" max="12" width="15.7265625" customWidth="1"/>
    <col min="13" max="18" width="12.54296875" customWidth="1"/>
    <col min="19" max="19" width="12.54296875" style="435" customWidth="1"/>
    <col min="20" max="23" width="12.54296875" customWidth="1"/>
    <col min="24" max="24" width="15.08984375" customWidth="1"/>
    <col min="25" max="28" width="12.54296875" customWidth="1"/>
    <col min="29" max="29" width="12.54296875" style="435" customWidth="1"/>
    <col min="30" max="38" width="12.54296875" customWidth="1"/>
    <col min="39" max="39" width="12.54296875" style="435" customWidth="1"/>
    <col min="40" max="41" width="12.54296875" customWidth="1"/>
  </cols>
  <sheetData>
    <row r="1" spans="1:39" s="67" customFormat="1" ht="55" customHeight="1">
      <c r="A1" s="360" t="s">
        <v>495</v>
      </c>
    </row>
    <row r="2" spans="1:39" ht="75.75" customHeight="1"/>
    <row r="3" spans="1:39" s="67" customFormat="1" ht="23.5">
      <c r="A3" s="360" t="s">
        <v>781</v>
      </c>
      <c r="B3" s="360"/>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row>
    <row r="4" spans="1:39" ht="24" customHeight="1"/>
    <row r="5" spans="1:39">
      <c r="B5" s="71" t="s">
        <v>782</v>
      </c>
      <c r="C5" s="71"/>
      <c r="D5" s="71"/>
      <c r="E5" s="71"/>
      <c r="F5" s="71"/>
      <c r="G5" s="71"/>
      <c r="H5" s="71"/>
      <c r="I5" s="71"/>
      <c r="J5" s="71"/>
      <c r="K5" s="437"/>
      <c r="L5" s="71"/>
      <c r="M5" s="71"/>
      <c r="N5" s="71"/>
      <c r="O5" s="71"/>
      <c r="P5" s="71"/>
      <c r="Q5" s="71"/>
      <c r="R5" s="71"/>
      <c r="S5" s="437"/>
      <c r="T5" s="71"/>
      <c r="U5" s="71"/>
      <c r="V5" s="71"/>
      <c r="W5" s="71"/>
      <c r="X5" s="71"/>
      <c r="Y5" s="71"/>
      <c r="Z5" s="71"/>
      <c r="AA5" s="71"/>
      <c r="AB5" s="71"/>
      <c r="AC5" s="437"/>
      <c r="AD5" s="71"/>
      <c r="AE5" s="71"/>
      <c r="AF5" s="71"/>
      <c r="AG5" s="71"/>
      <c r="AH5" s="71"/>
      <c r="AI5" s="71"/>
      <c r="AJ5" s="71"/>
      <c r="AK5" s="71"/>
      <c r="AL5" s="71"/>
      <c r="AM5" s="437"/>
    </row>
    <row r="6" spans="1:39">
      <c r="K6" s="435">
        <v>2022</v>
      </c>
      <c r="L6">
        <v>2023</v>
      </c>
      <c r="M6">
        <v>2024</v>
      </c>
      <c r="N6">
        <v>2025</v>
      </c>
      <c r="O6">
        <v>2026</v>
      </c>
      <c r="P6">
        <v>2027</v>
      </c>
      <c r="Q6">
        <v>2028</v>
      </c>
      <c r="R6">
        <v>2029</v>
      </c>
      <c r="S6" s="435">
        <v>2030</v>
      </c>
      <c r="T6">
        <v>2031</v>
      </c>
      <c r="U6">
        <v>2032</v>
      </c>
      <c r="V6">
        <v>2033</v>
      </c>
      <c r="W6">
        <v>2034</v>
      </c>
      <c r="X6">
        <v>2035</v>
      </c>
      <c r="Y6">
        <v>2036</v>
      </c>
      <c r="Z6">
        <v>2037</v>
      </c>
      <c r="AA6">
        <v>2038</v>
      </c>
      <c r="AB6">
        <v>2039</v>
      </c>
      <c r="AC6" s="435">
        <v>2040</v>
      </c>
      <c r="AD6">
        <v>2041</v>
      </c>
      <c r="AE6">
        <v>2042</v>
      </c>
      <c r="AF6">
        <v>2043</v>
      </c>
      <c r="AG6">
        <v>2044</v>
      </c>
      <c r="AH6">
        <v>2045</v>
      </c>
      <c r="AI6">
        <v>2046</v>
      </c>
      <c r="AJ6">
        <v>2047</v>
      </c>
      <c r="AK6">
        <v>2048</v>
      </c>
      <c r="AL6">
        <v>2049</v>
      </c>
      <c r="AM6" s="435">
        <v>2050</v>
      </c>
    </row>
    <row r="7" spans="1:39">
      <c r="B7" t="s">
        <v>282</v>
      </c>
      <c r="C7" s="214">
        <f>NPV(DISC_FIXED,K7:AM7)</f>
        <v>135902777.77777776</v>
      </c>
      <c r="D7" s="237"/>
      <c r="J7" t="s">
        <v>97</v>
      </c>
      <c r="K7" s="436">
        <f>'Belcon rail infra'!E51</f>
        <v>146775000</v>
      </c>
      <c r="L7" s="201">
        <f>K7*(1+_xlfn.RRI(8,$K7,$S7))</f>
        <v>0</v>
      </c>
      <c r="M7" s="201">
        <f t="shared" ref="M7:M8" si="0">L7*(1+_xlfn.RRI(8,$K7,$S7))</f>
        <v>0</v>
      </c>
      <c r="N7" s="201">
        <f t="shared" ref="N7:N8" si="1">M7*(1+_xlfn.RRI(8,$K7,$S7))</f>
        <v>0</v>
      </c>
      <c r="O7" s="201">
        <f t="shared" ref="O7:O8" si="2">N7*(1+_xlfn.RRI(8,$K7,$S7))</f>
        <v>0</v>
      </c>
      <c r="P7" s="201">
        <f t="shared" ref="P7:P8" si="3">O7*(1+_xlfn.RRI(8,$K7,$S7))</f>
        <v>0</v>
      </c>
      <c r="Q7" s="201">
        <f t="shared" ref="Q7:Q8" si="4">P7*(1+_xlfn.RRI(8,$K7,$S7))</f>
        <v>0</v>
      </c>
      <c r="R7" s="201">
        <f t="shared" ref="R7:R8" si="5">Q7*(1+_xlfn.RRI(8,$K7,$S7))</f>
        <v>0</v>
      </c>
      <c r="S7" s="436">
        <f>'2030 Trucks 2'!V1</f>
        <v>0</v>
      </c>
      <c r="T7" s="201">
        <f t="shared" ref="T7:T8" si="6">S7*(1+_xlfn.RRI(10,$S7,$AC7))</f>
        <v>0</v>
      </c>
      <c r="U7" s="201">
        <f t="shared" ref="U7:U8" si="7">T7*(1+_xlfn.RRI(10,$S7,$AC7))</f>
        <v>0</v>
      </c>
      <c r="V7" s="201">
        <f t="shared" ref="V7:V8" si="8">U7*(1+_xlfn.RRI(10,$S7,$AC7))</f>
        <v>0</v>
      </c>
      <c r="W7" s="201">
        <f t="shared" ref="W7:W8" si="9">V7*(1+_xlfn.RRI(10,$S7,$AC7))</f>
        <v>0</v>
      </c>
      <c r="X7" s="201">
        <f t="shared" ref="X7" si="10">W7*(1+_xlfn.RRI(10,$S7,$AC7))</f>
        <v>0</v>
      </c>
      <c r="Y7" s="201">
        <f t="shared" ref="Y7" si="11">X7*(1+_xlfn.RRI(10,$S7,$AC7))</f>
        <v>0</v>
      </c>
      <c r="Z7" s="201">
        <f t="shared" ref="Z7" si="12">Y7*(1+_xlfn.RRI(10,$S7,$AC7))</f>
        <v>0</v>
      </c>
      <c r="AA7" s="201">
        <f t="shared" ref="AA7" si="13">Z7*(1+_xlfn.RRI(10,$S7,$AC7))</f>
        <v>0</v>
      </c>
      <c r="AB7" s="201">
        <f t="shared" ref="AB7" si="14">AA7*(1+_xlfn.RRI(10,$S7,$AC7))</f>
        <v>0</v>
      </c>
      <c r="AC7" s="436">
        <f>'2040 Trucks 2'!V1</f>
        <v>0</v>
      </c>
      <c r="AD7" s="201">
        <f t="shared" ref="AD7:AD8" si="15">AC7*(1+_xlfn.RRI(10,$AC7,$AM7))</f>
        <v>0</v>
      </c>
      <c r="AE7" s="201">
        <f t="shared" ref="AE7:AE8" si="16">AD7*(1+_xlfn.RRI(10,$AC7,$AM7))</f>
        <v>0</v>
      </c>
      <c r="AF7" s="201">
        <f t="shared" ref="AF7:AF8" si="17">AE7*(1+_xlfn.RRI(10,$AC7,$AM7))</f>
        <v>0</v>
      </c>
      <c r="AG7" s="201">
        <f t="shared" ref="AG7:AG8" si="18">AF7*(1+_xlfn.RRI(10,$AC7,$AM7))</f>
        <v>0</v>
      </c>
      <c r="AH7" s="201">
        <f t="shared" ref="AH7:AH8" si="19">AG7*(1+_xlfn.RRI(10,$AC7,$AM7))</f>
        <v>0</v>
      </c>
      <c r="AI7" s="201">
        <f t="shared" ref="AI7:AI8" si="20">AH7*(1+_xlfn.RRI(10,$AC7,$AM7))</f>
        <v>0</v>
      </c>
      <c r="AJ7" s="201">
        <f t="shared" ref="AJ7:AJ8" si="21">AI7*(1+_xlfn.RRI(10,$AC7,$AM7))</f>
        <v>0</v>
      </c>
      <c r="AK7" s="201">
        <f t="shared" ref="AK7:AK8" si="22">AJ7*(1+_xlfn.RRI(10,$AC7,$AM7))</f>
        <v>0</v>
      </c>
      <c r="AL7" s="201">
        <f t="shared" ref="AL7:AL8" si="23">AK7*(1+_xlfn.RRI(10,$AC7,$AM7))</f>
        <v>0</v>
      </c>
      <c r="AM7" s="436">
        <f>'2050 Trucks 2'!V1</f>
        <v>0</v>
      </c>
    </row>
    <row r="8" spans="1:39">
      <c r="B8" t="s">
        <v>282</v>
      </c>
      <c r="C8" s="214">
        <f>NPV(DISC_FIXED,K8:AM8)</f>
        <v>1553522842.1140461</v>
      </c>
      <c r="D8" s="237"/>
      <c r="J8" t="s">
        <v>98</v>
      </c>
      <c r="K8" s="436">
        <f>'Kraaicon rail infra'!F11</f>
        <v>1070000000</v>
      </c>
      <c r="L8" s="201">
        <f t="shared" ref="L8" si="24">K8*(1+_xlfn.RRI(8,$K8,$S8))</f>
        <v>0</v>
      </c>
      <c r="M8" s="201">
        <f t="shared" si="0"/>
        <v>0</v>
      </c>
      <c r="N8" s="201">
        <f t="shared" si="1"/>
        <v>0</v>
      </c>
      <c r="O8" s="201">
        <f t="shared" si="2"/>
        <v>0</v>
      </c>
      <c r="P8" s="201">
        <f t="shared" si="3"/>
        <v>0</v>
      </c>
      <c r="Q8" s="201">
        <f t="shared" si="4"/>
        <v>0</v>
      </c>
      <c r="R8" s="201">
        <f t="shared" si="5"/>
        <v>0</v>
      </c>
      <c r="S8" s="436">
        <f>'2030 Trucks 2'!V2</f>
        <v>0</v>
      </c>
      <c r="T8" s="201">
        <f t="shared" si="6"/>
        <v>0</v>
      </c>
      <c r="U8" s="201">
        <f t="shared" si="7"/>
        <v>0</v>
      </c>
      <c r="V8" s="201">
        <f t="shared" si="8"/>
        <v>0</v>
      </c>
      <c r="W8" s="201">
        <f t="shared" si="9"/>
        <v>0</v>
      </c>
      <c r="X8" s="201">
        <f>'Kraaicon rail infra'!F24</f>
        <v>1653000000</v>
      </c>
      <c r="Y8" s="201">
        <v>0</v>
      </c>
      <c r="Z8" s="201">
        <v>0</v>
      </c>
      <c r="AA8" s="201">
        <v>0</v>
      </c>
      <c r="AB8" s="201">
        <v>0</v>
      </c>
      <c r="AC8" s="436">
        <f>'2040 Trucks 2'!V2</f>
        <v>0</v>
      </c>
      <c r="AD8" s="201">
        <f t="shared" si="15"/>
        <v>0</v>
      </c>
      <c r="AE8" s="201">
        <f t="shared" si="16"/>
        <v>0</v>
      </c>
      <c r="AF8" s="201">
        <f t="shared" si="17"/>
        <v>0</v>
      </c>
      <c r="AG8" s="201">
        <f t="shared" si="18"/>
        <v>0</v>
      </c>
      <c r="AH8" s="201">
        <f t="shared" si="19"/>
        <v>0</v>
      </c>
      <c r="AI8" s="201">
        <f t="shared" si="20"/>
        <v>0</v>
      </c>
      <c r="AJ8" s="201">
        <f t="shared" si="21"/>
        <v>0</v>
      </c>
      <c r="AK8" s="201">
        <f t="shared" si="22"/>
        <v>0</v>
      </c>
      <c r="AL8" s="201">
        <f t="shared" si="23"/>
        <v>0</v>
      </c>
      <c r="AM8" s="436">
        <f>'2050 Trucks 2'!V2</f>
        <v>0</v>
      </c>
    </row>
    <row r="9" spans="1:39">
      <c r="K9" s="436"/>
      <c r="L9" s="201"/>
      <c r="M9" s="201"/>
      <c r="N9" s="201"/>
      <c r="O9" s="201"/>
      <c r="P9" s="201"/>
      <c r="Q9" s="201"/>
      <c r="R9" s="201"/>
      <c r="S9" s="436"/>
      <c r="T9" s="201"/>
      <c r="U9" s="201"/>
      <c r="V9" s="201"/>
      <c r="W9" s="201"/>
      <c r="X9" s="201"/>
      <c r="Y9" s="201"/>
      <c r="Z9" s="201"/>
      <c r="AA9" s="201"/>
      <c r="AB9" s="201"/>
      <c r="AC9" s="436"/>
      <c r="AD9" s="201"/>
      <c r="AE9" s="201"/>
      <c r="AF9" s="201"/>
      <c r="AG9" s="201"/>
      <c r="AH9" s="201"/>
      <c r="AI9" s="201"/>
      <c r="AJ9" s="201"/>
      <c r="AK9" s="201"/>
      <c r="AL9" s="201"/>
      <c r="AM9" s="436"/>
    </row>
    <row r="10" spans="1:39">
      <c r="B10" s="71" t="s">
        <v>1231</v>
      </c>
      <c r="C10" s="71"/>
      <c r="D10" s="71"/>
      <c r="E10" s="71"/>
      <c r="F10" s="71"/>
      <c r="G10" s="71"/>
      <c r="H10" s="71"/>
      <c r="I10" s="71"/>
      <c r="J10" s="71"/>
      <c r="K10" s="437"/>
      <c r="L10" s="71"/>
      <c r="M10" s="71"/>
      <c r="N10" s="71"/>
      <c r="O10" s="71"/>
      <c r="P10" s="71"/>
      <c r="Q10" s="71"/>
      <c r="R10" s="71"/>
      <c r="S10" s="437"/>
      <c r="T10" s="71"/>
      <c r="U10" s="71"/>
      <c r="V10" s="71"/>
      <c r="W10" s="71"/>
      <c r="X10" s="71"/>
      <c r="Y10" s="71"/>
      <c r="Z10" s="71"/>
      <c r="AA10" s="71"/>
      <c r="AB10" s="71"/>
      <c r="AC10" s="437"/>
      <c r="AD10" s="71"/>
      <c r="AE10" s="71"/>
      <c r="AF10" s="71"/>
      <c r="AG10" s="71"/>
      <c r="AH10" s="71"/>
      <c r="AI10" s="71"/>
      <c r="AJ10" s="71"/>
      <c r="AK10" s="71"/>
      <c r="AL10" s="71"/>
      <c r="AM10" s="437"/>
    </row>
    <row r="11" spans="1:39">
      <c r="K11" s="435">
        <v>2022</v>
      </c>
      <c r="L11">
        <v>2023</v>
      </c>
      <c r="M11">
        <v>2024</v>
      </c>
      <c r="N11">
        <v>2025</v>
      </c>
      <c r="O11">
        <v>2026</v>
      </c>
      <c r="P11">
        <v>2027</v>
      </c>
      <c r="Q11">
        <v>2028</v>
      </c>
      <c r="R11">
        <v>2029</v>
      </c>
      <c r="S11" s="435">
        <v>2030</v>
      </c>
      <c r="T11">
        <v>2031</v>
      </c>
      <c r="U11">
        <v>2032</v>
      </c>
      <c r="V11">
        <v>2033</v>
      </c>
      <c r="W11">
        <v>2034</v>
      </c>
      <c r="X11">
        <v>2035</v>
      </c>
      <c r="Y11">
        <v>2036</v>
      </c>
      <c r="Z11">
        <v>2037</v>
      </c>
      <c r="AA11">
        <v>2038</v>
      </c>
      <c r="AB11">
        <v>2039</v>
      </c>
      <c r="AC11" s="435">
        <v>2040</v>
      </c>
      <c r="AD11">
        <v>2041</v>
      </c>
      <c r="AE11">
        <v>2042</v>
      </c>
      <c r="AF11">
        <v>2043</v>
      </c>
      <c r="AG11">
        <v>2044</v>
      </c>
      <c r="AH11">
        <v>2045</v>
      </c>
      <c r="AI11">
        <v>2046</v>
      </c>
      <c r="AJ11">
        <v>2047</v>
      </c>
      <c r="AK11">
        <v>2048</v>
      </c>
      <c r="AL11">
        <v>2049</v>
      </c>
      <c r="AM11" s="435">
        <v>2050</v>
      </c>
    </row>
    <row r="12" spans="1:39">
      <c r="B12" t="s">
        <v>282</v>
      </c>
      <c r="C12" s="214">
        <f>NPV(DISCOUNT,K12:AM12)</f>
        <v>0</v>
      </c>
      <c r="D12" s="237"/>
      <c r="J12" t="s">
        <v>97</v>
      </c>
      <c r="K12" s="436">
        <f>'2022 Trucks 2'!U11</f>
        <v>0</v>
      </c>
      <c r="L12" s="201">
        <f>K12*(1+_xlfn.RRI(8,$K12,$S12))</f>
        <v>0</v>
      </c>
      <c r="M12" s="201">
        <f t="shared" ref="M12:M13" si="25">L12*(1+_xlfn.RRI(8,$K12,$S12))</f>
        <v>0</v>
      </c>
      <c r="N12" s="201">
        <f t="shared" ref="N12:N13" si="26">M12*(1+_xlfn.RRI(8,$K12,$S12))</f>
        <v>0</v>
      </c>
      <c r="O12" s="201">
        <f t="shared" ref="O12:O13" si="27">N12*(1+_xlfn.RRI(8,$K12,$S12))</f>
        <v>0</v>
      </c>
      <c r="P12" s="201">
        <f t="shared" ref="P12:P13" si="28">O12*(1+_xlfn.RRI(8,$K12,$S12))</f>
        <v>0</v>
      </c>
      <c r="Q12" s="201">
        <f t="shared" ref="Q12:Q13" si="29">P12*(1+_xlfn.RRI(8,$K12,$S12))</f>
        <v>0</v>
      </c>
      <c r="R12" s="201">
        <f t="shared" ref="R12:R13" si="30">Q12*(1+_xlfn.RRI(8,$K12,$S12))</f>
        <v>0</v>
      </c>
      <c r="S12" s="436">
        <f>'2022 Trucks 2'!AC11</f>
        <v>0</v>
      </c>
      <c r="T12" s="201">
        <f t="shared" ref="T12:T13" si="31">S12*(1+_xlfn.RRI(10,$S12,$AC12))</f>
        <v>0</v>
      </c>
      <c r="U12" s="201">
        <f t="shared" ref="U12:U13" si="32">T12*(1+_xlfn.RRI(10,$S12,$AC12))</f>
        <v>0</v>
      </c>
      <c r="V12" s="201">
        <f t="shared" ref="V12:V13" si="33">U12*(1+_xlfn.RRI(10,$S12,$AC12))</f>
        <v>0</v>
      </c>
      <c r="W12" s="201">
        <f t="shared" ref="W12:W13" si="34">V12*(1+_xlfn.RRI(10,$S12,$AC12))</f>
        <v>0</v>
      </c>
      <c r="X12" s="201">
        <f t="shared" ref="X12:X13" si="35">W12*(1+_xlfn.RRI(10,$S12,$AC12))</f>
        <v>0</v>
      </c>
      <c r="Y12" s="201">
        <f t="shared" ref="Y12:Y13" si="36">X12*(1+_xlfn.RRI(10,$S12,$AC12))</f>
        <v>0</v>
      </c>
      <c r="Z12" s="201">
        <f t="shared" ref="Z12:Z13" si="37">Y12*(1+_xlfn.RRI(10,$S12,$AC12))</f>
        <v>0</v>
      </c>
      <c r="AA12" s="201">
        <f t="shared" ref="AA12:AA13" si="38">Z12*(1+_xlfn.RRI(10,$S12,$AC12))</f>
        <v>0</v>
      </c>
      <c r="AB12" s="201">
        <f t="shared" ref="AB12:AB13" si="39">AA12*(1+_xlfn.RRI(10,$S12,$AC12))</f>
        <v>0</v>
      </c>
      <c r="AC12" s="436">
        <f>'2022 Trucks 2'!AM11</f>
        <v>0</v>
      </c>
      <c r="AD12" s="201">
        <f t="shared" ref="AD12:AD13" si="40">AC12*(1+_xlfn.RRI(10,$AC12,$AM12))</f>
        <v>0</v>
      </c>
      <c r="AE12" s="201">
        <f t="shared" ref="AE12:AE13" si="41">AD12*(1+_xlfn.RRI(10,$AC12,$AM12))</f>
        <v>0</v>
      </c>
      <c r="AF12" s="201">
        <f t="shared" ref="AF12:AF13" si="42">AE12*(1+_xlfn.RRI(10,$AC12,$AM12))</f>
        <v>0</v>
      </c>
      <c r="AG12" s="201">
        <f t="shared" ref="AG12:AG13" si="43">AF12*(1+_xlfn.RRI(10,$AC12,$AM12))</f>
        <v>0</v>
      </c>
      <c r="AH12" s="201">
        <f t="shared" ref="AH12:AH13" si="44">AG12*(1+_xlfn.RRI(10,$AC12,$AM12))</f>
        <v>0</v>
      </c>
      <c r="AI12" s="201">
        <f t="shared" ref="AI12:AI13" si="45">AH12*(1+_xlfn.RRI(10,$AC12,$AM12))</f>
        <v>0</v>
      </c>
      <c r="AJ12" s="201">
        <f t="shared" ref="AJ12:AJ13" si="46">AI12*(1+_xlfn.RRI(10,$AC12,$AM12))</f>
        <v>0</v>
      </c>
      <c r="AK12" s="201">
        <f t="shared" ref="AK12:AK13" si="47">AJ12*(1+_xlfn.RRI(10,$AC12,$AM12))</f>
        <v>0</v>
      </c>
      <c r="AL12" s="201">
        <f t="shared" ref="AL12:AL13" si="48">AK12*(1+_xlfn.RRI(10,$AC12,$AM12))</f>
        <v>0</v>
      </c>
      <c r="AM12" s="436">
        <f>'2022 Trucks 2'!AW11</f>
        <v>0</v>
      </c>
    </row>
    <row r="13" spans="1:39">
      <c r="B13" t="s">
        <v>282</v>
      </c>
      <c r="C13" s="214">
        <f>NPV(DISCOUNT,K13:AM13)</f>
        <v>0</v>
      </c>
      <c r="D13" s="237"/>
      <c r="J13" t="s">
        <v>98</v>
      </c>
      <c r="K13" s="436">
        <f>'2022 Trucks 2'!U12</f>
        <v>0</v>
      </c>
      <c r="L13" s="201">
        <f t="shared" ref="L13" si="49">K13*(1+_xlfn.RRI(8,$K13,$S13))</f>
        <v>0</v>
      </c>
      <c r="M13" s="201">
        <f t="shared" si="25"/>
        <v>0</v>
      </c>
      <c r="N13" s="201">
        <f t="shared" si="26"/>
        <v>0</v>
      </c>
      <c r="O13" s="201">
        <f t="shared" si="27"/>
        <v>0</v>
      </c>
      <c r="P13" s="201">
        <f t="shared" si="28"/>
        <v>0</v>
      </c>
      <c r="Q13" s="201">
        <f t="shared" si="29"/>
        <v>0</v>
      </c>
      <c r="R13" s="201">
        <f t="shared" si="30"/>
        <v>0</v>
      </c>
      <c r="S13" s="436">
        <f>'2022 Trucks 2'!AC12</f>
        <v>0</v>
      </c>
      <c r="T13" s="201">
        <f t="shared" si="31"/>
        <v>0</v>
      </c>
      <c r="U13" s="201">
        <f t="shared" si="32"/>
        <v>0</v>
      </c>
      <c r="V13" s="201">
        <f t="shared" si="33"/>
        <v>0</v>
      </c>
      <c r="W13" s="201">
        <f t="shared" si="34"/>
        <v>0</v>
      </c>
      <c r="X13" s="201">
        <f t="shared" si="35"/>
        <v>0</v>
      </c>
      <c r="Y13" s="201">
        <f t="shared" si="36"/>
        <v>0</v>
      </c>
      <c r="Z13" s="201">
        <f t="shared" si="37"/>
        <v>0</v>
      </c>
      <c r="AA13" s="201">
        <f t="shared" si="38"/>
        <v>0</v>
      </c>
      <c r="AB13" s="201">
        <f t="shared" si="39"/>
        <v>0</v>
      </c>
      <c r="AC13" s="436">
        <f>'2022 Trucks 2'!AM12</f>
        <v>0</v>
      </c>
      <c r="AD13" s="201">
        <f t="shared" si="40"/>
        <v>0</v>
      </c>
      <c r="AE13" s="201">
        <f t="shared" si="41"/>
        <v>0</v>
      </c>
      <c r="AF13" s="201">
        <f t="shared" si="42"/>
        <v>0</v>
      </c>
      <c r="AG13" s="201">
        <f t="shared" si="43"/>
        <v>0</v>
      </c>
      <c r="AH13" s="201">
        <f t="shared" si="44"/>
        <v>0</v>
      </c>
      <c r="AI13" s="201">
        <f t="shared" si="45"/>
        <v>0</v>
      </c>
      <c r="AJ13" s="201">
        <f t="shared" si="46"/>
        <v>0</v>
      </c>
      <c r="AK13" s="201">
        <f t="shared" si="47"/>
        <v>0</v>
      </c>
      <c r="AL13" s="201">
        <f t="shared" si="48"/>
        <v>0</v>
      </c>
      <c r="AM13" s="436">
        <f>'2022 Trucks 2'!AW12</f>
        <v>0</v>
      </c>
    </row>
    <row r="14" spans="1:39">
      <c r="C14" s="201"/>
      <c r="D14" s="237"/>
      <c r="K14" s="436"/>
      <c r="L14" s="201"/>
      <c r="M14" s="201"/>
      <c r="N14" s="201"/>
      <c r="O14" s="201"/>
      <c r="P14" s="201"/>
      <c r="Q14" s="201"/>
      <c r="R14" s="201"/>
      <c r="S14" s="436"/>
      <c r="T14" s="201"/>
      <c r="U14" s="201"/>
      <c r="V14" s="201"/>
      <c r="W14" s="201"/>
      <c r="X14" s="201"/>
      <c r="Y14" s="201"/>
      <c r="Z14" s="201"/>
      <c r="AA14" s="201"/>
      <c r="AB14" s="201"/>
      <c r="AC14" s="436"/>
      <c r="AD14" s="201"/>
      <c r="AE14" s="201"/>
      <c r="AF14" s="201"/>
      <c r="AG14" s="201"/>
      <c r="AH14" s="201"/>
      <c r="AI14" s="201"/>
      <c r="AJ14" s="201"/>
      <c r="AK14" s="201"/>
      <c r="AL14" s="201"/>
      <c r="AM14" s="436"/>
    </row>
    <row r="15" spans="1:39" s="67" customFormat="1" ht="23.5">
      <c r="A15" s="360" t="s">
        <v>667</v>
      </c>
      <c r="B15" s="360"/>
      <c r="K15" s="255"/>
      <c r="L15" s="255"/>
      <c r="M15" s="255"/>
      <c r="N15" s="255"/>
      <c r="O15" s="255"/>
      <c r="P15" s="255"/>
      <c r="Q15" s="255"/>
      <c r="R15" s="255"/>
      <c r="S15" s="255"/>
      <c r="T15" s="255"/>
      <c r="U15" s="255"/>
      <c r="V15" s="255"/>
      <c r="W15" s="255"/>
      <c r="X15" s="255"/>
      <c r="Y15" s="255"/>
      <c r="Z15" s="255"/>
      <c r="AA15" s="255"/>
      <c r="AB15" s="255"/>
      <c r="AC15" s="255"/>
      <c r="AD15" s="255"/>
      <c r="AE15" s="255"/>
      <c r="AF15" s="255"/>
      <c r="AG15" s="255"/>
      <c r="AH15" s="255"/>
      <c r="AI15" s="255"/>
      <c r="AJ15" s="255"/>
      <c r="AK15" s="255"/>
      <c r="AL15" s="255"/>
      <c r="AM15" s="255"/>
    </row>
    <row r="16" spans="1:39" ht="24" customHeight="1"/>
    <row r="17" spans="2:39">
      <c r="B17" s="71" t="s">
        <v>357</v>
      </c>
      <c r="C17" s="71"/>
      <c r="D17" s="71"/>
      <c r="E17" s="71"/>
      <c r="F17" s="71"/>
      <c r="G17" s="71"/>
      <c r="H17" s="71"/>
      <c r="I17" s="71"/>
      <c r="J17" s="71"/>
      <c r="K17" s="437"/>
      <c r="L17" s="71"/>
      <c r="M17" s="71"/>
      <c r="N17" s="71"/>
      <c r="O17" s="71"/>
      <c r="P17" s="71"/>
      <c r="Q17" s="71"/>
      <c r="R17" s="71"/>
      <c r="S17" s="437"/>
      <c r="T17" s="71"/>
      <c r="U17" s="71"/>
      <c r="V17" s="71"/>
      <c r="W17" s="71"/>
      <c r="X17" s="71"/>
      <c r="Y17" s="71"/>
      <c r="Z17" s="71"/>
      <c r="AA17" s="71"/>
      <c r="AB17" s="71"/>
      <c r="AC17" s="437"/>
      <c r="AD17" s="71"/>
      <c r="AE17" s="71"/>
      <c r="AF17" s="71"/>
      <c r="AG17" s="71"/>
      <c r="AH17" s="71"/>
      <c r="AI17" s="71"/>
      <c r="AJ17" s="71"/>
      <c r="AK17" s="71"/>
      <c r="AL17" s="71"/>
      <c r="AM17" s="437"/>
    </row>
    <row r="18" spans="2:39">
      <c r="K18" s="435">
        <v>2022</v>
      </c>
      <c r="L18">
        <v>2023</v>
      </c>
      <c r="M18">
        <v>2024</v>
      </c>
      <c r="N18">
        <v>2025</v>
      </c>
      <c r="O18">
        <v>2026</v>
      </c>
      <c r="P18">
        <v>2027</v>
      </c>
      <c r="Q18">
        <v>2028</v>
      </c>
      <c r="R18">
        <v>2029</v>
      </c>
      <c r="S18" s="435">
        <v>2030</v>
      </c>
      <c r="T18">
        <v>2031</v>
      </c>
      <c r="U18">
        <v>2032</v>
      </c>
      <c r="V18">
        <v>2033</v>
      </c>
      <c r="W18">
        <v>2034</v>
      </c>
      <c r="X18">
        <v>2035</v>
      </c>
      <c r="Y18">
        <v>2036</v>
      </c>
      <c r="Z18">
        <v>2037</v>
      </c>
      <c r="AA18">
        <v>2038</v>
      </c>
      <c r="AB18">
        <v>2039</v>
      </c>
      <c r="AC18" s="435">
        <v>2040</v>
      </c>
      <c r="AD18">
        <v>2041</v>
      </c>
      <c r="AE18">
        <v>2042</v>
      </c>
      <c r="AF18">
        <v>2043</v>
      </c>
      <c r="AG18">
        <v>2044</v>
      </c>
      <c r="AH18">
        <v>2045</v>
      </c>
      <c r="AI18">
        <v>2046</v>
      </c>
      <c r="AJ18">
        <v>2047</v>
      </c>
      <c r="AK18">
        <v>2048</v>
      </c>
      <c r="AL18">
        <v>2049</v>
      </c>
      <c r="AM18" s="435">
        <v>2050</v>
      </c>
    </row>
    <row r="19" spans="2:39">
      <c r="B19" t="s">
        <v>712</v>
      </c>
      <c r="C19" s="201">
        <f>SUM(K19:AM19)</f>
        <v>50060176.327233441</v>
      </c>
      <c r="D19" s="237">
        <f>C19/SUM(C19:C21)</f>
        <v>0.26365189717032822</v>
      </c>
      <c r="J19" t="s">
        <v>236</v>
      </c>
      <c r="K19" s="436">
        <f>'2022 Trucks 2'!U19</f>
        <v>161255.00794401061</v>
      </c>
      <c r="L19" s="201">
        <f>K19*(1+_xlfn.RRI(8,$K19,$S19))</f>
        <v>168088.0677232942</v>
      </c>
      <c r="M19" s="201">
        <f t="shared" ref="M19:R19" si="50">L19*(1+_xlfn.RRI(8,$K19,$S19))</f>
        <v>175210.67327571419</v>
      </c>
      <c r="N19" s="201">
        <f t="shared" si="50"/>
        <v>182635.09388581497</v>
      </c>
      <c r="O19" s="201">
        <f t="shared" si="50"/>
        <v>190374.11873985329</v>
      </c>
      <c r="P19" s="201">
        <f t="shared" si="50"/>
        <v>198441.07895624245</v>
      </c>
      <c r="Q19" s="201">
        <f t="shared" si="50"/>
        <v>206849.87054952024</v>
      </c>
      <c r="R19" s="201">
        <f t="shared" si="50"/>
        <v>215614.97836739774</v>
      </c>
      <c r="S19" s="436">
        <f>'2030 Trucks 2'!U19</f>
        <v>224751.50104212257</v>
      </c>
      <c r="T19" s="201">
        <f t="shared" ref="T19:AB19" si="51">S19*(1+_xlfn.RRI(10,$S19,$AC19))</f>
        <v>291841.67589412612</v>
      </c>
      <c r="U19" s="201">
        <f t="shared" si="51"/>
        <v>378958.82071430277</v>
      </c>
      <c r="V19" s="201">
        <f t="shared" si="51"/>
        <v>492081.15104599937</v>
      </c>
      <c r="W19" s="201">
        <f t="shared" si="51"/>
        <v>638971.42902845377</v>
      </c>
      <c r="X19" s="201">
        <f t="shared" si="51"/>
        <v>829709.66525905032</v>
      </c>
      <c r="Y19" s="201">
        <f t="shared" si="51"/>
        <v>1077384.8365505396</v>
      </c>
      <c r="Z19" s="201">
        <f t="shared" si="51"/>
        <v>1398993.0871380451</v>
      </c>
      <c r="AA19" s="201">
        <f t="shared" si="51"/>
        <v>1816604.0503468954</v>
      </c>
      <c r="AB19" s="201">
        <f t="shared" si="51"/>
        <v>2358875.326887955</v>
      </c>
      <c r="AC19" s="436">
        <f>'2040 Trucks 2'!U19</f>
        <v>3063019.0474023274</v>
      </c>
      <c r="AD19" s="201">
        <f t="shared" ref="AD19:AL19" si="52">AC19*(1+_xlfn.RRI(10,$AC19,$AM19))</f>
        <v>3152214.5126471478</v>
      </c>
      <c r="AE19" s="201">
        <f t="shared" si="52"/>
        <v>3244007.3600489572</v>
      </c>
      <c r="AF19" s="201">
        <f t="shared" si="52"/>
        <v>3338473.2256734557</v>
      </c>
      <c r="AG19" s="201">
        <f t="shared" si="52"/>
        <v>3435689.9481172347</v>
      </c>
      <c r="AH19" s="201">
        <f t="shared" si="52"/>
        <v>3535737.6326457267</v>
      </c>
      <c r="AI19" s="201">
        <f t="shared" si="52"/>
        <v>3638698.7171988622</v>
      </c>
      <c r="AJ19" s="201">
        <f t="shared" si="52"/>
        <v>3744658.0403188183</v>
      </c>
      <c r="AK19" s="201">
        <f t="shared" si="52"/>
        <v>3853702.9110558308</v>
      </c>
      <c r="AL19" s="201">
        <f t="shared" si="52"/>
        <v>3965923.1809096714</v>
      </c>
      <c r="AM19" s="436">
        <f>'2050 Trucks 2'!U19</f>
        <v>4081411.3178660697</v>
      </c>
    </row>
    <row r="20" spans="2:39">
      <c r="B20" t="s">
        <v>712</v>
      </c>
      <c r="C20" s="201">
        <f>SUM(K20:AM20)</f>
        <v>84371185.607023537</v>
      </c>
      <c r="D20" s="237">
        <f>C20/SUM(C19:C21)</f>
        <v>0.44435766678872557</v>
      </c>
      <c r="J20" t="s">
        <v>237</v>
      </c>
      <c r="K20" s="436">
        <f>'2022 Trucks 2'!U20</f>
        <v>251670.56926950574</v>
      </c>
      <c r="L20" s="201">
        <f t="shared" ref="L20:R20" si="53">K20*(1+_xlfn.RRI(8,$K20,$S20))</f>
        <v>261600.54357383141</v>
      </c>
      <c r="M20" s="201">
        <f t="shared" si="53"/>
        <v>271922.31732443633</v>
      </c>
      <c r="N20" s="201">
        <f t="shared" si="53"/>
        <v>282651.34945418371</v>
      </c>
      <c r="O20" s="201">
        <f t="shared" si="53"/>
        <v>293803.7088472973</v>
      </c>
      <c r="P20" s="201">
        <f t="shared" si="53"/>
        <v>305396.09840574831</v>
      </c>
      <c r="Q20" s="201">
        <f t="shared" si="53"/>
        <v>317445.88006521168</v>
      </c>
      <c r="R20" s="201">
        <f t="shared" si="53"/>
        <v>329971.1007980578</v>
      </c>
      <c r="S20" s="436">
        <f>'2030 Trucks 2'!U20</f>
        <v>342990.51964232494</v>
      </c>
      <c r="T20" s="201">
        <f t="shared" ref="T20:T21" si="54">S20*(1+_xlfn.RRI(10,$S20,$AC20))</f>
        <v>450459.94956755667</v>
      </c>
      <c r="U20" s="201">
        <f t="shared" ref="U20:AB21" si="55">T20*(1+_xlfn.RRI(10,$S20,$AC20))</f>
        <v>591602.84189780895</v>
      </c>
      <c r="V20" s="201">
        <f t="shared" si="55"/>
        <v>776970.12326525245</v>
      </c>
      <c r="W20" s="201">
        <f t="shared" si="55"/>
        <v>1020418.6486161256</v>
      </c>
      <c r="X20" s="201">
        <f t="shared" si="55"/>
        <v>1340147.0497573852</v>
      </c>
      <c r="Y20" s="201">
        <f t="shared" si="55"/>
        <v>1760056.1469639153</v>
      </c>
      <c r="Z20" s="201">
        <f t="shared" si="55"/>
        <v>2311535.6191891599</v>
      </c>
      <c r="AA20" s="201">
        <f t="shared" si="55"/>
        <v>3035810.492748877</v>
      </c>
      <c r="AB20" s="201">
        <f t="shared" si="55"/>
        <v>3987022.8567436123</v>
      </c>
      <c r="AC20" s="436">
        <f>'2040 Trucks 2'!U20</f>
        <v>5236279.17426496</v>
      </c>
      <c r="AD20" s="201">
        <f t="shared" ref="AD20:AD21" si="56">AC20*(1+_xlfn.RRI(10,$AC20,$AM20))</f>
        <v>5383815.8654182414</v>
      </c>
      <c r="AE20" s="201">
        <f t="shared" ref="AE20:AL21" si="57">AD20*(1+_xlfn.RRI(10,$AC20,$AM20))</f>
        <v>5535509.5303523401</v>
      </c>
      <c r="AF20" s="201">
        <f t="shared" si="57"/>
        <v>5691477.2953961659</v>
      </c>
      <c r="AG20" s="201">
        <f t="shared" si="57"/>
        <v>5851839.5870141732</v>
      </c>
      <c r="AH20" s="201">
        <f t="shared" si="57"/>
        <v>6016720.2247905284</v>
      </c>
      <c r="AI20" s="201">
        <f t="shared" si="57"/>
        <v>6186246.5170331933</v>
      </c>
      <c r="AJ20" s="201">
        <f t="shared" si="57"/>
        <v>6360549.3590717306</v>
      </c>
      <c r="AK20" s="201">
        <f t="shared" si="57"/>
        <v>6539763.3343247399</v>
      </c>
      <c r="AL20" s="201">
        <f t="shared" si="57"/>
        <v>6724026.8182149511</v>
      </c>
      <c r="AM20" s="436">
        <f>'2050 Trucks 2'!U20</f>
        <v>6913482.0850122217</v>
      </c>
    </row>
    <row r="21" spans="2:39">
      <c r="B21" t="s">
        <v>712</v>
      </c>
      <c r="C21" s="201">
        <f>SUM(K21:AM21)</f>
        <v>55440878.184284039</v>
      </c>
      <c r="D21" s="237">
        <f>C21/SUM(C19:C21)</f>
        <v>0.29199043604094627</v>
      </c>
      <c r="J21" t="s">
        <v>43</v>
      </c>
      <c r="K21" s="436">
        <f>'2022 Trucks 2'!U21</f>
        <v>92171.87779491015</v>
      </c>
      <c r="L21" s="201">
        <f t="shared" ref="L21:R21" si="58">K21*(1+_xlfn.RRI(8,$K21,$S21))</f>
        <v>96611.509605499217</v>
      </c>
      <c r="M21" s="201">
        <f t="shared" si="58"/>
        <v>101264.98463036511</v>
      </c>
      <c r="N21" s="201">
        <f t="shared" si="58"/>
        <v>106142.60303002637</v>
      </c>
      <c r="O21" s="201">
        <f t="shared" si="58"/>
        <v>111255.16109160092</v>
      </c>
      <c r="P21" s="201">
        <f t="shared" si="58"/>
        <v>116613.9751256767</v>
      </c>
      <c r="Q21" s="201">
        <f t="shared" si="58"/>
        <v>122230.90651421988</v>
      </c>
      <c r="R21" s="201">
        <f t="shared" si="58"/>
        <v>128118.38796496272</v>
      </c>
      <c r="S21" s="436">
        <f>'2030 Trucks 2'!U21</f>
        <v>134289.45103038338</v>
      </c>
      <c r="T21" s="201">
        <f t="shared" si="54"/>
        <v>186513.7959668774</v>
      </c>
      <c r="U21" s="201">
        <f t="shared" si="55"/>
        <v>259047.86875704199</v>
      </c>
      <c r="V21" s="201">
        <f t="shared" si="55"/>
        <v>359789.99815907894</v>
      </c>
      <c r="W21" s="201">
        <f t="shared" si="55"/>
        <v>499710.12460526597</v>
      </c>
      <c r="X21" s="201">
        <f t="shared" si="55"/>
        <v>694044.3311673234</v>
      </c>
      <c r="Y21" s="201">
        <f t="shared" si="55"/>
        <v>963953.92029729765</v>
      </c>
      <c r="Z21" s="201">
        <f t="shared" si="55"/>
        <v>1338829.6953505573</v>
      </c>
      <c r="AA21" s="201">
        <f t="shared" si="55"/>
        <v>1859492.3630785623</v>
      </c>
      <c r="AB21" s="201">
        <f t="shared" si="55"/>
        <v>2582637.5530475019</v>
      </c>
      <c r="AC21" s="436">
        <f>'2040 Trucks 2'!U21</f>
        <v>3587009.4778815634</v>
      </c>
      <c r="AD21" s="201">
        <f t="shared" si="56"/>
        <v>3690756.8657764983</v>
      </c>
      <c r="AE21" s="201">
        <f t="shared" si="57"/>
        <v>3797504.9484176817</v>
      </c>
      <c r="AF21" s="201">
        <f t="shared" si="57"/>
        <v>3907340.5151609019</v>
      </c>
      <c r="AG21" s="201">
        <f t="shared" si="57"/>
        <v>4020352.8655780531</v>
      </c>
      <c r="AH21" s="201">
        <f t="shared" si="57"/>
        <v>4136633.8820603327</v>
      </c>
      <c r="AI21" s="201">
        <f t="shared" si="57"/>
        <v>4256278.1045213509</v>
      </c>
      <c r="AJ21" s="201">
        <f t="shared" si="57"/>
        <v>4379382.807260883</v>
      </c>
      <c r="AK21" s="201">
        <f t="shared" si="57"/>
        <v>4506048.078051758</v>
      </c>
      <c r="AL21" s="201">
        <f t="shared" si="57"/>
        <v>4636376.8995141853</v>
      </c>
      <c r="AM21" s="436">
        <f>'2050 Trucks 2'!U21</f>
        <v>4770475.2328436766</v>
      </c>
    </row>
    <row r="22" spans="2:39">
      <c r="K22" s="436"/>
      <c r="L22" s="201"/>
      <c r="M22" s="201"/>
      <c r="N22" s="201"/>
      <c r="O22" s="201"/>
      <c r="P22" s="201"/>
      <c r="Q22" s="201"/>
      <c r="R22" s="201"/>
      <c r="S22" s="436"/>
      <c r="T22" s="201"/>
      <c r="U22" s="201"/>
      <c r="V22" s="201"/>
      <c r="W22" s="201"/>
      <c r="X22" s="201"/>
      <c r="Y22" s="201"/>
      <c r="Z22" s="201"/>
      <c r="AA22" s="201"/>
      <c r="AB22" s="201"/>
      <c r="AC22" s="436"/>
      <c r="AD22" s="201"/>
      <c r="AE22" s="201"/>
      <c r="AF22" s="201"/>
      <c r="AG22" s="201"/>
      <c r="AH22" s="201"/>
      <c r="AI22" s="201"/>
      <c r="AJ22" s="201"/>
      <c r="AK22" s="201"/>
      <c r="AL22" s="201"/>
      <c r="AM22" s="436"/>
    </row>
    <row r="23" spans="2:39">
      <c r="B23" s="71" t="s">
        <v>377</v>
      </c>
      <c r="C23" s="71"/>
      <c r="D23" s="71"/>
      <c r="E23" s="71"/>
      <c r="F23" s="71"/>
      <c r="G23" s="71"/>
      <c r="H23" s="71"/>
      <c r="I23" s="71"/>
      <c r="J23" s="71"/>
      <c r="K23" s="437"/>
      <c r="L23" s="71"/>
      <c r="M23" s="71"/>
      <c r="N23" s="71"/>
      <c r="O23" s="71"/>
      <c r="P23" s="71"/>
      <c r="Q23" s="71"/>
      <c r="R23" s="71"/>
      <c r="S23" s="437"/>
      <c r="T23" s="71"/>
      <c r="U23" s="71"/>
      <c r="V23" s="71"/>
      <c r="W23" s="71"/>
      <c r="X23" s="71"/>
      <c r="Y23" s="71"/>
      <c r="Z23" s="71"/>
      <c r="AA23" s="71"/>
      <c r="AB23" s="71"/>
      <c r="AC23" s="437"/>
      <c r="AD23" s="71"/>
      <c r="AE23" s="71"/>
      <c r="AF23" s="71"/>
      <c r="AG23" s="71"/>
      <c r="AH23" s="71"/>
      <c r="AI23" s="71"/>
      <c r="AJ23" s="71"/>
      <c r="AK23" s="71"/>
      <c r="AL23" s="71"/>
      <c r="AM23" s="437"/>
    </row>
    <row r="24" spans="2:39">
      <c r="K24" s="435">
        <v>2022</v>
      </c>
      <c r="L24">
        <v>2023</v>
      </c>
      <c r="M24">
        <v>2024</v>
      </c>
      <c r="N24">
        <v>2025</v>
      </c>
      <c r="O24">
        <v>2026</v>
      </c>
      <c r="P24">
        <v>2027</v>
      </c>
      <c r="Q24">
        <v>2028</v>
      </c>
      <c r="R24">
        <v>2029</v>
      </c>
      <c r="S24" s="435">
        <v>2030</v>
      </c>
      <c r="T24">
        <v>2031</v>
      </c>
      <c r="U24">
        <v>2032</v>
      </c>
      <c r="V24">
        <v>2033</v>
      </c>
      <c r="W24">
        <v>2034</v>
      </c>
      <c r="X24">
        <v>2035</v>
      </c>
      <c r="Y24">
        <v>2036</v>
      </c>
      <c r="Z24">
        <v>2037</v>
      </c>
      <c r="AA24">
        <v>2038</v>
      </c>
      <c r="AB24">
        <v>2039</v>
      </c>
      <c r="AC24" s="435">
        <v>2040</v>
      </c>
      <c r="AD24">
        <v>2041</v>
      </c>
      <c r="AE24">
        <v>2042</v>
      </c>
      <c r="AF24">
        <v>2043</v>
      </c>
      <c r="AG24">
        <v>2044</v>
      </c>
      <c r="AH24">
        <v>2045</v>
      </c>
      <c r="AI24">
        <v>2046</v>
      </c>
      <c r="AJ24">
        <v>2047</v>
      </c>
      <c r="AK24">
        <v>2048</v>
      </c>
      <c r="AL24">
        <v>2049</v>
      </c>
      <c r="AM24" s="435">
        <v>2050</v>
      </c>
    </row>
    <row r="25" spans="2:39">
      <c r="B25" t="s">
        <v>712</v>
      </c>
      <c r="C25" s="201">
        <f>SUM(K25:AM25)</f>
        <v>34850735.113874003</v>
      </c>
      <c r="D25" s="237">
        <f>C25/SUM(C25:C27)</f>
        <v>0.21078063252708543</v>
      </c>
      <c r="J25" t="s">
        <v>236</v>
      </c>
      <c r="K25" s="436">
        <f>'2022 Trucks 2'!V19</f>
        <v>118126.6790425834</v>
      </c>
      <c r="L25" s="201">
        <f>K25*(1+_xlfn.RRI(8,$K25,$S25))</f>
        <v>123082.25191700958</v>
      </c>
      <c r="M25" s="201">
        <f t="shared" ref="M25:R25" si="59">L25*(1+_xlfn.RRI(8,$K25,$S25))</f>
        <v>128245.71773071744</v>
      </c>
      <c r="N25" s="201">
        <f t="shared" si="59"/>
        <v>133625.79787178835</v>
      </c>
      <c r="O25" s="201">
        <f t="shared" si="59"/>
        <v>139231.57960224972</v>
      </c>
      <c r="P25" s="201">
        <f t="shared" si="59"/>
        <v>145072.5314069787</v>
      </c>
      <c r="Q25" s="201">
        <f t="shared" si="59"/>
        <v>151158.5189865127</v>
      </c>
      <c r="R25" s="201">
        <f t="shared" si="59"/>
        <v>157499.82192078009</v>
      </c>
      <c r="S25" s="436">
        <f>'2030 Trucks 2'!V19</f>
        <v>164107.15103189668</v>
      </c>
      <c r="T25" s="201">
        <f t="shared" ref="T25:AB25" si="60">S25*(1+_xlfn.RRI(10,$S25,$AC25))</f>
        <v>212054.692722098</v>
      </c>
      <c r="U25" s="201">
        <f t="shared" si="60"/>
        <v>274011.17149808636</v>
      </c>
      <c r="V25" s="201">
        <f t="shared" si="60"/>
        <v>354069.60884449916</v>
      </c>
      <c r="W25" s="201">
        <f t="shared" si="60"/>
        <v>457518.89319655771</v>
      </c>
      <c r="X25" s="201">
        <f t="shared" si="60"/>
        <v>591193.17897666339</v>
      </c>
      <c r="Y25" s="201">
        <f t="shared" si="60"/>
        <v>763923.37030413758</v>
      </c>
      <c r="Z25" s="201">
        <f t="shared" si="60"/>
        <v>987120.51567812252</v>
      </c>
      <c r="AA25" s="201">
        <f t="shared" si="60"/>
        <v>1275529.6543483229</v>
      </c>
      <c r="AB25" s="201">
        <f t="shared" si="60"/>
        <v>1648203.9156123383</v>
      </c>
      <c r="AC25" s="436">
        <f>'2040 Trucks 2'!V19</f>
        <v>2129763.2228141055</v>
      </c>
      <c r="AD25" s="201">
        <f t="shared" ref="AD25:AL25" si="61">AC25*(1+_xlfn.RRI(10,$AC25,$AM25))</f>
        <v>2189829.3673528121</v>
      </c>
      <c r="AE25" s="201">
        <f t="shared" si="61"/>
        <v>2251589.5695600407</v>
      </c>
      <c r="AF25" s="201">
        <f t="shared" si="61"/>
        <v>2315091.6072881296</v>
      </c>
      <c r="AG25" s="201">
        <f t="shared" si="61"/>
        <v>2380384.6058778856</v>
      </c>
      <c r="AH25" s="201">
        <f t="shared" si="61"/>
        <v>2447519.0761620752</v>
      </c>
      <c r="AI25" s="201">
        <f t="shared" si="61"/>
        <v>2516546.9535407354</v>
      </c>
      <c r="AJ25" s="201">
        <f t="shared" si="61"/>
        <v>2587521.6381585351</v>
      </c>
      <c r="AK25" s="201">
        <f t="shared" si="61"/>
        <v>2660498.036215263</v>
      </c>
      <c r="AL25" s="201">
        <f t="shared" si="61"/>
        <v>2735532.6024414068</v>
      </c>
      <c r="AM25" s="436">
        <f>'2050 Trucks 2'!V19</f>
        <v>2812683.3837716803</v>
      </c>
    </row>
    <row r="26" spans="2:39">
      <c r="B26" t="s">
        <v>712</v>
      </c>
      <c r="C26" s="201">
        <f>SUM(K26:AM26)</f>
        <v>72022675.427466482</v>
      </c>
      <c r="D26" s="237">
        <f>C26/SUM(C25:C27)</f>
        <v>0.4356001396610667</v>
      </c>
      <c r="J26" t="s">
        <v>237</v>
      </c>
      <c r="K26" s="436">
        <f>'2022 Trucks 2'!V20</f>
        <v>225072.90454380159</v>
      </c>
      <c r="L26" s="201">
        <f t="shared" ref="L26:R26" si="62">K26*(1+_xlfn.RRI(8,$K26,$S26))</f>
        <v>234154.43298315114</v>
      </c>
      <c r="M26" s="201">
        <f t="shared" si="62"/>
        <v>243602.39450764653</v>
      </c>
      <c r="N26" s="201">
        <f t="shared" si="62"/>
        <v>253431.57442647728</v>
      </c>
      <c r="O26" s="201">
        <f t="shared" si="62"/>
        <v>263657.35462533409</v>
      </c>
      <c r="P26" s="201">
        <f t="shared" si="62"/>
        <v>274295.73763783777</v>
      </c>
      <c r="Q26" s="201">
        <f t="shared" si="62"/>
        <v>285363.37168823322</v>
      </c>
      <c r="R26" s="201">
        <f t="shared" si="62"/>
        <v>296877.57674453768</v>
      </c>
      <c r="S26" s="436">
        <f>'2030 Trucks 2'!V20</f>
        <v>308856.37162291439</v>
      </c>
      <c r="T26" s="201">
        <f t="shared" ref="T26:AB26" si="63">S26*(1+_xlfn.RRI(10,$S26,$AC26))</f>
        <v>403474.61357784795</v>
      </c>
      <c r="U26" s="201">
        <f t="shared" si="63"/>
        <v>527079.1822956067</v>
      </c>
      <c r="V26" s="201">
        <f t="shared" si="63"/>
        <v>688550.04766192846</v>
      </c>
      <c r="W26" s="201">
        <f t="shared" si="63"/>
        <v>899487.56099676387</v>
      </c>
      <c r="X26" s="201">
        <f t="shared" si="63"/>
        <v>1175045.8447214523</v>
      </c>
      <c r="Y26" s="201">
        <f t="shared" si="63"/>
        <v>1535021.4912000536</v>
      </c>
      <c r="Z26" s="201">
        <f t="shared" si="63"/>
        <v>2005275.7847968058</v>
      </c>
      <c r="AA26" s="201">
        <f t="shared" si="63"/>
        <v>2619592.62208687</v>
      </c>
      <c r="AB26" s="201">
        <f t="shared" si="63"/>
        <v>3422105.6064801156</v>
      </c>
      <c r="AC26" s="436">
        <f>'2040 Trucks 2'!V20</f>
        <v>4470468.6840098603</v>
      </c>
      <c r="AD26" s="201">
        <f t="shared" ref="AD26:AD27" si="64">AC26*(1+_xlfn.RRI(10,$AC26,$AM26))</f>
        <v>4590862.5322879041</v>
      </c>
      <c r="AE26" s="201">
        <f t="shared" ref="AE26:AL27" si="65">AD26*(1+_xlfn.RRI(10,$AC26,$AM26))</f>
        <v>4714498.6980336979</v>
      </c>
      <c r="AF26" s="201">
        <f t="shared" si="65"/>
        <v>4841464.4998495802</v>
      </c>
      <c r="AG26" s="201">
        <f t="shared" si="65"/>
        <v>4971849.607908451</v>
      </c>
      <c r="AH26" s="201">
        <f t="shared" si="65"/>
        <v>5105746.1072837412</v>
      </c>
      <c r="AI26" s="201">
        <f t="shared" si="65"/>
        <v>5243248.5629849108</v>
      </c>
      <c r="AJ26" s="201">
        <f t="shared" si="65"/>
        <v>5384454.0867444156</v>
      </c>
      <c r="AK26" s="201">
        <f t="shared" si="65"/>
        <v>5529462.4056033092</v>
      </c>
      <c r="AL26" s="201">
        <f t="shared" si="65"/>
        <v>5678375.932343917</v>
      </c>
      <c r="AM26" s="436">
        <f>'2050 Trucks 2'!V20</f>
        <v>5831299.8378193285</v>
      </c>
    </row>
    <row r="27" spans="2:39">
      <c r="B27" t="s">
        <v>712</v>
      </c>
      <c r="C27" s="201">
        <f>SUM(K27:AM27)</f>
        <v>58467848.264283732</v>
      </c>
      <c r="D27" s="237">
        <f>C27/SUM(C25:C27)</f>
        <v>0.3536192278118479</v>
      </c>
      <c r="J27" t="s">
        <v>43</v>
      </c>
      <c r="K27" s="436">
        <f>'2022 Trucks 2'!V21</f>
        <v>134676.58664924282</v>
      </c>
      <c r="L27" s="201">
        <f t="shared" ref="L27:R27" si="66">K27*(1+_xlfn.RRI(8,$K27,$S27))</f>
        <v>140791.77972816781</v>
      </c>
      <c r="M27" s="201">
        <f t="shared" si="66"/>
        <v>147184.64235101972</v>
      </c>
      <c r="N27" s="201">
        <f t="shared" si="66"/>
        <v>153867.78252127933</v>
      </c>
      <c r="O27" s="201">
        <f t="shared" si="66"/>
        <v>160854.38072779804</v>
      </c>
      <c r="P27" s="201">
        <f t="shared" si="66"/>
        <v>168158.21593935761</v>
      </c>
      <c r="Q27" s="201">
        <f t="shared" si="66"/>
        <v>175793.69277955205</v>
      </c>
      <c r="R27" s="201">
        <f t="shared" si="66"/>
        <v>183775.86993558577</v>
      </c>
      <c r="S27" s="436">
        <f>'2030 Trucks 2'!V21</f>
        <v>192120.48985701625</v>
      </c>
      <c r="T27" s="201">
        <f t="shared" ref="T27:AB27" si="67">S27*(1+_xlfn.RRI(10,$S27,$AC27))</f>
        <v>258194.76790350443</v>
      </c>
      <c r="U27" s="201">
        <f t="shared" si="67"/>
        <v>346993.38015616627</v>
      </c>
      <c r="V27" s="201">
        <f t="shared" si="67"/>
        <v>466331.70319392631</v>
      </c>
      <c r="W27" s="201">
        <f t="shared" si="67"/>
        <v>626712.98601107823</v>
      </c>
      <c r="X27" s="201">
        <f t="shared" si="67"/>
        <v>842252.76588494552</v>
      </c>
      <c r="Y27" s="201">
        <f t="shared" si="67"/>
        <v>1131921.2103071073</v>
      </c>
      <c r="Z27" s="201">
        <f t="shared" si="67"/>
        <v>1521212.7264395698</v>
      </c>
      <c r="AA27" s="201">
        <f t="shared" si="67"/>
        <v>2044389.7843860197</v>
      </c>
      <c r="AB27" s="201">
        <f t="shared" si="67"/>
        <v>2747498.4384887391</v>
      </c>
      <c r="AC27" s="436">
        <f>'2040 Trucks 2'!V21</f>
        <v>3692420.9498362029</v>
      </c>
      <c r="AD27" s="201">
        <f t="shared" si="64"/>
        <v>3799130.318715137</v>
      </c>
      <c r="AE27" s="201">
        <f t="shared" si="65"/>
        <v>3908923.5422144509</v>
      </c>
      <c r="AF27" s="201">
        <f t="shared" si="65"/>
        <v>4021889.7423992413</v>
      </c>
      <c r="AG27" s="201">
        <f t="shared" si="65"/>
        <v>4138120.6169237508</v>
      </c>
      <c r="AH27" s="201">
        <f t="shared" si="65"/>
        <v>4257710.5134647796</v>
      </c>
      <c r="AI27" s="201">
        <f t="shared" si="65"/>
        <v>4380756.5063061928</v>
      </c>
      <c r="AJ27" s="201">
        <f t="shared" si="65"/>
        <v>4507358.4751366843</v>
      </c>
      <c r="AK27" s="201">
        <f t="shared" si="65"/>
        <v>4637619.1861247653</v>
      </c>
      <c r="AL27" s="201">
        <f t="shared" si="65"/>
        <v>4771644.3753367811</v>
      </c>
      <c r="AM27" s="436">
        <f>'2050 Trucks 2'!V21</f>
        <v>4909542.8345656786</v>
      </c>
    </row>
    <row r="28" spans="2:39">
      <c r="K28" s="436"/>
      <c r="L28" s="201"/>
      <c r="M28" s="201"/>
      <c r="N28" s="201"/>
      <c r="O28" s="201"/>
      <c r="P28" s="201"/>
      <c r="Q28" s="201"/>
      <c r="R28" s="201"/>
      <c r="S28" s="436"/>
      <c r="T28" s="201"/>
      <c r="U28" s="201"/>
      <c r="V28" s="201"/>
      <c r="W28" s="201"/>
      <c r="X28" s="201"/>
      <c r="Y28" s="201"/>
      <c r="Z28" s="201"/>
      <c r="AA28" s="201"/>
      <c r="AB28" s="201"/>
      <c r="AC28" s="436"/>
      <c r="AD28" s="201"/>
      <c r="AE28" s="201"/>
      <c r="AF28" s="201"/>
      <c r="AG28" s="201"/>
      <c r="AH28" s="201"/>
      <c r="AI28" s="201"/>
      <c r="AJ28" s="201"/>
      <c r="AK28" s="201"/>
      <c r="AL28" s="201"/>
      <c r="AM28" s="436"/>
    </row>
    <row r="29" spans="2:39">
      <c r="B29" s="71" t="s">
        <v>1552</v>
      </c>
      <c r="C29" s="71"/>
      <c r="D29" s="71"/>
      <c r="E29" s="71"/>
      <c r="F29" s="71"/>
      <c r="G29" s="71"/>
      <c r="H29" s="71"/>
      <c r="I29" s="71"/>
      <c r="J29" s="71"/>
      <c r="K29" s="437"/>
      <c r="L29" s="71"/>
      <c r="M29" s="71"/>
      <c r="N29" s="71"/>
      <c r="O29" s="71"/>
      <c r="P29" s="71"/>
      <c r="Q29" s="71"/>
      <c r="R29" s="71"/>
      <c r="S29" s="437"/>
      <c r="T29" s="71"/>
      <c r="U29" s="71"/>
      <c r="V29" s="71"/>
      <c r="W29" s="71"/>
      <c r="X29" s="71"/>
      <c r="Y29" s="71"/>
      <c r="Z29" s="71"/>
      <c r="AA29" s="71"/>
      <c r="AB29" s="71"/>
      <c r="AC29" s="437"/>
      <c r="AD29" s="71"/>
      <c r="AE29" s="71"/>
      <c r="AF29" s="71"/>
      <c r="AG29" s="71"/>
      <c r="AH29" s="71"/>
      <c r="AI29" s="71"/>
      <c r="AJ29" s="71"/>
      <c r="AK29" s="71"/>
      <c r="AL29" s="71"/>
      <c r="AM29" s="437"/>
    </row>
    <row r="30" spans="2:39">
      <c r="K30" s="435">
        <v>2022</v>
      </c>
      <c r="L30">
        <v>2023</v>
      </c>
      <c r="M30">
        <v>2024</v>
      </c>
      <c r="N30">
        <v>2025</v>
      </c>
      <c r="O30">
        <v>2026</v>
      </c>
      <c r="P30">
        <v>2027</v>
      </c>
      <c r="Q30">
        <v>2028</v>
      </c>
      <c r="R30">
        <v>2029</v>
      </c>
      <c r="S30" s="435">
        <v>2030</v>
      </c>
      <c r="T30">
        <v>2031</v>
      </c>
      <c r="U30">
        <v>2032</v>
      </c>
      <c r="V30">
        <v>2033</v>
      </c>
      <c r="W30">
        <v>2034</v>
      </c>
      <c r="X30">
        <v>2035</v>
      </c>
      <c r="Y30">
        <v>2036</v>
      </c>
      <c r="Z30">
        <v>2037</v>
      </c>
      <c r="AA30">
        <v>2038</v>
      </c>
      <c r="AB30">
        <v>2039</v>
      </c>
      <c r="AC30" s="435">
        <v>2040</v>
      </c>
      <c r="AD30">
        <v>2041</v>
      </c>
      <c r="AE30">
        <v>2042</v>
      </c>
      <c r="AF30">
        <v>2043</v>
      </c>
      <c r="AG30">
        <v>2044</v>
      </c>
      <c r="AH30">
        <v>2045</v>
      </c>
      <c r="AI30">
        <v>2046</v>
      </c>
      <c r="AJ30">
        <v>2047</v>
      </c>
      <c r="AK30">
        <v>2048</v>
      </c>
      <c r="AL30">
        <v>2049</v>
      </c>
      <c r="AM30" s="435">
        <v>2050</v>
      </c>
    </row>
    <row r="31" spans="2:39">
      <c r="B31" t="s">
        <v>282</v>
      </c>
      <c r="C31" s="214">
        <f>NPV(DISCOUNT,K31:AM31)</f>
        <v>117983398.31959102</v>
      </c>
      <c r="D31" s="237">
        <f>C31/SUM(C31:C33)</f>
        <v>0.48894676753557975</v>
      </c>
      <c r="J31" t="s">
        <v>236</v>
      </c>
      <c r="K31" s="436">
        <f>K19*'Assumptions - freight'!$H$122</f>
        <v>1862336.719233383</v>
      </c>
      <c r="L31" s="201">
        <f>K31*(1+_xlfn.RRI(8,$K31,$S31))</f>
        <v>1941251.83817403</v>
      </c>
      <c r="M31" s="201">
        <f t="shared" ref="M31:M33" si="68">L31*(1+_xlfn.RRI(8,$K31,$S31))</f>
        <v>2023510.9259754638</v>
      </c>
      <c r="N31" s="201">
        <f t="shared" ref="N31:N33" si="69">M31*(1+_xlfn.RRI(8,$K31,$S31))</f>
        <v>2109255.6808051844</v>
      </c>
      <c r="O31" s="201">
        <f t="shared" ref="O31:O33" si="70">N31*(1+_xlfn.RRI(8,$K31,$S31))</f>
        <v>2198633.8051840537</v>
      </c>
      <c r="P31" s="201">
        <f t="shared" ref="P31:P33" si="71">O31*(1+_xlfn.RRI(8,$K31,$S31))</f>
        <v>2291799.2604162577</v>
      </c>
      <c r="Q31" s="201">
        <f t="shared" ref="Q31:Q33" si="72">P31*(1+_xlfn.RRI(8,$K31,$S31))</f>
        <v>2388912.5318005458</v>
      </c>
      <c r="R31" s="201">
        <f t="shared" ref="R31:R33" si="73">Q31*(1+_xlfn.RRI(8,$K31,$S31))</f>
        <v>2490140.9050795981</v>
      </c>
      <c r="S31" s="436">
        <f>S19*'Assumptions - freight'!$H$122</f>
        <v>2595658.7546037277</v>
      </c>
      <c r="T31" s="201">
        <f t="shared" ref="T31:T33" si="74">S31*(1+_xlfn.RRI(10,$S31,$AC31))</f>
        <v>3370484.2792166215</v>
      </c>
      <c r="U31" s="201">
        <f t="shared" ref="U31:U33" si="75">T31*(1+_xlfn.RRI(10,$S31,$AC31))</f>
        <v>4376601.6069322312</v>
      </c>
      <c r="V31" s="201">
        <f t="shared" ref="V31:V33" si="76">U31*(1+_xlfn.RRI(10,$S31,$AC31))</f>
        <v>5683053.2466550386</v>
      </c>
      <c r="W31" s="201">
        <f t="shared" ref="W31:W33" si="77">V31*(1+_xlfn.RRI(10,$S31,$AC31))</f>
        <v>7379491.4650581926</v>
      </c>
      <c r="X31" s="201">
        <f t="shared" ref="X31:X33" si="78">W31*(1+_xlfn.RRI(10,$S31,$AC31))</f>
        <v>9582330.4690870605</v>
      </c>
      <c r="Y31" s="201">
        <f t="shared" ref="Y31:Y33" si="79">X31*(1+_xlfn.RRI(10,$S31,$AC31))</f>
        <v>12442735.065629642</v>
      </c>
      <c r="Z31" s="201">
        <f t="shared" ref="Z31:Z33" si="80">Y31*(1+_xlfn.RRI(10,$S31,$AC31))</f>
        <v>16156994.001919437</v>
      </c>
      <c r="AA31" s="201">
        <f t="shared" ref="AA31:AA33" si="81">Z31*(1+_xlfn.RRI(10,$S31,$AC31))</f>
        <v>20979989.833517425</v>
      </c>
      <c r="AB31" s="201">
        <f t="shared" ref="AB31:AB33" si="82">AA31*(1+_xlfn.RRI(10,$S31,$AC31))</f>
        <v>27242689.658868715</v>
      </c>
      <c r="AC31" s="436">
        <f>AC19*'Assumptions - freight'!$H$122</f>
        <v>35374856.982235424</v>
      </c>
      <c r="AD31" s="201">
        <f t="shared" ref="AD31:AD33" si="83">AC31*(1+_xlfn.RRI(10,$AC31,$AM31))</f>
        <v>36404976.866463825</v>
      </c>
      <c r="AE31" s="201">
        <f t="shared" ref="AE31:AE33" si="84">AD31*(1+_xlfn.RRI(10,$AC31,$AM31))</f>
        <v>37465093.959625557</v>
      </c>
      <c r="AF31" s="201">
        <f t="shared" ref="AF31:AF33" si="85">AE31*(1+_xlfn.RRI(10,$AC31,$AM31))</f>
        <v>38556081.783878148</v>
      </c>
      <c r="AG31" s="201">
        <f t="shared" ref="AG31:AG33" si="86">AF31*(1+_xlfn.RRI(10,$AC31,$AM31))</f>
        <v>39678839.298444346</v>
      </c>
      <c r="AH31" s="201">
        <f t="shared" ref="AH31:AH33" si="87">AG31*(1+_xlfn.RRI(10,$AC31,$AM31))</f>
        <v>40834291.640342347</v>
      </c>
      <c r="AI31" s="201">
        <f t="shared" ref="AI31:AI33" si="88">AH31*(1+_xlfn.RRI(10,$AC31,$AM31))</f>
        <v>42023390.886686213</v>
      </c>
      <c r="AJ31" s="201">
        <f t="shared" ref="AJ31:AJ33" si="89">AI31*(1+_xlfn.RRI(10,$AC31,$AM31))</f>
        <v>43247116.839184538</v>
      </c>
      <c r="AK31" s="201">
        <f t="shared" ref="AK31:AK33" si="90">AJ31*(1+_xlfn.RRI(10,$AC31,$AM31))</f>
        <v>44506477.831483811</v>
      </c>
      <c r="AL31" s="201">
        <f t="shared" ref="AL31:AL33" si="91">AK31*(1+_xlfn.RRI(10,$AC31,$AM31))</f>
        <v>45802511.560021721</v>
      </c>
      <c r="AM31" s="436">
        <f>AM19*'Assumptions - freight'!$H$122</f>
        <v>47136285.939075001</v>
      </c>
    </row>
    <row r="32" spans="2:39">
      <c r="B32" t="s">
        <v>282</v>
      </c>
      <c r="C32" s="214">
        <f>NPV(DISCOUNT,K32:AM32)</f>
        <v>90131942.452954084</v>
      </c>
      <c r="D32" s="237">
        <f>C32/SUM(C31:C33)</f>
        <v>0.37352477163524</v>
      </c>
      <c r="J32" t="s">
        <v>237</v>
      </c>
      <c r="K32" s="436">
        <f>K20*'Assumptions - freight'!$I$122</f>
        <v>1332569.9561333817</v>
      </c>
      <c r="L32" s="201">
        <f t="shared" ref="L32:L33" si="92">K32*(1+_xlfn.RRI(8,$K32,$S32))</f>
        <v>1385148.155727911</v>
      </c>
      <c r="M32" s="201">
        <f t="shared" si="68"/>
        <v>1439800.8933681753</v>
      </c>
      <c r="N32" s="201">
        <f t="shared" si="69"/>
        <v>1496610.0225245557</v>
      </c>
      <c r="O32" s="201">
        <f t="shared" si="70"/>
        <v>1555660.6262975803</v>
      </c>
      <c r="P32" s="201">
        <f t="shared" si="71"/>
        <v>1617041.1448469851</v>
      </c>
      <c r="Q32" s="201">
        <f t="shared" si="72"/>
        <v>1680843.5078486472</v>
      </c>
      <c r="R32" s="201">
        <f t="shared" si="73"/>
        <v>1747163.2721777696</v>
      </c>
      <c r="S32" s="436">
        <f>S20*'Assumptions - freight'!$I$122</f>
        <v>1816099.7650245288</v>
      </c>
      <c r="T32" s="201">
        <f t="shared" si="74"/>
        <v>2385139.4184763636</v>
      </c>
      <c r="U32" s="201">
        <f t="shared" si="75"/>
        <v>3132476.6156185977</v>
      </c>
      <c r="V32" s="201">
        <f t="shared" si="76"/>
        <v>4113977.4351914194</v>
      </c>
      <c r="W32" s="201">
        <f t="shared" si="77"/>
        <v>5403012.5086574275</v>
      </c>
      <c r="X32" s="201">
        <f t="shared" si="78"/>
        <v>7095941.7324442202</v>
      </c>
      <c r="Y32" s="201">
        <f t="shared" si="79"/>
        <v>9319317.5084385183</v>
      </c>
      <c r="Z32" s="201">
        <f t="shared" si="80"/>
        <v>12239344.980243102</v>
      </c>
      <c r="AA32" s="201">
        <f t="shared" si="81"/>
        <v>16074306.451063469</v>
      </c>
      <c r="AB32" s="201">
        <f t="shared" si="82"/>
        <v>21110878.75207261</v>
      </c>
      <c r="AC32" s="436">
        <f>AC20*'Assumptions - freight'!$I$122</f>
        <v>27725563.341815308</v>
      </c>
      <c r="AD32" s="201">
        <f t="shared" si="83"/>
        <v>28506755.050598931</v>
      </c>
      <c r="AE32" s="201">
        <f t="shared" si="84"/>
        <v>29309957.510917109</v>
      </c>
      <c r="AF32" s="201">
        <f t="shared" si="85"/>
        <v>30135790.894716971</v>
      </c>
      <c r="AG32" s="201">
        <f t="shared" si="86"/>
        <v>30984892.847826231</v>
      </c>
      <c r="AH32" s="201">
        <f t="shared" si="87"/>
        <v>31857918.982294884</v>
      </c>
      <c r="AI32" s="201">
        <f t="shared" si="88"/>
        <v>32755543.38260904</v>
      </c>
      <c r="AJ32" s="201">
        <f t="shared" si="89"/>
        <v>33678459.126167782</v>
      </c>
      <c r="AK32" s="201">
        <f t="shared" si="90"/>
        <v>34627378.818424895</v>
      </c>
      <c r="AL32" s="201">
        <f t="shared" si="91"/>
        <v>35603035.143108688</v>
      </c>
      <c r="AM32" s="436">
        <f>AM20*'Assumptions - freight'!$I$122</f>
        <v>36606181.42794472</v>
      </c>
    </row>
    <row r="33" spans="2:39">
      <c r="B33" t="s">
        <v>282</v>
      </c>
      <c r="C33" s="214">
        <f>NPV(DISCOUNT,K33:AM33)</f>
        <v>33185770.418471359</v>
      </c>
      <c r="D33" s="237">
        <f>C33/SUM(C31:C33)</f>
        <v>0.13752846082918019</v>
      </c>
      <c r="J33" t="s">
        <v>43</v>
      </c>
      <c r="K33" s="436">
        <f>K21*'Assumptions - freight'!$J$122</f>
        <v>289995.18522081204</v>
      </c>
      <c r="L33" s="201">
        <f t="shared" si="92"/>
        <v>303963.3486132159</v>
      </c>
      <c r="M33" s="201">
        <f t="shared" si="68"/>
        <v>318604.31486063381</v>
      </c>
      <c r="N33" s="201">
        <f t="shared" si="69"/>
        <v>333950.49077769119</v>
      </c>
      <c r="O33" s="201">
        <f t="shared" si="70"/>
        <v>350035.84411417646</v>
      </c>
      <c r="P33" s="201">
        <f t="shared" si="71"/>
        <v>366895.97874041827</v>
      </c>
      <c r="Q33" s="201">
        <f t="shared" si="72"/>
        <v>384568.21345410793</v>
      </c>
      <c r="R33" s="201">
        <f t="shared" si="73"/>
        <v>403091.66458300035</v>
      </c>
      <c r="S33" s="436">
        <f>S21*'Assumptions - freight'!$J$122</f>
        <v>422507.33256632963</v>
      </c>
      <c r="T33" s="201">
        <f t="shared" si="74"/>
        <v>586817.8461981836</v>
      </c>
      <c r="U33" s="201">
        <f t="shared" si="75"/>
        <v>815027.71212287666</v>
      </c>
      <c r="V33" s="201">
        <f t="shared" si="76"/>
        <v>1131986.9970415137</v>
      </c>
      <c r="W33" s="201">
        <f t="shared" si="77"/>
        <v>1572209.8063800267</v>
      </c>
      <c r="X33" s="201">
        <f t="shared" si="78"/>
        <v>2183632.5697536883</v>
      </c>
      <c r="Y33" s="201">
        <f t="shared" si="79"/>
        <v>3032833.9006279791</v>
      </c>
      <c r="Z33" s="201">
        <f t="shared" si="80"/>
        <v>4212284.4274281254</v>
      </c>
      <c r="AA33" s="201">
        <f t="shared" si="81"/>
        <v>5850416.0395594211</v>
      </c>
      <c r="AB33" s="201">
        <f t="shared" si="82"/>
        <v>8125607.0015272414</v>
      </c>
      <c r="AC33" s="436">
        <f>AC21*'Assumptions - freight'!$J$122</f>
        <v>11285605.792274684</v>
      </c>
      <c r="AD33" s="201">
        <f t="shared" si="83"/>
        <v>11612020.35264321</v>
      </c>
      <c r="AE33" s="201">
        <f t="shared" si="84"/>
        <v>11947875.829802709</v>
      </c>
      <c r="AF33" s="201">
        <f t="shared" si="85"/>
        <v>12293445.284212718</v>
      </c>
      <c r="AG33" s="201">
        <f t="shared" si="86"/>
        <v>12649009.674084254</v>
      </c>
      <c r="AH33" s="201">
        <f t="shared" si="87"/>
        <v>13014858.083807172</v>
      </c>
      <c r="AI33" s="201">
        <f t="shared" si="88"/>
        <v>13391287.95898434</v>
      </c>
      <c r="AJ33" s="201">
        <f t="shared" si="89"/>
        <v>13778605.348263731</v>
      </c>
      <c r="AK33" s="201">
        <f t="shared" si="90"/>
        <v>14177125.152165053</v>
      </c>
      <c r="AL33" s="201">
        <f t="shared" si="91"/>
        <v>14587171.379103201</v>
      </c>
      <c r="AM33" s="436">
        <f>AM21*'Assumptions - freight'!$J$122</f>
        <v>15009077.408816688</v>
      </c>
    </row>
    <row r="34" spans="2:39">
      <c r="K34" s="436"/>
      <c r="L34" s="201"/>
      <c r="M34" s="201"/>
      <c r="N34" s="201"/>
      <c r="O34" s="201"/>
      <c r="P34" s="201"/>
      <c r="Q34" s="201"/>
      <c r="R34" s="201"/>
      <c r="S34" s="436"/>
      <c r="T34" s="201"/>
      <c r="U34" s="201"/>
      <c r="V34" s="201"/>
      <c r="W34" s="201"/>
      <c r="X34" s="201"/>
      <c r="Y34" s="201"/>
      <c r="Z34" s="201"/>
      <c r="AA34" s="201"/>
      <c r="AB34" s="201"/>
      <c r="AC34" s="436"/>
      <c r="AD34" s="201"/>
      <c r="AE34" s="201"/>
      <c r="AF34" s="201"/>
      <c r="AG34" s="201"/>
      <c r="AH34" s="201"/>
      <c r="AI34" s="201"/>
      <c r="AJ34" s="201"/>
      <c r="AK34" s="201"/>
      <c r="AL34" s="201"/>
      <c r="AM34" s="436"/>
    </row>
    <row r="35" spans="2:39">
      <c r="B35" s="71" t="s">
        <v>1551</v>
      </c>
      <c r="C35" s="71"/>
      <c r="D35" s="71"/>
      <c r="E35" s="71"/>
      <c r="F35" s="71"/>
      <c r="G35" s="71"/>
      <c r="H35" s="71"/>
      <c r="I35" s="71"/>
      <c r="J35" s="71"/>
      <c r="K35" s="437"/>
      <c r="L35" s="71"/>
      <c r="M35" s="71"/>
      <c r="N35" s="71"/>
      <c r="O35" s="71"/>
      <c r="P35" s="71"/>
      <c r="Q35" s="71"/>
      <c r="R35" s="71"/>
      <c r="S35" s="437"/>
      <c r="T35" s="71"/>
      <c r="U35" s="71"/>
      <c r="V35" s="71"/>
      <c r="W35" s="71"/>
      <c r="X35" s="71"/>
      <c r="Y35" s="71"/>
      <c r="Z35" s="71"/>
      <c r="AA35" s="71"/>
      <c r="AB35" s="71"/>
      <c r="AC35" s="437"/>
      <c r="AD35" s="71"/>
      <c r="AE35" s="71"/>
      <c r="AF35" s="71"/>
      <c r="AG35" s="71"/>
      <c r="AH35" s="71"/>
      <c r="AI35" s="71"/>
      <c r="AJ35" s="71"/>
      <c r="AK35" s="71"/>
      <c r="AL35" s="71"/>
      <c r="AM35" s="437"/>
    </row>
    <row r="36" spans="2:39">
      <c r="K36" s="435">
        <v>2022</v>
      </c>
      <c r="L36">
        <v>2023</v>
      </c>
      <c r="M36">
        <v>2024</v>
      </c>
      <c r="N36">
        <v>2025</v>
      </c>
      <c r="O36">
        <v>2026</v>
      </c>
      <c r="P36">
        <v>2027</v>
      </c>
      <c r="Q36">
        <v>2028</v>
      </c>
      <c r="R36">
        <v>2029</v>
      </c>
      <c r="S36" s="435">
        <v>2030</v>
      </c>
      <c r="T36">
        <v>2031</v>
      </c>
      <c r="U36">
        <v>2032</v>
      </c>
      <c r="V36">
        <v>2033</v>
      </c>
      <c r="W36">
        <v>2034</v>
      </c>
      <c r="X36">
        <v>2035</v>
      </c>
      <c r="Y36">
        <v>2036</v>
      </c>
      <c r="Z36">
        <v>2037</v>
      </c>
      <c r="AA36">
        <v>2038</v>
      </c>
      <c r="AB36">
        <v>2039</v>
      </c>
      <c r="AC36" s="435">
        <v>2040</v>
      </c>
      <c r="AD36">
        <v>2041</v>
      </c>
      <c r="AE36">
        <v>2042</v>
      </c>
      <c r="AF36">
        <v>2043</v>
      </c>
      <c r="AG36">
        <v>2044</v>
      </c>
      <c r="AH36">
        <v>2045</v>
      </c>
      <c r="AI36">
        <v>2046</v>
      </c>
      <c r="AJ36">
        <v>2047</v>
      </c>
      <c r="AK36">
        <v>2048</v>
      </c>
      <c r="AL36">
        <v>2049</v>
      </c>
      <c r="AM36" s="435">
        <v>2050</v>
      </c>
    </row>
    <row r="37" spans="2:39">
      <c r="B37" t="s">
        <v>282</v>
      </c>
      <c r="C37" s="214">
        <f>NPV(DISCOUNT,K37:AM37)</f>
        <v>82756190.779488191</v>
      </c>
      <c r="D37" s="237">
        <f>C37/SUM(C37:C39)</f>
        <v>0.42139209157889113</v>
      </c>
      <c r="J37" t="s">
        <v>236</v>
      </c>
      <c r="K37" s="436">
        <f>K25*'Assumptions - freight'!$H$122</f>
        <v>1364246.9446808309</v>
      </c>
      <c r="L37" s="201">
        <f>K37*(1+_xlfn.RRI(8,$K37,$S37))</f>
        <v>1421478.936707306</v>
      </c>
      <c r="M37" s="201">
        <f t="shared" ref="M37:M39" si="93">L37*(1+_xlfn.RRI(8,$K37,$S37))</f>
        <v>1481111.8876833976</v>
      </c>
      <c r="N37" s="201">
        <f t="shared" ref="N37:N39" si="94">M37*(1+_xlfn.RRI(8,$K37,$S37))</f>
        <v>1543246.5210624337</v>
      </c>
      <c r="O37" s="201">
        <f t="shared" ref="O37:O39" si="95">N37*(1+_xlfn.RRI(8,$K37,$S37))</f>
        <v>1607987.785781919</v>
      </c>
      <c r="P37" s="201">
        <f t="shared" ref="P37:P39" si="96">O37*(1+_xlfn.RRI(8,$K37,$S37))</f>
        <v>1675445.0335282721</v>
      </c>
      <c r="Q37" s="201">
        <f t="shared" ref="Q37:Q39" si="97">P37*(1+_xlfn.RRI(8,$K37,$S37))</f>
        <v>1745732.2034380576</v>
      </c>
      <c r="R37" s="201">
        <f t="shared" ref="R37:R39" si="98">Q37*(1+_xlfn.RRI(8,$K37,$S37))</f>
        <v>1818968.0145476821</v>
      </c>
      <c r="S37" s="436">
        <f>S25*'Assumptions - freight'!$H$122</f>
        <v>1895276.166316615</v>
      </c>
      <c r="T37" s="201">
        <f t="shared" ref="T37:T39" si="99">S37*(1+_xlfn.RRI(10,$S37,$AC37))</f>
        <v>2449023.1080403682</v>
      </c>
      <c r="U37" s="201">
        <f t="shared" ref="U37:U39" si="100">T37*(1+_xlfn.RRI(10,$S37,$AC37))</f>
        <v>3164559.4928637738</v>
      </c>
      <c r="V37" s="201">
        <f t="shared" ref="V37:V39" si="101">U37*(1+_xlfn.RRI(10,$S37,$AC37))</f>
        <v>4089155.6927314848</v>
      </c>
      <c r="W37" s="201">
        <f t="shared" ref="W37:W39" si="102">V37*(1+_xlfn.RRI(10,$S37,$AC37))</f>
        <v>5283893.166522976</v>
      </c>
      <c r="X37" s="201">
        <f t="shared" ref="X37:X39" si="103">W37*(1+_xlfn.RRI(10,$S37,$AC37))</f>
        <v>6827699.6752301315</v>
      </c>
      <c r="Y37" s="201">
        <f t="shared" ref="Y37:Y39" si="104">X37*(1+_xlfn.RRI(10,$S37,$AC37))</f>
        <v>8822563.4746915046</v>
      </c>
      <c r="Z37" s="201">
        <f t="shared" ref="Z37:Z39" si="105">Y37*(1+_xlfn.RRI(10,$S37,$AC37))</f>
        <v>11400270.950309055</v>
      </c>
      <c r="AA37" s="201">
        <f t="shared" ref="AA37:AA39" si="106">Z37*(1+_xlfn.RRI(10,$S37,$AC37))</f>
        <v>14731112.801090388</v>
      </c>
      <c r="AB37" s="201">
        <f t="shared" ref="AB37:AB39" si="107">AA37*(1+_xlfn.RRI(10,$S37,$AC37))</f>
        <v>19035133.928335816</v>
      </c>
      <c r="AC37" s="436">
        <f>AC25*'Assumptions - freight'!$H$122</f>
        <v>24596670.228664711</v>
      </c>
      <c r="AD37" s="201">
        <f t="shared" ref="AD37:AD39" si="108">AC37*(1+_xlfn.RRI(10,$AC37,$AM37))</f>
        <v>25290375.112522043</v>
      </c>
      <c r="AE37" s="201">
        <f t="shared" ref="AE37:AE39" si="109">AD37*(1+_xlfn.RRI(10,$AC37,$AM37))</f>
        <v>26003644.696048629</v>
      </c>
      <c r="AF37" s="201">
        <f t="shared" ref="AF37:AF39" si="110">AE37*(1+_xlfn.RRI(10,$AC37,$AM37))</f>
        <v>26737030.766441092</v>
      </c>
      <c r="AG37" s="201">
        <f t="shared" ref="AG37:AG39" si="111">AF37*(1+_xlfn.RRI(10,$AC37,$AM37))</f>
        <v>27491100.673062384</v>
      </c>
      <c r="AH37" s="201">
        <f t="shared" ref="AH37:AH39" si="112">AG37*(1+_xlfn.RRI(10,$AC37,$AM37))</f>
        <v>28266437.766344715</v>
      </c>
      <c r="AI37" s="201">
        <f t="shared" ref="AI37:AI39" si="113">AH37*(1+_xlfn.RRI(10,$AC37,$AM37))</f>
        <v>29063641.849070963</v>
      </c>
      <c r="AJ37" s="201">
        <f t="shared" ref="AJ37:AJ39" si="114">AI37*(1+_xlfn.RRI(10,$AC37,$AM37))</f>
        <v>29883329.640383657</v>
      </c>
      <c r="AK37" s="201">
        <f t="shared" ref="AK37:AK39" si="115">AJ37*(1+_xlfn.RRI(10,$AC37,$AM37))</f>
        <v>30726135.252880502</v>
      </c>
      <c r="AL37" s="201">
        <f t="shared" ref="AL37:AL39" si="116">AK37*(1+_xlfn.RRI(10,$AC37,$AM37))</f>
        <v>31592710.683165532</v>
      </c>
      <c r="AM37" s="436">
        <f>AM25*'Assumptions - freight'!$H$122</f>
        <v>32483726.316235371</v>
      </c>
    </row>
    <row r="38" spans="2:39">
      <c r="B38" t="s">
        <v>282</v>
      </c>
      <c r="C38" s="214">
        <f>NPV(DISCOUNT,K38:AM38)</f>
        <v>77533354.088274598</v>
      </c>
      <c r="D38" s="237">
        <f>C38/SUM(C37:C39)</f>
        <v>0.39479756062531113</v>
      </c>
      <c r="J38" t="s">
        <v>237</v>
      </c>
      <c r="K38" s="436">
        <f>K26*'Assumptions - freight'!$I$122</f>
        <v>1191738.0383622299</v>
      </c>
      <c r="L38" s="201">
        <f t="shared" ref="L38:L39" si="117">K38*(1+_xlfn.RRI(8,$K38,$S38))</f>
        <v>1239823.8037704558</v>
      </c>
      <c r="M38" s="201">
        <f t="shared" si="93"/>
        <v>1289849.7949333892</v>
      </c>
      <c r="N38" s="201">
        <f t="shared" si="94"/>
        <v>1341894.2985528694</v>
      </c>
      <c r="O38" s="201">
        <f t="shared" si="95"/>
        <v>1396038.7601423687</v>
      </c>
      <c r="P38" s="201">
        <f t="shared" si="96"/>
        <v>1452367.9114827511</v>
      </c>
      <c r="Q38" s="201">
        <f t="shared" si="97"/>
        <v>1510969.9032207769</v>
      </c>
      <c r="R38" s="201">
        <f t="shared" si="98"/>
        <v>1571936.4428178626</v>
      </c>
      <c r="S38" s="436">
        <f>S26*'Assumptions - freight'!$I$122</f>
        <v>1635362.9380649701</v>
      </c>
      <c r="T38" s="201">
        <f t="shared" si="99"/>
        <v>2136356.8639629278</v>
      </c>
      <c r="U38" s="201">
        <f t="shared" si="100"/>
        <v>2790830.429116766</v>
      </c>
      <c r="V38" s="201">
        <f t="shared" si="101"/>
        <v>3645802.1669825427</v>
      </c>
      <c r="W38" s="201">
        <f t="shared" si="102"/>
        <v>4762694.7528235093</v>
      </c>
      <c r="X38" s="201">
        <f t="shared" si="103"/>
        <v>6221747.7168670529</v>
      </c>
      <c r="Y38" s="201">
        <f t="shared" si="104"/>
        <v>8127781.9934589583</v>
      </c>
      <c r="Z38" s="201">
        <f t="shared" si="105"/>
        <v>10617730.441577671</v>
      </c>
      <c r="AA38" s="201">
        <f t="shared" si="106"/>
        <v>13870475.342563633</v>
      </c>
      <c r="AB38" s="201">
        <f t="shared" si="107"/>
        <v>18119699.618224513</v>
      </c>
      <c r="AC38" s="436">
        <f>AC26*'Assumptions - freight'!$I$122</f>
        <v>23670675.023456134</v>
      </c>
      <c r="AD38" s="201">
        <f t="shared" si="108"/>
        <v>24308148.151856773</v>
      </c>
      <c r="AE38" s="201">
        <f t="shared" si="109"/>
        <v>24962789.02004642</v>
      </c>
      <c r="AF38" s="201">
        <f t="shared" si="110"/>
        <v>25635059.97110486</v>
      </c>
      <c r="AG38" s="201">
        <f t="shared" si="111"/>
        <v>26325435.799437795</v>
      </c>
      <c r="AH38" s="201">
        <f t="shared" si="112"/>
        <v>27034404.086102545</v>
      </c>
      <c r="AI38" s="201">
        <f t="shared" si="113"/>
        <v>27762465.543164387</v>
      </c>
      <c r="AJ38" s="201">
        <f t="shared" si="114"/>
        <v>28510134.367326714</v>
      </c>
      <c r="AK38" s="201">
        <f t="shared" si="115"/>
        <v>29277938.603084784</v>
      </c>
      <c r="AL38" s="201">
        <f t="shared" si="116"/>
        <v>30066420.515659545</v>
      </c>
      <c r="AM38" s="436">
        <f>AM26*'Assumptions - freight'!$I$122</f>
        <v>30876136.973974906</v>
      </c>
    </row>
    <row r="39" spans="2:39">
      <c r="B39" t="s">
        <v>282</v>
      </c>
      <c r="C39" s="214">
        <f>NPV(DISCOUNT,K39:AM39)</f>
        <v>36098077.095937371</v>
      </c>
      <c r="D39" s="237">
        <f>C39/SUM(C37:C39)</f>
        <v>0.18381034779579772</v>
      </c>
      <c r="J39" t="s">
        <v>43</v>
      </c>
      <c r="K39" s="436">
        <f>K27*'Assumptions - freight'!$J$122</f>
        <v>423725.35554885498</v>
      </c>
      <c r="L39" s="201">
        <f t="shared" si="117"/>
        <v>442965.24294194666</v>
      </c>
      <c r="M39" s="201">
        <f t="shared" si="93"/>
        <v>463078.74637441686</v>
      </c>
      <c r="N39" s="201">
        <f t="shared" si="94"/>
        <v>484105.53369715612</v>
      </c>
      <c r="O39" s="201">
        <f t="shared" si="95"/>
        <v>506087.07393951702</v>
      </c>
      <c r="P39" s="201">
        <f t="shared" si="96"/>
        <v>529066.71909453277</v>
      </c>
      <c r="Q39" s="201">
        <f t="shared" si="97"/>
        <v>553089.78961771657</v>
      </c>
      <c r="R39" s="201">
        <f t="shared" si="98"/>
        <v>578203.66380806267</v>
      </c>
      <c r="S39" s="436">
        <f>S27*'Assumptions - freight'!$J$122</f>
        <v>604457.87124752672</v>
      </c>
      <c r="T39" s="201">
        <f t="shared" si="99"/>
        <v>812343.6489796245</v>
      </c>
      <c r="U39" s="201">
        <f t="shared" si="100"/>
        <v>1091725.718908374</v>
      </c>
      <c r="V39" s="201">
        <f t="shared" si="101"/>
        <v>1467193.1599675752</v>
      </c>
      <c r="W39" s="201">
        <f t="shared" si="102"/>
        <v>1971791.7526098934</v>
      </c>
      <c r="X39" s="201">
        <f t="shared" si="103"/>
        <v>2649932.4163604463</v>
      </c>
      <c r="Y39" s="201">
        <f t="shared" si="104"/>
        <v>3561299.9202290503</v>
      </c>
      <c r="Z39" s="201">
        <f t="shared" si="105"/>
        <v>4786105.8808596823</v>
      </c>
      <c r="AA39" s="201">
        <f t="shared" si="106"/>
        <v>6432148.3772493815</v>
      </c>
      <c r="AB39" s="201">
        <f t="shared" si="107"/>
        <v>8644299.5154801086</v>
      </c>
      <c r="AC39" s="436">
        <f>AC27*'Assumptions - freight'!$J$122</f>
        <v>11617255.966549121</v>
      </c>
      <c r="AD39" s="201">
        <f t="shared" si="108"/>
        <v>11952989.640779974</v>
      </c>
      <c r="AE39" s="201">
        <f t="shared" si="109"/>
        <v>12298425.873027721</v>
      </c>
      <c r="AF39" s="201">
        <f t="shared" si="110"/>
        <v>12653845.063023748</v>
      </c>
      <c r="AG39" s="201">
        <f t="shared" si="111"/>
        <v>13019535.713930432</v>
      </c>
      <c r="AH39" s="201">
        <f t="shared" si="112"/>
        <v>13395794.6665268</v>
      </c>
      <c r="AI39" s="201">
        <f t="shared" si="113"/>
        <v>13782927.340162041</v>
      </c>
      <c r="AJ39" s="201">
        <f t="shared" si="114"/>
        <v>14181247.980672473</v>
      </c>
      <c r="AK39" s="201">
        <f t="shared" si="115"/>
        <v>14591079.915463209</v>
      </c>
      <c r="AL39" s="201">
        <f t="shared" si="116"/>
        <v>15012755.815961562</v>
      </c>
      <c r="AM39" s="436">
        <f>AM27*'Assumptions - freight'!$J$122</f>
        <v>15446617.967655266</v>
      </c>
    </row>
    <row r="40" spans="2:39">
      <c r="K40" s="436"/>
      <c r="L40" s="201"/>
      <c r="M40" s="201"/>
      <c r="N40" s="201"/>
      <c r="O40" s="201"/>
      <c r="P40" s="201"/>
      <c r="Q40" s="201"/>
      <c r="R40" s="201"/>
      <c r="S40" s="436"/>
      <c r="T40" s="201"/>
      <c r="U40" s="201"/>
      <c r="V40" s="201"/>
      <c r="W40" s="201"/>
      <c r="X40" s="201"/>
      <c r="Y40" s="201"/>
      <c r="Z40" s="201"/>
      <c r="AA40" s="201"/>
      <c r="AB40" s="201"/>
      <c r="AC40" s="436"/>
      <c r="AD40" s="201"/>
      <c r="AE40" s="201"/>
      <c r="AF40" s="201"/>
      <c r="AG40" s="201"/>
      <c r="AH40" s="201"/>
      <c r="AI40" s="201"/>
      <c r="AJ40" s="201"/>
      <c r="AK40" s="201"/>
      <c r="AL40" s="201"/>
      <c r="AM40" s="436"/>
    </row>
    <row r="41" spans="2:39">
      <c r="B41" s="71" t="s">
        <v>426</v>
      </c>
      <c r="C41" s="71"/>
      <c r="D41" s="71"/>
      <c r="E41" s="71"/>
      <c r="F41" s="71"/>
      <c r="G41" s="71"/>
      <c r="H41" s="71"/>
      <c r="I41" s="71"/>
      <c r="J41" s="71"/>
      <c r="K41" s="437"/>
      <c r="L41" s="71"/>
      <c r="M41" s="71"/>
      <c r="N41" s="71"/>
      <c r="O41" s="71"/>
      <c r="P41" s="71"/>
      <c r="Q41" s="71"/>
      <c r="R41" s="71"/>
      <c r="S41" s="437"/>
      <c r="T41" s="71"/>
      <c r="U41" s="71"/>
      <c r="V41" s="71"/>
      <c r="W41" s="71"/>
      <c r="X41" s="71"/>
      <c r="Y41" s="71"/>
      <c r="Z41" s="71"/>
      <c r="AA41" s="71"/>
      <c r="AB41" s="71"/>
      <c r="AC41" s="437"/>
      <c r="AD41" s="71"/>
      <c r="AE41" s="71"/>
      <c r="AF41" s="71"/>
      <c r="AG41" s="71"/>
      <c r="AH41" s="71"/>
      <c r="AI41" s="71"/>
      <c r="AJ41" s="71"/>
      <c r="AK41" s="71"/>
      <c r="AL41" s="71"/>
      <c r="AM41" s="437"/>
    </row>
    <row r="42" spans="2:39">
      <c r="K42" s="435">
        <v>2022</v>
      </c>
      <c r="L42">
        <v>2023</v>
      </c>
      <c r="M42">
        <v>2024</v>
      </c>
      <c r="N42">
        <v>2025</v>
      </c>
      <c r="O42">
        <v>2026</v>
      </c>
      <c r="P42">
        <v>2027</v>
      </c>
      <c r="Q42">
        <v>2028</v>
      </c>
      <c r="R42">
        <v>2029</v>
      </c>
      <c r="S42" s="435">
        <v>2030</v>
      </c>
      <c r="T42">
        <v>2031</v>
      </c>
      <c r="U42">
        <v>2032</v>
      </c>
      <c r="V42">
        <v>2033</v>
      </c>
      <c r="W42">
        <v>2034</v>
      </c>
      <c r="X42">
        <v>2035</v>
      </c>
      <c r="Y42">
        <v>2036</v>
      </c>
      <c r="Z42">
        <v>2037</v>
      </c>
      <c r="AA42">
        <v>2038</v>
      </c>
      <c r="AB42">
        <v>2039</v>
      </c>
      <c r="AC42" s="435">
        <v>2040</v>
      </c>
      <c r="AD42">
        <v>2041</v>
      </c>
      <c r="AE42">
        <v>2042</v>
      </c>
      <c r="AF42">
        <v>2043</v>
      </c>
      <c r="AG42">
        <v>2044</v>
      </c>
      <c r="AH42">
        <v>2045</v>
      </c>
      <c r="AI42">
        <v>2046</v>
      </c>
      <c r="AJ42">
        <v>2047</v>
      </c>
      <c r="AK42">
        <v>2048</v>
      </c>
      <c r="AL42">
        <v>2049</v>
      </c>
      <c r="AM42" s="435">
        <v>2050</v>
      </c>
    </row>
    <row r="43" spans="2:39">
      <c r="B43" t="s">
        <v>712</v>
      </c>
      <c r="C43" s="201">
        <f>SUM(K43:AM43)</f>
        <v>193785853.02767491</v>
      </c>
      <c r="D43" s="237"/>
      <c r="J43" t="s">
        <v>97</v>
      </c>
      <c r="K43" s="436">
        <f>'2022 Trucks 2'!D36</f>
        <v>616086.09674275981</v>
      </c>
      <c r="L43" s="201">
        <f>K43*(1+_xlfn.RRI(8,$K43,$S43))</f>
        <v>640176.60668706626</v>
      </c>
      <c r="M43" s="201">
        <f t="shared" ref="M43:R43" si="118">L43*(1+_xlfn.RRI(8,$K43,$S43))</f>
        <v>665209.11592732347</v>
      </c>
      <c r="N43" s="201">
        <f t="shared" si="118"/>
        <v>691220.45899611793</v>
      </c>
      <c r="O43" s="201">
        <f t="shared" si="118"/>
        <v>718248.91074854694</v>
      </c>
      <c r="P43" s="201">
        <f t="shared" si="118"/>
        <v>746334.24268243695</v>
      </c>
      <c r="Q43" s="201">
        <f t="shared" si="118"/>
        <v>775517.78146082431</v>
      </c>
      <c r="R43" s="201">
        <f t="shared" si="118"/>
        <v>805842.46972281113</v>
      </c>
      <c r="S43" s="436">
        <f>'2030 Trucks 2'!D36</f>
        <v>837352.92927227763</v>
      </c>
      <c r="T43" s="201">
        <f t="shared" ref="T43:AB43" si="119">S43*(1+_xlfn.RRI(10,$S43,$AC43))</f>
        <v>1090107.0352920748</v>
      </c>
      <c r="U43" s="201">
        <f t="shared" si="119"/>
        <v>1419154.7038905418</v>
      </c>
      <c r="V43" s="201">
        <f t="shared" si="119"/>
        <v>1847525.0671463062</v>
      </c>
      <c r="W43" s="201">
        <f t="shared" si="119"/>
        <v>2405198.5765726864</v>
      </c>
      <c r="X43" s="201">
        <f t="shared" si="119"/>
        <v>3131205.2516195504</v>
      </c>
      <c r="Y43" s="201">
        <f t="shared" si="119"/>
        <v>4076356.2822911711</v>
      </c>
      <c r="Z43" s="201">
        <f t="shared" si="119"/>
        <v>5306800.1631576428</v>
      </c>
      <c r="AA43" s="201">
        <f t="shared" si="119"/>
        <v>6908652.2426987365</v>
      </c>
      <c r="AB43" s="201">
        <f t="shared" si="119"/>
        <v>8994021.697275741</v>
      </c>
      <c r="AC43" s="436">
        <f>'2040 Trucks 2'!D36</f>
        <v>11708857.740893846</v>
      </c>
      <c r="AD43" s="201">
        <f t="shared" ref="AD43:AL43" si="120">AC43*(1+_xlfn.RRI(10,$AC43,$AM43))</f>
        <v>12092450.130850216</v>
      </c>
      <c r="AE43" s="201">
        <f t="shared" si="120"/>
        <v>12488609.342002008</v>
      </c>
      <c r="AF43" s="201">
        <f t="shared" si="120"/>
        <v>12897747.07437011</v>
      </c>
      <c r="AG43" s="201">
        <f t="shared" si="120"/>
        <v>13320288.515627107</v>
      </c>
      <c r="AH43" s="201">
        <f t="shared" si="120"/>
        <v>13756672.782964505</v>
      </c>
      <c r="AI43" s="201">
        <f t="shared" si="120"/>
        <v>14207353.37943593</v>
      </c>
      <c r="AJ43" s="201">
        <f t="shared" si="120"/>
        <v>14672798.665250506</v>
      </c>
      <c r="AK43" s="201">
        <f t="shared" si="120"/>
        <v>15153492.344506226</v>
      </c>
      <c r="AL43" s="201">
        <f t="shared" si="120"/>
        <v>15649933.967869136</v>
      </c>
      <c r="AM43" s="436">
        <f>'2050 Trucks 2'!D36</f>
        <v>16162639.4517207</v>
      </c>
    </row>
    <row r="44" spans="2:39">
      <c r="B44" t="s">
        <v>712</v>
      </c>
      <c r="C44" s="201">
        <f>SUM(K44:AM44)</f>
        <v>183521876.71913719</v>
      </c>
      <c r="D44" s="237"/>
      <c r="J44" t="s">
        <v>98</v>
      </c>
      <c r="K44" s="436">
        <f>'2022 Trucks 2'!E36</f>
        <v>591404.75223993801</v>
      </c>
      <c r="L44" s="201">
        <f t="shared" ref="L44:R44" si="121">K44*(1+_xlfn.RRI(8,$K44,$S44))</f>
        <v>614707.50668440596</v>
      </c>
      <c r="M44" s="201">
        <f t="shared" si="121"/>
        <v>638928.44510125916</v>
      </c>
      <c r="N44" s="201">
        <f t="shared" si="121"/>
        <v>664103.74612376397</v>
      </c>
      <c r="O44" s="201">
        <f t="shared" si="121"/>
        <v>690271.01390942221</v>
      </c>
      <c r="P44" s="201">
        <f t="shared" si="121"/>
        <v>717469.33430901763</v>
      </c>
      <c r="Q44" s="201">
        <f t="shared" si="121"/>
        <v>745739.33324885683</v>
      </c>
      <c r="R44" s="201">
        <f t="shared" si="121"/>
        <v>775123.23741340952</v>
      </c>
      <c r="S44" s="436">
        <f>'2030 Trucks 2'!E36</f>
        <v>805664.93731898931</v>
      </c>
      <c r="T44" s="201">
        <f t="shared" ref="T44" si="122">S44*(1+_xlfn.RRI(10,$S44,$AC44))</f>
        <v>1048119.5952543122</v>
      </c>
      <c r="U44" s="201">
        <f t="shared" ref="U44:AB44" si="123">T44*(1+_xlfn.RRI(10,$S44,$AC44))</f>
        <v>1363537.9114445799</v>
      </c>
      <c r="V44" s="201">
        <f t="shared" si="123"/>
        <v>1773877.3746478127</v>
      </c>
      <c r="W44" s="201">
        <f t="shared" si="123"/>
        <v>2307703.3017393365</v>
      </c>
      <c r="X44" s="201">
        <f t="shared" si="123"/>
        <v>3002177.3798856665</v>
      </c>
      <c r="Y44" s="201">
        <f t="shared" si="123"/>
        <v>3905644.6352977594</v>
      </c>
      <c r="Z44" s="201">
        <f t="shared" si="123"/>
        <v>5080998.9174627308</v>
      </c>
      <c r="AA44" s="201">
        <f t="shared" si="123"/>
        <v>6610061.1832262184</v>
      </c>
      <c r="AB44" s="201">
        <f t="shared" si="123"/>
        <v>8599275.3700118233</v>
      </c>
      <c r="AC44" s="436">
        <f>'2040 Trucks 2'!E36</f>
        <v>11187118.369939186</v>
      </c>
      <c r="AD44" s="201">
        <f t="shared" ref="AD44" si="124">AC44*(1+_xlfn.RRI(10,$AC44,$AM44))</f>
        <v>11527354.522202743</v>
      </c>
      <c r="AE44" s="201">
        <f t="shared" ref="AE44:AL44" si="125">AD44*(1+_xlfn.RRI(10,$AC44,$AM44))</f>
        <v>11877938.347162619</v>
      </c>
      <c r="AF44" s="201">
        <f t="shared" si="125"/>
        <v>12239184.550735625</v>
      </c>
      <c r="AG44" s="201">
        <f t="shared" si="125"/>
        <v>12611417.410054918</v>
      </c>
      <c r="AH44" s="201">
        <f t="shared" si="125"/>
        <v>12994971.064561395</v>
      </c>
      <c r="AI44" s="201">
        <f t="shared" si="125"/>
        <v>13390189.815948099</v>
      </c>
      <c r="AJ44" s="201">
        <f t="shared" si="125"/>
        <v>13797428.437226906</v>
      </c>
      <c r="AK44" s="201">
        <f t="shared" si="125"/>
        <v>14217052.491194915</v>
      </c>
      <c r="AL44" s="201">
        <f t="shared" si="125"/>
        <v>14649438.658586426</v>
      </c>
      <c r="AM44" s="436">
        <f>'2050 Trucks 2'!E36</f>
        <v>15094975.076205069</v>
      </c>
    </row>
    <row r="45" spans="2:39">
      <c r="D45" s="237"/>
      <c r="K45" s="436"/>
      <c r="L45" s="201"/>
      <c r="M45" s="201"/>
      <c r="N45" s="201"/>
      <c r="O45" s="201"/>
      <c r="P45" s="201"/>
      <c r="Q45" s="201"/>
      <c r="R45" s="201"/>
      <c r="S45" s="436"/>
      <c r="T45" s="201"/>
      <c r="U45" s="201"/>
      <c r="V45" s="201"/>
      <c r="W45" s="201"/>
      <c r="X45" s="201"/>
      <c r="Y45" s="201"/>
      <c r="Z45" s="201"/>
      <c r="AA45" s="201"/>
      <c r="AB45" s="201"/>
      <c r="AC45" s="436"/>
      <c r="AD45" s="201"/>
      <c r="AE45" s="201"/>
      <c r="AF45" s="201"/>
      <c r="AG45" s="201"/>
      <c r="AH45" s="201"/>
      <c r="AI45" s="201"/>
      <c r="AJ45" s="201"/>
      <c r="AK45" s="201"/>
      <c r="AL45" s="201"/>
      <c r="AM45" s="436"/>
    </row>
    <row r="46" spans="2:39">
      <c r="B46" s="71" t="s">
        <v>668</v>
      </c>
      <c r="C46" s="71"/>
      <c r="D46" s="71"/>
      <c r="E46" s="71"/>
      <c r="F46" s="71"/>
      <c r="G46" s="71"/>
      <c r="H46" s="71"/>
      <c r="I46" s="71"/>
      <c r="J46" s="71"/>
      <c r="K46" s="437"/>
      <c r="L46" s="71"/>
      <c r="M46" s="71"/>
      <c r="N46" s="71"/>
      <c r="O46" s="71"/>
      <c r="P46" s="71"/>
      <c r="Q46" s="71"/>
      <c r="R46" s="71"/>
      <c r="S46" s="437"/>
      <c r="T46" s="71"/>
      <c r="U46" s="71"/>
      <c r="V46" s="71"/>
      <c r="W46" s="71"/>
      <c r="X46" s="71"/>
      <c r="Y46" s="71"/>
      <c r="Z46" s="71"/>
      <c r="AA46" s="71"/>
      <c r="AB46" s="71"/>
      <c r="AC46" s="437"/>
      <c r="AD46" s="71"/>
      <c r="AE46" s="71"/>
      <c r="AF46" s="71"/>
      <c r="AG46" s="71"/>
      <c r="AH46" s="71"/>
      <c r="AI46" s="71"/>
      <c r="AJ46" s="71"/>
      <c r="AK46" s="71"/>
      <c r="AL46" s="71"/>
      <c r="AM46" s="437"/>
    </row>
    <row r="47" spans="2:39">
      <c r="K47" s="435">
        <v>2022</v>
      </c>
      <c r="L47">
        <v>2023</v>
      </c>
      <c r="M47">
        <v>2024</v>
      </c>
      <c r="N47">
        <v>2025</v>
      </c>
      <c r="O47">
        <v>2026</v>
      </c>
      <c r="P47">
        <v>2027</v>
      </c>
      <c r="Q47">
        <v>2028</v>
      </c>
      <c r="R47">
        <v>2029</v>
      </c>
      <c r="S47" s="435">
        <v>2030</v>
      </c>
      <c r="T47">
        <v>2031</v>
      </c>
      <c r="U47">
        <v>2032</v>
      </c>
      <c r="V47">
        <v>2033</v>
      </c>
      <c r="W47">
        <v>2034</v>
      </c>
      <c r="X47">
        <v>2035</v>
      </c>
      <c r="Y47">
        <v>2036</v>
      </c>
      <c r="Z47">
        <v>2037</v>
      </c>
      <c r="AA47">
        <v>2038</v>
      </c>
      <c r="AB47">
        <v>2039</v>
      </c>
      <c r="AC47" s="435">
        <v>2040</v>
      </c>
      <c r="AD47">
        <v>2041</v>
      </c>
      <c r="AE47">
        <v>2042</v>
      </c>
      <c r="AF47">
        <v>2043</v>
      </c>
      <c r="AG47">
        <v>2044</v>
      </c>
      <c r="AH47">
        <v>2045</v>
      </c>
      <c r="AI47">
        <v>2046</v>
      </c>
      <c r="AJ47">
        <v>2047</v>
      </c>
      <c r="AK47">
        <v>2048</v>
      </c>
      <c r="AL47">
        <v>2049</v>
      </c>
      <c r="AM47" s="435">
        <v>2050</v>
      </c>
    </row>
    <row r="48" spans="2:39">
      <c r="B48" t="s">
        <v>712</v>
      </c>
      <c r="C48" s="201">
        <f>SUM(K48:AM48)</f>
        <v>3245882219.5393796</v>
      </c>
      <c r="D48" s="237">
        <f>C48/SUM(C48:C50)</f>
        <v>0.54442833192736517</v>
      </c>
      <c r="J48" t="s">
        <v>15</v>
      </c>
      <c r="K48" s="436">
        <f>'2022 Trucks 2'!U33</f>
        <v>0</v>
      </c>
      <c r="L48" s="201">
        <v>0</v>
      </c>
      <c r="M48" s="201">
        <v>0</v>
      </c>
      <c r="N48" s="201">
        <v>0</v>
      </c>
      <c r="O48" s="201">
        <v>0</v>
      </c>
      <c r="P48" s="201">
        <v>0</v>
      </c>
      <c r="Q48" s="201">
        <v>0</v>
      </c>
      <c r="R48" s="201">
        <v>0</v>
      </c>
      <c r="S48" s="436">
        <f>'Assumptions - rail distance'!C54</f>
        <v>28745865.027762108</v>
      </c>
      <c r="T48" s="201">
        <f t="shared" ref="T48:T50" si="126">S48*(1+_xlfn.RRI(10,$S48,$AC48))</f>
        <v>34794814.970123574</v>
      </c>
      <c r="U48" s="201">
        <f t="shared" ref="U48:U50" si="127">T48*(1+_xlfn.RRI(10,$S48,$AC48))</f>
        <v>42116636.519231163</v>
      </c>
      <c r="V48" s="201">
        <f t="shared" ref="V48:V50" si="128">U48*(1+_xlfn.RRI(10,$S48,$AC48))</f>
        <v>50979178.16824466</v>
      </c>
      <c r="W48" s="201">
        <f t="shared" ref="W48:W50" si="129">V48*(1+_xlfn.RRI(10,$S48,$AC48))</f>
        <v>61706651.373334199</v>
      </c>
      <c r="X48" s="201">
        <f t="shared" ref="X48:X50" si="130">W48*(1+_xlfn.RRI(10,$S48,$AC48))</f>
        <v>74691490.928782001</v>
      </c>
      <c r="Y48" s="201">
        <f t="shared" ref="Y48:Y50" si="131">X48*(1+_xlfn.RRI(10,$S48,$AC48))</f>
        <v>90408711.103308141</v>
      </c>
      <c r="Z48" s="201">
        <f t="shared" ref="Z48:Z50" si="132">Y48*(1+_xlfn.RRI(10,$S48,$AC48))</f>
        <v>109433282.71697043</v>
      </c>
      <c r="AA48" s="201">
        <f t="shared" ref="AA48:AA50" si="133">Z48*(1+_xlfn.RRI(10,$S48,$AC48))</f>
        <v>132461166.85070381</v>
      </c>
      <c r="AB48" s="201">
        <f t="shared" ref="AB48:AB50" si="134">AA48*(1+_xlfn.RRI(10,$S48,$AC48))</f>
        <v>160334774.64830765</v>
      </c>
      <c r="AC48" s="436">
        <f>'Assumptions - rail distance'!C55</f>
        <v>194073784.58698073</v>
      </c>
      <c r="AD48" s="201">
        <f t="shared" ref="AD48:AD50" si="135">AC48*(1+_xlfn.RRI(10,$AC48,$AM48))</f>
        <v>199507180.63172546</v>
      </c>
      <c r="AE48" s="201">
        <f t="shared" ref="AE48:AE50" si="136">AD48*(1+_xlfn.RRI(10,$AC48,$AM48))</f>
        <v>205092693.01017222</v>
      </c>
      <c r="AF48" s="201">
        <f t="shared" ref="AF48:AF50" si="137">AE48*(1+_xlfn.RRI(10,$AC48,$AM48))</f>
        <v>210834580.45457399</v>
      </c>
      <c r="AG48" s="201">
        <f t="shared" ref="AG48:AG50" si="138">AF48*(1+_xlfn.RRI(10,$AC48,$AM48))</f>
        <v>216737220.92698607</v>
      </c>
      <c r="AH48" s="201">
        <f t="shared" ref="AH48:AH50" si="139">AG48*(1+_xlfn.RRI(10,$AC48,$AM48))</f>
        <v>222805114.95728907</v>
      </c>
      <c r="AI48" s="201">
        <f t="shared" ref="AI48:AI50" si="140">AH48*(1+_xlfn.RRI(10,$AC48,$AM48))</f>
        <v>229042889.07466486</v>
      </c>
      <c r="AJ48" s="201">
        <f t="shared" ref="AJ48:AJ50" si="141">AI48*(1+_xlfn.RRI(10,$AC48,$AM48))</f>
        <v>235455299.33514205</v>
      </c>
      <c r="AK48" s="201">
        <f t="shared" ref="AK48:AK50" si="142">AJ48*(1+_xlfn.RRI(10,$AC48,$AM48))</f>
        <v>242047234.94790059</v>
      </c>
      <c r="AL48" s="201">
        <f t="shared" ref="AL48:AL50" si="143">AK48*(1+_xlfn.RRI(10,$AC48,$AM48))</f>
        <v>248823722.00310045</v>
      </c>
      <c r="AM48" s="436">
        <f>'Assumptions - rail distance'!C56</f>
        <v>255789927.30407637</v>
      </c>
    </row>
    <row r="49" spans="2:39">
      <c r="B49" t="s">
        <v>712</v>
      </c>
      <c r="C49" s="201">
        <f>SUM(K49:AM49)</f>
        <v>2716118707.2831216</v>
      </c>
      <c r="D49" s="237">
        <f>C49/SUM(C48:C50)</f>
        <v>0.45557166807263483</v>
      </c>
      <c r="J49" t="s">
        <v>665</v>
      </c>
      <c r="K49" s="436">
        <f>'2022 Trucks 2'!U34</f>
        <v>0</v>
      </c>
      <c r="L49" s="201">
        <v>0</v>
      </c>
      <c r="M49" s="201">
        <v>0</v>
      </c>
      <c r="N49" s="201">
        <v>0</v>
      </c>
      <c r="O49" s="201">
        <v>0</v>
      </c>
      <c r="P49" s="201">
        <v>0</v>
      </c>
      <c r="Q49" s="201">
        <v>0</v>
      </c>
      <c r="R49" s="201">
        <v>0</v>
      </c>
      <c r="S49" s="436">
        <f>'Assumptions - rail distance'!C46</f>
        <v>27232924.763143044</v>
      </c>
      <c r="T49" s="201">
        <f t="shared" si="126"/>
        <v>31373733.626434688</v>
      </c>
      <c r="U49" s="201">
        <f t="shared" si="127"/>
        <v>36144158.96285376</v>
      </c>
      <c r="V49" s="201">
        <f t="shared" si="128"/>
        <v>41639934.943264224</v>
      </c>
      <c r="W49" s="201">
        <f t="shared" si="129"/>
        <v>47971352.26915177</v>
      </c>
      <c r="X49" s="201">
        <f t="shared" si="130"/>
        <v>55265471.515903719</v>
      </c>
      <c r="Y49" s="201">
        <f t="shared" si="131"/>
        <v>63668673.018401258</v>
      </c>
      <c r="Z49" s="201">
        <f t="shared" si="132"/>
        <v>73349594.470709711</v>
      </c>
      <c r="AA49" s="201">
        <f t="shared" si="133"/>
        <v>84502515.192402646</v>
      </c>
      <c r="AB49" s="201">
        <f t="shared" si="134"/>
        <v>97351254.977881104</v>
      </c>
      <c r="AC49" s="436">
        <f>'Assumptions - rail distance'!C47</f>
        <v>112153665.77183834</v>
      </c>
      <c r="AD49" s="201">
        <f t="shared" si="135"/>
        <v>124145661.10399847</v>
      </c>
      <c r="AE49" s="201">
        <f t="shared" si="136"/>
        <v>137419896.75400168</v>
      </c>
      <c r="AF49" s="201">
        <f t="shared" si="137"/>
        <v>152113475.86333215</v>
      </c>
      <c r="AG49" s="201">
        <f t="shared" si="138"/>
        <v>168378161.28362602</v>
      </c>
      <c r="AH49" s="201">
        <f t="shared" si="139"/>
        <v>186381943.06155491</v>
      </c>
      <c r="AI49" s="201">
        <f t="shared" si="140"/>
        <v>206310773.52653584</v>
      </c>
      <c r="AJ49" s="201">
        <f t="shared" si="141"/>
        <v>228370487.90214747</v>
      </c>
      <c r="AK49" s="201">
        <f t="shared" si="142"/>
        <v>252788930.27831587</v>
      </c>
      <c r="AL49" s="201">
        <f t="shared" si="143"/>
        <v>279818306.90240574</v>
      </c>
      <c r="AM49" s="436">
        <f>'Assumptions - rail distance'!C48</f>
        <v>309737791.09521914</v>
      </c>
    </row>
    <row r="50" spans="2:39">
      <c r="K50" s="436">
        <f>'2022 Trucks 2'!U35</f>
        <v>0</v>
      </c>
      <c r="L50" s="201">
        <f t="shared" ref="L50" si="144">K50*(1+_xlfn.RRI(8,$K50,$S50))</f>
        <v>0</v>
      </c>
      <c r="M50" s="201">
        <f t="shared" ref="M50" si="145">L50*(1+_xlfn.RRI(8,$K50,$S50))</f>
        <v>0</v>
      </c>
      <c r="N50" s="201">
        <f t="shared" ref="N50" si="146">M50*(1+_xlfn.RRI(8,$K50,$S50))</f>
        <v>0</v>
      </c>
      <c r="O50" s="201">
        <f t="shared" ref="O50" si="147">N50*(1+_xlfn.RRI(8,$K50,$S50))</f>
        <v>0</v>
      </c>
      <c r="P50" s="201">
        <f t="shared" ref="P50" si="148">O50*(1+_xlfn.RRI(8,$K50,$S50))</f>
        <v>0</v>
      </c>
      <c r="Q50" s="201">
        <f t="shared" ref="Q50" si="149">P50*(1+_xlfn.RRI(8,$K50,$S50))</f>
        <v>0</v>
      </c>
      <c r="R50" s="201">
        <f t="shared" ref="R50" si="150">Q50*(1+_xlfn.RRI(8,$K50,$S50))</f>
        <v>0</v>
      </c>
      <c r="S50" s="436">
        <f>'2030 Trucks 2'!U35</f>
        <v>0</v>
      </c>
      <c r="T50" s="201">
        <f t="shared" si="126"/>
        <v>0</v>
      </c>
      <c r="U50" s="201">
        <f t="shared" si="127"/>
        <v>0</v>
      </c>
      <c r="V50" s="201">
        <f t="shared" si="128"/>
        <v>0</v>
      </c>
      <c r="W50" s="201">
        <f t="shared" si="129"/>
        <v>0</v>
      </c>
      <c r="X50" s="201">
        <f t="shared" si="130"/>
        <v>0</v>
      </c>
      <c r="Y50" s="201">
        <f t="shared" si="131"/>
        <v>0</v>
      </c>
      <c r="Z50" s="201">
        <f t="shared" si="132"/>
        <v>0</v>
      </c>
      <c r="AA50" s="201">
        <f t="shared" si="133"/>
        <v>0</v>
      </c>
      <c r="AB50" s="201">
        <f t="shared" si="134"/>
        <v>0</v>
      </c>
      <c r="AC50" s="436">
        <f>'2040 Trucks 2'!U35</f>
        <v>0</v>
      </c>
      <c r="AD50" s="201">
        <f t="shared" si="135"/>
        <v>0</v>
      </c>
      <c r="AE50" s="201">
        <f t="shared" si="136"/>
        <v>0</v>
      </c>
      <c r="AF50" s="201">
        <f t="shared" si="137"/>
        <v>0</v>
      </c>
      <c r="AG50" s="201">
        <f t="shared" si="138"/>
        <v>0</v>
      </c>
      <c r="AH50" s="201">
        <f t="shared" si="139"/>
        <v>0</v>
      </c>
      <c r="AI50" s="201">
        <f t="shared" si="140"/>
        <v>0</v>
      </c>
      <c r="AJ50" s="201">
        <f t="shared" si="141"/>
        <v>0</v>
      </c>
      <c r="AK50" s="201">
        <f t="shared" si="142"/>
        <v>0</v>
      </c>
      <c r="AL50" s="201">
        <f t="shared" si="143"/>
        <v>0</v>
      </c>
      <c r="AM50" s="436">
        <f>'2050 Trucks 2'!U35</f>
        <v>0</v>
      </c>
    </row>
    <row r="51" spans="2:39">
      <c r="B51" s="71" t="s">
        <v>669</v>
      </c>
      <c r="C51" s="71"/>
      <c r="D51" s="71"/>
      <c r="E51" s="71"/>
      <c r="F51" s="71"/>
      <c r="G51" s="71"/>
      <c r="H51" s="71"/>
      <c r="I51" s="71"/>
      <c r="J51" s="71"/>
      <c r="K51" s="437"/>
      <c r="L51" s="71"/>
      <c r="M51" s="71"/>
      <c r="N51" s="71"/>
      <c r="O51" s="71"/>
      <c r="P51" s="71"/>
      <c r="Q51" s="71"/>
      <c r="R51" s="71"/>
      <c r="S51" s="437"/>
      <c r="T51" s="71"/>
      <c r="U51" s="71"/>
      <c r="V51" s="71"/>
      <c r="W51" s="71"/>
      <c r="X51" s="71"/>
      <c r="Y51" s="71"/>
      <c r="Z51" s="71"/>
      <c r="AA51" s="71"/>
      <c r="AB51" s="71"/>
      <c r="AC51" s="437"/>
      <c r="AD51" s="71"/>
      <c r="AE51" s="71"/>
      <c r="AF51" s="71"/>
      <c r="AG51" s="71"/>
      <c r="AH51" s="71"/>
      <c r="AI51" s="71"/>
      <c r="AJ51" s="71"/>
      <c r="AK51" s="71"/>
      <c r="AL51" s="71"/>
      <c r="AM51" s="437"/>
    </row>
    <row r="52" spans="2:39">
      <c r="K52" s="435">
        <v>2022</v>
      </c>
      <c r="L52">
        <v>2023</v>
      </c>
      <c r="M52">
        <v>2024</v>
      </c>
      <c r="N52">
        <v>2025</v>
      </c>
      <c r="O52">
        <v>2026</v>
      </c>
      <c r="P52">
        <v>2027</v>
      </c>
      <c r="Q52">
        <v>2028</v>
      </c>
      <c r="R52">
        <v>2029</v>
      </c>
      <c r="S52" s="435">
        <v>2030</v>
      </c>
      <c r="T52">
        <v>2031</v>
      </c>
      <c r="U52">
        <v>2032</v>
      </c>
      <c r="V52">
        <v>2033</v>
      </c>
      <c r="W52">
        <v>2034</v>
      </c>
      <c r="X52">
        <v>2035</v>
      </c>
      <c r="Y52">
        <v>2036</v>
      </c>
      <c r="Z52">
        <v>2037</v>
      </c>
      <c r="AA52">
        <v>2038</v>
      </c>
      <c r="AB52">
        <v>2039</v>
      </c>
      <c r="AC52" s="435">
        <v>2040</v>
      </c>
      <c r="AD52">
        <v>2041</v>
      </c>
      <c r="AE52">
        <v>2042</v>
      </c>
      <c r="AF52">
        <v>2043</v>
      </c>
      <c r="AG52">
        <v>2044</v>
      </c>
      <c r="AH52">
        <v>2045</v>
      </c>
      <c r="AI52">
        <v>2046</v>
      </c>
      <c r="AJ52">
        <v>2047</v>
      </c>
      <c r="AK52">
        <v>2048</v>
      </c>
      <c r="AL52">
        <v>2049</v>
      </c>
      <c r="AM52" s="435">
        <v>2050</v>
      </c>
    </row>
    <row r="53" spans="2:39">
      <c r="B53" t="s">
        <v>712</v>
      </c>
      <c r="C53" s="201">
        <f>SUM(K53:AM53)</f>
        <v>512507718.87463886</v>
      </c>
      <c r="D53" s="237">
        <f>C53/SUM(C53:C55)</f>
        <v>9.0822591111192702E-2</v>
      </c>
      <c r="J53" t="s">
        <v>15</v>
      </c>
      <c r="K53" s="436">
        <f>'2022 Trucks 2'!V33</f>
        <v>0</v>
      </c>
      <c r="L53" s="201">
        <v>0</v>
      </c>
      <c r="M53" s="201">
        <v>0</v>
      </c>
      <c r="N53" s="201">
        <v>0</v>
      </c>
      <c r="O53" s="201">
        <v>0</v>
      </c>
      <c r="P53" s="201">
        <v>0</v>
      </c>
      <c r="Q53" s="201">
        <v>0</v>
      </c>
      <c r="R53" s="201">
        <v>0</v>
      </c>
      <c r="S53" s="436">
        <f>'Assumptions - rail distance'!D54</f>
        <v>4538820.793857174</v>
      </c>
      <c r="T53" s="201">
        <f t="shared" ref="T53:T55" si="151">S53*(1+_xlfn.RRI(10,$S53,$AC53))</f>
        <v>5493918.1531774057</v>
      </c>
      <c r="U53" s="201">
        <f t="shared" ref="U53:U55" si="152">T53*(1+_xlfn.RRI(10,$S53,$AC53))</f>
        <v>6649995.2398786042</v>
      </c>
      <c r="V53" s="201">
        <f t="shared" ref="V53:V55" si="153">U53*(1+_xlfn.RRI(10,$S53,$AC53))</f>
        <v>8049343.9213017877</v>
      </c>
      <c r="W53" s="201">
        <f t="shared" ref="W53:W55" si="154">V53*(1+_xlfn.RRI(10,$S53,$AC53))</f>
        <v>9743155.4800001364</v>
      </c>
      <c r="X53" s="201">
        <f t="shared" ref="X53:X55" si="155">W53*(1+_xlfn.RRI(10,$S53,$AC53))</f>
        <v>11793393.304544525</v>
      </c>
      <c r="Y53" s="201">
        <f t="shared" ref="Y53:Y55" si="156">X53*(1+_xlfn.RRI(10,$S53,$AC53))</f>
        <v>14275059.647890758</v>
      </c>
      <c r="Z53" s="201">
        <f t="shared" ref="Z53:Z55" si="157">Y53*(1+_xlfn.RRI(10,$S53,$AC53))</f>
        <v>17278939.376363751</v>
      </c>
      <c r="AA53" s="201">
        <f t="shared" ref="AA53:AA55" si="158">Z53*(1+_xlfn.RRI(10,$S53,$AC53))</f>
        <v>20914921.081690073</v>
      </c>
      <c r="AB53" s="201">
        <f t="shared" ref="AB53:AB55" si="159">AA53*(1+_xlfn.RRI(10,$S53,$AC53))</f>
        <v>25316017.049732786</v>
      </c>
      <c r="AC53" s="436">
        <f>'Assumptions - rail distance'!D55</f>
        <v>30643229.145312749</v>
      </c>
      <c r="AD53" s="201">
        <f t="shared" ref="AD53:AD55" si="160">AC53*(1+_xlfn.RRI(10,$AC53,$AM53))</f>
        <v>31501133.783956654</v>
      </c>
      <c r="AE53" s="201">
        <f t="shared" ref="AE53:AE55" si="161">AD53*(1+_xlfn.RRI(10,$AC53,$AM53))</f>
        <v>32383056.791079827</v>
      </c>
      <c r="AF53" s="201">
        <f t="shared" ref="AF53:AF55" si="162">AE53*(1+_xlfn.RRI(10,$AC53,$AM53))</f>
        <v>33289670.59809063</v>
      </c>
      <c r="AG53" s="201">
        <f t="shared" ref="AG53:AG55" si="163">AF53*(1+_xlfn.RRI(10,$AC53,$AM53))</f>
        <v>34221666.4621557</v>
      </c>
      <c r="AH53" s="201">
        <f t="shared" ref="AH53:AH55" si="164">AG53*(1+_xlfn.RRI(10,$AC53,$AM53))</f>
        <v>35179754.993256174</v>
      </c>
      <c r="AI53" s="201">
        <f t="shared" ref="AI53:AI55" si="165">AH53*(1+_xlfn.RRI(10,$AC53,$AM53))</f>
        <v>36164666.695999719</v>
      </c>
      <c r="AJ53" s="201">
        <f t="shared" ref="AJ53:AJ55" si="166">AI53*(1+_xlfn.RRI(10,$AC53,$AM53))</f>
        <v>37177152.526601382</v>
      </c>
      <c r="AK53" s="201">
        <f t="shared" ref="AK53:AK55" si="167">AJ53*(1+_xlfn.RRI(10,$AC53,$AM53))</f>
        <v>38217984.465457998</v>
      </c>
      <c r="AL53" s="201">
        <f t="shared" ref="AL53:AL55" si="168">AK53*(1+_xlfn.RRI(10,$AC53,$AM53))</f>
        <v>39287956.105752714</v>
      </c>
      <c r="AM53" s="436">
        <f>'Assumptions - rail distance'!D56</f>
        <v>40387883.25853838</v>
      </c>
    </row>
    <row r="54" spans="2:39">
      <c r="B54" t="s">
        <v>712</v>
      </c>
      <c r="C54" s="201">
        <f>SUM(K54:AM54)</f>
        <v>5130446447.0903416</v>
      </c>
      <c r="D54" s="237">
        <f>C54/SUM(C53:C55)</f>
        <v>0.90917740888880738</v>
      </c>
      <c r="J54" t="s">
        <v>665</v>
      </c>
      <c r="K54" s="436">
        <f>'2022 Trucks 2'!V34</f>
        <v>0</v>
      </c>
      <c r="L54" s="201">
        <v>0</v>
      </c>
      <c r="M54" s="201">
        <v>0</v>
      </c>
      <c r="N54" s="201">
        <v>0</v>
      </c>
      <c r="O54" s="201">
        <v>0</v>
      </c>
      <c r="P54" s="201">
        <v>0</v>
      </c>
      <c r="Q54" s="201">
        <v>0</v>
      </c>
      <c r="R54" s="201">
        <v>0</v>
      </c>
      <c r="S54" s="436">
        <f>'Assumptions - rail distance'!D46</f>
        <v>51439968.997047976</v>
      </c>
      <c r="T54" s="201">
        <f t="shared" si="151"/>
        <v>59261496.849932194</v>
      </c>
      <c r="U54" s="201">
        <f t="shared" si="152"/>
        <v>68272300.263168216</v>
      </c>
      <c r="V54" s="201">
        <f t="shared" si="153"/>
        <v>78653210.448387995</v>
      </c>
      <c r="W54" s="201">
        <f t="shared" si="154"/>
        <v>90612554.286175594</v>
      </c>
      <c r="X54" s="201">
        <f t="shared" si="155"/>
        <v>104390335.08559594</v>
      </c>
      <c r="Y54" s="201">
        <f t="shared" si="156"/>
        <v>120263049.03475796</v>
      </c>
      <c r="Z54" s="201">
        <f t="shared" si="157"/>
        <v>138549234.00022948</v>
      </c>
      <c r="AA54" s="201">
        <f t="shared" si="158"/>
        <v>159615862.03009391</v>
      </c>
      <c r="AB54" s="201">
        <f t="shared" si="159"/>
        <v>183885703.84710878</v>
      </c>
      <c r="AC54" s="436">
        <f>'Assumptions - rail distance'!D47</f>
        <v>211845813.12458354</v>
      </c>
      <c r="AD54" s="201">
        <f t="shared" si="160"/>
        <v>234497359.86310822</v>
      </c>
      <c r="AE54" s="201">
        <f t="shared" si="161"/>
        <v>259570916.09089208</v>
      </c>
      <c r="AF54" s="201">
        <f t="shared" si="162"/>
        <v>287325454.40851629</v>
      </c>
      <c r="AG54" s="201">
        <f t="shared" si="163"/>
        <v>318047637.98018253</v>
      </c>
      <c r="AH54" s="201">
        <f t="shared" si="164"/>
        <v>352054781.33849263</v>
      </c>
      <c r="AI54" s="201">
        <f t="shared" si="165"/>
        <v>389698127.77234548</v>
      </c>
      <c r="AJ54" s="201">
        <f t="shared" si="166"/>
        <v>431366477.14850074</v>
      </c>
      <c r="AK54" s="201">
        <f t="shared" si="167"/>
        <v>477490201.63681883</v>
      </c>
      <c r="AL54" s="201">
        <f t="shared" si="168"/>
        <v>528545690.81565523</v>
      </c>
      <c r="AM54" s="436">
        <f>'Assumptions - rail distance'!D48</f>
        <v>585060272.06874728</v>
      </c>
    </row>
    <row r="55" spans="2:39">
      <c r="K55" s="436">
        <f>'2022 Trucks 2'!V35</f>
        <v>0</v>
      </c>
      <c r="L55" s="201">
        <v>0</v>
      </c>
      <c r="M55" s="201">
        <v>0</v>
      </c>
      <c r="N55" s="201">
        <v>0</v>
      </c>
      <c r="O55" s="201">
        <v>0</v>
      </c>
      <c r="P55" s="201">
        <v>0</v>
      </c>
      <c r="Q55" s="201">
        <v>0</v>
      </c>
      <c r="R55" s="201">
        <v>0</v>
      </c>
      <c r="S55" s="436">
        <f>'2030 Trucks 2'!V35</f>
        <v>0</v>
      </c>
      <c r="T55" s="201">
        <f t="shared" si="151"/>
        <v>0</v>
      </c>
      <c r="U55" s="201">
        <f t="shared" si="152"/>
        <v>0</v>
      </c>
      <c r="V55" s="201">
        <f t="shared" si="153"/>
        <v>0</v>
      </c>
      <c r="W55" s="201">
        <f t="shared" si="154"/>
        <v>0</v>
      </c>
      <c r="X55" s="201">
        <f t="shared" si="155"/>
        <v>0</v>
      </c>
      <c r="Y55" s="201">
        <f t="shared" si="156"/>
        <v>0</v>
      </c>
      <c r="Z55" s="201">
        <f t="shared" si="157"/>
        <v>0</v>
      </c>
      <c r="AA55" s="201">
        <f t="shared" si="158"/>
        <v>0</v>
      </c>
      <c r="AB55" s="201">
        <f t="shared" si="159"/>
        <v>0</v>
      </c>
      <c r="AC55" s="436">
        <f>'2040 Trucks 2'!V35</f>
        <v>0</v>
      </c>
      <c r="AD55" s="201">
        <f t="shared" si="160"/>
        <v>0</v>
      </c>
      <c r="AE55" s="201">
        <f t="shared" si="161"/>
        <v>0</v>
      </c>
      <c r="AF55" s="201">
        <f t="shared" si="162"/>
        <v>0</v>
      </c>
      <c r="AG55" s="201">
        <f t="shared" si="163"/>
        <v>0</v>
      </c>
      <c r="AH55" s="201">
        <f t="shared" si="164"/>
        <v>0</v>
      </c>
      <c r="AI55" s="201">
        <f t="shared" si="165"/>
        <v>0</v>
      </c>
      <c r="AJ55" s="201">
        <f t="shared" si="166"/>
        <v>0</v>
      </c>
      <c r="AK55" s="201">
        <f t="shared" si="167"/>
        <v>0</v>
      </c>
      <c r="AL55" s="201">
        <f t="shared" si="168"/>
        <v>0</v>
      </c>
      <c r="AM55" s="436">
        <f>'2050 Trucks 2'!V35</f>
        <v>0</v>
      </c>
    </row>
    <row r="56" spans="2:39">
      <c r="B56" s="71" t="s">
        <v>707</v>
      </c>
      <c r="C56" s="71"/>
      <c r="D56" s="71"/>
      <c r="E56" s="71"/>
      <c r="F56" s="71"/>
      <c r="G56" s="71"/>
      <c r="H56" s="71"/>
      <c r="I56" s="71"/>
      <c r="J56" s="71"/>
      <c r="K56" s="437"/>
      <c r="L56" s="71"/>
      <c r="M56" s="71"/>
      <c r="N56" s="71"/>
      <c r="O56" s="71"/>
      <c r="P56" s="71"/>
      <c r="Q56" s="71"/>
      <c r="R56" s="71"/>
      <c r="S56" s="437"/>
      <c r="T56" s="71"/>
      <c r="U56" s="71"/>
      <c r="V56" s="71"/>
      <c r="W56" s="71"/>
      <c r="X56" s="71"/>
      <c r="Y56" s="71"/>
      <c r="Z56" s="71"/>
      <c r="AA56" s="71"/>
      <c r="AB56" s="71"/>
      <c r="AC56" s="437"/>
      <c r="AD56" s="71"/>
      <c r="AE56" s="71"/>
      <c r="AF56" s="71"/>
      <c r="AG56" s="71"/>
      <c r="AH56" s="71"/>
      <c r="AI56" s="71"/>
      <c r="AJ56" s="71"/>
      <c r="AK56" s="71"/>
      <c r="AL56" s="71"/>
      <c r="AM56" s="437"/>
    </row>
    <row r="57" spans="2:39">
      <c r="K57" s="435">
        <v>2022</v>
      </c>
      <c r="L57">
        <v>2023</v>
      </c>
      <c r="M57">
        <v>2024</v>
      </c>
      <c r="N57">
        <v>2025</v>
      </c>
      <c r="O57">
        <v>2026</v>
      </c>
      <c r="P57">
        <v>2027</v>
      </c>
      <c r="Q57">
        <v>2028</v>
      </c>
      <c r="R57">
        <v>2029</v>
      </c>
      <c r="S57" s="435">
        <v>2030</v>
      </c>
      <c r="T57">
        <v>2031</v>
      </c>
      <c r="U57">
        <v>2032</v>
      </c>
      <c r="V57">
        <v>2033</v>
      </c>
      <c r="W57">
        <v>2034</v>
      </c>
      <c r="X57">
        <v>2035</v>
      </c>
      <c r="Y57">
        <v>2036</v>
      </c>
      <c r="Z57">
        <v>2037</v>
      </c>
      <c r="AA57">
        <v>2038</v>
      </c>
      <c r="AB57">
        <v>2039</v>
      </c>
      <c r="AC57" s="435">
        <v>2040</v>
      </c>
      <c r="AD57">
        <v>2041</v>
      </c>
      <c r="AE57">
        <v>2042</v>
      </c>
      <c r="AF57">
        <v>2043</v>
      </c>
      <c r="AG57">
        <v>2044</v>
      </c>
      <c r="AH57">
        <v>2045</v>
      </c>
      <c r="AI57">
        <v>2046</v>
      </c>
      <c r="AJ57">
        <v>2047</v>
      </c>
      <c r="AK57">
        <v>2048</v>
      </c>
      <c r="AL57">
        <v>2049</v>
      </c>
      <c r="AM57" s="435">
        <v>2050</v>
      </c>
    </row>
    <row r="58" spans="2:39">
      <c r="B58" t="s">
        <v>712</v>
      </c>
      <c r="C58" s="201">
        <f>SUM(K58:AM58)</f>
        <v>338133878.81149018</v>
      </c>
      <c r="D58" s="237"/>
      <c r="J58" t="s">
        <v>97</v>
      </c>
      <c r="K58" s="436">
        <f>'2022 Trucks 2'!D50</f>
        <v>0</v>
      </c>
      <c r="L58" s="201">
        <v>0</v>
      </c>
      <c r="M58" s="201">
        <v>0</v>
      </c>
      <c r="N58" s="201">
        <v>0</v>
      </c>
      <c r="O58" s="201">
        <v>0</v>
      </c>
      <c r="P58" s="201">
        <v>0</v>
      </c>
      <c r="Q58" s="201">
        <v>0</v>
      </c>
      <c r="R58" s="201">
        <v>0</v>
      </c>
      <c r="S58" s="436">
        <f>SUM('Assumptions - rail distance'!P46,'Assumptions - rail distance'!P54)</f>
        <v>3194189.0314860791</v>
      </c>
      <c r="T58" s="201">
        <f t="shared" ref="T58:T59" si="169">S58*(1+_xlfn.RRI(10,$S58,$AC58))</f>
        <v>3763534.1263490529</v>
      </c>
      <c r="U58" s="201">
        <f t="shared" ref="U58:U59" si="170">T58*(1+_xlfn.RRI(10,$S58,$AC58))</f>
        <v>4434361.5799106658</v>
      </c>
      <c r="V58" s="201">
        <f t="shared" ref="V58:V59" si="171">U58*(1+_xlfn.RRI(10,$S58,$AC58))</f>
        <v>5224760.01578419</v>
      </c>
      <c r="W58" s="201">
        <f t="shared" ref="W58:W59" si="172">V58*(1+_xlfn.RRI(10,$S58,$AC58))</f>
        <v>6156042.246579079</v>
      </c>
      <c r="X58" s="201">
        <f t="shared" ref="X58:X59" si="173">W58*(1+_xlfn.RRI(10,$S58,$AC58))</f>
        <v>7253319.9663101491</v>
      </c>
      <c r="Y58" s="201">
        <f t="shared" ref="Y58:Y59" si="174">X58*(1+_xlfn.RRI(10,$S58,$AC58))</f>
        <v>8546180.8782922626</v>
      </c>
      <c r="Z58" s="201">
        <f t="shared" ref="Z58:Z59" si="175">Y58*(1+_xlfn.RRI(10,$S58,$AC58))</f>
        <v>10069486.517033275</v>
      </c>
      <c r="AA58" s="201">
        <f t="shared" ref="AA58:AA59" si="176">Z58*(1+_xlfn.RRI(10,$S58,$AC58))</f>
        <v>11864312.277108749</v>
      </c>
      <c r="AB58" s="201">
        <f t="shared" ref="AB58:AB59" si="177">AA58*(1+_xlfn.RRI(10,$S58,$AC58))</f>
        <v>13979054.996562567</v>
      </c>
      <c r="AC58" s="436">
        <f>SUM('Assumptions - rail distance'!P47,'Assumptions - rail distance'!P55)</f>
        <v>16470737.960425789</v>
      </c>
      <c r="AD58" s="201">
        <f t="shared" ref="AD58:AD59" si="178">AC58*(1+_xlfn.RRI(10,$AC58,$AM58))</f>
        <v>17667351.802303474</v>
      </c>
      <c r="AE58" s="201">
        <f t="shared" ref="AE58:AE59" si="179">AD58*(1+_xlfn.RRI(10,$AC58,$AM58))</f>
        <v>18950900.709872428</v>
      </c>
      <c r="AF58" s="201">
        <f t="shared" ref="AF58:AF59" si="180">AE58*(1+_xlfn.RRI(10,$AC58,$AM58))</f>
        <v>20327700.593397308</v>
      </c>
      <c r="AG58" s="201">
        <f t="shared" ref="AG58:AG59" si="181">AF58*(1+_xlfn.RRI(10,$AC58,$AM58))</f>
        <v>21804526.219671533</v>
      </c>
      <c r="AH58" s="201">
        <f t="shared" ref="AH58:AH59" si="182">AG58*(1+_xlfn.RRI(10,$AC58,$AM58))</f>
        <v>23388644.548354447</v>
      </c>
      <c r="AI58" s="201">
        <f t="shared" ref="AI58:AI59" si="183">AH58*(1+_xlfn.RRI(10,$AC58,$AM58))</f>
        <v>25087850.490223158</v>
      </c>
      <c r="AJ58" s="201">
        <f t="shared" ref="AJ58:AJ59" si="184">AI58*(1+_xlfn.RRI(10,$AC58,$AM58))</f>
        <v>26910505.263293378</v>
      </c>
      <c r="AK58" s="201">
        <f t="shared" ref="AK58:AK59" si="185">AJ58*(1+_xlfn.RRI(10,$AC58,$AM58))</f>
        <v>28865577.535546731</v>
      </c>
      <c r="AL58" s="201">
        <f t="shared" ref="AL58:AL59" si="186">AK58*(1+_xlfn.RRI(10,$AC58,$AM58))</f>
        <v>30962687.556713987</v>
      </c>
      <c r="AM58" s="436">
        <f>SUM('Assumptions - rail distance'!P48,'Assumptions - rail distance'!P56)</f>
        <v>33212154.496271841</v>
      </c>
    </row>
    <row r="59" spans="2:39">
      <c r="B59" t="s">
        <v>712</v>
      </c>
      <c r="C59" s="201">
        <f>SUM(K59:AM59)</f>
        <v>387725870.44548899</v>
      </c>
      <c r="D59" s="237"/>
      <c r="J59" t="s">
        <v>98</v>
      </c>
      <c r="K59" s="436">
        <f>'2022 Trucks 2'!E50</f>
        <v>0</v>
      </c>
      <c r="L59" s="201">
        <v>0</v>
      </c>
      <c r="M59" s="201">
        <v>0</v>
      </c>
      <c r="N59" s="201">
        <v>0</v>
      </c>
      <c r="O59" s="201">
        <v>0</v>
      </c>
      <c r="P59" s="201">
        <v>0</v>
      </c>
      <c r="Q59" s="201">
        <v>0</v>
      </c>
      <c r="R59" s="201">
        <v>0</v>
      </c>
      <c r="S59" s="436">
        <f>SUM('Assumptions - rail distance'!Q46,'Assumptions - rail distance'!Q54)</f>
        <v>3853449.5831332332</v>
      </c>
      <c r="T59" s="201">
        <f t="shared" si="169"/>
        <v>4453806.4620580738</v>
      </c>
      <c r="U59" s="201">
        <f t="shared" si="170"/>
        <v>5147697.2965457402</v>
      </c>
      <c r="V59" s="201">
        <f t="shared" si="171"/>
        <v>5949694.4204035783</v>
      </c>
      <c r="W59" s="201">
        <f t="shared" si="172"/>
        <v>6876640.497088897</v>
      </c>
      <c r="X59" s="201">
        <f t="shared" si="173"/>
        <v>7948002.2308432097</v>
      </c>
      <c r="Y59" s="201">
        <f t="shared" si="174"/>
        <v>9186279.1850513108</v>
      </c>
      <c r="Z59" s="201">
        <f t="shared" si="175"/>
        <v>10617476.293379728</v>
      </c>
      <c r="AA59" s="201">
        <f t="shared" si="176"/>
        <v>12271649.986854918</v>
      </c>
      <c r="AB59" s="201">
        <f t="shared" si="177"/>
        <v>14183539.406042773</v>
      </c>
      <c r="AC59" s="436">
        <f>SUM('Assumptions - rail distance'!Q47,'Assumptions - rail distance'!Q55)</f>
        <v>16393295.954354914</v>
      </c>
      <c r="AD59" s="201">
        <f t="shared" si="178"/>
        <v>18066919.012446806</v>
      </c>
      <c r="AE59" s="201">
        <f t="shared" si="179"/>
        <v>19911405.461791802</v>
      </c>
      <c r="AF59" s="201">
        <f t="shared" si="180"/>
        <v>21944199.074050047</v>
      </c>
      <c r="AG59" s="201">
        <f t="shared" si="181"/>
        <v>24184524.489021432</v>
      </c>
      <c r="AH59" s="201">
        <f t="shared" si="182"/>
        <v>26653569.026893135</v>
      </c>
      <c r="AI59" s="201">
        <f t="shared" si="183"/>
        <v>29374683.062048588</v>
      </c>
      <c r="AJ59" s="201">
        <f t="shared" si="184"/>
        <v>32373600.85342329</v>
      </c>
      <c r="AK59" s="201">
        <f t="shared" si="185"/>
        <v>35678683.919855654</v>
      </c>
      <c r="AL59" s="201">
        <f t="shared" si="186"/>
        <v>39321189.262094662</v>
      </c>
      <c r="AM59" s="436">
        <f>SUM('Assumptions - rail distance'!Q48,'Assumptions - rail distance'!Q56)</f>
        <v>43335564.968107224</v>
      </c>
    </row>
    <row r="60" spans="2:39">
      <c r="K60" s="436"/>
      <c r="L60" s="201"/>
      <c r="M60" s="201"/>
      <c r="N60" s="201"/>
      <c r="O60" s="201"/>
      <c r="P60" s="201"/>
      <c r="Q60" s="201"/>
      <c r="R60" s="201"/>
      <c r="S60" s="436"/>
      <c r="T60" s="201"/>
      <c r="U60" s="201"/>
      <c r="V60" s="201"/>
      <c r="W60" s="201"/>
      <c r="X60" s="201"/>
      <c r="Y60" s="201"/>
      <c r="Z60" s="201"/>
      <c r="AA60" s="201"/>
      <c r="AB60" s="201"/>
      <c r="AC60" s="436"/>
      <c r="AD60" s="201"/>
      <c r="AE60" s="201"/>
      <c r="AF60" s="201"/>
      <c r="AG60" s="201"/>
      <c r="AH60" s="201"/>
      <c r="AI60" s="201"/>
      <c r="AJ60" s="201"/>
      <c r="AK60" s="201"/>
      <c r="AL60" s="201"/>
      <c r="AM60" s="436"/>
    </row>
    <row r="61" spans="2:39">
      <c r="B61" s="71" t="s">
        <v>722</v>
      </c>
      <c r="C61" s="71"/>
      <c r="D61" s="71"/>
      <c r="E61" s="71"/>
      <c r="F61" s="71"/>
      <c r="G61" s="71"/>
      <c r="H61" s="71"/>
      <c r="I61" s="71"/>
      <c r="J61" s="71"/>
      <c r="K61" s="437"/>
      <c r="L61" s="71"/>
      <c r="M61" s="71"/>
      <c r="N61" s="71"/>
      <c r="O61" s="71"/>
      <c r="P61" s="71"/>
      <c r="Q61" s="71"/>
      <c r="R61" s="71"/>
      <c r="S61" s="437"/>
      <c r="T61" s="71"/>
      <c r="U61" s="71"/>
      <c r="V61" s="71"/>
      <c r="W61" s="71"/>
      <c r="X61" s="71"/>
      <c r="Y61" s="71"/>
      <c r="Z61" s="71"/>
      <c r="AA61" s="71"/>
      <c r="AB61" s="71"/>
      <c r="AC61" s="437"/>
      <c r="AD61" s="71"/>
      <c r="AE61" s="71"/>
      <c r="AF61" s="71"/>
      <c r="AG61" s="71"/>
      <c r="AH61" s="71"/>
      <c r="AI61" s="71"/>
      <c r="AJ61" s="71"/>
      <c r="AK61" s="71"/>
      <c r="AL61" s="71"/>
      <c r="AM61" s="437"/>
    </row>
    <row r="62" spans="2:39">
      <c r="K62" s="435">
        <v>2022</v>
      </c>
      <c r="L62">
        <v>2023</v>
      </c>
      <c r="M62">
        <v>2024</v>
      </c>
      <c r="N62">
        <v>2025</v>
      </c>
      <c r="O62">
        <v>2026</v>
      </c>
      <c r="P62">
        <v>2027</v>
      </c>
      <c r="Q62">
        <v>2028</v>
      </c>
      <c r="R62">
        <v>2029</v>
      </c>
      <c r="S62" s="435">
        <v>2030</v>
      </c>
      <c r="T62">
        <v>2031</v>
      </c>
      <c r="U62">
        <v>2032</v>
      </c>
      <c r="V62">
        <v>2033</v>
      </c>
      <c r="W62">
        <v>2034</v>
      </c>
      <c r="X62">
        <v>2035</v>
      </c>
      <c r="Y62">
        <v>2036</v>
      </c>
      <c r="Z62">
        <v>2037</v>
      </c>
      <c r="AA62">
        <v>2038</v>
      </c>
      <c r="AB62">
        <v>2039</v>
      </c>
      <c r="AC62" s="435">
        <v>2040</v>
      </c>
      <c r="AD62">
        <v>2041</v>
      </c>
      <c r="AE62">
        <v>2042</v>
      </c>
      <c r="AF62">
        <v>2043</v>
      </c>
      <c r="AG62">
        <v>2044</v>
      </c>
      <c r="AH62">
        <v>2045</v>
      </c>
      <c r="AI62">
        <v>2046</v>
      </c>
      <c r="AJ62">
        <v>2047</v>
      </c>
      <c r="AK62">
        <v>2048</v>
      </c>
      <c r="AL62">
        <v>2049</v>
      </c>
      <c r="AM62" s="435">
        <v>2050</v>
      </c>
    </row>
    <row r="63" spans="2:39">
      <c r="B63" t="s">
        <v>712</v>
      </c>
      <c r="C63" s="201">
        <f>SUM(K63:AM63)</f>
        <v>542204849.11487341</v>
      </c>
      <c r="J63" t="s">
        <v>97</v>
      </c>
      <c r="K63" s="436">
        <f>SUM(K43,K58)</f>
        <v>616086.09674275981</v>
      </c>
      <c r="L63" s="201">
        <f>K63*(1+_xlfn.RRI(8,$K63,$S63))</f>
        <v>779148.3049228685</v>
      </c>
      <c r="M63" s="201">
        <f t="shared" ref="M63:M64" si="187">L63*(1+_xlfn.RRI(8,$K63,$S63))</f>
        <v>985368.90261566103</v>
      </c>
      <c r="N63" s="201">
        <f t="shared" ref="N63:N64" si="188">M63*(1+_xlfn.RRI(8,$K63,$S63))</f>
        <v>1246170.8099822039</v>
      </c>
      <c r="O63" s="201">
        <f t="shared" ref="O63:O64" si="189">N63*(1+_xlfn.RRI(8,$K63,$S63))</f>
        <v>1576000.3015413003</v>
      </c>
      <c r="P63" s="201">
        <f t="shared" ref="P63:P64" si="190">O63*(1+_xlfn.RRI(8,$K63,$S63))</f>
        <v>1993127.2106219046</v>
      </c>
      <c r="Q63" s="201">
        <f t="shared" ref="Q63:Q64" si="191">P63*(1+_xlfn.RRI(8,$K63,$S63))</f>
        <v>2520656.9274360952</v>
      </c>
      <c r="R63" s="201">
        <f t="shared" ref="R63:R64" si="192">Q63*(1+_xlfn.RRI(8,$K63,$S63))</f>
        <v>3187810.2471186789</v>
      </c>
      <c r="S63" s="436">
        <f>SUM(S43,S58)</f>
        <v>4031541.9607583568</v>
      </c>
      <c r="T63" s="201">
        <f t="shared" ref="T63:T64" si="193">S63*(1+_xlfn.RRI(10,$S63,$AC63))</f>
        <v>4896858.3523964137</v>
      </c>
      <c r="U63" s="201">
        <f t="shared" ref="U63:U64" si="194">T63*(1+_xlfn.RRI(10,$S63,$AC63))</f>
        <v>5947903.2977555525</v>
      </c>
      <c r="V63" s="201">
        <f t="shared" ref="V63:V64" si="195">U63*(1+_xlfn.RRI(10,$S63,$AC63))</f>
        <v>7224540.9390162146</v>
      </c>
      <c r="W63" s="201">
        <f t="shared" ref="W63:W64" si="196">V63*(1+_xlfn.RRI(10,$S63,$AC63))</f>
        <v>8775191.7216301654</v>
      </c>
      <c r="X63" s="201">
        <f t="shared" ref="X63:X64" si="197">W63*(1+_xlfn.RRI(10,$S63,$AC63))</f>
        <v>10658668.890019804</v>
      </c>
      <c r="Y63" s="201">
        <f t="shared" ref="Y63:Y64" si="198">X63*(1+_xlfn.RRI(10,$S63,$AC63))</f>
        <v>12946409.162439497</v>
      </c>
      <c r="Z63" s="201">
        <f t="shared" ref="Z63:Z64" si="199">Y63*(1+_xlfn.RRI(10,$S63,$AC63))</f>
        <v>15725182.19026747</v>
      </c>
      <c r="AA63" s="201">
        <f t="shared" ref="AA63:AA64" si="200">Z63*(1+_xlfn.RRI(10,$S63,$AC63))</f>
        <v>19100381.566382527</v>
      </c>
      <c r="AB63" s="201">
        <f t="shared" ref="AB63:AB64" si="201">AA63*(1+_xlfn.RRI(10,$S63,$AC63))</f>
        <v>23200022.204334162</v>
      </c>
      <c r="AC63" s="436">
        <f>SUM(AC43,AC58)</f>
        <v>28179595.701319635</v>
      </c>
      <c r="AD63" s="201">
        <f t="shared" ref="AD63:AD64" si="202">AC63*(1+_xlfn.RRI(10,$AC63,$AM63))</f>
        <v>29805184.307317946</v>
      </c>
      <c r="AE63" s="201">
        <f t="shared" ref="AE63:AE64" si="203">AD63*(1+_xlfn.RRI(10,$AC63,$AM63))</f>
        <v>31524547.797241498</v>
      </c>
      <c r="AF63" s="201">
        <f t="shared" ref="AF63:AF64" si="204">AE63*(1+_xlfn.RRI(10,$AC63,$AM63))</f>
        <v>33343095.737091646</v>
      </c>
      <c r="AG63" s="201">
        <f t="shared" ref="AG63:AG64" si="205">AF63*(1+_xlfn.RRI(10,$AC63,$AM63))</f>
        <v>35266549.753019519</v>
      </c>
      <c r="AH63" s="201">
        <f t="shared" ref="AH63:AH64" si="206">AG63*(1+_xlfn.RRI(10,$AC63,$AM63))</f>
        <v>37300961.533054262</v>
      </c>
      <c r="AI63" s="201">
        <f t="shared" ref="AI63:AI64" si="207">AH63*(1+_xlfn.RRI(10,$AC63,$AM63))</f>
        <v>39452731.867292047</v>
      </c>
      <c r="AJ63" s="201">
        <f t="shared" ref="AJ63:AJ64" si="208">AI63*(1+_xlfn.RRI(10,$AC63,$AM63))</f>
        <v>41728630.786451235</v>
      </c>
      <c r="AK63" s="201">
        <f t="shared" ref="AK63:AK64" si="209">AJ63*(1+_xlfn.RRI(10,$AC63,$AM63))</f>
        <v>44135818.862154849</v>
      </c>
      <c r="AL63" s="201">
        <f t="shared" ref="AL63:AL64" si="210">AK63*(1+_xlfn.RRI(10,$AC63,$AM63))</f>
        <v>46681869.735956572</v>
      </c>
      <c r="AM63" s="436">
        <f>SUM(AM43,AM58)</f>
        <v>49374793.947992541</v>
      </c>
    </row>
    <row r="64" spans="2:39">
      <c r="B64" t="s">
        <v>712</v>
      </c>
      <c r="C64" s="201">
        <f>SUM(K64:AM64)</f>
        <v>585725876.89049947</v>
      </c>
      <c r="J64" t="s">
        <v>98</v>
      </c>
      <c r="K64" s="436">
        <f>SUM(K44,K59)</f>
        <v>591404.75223993801</v>
      </c>
      <c r="L64" s="201">
        <f>K64*(1+_xlfn.RRI(8,$K64,$S64))</f>
        <v>765485.78785414819</v>
      </c>
      <c r="M64" s="201">
        <f t="shared" si="187"/>
        <v>990807.88442659238</v>
      </c>
      <c r="N64" s="201">
        <f t="shared" si="188"/>
        <v>1282453.9389475221</v>
      </c>
      <c r="O64" s="201">
        <f t="shared" si="189"/>
        <v>1659946.5258331497</v>
      </c>
      <c r="P64" s="201">
        <f t="shared" si="190"/>
        <v>2148554.7238342529</v>
      </c>
      <c r="Q64" s="201">
        <f t="shared" si="191"/>
        <v>2780985.6097584264</v>
      </c>
      <c r="R64" s="201">
        <f t="shared" si="192"/>
        <v>3599573.6463634358</v>
      </c>
      <c r="S64" s="436">
        <f>SUM(S44,S59)</f>
        <v>4659114.5204522228</v>
      </c>
      <c r="T64" s="201">
        <f t="shared" si="193"/>
        <v>5565870.8596984046</v>
      </c>
      <c r="U64" s="201">
        <f t="shared" si="194"/>
        <v>6649100.0147884283</v>
      </c>
      <c r="V64" s="201">
        <f t="shared" si="195"/>
        <v>7943147.1051153876</v>
      </c>
      <c r="W64" s="201">
        <f t="shared" si="196"/>
        <v>9489041.4933111183</v>
      </c>
      <c r="X64" s="201">
        <f t="shared" si="197"/>
        <v>11335797.67190678</v>
      </c>
      <c r="Y64" s="201">
        <f t="shared" si="198"/>
        <v>13541969.328407703</v>
      </c>
      <c r="Z64" s="201">
        <f t="shared" si="199"/>
        <v>16177505.862336727</v>
      </c>
      <c r="AA64" s="201">
        <f t="shared" si="200"/>
        <v>19325970.217413854</v>
      </c>
      <c r="AB64" s="201">
        <f t="shared" si="201"/>
        <v>23087188.34798301</v>
      </c>
      <c r="AC64" s="436">
        <f>SUM(AC44,AC59)</f>
        <v>27580414.324294098</v>
      </c>
      <c r="AD64" s="201">
        <f t="shared" si="202"/>
        <v>29730670.071217302</v>
      </c>
      <c r="AE64" s="201">
        <f t="shared" si="203"/>
        <v>32048566.511380695</v>
      </c>
      <c r="AF64" s="201">
        <f t="shared" si="204"/>
        <v>34547173.439886674</v>
      </c>
      <c r="AG64" s="201">
        <f t="shared" si="205"/>
        <v>37240579.614123702</v>
      </c>
      <c r="AH64" s="201">
        <f t="shared" si="206"/>
        <v>40143972.195267245</v>
      </c>
      <c r="AI64" s="201">
        <f t="shared" si="207"/>
        <v>43273722.383289777</v>
      </c>
      <c r="AJ64" s="201">
        <f t="shared" si="208"/>
        <v>46647477.728345118</v>
      </c>
      <c r="AK64" s="201">
        <f t="shared" si="209"/>
        <v>50284261.639038362</v>
      </c>
      <c r="AL64" s="201">
        <f t="shared" si="210"/>
        <v>54204580.648673095</v>
      </c>
      <c r="AM64" s="436">
        <f>SUM(AM44,AM59)</f>
        <v>58430540.044312291</v>
      </c>
    </row>
    <row r="65" spans="1:39" s="399" customFormat="1">
      <c r="K65" s="438"/>
      <c r="S65" s="438"/>
      <c r="AC65" s="438"/>
      <c r="AM65" s="438"/>
    </row>
    <row r="66" spans="1:39" s="67" customFormat="1" ht="23.5">
      <c r="A66" s="360" t="s">
        <v>746</v>
      </c>
      <c r="B66" s="360"/>
      <c r="K66" s="255"/>
      <c r="L66" s="255"/>
      <c r="M66" s="255"/>
      <c r="N66" s="255"/>
      <c r="O66" s="255"/>
      <c r="P66" s="255"/>
      <c r="Q66" s="255"/>
      <c r="R66" s="255"/>
      <c r="S66" s="255"/>
      <c r="T66" s="255"/>
      <c r="U66" s="255"/>
      <c r="V66" s="255"/>
      <c r="W66" s="255"/>
      <c r="X66" s="255"/>
      <c r="Y66" s="255"/>
      <c r="Z66" s="255"/>
      <c r="AA66" s="255"/>
      <c r="AB66" s="255"/>
      <c r="AC66" s="255"/>
      <c r="AD66" s="255"/>
      <c r="AE66" s="255"/>
      <c r="AF66" s="255"/>
      <c r="AG66" s="255"/>
      <c r="AH66" s="255"/>
      <c r="AI66" s="255"/>
      <c r="AJ66" s="255"/>
      <c r="AK66" s="255"/>
      <c r="AL66" s="255"/>
      <c r="AM66" s="255"/>
    </row>
    <row r="67" spans="1:39">
      <c r="C67" s="214"/>
      <c r="K67" s="436"/>
      <c r="L67" s="201"/>
      <c r="M67" s="201"/>
      <c r="N67" s="201"/>
      <c r="O67" s="201"/>
      <c r="P67" s="201"/>
      <c r="Q67" s="201"/>
      <c r="R67" s="201"/>
      <c r="S67" s="436"/>
      <c r="T67" s="201"/>
      <c r="U67" s="201"/>
      <c r="V67" s="201"/>
      <c r="W67" s="201"/>
      <c r="X67" s="201"/>
      <c r="Y67" s="201"/>
      <c r="Z67" s="201"/>
      <c r="AA67" s="201"/>
      <c r="AB67" s="201"/>
      <c r="AC67" s="436"/>
      <c r="AD67" s="201"/>
      <c r="AE67" s="201"/>
      <c r="AF67" s="201"/>
      <c r="AG67" s="201"/>
      <c r="AH67" s="201"/>
      <c r="AI67" s="201"/>
      <c r="AJ67" s="201"/>
      <c r="AK67" s="201"/>
      <c r="AL67" s="201"/>
      <c r="AM67" s="436"/>
    </row>
    <row r="68" spans="1:39">
      <c r="K68" s="436"/>
      <c r="L68" s="201"/>
      <c r="M68" s="201"/>
      <c r="N68" s="201"/>
      <c r="O68" s="201"/>
      <c r="P68" s="201"/>
      <c r="Q68" s="201"/>
      <c r="R68" s="201"/>
      <c r="S68" s="436"/>
      <c r="T68" s="201"/>
      <c r="U68" s="201"/>
      <c r="V68" s="201"/>
      <c r="W68" s="201"/>
      <c r="X68" s="201"/>
      <c r="Y68" s="201"/>
      <c r="Z68" s="201"/>
      <c r="AA68" s="201"/>
      <c r="AB68" s="201"/>
      <c r="AC68" s="436"/>
      <c r="AD68" s="201"/>
      <c r="AE68" s="201"/>
      <c r="AF68" s="201"/>
      <c r="AG68" s="201"/>
      <c r="AH68" s="201"/>
      <c r="AI68" s="201"/>
      <c r="AJ68" s="201"/>
      <c r="AK68" s="201"/>
      <c r="AL68" s="201"/>
      <c r="AM68" s="436"/>
    </row>
    <row r="69" spans="1:39">
      <c r="B69" s="71" t="s">
        <v>748</v>
      </c>
      <c r="C69" s="71"/>
      <c r="D69" s="71"/>
      <c r="E69" s="71"/>
      <c r="F69" s="71" t="s">
        <v>440</v>
      </c>
      <c r="G69" s="71"/>
      <c r="H69" s="71" t="s">
        <v>747</v>
      </c>
      <c r="I69" s="71"/>
      <c r="J69" s="71"/>
      <c r="K69" s="437"/>
      <c r="L69" s="71"/>
      <c r="M69" s="71"/>
      <c r="N69" s="71"/>
      <c r="O69" s="71"/>
      <c r="P69" s="71"/>
      <c r="Q69" s="71"/>
      <c r="R69" s="71"/>
      <c r="S69" s="437"/>
      <c r="T69" s="71"/>
      <c r="U69" s="71"/>
      <c r="V69" s="71"/>
      <c r="W69" s="71"/>
      <c r="X69" s="71"/>
      <c r="Y69" s="71"/>
      <c r="Z69" s="71"/>
      <c r="AA69" s="71"/>
      <c r="AB69" s="71"/>
      <c r="AC69" s="437"/>
      <c r="AD69" s="71"/>
      <c r="AE69" s="71"/>
      <c r="AF69" s="71"/>
      <c r="AG69" s="71"/>
      <c r="AH69" s="71"/>
      <c r="AI69" s="71"/>
      <c r="AJ69" s="71"/>
      <c r="AK69" s="71"/>
      <c r="AL69" s="71"/>
      <c r="AM69" s="437"/>
    </row>
    <row r="70" spans="1:39">
      <c r="K70" s="435">
        <v>2022</v>
      </c>
      <c r="L70">
        <v>2023</v>
      </c>
      <c r="M70">
        <v>2024</v>
      </c>
      <c r="N70">
        <v>2025</v>
      </c>
      <c r="O70">
        <v>2026</v>
      </c>
      <c r="P70">
        <v>2027</v>
      </c>
      <c r="Q70">
        <v>2028</v>
      </c>
      <c r="R70">
        <v>2029</v>
      </c>
      <c r="S70" s="435">
        <v>2030</v>
      </c>
      <c r="T70">
        <v>2031</v>
      </c>
      <c r="U70">
        <v>2032</v>
      </c>
      <c r="V70">
        <v>2033</v>
      </c>
      <c r="W70">
        <v>2034</v>
      </c>
      <c r="X70">
        <v>2035</v>
      </c>
      <c r="Y70">
        <v>2036</v>
      </c>
      <c r="Z70">
        <v>2037</v>
      </c>
      <c r="AA70">
        <v>2038</v>
      </c>
      <c r="AB70">
        <v>2039</v>
      </c>
      <c r="AC70" s="435">
        <v>2040</v>
      </c>
      <c r="AD70">
        <v>2041</v>
      </c>
      <c r="AE70">
        <v>2042</v>
      </c>
      <c r="AF70">
        <v>2043</v>
      </c>
      <c r="AG70">
        <v>2044</v>
      </c>
      <c r="AH70">
        <v>2045</v>
      </c>
      <c r="AI70">
        <v>2046</v>
      </c>
      <c r="AJ70">
        <v>2047</v>
      </c>
      <c r="AK70">
        <v>2048</v>
      </c>
      <c r="AL70">
        <v>2049</v>
      </c>
      <c r="AM70" s="435">
        <v>2050</v>
      </c>
    </row>
    <row r="71" spans="1:39">
      <c r="B71" t="s">
        <v>282</v>
      </c>
      <c r="C71" s="214">
        <f>NPV(DISCOUNT,K71:AM71)</f>
        <v>145119026.16889763</v>
      </c>
      <c r="J71" t="s">
        <v>97</v>
      </c>
      <c r="K71" s="436">
        <f>(K58*'Assumptions - freight'!$H$18)*'Assumptions - freight'!$I$168</f>
        <v>0</v>
      </c>
      <c r="L71" s="201">
        <v>0</v>
      </c>
      <c r="M71" s="201">
        <v>0</v>
      </c>
      <c r="N71" s="201">
        <v>0</v>
      </c>
      <c r="O71" s="201">
        <v>0</v>
      </c>
      <c r="P71" s="201">
        <v>0</v>
      </c>
      <c r="Q71" s="201">
        <v>0</v>
      </c>
      <c r="R71" s="201">
        <v>0</v>
      </c>
      <c r="S71" s="436">
        <f>(S58*'Assumptions - freight'!$H$18)*'Assumptions - freight'!$I$168</f>
        <v>7134587.2277641473</v>
      </c>
      <c r="T71" s="201">
        <f>S71*(1+_xlfn.RRI(10,$S71,$AC71))</f>
        <v>8406284.739075711</v>
      </c>
      <c r="U71" s="201">
        <f t="shared" ref="U71:U72" si="211">T71*(1+_xlfn.RRI(10,$S71,$AC71))</f>
        <v>9904654.7275254969</v>
      </c>
      <c r="V71" s="201">
        <f t="shared" ref="V71:V72" si="212">U71*(1+_xlfn.RRI(10,$S71,$AC71))</f>
        <v>11670100.206750756</v>
      </c>
      <c r="W71" s="201">
        <f t="shared" ref="W71:W72" si="213">V71*(1+_xlfn.RRI(10,$S71,$AC71))</f>
        <v>13750225.78597538</v>
      </c>
      <c r="X71" s="201">
        <f t="shared" ref="X71:X72" si="214">W71*(1+_xlfn.RRI(10,$S71,$AC71))</f>
        <v>16201121.311360501</v>
      </c>
      <c r="Y71" s="201">
        <f t="shared" ref="Y71:Y72" si="215">X71*(1+_xlfn.RRI(10,$S71,$AC71))</f>
        <v>19088874.308750156</v>
      </c>
      <c r="Z71" s="201">
        <f t="shared" ref="Z71:Z72" si="216">Y71*(1+_xlfn.RRI(10,$S71,$AC71))</f>
        <v>22491352.010292571</v>
      </c>
      <c r="AA71" s="201">
        <f t="shared" ref="AA71:AA72" si="217">Z71*(1+_xlfn.RRI(10,$S71,$AC71))</f>
        <v>26500301.016650829</v>
      </c>
      <c r="AB71" s="201">
        <f t="shared" ref="AB71:AB72" si="218">AA71*(1+_xlfn.RRI(10,$S71,$AC71))</f>
        <v>31223821.211447474</v>
      </c>
      <c r="AC71" s="436">
        <f>(AC58*'Assumptions - freight'!$H$18)*'Assumptions - freight'!$I$168</f>
        <v>36789280.636165775</v>
      </c>
      <c r="AD71" s="201">
        <f t="shared" ref="AD71:AD72" si="219">AC71*(1+_xlfn.RRI(10,$AC71,$AM71))</f>
        <v>39462054.773410365</v>
      </c>
      <c r="AE71" s="201">
        <f t="shared" ref="AE71:AE72" si="220">AD71*(1+_xlfn.RRI(10,$AC71,$AM71))</f>
        <v>42329008.341869511</v>
      </c>
      <c r="AF71" s="201">
        <f t="shared" ref="AF71:AF72" si="221">AE71*(1+_xlfn.RRI(10,$AC71,$AM71))</f>
        <v>45404248.650867037</v>
      </c>
      <c r="AG71" s="201">
        <f t="shared" ref="AG71:AG72" si="222">AF71*(1+_xlfn.RRI(10,$AC71,$AM71))</f>
        <v>48702907.918364681</v>
      </c>
      <c r="AH71" s="201">
        <f t="shared" ref="AH71:AH72" si="223">AG71*(1+_xlfn.RRI(10,$AC71,$AM71))</f>
        <v>52241217.731491171</v>
      </c>
      <c r="AI71" s="201">
        <f t="shared" ref="AI71:AI72" si="224">AH71*(1+_xlfn.RRI(10,$AC71,$AM71))</f>
        <v>56036588.916695334</v>
      </c>
      <c r="AJ71" s="201">
        <f t="shared" ref="AJ71:AJ72" si="225">AI71*(1+_xlfn.RRI(10,$AC71,$AM71))</f>
        <v>60107697.212537229</v>
      </c>
      <c r="AK71" s="201">
        <f t="shared" ref="AK71:AK72" si="226">AJ71*(1+_xlfn.RRI(10,$AC71,$AM71))</f>
        <v>64474575.166684195</v>
      </c>
      <c r="AL71" s="201">
        <f t="shared" ref="AL71:AL72" si="227">AK71*(1+_xlfn.RRI(10,$AC71,$AM71))</f>
        <v>69158710.709305823</v>
      </c>
      <c r="AM71" s="436">
        <f>(AM58*'Assumptions - freight'!$H$18)*'Assumptions - freight'!$I$168</f>
        <v>74183152.887914285</v>
      </c>
    </row>
    <row r="72" spans="1:39">
      <c r="B72" t="s">
        <v>282</v>
      </c>
      <c r="C72" s="214">
        <f>NPV(DISCOUNT,K72:AM72)</f>
        <v>163025575.47708529</v>
      </c>
      <c r="J72" t="s">
        <v>98</v>
      </c>
      <c r="K72" s="436">
        <f>(K59*'Assumptions - freight'!$H$18)*'Assumptions - freight'!$I$168</f>
        <v>0</v>
      </c>
      <c r="L72" s="201">
        <v>0</v>
      </c>
      <c r="M72" s="201">
        <v>0</v>
      </c>
      <c r="N72" s="201">
        <v>0</v>
      </c>
      <c r="O72" s="201">
        <v>0</v>
      </c>
      <c r="P72" s="201">
        <v>0</v>
      </c>
      <c r="Q72" s="201">
        <v>0</v>
      </c>
      <c r="R72" s="201">
        <v>0</v>
      </c>
      <c r="S72" s="436">
        <f>(S59*'Assumptions - freight'!$H$18)*'Assumptions - freight'!$I$168</f>
        <v>8607121.2153228708</v>
      </c>
      <c r="T72" s="201">
        <f t="shared" ref="T72" si="228">S72*(1+_xlfn.RRI(10,$S72,$AC72))</f>
        <v>9948087.1000140253</v>
      </c>
      <c r="U72" s="201">
        <f t="shared" si="211"/>
        <v>11497971.792622548</v>
      </c>
      <c r="V72" s="201">
        <f t="shared" si="212"/>
        <v>13289324.270568294</v>
      </c>
      <c r="W72" s="201">
        <f t="shared" si="213"/>
        <v>15359764.552704109</v>
      </c>
      <c r="X72" s="201">
        <f t="shared" si="214"/>
        <v>17752773.753666323</v>
      </c>
      <c r="Y72" s="201">
        <f t="shared" si="215"/>
        <v>20518607.226526745</v>
      </c>
      <c r="Z72" s="201">
        <f t="shared" si="216"/>
        <v>23715349.970566005</v>
      </c>
      <c r="AA72" s="201">
        <f t="shared" si="217"/>
        <v>27410136.468684059</v>
      </c>
      <c r="AB72" s="201">
        <f t="shared" si="218"/>
        <v>31680560.572134472</v>
      </c>
      <c r="AC72" s="436">
        <f>(AC59*'Assumptions - freight'!$H$18)*'Assumptions - freight'!$I$168</f>
        <v>36616305.041434415</v>
      </c>
      <c r="AD72" s="201">
        <f t="shared" si="219"/>
        <v>40354533.924149811</v>
      </c>
      <c r="AE72" s="201">
        <f t="shared" si="220"/>
        <v>44474405.770669296</v>
      </c>
      <c r="AF72" s="201">
        <f t="shared" si="221"/>
        <v>49014883.243898459</v>
      </c>
      <c r="AG72" s="201">
        <f t="shared" si="222"/>
        <v>54018906.779804811</v>
      </c>
      <c r="AH72" s="201">
        <f t="shared" si="223"/>
        <v>59533800.685906768</v>
      </c>
      <c r="AI72" s="201">
        <f t="shared" si="224"/>
        <v>65611720.699137032</v>
      </c>
      <c r="AJ72" s="201">
        <f t="shared" si="225"/>
        <v>72310147.235747546</v>
      </c>
      <c r="AK72" s="201">
        <f t="shared" si="226"/>
        <v>79692428.998044267</v>
      </c>
      <c r="AL72" s="201">
        <f t="shared" si="227"/>
        <v>87828382.078977123</v>
      </c>
      <c r="AM72" s="436">
        <f>(AM59*'Assumptions - freight'!$H$18)*'Assumptions - freight'!$I$168</f>
        <v>96794950.230467811</v>
      </c>
    </row>
    <row r="73" spans="1:39">
      <c r="K73" s="436"/>
      <c r="L73" s="201"/>
      <c r="M73" s="201"/>
      <c r="N73" s="201"/>
      <c r="O73" s="201"/>
      <c r="P73" s="201"/>
      <c r="Q73" s="201"/>
      <c r="R73" s="201"/>
      <c r="S73" s="436"/>
      <c r="T73" s="201"/>
      <c r="U73" s="201"/>
      <c r="V73" s="201"/>
      <c r="W73" s="201"/>
      <c r="X73" s="201"/>
      <c r="Y73" s="201"/>
      <c r="Z73" s="201"/>
      <c r="AA73" s="201"/>
      <c r="AB73" s="201"/>
      <c r="AC73" s="436"/>
      <c r="AD73" s="201"/>
      <c r="AE73" s="201"/>
      <c r="AF73" s="201"/>
      <c r="AG73" s="201"/>
      <c r="AH73" s="201"/>
      <c r="AI73" s="201"/>
      <c r="AJ73" s="201"/>
      <c r="AK73" s="201"/>
      <c r="AL73" s="201"/>
      <c r="AM73" s="436"/>
    </row>
    <row r="74" spans="1:39">
      <c r="B74" s="71" t="s">
        <v>749</v>
      </c>
      <c r="C74" s="71"/>
      <c r="D74" s="71"/>
      <c r="E74" s="71"/>
      <c r="F74" s="71" t="s">
        <v>440</v>
      </c>
      <c r="G74" s="71"/>
      <c r="H74" s="71" t="s">
        <v>747</v>
      </c>
      <c r="I74" s="71"/>
      <c r="J74" s="71"/>
      <c r="K74" s="437"/>
      <c r="L74" s="71"/>
      <c r="M74" s="71"/>
      <c r="N74" s="71"/>
      <c r="O74" s="71"/>
      <c r="P74" s="71"/>
      <c r="Q74" s="71"/>
      <c r="R74" s="71"/>
      <c r="S74" s="437"/>
      <c r="T74" s="71"/>
      <c r="U74" s="71"/>
      <c r="V74" s="71"/>
      <c r="W74" s="71"/>
      <c r="X74" s="71"/>
      <c r="Y74" s="71"/>
      <c r="Z74" s="71"/>
      <c r="AA74" s="71"/>
      <c r="AB74" s="71"/>
      <c r="AC74" s="437"/>
      <c r="AD74" s="71"/>
      <c r="AE74" s="71"/>
      <c r="AF74" s="71"/>
      <c r="AG74" s="71"/>
      <c r="AH74" s="71"/>
      <c r="AI74" s="71"/>
      <c r="AJ74" s="71"/>
      <c r="AK74" s="71"/>
      <c r="AL74" s="71"/>
      <c r="AM74" s="437"/>
    </row>
    <row r="75" spans="1:39">
      <c r="K75" s="435">
        <v>2022</v>
      </c>
      <c r="L75">
        <v>2023</v>
      </c>
      <c r="M75">
        <v>2024</v>
      </c>
      <c r="N75">
        <v>2025</v>
      </c>
      <c r="O75">
        <v>2026</v>
      </c>
      <c r="P75">
        <v>2027</v>
      </c>
      <c r="Q75">
        <v>2028</v>
      </c>
      <c r="R75">
        <v>2029</v>
      </c>
      <c r="S75" s="435">
        <v>2030</v>
      </c>
      <c r="T75">
        <v>2031</v>
      </c>
      <c r="U75">
        <v>2032</v>
      </c>
      <c r="V75">
        <v>2033</v>
      </c>
      <c r="W75">
        <v>2034</v>
      </c>
      <c r="X75">
        <v>2035</v>
      </c>
      <c r="Y75">
        <v>2036</v>
      </c>
      <c r="Z75">
        <v>2037</v>
      </c>
      <c r="AA75">
        <v>2038</v>
      </c>
      <c r="AB75">
        <v>2039</v>
      </c>
      <c r="AC75" s="435">
        <v>2040</v>
      </c>
      <c r="AD75">
        <v>2041</v>
      </c>
      <c r="AE75">
        <v>2042</v>
      </c>
      <c r="AF75">
        <v>2043</v>
      </c>
      <c r="AG75">
        <v>2044</v>
      </c>
      <c r="AH75">
        <v>2045</v>
      </c>
      <c r="AI75">
        <v>2046</v>
      </c>
      <c r="AJ75">
        <v>2047</v>
      </c>
      <c r="AK75">
        <v>2048</v>
      </c>
      <c r="AL75">
        <v>2049</v>
      </c>
      <c r="AM75" s="435">
        <v>2050</v>
      </c>
    </row>
    <row r="76" spans="1:39">
      <c r="B76" t="s">
        <v>282</v>
      </c>
      <c r="C76" s="214">
        <f>NPV(DISCOUNT,K76:AM76)</f>
        <v>24186504.361482933</v>
      </c>
      <c r="J76" t="s">
        <v>97</v>
      </c>
      <c r="K76" s="436">
        <f>(K58*'Assumptions - freight'!$H$18)*'Assumptions - freight'!$K$168</f>
        <v>0</v>
      </c>
      <c r="L76" s="201">
        <v>0</v>
      </c>
      <c r="M76" s="201">
        <v>0</v>
      </c>
      <c r="N76" s="201">
        <v>0</v>
      </c>
      <c r="O76" s="201">
        <v>0</v>
      </c>
      <c r="P76" s="201">
        <v>0</v>
      </c>
      <c r="Q76" s="201">
        <v>0</v>
      </c>
      <c r="R76" s="201">
        <v>0</v>
      </c>
      <c r="S76" s="436">
        <f>(S58*'Assumptions - freight'!$H$18)*'Assumptions - freight'!$K$168</f>
        <v>1189097.8712940244</v>
      </c>
      <c r="T76" s="201">
        <f t="shared" ref="T76:T77" si="229">S76*(1+_xlfn.RRI(10,$S76,$AC76))</f>
        <v>1401047.4565126183</v>
      </c>
      <c r="U76" s="201">
        <f t="shared" ref="U76:U77" si="230">T76*(1+_xlfn.RRI(10,$S76,$AC76))</f>
        <v>1650775.787920916</v>
      </c>
      <c r="V76" s="201">
        <f t="shared" ref="V76:V77" si="231">U76*(1+_xlfn.RRI(10,$S76,$AC76))</f>
        <v>1945016.7011251259</v>
      </c>
      <c r="W76" s="201">
        <f t="shared" ref="W76:W77" si="232">V76*(1+_xlfn.RRI(10,$S76,$AC76))</f>
        <v>2291704.2976625632</v>
      </c>
      <c r="X76" s="201">
        <f t="shared" ref="X76:X77" si="233">W76*(1+_xlfn.RRI(10,$S76,$AC76))</f>
        <v>2700186.8852267498</v>
      </c>
      <c r="Y76" s="201">
        <f t="shared" ref="Y76:Y77" si="234">X76*(1+_xlfn.RRI(10,$S76,$AC76))</f>
        <v>3181479.0514583592</v>
      </c>
      <c r="Z76" s="201">
        <f t="shared" ref="Z76:Z77" si="235">Y76*(1+_xlfn.RRI(10,$S76,$AC76))</f>
        <v>3748558.6683820947</v>
      </c>
      <c r="AA76" s="201">
        <f t="shared" ref="AA76:AA77" si="236">Z76*(1+_xlfn.RRI(10,$S76,$AC76))</f>
        <v>4416716.8361084713</v>
      </c>
      <c r="AB76" s="201">
        <f t="shared" ref="AB76:AB77" si="237">AA76*(1+_xlfn.RRI(10,$S76,$AC76))</f>
        <v>5203970.2019079123</v>
      </c>
      <c r="AC76" s="436">
        <f>(AC58*'Assumptions - freight'!$H$18)*'Assumptions - freight'!$K$168</f>
        <v>6131546.7726942953</v>
      </c>
      <c r="AD76" s="201">
        <f t="shared" ref="AD76:AD77" si="238">AC76*(1+_xlfn.RRI(10,$AC76,$AM76))</f>
        <v>6577009.1289017266</v>
      </c>
      <c r="AE76" s="201">
        <f t="shared" ref="AE76:AE77" si="239">AD76*(1+_xlfn.RRI(10,$AC76,$AM76))</f>
        <v>7054834.7236449178</v>
      </c>
      <c r="AF76" s="201">
        <f t="shared" ref="AF76:AF77" si="240">AE76*(1+_xlfn.RRI(10,$AC76,$AM76))</f>
        <v>7567374.7751445062</v>
      </c>
      <c r="AG76" s="201">
        <f t="shared" ref="AG76:AG77" si="241">AF76*(1+_xlfn.RRI(10,$AC76,$AM76))</f>
        <v>8117151.3197274469</v>
      </c>
      <c r="AH76" s="201">
        <f t="shared" ref="AH76:AH77" si="242">AG76*(1+_xlfn.RRI(10,$AC76,$AM76))</f>
        <v>8706869.6219151951</v>
      </c>
      <c r="AI76" s="201">
        <f t="shared" ref="AI76:AI77" si="243">AH76*(1+_xlfn.RRI(10,$AC76,$AM76))</f>
        <v>9339431.4861158878</v>
      </c>
      <c r="AJ76" s="201">
        <f t="shared" ref="AJ76:AJ77" si="244">AI76*(1+_xlfn.RRI(10,$AC76,$AM76))</f>
        <v>10017949.535422869</v>
      </c>
      <c r="AK76" s="201">
        <f t="shared" ref="AK76:AK77" si="245">AJ76*(1+_xlfn.RRI(10,$AC76,$AM76))</f>
        <v>10745762.527780697</v>
      </c>
      <c r="AL76" s="201">
        <f t="shared" ref="AL76:AL77" si="246">AK76*(1+_xlfn.RRI(10,$AC76,$AM76))</f>
        <v>11526451.7848843</v>
      </c>
      <c r="AM76" s="436">
        <f>(AM58*'Assumptions - freight'!$H$18)*'Assumptions - freight'!$K$168</f>
        <v>12363858.81465238</v>
      </c>
    </row>
    <row r="77" spans="1:39">
      <c r="B77" t="s">
        <v>282</v>
      </c>
      <c r="C77" s="214">
        <f>NPV(DISCOUNT,K77:AM77)</f>
        <v>27170929.246180877</v>
      </c>
      <c r="J77" t="s">
        <v>98</v>
      </c>
      <c r="K77" s="436">
        <f>(K59*'Assumptions - freight'!$H$18)*'Assumptions - freight'!$K$168</f>
        <v>0</v>
      </c>
      <c r="L77" s="201">
        <v>0</v>
      </c>
      <c r="M77" s="201">
        <v>0</v>
      </c>
      <c r="N77" s="201">
        <v>0</v>
      </c>
      <c r="O77" s="201">
        <v>0</v>
      </c>
      <c r="P77" s="201">
        <v>0</v>
      </c>
      <c r="Q77" s="201">
        <v>0</v>
      </c>
      <c r="R77" s="201">
        <v>0</v>
      </c>
      <c r="S77" s="436">
        <f>(S59*'Assumptions - freight'!$H$18)*'Assumptions - freight'!$K$168</f>
        <v>1434520.2025538115</v>
      </c>
      <c r="T77" s="201">
        <f t="shared" si="229"/>
        <v>1658014.5166690038</v>
      </c>
      <c r="U77" s="201">
        <f t="shared" si="230"/>
        <v>1916328.6321037572</v>
      </c>
      <c r="V77" s="201">
        <f t="shared" si="231"/>
        <v>2214887.3784280485</v>
      </c>
      <c r="W77" s="201">
        <f t="shared" si="232"/>
        <v>2559960.7587840175</v>
      </c>
      <c r="X77" s="201">
        <f t="shared" si="233"/>
        <v>2958795.6256110528</v>
      </c>
      <c r="Y77" s="201">
        <f t="shared" si="234"/>
        <v>3419767.8710877895</v>
      </c>
      <c r="Z77" s="201">
        <f t="shared" si="235"/>
        <v>3952558.3284276659</v>
      </c>
      <c r="AA77" s="201">
        <f t="shared" si="236"/>
        <v>4568356.0781140076</v>
      </c>
      <c r="AB77" s="201">
        <f t="shared" si="237"/>
        <v>5280093.4286890766</v>
      </c>
      <c r="AC77" s="436">
        <f>(AC59*'Assumptions - freight'!$H$18)*'Assumptions - freight'!$K$168</f>
        <v>6102717.5069057345</v>
      </c>
      <c r="AD77" s="201">
        <f t="shared" si="238"/>
        <v>6725755.6540249679</v>
      </c>
      <c r="AE77" s="201">
        <f t="shared" si="239"/>
        <v>7412400.9617782161</v>
      </c>
      <c r="AF77" s="201">
        <f t="shared" si="240"/>
        <v>8169147.2073164098</v>
      </c>
      <c r="AG77" s="201">
        <f t="shared" si="241"/>
        <v>9003151.1299674697</v>
      </c>
      <c r="AH77" s="201">
        <f t="shared" si="242"/>
        <v>9922300.1143177971</v>
      </c>
      <c r="AI77" s="201">
        <f t="shared" si="243"/>
        <v>10935286.783189509</v>
      </c>
      <c r="AJ77" s="201">
        <f t="shared" si="244"/>
        <v>12051691.205957931</v>
      </c>
      <c r="AK77" s="201">
        <f t="shared" si="245"/>
        <v>13282071.49967405</v>
      </c>
      <c r="AL77" s="201">
        <f t="shared" si="246"/>
        <v>14638063.679829525</v>
      </c>
      <c r="AM77" s="436">
        <f>(AM59*'Assumptions - freight'!$H$18)*'Assumptions - freight'!$K$168</f>
        <v>16132491.705077967</v>
      </c>
    </row>
    <row r="78" spans="1:39">
      <c r="C78" s="214"/>
      <c r="K78" s="436"/>
      <c r="L78" s="201"/>
      <c r="M78" s="201"/>
      <c r="N78" s="201"/>
      <c r="O78" s="201"/>
      <c r="P78" s="201"/>
      <c r="Q78" s="201"/>
      <c r="R78" s="201"/>
      <c r="S78" s="436"/>
      <c r="T78" s="201"/>
      <c r="U78" s="201"/>
      <c r="V78" s="201"/>
      <c r="W78" s="201"/>
      <c r="X78" s="201"/>
      <c r="Y78" s="201"/>
      <c r="Z78" s="201"/>
      <c r="AA78" s="201"/>
      <c r="AB78" s="201"/>
      <c r="AC78" s="436"/>
      <c r="AD78" s="201"/>
      <c r="AE78" s="201"/>
      <c r="AF78" s="201"/>
      <c r="AG78" s="201"/>
      <c r="AH78" s="201"/>
      <c r="AI78" s="201"/>
      <c r="AJ78" s="201"/>
      <c r="AK78" s="201"/>
      <c r="AL78" s="201"/>
      <c r="AM78" s="436"/>
    </row>
    <row r="79" spans="1:39" s="67" customFormat="1" ht="23.5">
      <c r="A79" s="360" t="s">
        <v>496</v>
      </c>
      <c r="B79" s="360"/>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row>
    <row r="80" spans="1:39">
      <c r="C80" s="214"/>
      <c r="K80" s="436"/>
      <c r="L80" s="201"/>
      <c r="M80" s="201"/>
      <c r="N80" s="201"/>
      <c r="O80" s="201"/>
      <c r="P80" s="201"/>
      <c r="Q80" s="201"/>
      <c r="R80" s="201"/>
      <c r="S80" s="436"/>
      <c r="T80" s="201"/>
      <c r="U80" s="201"/>
      <c r="V80" s="201"/>
      <c r="W80" s="201"/>
      <c r="X80" s="201"/>
      <c r="Y80" s="201"/>
      <c r="Z80" s="201"/>
      <c r="AA80" s="201"/>
      <c r="AB80" s="201"/>
      <c r="AC80" s="436"/>
      <c r="AD80" s="201"/>
      <c r="AE80" s="201"/>
      <c r="AF80" s="201"/>
      <c r="AG80" s="201"/>
      <c r="AH80" s="201"/>
      <c r="AI80" s="201"/>
      <c r="AJ80" s="201"/>
      <c r="AK80" s="201"/>
      <c r="AL80" s="201"/>
      <c r="AM80" s="436"/>
    </row>
    <row r="81" spans="2:39">
      <c r="K81" s="436"/>
      <c r="L81" s="201"/>
      <c r="M81" s="201"/>
      <c r="N81" s="201"/>
      <c r="O81" s="201"/>
      <c r="P81" s="201"/>
      <c r="Q81" s="201"/>
      <c r="R81" s="201"/>
      <c r="S81" s="436"/>
      <c r="T81" s="201"/>
      <c r="U81" s="201"/>
      <c r="V81" s="201"/>
      <c r="W81" s="201"/>
      <c r="X81" s="201"/>
      <c r="Y81" s="201"/>
      <c r="Z81" s="201"/>
      <c r="AA81" s="201"/>
      <c r="AB81" s="201"/>
      <c r="AC81" s="436"/>
      <c r="AD81" s="201"/>
      <c r="AE81" s="201"/>
      <c r="AF81" s="201"/>
      <c r="AG81" s="201"/>
      <c r="AH81" s="201"/>
      <c r="AI81" s="201"/>
      <c r="AJ81" s="201"/>
      <c r="AK81" s="201"/>
      <c r="AL81" s="201"/>
      <c r="AM81" s="436"/>
    </row>
    <row r="82" spans="2:39">
      <c r="B82" s="71" t="s">
        <v>425</v>
      </c>
      <c r="C82" s="71"/>
      <c r="D82" s="71"/>
      <c r="E82" s="71"/>
      <c r="F82" s="71" t="s">
        <v>440</v>
      </c>
      <c r="G82" s="71"/>
      <c r="H82" s="71" t="s">
        <v>477</v>
      </c>
      <c r="I82" s="71"/>
      <c r="J82" s="71"/>
      <c r="K82" s="437"/>
      <c r="L82" s="71"/>
      <c r="M82" s="71"/>
      <c r="N82" s="71"/>
      <c r="O82" s="71"/>
      <c r="P82" s="71"/>
      <c r="Q82" s="71"/>
      <c r="R82" s="71"/>
      <c r="S82" s="437"/>
      <c r="T82" s="71"/>
      <c r="U82" s="71"/>
      <c r="V82" s="71"/>
      <c r="W82" s="71"/>
      <c r="X82" s="71"/>
      <c r="Y82" s="71"/>
      <c r="Z82" s="71"/>
      <c r="AA82" s="71"/>
      <c r="AB82" s="71"/>
      <c r="AC82" s="437"/>
      <c r="AD82" s="71"/>
      <c r="AE82" s="71"/>
      <c r="AF82" s="71"/>
      <c r="AG82" s="71"/>
      <c r="AH82" s="71"/>
      <c r="AI82" s="71"/>
      <c r="AJ82" s="71"/>
      <c r="AK82" s="71"/>
      <c r="AL82" s="71"/>
      <c r="AM82" s="437"/>
    </row>
    <row r="83" spans="2:39">
      <c r="K83" s="435">
        <v>2022</v>
      </c>
      <c r="L83">
        <v>2023</v>
      </c>
      <c r="M83">
        <v>2024</v>
      </c>
      <c r="N83">
        <v>2025</v>
      </c>
      <c r="O83">
        <v>2026</v>
      </c>
      <c r="P83">
        <v>2027</v>
      </c>
      <c r="Q83">
        <v>2028</v>
      </c>
      <c r="R83">
        <v>2029</v>
      </c>
      <c r="S83" s="435">
        <v>2030</v>
      </c>
      <c r="T83">
        <v>2031</v>
      </c>
      <c r="U83">
        <v>2032</v>
      </c>
      <c r="V83">
        <v>2033</v>
      </c>
      <c r="W83">
        <v>2034</v>
      </c>
      <c r="X83">
        <v>2035</v>
      </c>
      <c r="Y83">
        <v>2036</v>
      </c>
      <c r="Z83">
        <v>2037</v>
      </c>
      <c r="AA83">
        <v>2038</v>
      </c>
      <c r="AB83">
        <v>2039</v>
      </c>
      <c r="AC83" s="435">
        <v>2040</v>
      </c>
      <c r="AD83">
        <v>2041</v>
      </c>
      <c r="AE83">
        <v>2042</v>
      </c>
      <c r="AF83">
        <v>2043</v>
      </c>
      <c r="AG83">
        <v>2044</v>
      </c>
      <c r="AH83">
        <v>2045</v>
      </c>
      <c r="AI83">
        <v>2046</v>
      </c>
      <c r="AJ83">
        <v>2047</v>
      </c>
      <c r="AK83">
        <v>2048</v>
      </c>
      <c r="AL83">
        <v>2049</v>
      </c>
      <c r="AM83" s="435">
        <v>2050</v>
      </c>
    </row>
    <row r="84" spans="2:39">
      <c r="B84" t="s">
        <v>282</v>
      </c>
      <c r="C84" s="214">
        <f>NPV(DISCOUNT,K84:AM84)</f>
        <v>422161308.03568625</v>
      </c>
      <c r="J84" t="s">
        <v>97</v>
      </c>
      <c r="K84" s="436">
        <f>SUM(K19:K21)*'Assumptions - freight'!$X$33</f>
        <v>5633857.0131639894</v>
      </c>
      <c r="L84" s="201">
        <f>K84*(1+_xlfn.RRI(8,$K84,$S84))</f>
        <v>5870546.0027411152</v>
      </c>
      <c r="M84" s="201">
        <f t="shared" ref="M84:R84" si="247">L84*(1+_xlfn.RRI(8,$K84,$S84))</f>
        <v>6117178.7444681693</v>
      </c>
      <c r="N84" s="201">
        <f t="shared" si="247"/>
        <v>6374172.9941816023</v>
      </c>
      <c r="O84" s="201">
        <f t="shared" si="247"/>
        <v>6641964.0584307387</v>
      </c>
      <c r="P84" s="201">
        <f t="shared" si="247"/>
        <v>6921005.5318164239</v>
      </c>
      <c r="Q84" s="201">
        <f t="shared" si="247"/>
        <v>7211770.0653066607</v>
      </c>
      <c r="R84" s="201">
        <f t="shared" si="247"/>
        <v>7514750.1668306375</v>
      </c>
      <c r="S84" s="436">
        <f>SUM(S19:S21)*'Assumptions - freight'!$X$33</f>
        <v>7830459.0355072236</v>
      </c>
      <c r="T84" s="201">
        <f t="shared" ref="T84:AB84" si="248">S84*(1+_xlfn.RRI(10,$S84,$AC84))</f>
        <v>10390974.058912558</v>
      </c>
      <c r="U84" s="201">
        <f t="shared" si="248"/>
        <v>13788762.75367677</v>
      </c>
      <c r="V84" s="201">
        <f t="shared" si="248"/>
        <v>18297608.790015724</v>
      </c>
      <c r="W84" s="201">
        <f t="shared" si="248"/>
        <v>24280821.522089474</v>
      </c>
      <c r="X84" s="201">
        <f t="shared" si="248"/>
        <v>32220510.37123834</v>
      </c>
      <c r="Y84" s="201">
        <f t="shared" si="248"/>
        <v>42756431.763999842</v>
      </c>
      <c r="Z84" s="201">
        <f t="shared" si="248"/>
        <v>56737538.795209169</v>
      </c>
      <c r="AA84" s="201">
        <f t="shared" si="248"/>
        <v>75290387.334153816</v>
      </c>
      <c r="AB84" s="201">
        <f t="shared" si="248"/>
        <v>99909910.533615902</v>
      </c>
      <c r="AC84" s="436">
        <f>SUM(AC19:AC21)*'Assumptions - freight'!$X$33</f>
        <v>132579876.08076788</v>
      </c>
      <c r="AD84" s="201">
        <f t="shared" ref="AD84:AL84" si="249">AC84*(1+_xlfn.RRI(10,$AC84,$AM84))</f>
        <v>136377688.40829125</v>
      </c>
      <c r="AE84" s="201">
        <f t="shared" si="249"/>
        <v>140284290.83957291</v>
      </c>
      <c r="AF84" s="201">
        <f t="shared" si="249"/>
        <v>144302799.71782708</v>
      </c>
      <c r="AG84" s="201">
        <f t="shared" si="249"/>
        <v>148436420.65537146</v>
      </c>
      <c r="AH84" s="201">
        <f t="shared" si="249"/>
        <v>152688451.09078223</v>
      </c>
      <c r="AI84" s="201">
        <f t="shared" si="249"/>
        <v>157062282.91930011</v>
      </c>
      <c r="AJ84" s="201">
        <f t="shared" si="249"/>
        <v>161561405.19858551</v>
      </c>
      <c r="AK84" s="201">
        <f t="shared" si="249"/>
        <v>166189406.93198124</v>
      </c>
      <c r="AL84" s="201">
        <f t="shared" si="249"/>
        <v>170949979.93150324</v>
      </c>
      <c r="AM84" s="436">
        <f>SUM(AM19:AM21)*'Assumptions - freight'!$X$33</f>
        <v>175846921.76284283</v>
      </c>
    </row>
    <row r="85" spans="2:39">
      <c r="B85" t="s">
        <v>282</v>
      </c>
      <c r="C85" s="214">
        <f>NPV(DISCOUNT,K85:AM85)</f>
        <v>371447690.39496869</v>
      </c>
      <c r="J85" t="s">
        <v>98</v>
      </c>
      <c r="K85" s="436">
        <f>SUM(K25:K27)*'Assumptions - freight'!$X$33</f>
        <v>5330230.8028081926</v>
      </c>
      <c r="L85" s="201">
        <f>K85*(1+_xlfn.RRI(8,$K85,$S85))</f>
        <v>5555090.7280208748</v>
      </c>
      <c r="M85" s="201">
        <f t="shared" ref="M85:R85" si="250">L85*(1+_xlfn.RRI(8,$K85,$S85))</f>
        <v>5789436.5437769862</v>
      </c>
      <c r="N85" s="201">
        <f t="shared" si="250"/>
        <v>6033668.419734668</v>
      </c>
      <c r="O85" s="201">
        <f t="shared" si="250"/>
        <v>6288203.4070198108</v>
      </c>
      <c r="P85" s="201">
        <f t="shared" si="250"/>
        <v>6553476.1503838822</v>
      </c>
      <c r="Q85" s="201">
        <f t="shared" si="250"/>
        <v>6829939.6304046828</v>
      </c>
      <c r="R85" s="201">
        <f t="shared" si="250"/>
        <v>7118065.9369974136</v>
      </c>
      <c r="S85" s="436">
        <f>SUM(S25:S27)*'Assumptions - freight'!$X$33</f>
        <v>7418347.0755569218</v>
      </c>
      <c r="T85" s="201">
        <f t="shared" ref="T85:AB85" si="251">S85*(1+_xlfn.RRI(10,$S85,$AC85))</f>
        <v>9756009.8502877541</v>
      </c>
      <c r="U85" s="201">
        <f t="shared" si="251"/>
        <v>12830314.789735854</v>
      </c>
      <c r="V85" s="201">
        <f t="shared" si="251"/>
        <v>16873391.902003787</v>
      </c>
      <c r="W85" s="201">
        <f t="shared" si="251"/>
        <v>22190519.791951928</v>
      </c>
      <c r="X85" s="201">
        <f t="shared" si="251"/>
        <v>29183176.18039402</v>
      </c>
      <c r="Y85" s="201">
        <f t="shared" si="251"/>
        <v>38379352.081910074</v>
      </c>
      <c r="Z85" s="201">
        <f t="shared" si="251"/>
        <v>50473418.558765233</v>
      </c>
      <c r="AA85" s="201">
        <f t="shared" si="251"/>
        <v>66378556.250017829</v>
      </c>
      <c r="AB85" s="201">
        <f t="shared" si="251"/>
        <v>87295706.446093574</v>
      </c>
      <c r="AC85" s="436">
        <f>SUM(AC25:AC27)*'Assumptions - freight'!$X$33</f>
        <v>114804249.96318752</v>
      </c>
      <c r="AD85" s="201">
        <f t="shared" ref="AD85:AL85" si="252">AC85*(1+_xlfn.RRI(10,$AC85,$AM85))</f>
        <v>118007731.68880454</v>
      </c>
      <c r="AE85" s="201">
        <f t="shared" si="252"/>
        <v>121300602.92020774</v>
      </c>
      <c r="AF85" s="201">
        <f t="shared" si="252"/>
        <v>124685357.96965769</v>
      </c>
      <c r="AG85" s="201">
        <f t="shared" si="252"/>
        <v>128164560.75035521</v>
      </c>
      <c r="AH85" s="201">
        <f t="shared" si="252"/>
        <v>131740846.71857633</v>
      </c>
      <c r="AI85" s="201">
        <f t="shared" si="252"/>
        <v>135416924.87000015</v>
      </c>
      <c r="AJ85" s="201">
        <f t="shared" si="252"/>
        <v>139195579.79174218</v>
      </c>
      <c r="AK85" s="201">
        <f t="shared" si="252"/>
        <v>143079673.77164707</v>
      </c>
      <c r="AL85" s="201">
        <f t="shared" si="252"/>
        <v>147072148.96643898</v>
      </c>
      <c r="AM85" s="436">
        <f>SUM(AM25:AM27)*'Assumptions - freight'!$X$33</f>
        <v>151176029.63037169</v>
      </c>
    </row>
    <row r="86" spans="2:39">
      <c r="K86" s="436"/>
      <c r="L86" s="201"/>
      <c r="M86" s="201"/>
      <c r="N86" s="201"/>
      <c r="O86" s="201"/>
      <c r="P86" s="201"/>
      <c r="Q86" s="201"/>
      <c r="R86" s="201"/>
      <c r="S86" s="436"/>
      <c r="T86" s="201"/>
      <c r="U86" s="201"/>
      <c r="V86" s="201"/>
      <c r="W86" s="201"/>
      <c r="X86" s="201"/>
      <c r="Y86" s="201"/>
      <c r="Z86" s="201"/>
      <c r="AA86" s="201"/>
      <c r="AB86" s="201"/>
      <c r="AC86" s="436"/>
      <c r="AD86" s="201"/>
      <c r="AE86" s="201"/>
      <c r="AF86" s="201"/>
      <c r="AG86" s="201"/>
      <c r="AH86" s="201"/>
      <c r="AI86" s="201"/>
      <c r="AJ86" s="201"/>
      <c r="AK86" s="201"/>
      <c r="AL86" s="201"/>
      <c r="AM86" s="436"/>
    </row>
    <row r="87" spans="2:39">
      <c r="B87" s="71" t="s">
        <v>424</v>
      </c>
      <c r="C87" s="71"/>
      <c r="D87" s="71"/>
      <c r="E87" s="71"/>
      <c r="F87" s="71" t="s">
        <v>440</v>
      </c>
      <c r="G87" s="71"/>
      <c r="H87" s="71" t="s">
        <v>477</v>
      </c>
      <c r="I87" s="71"/>
      <c r="J87" s="71"/>
      <c r="K87" s="437"/>
      <c r="L87" s="71"/>
      <c r="M87" s="71"/>
      <c r="N87" s="71"/>
      <c r="O87" s="71"/>
      <c r="P87" s="71"/>
      <c r="Q87" s="71"/>
      <c r="R87" s="71"/>
      <c r="S87" s="437"/>
      <c r="T87" s="71"/>
      <c r="U87" s="71"/>
      <c r="V87" s="71"/>
      <c r="W87" s="71"/>
      <c r="X87" s="71"/>
      <c r="Y87" s="71"/>
      <c r="Z87" s="71"/>
      <c r="AA87" s="71"/>
      <c r="AB87" s="71"/>
      <c r="AC87" s="437"/>
      <c r="AD87" s="71"/>
      <c r="AE87" s="71"/>
      <c r="AF87" s="71"/>
      <c r="AG87" s="71"/>
      <c r="AH87" s="71"/>
      <c r="AI87" s="71"/>
      <c r="AJ87" s="71"/>
      <c r="AK87" s="71"/>
      <c r="AL87" s="71"/>
      <c r="AM87" s="437"/>
    </row>
    <row r="88" spans="2:39">
      <c r="K88" s="435">
        <v>2022</v>
      </c>
      <c r="L88">
        <v>2023</v>
      </c>
      <c r="M88">
        <v>2024</v>
      </c>
      <c r="N88">
        <v>2025</v>
      </c>
      <c r="O88">
        <v>2026</v>
      </c>
      <c r="P88">
        <v>2027</v>
      </c>
      <c r="Q88">
        <v>2028</v>
      </c>
      <c r="R88">
        <v>2029</v>
      </c>
      <c r="S88" s="435">
        <v>2030</v>
      </c>
      <c r="T88">
        <v>2031</v>
      </c>
      <c r="U88">
        <v>2032</v>
      </c>
      <c r="V88">
        <v>2033</v>
      </c>
      <c r="W88">
        <v>2034</v>
      </c>
      <c r="X88">
        <v>2035</v>
      </c>
      <c r="Y88">
        <v>2036</v>
      </c>
      <c r="Z88">
        <v>2037</v>
      </c>
      <c r="AA88">
        <v>2038</v>
      </c>
      <c r="AB88">
        <v>2039</v>
      </c>
      <c r="AC88" s="435">
        <v>2040</v>
      </c>
      <c r="AD88">
        <v>2041</v>
      </c>
      <c r="AE88">
        <v>2042</v>
      </c>
      <c r="AF88">
        <v>2043</v>
      </c>
      <c r="AG88">
        <v>2044</v>
      </c>
      <c r="AH88">
        <v>2045</v>
      </c>
      <c r="AI88">
        <v>2046</v>
      </c>
      <c r="AJ88">
        <v>2047</v>
      </c>
      <c r="AK88">
        <v>2048</v>
      </c>
      <c r="AL88">
        <v>2049</v>
      </c>
      <c r="AM88" s="435">
        <v>2050</v>
      </c>
    </row>
    <row r="89" spans="2:39">
      <c r="B89" t="s">
        <v>282</v>
      </c>
      <c r="C89" s="214">
        <f>NPV(DISCOUNT,K89:AM89)</f>
        <v>216322425.61423337</v>
      </c>
      <c r="J89" t="s">
        <v>97</v>
      </c>
      <c r="K89" s="436">
        <f>K43*'Assumptions - freight'!$X$41</f>
        <v>3393420.8901347802</v>
      </c>
      <c r="L89" s="201">
        <f>K89*(1+_xlfn.RRI(8,$K89,$S89))</f>
        <v>3526112.1489234725</v>
      </c>
      <c r="M89" s="201">
        <f t="shared" ref="M89:R89" si="253">L89*(1+_xlfn.RRI(8,$K89,$S89))</f>
        <v>3663991.968379695</v>
      </c>
      <c r="N89" s="201">
        <f t="shared" si="253"/>
        <v>3807263.2342251325</v>
      </c>
      <c r="O89" s="201">
        <f t="shared" si="253"/>
        <v>3956136.765521504</v>
      </c>
      <c r="P89" s="201">
        <f t="shared" si="253"/>
        <v>4110831.624884035</v>
      </c>
      <c r="Q89" s="201">
        <f t="shared" si="253"/>
        <v>4271575.4408250526</v>
      </c>
      <c r="R89" s="201">
        <f t="shared" si="253"/>
        <v>4438604.7427020231</v>
      </c>
      <c r="S89" s="436">
        <f>S43*'Assumptions - freight'!$X$41</f>
        <v>4612165.3087628959</v>
      </c>
      <c r="T89" s="201">
        <f t="shared" ref="T89:AB89" si="254">S89*(1+_xlfn.RRI(10,$S89,$AC89))</f>
        <v>6004342.5839352729</v>
      </c>
      <c r="U89" s="201">
        <f t="shared" si="254"/>
        <v>7816747.1137171015</v>
      </c>
      <c r="V89" s="201">
        <f t="shared" si="254"/>
        <v>10176224.055449951</v>
      </c>
      <c r="W89" s="201">
        <f t="shared" si="254"/>
        <v>13247906.644567709</v>
      </c>
      <c r="X89" s="201">
        <f t="shared" si="254"/>
        <v>17246773.410928112</v>
      </c>
      <c r="Y89" s="201">
        <f t="shared" si="254"/>
        <v>22452693.928807721</v>
      </c>
      <c r="Z89" s="201">
        <f t="shared" si="254"/>
        <v>29230016.110798456</v>
      </c>
      <c r="AA89" s="201">
        <f t="shared" si="254"/>
        <v>38053065.90588291</v>
      </c>
      <c r="AB89" s="201">
        <f t="shared" si="254"/>
        <v>49539344.054706827</v>
      </c>
      <c r="AC89" s="436">
        <f>AC43*'Assumptions - freight'!$X$41</f>
        <v>64492743.25071425</v>
      </c>
      <c r="AD89" s="201">
        <f t="shared" ref="AD89:AL89" si="255">AC89*(1+_xlfn.RRI(10,$AC89,$AM89))</f>
        <v>66605581.758605756</v>
      </c>
      <c r="AE89" s="201">
        <f t="shared" si="255"/>
        <v>68787638.69845441</v>
      </c>
      <c r="AF89" s="201">
        <f t="shared" si="255"/>
        <v>71041181.726451024</v>
      </c>
      <c r="AG89" s="201">
        <f t="shared" si="255"/>
        <v>73368552.789180651</v>
      </c>
      <c r="AH89" s="201">
        <f t="shared" si="255"/>
        <v>75772170.557440728</v>
      </c>
      <c r="AI89" s="201">
        <f t="shared" si="255"/>
        <v>78254532.93979311</v>
      </c>
      <c r="AJ89" s="201">
        <f t="shared" si="255"/>
        <v>80818219.678462401</v>
      </c>
      <c r="AK89" s="201">
        <f t="shared" si="255"/>
        <v>83465895.030278042</v>
      </c>
      <c r="AL89" s="201">
        <f t="shared" si="255"/>
        <v>86200310.53544651</v>
      </c>
      <c r="AM89" s="436">
        <f>AM43*'Assumptions - freight'!$X$41</f>
        <v>89024307.8770307</v>
      </c>
    </row>
    <row r="90" spans="2:39">
      <c r="B90" t="s">
        <v>282</v>
      </c>
      <c r="C90" s="214">
        <f>NPV(DISCOUNT,K90:AM90)</f>
        <v>205664549.39816239</v>
      </c>
      <c r="J90" t="s">
        <v>98</v>
      </c>
      <c r="K90" s="436">
        <f>K44*'Assumptions - freight'!$X$41</f>
        <v>3257475.2966937074</v>
      </c>
      <c r="L90" s="201">
        <f t="shared" ref="L90:R90" si="256">K90*(1+_xlfn.RRI(8,$K90,$S90))</f>
        <v>3385827.5743179107</v>
      </c>
      <c r="M90" s="201">
        <f t="shared" si="256"/>
        <v>3519237.2370857685</v>
      </c>
      <c r="N90" s="201">
        <f t="shared" si="256"/>
        <v>3657903.5580056352</v>
      </c>
      <c r="O90" s="201">
        <f t="shared" si="256"/>
        <v>3802033.6619165493</v>
      </c>
      <c r="P90" s="201">
        <f t="shared" si="256"/>
        <v>3951842.8348690481</v>
      </c>
      <c r="Q90" s="201">
        <f t="shared" si="256"/>
        <v>4107554.845696317</v>
      </c>
      <c r="R90" s="201">
        <f t="shared" si="256"/>
        <v>4269402.2802560115</v>
      </c>
      <c r="S90" s="436">
        <f>S44*'Assumptions - freight'!$X$41</f>
        <v>4437626.8888420034</v>
      </c>
      <c r="T90" s="201">
        <f t="shared" ref="T90:AB90" si="257">S90*(1+_xlfn.RRI(10,$S90,$AC90))</f>
        <v>5773074.4918606086</v>
      </c>
      <c r="U90" s="201">
        <f t="shared" si="257"/>
        <v>7510408.1355673978</v>
      </c>
      <c r="V90" s="201">
        <f t="shared" si="257"/>
        <v>9770570.3334199917</v>
      </c>
      <c r="W90" s="201">
        <f t="shared" si="257"/>
        <v>12710899.716383351</v>
      </c>
      <c r="X90" s="201">
        <f t="shared" si="257"/>
        <v>16536083.983482372</v>
      </c>
      <c r="Y90" s="201">
        <f t="shared" si="257"/>
        <v>21512409.004087798</v>
      </c>
      <c r="Z90" s="201">
        <f t="shared" si="257"/>
        <v>27986296.00704889</v>
      </c>
      <c r="AA90" s="201">
        <f t="shared" si="257"/>
        <v>36408417.302094355</v>
      </c>
      <c r="AB90" s="201">
        <f t="shared" si="257"/>
        <v>47365069.322127245</v>
      </c>
      <c r="AC90" s="436">
        <f>AC44*'Assumptions - freight'!$X$41</f>
        <v>61618986.985212013</v>
      </c>
      <c r="AD90" s="201">
        <f t="shared" ref="AD90:AL90" si="258">AC90*(1+_xlfn.RRI(10,$AC90,$AM90))</f>
        <v>63493018.022066116</v>
      </c>
      <c r="AE90" s="201">
        <f t="shared" si="258"/>
        <v>65424044.353697389</v>
      </c>
      <c r="AF90" s="201">
        <f t="shared" si="258"/>
        <v>67413799.389832154</v>
      </c>
      <c r="AG90" s="201">
        <f t="shared" si="258"/>
        <v>69464069.258746445</v>
      </c>
      <c r="AH90" s="201">
        <f t="shared" si="258"/>
        <v>71576694.410606146</v>
      </c>
      <c r="AI90" s="201">
        <f t="shared" si="258"/>
        <v>73753571.269569919</v>
      </c>
      <c r="AJ90" s="201">
        <f t="shared" si="258"/>
        <v>75996653.93613787</v>
      </c>
      <c r="AK90" s="201">
        <f t="shared" si="258"/>
        <v>78307955.941274092</v>
      </c>
      <c r="AL90" s="201">
        <f t="shared" si="258"/>
        <v>80689552.053877667</v>
      </c>
      <c r="AM90" s="436">
        <f>AM44*'Assumptions - freight'!$X$41</f>
        <v>83143580.143224686</v>
      </c>
    </row>
    <row r="91" spans="2:39">
      <c r="C91" s="214"/>
      <c r="K91" s="436"/>
      <c r="L91" s="201"/>
      <c r="M91" s="201"/>
      <c r="N91" s="201"/>
      <c r="O91" s="201"/>
      <c r="P91" s="201"/>
      <c r="Q91" s="201"/>
      <c r="R91" s="201"/>
      <c r="S91" s="436"/>
      <c r="T91" s="201"/>
      <c r="U91" s="201"/>
      <c r="V91" s="201"/>
      <c r="W91" s="201"/>
      <c r="X91" s="201"/>
      <c r="Y91" s="201"/>
      <c r="Z91" s="201"/>
      <c r="AA91" s="201"/>
      <c r="AB91" s="201"/>
      <c r="AC91" s="436"/>
      <c r="AD91" s="201"/>
      <c r="AE91" s="201"/>
      <c r="AF91" s="201"/>
      <c r="AG91" s="201"/>
      <c r="AH91" s="201"/>
      <c r="AI91" s="201"/>
      <c r="AJ91" s="201"/>
      <c r="AK91" s="201"/>
      <c r="AL91" s="201"/>
      <c r="AM91" s="436"/>
    </row>
    <row r="92" spans="2:39">
      <c r="B92" s="71" t="s">
        <v>751</v>
      </c>
      <c r="C92" s="71"/>
      <c r="D92" s="71"/>
      <c r="E92" s="71"/>
      <c r="F92" s="71" t="s">
        <v>440</v>
      </c>
      <c r="G92" s="71"/>
      <c r="H92" s="71" t="s">
        <v>477</v>
      </c>
      <c r="I92" s="71"/>
      <c r="J92" s="71"/>
      <c r="K92" s="437"/>
      <c r="L92" s="71"/>
      <c r="M92" s="71"/>
      <c r="N92" s="71"/>
      <c r="O92" s="71"/>
      <c r="P92" s="71"/>
      <c r="Q92" s="71"/>
      <c r="R92" s="71"/>
      <c r="S92" s="437"/>
      <c r="T92" s="71"/>
      <c r="U92" s="71"/>
      <c r="V92" s="71"/>
      <c r="W92" s="71"/>
      <c r="X92" s="71"/>
      <c r="Y92" s="71"/>
      <c r="Z92" s="71"/>
      <c r="AA92" s="71"/>
      <c r="AB92" s="71"/>
      <c r="AC92" s="437"/>
      <c r="AD92" s="71"/>
      <c r="AE92" s="71"/>
      <c r="AF92" s="71"/>
      <c r="AG92" s="71"/>
      <c r="AH92" s="71"/>
      <c r="AI92" s="71"/>
      <c r="AJ92" s="71"/>
      <c r="AK92" s="71"/>
      <c r="AL92" s="71"/>
      <c r="AM92" s="437"/>
    </row>
    <row r="93" spans="2:39">
      <c r="K93" s="435">
        <v>2022</v>
      </c>
      <c r="L93">
        <v>2023</v>
      </c>
      <c r="M93">
        <v>2024</v>
      </c>
      <c r="N93">
        <v>2025</v>
      </c>
      <c r="O93">
        <v>2026</v>
      </c>
      <c r="P93">
        <v>2027</v>
      </c>
      <c r="Q93">
        <v>2028</v>
      </c>
      <c r="R93">
        <v>2029</v>
      </c>
      <c r="S93" s="435">
        <v>2030</v>
      </c>
      <c r="T93">
        <v>2031</v>
      </c>
      <c r="U93">
        <v>2032</v>
      </c>
      <c r="V93">
        <v>2033</v>
      </c>
      <c r="W93">
        <v>2034</v>
      </c>
      <c r="X93">
        <v>2035</v>
      </c>
      <c r="Y93">
        <v>2036</v>
      </c>
      <c r="Z93">
        <v>2037</v>
      </c>
      <c r="AA93">
        <v>2038</v>
      </c>
      <c r="AB93">
        <v>2039</v>
      </c>
      <c r="AC93" s="435">
        <v>2040</v>
      </c>
      <c r="AD93">
        <v>2041</v>
      </c>
      <c r="AE93">
        <v>2042</v>
      </c>
      <c r="AF93">
        <v>2043</v>
      </c>
      <c r="AG93">
        <v>2044</v>
      </c>
      <c r="AH93">
        <v>2045</v>
      </c>
      <c r="AI93">
        <v>2046</v>
      </c>
      <c r="AJ93">
        <v>2047</v>
      </c>
      <c r="AK93">
        <v>2048</v>
      </c>
      <c r="AL93">
        <v>2049</v>
      </c>
      <c r="AM93" s="435">
        <v>2050</v>
      </c>
    </row>
    <row r="94" spans="2:39">
      <c r="B94" t="s">
        <v>282</v>
      </c>
      <c r="C94" s="214">
        <f>NPV(DISCOUNT,K94:AM94)</f>
        <v>80412747.334232539</v>
      </c>
      <c r="J94" t="s">
        <v>97</v>
      </c>
      <c r="K94" s="436">
        <f>K43*'Assumptions - freight'!$H$18*'Assumptions - freight'!$J$168</f>
        <v>1261423.9871909069</v>
      </c>
      <c r="L94" s="201">
        <f>K94*(1+_xlfn.RRI(8,$K94,$S94))</f>
        <v>1310748.8255017728</v>
      </c>
      <c r="M94" s="201">
        <f t="shared" ref="M94:M95" si="259">L94*(1+_xlfn.RRI(8,$K94,$S94))</f>
        <v>1362002.3885706093</v>
      </c>
      <c r="N94" s="201">
        <f t="shared" ref="N94:N95" si="260">M94*(1+_xlfn.RRI(8,$K94,$S94))</f>
        <v>1415260.0943677414</v>
      </c>
      <c r="O94" s="201">
        <f t="shared" ref="O94:O95" si="261">N94*(1+_xlfn.RRI(8,$K94,$S94))</f>
        <v>1470600.309895088</v>
      </c>
      <c r="P94" s="201">
        <f t="shared" ref="P94:P95" si="262">O94*(1+_xlfn.RRI(8,$K94,$S94))</f>
        <v>1528104.4665006867</v>
      </c>
      <c r="Q94" s="201">
        <f t="shared" ref="Q94:Q95" si="263">P94*(1+_xlfn.RRI(8,$K94,$S94))</f>
        <v>1587857.1797023038</v>
      </c>
      <c r="R94" s="201">
        <f t="shared" ref="R94:R95" si="264">Q94*(1+_xlfn.RRI(8,$K94,$S94))</f>
        <v>1649946.3736964485</v>
      </c>
      <c r="S94" s="436">
        <f>S43*'Assumptions - freight'!$H$18*'Assumptions - freight'!$J$168</f>
        <v>1714463.4107360013</v>
      </c>
      <c r="T94" s="201">
        <f t="shared" ref="T94:T95" si="265">S94*(1+_xlfn.RRI(10,$S94,$AC94))</f>
        <v>2231972.3983272114</v>
      </c>
      <c r="U94" s="201">
        <f t="shared" ref="U94:U95" si="266">T94*(1+_xlfn.RRI(10,$S94,$AC94))</f>
        <v>2905690.9326259298</v>
      </c>
      <c r="V94" s="201">
        <f t="shared" ref="V94:V95" si="267">U94*(1+_xlfn.RRI(10,$S94,$AC94))</f>
        <v>3782770.7019460998</v>
      </c>
      <c r="W94" s="201">
        <f t="shared" ref="W94:W95" si="268">V94*(1+_xlfn.RRI(10,$S94,$AC94))</f>
        <v>4924596.0824092682</v>
      </c>
      <c r="X94" s="201">
        <f t="shared" ref="X94:X95" si="269">W94*(1+_xlfn.RRI(10,$S94,$AC94))</f>
        <v>6411080.2598751523</v>
      </c>
      <c r="Y94" s="201">
        <f t="shared" ref="Y94:Y95" si="270">X94*(1+_xlfn.RRI(10,$S94,$AC94))</f>
        <v>8346258.1317841765</v>
      </c>
      <c r="Z94" s="201">
        <f t="shared" ref="Z94:Z95" si="271">Y94*(1+_xlfn.RRI(10,$S94,$AC94))</f>
        <v>10865567.420572275</v>
      </c>
      <c r="AA94" s="201">
        <f t="shared" ref="AA94:AA95" si="272">Z94*(1+_xlfn.RRI(10,$S94,$AC94))</f>
        <v>14145327.583555564</v>
      </c>
      <c r="AB94" s="201">
        <f t="shared" ref="AB94:AB95" si="273">AA94*(1+_xlfn.RRI(10,$S94,$AC94))</f>
        <v>18415079.921850912</v>
      </c>
      <c r="AC94" s="436">
        <f>AC43*'Assumptions - freight'!$H$18*'Assumptions - freight'!$J$168</f>
        <v>23973652.538269207</v>
      </c>
      <c r="AD94" s="201">
        <f t="shared" ref="AD94:AD95" si="274">AC94*(1+_xlfn.RRI(10,$AC94,$AM94))</f>
        <v>24759050.300940819</v>
      </c>
      <c r="AE94" s="201">
        <f t="shared" ref="AE94:AE95" si="275">AD94*(1+_xlfn.RRI(10,$AC94,$AM94))</f>
        <v>25570178.379200552</v>
      </c>
      <c r="AF94" s="201">
        <f t="shared" ref="AF94:AF95" si="276">AE94*(1+_xlfn.RRI(10,$AC94,$AM94))</f>
        <v>26407879.720624436</v>
      </c>
      <c r="AG94" s="201">
        <f t="shared" ref="AG94:AG95" si="277">AF94*(1+_xlfn.RRI(10,$AC94,$AM94))</f>
        <v>27273024.888486158</v>
      </c>
      <c r="AH94" s="201">
        <f t="shared" ref="AH94:AH95" si="278">AG94*(1+_xlfn.RRI(10,$AC94,$AM94))</f>
        <v>28166512.966471404</v>
      </c>
      <c r="AI94" s="201">
        <f t="shared" ref="AI94:AI95" si="279">AH94*(1+_xlfn.RRI(10,$AC94,$AM94))</f>
        <v>29089272.49303142</v>
      </c>
      <c r="AJ94" s="201">
        <f t="shared" ref="AJ94:AJ95" si="280">AI94*(1+_xlfn.RRI(10,$AC94,$AM94))</f>
        <v>30042262.42634682</v>
      </c>
      <c r="AK94" s="201">
        <f t="shared" ref="AK94:AK95" si="281">AJ94*(1+_xlfn.RRI(10,$AC94,$AM94))</f>
        <v>31026473.140904449</v>
      </c>
      <c r="AL94" s="201">
        <f t="shared" ref="AL94:AL95" si="282">AK94*(1+_xlfn.RRI(10,$AC94,$AM94))</f>
        <v>32042927.456722964</v>
      </c>
      <c r="AM94" s="436">
        <f>AM43*'Assumptions - freight'!$H$18*'Assumptions - freight'!$J$168</f>
        <v>33092681.70229679</v>
      </c>
    </row>
    <row r="95" spans="2:39">
      <c r="B95" t="s">
        <v>282</v>
      </c>
      <c r="C95" s="214">
        <f>NPV(DISCOUNT,K95:AM95)</f>
        <v>76450933.8290032</v>
      </c>
      <c r="J95" t="s">
        <v>98</v>
      </c>
      <c r="K95" s="436">
        <f>K44*'Assumptions - freight'!$H$18*'Assumptions - freight'!$J$168</f>
        <v>1210889.4269133986</v>
      </c>
      <c r="L95" s="201">
        <f t="shared" ref="L95" si="283">K95*(1+_xlfn.RRI(8,$K95,$S95))</f>
        <v>1258601.3515604252</v>
      </c>
      <c r="M95" s="201">
        <f t="shared" si="259"/>
        <v>1308193.2395657301</v>
      </c>
      <c r="N95" s="201">
        <f t="shared" si="260"/>
        <v>1359739.1659588704</v>
      </c>
      <c r="O95" s="201">
        <f t="shared" si="261"/>
        <v>1413316.1245018244</v>
      </c>
      <c r="P95" s="201">
        <f t="shared" si="262"/>
        <v>1469004.1426939936</v>
      </c>
      <c r="Q95" s="201">
        <f t="shared" si="263"/>
        <v>1526886.401308676</v>
      </c>
      <c r="R95" s="201">
        <f t="shared" si="264"/>
        <v>1587049.3586395599</v>
      </c>
      <c r="S95" s="436">
        <f>S44*'Assumptions - freight'!$H$18*'Assumptions - freight'!$J$168</f>
        <v>1649582.8796428279</v>
      </c>
      <c r="T95" s="201">
        <f t="shared" si="265"/>
        <v>2146003.9528381899</v>
      </c>
      <c r="U95" s="201">
        <f t="shared" si="266"/>
        <v>2791816.6600966994</v>
      </c>
      <c r="V95" s="201">
        <f t="shared" si="267"/>
        <v>3631978.5214212886</v>
      </c>
      <c r="W95" s="201">
        <f t="shared" si="268"/>
        <v>4724976.4530055737</v>
      </c>
      <c r="X95" s="201">
        <f t="shared" si="269"/>
        <v>6146898.2676474135</v>
      </c>
      <c r="Y95" s="201">
        <f t="shared" si="270"/>
        <v>7996729.4416402886</v>
      </c>
      <c r="Z95" s="201">
        <f t="shared" si="271"/>
        <v>10403243.876569171</v>
      </c>
      <c r="AA95" s="201">
        <f t="shared" si="272"/>
        <v>13533968.348587062</v>
      </c>
      <c r="AB95" s="201">
        <f t="shared" si="273"/>
        <v>17606844.695153151</v>
      </c>
      <c r="AC95" s="436">
        <f>AC44*'Assumptions - freight'!$H$18*'Assumptions - freight'!$J$168</f>
        <v>22905401.589150805</v>
      </c>
      <c r="AD95" s="201">
        <f t="shared" si="274"/>
        <v>23602028.320453245</v>
      </c>
      <c r="AE95" s="201">
        <f t="shared" si="275"/>
        <v>24319841.705081817</v>
      </c>
      <c r="AF95" s="201">
        <f t="shared" si="276"/>
        <v>25059486.097120266</v>
      </c>
      <c r="AG95" s="201">
        <f t="shared" si="277"/>
        <v>25821625.447526786</v>
      </c>
      <c r="AH95" s="201">
        <f t="shared" si="278"/>
        <v>26606943.900137834</v>
      </c>
      <c r="AI95" s="201">
        <f t="shared" si="279"/>
        <v>27416146.40579832</v>
      </c>
      <c r="AJ95" s="201">
        <f t="shared" si="280"/>
        <v>28249959.355169471</v>
      </c>
      <c r="AK95" s="201">
        <f t="shared" si="281"/>
        <v>29109131.230782423</v>
      </c>
      <c r="AL95" s="201">
        <f t="shared" si="282"/>
        <v>29994433.278922834</v>
      </c>
      <c r="AM95" s="436">
        <f>AM44*'Assumptions - freight'!$H$18*'Assumptions - freight'!$J$168</f>
        <v>30906660.20194966</v>
      </c>
    </row>
    <row r="96" spans="2:39">
      <c r="C96" s="214"/>
      <c r="K96" s="436"/>
      <c r="L96" s="201"/>
      <c r="M96" s="201"/>
      <c r="N96" s="201"/>
      <c r="O96" s="201"/>
      <c r="P96" s="201"/>
      <c r="Q96" s="201"/>
      <c r="R96" s="201"/>
      <c r="S96" s="436"/>
      <c r="T96" s="201"/>
      <c r="U96" s="201"/>
      <c r="V96" s="201"/>
      <c r="W96" s="201"/>
      <c r="X96" s="201"/>
      <c r="Y96" s="201"/>
      <c r="Z96" s="201"/>
      <c r="AA96" s="201"/>
      <c r="AB96" s="201"/>
      <c r="AC96" s="436"/>
      <c r="AD96" s="201"/>
      <c r="AE96" s="201"/>
      <c r="AF96" s="201"/>
      <c r="AG96" s="201"/>
      <c r="AH96" s="201"/>
      <c r="AI96" s="201"/>
      <c r="AJ96" s="201"/>
      <c r="AK96" s="201"/>
      <c r="AL96" s="201"/>
      <c r="AM96" s="436"/>
    </row>
    <row r="97" spans="1:39" s="67" customFormat="1" ht="23.5">
      <c r="A97" s="360" t="s">
        <v>670</v>
      </c>
      <c r="B97" s="360"/>
      <c r="K97" s="255"/>
      <c r="L97" s="255"/>
      <c r="M97" s="255"/>
      <c r="N97" s="255"/>
      <c r="O97" s="255"/>
      <c r="P97" s="255"/>
      <c r="Q97" s="255"/>
      <c r="R97" s="255"/>
      <c r="S97" s="255"/>
      <c r="T97" s="255"/>
      <c r="U97" s="255"/>
      <c r="V97" s="255"/>
      <c r="W97" s="255"/>
      <c r="X97" s="255"/>
      <c r="Y97" s="255"/>
      <c r="Z97" s="255"/>
      <c r="AA97" s="255"/>
      <c r="AB97" s="255"/>
      <c r="AC97" s="255"/>
      <c r="AD97" s="255"/>
      <c r="AE97" s="255"/>
      <c r="AF97" s="255"/>
      <c r="AG97" s="255"/>
      <c r="AH97" s="255"/>
      <c r="AI97" s="255"/>
      <c r="AJ97" s="255"/>
      <c r="AK97" s="255"/>
      <c r="AL97" s="255"/>
      <c r="AM97" s="255"/>
    </row>
    <row r="98" spans="1:39">
      <c r="C98" s="214"/>
      <c r="K98" s="436"/>
      <c r="L98" s="201"/>
      <c r="M98" s="201"/>
      <c r="N98" s="201"/>
      <c r="O98" s="201"/>
      <c r="P98" s="201"/>
      <c r="Q98" s="201"/>
      <c r="R98" s="201"/>
      <c r="S98" s="436"/>
      <c r="T98" s="201"/>
      <c r="U98" s="201"/>
      <c r="V98" s="201"/>
      <c r="W98" s="201"/>
      <c r="X98" s="201"/>
      <c r="Y98" s="201"/>
      <c r="Z98" s="201"/>
      <c r="AA98" s="201"/>
      <c r="AB98" s="201"/>
      <c r="AC98" s="436"/>
      <c r="AD98" s="201"/>
      <c r="AE98" s="201"/>
      <c r="AF98" s="201"/>
      <c r="AG98" s="201"/>
      <c r="AH98" s="201"/>
      <c r="AI98" s="201"/>
      <c r="AJ98" s="201"/>
      <c r="AK98" s="201"/>
      <c r="AL98" s="201"/>
      <c r="AM98" s="436"/>
    </row>
    <row r="99" spans="1:39">
      <c r="C99" s="214"/>
      <c r="K99" s="436"/>
      <c r="L99" s="201"/>
      <c r="M99" s="201"/>
      <c r="N99" s="201"/>
      <c r="O99" s="201"/>
      <c r="P99" s="201"/>
      <c r="Q99" s="201"/>
      <c r="R99" s="201"/>
      <c r="S99" s="436"/>
      <c r="T99" s="201"/>
      <c r="U99" s="201"/>
      <c r="V99" s="201"/>
      <c r="W99" s="201"/>
      <c r="X99" s="201"/>
      <c r="Y99" s="201"/>
      <c r="Z99" s="201"/>
      <c r="AA99" s="201"/>
      <c r="AB99" s="201"/>
      <c r="AC99" s="436"/>
      <c r="AD99" s="201"/>
      <c r="AE99" s="201"/>
      <c r="AF99" s="201"/>
      <c r="AG99" s="201"/>
      <c r="AH99" s="201"/>
      <c r="AI99" s="201"/>
      <c r="AJ99" s="201"/>
      <c r="AK99" s="201"/>
      <c r="AL99" s="201"/>
      <c r="AM99" s="436"/>
    </row>
    <row r="100" spans="1:39">
      <c r="B100" s="71" t="s">
        <v>441</v>
      </c>
      <c r="C100" s="71"/>
      <c r="D100" s="71"/>
      <c r="E100" s="71"/>
      <c r="F100" s="71" t="s">
        <v>440</v>
      </c>
      <c r="G100" s="71"/>
      <c r="H100" s="71" t="s">
        <v>470</v>
      </c>
      <c r="I100" s="71"/>
      <c r="J100" s="71"/>
      <c r="K100" s="439"/>
      <c r="L100" s="202"/>
      <c r="M100" s="202"/>
      <c r="N100" s="202"/>
      <c r="O100" s="202"/>
      <c r="P100" s="202"/>
      <c r="Q100" s="202"/>
      <c r="R100" s="202"/>
      <c r="S100" s="439"/>
      <c r="T100" s="202"/>
      <c r="U100" s="202"/>
      <c r="V100" s="202"/>
      <c r="W100" s="202"/>
      <c r="X100" s="202"/>
      <c r="Y100" s="202"/>
      <c r="Z100" s="202"/>
      <c r="AA100" s="202"/>
      <c r="AB100" s="202"/>
      <c r="AC100" s="439"/>
      <c r="AD100" s="202"/>
      <c r="AE100" s="202"/>
      <c r="AF100" s="202"/>
      <c r="AG100" s="202"/>
      <c r="AH100" s="202"/>
      <c r="AI100" s="202"/>
      <c r="AJ100" s="202"/>
      <c r="AK100" s="202"/>
      <c r="AL100" s="202"/>
      <c r="AM100" s="439"/>
    </row>
    <row r="101" spans="1:39">
      <c r="K101" s="435">
        <v>2022</v>
      </c>
      <c r="L101">
        <v>2023</v>
      </c>
      <c r="M101">
        <v>2024</v>
      </c>
      <c r="N101">
        <v>2025</v>
      </c>
      <c r="O101">
        <v>2026</v>
      </c>
      <c r="P101">
        <v>2027</v>
      </c>
      <c r="Q101">
        <v>2028</v>
      </c>
      <c r="R101">
        <v>2029</v>
      </c>
      <c r="S101" s="435">
        <v>2030</v>
      </c>
      <c r="T101">
        <v>2031</v>
      </c>
      <c r="U101">
        <v>2032</v>
      </c>
      <c r="V101">
        <v>2033</v>
      </c>
      <c r="W101">
        <v>2034</v>
      </c>
      <c r="X101">
        <v>2035</v>
      </c>
      <c r="Y101">
        <v>2036</v>
      </c>
      <c r="Z101">
        <v>2037</v>
      </c>
      <c r="AA101">
        <v>2038</v>
      </c>
      <c r="AB101">
        <v>2039</v>
      </c>
      <c r="AC101" s="435">
        <v>2040</v>
      </c>
      <c r="AD101">
        <v>2041</v>
      </c>
      <c r="AE101">
        <v>2042</v>
      </c>
      <c r="AF101">
        <v>2043</v>
      </c>
      <c r="AG101">
        <v>2044</v>
      </c>
      <c r="AH101">
        <v>2045</v>
      </c>
      <c r="AI101">
        <v>2046</v>
      </c>
      <c r="AJ101">
        <v>2047</v>
      </c>
      <c r="AK101">
        <v>2048</v>
      </c>
      <c r="AL101">
        <v>2049</v>
      </c>
      <c r="AM101" s="435">
        <v>2050</v>
      </c>
    </row>
    <row r="102" spans="1:39">
      <c r="B102" t="s">
        <v>282</v>
      </c>
      <c r="C102" s="214">
        <f>NPV(DISCOUNT,K102:AM102)</f>
        <v>494193.8432586299</v>
      </c>
      <c r="E102" s="269"/>
      <c r="J102" t="s">
        <v>97</v>
      </c>
      <c r="K102" s="436">
        <v>0</v>
      </c>
      <c r="L102" s="201">
        <v>0</v>
      </c>
      <c r="M102" s="201">
        <v>0</v>
      </c>
      <c r="N102" s="201">
        <v>0</v>
      </c>
      <c r="O102" s="201">
        <v>0</v>
      </c>
      <c r="P102" s="201">
        <v>0</v>
      </c>
      <c r="Q102" s="201">
        <v>0</v>
      </c>
      <c r="R102" s="201">
        <v>0</v>
      </c>
      <c r="S102" s="436">
        <f>SUM(S48:S49)*'Assumptions - rail distance'!$D$65/100</f>
        <v>23774.455555262281</v>
      </c>
      <c r="T102" s="201">
        <f t="shared" ref="T102:T103" si="284">S102*(1+_xlfn.RRI(10,$S102,$AC102))</f>
        <v>28178.160696644994</v>
      </c>
      <c r="U102" s="201">
        <f t="shared" ref="U102:U103" si="285">T102*(1+_xlfn.RRI(10,$S102,$AC102))</f>
        <v>33397.557239547445</v>
      </c>
      <c r="V102" s="201">
        <f t="shared" ref="V102:V103" si="286">U102*(1+_xlfn.RRI(10,$S102,$AC102))</f>
        <v>39583.734423860085</v>
      </c>
      <c r="W102" s="201">
        <f t="shared" ref="W102:W103" si="287">V102*(1+_xlfn.RRI(10,$S102,$AC102))</f>
        <v>46915.767512579856</v>
      </c>
      <c r="X102" s="201">
        <f t="shared" ref="X102:X103" si="288">W102*(1+_xlfn.RRI(10,$S102,$AC102))</f>
        <v>55605.90159900835</v>
      </c>
      <c r="Y102" s="201">
        <f t="shared" ref="Y102:Y103" si="289">X102*(1+_xlfn.RRI(10,$S102,$AC102))</f>
        <v>65905.695602432912</v>
      </c>
      <c r="Z102" s="201">
        <f t="shared" ref="Z102:Z103" si="290">Y102*(1+_xlfn.RRI(10,$S102,$AC102))</f>
        <v>78113.304306498394</v>
      </c>
      <c r="AA102" s="201">
        <f t="shared" ref="AA102:AA103" si="291">Z102*(1+_xlfn.RRI(10,$S102,$AC102))</f>
        <v>92582.109238133533</v>
      </c>
      <c r="AB102" s="201">
        <f t="shared" ref="AB102:AB103" si="292">AA102*(1+_xlfn.RRI(10,$S102,$AC102))</f>
        <v>109730.94823065391</v>
      </c>
      <c r="AC102" s="436">
        <f>SUM(AC48:AC49)*'Assumptions - rail distance'!$D$65/100</f>
        <v>130056.23979280583</v>
      </c>
      <c r="AD102" s="201">
        <f t="shared" ref="AD102:AD103" si="293">AC102*(1+_xlfn.RRI(10,$AC102,$AM102))</f>
        <v>138284.07570890104</v>
      </c>
      <c r="AE102" s="201">
        <f t="shared" ref="AE102:AE103" si="294">AD102*(1+_xlfn.RRI(10,$AC102,$AM102))</f>
        <v>147032.43477690371</v>
      </c>
      <c r="AF102" s="201">
        <f t="shared" ref="AF102:AF103" si="295">AE102*(1+_xlfn.RRI(10,$AC102,$AM102))</f>
        <v>156334.24720524714</v>
      </c>
      <c r="AG102" s="201">
        <f t="shared" ref="AG102:AG103" si="296">AF102*(1+_xlfn.RRI(10,$AC102,$AM102))</f>
        <v>166224.52648842684</v>
      </c>
      <c r="AH102" s="201">
        <f t="shared" ref="AH102:AH103" si="297">AG102*(1+_xlfn.RRI(10,$AC102,$AM102))</f>
        <v>176740.50120333667</v>
      </c>
      <c r="AI102" s="201">
        <f t="shared" ref="AI102:AI103" si="298">AH102*(1+_xlfn.RRI(10,$AC102,$AM102))</f>
        <v>187921.75514352572</v>
      </c>
      <c r="AJ102" s="201">
        <f t="shared" ref="AJ102:AJ103" si="299">AI102*(1+_xlfn.RRI(10,$AC102,$AM102))</f>
        <v>199810.37631886342</v>
      </c>
      <c r="AK102" s="201">
        <f t="shared" ref="AK102:AK103" si="300">AJ102*(1+_xlfn.RRI(10,$AC102,$AM102))</f>
        <v>212451.11538147149</v>
      </c>
      <c r="AL102" s="201">
        <f t="shared" ref="AL102:AL103" si="301">AK102*(1+_xlfn.RRI(10,$AC102,$AM102))</f>
        <v>225891.55407426268</v>
      </c>
      <c r="AM102" s="436">
        <f>SUM(AM48:AM49)*'Assumptions - rail distance'!$D$65/100</f>
        <v>240182.2843361533</v>
      </c>
    </row>
    <row r="103" spans="1:39">
      <c r="B103" t="s">
        <v>282</v>
      </c>
      <c r="C103" s="214">
        <f>NPV(DISCOUNT,K103:AM103)</f>
        <v>453343.10983730102</v>
      </c>
      <c r="E103" s="269"/>
      <c r="J103" t="s">
        <v>98</v>
      </c>
      <c r="K103" s="436">
        <v>0</v>
      </c>
      <c r="L103" s="201">
        <v>0</v>
      </c>
      <c r="M103" s="201">
        <v>0</v>
      </c>
      <c r="N103" s="201">
        <v>0</v>
      </c>
      <c r="O103" s="201">
        <v>0</v>
      </c>
      <c r="P103" s="201">
        <v>0</v>
      </c>
      <c r="Q103" s="201">
        <v>0</v>
      </c>
      <c r="R103" s="201">
        <v>0</v>
      </c>
      <c r="S103" s="436">
        <f>SUM(S53:S54)*'Assumptions - rail distance'!$D$65/100</f>
        <v>23774.455555262281</v>
      </c>
      <c r="T103" s="201">
        <f t="shared" si="284"/>
        <v>27528.17633251</v>
      </c>
      <c r="U103" s="201">
        <f t="shared" si="285"/>
        <v>31874.567660752629</v>
      </c>
      <c r="V103" s="201">
        <f t="shared" si="286"/>
        <v>36907.205595019528</v>
      </c>
      <c r="W103" s="201">
        <f t="shared" si="287"/>
        <v>42734.440803420068</v>
      </c>
      <c r="X103" s="201">
        <f t="shared" si="288"/>
        <v>49481.731313395787</v>
      </c>
      <c r="Y103" s="201">
        <f t="shared" si="289"/>
        <v>57294.343572529971</v>
      </c>
      <c r="Z103" s="201">
        <f t="shared" si="290"/>
        <v>66340.479976666131</v>
      </c>
      <c r="AA103" s="201">
        <f t="shared" si="291"/>
        <v>76814.900199756317</v>
      </c>
      <c r="AB103" s="201">
        <f t="shared" si="292"/>
        <v>88943.114291212696</v>
      </c>
      <c r="AC103" s="436">
        <f>SUM(AC53:AC54)*'Assumptions - rail distance'!$D$65/100</f>
        <v>102986.23781645975</v>
      </c>
      <c r="AD103" s="201">
        <f t="shared" si="293"/>
        <v>113221.55442026808</v>
      </c>
      <c r="AE103" s="201">
        <f t="shared" si="294"/>
        <v>124474.11088254079</v>
      </c>
      <c r="AF103" s="201">
        <f t="shared" si="295"/>
        <v>136845.00587659725</v>
      </c>
      <c r="AG103" s="201">
        <f t="shared" si="296"/>
        <v>150445.38579622496</v>
      </c>
      <c r="AH103" s="201">
        <f t="shared" si="297"/>
        <v>165397.44335124272</v>
      </c>
      <c r="AI103" s="201">
        <f t="shared" si="298"/>
        <v>181835.51540876823</v>
      </c>
      <c r="AJ103" s="201">
        <f t="shared" si="299"/>
        <v>199907.28994375328</v>
      </c>
      <c r="AK103" s="201">
        <f t="shared" si="300"/>
        <v>219775.13294264185</v>
      </c>
      <c r="AL103" s="201">
        <f t="shared" si="301"/>
        <v>241617.54718172658</v>
      </c>
      <c r="AM103" s="436">
        <f>SUM(AM53:AM54)*'Assumptions - rail distance'!$D$65/100</f>
        <v>265630.77598660783</v>
      </c>
    </row>
    <row r="105" spans="1:39">
      <c r="B105" s="71" t="s">
        <v>275</v>
      </c>
      <c r="C105" s="71"/>
      <c r="D105" s="71"/>
      <c r="E105" s="71"/>
      <c r="F105" s="71" t="s">
        <v>440</v>
      </c>
      <c r="G105" s="71"/>
      <c r="H105" s="71" t="s">
        <v>470</v>
      </c>
      <c r="I105" s="71"/>
      <c r="J105" s="71"/>
      <c r="K105" s="437"/>
      <c r="L105" s="71"/>
      <c r="M105" s="71"/>
      <c r="N105" s="71"/>
      <c r="O105" s="71"/>
      <c r="P105" s="71"/>
      <c r="Q105" s="71"/>
      <c r="R105" s="71"/>
      <c r="S105" s="437"/>
      <c r="T105" s="71"/>
      <c r="U105" s="71"/>
      <c r="V105" s="71"/>
      <c r="W105" s="71"/>
      <c r="X105" s="71"/>
      <c r="Y105" s="71"/>
      <c r="Z105" s="71"/>
      <c r="AA105" s="71"/>
      <c r="AB105" s="71"/>
      <c r="AC105" s="437"/>
      <c r="AD105" s="71"/>
      <c r="AE105" s="71"/>
      <c r="AF105" s="71"/>
      <c r="AG105" s="71"/>
      <c r="AH105" s="71"/>
      <c r="AI105" s="71"/>
      <c r="AJ105" s="71"/>
      <c r="AK105" s="71"/>
      <c r="AL105" s="71"/>
      <c r="AM105" s="437"/>
    </row>
    <row r="106" spans="1:39">
      <c r="K106" s="435">
        <v>2022</v>
      </c>
      <c r="L106">
        <v>2023</v>
      </c>
      <c r="M106">
        <v>2024</v>
      </c>
      <c r="N106">
        <v>2025</v>
      </c>
      <c r="O106">
        <v>2026</v>
      </c>
      <c r="P106">
        <v>2027</v>
      </c>
      <c r="Q106">
        <v>2028</v>
      </c>
      <c r="R106">
        <v>2029</v>
      </c>
      <c r="S106" s="435">
        <v>2030</v>
      </c>
      <c r="T106">
        <v>2031</v>
      </c>
      <c r="U106">
        <v>2032</v>
      </c>
      <c r="V106">
        <v>2033</v>
      </c>
      <c r="W106">
        <v>2034</v>
      </c>
      <c r="X106">
        <v>2035</v>
      </c>
      <c r="Y106">
        <v>2036</v>
      </c>
      <c r="Z106">
        <v>2037</v>
      </c>
      <c r="AA106">
        <v>2038</v>
      </c>
      <c r="AB106">
        <v>2039</v>
      </c>
      <c r="AC106" s="435">
        <v>2040</v>
      </c>
      <c r="AD106">
        <v>2041</v>
      </c>
      <c r="AE106">
        <v>2042</v>
      </c>
      <c r="AF106">
        <v>2043</v>
      </c>
      <c r="AG106">
        <v>2044</v>
      </c>
      <c r="AH106">
        <v>2045</v>
      </c>
      <c r="AI106">
        <v>2046</v>
      </c>
      <c r="AJ106">
        <v>2047</v>
      </c>
      <c r="AK106">
        <v>2048</v>
      </c>
      <c r="AL106">
        <v>2049</v>
      </c>
      <c r="AM106" s="435">
        <v>2050</v>
      </c>
    </row>
    <row r="107" spans="1:39">
      <c r="B107" t="s">
        <v>282</v>
      </c>
      <c r="C107" s="214">
        <f>NPV(DISCOUNT,K107:AM107)</f>
        <v>5916521.8218058338</v>
      </c>
      <c r="J107" t="s">
        <v>97</v>
      </c>
      <c r="K107" s="436">
        <v>0</v>
      </c>
      <c r="L107" s="201">
        <v>0</v>
      </c>
      <c r="M107" s="201">
        <v>0</v>
      </c>
      <c r="N107" s="201">
        <v>0</v>
      </c>
      <c r="O107" s="201">
        <v>0</v>
      </c>
      <c r="P107" s="201">
        <v>0</v>
      </c>
      <c r="Q107" s="201">
        <v>0</v>
      </c>
      <c r="R107" s="201">
        <v>0</v>
      </c>
      <c r="S107" s="436">
        <f>(SUM(S48:S50)*'Assumptions - rail distance'!$D$61)/100</f>
        <v>284629.37572584959</v>
      </c>
      <c r="T107" s="201">
        <f t="shared" ref="T107:T108" si="302">S107*(1+_xlfn.RRI(10,$S107,$AC107))</f>
        <v>337350.82889893983</v>
      </c>
      <c r="U107" s="201">
        <f t="shared" ref="U107:U108" si="303">T107*(1+_xlfn.RRI(10,$S107,$AC107))</f>
        <v>399837.79421424679</v>
      </c>
      <c r="V107" s="201">
        <f t="shared" ref="V107:V108" si="304">U107*(1+_xlfn.RRI(10,$S107,$AC107))</f>
        <v>473899.12218062667</v>
      </c>
      <c r="W107" s="201">
        <f t="shared" ref="W107:W108" si="305">V107*(1+_xlfn.RRI(10,$S107,$AC107))</f>
        <v>561678.71385172429</v>
      </c>
      <c r="X107" s="201">
        <f t="shared" ref="X107:X108" si="306">W107*(1+_xlfn.RRI(10,$S107,$AC107))</f>
        <v>665717.5817132676</v>
      </c>
      <c r="Y107" s="201">
        <f t="shared" ref="Y107:Y108" si="307">X107*(1+_xlfn.RRI(10,$S107,$AC107))</f>
        <v>789027.40601124999</v>
      </c>
      <c r="Z107" s="201">
        <f t="shared" ref="Z107:Z108" si="308">Y107*(1+_xlfn.RRI(10,$S107,$AC107))</f>
        <v>935177.7158034977</v>
      </c>
      <c r="AA107" s="201">
        <f t="shared" ref="AA107:AA108" si="309">Z107*(1+_xlfn.RRI(10,$S107,$AC107))</f>
        <v>1108399.2184207833</v>
      </c>
      <c r="AB107" s="201">
        <f t="shared" ref="AB107:AB108" si="310">AA107*(1+_xlfn.RRI(10,$S107,$AC107))</f>
        <v>1313706.2684820748</v>
      </c>
      <c r="AC107" s="436">
        <f>(SUM(AC48:AC50)*'Assumptions - rail distance'!$D$61)/100</f>
        <v>1557042.0216535358</v>
      </c>
      <c r="AD107" s="201">
        <f t="shared" ref="AD107:AD108" si="311">AC107*(1+_xlfn.RRI(10,$AC107,$AM107))</f>
        <v>1655546.224827793</v>
      </c>
      <c r="AE107" s="201">
        <f t="shared" ref="AE107:AE108" si="312">AD107*(1+_xlfn.RRI(10,$AC107,$AM107))</f>
        <v>1760282.1660720932</v>
      </c>
      <c r="AF107" s="201">
        <f t="shared" ref="AF107:AF108" si="313">AE107*(1+_xlfn.RRI(10,$AC107,$AM107))</f>
        <v>1871644.0880494113</v>
      </c>
      <c r="AG107" s="201">
        <f t="shared" ref="AG107:AG108" si="314">AF107*(1+_xlfn.RRI(10,$AC107,$AM107))</f>
        <v>1990051.1746631213</v>
      </c>
      <c r="AH107" s="201">
        <f t="shared" ref="AH107:AH108" si="315">AG107*(1+_xlfn.RRI(10,$AC107,$AM107))</f>
        <v>2115949.1289315671</v>
      </c>
      <c r="AI107" s="201">
        <f t="shared" ref="AI107:AI108" si="316">AH107*(1+_xlfn.RRI(10,$AC107,$AM107))</f>
        <v>2249811.8506847802</v>
      </c>
      <c r="AJ107" s="201">
        <f t="shared" ref="AJ107:AJ108" si="317">AI107*(1+_xlfn.RRI(10,$AC107,$AM107))</f>
        <v>2392143.22039846</v>
      </c>
      <c r="AK107" s="201">
        <f t="shared" ref="AK107:AK108" si="318">AJ107*(1+_xlfn.RRI(10,$AC107,$AM107))</f>
        <v>2543478.9958798517</v>
      </c>
      <c r="AL107" s="201">
        <f t="shared" ref="AL107:AL108" si="319">AK107*(1+_xlfn.RRI(10,$AC107,$AM107))</f>
        <v>2704388.8289449443</v>
      </c>
      <c r="AM107" s="436">
        <f>(SUM(AM48:AM50)*'Assumptions - rail distance'!$D$61)/100</f>
        <v>2875478.4096780811</v>
      </c>
    </row>
    <row r="108" spans="1:39">
      <c r="B108" t="s">
        <v>282</v>
      </c>
      <c r="C108" s="214">
        <f>NPV(DISCOUNT,K108:AM108)</f>
        <v>5427454.1026890287</v>
      </c>
      <c r="J108" t="s">
        <v>98</v>
      </c>
      <c r="K108" s="436">
        <v>0</v>
      </c>
      <c r="L108" s="201">
        <v>0</v>
      </c>
      <c r="M108" s="201">
        <v>0</v>
      </c>
      <c r="N108" s="201">
        <v>0</v>
      </c>
      <c r="O108" s="201">
        <v>0</v>
      </c>
      <c r="P108" s="201">
        <v>0</v>
      </c>
      <c r="Q108" s="201">
        <v>0</v>
      </c>
      <c r="R108" s="201">
        <v>0</v>
      </c>
      <c r="S108" s="436">
        <f>(SUM(S53:S55)*'Assumptions - rail distance'!$D$61)/100</f>
        <v>284629.37572584959</v>
      </c>
      <c r="T108" s="201">
        <f t="shared" si="302"/>
        <v>329569.17251714494</v>
      </c>
      <c r="U108" s="201">
        <f t="shared" si="303"/>
        <v>381604.4608770553</v>
      </c>
      <c r="V108" s="201">
        <f t="shared" si="304"/>
        <v>441855.53960964736</v>
      </c>
      <c r="W108" s="201">
        <f t="shared" si="305"/>
        <v>511619.5901772583</v>
      </c>
      <c r="X108" s="201">
        <f t="shared" si="306"/>
        <v>592398.60449501232</v>
      </c>
      <c r="Y108" s="201">
        <f t="shared" si="307"/>
        <v>685931.72221190936</v>
      </c>
      <c r="Z108" s="201">
        <f t="shared" si="308"/>
        <v>794232.67368712602</v>
      </c>
      <c r="AA108" s="201">
        <f t="shared" si="309"/>
        <v>919633.13479373092</v>
      </c>
      <c r="AB108" s="201">
        <f t="shared" si="310"/>
        <v>1064832.9269612785</v>
      </c>
      <c r="AC108" s="436">
        <f>(SUM(AC53:AC55)*'Assumptions - rail distance'!$D$61)/100</f>
        <v>1232958.1432439846</v>
      </c>
      <c r="AD108" s="201">
        <f t="shared" si="311"/>
        <v>1355496.0397912541</v>
      </c>
      <c r="AE108" s="201">
        <f t="shared" si="312"/>
        <v>1490212.40011891</v>
      </c>
      <c r="AF108" s="201">
        <f t="shared" si="313"/>
        <v>1638317.5843214965</v>
      </c>
      <c r="AG108" s="201">
        <f t="shared" si="314"/>
        <v>1801142.2444765926</v>
      </c>
      <c r="AH108" s="201">
        <f t="shared" si="315"/>
        <v>1980149.2798978386</v>
      </c>
      <c r="AI108" s="201">
        <f t="shared" si="316"/>
        <v>2176946.9805641915</v>
      </c>
      <c r="AJ108" s="201">
        <f t="shared" si="317"/>
        <v>2393303.4768126439</v>
      </c>
      <c r="AK108" s="201">
        <f t="shared" si="318"/>
        <v>2631162.6251177737</v>
      </c>
      <c r="AL108" s="201">
        <f t="shared" si="319"/>
        <v>2892661.4726840225</v>
      </c>
      <c r="AM108" s="436">
        <f>(SUM(AM53:AM55)*'Assumptions - rail distance'!$D$61)/100</f>
        <v>3180149.4577614553</v>
      </c>
    </row>
    <row r="109" spans="1:39">
      <c r="K109" s="436"/>
      <c r="L109" s="201"/>
      <c r="M109" s="201"/>
      <c r="N109" s="201"/>
      <c r="O109" s="201"/>
      <c r="P109" s="201"/>
      <c r="Q109" s="201"/>
      <c r="R109" s="201"/>
      <c r="S109" s="436"/>
      <c r="T109" s="201"/>
      <c r="U109" s="201"/>
      <c r="V109" s="201"/>
      <c r="W109" s="201"/>
      <c r="X109" s="201"/>
      <c r="Y109" s="201"/>
      <c r="Z109" s="201"/>
      <c r="AA109" s="201"/>
      <c r="AB109" s="201"/>
      <c r="AC109" s="436"/>
      <c r="AD109" s="201"/>
      <c r="AE109" s="201"/>
      <c r="AF109" s="201"/>
      <c r="AG109" s="201"/>
      <c r="AH109" s="201"/>
      <c r="AI109" s="201"/>
      <c r="AJ109" s="201"/>
      <c r="AK109" s="201"/>
      <c r="AL109" s="201"/>
      <c r="AM109" s="436"/>
    </row>
    <row r="110" spans="1:39">
      <c r="B110" s="71" t="s">
        <v>233</v>
      </c>
      <c r="C110" s="71"/>
      <c r="D110" s="71"/>
      <c r="E110" s="71"/>
      <c r="F110" s="71" t="s">
        <v>440</v>
      </c>
      <c r="G110" s="71"/>
      <c r="H110" s="71" t="s">
        <v>470</v>
      </c>
      <c r="I110" s="71"/>
      <c r="J110" s="71"/>
      <c r="K110" s="437"/>
      <c r="L110" s="71"/>
      <c r="M110" s="71"/>
      <c r="N110" s="71"/>
      <c r="O110" s="71"/>
      <c r="P110" s="71"/>
      <c r="Q110" s="71"/>
      <c r="R110" s="71"/>
      <c r="S110" s="437"/>
      <c r="T110" s="71"/>
      <c r="U110" s="71"/>
      <c r="V110" s="71"/>
      <c r="W110" s="71"/>
      <c r="X110" s="71"/>
      <c r="Y110" s="71"/>
      <c r="Z110" s="71"/>
      <c r="AA110" s="71"/>
      <c r="AB110" s="71"/>
      <c r="AC110" s="437"/>
      <c r="AD110" s="71"/>
      <c r="AE110" s="71"/>
      <c r="AF110" s="71"/>
      <c r="AG110" s="71"/>
      <c r="AH110" s="71"/>
      <c r="AI110" s="71"/>
      <c r="AJ110" s="71"/>
      <c r="AK110" s="71"/>
      <c r="AL110" s="71"/>
      <c r="AM110" s="437"/>
    </row>
    <row r="111" spans="1:39">
      <c r="K111" s="435">
        <v>2022</v>
      </c>
      <c r="L111">
        <v>2023</v>
      </c>
      <c r="M111">
        <v>2024</v>
      </c>
      <c r="N111">
        <v>2025</v>
      </c>
      <c r="O111">
        <v>2026</v>
      </c>
      <c r="P111">
        <v>2027</v>
      </c>
      <c r="Q111">
        <v>2028</v>
      </c>
      <c r="R111">
        <v>2029</v>
      </c>
      <c r="S111" s="435">
        <v>2030</v>
      </c>
      <c r="T111">
        <v>2031</v>
      </c>
      <c r="U111">
        <v>2032</v>
      </c>
      <c r="V111">
        <v>2033</v>
      </c>
      <c r="W111">
        <v>2034</v>
      </c>
      <c r="X111">
        <v>2035</v>
      </c>
      <c r="Y111">
        <v>2036</v>
      </c>
      <c r="Z111">
        <v>2037</v>
      </c>
      <c r="AA111">
        <v>2038</v>
      </c>
      <c r="AB111">
        <v>2039</v>
      </c>
      <c r="AC111" s="435">
        <v>2040</v>
      </c>
      <c r="AD111">
        <v>2041</v>
      </c>
      <c r="AE111">
        <v>2042</v>
      </c>
      <c r="AF111">
        <v>2043</v>
      </c>
      <c r="AG111">
        <v>2044</v>
      </c>
      <c r="AH111">
        <v>2045</v>
      </c>
      <c r="AI111">
        <v>2046</v>
      </c>
      <c r="AJ111">
        <v>2047</v>
      </c>
      <c r="AK111">
        <v>2048</v>
      </c>
      <c r="AL111">
        <v>2049</v>
      </c>
      <c r="AM111" s="435">
        <v>2050</v>
      </c>
    </row>
    <row r="112" spans="1:39">
      <c r="B112" t="s">
        <v>282</v>
      </c>
      <c r="C112" s="214">
        <f>NPV(DISCOUNT,K112:AM112)</f>
        <v>17026801.520587031</v>
      </c>
      <c r="J112" t="s">
        <v>97</v>
      </c>
      <c r="K112" s="436">
        <v>0</v>
      </c>
      <c r="L112" s="201">
        <v>0</v>
      </c>
      <c r="M112" s="201">
        <v>0</v>
      </c>
      <c r="N112" s="201">
        <v>0</v>
      </c>
      <c r="O112" s="201">
        <v>0</v>
      </c>
      <c r="P112" s="201">
        <v>0</v>
      </c>
      <c r="Q112" s="201">
        <v>0</v>
      </c>
      <c r="R112" s="201">
        <v>0</v>
      </c>
      <c r="S112" s="436">
        <f>(SUM(S48:S50)*'Assumptions - rail distance'!$D$63)/100</f>
        <v>819117.72378681821</v>
      </c>
      <c r="T112" s="201">
        <f t="shared" ref="T112:T113" si="320">S112*(1+_xlfn.RRI(10,$S112,$AC112))</f>
        <v>970841.61598082061</v>
      </c>
      <c r="U112" s="201">
        <f t="shared" ref="U112:U113" si="321">T112*(1+_xlfn.RRI(10,$S112,$AC112))</f>
        <v>1150669.0869327995</v>
      </c>
      <c r="V112" s="201">
        <f t="shared" ref="V112:V113" si="322">U112*(1+_xlfn.RRI(10,$S112,$AC112))</f>
        <v>1363805.7184900483</v>
      </c>
      <c r="W112" s="201">
        <f t="shared" ref="W112:W113" si="323">V112*(1+_xlfn.RRI(10,$S112,$AC112))</f>
        <v>1616421.314266854</v>
      </c>
      <c r="X112" s="201">
        <f t="shared" ref="X112:X113" si="324">W112*(1+_xlfn.RRI(10,$S112,$AC112))</f>
        <v>1915828.5009311973</v>
      </c>
      <c r="Y112" s="201">
        <f t="shared" ref="Y112:Y113" si="325">X112*(1+_xlfn.RRI(10,$S112,$AC112))</f>
        <v>2270694.4115278688</v>
      </c>
      <c r="Z112" s="201">
        <f t="shared" ref="Z112:Z113" si="326">Y112*(1+_xlfn.RRI(10,$S112,$AC112))</f>
        <v>2691291.5785717624</v>
      </c>
      <c r="AA112" s="201">
        <f t="shared" ref="AA112:AA113" si="327">Z112*(1+_xlfn.RRI(10,$S112,$AC112))</f>
        <v>3189795.2996756174</v>
      </c>
      <c r="AB112" s="201">
        <f t="shared" ref="AB112:AB113" si="328">AA112*(1+_xlfn.RRI(10,$S112,$AC112))</f>
        <v>3780636.083746938</v>
      </c>
      <c r="AC112" s="436">
        <f>(SUM(AC48:AC50)*'Assumptions - rail distance'!$D$63)/100</f>
        <v>4480917.3802415784</v>
      </c>
      <c r="AD112" s="201">
        <f t="shared" ref="AD112:AD113" si="329">AC112*(1+_xlfn.RRI(10,$AC112,$AM112))</f>
        <v>4764396.6890155533</v>
      </c>
      <c r="AE112" s="201">
        <f t="shared" ref="AE112:AE113" si="330">AD112*(1+_xlfn.RRI(10,$AC112,$AM112))</f>
        <v>5065809.9411506169</v>
      </c>
      <c r="AF112" s="201">
        <f t="shared" ref="AF112:AF113" si="331">AE112*(1+_xlfn.RRI(10,$AC112,$AM112))</f>
        <v>5386291.7038427657</v>
      </c>
      <c r="AG112" s="201">
        <f t="shared" ref="AG112:AG113" si="332">AF112*(1+_xlfn.RRI(10,$AC112,$AM112))</f>
        <v>5727048.3211803567</v>
      </c>
      <c r="AH112" s="201">
        <f t="shared" ref="AH112:AH113" si="333">AG112*(1+_xlfn.RRI(10,$AC112,$AM112))</f>
        <v>6089362.455014226</v>
      </c>
      <c r="AI112" s="201">
        <f t="shared" ref="AI112:AI113" si="334">AH112*(1+_xlfn.RRI(10,$AC112,$AM112))</f>
        <v>6474597.9130999455</v>
      </c>
      <c r="AJ112" s="201">
        <f t="shared" ref="AJ112:AJ113" si="335">AI112*(1+_xlfn.RRI(10,$AC112,$AM112))</f>
        <v>6884204.7826861106</v>
      </c>
      <c r="AK112" s="201">
        <f t="shared" ref="AK112:AK113" si="336">AJ112*(1+_xlfn.RRI(10,$AC112,$AM112))</f>
        <v>7319724.8888722984</v>
      </c>
      <c r="AL112" s="201">
        <f t="shared" ref="AL112:AL113" si="337">AK112*(1+_xlfn.RRI(10,$AC112,$AM112))</f>
        <v>7782797.5982828233</v>
      </c>
      <c r="AM112" s="436">
        <f>(SUM(AM48:AM50)*'Assumptions - rail distance'!$D$63)/100</f>
        <v>8275165.989902216</v>
      </c>
    </row>
    <row r="113" spans="1:39">
      <c r="B113" t="s">
        <v>282</v>
      </c>
      <c r="C113" s="214">
        <f>NPV(DISCOUNT,K113:AM113)</f>
        <v>15619343.011292394</v>
      </c>
      <c r="J113" t="s">
        <v>98</v>
      </c>
      <c r="K113" s="436">
        <v>0</v>
      </c>
      <c r="L113" s="201">
        <v>0</v>
      </c>
      <c r="M113" s="201">
        <v>0</v>
      </c>
      <c r="N113" s="201">
        <v>0</v>
      </c>
      <c r="O113" s="201">
        <v>0</v>
      </c>
      <c r="P113" s="201">
        <v>0</v>
      </c>
      <c r="Q113" s="201">
        <v>0</v>
      </c>
      <c r="R113" s="201">
        <v>0</v>
      </c>
      <c r="S113" s="436">
        <f>(SUM(S53:S55)*'Assumptions - rail distance'!$D$63)/100</f>
        <v>819117.72378681821</v>
      </c>
      <c r="T113" s="201">
        <f t="shared" si="320"/>
        <v>948447.25613482064</v>
      </c>
      <c r="U113" s="201">
        <f t="shared" si="321"/>
        <v>1098196.4759729526</v>
      </c>
      <c r="V113" s="201">
        <f t="shared" si="322"/>
        <v>1271589.423701148</v>
      </c>
      <c r="W113" s="201">
        <f t="shared" si="323"/>
        <v>1472359.1796596162</v>
      </c>
      <c r="X113" s="201">
        <f t="shared" si="324"/>
        <v>1704828.2358452748</v>
      </c>
      <c r="Y113" s="201">
        <f t="shared" si="325"/>
        <v>1974001.5574238007</v>
      </c>
      <c r="Z113" s="201">
        <f t="shared" si="326"/>
        <v>2285674.3376141749</v>
      </c>
      <c r="AA113" s="201">
        <f t="shared" si="327"/>
        <v>2646556.7658649948</v>
      </c>
      <c r="AB113" s="201">
        <f t="shared" si="328"/>
        <v>3064418.4955311473</v>
      </c>
      <c r="AC113" s="436">
        <f>(SUM(AC53:AC55)*'Assumptions - rail distance'!$D$63)/100</f>
        <v>3548255.9213817418</v>
      </c>
      <c r="AD113" s="201">
        <f t="shared" si="329"/>
        <v>3900900.3476341525</v>
      </c>
      <c r="AE113" s="201">
        <f t="shared" si="330"/>
        <v>4288592.4407184599</v>
      </c>
      <c r="AF113" s="201">
        <f t="shared" si="331"/>
        <v>4714815.422993836</v>
      </c>
      <c r="AG113" s="201">
        <f t="shared" si="332"/>
        <v>5183398.6978665842</v>
      </c>
      <c r="AH113" s="201">
        <f t="shared" si="333"/>
        <v>5698552.255092199</v>
      </c>
      <c r="AI113" s="201">
        <f t="shared" si="334"/>
        <v>6264904.4954581689</v>
      </c>
      <c r="AJ113" s="201">
        <f t="shared" si="335"/>
        <v>6887543.8146836739</v>
      </c>
      <c r="AK113" s="201">
        <f t="shared" si="336"/>
        <v>7572064.3201469984</v>
      </c>
      <c r="AL113" s="201">
        <f t="shared" si="337"/>
        <v>8324616.0911829378</v>
      </c>
      <c r="AM113" s="436">
        <f>(SUM(AM53:AM55)*'Assumptions - rail distance'!$D$63)/100</f>
        <v>9151960.4345141854</v>
      </c>
    </row>
    <row r="114" spans="1:39">
      <c r="C114" s="214"/>
      <c r="K114" s="436"/>
      <c r="L114" s="201"/>
      <c r="M114" s="201"/>
      <c r="N114" s="201"/>
      <c r="O114" s="201"/>
      <c r="P114" s="201"/>
      <c r="Q114" s="201"/>
      <c r="R114" s="201"/>
      <c r="S114" s="436"/>
      <c r="T114" s="201"/>
      <c r="U114" s="201"/>
      <c r="V114" s="201"/>
      <c r="W114" s="201"/>
      <c r="X114" s="201"/>
      <c r="Y114" s="201"/>
      <c r="Z114" s="201"/>
      <c r="AA114" s="201"/>
      <c r="AB114" s="201"/>
      <c r="AC114" s="436"/>
      <c r="AD114" s="201"/>
      <c r="AE114" s="201"/>
      <c r="AF114" s="201"/>
      <c r="AG114" s="201"/>
      <c r="AH114" s="201"/>
      <c r="AI114" s="201"/>
      <c r="AJ114" s="201"/>
      <c r="AK114" s="201"/>
      <c r="AL114" s="201"/>
      <c r="AM114" s="436"/>
    </row>
    <row r="115" spans="1:39">
      <c r="B115" s="71" t="s">
        <v>276</v>
      </c>
      <c r="C115" s="71"/>
      <c r="D115" s="71"/>
      <c r="E115" s="71"/>
      <c r="F115" s="71" t="s">
        <v>440</v>
      </c>
      <c r="G115" s="71"/>
      <c r="H115" s="71" t="s">
        <v>469</v>
      </c>
      <c r="I115" s="71"/>
      <c r="J115" s="71"/>
      <c r="K115" s="437"/>
      <c r="L115" s="71"/>
      <c r="M115" s="71"/>
      <c r="N115" s="71"/>
      <c r="O115" s="71"/>
      <c r="P115" s="71"/>
      <c r="Q115" s="71"/>
      <c r="R115" s="71"/>
      <c r="S115" s="437"/>
      <c r="T115" s="71"/>
      <c r="U115" s="71"/>
      <c r="V115" s="71"/>
      <c r="W115" s="71"/>
      <c r="X115" s="71"/>
      <c r="Y115" s="71"/>
      <c r="Z115" s="71"/>
      <c r="AA115" s="71"/>
      <c r="AB115" s="71"/>
      <c r="AC115" s="437"/>
      <c r="AD115" s="71"/>
      <c r="AE115" s="71"/>
      <c r="AF115" s="71"/>
      <c r="AG115" s="71"/>
      <c r="AH115" s="71"/>
      <c r="AI115" s="71"/>
      <c r="AJ115" s="71"/>
      <c r="AK115" s="71"/>
      <c r="AL115" s="71"/>
      <c r="AM115" s="437"/>
    </row>
    <row r="116" spans="1:39">
      <c r="K116" s="435">
        <v>2022</v>
      </c>
      <c r="L116">
        <v>2023</v>
      </c>
      <c r="M116">
        <v>2024</v>
      </c>
      <c r="N116">
        <v>2025</v>
      </c>
      <c r="O116">
        <v>2026</v>
      </c>
      <c r="P116">
        <v>2027</v>
      </c>
      <c r="Q116">
        <v>2028</v>
      </c>
      <c r="R116">
        <v>2029</v>
      </c>
      <c r="S116" s="435">
        <v>2030</v>
      </c>
      <c r="T116">
        <v>2031</v>
      </c>
      <c r="U116">
        <v>2032</v>
      </c>
      <c r="V116">
        <v>2033</v>
      </c>
      <c r="W116">
        <v>2034</v>
      </c>
      <c r="X116">
        <v>2035</v>
      </c>
      <c r="Y116">
        <v>2036</v>
      </c>
      <c r="Z116">
        <v>2037</v>
      </c>
      <c r="AA116">
        <v>2038</v>
      </c>
      <c r="AB116">
        <v>2039</v>
      </c>
      <c r="AC116" s="435">
        <v>2040</v>
      </c>
      <c r="AD116">
        <v>2041</v>
      </c>
      <c r="AE116">
        <v>2042</v>
      </c>
      <c r="AF116">
        <v>2043</v>
      </c>
      <c r="AG116">
        <v>2044</v>
      </c>
      <c r="AH116">
        <v>2045</v>
      </c>
      <c r="AI116">
        <v>2046</v>
      </c>
      <c r="AJ116">
        <v>2047</v>
      </c>
      <c r="AK116">
        <v>2048</v>
      </c>
      <c r="AL116">
        <v>2049</v>
      </c>
      <c r="AM116" s="435">
        <v>2050</v>
      </c>
    </row>
    <row r="117" spans="1:39">
      <c r="B117" t="s">
        <v>282</v>
      </c>
      <c r="C117" s="214">
        <f>NPV(DISCOUNT,K117:AM117)</f>
        <v>55555296.778211884</v>
      </c>
      <c r="J117" t="s">
        <v>97</v>
      </c>
      <c r="K117" s="436">
        <v>0</v>
      </c>
      <c r="L117" s="201">
        <v>0</v>
      </c>
      <c r="M117" s="201">
        <v>0</v>
      </c>
      <c r="N117" s="201">
        <v>0</v>
      </c>
      <c r="O117" s="201">
        <v>0</v>
      </c>
      <c r="P117" s="201">
        <v>0</v>
      </c>
      <c r="Q117" s="201">
        <v>0</v>
      </c>
      <c r="R117" s="201">
        <v>0</v>
      </c>
      <c r="S117" s="436">
        <f>SUM(S48:S50)*'Assumptions - rail distance'!$D$76</f>
        <v>2672629.2772161919</v>
      </c>
      <c r="T117" s="201">
        <f t="shared" ref="T117:T118" si="338">S117*(1+_xlfn.RRI(10,$S117,$AC117))</f>
        <v>3167676.2094889199</v>
      </c>
      <c r="U117" s="201">
        <f t="shared" ref="U117:U118" si="339">T117*(1+_xlfn.RRI(10,$S117,$AC117))</f>
        <v>3754419.9091516635</v>
      </c>
      <c r="V117" s="201">
        <f t="shared" ref="V117:V118" si="340">U117*(1+_xlfn.RRI(10,$S117,$AC117))</f>
        <v>4449845.2247139905</v>
      </c>
      <c r="W117" s="201">
        <f t="shared" ref="W117:W118" si="341">V117*(1+_xlfn.RRI(10,$S117,$AC117))</f>
        <v>5274083.0815549623</v>
      </c>
      <c r="X117" s="201">
        <f t="shared" ref="X117:X118" si="342">W117*(1+_xlfn.RRI(10,$S117,$AC117))</f>
        <v>6250993.2248108983</v>
      </c>
      <c r="Y117" s="201">
        <f t="shared" ref="Y117:Y118" si="343">X117*(1+_xlfn.RRI(10,$S117,$AC117))</f>
        <v>7408854.9028149303</v>
      </c>
      <c r="Z117" s="201">
        <f t="shared" ref="Z117:Z118" si="344">Y117*(1+_xlfn.RRI(10,$S117,$AC117))</f>
        <v>8781185.4847475644</v>
      </c>
      <c r="AA117" s="201">
        <f t="shared" ref="AA117:AA118" si="345">Z117*(1+_xlfn.RRI(10,$S117,$AC117))</f>
        <v>10407710.709551666</v>
      </c>
      <c r="AB117" s="201">
        <f t="shared" ref="AB117:AB118" si="346">AA117*(1+_xlfn.RRI(10,$S117,$AC117))</f>
        <v>12335514.652533315</v>
      </c>
      <c r="AC117" s="436">
        <f>SUM(AC48:AC50)*'Assumptions - rail distance'!$D$76</f>
        <v>14620402.698473811</v>
      </c>
      <c r="AD117" s="201">
        <f t="shared" ref="AD117:AD118" si="347">AC117*(1+_xlfn.RRI(10,$AC117,$AM117))</f>
        <v>15545343.129028471</v>
      </c>
      <c r="AE117" s="201">
        <f t="shared" ref="AE117:AE118" si="348">AD117*(1+_xlfn.RRI(10,$AC117,$AM117))</f>
        <v>16528798.692012688</v>
      </c>
      <c r="AF117" s="201">
        <f t="shared" ref="AF117:AF118" si="349">AE117*(1+_xlfn.RRI(10,$AC117,$AM117))</f>
        <v>17574471.269850604</v>
      </c>
      <c r="AG117" s="201">
        <f t="shared" ref="AG117:AG118" si="350">AF117*(1+_xlfn.RRI(10,$AC117,$AM117))</f>
        <v>18686296.93965948</v>
      </c>
      <c r="AH117" s="201">
        <f t="shared" ref="AH117:AH118" si="351">AG117*(1+_xlfn.RRI(10,$AC117,$AM117))</f>
        <v>19868460.789267063</v>
      </c>
      <c r="AI117" s="201">
        <f t="shared" ref="AI117:AI118" si="352">AH117*(1+_xlfn.RRI(10,$AC117,$AM117))</f>
        <v>21125412.670544684</v>
      </c>
      <c r="AJ117" s="201">
        <f t="shared" ref="AJ117:AJ118" si="353">AI117*(1+_xlfn.RRI(10,$AC117,$AM117))</f>
        <v>22461883.949354138</v>
      </c>
      <c r="AK117" s="201">
        <f t="shared" ref="AK117:AK118" si="354">AJ117*(1+_xlfn.RRI(10,$AC117,$AM117))</f>
        <v>23882905.315157775</v>
      </c>
      <c r="AL117" s="201">
        <f t="shared" ref="AL117:AL118" si="355">AK117*(1+_xlfn.RRI(10,$AC117,$AM117))</f>
        <v>25393825.71733002</v>
      </c>
      <c r="AM117" s="436">
        <f>SUM(AM48:AM50)*'Assumptions - rail distance'!$D$76</f>
        <v>27000332.499449559</v>
      </c>
    </row>
    <row r="118" spans="1:39">
      <c r="B118" t="s">
        <v>282</v>
      </c>
      <c r="C118" s="214">
        <f>NPV(DISCOUNT,K118:AM118)</f>
        <v>50963020.589854263</v>
      </c>
      <c r="J118" t="s">
        <v>98</v>
      </c>
      <c r="K118" s="436">
        <v>0</v>
      </c>
      <c r="L118" s="201">
        <v>0</v>
      </c>
      <c r="M118" s="201">
        <v>0</v>
      </c>
      <c r="N118" s="201">
        <v>0</v>
      </c>
      <c r="O118" s="201">
        <v>0</v>
      </c>
      <c r="P118" s="201">
        <v>0</v>
      </c>
      <c r="Q118" s="201">
        <v>0</v>
      </c>
      <c r="R118" s="201">
        <v>0</v>
      </c>
      <c r="S118" s="436">
        <f>SUM(S53:S55)*'Assumptions - rail distance'!$D$76</f>
        <v>2672629.2772161919</v>
      </c>
      <c r="T118" s="201">
        <f t="shared" si="338"/>
        <v>3094607.5649817097</v>
      </c>
      <c r="U118" s="201">
        <f t="shared" si="339"/>
        <v>3583211.5074399691</v>
      </c>
      <c r="V118" s="201">
        <f t="shared" si="340"/>
        <v>4148960.5507139973</v>
      </c>
      <c r="W118" s="201">
        <f t="shared" si="341"/>
        <v>4804035.0438814797</v>
      </c>
      <c r="X118" s="201">
        <f t="shared" si="342"/>
        <v>5562538.4769854452</v>
      </c>
      <c r="Y118" s="201">
        <f t="shared" si="343"/>
        <v>6440801.1234954931</v>
      </c>
      <c r="Z118" s="201">
        <f t="shared" si="344"/>
        <v>7457731.624519485</v>
      </c>
      <c r="AA118" s="201">
        <f t="shared" si="345"/>
        <v>8635224.0842321906</v>
      </c>
      <c r="AB118" s="201">
        <f t="shared" si="346"/>
        <v>9998629.4411215372</v>
      </c>
      <c r="AC118" s="436">
        <f>SUM(AC53:AC55)*'Assumptions - rail distance'!$D$76</f>
        <v>11577301.263485575</v>
      </c>
      <c r="AD118" s="201">
        <f t="shared" si="347"/>
        <v>12727914.649913274</v>
      </c>
      <c r="AE118" s="201">
        <f t="shared" si="348"/>
        <v>13992882.07575793</v>
      </c>
      <c r="AF118" s="201">
        <f t="shared" si="349"/>
        <v>15383568.64982605</v>
      </c>
      <c r="AG118" s="201">
        <f t="shared" si="350"/>
        <v>16912469.005502746</v>
      </c>
      <c r="AH118" s="201">
        <f t="shared" si="351"/>
        <v>18593319.558873963</v>
      </c>
      <c r="AI118" s="201">
        <f t="shared" si="352"/>
        <v>20441221.92365421</v>
      </c>
      <c r="AJ118" s="201">
        <f t="shared" si="353"/>
        <v>22472778.59174205</v>
      </c>
      <c r="AK118" s="201">
        <f t="shared" si="354"/>
        <v>24706242.098426275</v>
      </c>
      <c r="AL118" s="201">
        <f t="shared" si="355"/>
        <v>27161679.012418631</v>
      </c>
      <c r="AM118" s="436">
        <f>SUM(AM53:AM55)*'Assumptions - rail distance'!$D$76</f>
        <v>29861150.224082671</v>
      </c>
    </row>
    <row r="119" spans="1:39">
      <c r="K119" s="436"/>
      <c r="L119" s="201"/>
      <c r="M119" s="201"/>
      <c r="N119" s="201"/>
      <c r="O119" s="201"/>
      <c r="P119" s="201"/>
      <c r="Q119" s="201"/>
      <c r="R119" s="201"/>
      <c r="S119" s="436"/>
      <c r="T119" s="201"/>
      <c r="U119" s="201"/>
      <c r="V119" s="201"/>
      <c r="W119" s="201"/>
      <c r="X119" s="201"/>
      <c r="Y119" s="201"/>
      <c r="Z119" s="201"/>
      <c r="AA119" s="201"/>
      <c r="AB119" s="201"/>
      <c r="AC119" s="436"/>
      <c r="AD119" s="201"/>
      <c r="AE119" s="201"/>
      <c r="AF119" s="201"/>
      <c r="AG119" s="201"/>
      <c r="AH119" s="201"/>
      <c r="AI119" s="201"/>
      <c r="AJ119" s="201"/>
      <c r="AK119" s="201"/>
      <c r="AL119" s="201"/>
      <c r="AM119" s="436"/>
    </row>
    <row r="120" spans="1:39">
      <c r="C120" s="214"/>
      <c r="K120" s="436"/>
      <c r="L120" s="201"/>
      <c r="M120" s="201"/>
      <c r="N120" s="201"/>
      <c r="O120" s="201"/>
      <c r="P120" s="201"/>
      <c r="Q120" s="201"/>
      <c r="R120" s="201"/>
      <c r="S120" s="436"/>
      <c r="T120" s="201"/>
      <c r="U120" s="201"/>
      <c r="V120" s="201"/>
      <c r="W120" s="201"/>
      <c r="X120" s="201"/>
      <c r="Y120" s="201"/>
      <c r="Z120" s="201"/>
      <c r="AA120" s="201"/>
      <c r="AB120" s="201"/>
      <c r="AC120" s="436"/>
      <c r="AD120" s="201"/>
      <c r="AE120" s="201"/>
      <c r="AF120" s="201"/>
      <c r="AG120" s="201"/>
      <c r="AH120" s="201"/>
      <c r="AI120" s="201"/>
      <c r="AJ120" s="201"/>
      <c r="AK120" s="201"/>
      <c r="AL120" s="201"/>
      <c r="AM120" s="436"/>
    </row>
    <row r="121" spans="1:39" s="67" customFormat="1" ht="23.5">
      <c r="A121" s="360" t="s">
        <v>497</v>
      </c>
      <c r="B121" s="360"/>
      <c r="K121" s="255"/>
      <c r="L121" s="255"/>
      <c r="M121" s="255"/>
      <c r="N121" s="255"/>
      <c r="O121" s="255"/>
      <c r="P121" s="255"/>
      <c r="Q121" s="255"/>
      <c r="R121" s="255"/>
      <c r="S121" s="255"/>
      <c r="T121" s="255"/>
      <c r="U121" s="255"/>
      <c r="V121" s="255"/>
      <c r="W121" s="255"/>
      <c r="X121" s="255"/>
      <c r="Y121" s="255"/>
      <c r="Z121" s="255"/>
      <c r="AA121" s="255"/>
      <c r="AB121" s="255"/>
      <c r="AC121" s="255"/>
      <c r="AD121" s="255"/>
      <c r="AE121" s="255"/>
      <c r="AF121" s="255"/>
      <c r="AG121" s="255"/>
      <c r="AH121" s="255"/>
      <c r="AI121" s="255"/>
      <c r="AJ121" s="255"/>
      <c r="AK121" s="255"/>
      <c r="AL121" s="255"/>
      <c r="AM121" s="255"/>
    </row>
    <row r="122" spans="1:39">
      <c r="C122" s="214"/>
      <c r="K122" s="436"/>
      <c r="L122" s="201"/>
      <c r="M122" s="201"/>
      <c r="N122" s="201"/>
      <c r="O122" s="201"/>
      <c r="P122" s="201"/>
      <c r="Q122" s="201"/>
      <c r="R122" s="201"/>
      <c r="S122" s="436"/>
      <c r="T122" s="201"/>
      <c r="U122" s="201"/>
      <c r="V122" s="201"/>
      <c r="W122" s="201"/>
      <c r="X122" s="201"/>
      <c r="Y122" s="201"/>
      <c r="Z122" s="201"/>
      <c r="AA122" s="201"/>
      <c r="AB122" s="201"/>
      <c r="AC122" s="436"/>
      <c r="AD122" s="201"/>
      <c r="AE122" s="201"/>
      <c r="AF122" s="201"/>
      <c r="AG122" s="201"/>
      <c r="AH122" s="201"/>
      <c r="AI122" s="201"/>
      <c r="AJ122" s="201"/>
      <c r="AK122" s="201"/>
      <c r="AL122" s="201"/>
      <c r="AM122" s="436"/>
    </row>
    <row r="123" spans="1:39">
      <c r="C123" s="214"/>
      <c r="K123" s="436"/>
      <c r="L123" s="201"/>
      <c r="M123" s="201"/>
      <c r="N123" s="201"/>
      <c r="O123" s="201"/>
      <c r="P123" s="201"/>
      <c r="Q123" s="201"/>
      <c r="R123" s="201"/>
      <c r="S123" s="436"/>
      <c r="T123" s="201"/>
      <c r="U123" s="201"/>
      <c r="V123" s="201"/>
      <c r="W123" s="201"/>
      <c r="X123" s="201"/>
      <c r="Y123" s="201"/>
      <c r="Z123" s="201"/>
      <c r="AA123" s="201"/>
      <c r="AB123" s="201"/>
      <c r="AC123" s="436"/>
      <c r="AD123" s="201"/>
      <c r="AE123" s="201"/>
      <c r="AF123" s="201"/>
      <c r="AG123" s="201"/>
      <c r="AH123" s="201"/>
      <c r="AI123" s="201"/>
      <c r="AJ123" s="201"/>
      <c r="AK123" s="201"/>
      <c r="AL123" s="201"/>
      <c r="AM123" s="436"/>
    </row>
    <row r="124" spans="1:39">
      <c r="B124" s="71" t="s">
        <v>441</v>
      </c>
      <c r="C124" s="71"/>
      <c r="D124" s="71"/>
      <c r="E124" s="71"/>
      <c r="F124" s="71" t="s">
        <v>440</v>
      </c>
      <c r="G124" s="71"/>
      <c r="H124" s="71" t="s">
        <v>469</v>
      </c>
      <c r="I124" s="71"/>
      <c r="J124" s="71"/>
      <c r="K124" s="439"/>
      <c r="L124" s="202"/>
      <c r="M124" s="202"/>
      <c r="N124" s="202"/>
      <c r="O124" s="202"/>
      <c r="P124" s="202"/>
      <c r="Q124" s="202"/>
      <c r="R124" s="202"/>
      <c r="S124" s="439"/>
      <c r="T124" s="202"/>
      <c r="U124" s="202"/>
      <c r="V124" s="202"/>
      <c r="W124" s="202"/>
      <c r="X124" s="202"/>
      <c r="Y124" s="202"/>
      <c r="Z124" s="202"/>
      <c r="AA124" s="202"/>
      <c r="AB124" s="202"/>
      <c r="AC124" s="439"/>
      <c r="AD124" s="202"/>
      <c r="AE124" s="202"/>
      <c r="AF124" s="202"/>
      <c r="AG124" s="202"/>
      <c r="AH124" s="202"/>
      <c r="AI124" s="202"/>
      <c r="AJ124" s="202"/>
      <c r="AK124" s="202"/>
      <c r="AL124" s="202"/>
      <c r="AM124" s="439"/>
    </row>
    <row r="125" spans="1:39">
      <c r="K125" s="435">
        <v>2022</v>
      </c>
      <c r="L125">
        <v>2023</v>
      </c>
      <c r="M125">
        <v>2024</v>
      </c>
      <c r="N125">
        <v>2025</v>
      </c>
      <c r="O125">
        <v>2026</v>
      </c>
      <c r="P125">
        <v>2027</v>
      </c>
      <c r="Q125">
        <v>2028</v>
      </c>
      <c r="R125">
        <v>2029</v>
      </c>
      <c r="S125" s="435">
        <v>2030</v>
      </c>
      <c r="T125">
        <v>2031</v>
      </c>
      <c r="U125">
        <v>2032</v>
      </c>
      <c r="V125">
        <v>2033</v>
      </c>
      <c r="W125">
        <v>2034</v>
      </c>
      <c r="X125">
        <v>2035</v>
      </c>
      <c r="Y125">
        <v>2036</v>
      </c>
      <c r="Z125">
        <v>2037</v>
      </c>
      <c r="AA125">
        <v>2038</v>
      </c>
      <c r="AB125">
        <v>2039</v>
      </c>
      <c r="AC125" s="435">
        <v>2040</v>
      </c>
      <c r="AD125">
        <v>2041</v>
      </c>
      <c r="AE125">
        <v>2042</v>
      </c>
      <c r="AF125">
        <v>2043</v>
      </c>
      <c r="AG125">
        <v>2044</v>
      </c>
      <c r="AH125">
        <v>2045</v>
      </c>
      <c r="AI125">
        <v>2046</v>
      </c>
      <c r="AJ125">
        <v>2047</v>
      </c>
      <c r="AK125">
        <v>2048</v>
      </c>
      <c r="AL125">
        <v>2049</v>
      </c>
      <c r="AM125" s="435">
        <v>2050</v>
      </c>
    </row>
    <row r="126" spans="1:39">
      <c r="B126" t="s">
        <v>282</v>
      </c>
      <c r="C126" s="214">
        <f>NPV(DISCOUNT,K126:AM126)</f>
        <v>15813942.163843974</v>
      </c>
      <c r="E126" s="269"/>
      <c r="J126" t="s">
        <v>97</v>
      </c>
      <c r="K126" s="436">
        <f>K19*'Assumptions - freight'!$M$53+K20*'Assumptions - freight'!$N$53+K21*'Assumptions - freight'!$O$53</f>
        <v>247389.70997420099</v>
      </c>
      <c r="L126" s="201">
        <f>K126*(1+_xlfn.RRI(8,$K126,$S126))</f>
        <v>257821.59329148126</v>
      </c>
      <c r="M126" s="201">
        <f t="shared" ref="M126:R126" si="356">L126*(1+_xlfn.RRI(8,$K126,$S126))</f>
        <v>268693.36632590741</v>
      </c>
      <c r="N126" s="201">
        <f t="shared" si="356"/>
        <v>280023.57826532645</v>
      </c>
      <c r="O126" s="201">
        <f t="shared" si="356"/>
        <v>291831.56047629158</v>
      </c>
      <c r="P126" s="201">
        <f t="shared" si="356"/>
        <v>304137.4594868283</v>
      </c>
      <c r="Q126" s="201">
        <f t="shared" si="356"/>
        <v>316962.27136001218</v>
      </c>
      <c r="R126" s="201">
        <f t="shared" si="356"/>
        <v>330327.87751700467</v>
      </c>
      <c r="S126" s="436">
        <f>S19*'Assumptions - freight'!$M$53+'Annualised costs'!S20*'Assumptions - freight'!$N$53+'Annualised costs'!S21*'Assumptions - freight'!$O$53</f>
        <v>344257.08207066887</v>
      </c>
      <c r="T126" s="201">
        <f t="shared" ref="T126:AB126" si="357">S126*(1+_xlfn.RRI(10,$S126,$AC126))</f>
        <v>447633.40703738917</v>
      </c>
      <c r="U126" s="201">
        <f t="shared" si="357"/>
        <v>582052.41818312963</v>
      </c>
      <c r="V126" s="201">
        <f t="shared" si="357"/>
        <v>756835.86655213905</v>
      </c>
      <c r="W126" s="201">
        <f t="shared" si="357"/>
        <v>984104.71463672956</v>
      </c>
      <c r="X126" s="201">
        <f t="shared" si="357"/>
        <v>1279619.7064261632</v>
      </c>
      <c r="Y126" s="201">
        <f t="shared" si="357"/>
        <v>1663874.3506869758</v>
      </c>
      <c r="Z126" s="201">
        <f t="shared" si="357"/>
        <v>2163516.1141789998</v>
      </c>
      <c r="AA126" s="201">
        <f t="shared" si="357"/>
        <v>2813194.3823640305</v>
      </c>
      <c r="AB126" s="201">
        <f t="shared" si="357"/>
        <v>3657963.3408312877</v>
      </c>
      <c r="AC126" s="436">
        <f>AC19*'Assumptions - freight'!$M$53+'Annualised costs'!AC20*'Assumptions - freight'!$N$53+'Annualised costs'!AC21*'Assumptions - freight'!$O$53</f>
        <v>4756406.4135594135</v>
      </c>
      <c r="AD126" s="201">
        <f t="shared" ref="AD126:AL126" si="358">AC126*(1+_xlfn.RRI(10,$AC126,$AM126))</f>
        <v>4894516.8203523709</v>
      </c>
      <c r="AE126" s="201">
        <f t="shared" si="358"/>
        <v>5036637.4993563276</v>
      </c>
      <c r="AF126" s="201">
        <f t="shared" si="358"/>
        <v>5182884.8956935573</v>
      </c>
      <c r="AG126" s="201">
        <f t="shared" si="358"/>
        <v>5333378.8356699022</v>
      </c>
      <c r="AH126" s="201">
        <f t="shared" si="358"/>
        <v>5488242.6249532271</v>
      </c>
      <c r="AI126" s="201">
        <f t="shared" si="358"/>
        <v>5647603.1496026563</v>
      </c>
      <c r="AJ126" s="201">
        <f t="shared" si="358"/>
        <v>5811590.9800313665</v>
      </c>
      <c r="AK126" s="201">
        <f t="shared" si="358"/>
        <v>5980340.4779881164</v>
      </c>
      <c r="AL126" s="201">
        <f t="shared" si="358"/>
        <v>6153989.9066451686</v>
      </c>
      <c r="AM126" s="436">
        <f>AM19*'Assumptions - freight'!$M$53+'Annualised costs'!AM20*'Assumptions - freight'!$N$53+'Annualised costs'!AM21*'Assumptions - freight'!$O$53</f>
        <v>6332681.5438828114</v>
      </c>
    </row>
    <row r="127" spans="1:39">
      <c r="B127" t="s">
        <v>282</v>
      </c>
      <c r="C127" s="214">
        <f>NPV(DISCOUNT,K127:AM127)</f>
        <v>11352450.049303304</v>
      </c>
      <c r="E127" s="269"/>
      <c r="J127" t="s">
        <v>98</v>
      </c>
      <c r="K127" s="436">
        <f>K25*'Assumptions - freight'!$M$53+'Annualised costs'!K26*'Assumptions - freight'!$N$53+'Annualised costs'!K27*'Assumptions - freight'!$O$53</f>
        <v>185214.94985687302</v>
      </c>
      <c r="L127" s="201">
        <f t="shared" ref="L127:R127" si="359">K127*(1+_xlfn.RRI(8,$K127,$S127))</f>
        <v>192962.13589814201</v>
      </c>
      <c r="M127" s="201">
        <f t="shared" si="359"/>
        <v>201033.37186952957</v>
      </c>
      <c r="N127" s="201">
        <f t="shared" si="359"/>
        <v>209442.21215796412</v>
      </c>
      <c r="O127" s="201">
        <f t="shared" si="359"/>
        <v>218202.77810437692</v>
      </c>
      <c r="P127" s="201">
        <f t="shared" si="359"/>
        <v>227329.78171830045</v>
      </c>
      <c r="Q127" s="201">
        <f t="shared" si="359"/>
        <v>236838.55038440277</v>
      </c>
      <c r="R127" s="201">
        <f t="shared" si="359"/>
        <v>246745.05260244897</v>
      </c>
      <c r="S127" s="436">
        <f>S25*'Assumptions - freight'!$M$53+'Annualised costs'!S26*'Assumptions - freight'!$N$53+'Annualised costs'!S27*'Assumptions - freight'!$O$53</f>
        <v>257065.92480391575</v>
      </c>
      <c r="T127" s="201">
        <f t="shared" ref="T127:AB127" si="360">S127*(1+_xlfn.RRI(10,$S127,$AC127))</f>
        <v>332671.60072130564</v>
      </c>
      <c r="U127" s="201">
        <f t="shared" si="360"/>
        <v>430513.66691595846</v>
      </c>
      <c r="V127" s="201">
        <f t="shared" si="360"/>
        <v>557132.06958322355</v>
      </c>
      <c r="W127" s="201">
        <f t="shared" si="360"/>
        <v>720990.21892068989</v>
      </c>
      <c r="X127" s="201">
        <f t="shared" si="360"/>
        <v>933040.6992513889</v>
      </c>
      <c r="Y127" s="201">
        <f t="shared" si="360"/>
        <v>1207457.3601882446</v>
      </c>
      <c r="Z127" s="201">
        <f t="shared" si="360"/>
        <v>1562582.7231786684</v>
      </c>
      <c r="AA127" s="201">
        <f t="shared" si="360"/>
        <v>2022154.0298498021</v>
      </c>
      <c r="AB127" s="201">
        <f t="shared" si="360"/>
        <v>2616889.8835125794</v>
      </c>
      <c r="AC127" s="436">
        <f>AC25*'Assumptions - freight'!$M$53+'Annualised costs'!AC26*'Assumptions - freight'!$N$53+'Annualised costs'!AC27*'Assumptions - freight'!$O$53</f>
        <v>3386543.5379020716</v>
      </c>
      <c r="AD127" s="201">
        <f t="shared" ref="AD127:AL127" si="361">AC127*(1+_xlfn.RRI(10,$AC127,$AM127))</f>
        <v>3481638.5411760765</v>
      </c>
      <c r="AE127" s="201">
        <f t="shared" si="361"/>
        <v>3579403.8363115247</v>
      </c>
      <c r="AF127" s="201">
        <f t="shared" si="361"/>
        <v>3679914.4057825711</v>
      </c>
      <c r="AG127" s="201">
        <f t="shared" si="361"/>
        <v>3783247.3375903033</v>
      </c>
      <c r="AH127" s="201">
        <f t="shared" si="361"/>
        <v>3889481.8843864719</v>
      </c>
      <c r="AI127" s="201">
        <f t="shared" si="361"/>
        <v>3998699.5242574317</v>
      </c>
      <c r="AJ127" s="201">
        <f t="shared" si="361"/>
        <v>4110984.0232149106</v>
      </c>
      <c r="AK127" s="201">
        <f t="shared" si="361"/>
        <v>4226421.4994415361</v>
      </c>
      <c r="AL127" s="201">
        <f t="shared" si="361"/>
        <v>4345100.4893403929</v>
      </c>
      <c r="AM127" s="436">
        <f>AM25*'Assumptions - freight'!$M$53+'Annualised costs'!AM26*'Assumptions - freight'!$N$53+'Annualised costs'!AM27*'Assumptions - freight'!$O$53</f>
        <v>4467112.0154392617</v>
      </c>
    </row>
    <row r="129" spans="2:39">
      <c r="B129" s="71" t="s">
        <v>275</v>
      </c>
      <c r="C129" s="71"/>
      <c r="D129" s="71"/>
      <c r="E129" s="71"/>
      <c r="F129" s="71" t="s">
        <v>440</v>
      </c>
      <c r="G129" s="71"/>
      <c r="H129" s="71" t="s">
        <v>470</v>
      </c>
      <c r="I129" s="71"/>
      <c r="J129" s="71"/>
      <c r="K129" s="437"/>
      <c r="L129" s="71"/>
      <c r="M129" s="71"/>
      <c r="N129" s="71"/>
      <c r="O129" s="71"/>
      <c r="P129" s="71"/>
      <c r="Q129" s="71"/>
      <c r="R129" s="71"/>
      <c r="S129" s="437"/>
      <c r="T129" s="71"/>
      <c r="U129" s="71"/>
      <c r="V129" s="71"/>
      <c r="W129" s="71"/>
      <c r="X129" s="71"/>
      <c r="Y129" s="71"/>
      <c r="Z129" s="71"/>
      <c r="AA129" s="71"/>
      <c r="AB129" s="71"/>
      <c r="AC129" s="437"/>
      <c r="AD129" s="71"/>
      <c r="AE129" s="71"/>
      <c r="AF129" s="71"/>
      <c r="AG129" s="71"/>
      <c r="AH129" s="71"/>
      <c r="AI129" s="71"/>
      <c r="AJ129" s="71"/>
      <c r="AK129" s="71"/>
      <c r="AL129" s="71"/>
      <c r="AM129" s="437"/>
    </row>
    <row r="130" spans="2:39">
      <c r="K130" s="435">
        <v>2022</v>
      </c>
      <c r="L130">
        <v>2023</v>
      </c>
      <c r="M130">
        <v>2024</v>
      </c>
      <c r="N130">
        <v>2025</v>
      </c>
      <c r="O130">
        <v>2026</v>
      </c>
      <c r="P130">
        <v>2027</v>
      </c>
      <c r="Q130">
        <v>2028</v>
      </c>
      <c r="R130">
        <v>2029</v>
      </c>
      <c r="S130" s="435">
        <v>2030</v>
      </c>
      <c r="T130">
        <v>2031</v>
      </c>
      <c r="U130">
        <v>2032</v>
      </c>
      <c r="V130">
        <v>2033</v>
      </c>
      <c r="W130">
        <v>2034</v>
      </c>
      <c r="X130">
        <v>2035</v>
      </c>
      <c r="Y130">
        <v>2036</v>
      </c>
      <c r="Z130">
        <v>2037</v>
      </c>
      <c r="AA130">
        <v>2038</v>
      </c>
      <c r="AB130">
        <v>2039</v>
      </c>
      <c r="AC130" s="435">
        <v>2040</v>
      </c>
      <c r="AD130">
        <v>2041</v>
      </c>
      <c r="AE130">
        <v>2042</v>
      </c>
      <c r="AF130">
        <v>2043</v>
      </c>
      <c r="AG130">
        <v>2044</v>
      </c>
      <c r="AH130">
        <v>2045</v>
      </c>
      <c r="AI130">
        <v>2046</v>
      </c>
      <c r="AJ130">
        <v>2047</v>
      </c>
      <c r="AK130">
        <v>2048</v>
      </c>
      <c r="AL130">
        <v>2049</v>
      </c>
      <c r="AM130" s="435">
        <v>2050</v>
      </c>
    </row>
    <row r="131" spans="2:39">
      <c r="B131" t="s">
        <v>282</v>
      </c>
      <c r="C131" s="214">
        <f>NPV(DISCOUNT,K131:AM131)</f>
        <v>226307842.87200832</v>
      </c>
      <c r="J131" t="s">
        <v>97</v>
      </c>
      <c r="K131" s="436">
        <f>SUM($K$19:$K$21)*'Assumptions - freight'!$I$115</f>
        <v>3020139.4666673266</v>
      </c>
      <c r="L131" s="201">
        <f>K131*(1+_xlfn.RRI(8,$K131,$S131))</f>
        <v>3147021.2382630943</v>
      </c>
      <c r="M131" s="201">
        <f t="shared" ref="M131:R131" si="362">L131*(1+_xlfn.RRI(8,$K131,$S131))</f>
        <v>3279233.5530807767</v>
      </c>
      <c r="N131" s="201">
        <f t="shared" si="362"/>
        <v>3417000.3573238617</v>
      </c>
      <c r="O131" s="201">
        <f t="shared" si="362"/>
        <v>3560555.005599441</v>
      </c>
      <c r="P131" s="201">
        <f t="shared" si="362"/>
        <v>3710140.6561830402</v>
      </c>
      <c r="Q131" s="201">
        <f t="shared" si="362"/>
        <v>3866010.6828892748</v>
      </c>
      <c r="R131" s="201">
        <f t="shared" si="362"/>
        <v>4028429.1042459691</v>
      </c>
      <c r="S131" s="436">
        <f>SUM($S$19:$S$21)*'Assumptions - freight'!$I$115</f>
        <v>4197671.0306986915</v>
      </c>
      <c r="T131" s="201">
        <f t="shared" ref="T131:AB131" si="363">S131*(1+_xlfn.RRI(10,$S131,$AC131))</f>
        <v>5570285.2910734192</v>
      </c>
      <c r="U131" s="201">
        <f t="shared" si="363"/>
        <v>7391736.5122307697</v>
      </c>
      <c r="V131" s="201">
        <f t="shared" si="363"/>
        <v>9808791.7963204645</v>
      </c>
      <c r="W131" s="201">
        <f t="shared" si="363"/>
        <v>13016210.242933495</v>
      </c>
      <c r="X131" s="201">
        <f t="shared" si="363"/>
        <v>17272436.055967808</v>
      </c>
      <c r="Y131" s="201">
        <f t="shared" si="363"/>
        <v>22920423.206091344</v>
      </c>
      <c r="Z131" s="201">
        <f t="shared" si="363"/>
        <v>30415269.637939587</v>
      </c>
      <c r="AA131" s="201">
        <f t="shared" si="363"/>
        <v>40360887.703972131</v>
      </c>
      <c r="AB131" s="201">
        <f t="shared" si="363"/>
        <v>53558665.619082831</v>
      </c>
      <c r="AC131" s="436">
        <f>SUM($AC$19:$AC$21)*'Assumptions - freight'!$I$115</f>
        <v>71072040.93071568</v>
      </c>
      <c r="AD131" s="201">
        <f t="shared" ref="AD131:AL131" si="364">AC131*(1+_xlfn.RRI(10,$AC131,$AM131))</f>
        <v>73107932.660049349</v>
      </c>
      <c r="AE131" s="201">
        <f t="shared" si="364"/>
        <v>75202143.456618041</v>
      </c>
      <c r="AF131" s="201">
        <f t="shared" si="364"/>
        <v>77356343.897277176</v>
      </c>
      <c r="AG131" s="201">
        <f t="shared" si="364"/>
        <v>79572252.413334638</v>
      </c>
      <c r="AH131" s="201">
        <f t="shared" si="364"/>
        <v>81851636.661363825</v>
      </c>
      <c r="AI131" s="201">
        <f t="shared" si="364"/>
        <v>84196314.933284342</v>
      </c>
      <c r="AJ131" s="201">
        <f t="shared" si="364"/>
        <v>86608157.606835097</v>
      </c>
      <c r="AK131" s="201">
        <f t="shared" si="364"/>
        <v>89089088.637596846</v>
      </c>
      <c r="AL131" s="201">
        <f t="shared" si="364"/>
        <v>91641087.093754455</v>
      </c>
      <c r="AM131" s="436">
        <f>SUM($AM$19:$AM$21)*'Assumptions - freight'!$I$115</f>
        <v>94266188.734823093</v>
      </c>
    </row>
    <row r="132" spans="2:39">
      <c r="B132" t="s">
        <v>282</v>
      </c>
      <c r="C132" s="214">
        <f>NPV(DISCOUNT,K132:AM132)</f>
        <v>199121814.22834018</v>
      </c>
      <c r="J132" t="s">
        <v>98</v>
      </c>
      <c r="K132" s="436">
        <f>SUM($K$25:$K$27)*'Assumptions - freight'!$I$115</f>
        <v>2857374.6860086159</v>
      </c>
      <c r="L132" s="201">
        <f t="shared" ref="L132:R132" si="365">K132*(1+_xlfn.RRI(8,$K132,$S132))</f>
        <v>2977915.2558207163</v>
      </c>
      <c r="M132" s="201">
        <f t="shared" si="365"/>
        <v>3103540.923167198</v>
      </c>
      <c r="N132" s="201">
        <f t="shared" si="365"/>
        <v>3234466.2068360047</v>
      </c>
      <c r="O132" s="201">
        <f t="shared" si="365"/>
        <v>3370914.6752567189</v>
      </c>
      <c r="P132" s="201">
        <f t="shared" si="365"/>
        <v>3513119.3282667203</v>
      </c>
      <c r="Q132" s="201">
        <f t="shared" si="365"/>
        <v>3661322.9949824465</v>
      </c>
      <c r="R132" s="201">
        <f t="shared" si="365"/>
        <v>3815778.748455164</v>
      </c>
      <c r="S132" s="436">
        <f>SUM($S$25:$S$27)*'Assumptions - freight'!$I$115</f>
        <v>3976750.3378193136</v>
      </c>
      <c r="T132" s="201">
        <f t="shared" ref="T132:AB132" si="366">S132*(1+_xlfn.RRI(10,$S132,$AC132))</f>
        <v>5229900.2827375447</v>
      </c>
      <c r="U132" s="201">
        <f t="shared" si="366"/>
        <v>6877941.6970834741</v>
      </c>
      <c r="V132" s="201">
        <f t="shared" si="366"/>
        <v>9045312.4210845474</v>
      </c>
      <c r="W132" s="201">
        <f t="shared" si="366"/>
        <v>11895663.033857994</v>
      </c>
      <c r="X132" s="201">
        <f t="shared" si="366"/>
        <v>15644213.53597963</v>
      </c>
      <c r="Y132" s="201">
        <f t="shared" si="366"/>
        <v>20574003.858610805</v>
      </c>
      <c r="Z132" s="201">
        <f t="shared" si="366"/>
        <v>27057265.218262453</v>
      </c>
      <c r="AA132" s="201">
        <f t="shared" si="366"/>
        <v>35583525.993409999</v>
      </c>
      <c r="AB132" s="201">
        <f t="shared" si="366"/>
        <v>46796574.299351759</v>
      </c>
      <c r="AC132" s="436">
        <f>SUM($AC$25:$AC$27)*'Assumptions - freight'!$I$115</f>
        <v>61543068.175995834</v>
      </c>
      <c r="AD132" s="201">
        <f t="shared" ref="AD132:AL132" si="367">AC132*(1+_xlfn.RRI(10,$AC132,$AM132))</f>
        <v>63260357.338230014</v>
      </c>
      <c r="AE132" s="201">
        <f t="shared" si="367"/>
        <v>65025565.49693498</v>
      </c>
      <c r="AF132" s="201">
        <f t="shared" si="367"/>
        <v>66840029.777082615</v>
      </c>
      <c r="AG132" s="201">
        <f t="shared" si="367"/>
        <v>68705124.61459291</v>
      </c>
      <c r="AH132" s="201">
        <f t="shared" si="367"/>
        <v>70622262.797453418</v>
      </c>
      <c r="AI132" s="201">
        <f t="shared" si="367"/>
        <v>72592896.535890013</v>
      </c>
      <c r="AJ132" s="201">
        <f t="shared" si="367"/>
        <v>74618518.562399477</v>
      </c>
      <c r="AK132" s="201">
        <f t="shared" si="367"/>
        <v>76700663.262477309</v>
      </c>
      <c r="AL132" s="201">
        <f t="shared" si="367"/>
        <v>78840907.83689715</v>
      </c>
      <c r="AM132" s="436">
        <f>SUM($AM$25:$AM$27)*'Assumptions - freight'!$I$115</f>
        <v>81040873.49642235</v>
      </c>
    </row>
    <row r="133" spans="2:39">
      <c r="K133" s="436"/>
      <c r="L133" s="201"/>
      <c r="M133" s="201"/>
      <c r="N133" s="201"/>
      <c r="O133" s="201"/>
      <c r="P133" s="201"/>
      <c r="Q133" s="201"/>
      <c r="R133" s="201"/>
      <c r="S133" s="436"/>
      <c r="T133" s="201"/>
      <c r="U133" s="201"/>
      <c r="V133" s="201"/>
      <c r="W133" s="201"/>
      <c r="X133" s="201"/>
      <c r="Y133" s="201"/>
      <c r="Z133" s="201"/>
      <c r="AA133" s="201"/>
      <c r="AB133" s="201"/>
      <c r="AC133" s="436"/>
      <c r="AD133" s="201"/>
      <c r="AE133" s="201"/>
      <c r="AF133" s="201"/>
      <c r="AG133" s="201"/>
      <c r="AH133" s="201"/>
      <c r="AI133" s="201"/>
      <c r="AJ133" s="201"/>
      <c r="AK133" s="201"/>
      <c r="AL133" s="201"/>
      <c r="AM133" s="436"/>
    </row>
    <row r="134" spans="2:39">
      <c r="B134" s="71" t="s">
        <v>275</v>
      </c>
      <c r="C134" s="71"/>
      <c r="D134" s="71"/>
      <c r="E134" s="71"/>
      <c r="F134" s="71" t="s">
        <v>440</v>
      </c>
      <c r="G134" s="71"/>
      <c r="H134" s="71" t="s">
        <v>469</v>
      </c>
      <c r="I134" s="71"/>
      <c r="J134" s="71"/>
      <c r="K134" s="437"/>
      <c r="L134" s="71"/>
      <c r="M134" s="71"/>
      <c r="N134" s="71"/>
      <c r="O134" s="71"/>
      <c r="P134" s="71"/>
      <c r="Q134" s="71"/>
      <c r="R134" s="71"/>
      <c r="S134" s="437"/>
      <c r="T134" s="71"/>
      <c r="U134" s="71"/>
      <c r="V134" s="71"/>
      <c r="W134" s="71"/>
      <c r="X134" s="71"/>
      <c r="Y134" s="71"/>
      <c r="Z134" s="71"/>
      <c r="AA134" s="71"/>
      <c r="AB134" s="71"/>
      <c r="AC134" s="437"/>
      <c r="AD134" s="71"/>
      <c r="AE134" s="71"/>
      <c r="AF134" s="71"/>
      <c r="AG134" s="71"/>
      <c r="AH134" s="71"/>
      <c r="AI134" s="71"/>
      <c r="AJ134" s="71"/>
      <c r="AK134" s="71"/>
      <c r="AL134" s="71"/>
      <c r="AM134" s="437"/>
    </row>
    <row r="135" spans="2:39">
      <c r="K135" s="435">
        <v>2022</v>
      </c>
      <c r="L135">
        <v>2023</v>
      </c>
      <c r="M135">
        <v>2024</v>
      </c>
      <c r="N135">
        <v>2025</v>
      </c>
      <c r="O135">
        <v>2026</v>
      </c>
      <c r="P135">
        <v>2027</v>
      </c>
      <c r="Q135">
        <v>2028</v>
      </c>
      <c r="R135">
        <v>2029</v>
      </c>
      <c r="S135" s="435">
        <v>2030</v>
      </c>
      <c r="T135">
        <v>2031</v>
      </c>
      <c r="U135">
        <v>2032</v>
      </c>
      <c r="V135">
        <v>2033</v>
      </c>
      <c r="W135">
        <v>2034</v>
      </c>
      <c r="X135">
        <v>2035</v>
      </c>
      <c r="Y135">
        <v>2036</v>
      </c>
      <c r="Z135">
        <v>2037</v>
      </c>
      <c r="AA135">
        <v>2038</v>
      </c>
      <c r="AB135">
        <v>2039</v>
      </c>
      <c r="AC135" s="435">
        <v>2040</v>
      </c>
      <c r="AD135">
        <v>2041</v>
      </c>
      <c r="AE135">
        <v>2042</v>
      </c>
      <c r="AF135">
        <v>2043</v>
      </c>
      <c r="AG135">
        <v>2044</v>
      </c>
      <c r="AH135">
        <v>2045</v>
      </c>
      <c r="AI135">
        <v>2046</v>
      </c>
      <c r="AJ135">
        <v>2047</v>
      </c>
      <c r="AK135">
        <v>2048</v>
      </c>
      <c r="AL135">
        <v>2049</v>
      </c>
      <c r="AM135" s="435">
        <v>2050</v>
      </c>
    </row>
    <row r="136" spans="2:39">
      <c r="B136" t="s">
        <v>282</v>
      </c>
      <c r="C136" s="214">
        <f>NPV(DISCOUNT,K136:AM136)</f>
        <v>98615958.055619672</v>
      </c>
      <c r="J136" t="s">
        <v>97</v>
      </c>
      <c r="K136" s="436">
        <f>SUM($K$19:$K$21)*'Assumptions - freight'!$I$101</f>
        <v>1316056.6738972056</v>
      </c>
      <c r="L136" s="201">
        <f>K136*(1+_xlfn.RRI(8,$K136,$S136))</f>
        <v>1371346.7040919948</v>
      </c>
      <c r="M136" s="201">
        <f t="shared" ref="M136:R136" si="368">L136*(1+_xlfn.RRI(8,$K136,$S136))</f>
        <v>1428959.5730364923</v>
      </c>
      <c r="N136" s="201">
        <f t="shared" si="368"/>
        <v>1488992.8675802285</v>
      </c>
      <c r="O136" s="201">
        <f t="shared" si="368"/>
        <v>1551548.2743808683</v>
      </c>
      <c r="P136" s="201">
        <f t="shared" si="368"/>
        <v>1616731.7521449055</v>
      </c>
      <c r="Q136" s="201">
        <f t="shared" si="368"/>
        <v>1684653.711104515</v>
      </c>
      <c r="R136" s="201">
        <f t="shared" si="368"/>
        <v>1755429.2000345667</v>
      </c>
      <c r="S136" s="436">
        <f>SUM($S$19:$S$21)*'Assumptions - freight'!$I$101</f>
        <v>1829178.1011265775</v>
      </c>
      <c r="T136" s="201">
        <f t="shared" ref="T136:AB136" si="369">S136*(1+_xlfn.RRI(10,$S136,$AC136))</f>
        <v>2427308.8093239749</v>
      </c>
      <c r="U136" s="201">
        <f t="shared" si="369"/>
        <v>3221024.8155677342</v>
      </c>
      <c r="V136" s="201">
        <f t="shared" si="369"/>
        <v>4274281.3863031613</v>
      </c>
      <c r="W136" s="201">
        <f t="shared" si="369"/>
        <v>5671946.791902476</v>
      </c>
      <c r="X136" s="201">
        <f t="shared" si="369"/>
        <v>7526640.7385494029</v>
      </c>
      <c r="Y136" s="201">
        <f t="shared" si="369"/>
        <v>9987808.9279800765</v>
      </c>
      <c r="Z136" s="201">
        <f t="shared" si="369"/>
        <v>13253764.946015531</v>
      </c>
      <c r="AA136" s="201">
        <f t="shared" si="369"/>
        <v>17587669.779317234</v>
      </c>
      <c r="AB136" s="201">
        <f t="shared" si="369"/>
        <v>23338736.54212505</v>
      </c>
      <c r="AC136" s="436">
        <f>SUM($AC$19:$AC$21)*'Assumptions - freight'!$I$101</f>
        <v>30970369.026559509</v>
      </c>
      <c r="AD136" s="201">
        <f t="shared" ref="AD136:AL136" si="370">AC136*(1+_xlfn.RRI(10,$AC136,$AM136))</f>
        <v>31857529.678341694</v>
      </c>
      <c r="AE136" s="201">
        <f t="shared" si="370"/>
        <v>32770103.460377369</v>
      </c>
      <c r="AF136" s="201">
        <f t="shared" si="370"/>
        <v>33708818.343624197</v>
      </c>
      <c r="AG136" s="201">
        <f t="shared" si="370"/>
        <v>34674423.152107134</v>
      </c>
      <c r="AH136" s="201">
        <f t="shared" si="370"/>
        <v>35667688.160264254</v>
      </c>
      <c r="AI136" s="201">
        <f t="shared" si="370"/>
        <v>36689405.707403824</v>
      </c>
      <c r="AJ136" s="201">
        <f t="shared" si="370"/>
        <v>37740390.829762802</v>
      </c>
      <c r="AK136" s="201">
        <f t="shared" si="370"/>
        <v>38821481.910670929</v>
      </c>
      <c r="AL136" s="201">
        <f t="shared" si="370"/>
        <v>39933541.349339075</v>
      </c>
      <c r="AM136" s="436">
        <f>SUM($AM$19:$AM$21)*'Assumptions - freight'!$I$101</f>
        <v>41077456.248805374</v>
      </c>
    </row>
    <row r="137" spans="2:39">
      <c r="B137" t="s">
        <v>282</v>
      </c>
      <c r="C137" s="214">
        <f>NPV(DISCOUNT,K137:AM137)</f>
        <v>86769367.91362837</v>
      </c>
      <c r="J137" t="s">
        <v>98</v>
      </c>
      <c r="K137" s="436">
        <f>SUM($K$25:$K$27)*'Assumptions - freight'!$I$101</f>
        <v>1245130.2553574401</v>
      </c>
      <c r="L137" s="201">
        <f t="shared" ref="L137:R137" si="371">K137*(1+_xlfn.RRI(8,$K137,$S137))</f>
        <v>1297657.0419934366</v>
      </c>
      <c r="M137" s="201">
        <f t="shared" si="371"/>
        <v>1352399.7119094611</v>
      </c>
      <c r="N137" s="201">
        <f t="shared" si="371"/>
        <v>1409451.7438622615</v>
      </c>
      <c r="O137" s="201">
        <f t="shared" si="371"/>
        <v>1468910.5600825236</v>
      </c>
      <c r="P137" s="201">
        <f t="shared" si="371"/>
        <v>1530877.6926333804</v>
      </c>
      <c r="Q137" s="201">
        <f t="shared" si="371"/>
        <v>1595458.9567868856</v>
      </c>
      <c r="R137" s="201">
        <f t="shared" si="371"/>
        <v>1662764.6317145072</v>
      </c>
      <c r="S137" s="436">
        <f>SUM($S$25:$S$27)*'Assumptions - freight'!$I$101</f>
        <v>1732909.6488001917</v>
      </c>
      <c r="T137" s="201">
        <f t="shared" ref="T137:AB137" si="372">S137*(1+_xlfn.RRI(10,$S137,$AC137))</f>
        <v>2278982.5592090068</v>
      </c>
      <c r="U137" s="201">
        <f t="shared" si="372"/>
        <v>2997133.4678497636</v>
      </c>
      <c r="V137" s="201">
        <f t="shared" si="372"/>
        <v>3941587.436817822</v>
      </c>
      <c r="W137" s="201">
        <f t="shared" si="372"/>
        <v>5183656.8803945109</v>
      </c>
      <c r="X137" s="201">
        <f t="shared" si="372"/>
        <v>6817126.11590691</v>
      </c>
      <c r="Y137" s="201">
        <f t="shared" si="372"/>
        <v>8965332.6893509813</v>
      </c>
      <c r="Z137" s="201">
        <f t="shared" si="372"/>
        <v>11790480.161896255</v>
      </c>
      <c r="AA137" s="201">
        <f t="shared" si="372"/>
        <v>15505885.53319294</v>
      </c>
      <c r="AB137" s="201">
        <f t="shared" si="372"/>
        <v>20392086.061558116</v>
      </c>
      <c r="AC137" s="436">
        <f>SUM($AC$25:$AC$27)*'Assumptions - freight'!$I$101</f>
        <v>26818021.650670901</v>
      </c>
      <c r="AD137" s="201">
        <f t="shared" ref="AD137:AL137" si="373">AC137*(1+_xlfn.RRI(10,$AC137,$AM137))</f>
        <v>27566347.973979261</v>
      </c>
      <c r="AE137" s="201">
        <f t="shared" si="373"/>
        <v>28335555.490294721</v>
      </c>
      <c r="AF137" s="201">
        <f t="shared" si="373"/>
        <v>29126226.865504898</v>
      </c>
      <c r="AG137" s="201">
        <f t="shared" si="373"/>
        <v>29938961.024124805</v>
      </c>
      <c r="AH137" s="201">
        <f t="shared" si="373"/>
        <v>30774373.602975309</v>
      </c>
      <c r="AI137" s="201">
        <f t="shared" si="373"/>
        <v>31633097.417520974</v>
      </c>
      <c r="AJ137" s="201">
        <f t="shared" si="373"/>
        <v>32515782.941220537</v>
      </c>
      <c r="AK137" s="201">
        <f t="shared" si="373"/>
        <v>33423098.798253097</v>
      </c>
      <c r="AL137" s="201">
        <f t="shared" si="373"/>
        <v>34355732.26999329</v>
      </c>
      <c r="AM137" s="436">
        <f>SUM($AM$25:$AM$27)*'Assumptions - freight'!$I$101</f>
        <v>35314389.815619059</v>
      </c>
    </row>
    <row r="138" spans="2:39">
      <c r="K138" s="436"/>
      <c r="L138" s="201"/>
      <c r="M138" s="201"/>
      <c r="N138" s="201"/>
      <c r="O138" s="201"/>
      <c r="P138" s="201"/>
      <c r="Q138" s="201"/>
      <c r="R138" s="201"/>
      <c r="S138" s="436"/>
      <c r="T138" s="201"/>
      <c r="U138" s="201"/>
      <c r="V138" s="201"/>
      <c r="W138" s="201"/>
      <c r="X138" s="201"/>
      <c r="Y138" s="201"/>
      <c r="Z138" s="201"/>
      <c r="AA138" s="201"/>
      <c r="AB138" s="201"/>
      <c r="AC138" s="436"/>
      <c r="AD138" s="201"/>
      <c r="AE138" s="201"/>
      <c r="AF138" s="201"/>
      <c r="AG138" s="201"/>
      <c r="AH138" s="201"/>
      <c r="AI138" s="201"/>
      <c r="AJ138" s="201"/>
      <c r="AK138" s="201"/>
      <c r="AL138" s="201"/>
      <c r="AM138" s="436"/>
    </row>
    <row r="139" spans="2:39">
      <c r="B139" s="71" t="s">
        <v>233</v>
      </c>
      <c r="C139" s="71"/>
      <c r="D139" s="71"/>
      <c r="E139" s="71"/>
      <c r="F139" s="71" t="s">
        <v>440</v>
      </c>
      <c r="G139" s="71"/>
      <c r="H139" s="71" t="s">
        <v>470</v>
      </c>
      <c r="I139" s="71"/>
      <c r="J139" s="71"/>
      <c r="K139" s="437"/>
      <c r="L139" s="71"/>
      <c r="M139" s="71"/>
      <c r="N139" s="71"/>
      <c r="O139" s="71"/>
      <c r="P139" s="71"/>
      <c r="Q139" s="71"/>
      <c r="R139" s="71"/>
      <c r="S139" s="437"/>
      <c r="T139" s="71"/>
      <c r="U139" s="71"/>
      <c r="V139" s="71"/>
      <c r="W139" s="71"/>
      <c r="X139" s="71"/>
      <c r="Y139" s="71"/>
      <c r="Z139" s="71"/>
      <c r="AA139" s="71"/>
      <c r="AB139" s="71"/>
      <c r="AC139" s="437"/>
      <c r="AD139" s="71"/>
      <c r="AE139" s="71"/>
      <c r="AF139" s="71"/>
      <c r="AG139" s="71"/>
      <c r="AH139" s="71"/>
      <c r="AI139" s="71"/>
      <c r="AJ139" s="71"/>
      <c r="AK139" s="71"/>
      <c r="AL139" s="71"/>
      <c r="AM139" s="437"/>
    </row>
    <row r="140" spans="2:39">
      <c r="K140" s="435">
        <v>2022</v>
      </c>
      <c r="L140">
        <v>2023</v>
      </c>
      <c r="M140">
        <v>2024</v>
      </c>
      <c r="N140">
        <v>2025</v>
      </c>
      <c r="O140">
        <v>2026</v>
      </c>
      <c r="P140">
        <v>2027</v>
      </c>
      <c r="Q140">
        <v>2028</v>
      </c>
      <c r="R140">
        <v>2029</v>
      </c>
      <c r="S140" s="435">
        <v>2030</v>
      </c>
      <c r="T140">
        <v>2031</v>
      </c>
      <c r="U140">
        <v>2032</v>
      </c>
      <c r="V140">
        <v>2033</v>
      </c>
      <c r="W140">
        <v>2034</v>
      </c>
      <c r="X140">
        <v>2035</v>
      </c>
      <c r="Y140">
        <v>2036</v>
      </c>
      <c r="Z140">
        <v>2037</v>
      </c>
      <c r="AA140">
        <v>2038</v>
      </c>
      <c r="AB140">
        <v>2039</v>
      </c>
      <c r="AC140" s="435">
        <v>2040</v>
      </c>
      <c r="AD140">
        <v>2041</v>
      </c>
      <c r="AE140">
        <v>2042</v>
      </c>
      <c r="AF140">
        <v>2043</v>
      </c>
      <c r="AG140">
        <v>2044</v>
      </c>
      <c r="AH140">
        <v>2045</v>
      </c>
      <c r="AI140">
        <v>2046</v>
      </c>
      <c r="AJ140">
        <v>2047</v>
      </c>
      <c r="AK140">
        <v>2048</v>
      </c>
      <c r="AL140">
        <v>2049</v>
      </c>
      <c r="AM140" s="435">
        <v>2050</v>
      </c>
    </row>
    <row r="141" spans="2:39">
      <c r="B141" t="s">
        <v>282</v>
      </c>
      <c r="C141" s="214">
        <f>NPV(DISCOUNT,K141:AM141)</f>
        <v>79898270.840592101</v>
      </c>
      <c r="J141" t="s">
        <v>97</v>
      </c>
      <c r="K141" s="436">
        <f>SUM(K19:K21)*'Assumptions - freight'!$J$137</f>
        <v>1066264.0676603522</v>
      </c>
      <c r="L141" s="201">
        <f>K141*(1+_xlfn.RRI(8,$K141,$S141))</f>
        <v>1111059.837983815</v>
      </c>
      <c r="M141" s="201">
        <f t="shared" ref="M141:R141" si="374">L141*(1+_xlfn.RRI(8,$K141,$S141))</f>
        <v>1157737.563349874</v>
      </c>
      <c r="N141" s="201">
        <f t="shared" si="374"/>
        <v>1206376.3082495909</v>
      </c>
      <c r="O141" s="201">
        <f t="shared" si="374"/>
        <v>1257058.458822848</v>
      </c>
      <c r="P141" s="201">
        <f t="shared" si="374"/>
        <v>1309869.8624070976</v>
      </c>
      <c r="Q141" s="201">
        <f t="shared" si="374"/>
        <v>1364899.9729488185</v>
      </c>
      <c r="R141" s="201">
        <f t="shared" si="374"/>
        <v>1422242.0025239838</v>
      </c>
      <c r="S141" s="436">
        <f>SUM(S19:S21)*'Assumptions - freight'!$J$137</f>
        <v>1481993.0792241886</v>
      </c>
      <c r="T141" s="201">
        <f t="shared" ref="T141:AB141" si="375">S141*(1+_xlfn.RRI(10,$S141,$AC141))</f>
        <v>1966596.2840592247</v>
      </c>
      <c r="U141" s="201">
        <f t="shared" si="375"/>
        <v>2609661.9469371317</v>
      </c>
      <c r="V141" s="201">
        <f t="shared" si="375"/>
        <v>3463006.3793442035</v>
      </c>
      <c r="W141" s="201">
        <f t="shared" si="375"/>
        <v>4595389.5283079566</v>
      </c>
      <c r="X141" s="201">
        <f t="shared" si="375"/>
        <v>6098055.4476718893</v>
      </c>
      <c r="Y141" s="201">
        <f t="shared" si="375"/>
        <v>8092084.4715797063</v>
      </c>
      <c r="Z141" s="201">
        <f t="shared" si="375"/>
        <v>10738149.506361248</v>
      </c>
      <c r="AA141" s="201">
        <f t="shared" si="375"/>
        <v>14249462.573696582</v>
      </c>
      <c r="AB141" s="201">
        <f t="shared" si="375"/>
        <v>18908954.798859436</v>
      </c>
      <c r="AC141" s="436">
        <f>SUM(AC19:AC21)*'Assumptions - freight'!$J$137</f>
        <v>25092074.156208295</v>
      </c>
      <c r="AD141" s="201">
        <f t="shared" ref="AD141:AL141" si="376">AC141*(1+_xlfn.RRI(10,$AC141,$AM141))</f>
        <v>25810848.312366992</v>
      </c>
      <c r="AE141" s="201">
        <f t="shared" si="376"/>
        <v>26550212.089150328</v>
      </c>
      <c r="AF141" s="201">
        <f t="shared" si="376"/>
        <v>27310755.285835076</v>
      </c>
      <c r="AG141" s="201">
        <f t="shared" si="376"/>
        <v>28093084.596773122</v>
      </c>
      <c r="AH141" s="201">
        <f t="shared" si="376"/>
        <v>28897824.095358748</v>
      </c>
      <c r="AI141" s="201">
        <f t="shared" si="376"/>
        <v>29725615.731859419</v>
      </c>
      <c r="AJ141" s="201">
        <f t="shared" si="376"/>
        <v>30577119.845507134</v>
      </c>
      <c r="AK141" s="201">
        <f t="shared" si="376"/>
        <v>31453015.691258885</v>
      </c>
      <c r="AL141" s="201">
        <f t="shared" si="376"/>
        <v>32354001.981646411</v>
      </c>
      <c r="AM141" s="436">
        <f>SUM(AM19:AM21)*'Assumptions - freight'!$J$137</f>
        <v>33280797.44414749</v>
      </c>
    </row>
    <row r="142" spans="2:39">
      <c r="B142" t="s">
        <v>282</v>
      </c>
      <c r="C142" s="214">
        <f>NPV(DISCOUNT,K142:AM142)</f>
        <v>70300208.961312175</v>
      </c>
      <c r="J142" t="s">
        <v>98</v>
      </c>
      <c r="K142" s="436">
        <f>SUM(K25:K27)*'Assumptions - freight'!$J$137</f>
        <v>1008799.7554944932</v>
      </c>
      <c r="L142" s="201">
        <f t="shared" ref="L142:R142" si="377">K142*(1+_xlfn.RRI(8,$K142,$S142))</f>
        <v>1051356.7564888133</v>
      </c>
      <c r="M142" s="201">
        <f t="shared" si="377"/>
        <v>1095709.0576145682</v>
      </c>
      <c r="N142" s="201">
        <f t="shared" si="377"/>
        <v>1141932.3950018096</v>
      </c>
      <c r="O142" s="201">
        <f t="shared" si="377"/>
        <v>1190105.6997680434</v>
      </c>
      <c r="P142" s="201">
        <f t="shared" si="377"/>
        <v>1240311.2328012551</v>
      </c>
      <c r="Q142" s="201">
        <f t="shared" si="377"/>
        <v>1292634.7252288635</v>
      </c>
      <c r="R142" s="201">
        <f t="shared" si="377"/>
        <v>1347165.524812466</v>
      </c>
      <c r="S142" s="436">
        <f>SUM(S25:S27)*'Assumptions - freight'!$J$137</f>
        <v>1403996.7485183601</v>
      </c>
      <c r="T142" s="201">
        <f t="shared" ref="T142:AB142" si="378">S142*(1+_xlfn.RRI(10,$S142,$AC142))</f>
        <v>1846422.9253238044</v>
      </c>
      <c r="U142" s="201">
        <f t="shared" si="378"/>
        <v>2428266.0360568007</v>
      </c>
      <c r="V142" s="201">
        <f t="shared" si="378"/>
        <v>3193459.017972793</v>
      </c>
      <c r="W142" s="201">
        <f t="shared" si="378"/>
        <v>4199778.9155064411</v>
      </c>
      <c r="X142" s="201">
        <f t="shared" si="378"/>
        <v>5523209.4227184253</v>
      </c>
      <c r="Y142" s="201">
        <f t="shared" si="378"/>
        <v>7263678.1461452181</v>
      </c>
      <c r="Z142" s="201">
        <f t="shared" si="378"/>
        <v>9552601.7886932846</v>
      </c>
      <c r="AA142" s="201">
        <f t="shared" si="378"/>
        <v>12562808.965010796</v>
      </c>
      <c r="AB142" s="201">
        <f t="shared" si="378"/>
        <v>16521589.885402795</v>
      </c>
      <c r="AC142" s="436">
        <f>SUM(AC25:AC27)*'Assumptions - freight'!$J$137</f>
        <v>21727858.244257685</v>
      </c>
      <c r="AD142" s="201">
        <f t="shared" ref="AD142:AL142" si="379">AC142*(1+_xlfn.RRI(10,$AC142,$AM142))</f>
        <v>22334149.360175397</v>
      </c>
      <c r="AE142" s="201">
        <f t="shared" si="379"/>
        <v>22957358.338549152</v>
      </c>
      <c r="AF142" s="201">
        <f t="shared" si="379"/>
        <v>23597957.253045488</v>
      </c>
      <c r="AG142" s="201">
        <f t="shared" si="379"/>
        <v>24256431.350008477</v>
      </c>
      <c r="AH142" s="201">
        <f t="shared" si="379"/>
        <v>24933279.416028269</v>
      </c>
      <c r="AI142" s="201">
        <f t="shared" si="379"/>
        <v>25629014.155766226</v>
      </c>
      <c r="AJ142" s="201">
        <f t="shared" si="379"/>
        <v>26344162.580322839</v>
      </c>
      <c r="AK142" s="201">
        <f t="shared" si="379"/>
        <v>27079266.406442598</v>
      </c>
      <c r="AL142" s="201">
        <f t="shared" si="379"/>
        <v>27834882.466858219</v>
      </c>
      <c r="AM142" s="436">
        <f>SUM(AM25:AM27)*'Assumptions - freight'!$J$137</f>
        <v>28611583.132085085</v>
      </c>
    </row>
    <row r="144" spans="2:39">
      <c r="B144" s="71" t="s">
        <v>233</v>
      </c>
      <c r="C144" s="71"/>
      <c r="D144" s="71"/>
      <c r="E144" s="71"/>
      <c r="F144" s="71" t="s">
        <v>440</v>
      </c>
      <c r="G144" s="71"/>
      <c r="H144" s="71" t="s">
        <v>469</v>
      </c>
      <c r="I144" s="71"/>
      <c r="J144" s="71"/>
      <c r="K144" s="437"/>
      <c r="L144" s="71"/>
      <c r="M144" s="71"/>
      <c r="N144" s="71"/>
      <c r="O144" s="71"/>
      <c r="P144" s="71"/>
      <c r="Q144" s="71"/>
      <c r="R144" s="71"/>
      <c r="S144" s="437"/>
      <c r="T144" s="71"/>
      <c r="U144" s="71"/>
      <c r="V144" s="71"/>
      <c r="W144" s="71"/>
      <c r="X144" s="71"/>
      <c r="Y144" s="71"/>
      <c r="Z144" s="71"/>
      <c r="AA144" s="71"/>
      <c r="AB144" s="71"/>
      <c r="AC144" s="437"/>
      <c r="AD144" s="71"/>
      <c r="AE144" s="71"/>
      <c r="AF144" s="71"/>
      <c r="AG144" s="71"/>
      <c r="AH144" s="71"/>
      <c r="AI144" s="71"/>
      <c r="AJ144" s="71"/>
      <c r="AK144" s="71"/>
      <c r="AL144" s="71"/>
      <c r="AM144" s="437"/>
    </row>
    <row r="145" spans="1:39">
      <c r="K145" s="435">
        <v>2022</v>
      </c>
      <c r="L145">
        <v>2023</v>
      </c>
      <c r="M145">
        <v>2024</v>
      </c>
      <c r="N145">
        <v>2025</v>
      </c>
      <c r="O145">
        <v>2026</v>
      </c>
      <c r="P145">
        <v>2027</v>
      </c>
      <c r="Q145">
        <v>2028</v>
      </c>
      <c r="R145">
        <v>2029</v>
      </c>
      <c r="S145" s="435">
        <v>2030</v>
      </c>
      <c r="T145">
        <v>2031</v>
      </c>
      <c r="U145">
        <v>2032</v>
      </c>
      <c r="V145">
        <v>2033</v>
      </c>
      <c r="W145">
        <v>2034</v>
      </c>
      <c r="X145">
        <v>2035</v>
      </c>
      <c r="Y145">
        <v>2036</v>
      </c>
      <c r="Z145">
        <v>2037</v>
      </c>
      <c r="AA145">
        <v>2038</v>
      </c>
      <c r="AB145">
        <v>2039</v>
      </c>
      <c r="AC145" s="435">
        <v>2040</v>
      </c>
      <c r="AD145">
        <v>2041</v>
      </c>
      <c r="AE145">
        <v>2042</v>
      </c>
      <c r="AF145">
        <v>2043</v>
      </c>
      <c r="AG145">
        <v>2044</v>
      </c>
      <c r="AH145">
        <v>2045</v>
      </c>
      <c r="AI145">
        <v>2046</v>
      </c>
      <c r="AJ145">
        <v>2047</v>
      </c>
      <c r="AK145">
        <v>2048</v>
      </c>
      <c r="AL145">
        <v>2049</v>
      </c>
      <c r="AM145" s="435">
        <v>2050</v>
      </c>
    </row>
    <row r="146" spans="1:39">
      <c r="B146" t="s">
        <v>282</v>
      </c>
      <c r="C146" s="214">
        <f>NPV(DISCOUNT,K146:AM146)</f>
        <v>241554811.75868499</v>
      </c>
      <c r="J146" t="s">
        <v>97</v>
      </c>
      <c r="K146" s="436">
        <f>SUM(K31:K33)</f>
        <v>3484901.8605875769</v>
      </c>
      <c r="L146" s="201">
        <f>K146*(1+_xlfn.RRI(8,$K146,$S146))</f>
        <v>3630429.851000282</v>
      </c>
      <c r="M146" s="201">
        <f t="shared" ref="M146:R146" si="380">L146*(1+_xlfn.RRI(8,$K146,$S146))</f>
        <v>3782035.0271819974</v>
      </c>
      <c r="N146" s="201">
        <f t="shared" si="380"/>
        <v>3939971.1697749649</v>
      </c>
      <c r="O146" s="201">
        <f t="shared" si="380"/>
        <v>4104502.6571909897</v>
      </c>
      <c r="P146" s="201">
        <f t="shared" si="380"/>
        <v>4275904.9081697017</v>
      </c>
      <c r="Q146" s="201">
        <f t="shared" si="380"/>
        <v>4454464.8428178588</v>
      </c>
      <c r="R146" s="201">
        <f t="shared" si="380"/>
        <v>4640481.3629014492</v>
      </c>
      <c r="S146" s="436">
        <f>SUM(S31:S33)</f>
        <v>4834265.8521945858</v>
      </c>
      <c r="T146" s="201">
        <f t="shared" ref="T146:AB146" si="381">S146*(1+_xlfn.RRI(10,$S146,$AC146))</f>
        <v>6353991.2559357015</v>
      </c>
      <c r="U146" s="201">
        <f t="shared" si="381"/>
        <v>8351465.5823446997</v>
      </c>
      <c r="V146" s="201">
        <f t="shared" si="381"/>
        <v>10976876.511740968</v>
      </c>
      <c r="W146" s="201">
        <f t="shared" si="381"/>
        <v>14427625.518655626</v>
      </c>
      <c r="X146" s="201">
        <f t="shared" si="381"/>
        <v>18963170.250108674</v>
      </c>
      <c r="Y146" s="201">
        <f t="shared" si="381"/>
        <v>24924532.832490277</v>
      </c>
      <c r="Z146" s="201">
        <f t="shared" si="381"/>
        <v>32759940.913061496</v>
      </c>
      <c r="AA146" s="201">
        <f t="shared" si="381"/>
        <v>43058529.354993448</v>
      </c>
      <c r="AB146" s="201">
        <f t="shared" si="381"/>
        <v>56594636.575660661</v>
      </c>
      <c r="AC146" s="436">
        <f>SUM(AC31:AC33)</f>
        <v>74386026.116325408</v>
      </c>
      <c r="AD146" s="201">
        <f t="shared" ref="AD146:AL146" si="382">AC146*(1+_xlfn.RRI(10,$AC146,$AM146))</f>
        <v>76523814.845655248</v>
      </c>
      <c r="AE146" s="201">
        <f t="shared" si="382"/>
        <v>78723041.736019567</v>
      </c>
      <c r="AF146" s="201">
        <f t="shared" si="382"/>
        <v>80985472.46593444</v>
      </c>
      <c r="AG146" s="201">
        <f t="shared" si="382"/>
        <v>83312923.457957923</v>
      </c>
      <c r="AH146" s="201">
        <f t="shared" si="382"/>
        <v>85707263.337029025</v>
      </c>
      <c r="AI146" s="201">
        <f t="shared" si="382"/>
        <v>88170414.43071802</v>
      </c>
      <c r="AJ146" s="201">
        <f t="shared" si="382"/>
        <v>90704354.312592715</v>
      </c>
      <c r="AK146" s="201">
        <f t="shared" si="382"/>
        <v>93311117.389939636</v>
      </c>
      <c r="AL146" s="201">
        <f t="shared" si="382"/>
        <v>95992796.537114933</v>
      </c>
      <c r="AM146" s="436">
        <f>SUM(AM31:AM33)</f>
        <v>98751544.775836408</v>
      </c>
    </row>
    <row r="147" spans="1:39">
      <c r="B147" t="s">
        <v>282</v>
      </c>
      <c r="C147" s="214">
        <f>NPV(DISCOUNT,K147:AM147)</f>
        <v>196479071.7052238</v>
      </c>
      <c r="J147" t="s">
        <v>98</v>
      </c>
      <c r="K147" s="436">
        <f>SUM(K37:K39)</f>
        <v>2979710.3385919156</v>
      </c>
      <c r="L147" s="201">
        <f t="shared" ref="L147:R147" si="383">K147*(1+_xlfn.RRI(8,$K147,$S147))</f>
        <v>3104295.1345392112</v>
      </c>
      <c r="M147" s="201">
        <f t="shared" si="383"/>
        <v>3234088.950699043</v>
      </c>
      <c r="N147" s="201">
        <f t="shared" si="383"/>
        <v>3369309.5816375003</v>
      </c>
      <c r="O147" s="201">
        <f t="shared" si="383"/>
        <v>3510183.928138556</v>
      </c>
      <c r="P147" s="201">
        <f t="shared" si="383"/>
        <v>3656948.3779445309</v>
      </c>
      <c r="Q147" s="201">
        <f t="shared" si="383"/>
        <v>3809849.202415714</v>
      </c>
      <c r="R147" s="201">
        <f t="shared" si="383"/>
        <v>3969142.9697747342</v>
      </c>
      <c r="S147" s="436">
        <f>SUM(S37:S39)</f>
        <v>4135096.9756291118</v>
      </c>
      <c r="T147" s="201">
        <f t="shared" ref="T147:AB147" si="384">S147*(1+_xlfn.RRI(10,$S147,$AC147))</f>
        <v>5402174.9567926126</v>
      </c>
      <c r="U147" s="201">
        <f t="shared" si="384"/>
        <v>7057511.4527652161</v>
      </c>
      <c r="V147" s="201">
        <f t="shared" si="384"/>
        <v>9220076.7846816555</v>
      </c>
      <c r="W147" s="201">
        <f t="shared" si="384"/>
        <v>12045296.204530815</v>
      </c>
      <c r="X147" s="201">
        <f t="shared" si="384"/>
        <v>15736220.428872924</v>
      </c>
      <c r="Y147" s="201">
        <f t="shared" si="384"/>
        <v>20558119.051728468</v>
      </c>
      <c r="Z147" s="201">
        <f t="shared" si="384"/>
        <v>26857545.676570795</v>
      </c>
      <c r="AA147" s="201">
        <f t="shared" si="384"/>
        <v>35087244.99328354</v>
      </c>
      <c r="AB147" s="201">
        <f t="shared" si="384"/>
        <v>45838691.891071223</v>
      </c>
      <c r="AC147" s="436">
        <f>SUM(AC37:AC39)</f>
        <v>59884601.218669966</v>
      </c>
      <c r="AD147" s="201">
        <f t="shared" ref="AD147:AL147" si="385">AC147*(1+_xlfn.RRI(10,$AC147,$AM147))</f>
        <v>61551669.82471703</v>
      </c>
      <c r="AE147" s="201">
        <f t="shared" si="385"/>
        <v>63265146.316609733</v>
      </c>
      <c r="AF147" s="201">
        <f t="shared" si="385"/>
        <v>65026322.597909123</v>
      </c>
      <c r="AG147" s="201">
        <f t="shared" si="385"/>
        <v>66836526.53621082</v>
      </c>
      <c r="AH147" s="201">
        <f t="shared" si="385"/>
        <v>68697122.964312464</v>
      </c>
      <c r="AI147" s="201">
        <f t="shared" si="385"/>
        <v>70609514.709251657</v>
      </c>
      <c r="AJ147" s="201">
        <f t="shared" si="385"/>
        <v>72575143.64999032</v>
      </c>
      <c r="AK147" s="201">
        <f t="shared" si="385"/>
        <v>74595491.804542854</v>
      </c>
      <c r="AL147" s="201">
        <f t="shared" si="385"/>
        <v>76672082.447367817</v>
      </c>
      <c r="AM147" s="436">
        <f>SUM(AM37:AM39)</f>
        <v>78806481.257865548</v>
      </c>
    </row>
    <row r="148" spans="1:39">
      <c r="C148" s="214"/>
      <c r="K148" s="436"/>
      <c r="L148" s="201"/>
      <c r="M148" s="201"/>
      <c r="N148" s="201"/>
      <c r="O148" s="201"/>
      <c r="P148" s="201"/>
      <c r="Q148" s="201"/>
      <c r="R148" s="201"/>
      <c r="S148" s="436"/>
      <c r="T148" s="201"/>
      <c r="U148" s="201"/>
      <c r="V148" s="201"/>
      <c r="W148" s="201"/>
      <c r="X148" s="201"/>
      <c r="Y148" s="201"/>
      <c r="Z148" s="201"/>
      <c r="AA148" s="201"/>
      <c r="AB148" s="201"/>
      <c r="AC148" s="436"/>
      <c r="AD148" s="201"/>
      <c r="AE148" s="201"/>
      <c r="AF148" s="201"/>
      <c r="AG148" s="201"/>
      <c r="AH148" s="201"/>
      <c r="AI148" s="201"/>
      <c r="AJ148" s="201"/>
      <c r="AK148" s="201"/>
      <c r="AL148" s="201"/>
      <c r="AM148" s="436"/>
    </row>
    <row r="149" spans="1:39">
      <c r="B149" s="71" t="s">
        <v>276</v>
      </c>
      <c r="C149" s="71"/>
      <c r="D149" s="71"/>
      <c r="E149" s="71"/>
      <c r="F149" s="71" t="s">
        <v>440</v>
      </c>
      <c r="G149" s="71"/>
      <c r="H149" s="71" t="s">
        <v>469</v>
      </c>
      <c r="I149" s="71"/>
      <c r="J149" s="71"/>
      <c r="K149" s="437"/>
      <c r="L149" s="71"/>
      <c r="M149" s="71"/>
      <c r="N149" s="71"/>
      <c r="O149" s="71"/>
      <c r="P149" s="71"/>
      <c r="Q149" s="71"/>
      <c r="R149" s="71"/>
      <c r="S149" s="437"/>
      <c r="T149" s="71"/>
      <c r="U149" s="71"/>
      <c r="V149" s="71"/>
      <c r="W149" s="71"/>
      <c r="X149" s="71"/>
      <c r="Y149" s="71"/>
      <c r="Z149" s="71"/>
      <c r="AA149" s="71"/>
      <c r="AB149" s="71"/>
      <c r="AC149" s="437"/>
      <c r="AD149" s="71"/>
      <c r="AE149" s="71"/>
      <c r="AF149" s="71"/>
      <c r="AG149" s="71"/>
      <c r="AH149" s="71"/>
      <c r="AI149" s="71"/>
      <c r="AJ149" s="71"/>
      <c r="AK149" s="71"/>
      <c r="AL149" s="71"/>
      <c r="AM149" s="437"/>
    </row>
    <row r="150" spans="1:39">
      <c r="K150" s="435">
        <v>2022</v>
      </c>
      <c r="L150">
        <v>2023</v>
      </c>
      <c r="M150">
        <v>2024</v>
      </c>
      <c r="N150">
        <v>2025</v>
      </c>
      <c r="O150">
        <v>2026</v>
      </c>
      <c r="P150">
        <v>2027</v>
      </c>
      <c r="Q150">
        <v>2028</v>
      </c>
      <c r="R150">
        <v>2029</v>
      </c>
      <c r="S150" s="435">
        <v>2030</v>
      </c>
      <c r="T150">
        <v>2031</v>
      </c>
      <c r="U150">
        <v>2032</v>
      </c>
      <c r="V150">
        <v>2033</v>
      </c>
      <c r="W150">
        <v>2034</v>
      </c>
      <c r="X150">
        <v>2035</v>
      </c>
      <c r="Y150">
        <v>2036</v>
      </c>
      <c r="Z150">
        <v>2037</v>
      </c>
      <c r="AA150">
        <v>2038</v>
      </c>
      <c r="AB150">
        <v>2039</v>
      </c>
      <c r="AC150" s="435">
        <v>2040</v>
      </c>
      <c r="AD150">
        <v>2041</v>
      </c>
      <c r="AE150">
        <v>2042</v>
      </c>
      <c r="AF150">
        <v>2043</v>
      </c>
      <c r="AG150">
        <v>2044</v>
      </c>
      <c r="AH150">
        <v>2045</v>
      </c>
      <c r="AI150">
        <v>2046</v>
      </c>
      <c r="AJ150">
        <v>2047</v>
      </c>
      <c r="AK150">
        <v>2048</v>
      </c>
      <c r="AL150">
        <v>2049</v>
      </c>
      <c r="AM150" s="435">
        <v>2050</v>
      </c>
    </row>
    <row r="151" spans="1:39">
      <c r="B151" t="s">
        <v>282</v>
      </c>
      <c r="C151" s="214">
        <f>NPV(DISCOUNT,K151:AM151)</f>
        <v>41227832.787123591</v>
      </c>
      <c r="J151" t="s">
        <v>97</v>
      </c>
      <c r="K151" s="436">
        <f>SUM(K19:K21)*'Assumptions - freight'!$I$145</f>
        <v>550196.59657121892</v>
      </c>
      <c r="L151" s="201">
        <f>K151*(1+_xlfn.RRI(8,$K151,$S151))</f>
        <v>573311.39629136305</v>
      </c>
      <c r="M151" s="201">
        <f t="shared" ref="M151:R151" si="386">L151*(1+_xlfn.RRI(8,$K151,$S151))</f>
        <v>597397.29246944981</v>
      </c>
      <c r="N151" s="201">
        <f t="shared" si="386"/>
        <v>622495.08270450856</v>
      </c>
      <c r="O151" s="201">
        <f t="shared" si="386"/>
        <v>648647.2785798728</v>
      </c>
      <c r="P151" s="201">
        <f t="shared" si="386"/>
        <v>675898.17767090257</v>
      </c>
      <c r="Q151" s="201">
        <f t="shared" si="386"/>
        <v>704293.93857788772</v>
      </c>
      <c r="R151" s="201">
        <f t="shared" si="386"/>
        <v>733882.65911122551</v>
      </c>
      <c r="S151" s="436">
        <f>SUM(S19:S21)*'Assumptions - freight'!$I$145</f>
        <v>764714.45776130469</v>
      </c>
      <c r="T151" s="201">
        <f t="shared" ref="T151:AB151" si="387">S151*(1+_xlfn.RRI(10,$S151,$AC151))</f>
        <v>1014771.6828657649</v>
      </c>
      <c r="U151" s="201">
        <f t="shared" si="387"/>
        <v>1346596.1809599299</v>
      </c>
      <c r="V151" s="201">
        <f t="shared" si="387"/>
        <v>1786925.37956416</v>
      </c>
      <c r="W151" s="201">
        <f t="shared" si="387"/>
        <v>2371239.6910663252</v>
      </c>
      <c r="X151" s="201">
        <f t="shared" si="387"/>
        <v>3146621.4184387177</v>
      </c>
      <c r="Y151" s="201">
        <f t="shared" si="387"/>
        <v>4175548.5066652182</v>
      </c>
      <c r="Z151" s="201">
        <f t="shared" si="387"/>
        <v>5540928.8290439108</v>
      </c>
      <c r="AA151" s="201">
        <f t="shared" si="387"/>
        <v>7352780.6561274612</v>
      </c>
      <c r="AB151" s="201">
        <f t="shared" si="387"/>
        <v>9757097.5995464716</v>
      </c>
      <c r="AC151" s="436">
        <f>SUM(AC19:AC21)*'Assumptions - freight'!$I$145</f>
        <v>12947612.341426169</v>
      </c>
      <c r="AD151" s="201">
        <f t="shared" ref="AD151:AL151" si="388">AC151*(1+_xlfn.RRI(10,$AC151,$AM151))</f>
        <v>13318502.730042206</v>
      </c>
      <c r="AE151" s="201">
        <f t="shared" si="388"/>
        <v>13700017.446660992</v>
      </c>
      <c r="AF151" s="201">
        <f t="shared" si="388"/>
        <v>14092460.830108698</v>
      </c>
      <c r="AG151" s="201">
        <f t="shared" si="388"/>
        <v>14496145.937138986</v>
      </c>
      <c r="AH151" s="201">
        <f t="shared" si="388"/>
        <v>14911394.792162092</v>
      </c>
      <c r="AI151" s="201">
        <f t="shared" si="388"/>
        <v>15338538.64412754</v>
      </c>
      <c r="AJ151" s="201">
        <f t="shared" si="388"/>
        <v>15777918.230765359</v>
      </c>
      <c r="AK151" s="201">
        <f t="shared" si="388"/>
        <v>16229884.050396629</v>
      </c>
      <c r="AL151" s="201">
        <f t="shared" si="388"/>
        <v>16694796.641530152</v>
      </c>
      <c r="AM151" s="436">
        <f>SUM(AM19:AM21)*'Assumptions - freight'!$I$145</f>
        <v>17173026.870468311</v>
      </c>
    </row>
    <row r="152" spans="1:39">
      <c r="B152" t="s">
        <v>282</v>
      </c>
      <c r="C152" s="214">
        <f>NPV(DISCOUNT,K152:AM152)</f>
        <v>36275193.811633013</v>
      </c>
      <c r="J152" t="s">
        <v>98</v>
      </c>
      <c r="K152" s="436">
        <f>SUM(K25:K27)*'Assumptions - freight'!$I$145</f>
        <v>520544.77772362652</v>
      </c>
      <c r="L152" s="201">
        <f t="shared" ref="L152:R152" si="389">K152*(1+_xlfn.RRI(8,$K152,$S152))</f>
        <v>542504.36336241732</v>
      </c>
      <c r="M152" s="201">
        <f t="shared" si="389"/>
        <v>565390.3311724714</v>
      </c>
      <c r="N152" s="201">
        <f t="shared" si="389"/>
        <v>589241.76130499702</v>
      </c>
      <c r="O152" s="201">
        <f t="shared" si="389"/>
        <v>614099.38253772596</v>
      </c>
      <c r="P152" s="201">
        <f t="shared" si="389"/>
        <v>640005.64182350354</v>
      </c>
      <c r="Q152" s="201">
        <f t="shared" si="389"/>
        <v>667004.77677283983</v>
      </c>
      <c r="R152" s="201">
        <f t="shared" si="389"/>
        <v>695142.89119419386</v>
      </c>
      <c r="S152" s="436">
        <f>SUM(S25:S27)*'Assumptions - freight'!$I$145</f>
        <v>724468.03382098337</v>
      </c>
      <c r="T152" s="201">
        <f t="shared" ref="T152:AB152" si="390">S152*(1+_xlfn.RRI(10,$S152,$AC152))</f>
        <v>952761.74088221695</v>
      </c>
      <c r="U152" s="201">
        <f t="shared" si="390"/>
        <v>1252995.1530107397</v>
      </c>
      <c r="V152" s="201">
        <f t="shared" si="390"/>
        <v>1647837.8445535151</v>
      </c>
      <c r="W152" s="201">
        <f t="shared" si="390"/>
        <v>2167103.0054810597</v>
      </c>
      <c r="X152" s="201">
        <f t="shared" si="390"/>
        <v>2849998.531037211</v>
      </c>
      <c r="Y152" s="201">
        <f t="shared" si="390"/>
        <v>3748087.4727093126</v>
      </c>
      <c r="Z152" s="201">
        <f t="shared" si="390"/>
        <v>4929181.3838121109</v>
      </c>
      <c r="AA152" s="201">
        <f t="shared" si="390"/>
        <v>6482460.5325864665</v>
      </c>
      <c r="AB152" s="201">
        <f t="shared" si="390"/>
        <v>8525207.5921868756</v>
      </c>
      <c r="AC152" s="436">
        <f>SUM(AC25:AC27)*'Assumptions - freight'!$I$145</f>
        <v>11211663.244925642</v>
      </c>
      <c r="AD152" s="201">
        <f t="shared" ref="AD152:AL152" si="391">AC152*(1+_xlfn.RRI(10,$AC152,$AM152))</f>
        <v>11524511.927186169</v>
      </c>
      <c r="AE152" s="201">
        <f t="shared" si="391"/>
        <v>11846090.295297405</v>
      </c>
      <c r="AF152" s="201">
        <f t="shared" si="391"/>
        <v>12176641.941191724</v>
      </c>
      <c r="AG152" s="201">
        <f t="shared" si="391"/>
        <v>12516417.25395669</v>
      </c>
      <c r="AH152" s="201">
        <f t="shared" si="391"/>
        <v>12865673.609501934</v>
      </c>
      <c r="AI152" s="201">
        <f t="shared" si="391"/>
        <v>13224675.565518444</v>
      </c>
      <c r="AJ152" s="201">
        <f t="shared" si="391"/>
        <v>13593695.061878003</v>
      </c>
      <c r="AK152" s="201">
        <f t="shared" si="391"/>
        <v>13973011.626624519</v>
      </c>
      <c r="AL152" s="201">
        <f t="shared" si="391"/>
        <v>14362912.587713322</v>
      </c>
      <c r="AM152" s="436">
        <f>SUM(AM25:AM27)*'Assumptions - freight'!$I$145</f>
        <v>14763693.290658806</v>
      </c>
    </row>
    <row r="156" spans="1:39" s="67" customFormat="1" ht="23.5">
      <c r="A156" s="360" t="s">
        <v>1310</v>
      </c>
      <c r="B156" s="360"/>
      <c r="K156" s="255"/>
      <c r="L156" s="255"/>
      <c r="M156" s="255"/>
      <c r="N156" s="255"/>
      <c r="O156" s="255"/>
      <c r="P156" s="255"/>
      <c r="Q156" s="255"/>
      <c r="R156" s="255"/>
      <c r="S156" s="255"/>
      <c r="T156" s="255"/>
      <c r="U156" s="255"/>
      <c r="V156" s="255"/>
      <c r="W156" s="255"/>
      <c r="X156" s="255"/>
      <c r="Y156" s="255"/>
      <c r="Z156" s="255"/>
      <c r="AA156" s="255"/>
      <c r="AB156" s="255"/>
      <c r="AC156" s="255"/>
      <c r="AD156" s="255"/>
      <c r="AE156" s="255"/>
      <c r="AF156" s="255"/>
      <c r="AG156" s="255"/>
      <c r="AH156" s="255"/>
      <c r="AI156" s="255"/>
      <c r="AJ156" s="255"/>
      <c r="AK156" s="255"/>
      <c r="AL156" s="255"/>
      <c r="AM156" s="255"/>
    </row>
    <row r="157" spans="1:39">
      <c r="C157" s="214"/>
      <c r="K157" s="436"/>
      <c r="L157" s="201"/>
      <c r="M157" s="201"/>
      <c r="N157" s="201"/>
      <c r="O157" s="201"/>
      <c r="P157" s="201"/>
      <c r="Q157" s="201"/>
      <c r="R157" s="201"/>
      <c r="S157" s="436"/>
      <c r="T157" s="201"/>
      <c r="U157" s="201"/>
      <c r="V157" s="201"/>
      <c r="W157" s="201"/>
      <c r="X157" s="201"/>
      <c r="Y157" s="201"/>
      <c r="Z157" s="201"/>
      <c r="AA157" s="201"/>
      <c r="AB157" s="201"/>
      <c r="AC157" s="436"/>
      <c r="AD157" s="201"/>
      <c r="AE157" s="201"/>
      <c r="AF157" s="201"/>
      <c r="AG157" s="201"/>
      <c r="AH157" s="201"/>
      <c r="AI157" s="201"/>
      <c r="AJ157" s="201"/>
      <c r="AK157" s="201"/>
      <c r="AL157" s="201"/>
      <c r="AM157" s="436"/>
    </row>
    <row r="158" spans="1:39">
      <c r="C158" s="214"/>
      <c r="K158" s="436"/>
      <c r="L158" s="201"/>
      <c r="M158" s="201"/>
      <c r="N158" s="201"/>
      <c r="O158" s="201"/>
      <c r="P158" s="201"/>
      <c r="Q158" s="201"/>
      <c r="R158" s="201"/>
      <c r="S158" s="436"/>
      <c r="T158" s="201"/>
      <c r="U158" s="201"/>
      <c r="V158" s="201"/>
      <c r="W158" s="201"/>
      <c r="X158" s="201"/>
      <c r="Y158" s="201"/>
      <c r="Z158" s="201"/>
      <c r="AA158" s="201"/>
      <c r="AB158" s="201"/>
      <c r="AC158" s="436"/>
      <c r="AD158" s="201"/>
      <c r="AE158" s="201"/>
      <c r="AF158" s="201"/>
      <c r="AG158" s="201"/>
      <c r="AH158" s="201"/>
      <c r="AI158" s="201"/>
      <c r="AJ158" s="201"/>
      <c r="AK158" s="201"/>
      <c r="AL158" s="201"/>
      <c r="AM158" s="436"/>
    </row>
    <row r="159" spans="1:39">
      <c r="B159" s="71" t="s">
        <v>485</v>
      </c>
      <c r="C159" s="71"/>
      <c r="D159" s="71"/>
      <c r="E159" s="71"/>
      <c r="F159" s="71" t="s">
        <v>440</v>
      </c>
      <c r="G159" s="71"/>
      <c r="H159" s="71" t="s">
        <v>1075</v>
      </c>
      <c r="I159" s="71"/>
      <c r="J159" s="71"/>
      <c r="K159" s="439"/>
      <c r="L159" s="202"/>
      <c r="M159" s="202"/>
      <c r="N159" s="202"/>
      <c r="O159" s="202"/>
      <c r="P159" s="202"/>
      <c r="Q159" s="202"/>
      <c r="R159" s="202"/>
      <c r="S159" s="439"/>
      <c r="T159" s="202"/>
      <c r="U159" s="202"/>
      <c r="V159" s="202"/>
      <c r="W159" s="202"/>
      <c r="X159" s="202"/>
      <c r="Y159" s="202"/>
      <c r="Z159" s="202"/>
      <c r="AA159" s="202"/>
      <c r="AB159" s="202"/>
      <c r="AC159" s="439"/>
      <c r="AD159" s="202"/>
      <c r="AE159" s="202"/>
      <c r="AF159" s="202"/>
      <c r="AG159" s="202"/>
      <c r="AH159" s="202"/>
      <c r="AI159" s="202"/>
      <c r="AJ159" s="202"/>
      <c r="AK159" s="202"/>
      <c r="AL159" s="202"/>
      <c r="AM159" s="439"/>
    </row>
    <row r="160" spans="1:39">
      <c r="K160" s="435">
        <v>2022</v>
      </c>
      <c r="L160">
        <v>2023</v>
      </c>
      <c r="M160">
        <v>2024</v>
      </c>
      <c r="N160">
        <v>2025</v>
      </c>
      <c r="O160">
        <v>2026</v>
      </c>
      <c r="P160">
        <v>2027</v>
      </c>
      <c r="Q160">
        <v>2028</v>
      </c>
      <c r="R160">
        <v>2029</v>
      </c>
      <c r="S160" s="435">
        <v>2030</v>
      </c>
      <c r="T160">
        <v>2031</v>
      </c>
      <c r="U160">
        <v>2032</v>
      </c>
      <c r="V160">
        <v>2033</v>
      </c>
      <c r="W160">
        <v>2034</v>
      </c>
      <c r="X160">
        <v>2035</v>
      </c>
      <c r="Y160">
        <v>2036</v>
      </c>
      <c r="Z160">
        <v>2037</v>
      </c>
      <c r="AA160">
        <v>2038</v>
      </c>
      <c r="AB160">
        <v>2039</v>
      </c>
      <c r="AC160" s="435">
        <v>2040</v>
      </c>
      <c r="AD160">
        <v>2041</v>
      </c>
      <c r="AE160">
        <v>2042</v>
      </c>
      <c r="AF160">
        <v>2043</v>
      </c>
      <c r="AG160">
        <v>2044</v>
      </c>
      <c r="AH160">
        <v>2045</v>
      </c>
      <c r="AI160">
        <v>2046</v>
      </c>
      <c r="AJ160">
        <v>2047</v>
      </c>
      <c r="AK160">
        <v>2048</v>
      </c>
      <c r="AL160">
        <v>2049</v>
      </c>
      <c r="AM160" s="435">
        <v>2050</v>
      </c>
    </row>
    <row r="161" spans="1:41">
      <c r="B161" t="s">
        <v>282</v>
      </c>
      <c r="C161" s="214">
        <f>NPV(DISCOUNT,K161:AM161)</f>
        <v>569381449100.86694</v>
      </c>
      <c r="E161" s="269"/>
      <c r="J161" t="s">
        <v>97</v>
      </c>
      <c r="K161" s="436">
        <f>'All Traffic Calcs'!I20</f>
        <v>47813849599.999992</v>
      </c>
      <c r="L161" s="201">
        <f>K161*(1+_xlfn.RRI(8,$K161,$S161))</f>
        <v>47807723153.242165</v>
      </c>
      <c r="M161" s="201">
        <f t="shared" ref="M161:M162" si="392">L161*(1+_xlfn.RRI(8,$K161,$S161))</f>
        <v>47801597491.473419</v>
      </c>
      <c r="N161" s="201">
        <f t="shared" ref="N161:N162" si="393">M161*(1+_xlfn.RRI(8,$K161,$S161))</f>
        <v>47795472614.59317</v>
      </c>
      <c r="O161" s="201">
        <f t="shared" ref="O161:O162" si="394">N161*(1+_xlfn.RRI(8,$K161,$S161))</f>
        <v>47789348522.500854</v>
      </c>
      <c r="P161" s="201">
        <f t="shared" ref="P161:P162" si="395">O161*(1+_xlfn.RRI(8,$K161,$S161))</f>
        <v>47783225215.095917</v>
      </c>
      <c r="Q161" s="201">
        <f t="shared" ref="Q161:Q162" si="396">P161*(1+_xlfn.RRI(8,$K161,$S161))</f>
        <v>47777102692.277809</v>
      </c>
      <c r="R161" s="201">
        <f t="shared" ref="R161:R162" si="397">Q161*(1+_xlfn.RRI(8,$K161,$S161))</f>
        <v>47770980953.946007</v>
      </c>
      <c r="S161" s="436">
        <f>'All Traffic Calcs'!I21</f>
        <v>47764859999.999992</v>
      </c>
      <c r="T161" s="201">
        <f t="shared" ref="T161:T162" si="398">S161*(1+_xlfn.RRI(10,$S161,$AC161))</f>
        <v>48746657063.58831</v>
      </c>
      <c r="U161" s="201">
        <f t="shared" ref="U161:U162" si="399">T161*(1+_xlfn.RRI(10,$S161,$AC161))</f>
        <v>49748634767.799683</v>
      </c>
      <c r="V161" s="201">
        <f t="shared" ref="V161:V162" si="400">U161*(1+_xlfn.RRI(10,$S161,$AC161))</f>
        <v>50771207921.631874</v>
      </c>
      <c r="W161" s="201">
        <f t="shared" ref="W161:W162" si="401">V161*(1+_xlfn.RRI(10,$S161,$AC161))</f>
        <v>51814799860.397942</v>
      </c>
      <c r="X161" s="201">
        <f t="shared" ref="X161:X162" si="402">W161*(1+_xlfn.RRI(10,$S161,$AC161))</f>
        <v>52879842620.982918</v>
      </c>
      <c r="Y161" s="201">
        <f t="shared" ref="Y161:Y162" si="403">X161*(1+_xlfn.RRI(10,$S161,$AC161))</f>
        <v>53966777120.702866</v>
      </c>
      <c r="Z161" s="201">
        <f t="shared" ref="Z161:Z162" si="404">Y161*(1+_xlfn.RRI(10,$S161,$AC161))</f>
        <v>55076053339.840347</v>
      </c>
      <c r="AA161" s="201">
        <f t="shared" ref="AA161:AA162" si="405">Z161*(1+_xlfn.RRI(10,$S161,$AC161))</f>
        <v>56208130507.931885</v>
      </c>
      <c r="AB161" s="201">
        <f t="shared" ref="AB161:AB162" si="406">AA161*(1+_xlfn.RRI(10,$S161,$AC161))</f>
        <v>57363477293.884491</v>
      </c>
      <c r="AC161" s="436">
        <f>'All Traffic Calcs'!I23</f>
        <v>58542571999.999985</v>
      </c>
      <c r="AD161" s="201">
        <f t="shared" ref="AD161:AD162" si="407">AC161*(1+_xlfn.RRI(10,$AC161,$AM161))</f>
        <v>58863969593.451241</v>
      </c>
      <c r="AE161" s="201">
        <f t="shared" ref="AE161:AE162" si="408">AD161*(1+_xlfn.RRI(10,$AC161,$AM161))</f>
        <v>59187131653.504272</v>
      </c>
      <c r="AF161" s="201">
        <f t="shared" ref="AF161:AF162" si="409">AE161*(1+_xlfn.RRI(10,$AC161,$AM161))</f>
        <v>59512067867.046768</v>
      </c>
      <c r="AG161" s="201">
        <f t="shared" ref="AG161:AG162" si="410">AF161*(1+_xlfn.RRI(10,$AC161,$AM161))</f>
        <v>59838787974.147232</v>
      </c>
      <c r="AH161" s="201">
        <f t="shared" ref="AH161:AH162" si="411">AG161*(1+_xlfn.RRI(10,$AC161,$AM161))</f>
        <v>60167301768.346962</v>
      </c>
      <c r="AI161" s="201">
        <f t="shared" ref="AI161:AI162" si="412">AH161*(1+_xlfn.RRI(10,$AC161,$AM161))</f>
        <v>60497619096.953606</v>
      </c>
      <c r="AJ161" s="201">
        <f t="shared" ref="AJ161:AJ162" si="413">AI161*(1+_xlfn.RRI(10,$AC161,$AM161))</f>
        <v>60829749861.336349</v>
      </c>
      <c r="AK161" s="201">
        <f t="shared" ref="AK161:AK162" si="414">AJ161*(1+_xlfn.RRI(10,$AC161,$AM161))</f>
        <v>61163704017.222694</v>
      </c>
      <c r="AL161" s="201">
        <f t="shared" ref="AL161:AL162" si="415">AK161*(1+_xlfn.RRI(10,$AC161,$AM161))</f>
        <v>61499491574.996895</v>
      </c>
      <c r="AM161" s="436">
        <f>'All Traffic Calcs'!I25</f>
        <v>61837122600</v>
      </c>
    </row>
    <row r="162" spans="1:41">
      <c r="B162" t="s">
        <v>282</v>
      </c>
      <c r="C162" s="214">
        <f>NPV(DISCOUNT,K162:AM162)</f>
        <v>570451485515.77283</v>
      </c>
      <c r="E162" s="269"/>
      <c r="J162" t="s">
        <v>98</v>
      </c>
      <c r="K162" s="436">
        <f>'All Traffic Calcs'!I20</f>
        <v>47813849599.999992</v>
      </c>
      <c r="L162" s="201">
        <f t="shared" ref="L162" si="416">K162*(1+_xlfn.RRI(8,$K162,$S162))</f>
        <v>47806190682.503105</v>
      </c>
      <c r="M162" s="201">
        <f t="shared" si="392"/>
        <v>47798532991.826851</v>
      </c>
      <c r="N162" s="201">
        <f t="shared" si="393"/>
        <v>47790876527.774712</v>
      </c>
      <c r="O162" s="201">
        <f t="shared" si="394"/>
        <v>47783221290.150208</v>
      </c>
      <c r="P162" s="201">
        <f t="shared" si="395"/>
        <v>47775567278.756889</v>
      </c>
      <c r="Q162" s="201">
        <f t="shared" si="396"/>
        <v>47767914493.398331</v>
      </c>
      <c r="R162" s="201">
        <f t="shared" si="397"/>
        <v>47760262933.878151</v>
      </c>
      <c r="S162" s="436">
        <f>'All Traffic Calcs'!I22</f>
        <v>47752612599.999992</v>
      </c>
      <c r="T162" s="201">
        <f t="shared" si="398"/>
        <v>48761851827.055756</v>
      </c>
      <c r="U162" s="201">
        <f t="shared" si="399"/>
        <v>49792421066.480896</v>
      </c>
      <c r="V162" s="201">
        <f t="shared" si="400"/>
        <v>50844771122.6194</v>
      </c>
      <c r="W162" s="201">
        <f t="shared" si="401"/>
        <v>51919362327.449516</v>
      </c>
      <c r="X162" s="201">
        <f t="shared" si="402"/>
        <v>53016664741.947845</v>
      </c>
      <c r="Y162" s="201">
        <f t="shared" si="403"/>
        <v>54137158361.709251</v>
      </c>
      <c r="Z162" s="201">
        <f t="shared" si="404"/>
        <v>55281333326.912453</v>
      </c>
      <c r="AA162" s="201">
        <f t="shared" si="405"/>
        <v>56449690136.723213</v>
      </c>
      <c r="AB162" s="201">
        <f t="shared" si="406"/>
        <v>57642739868.228874</v>
      </c>
      <c r="AC162" s="436">
        <f>'All Traffic Calcs'!I24</f>
        <v>58861004400.000008</v>
      </c>
      <c r="AD162" s="201">
        <f t="shared" si="407"/>
        <v>59201076191.814461</v>
      </c>
      <c r="AE162" s="201">
        <f t="shared" si="408"/>
        <v>59543112761.919167</v>
      </c>
      <c r="AF162" s="201">
        <f t="shared" si="409"/>
        <v>59887125461.898773</v>
      </c>
      <c r="AG162" s="201">
        <f t="shared" si="410"/>
        <v>60233125708.922157</v>
      </c>
      <c r="AH162" s="201">
        <f t="shared" si="411"/>
        <v>60581124986.121346</v>
      </c>
      <c r="AI162" s="201">
        <f t="shared" si="412"/>
        <v>60931134842.972603</v>
      </c>
      <c r="AJ162" s="201">
        <f t="shared" si="413"/>
        <v>61283166895.679771</v>
      </c>
      <c r="AK162" s="201">
        <f t="shared" si="414"/>
        <v>61637232827.559753</v>
      </c>
      <c r="AL162" s="201">
        <f t="shared" si="415"/>
        <v>61993344389.43029</v>
      </c>
      <c r="AM162" s="436">
        <f>'All Traffic Calcs'!I26</f>
        <v>62351513400</v>
      </c>
    </row>
    <row r="164" spans="1:41">
      <c r="B164" s="71" t="s">
        <v>1076</v>
      </c>
      <c r="C164" s="71"/>
      <c r="D164" s="71"/>
      <c r="E164" s="71"/>
      <c r="F164" s="71" t="s">
        <v>440</v>
      </c>
      <c r="G164" s="71"/>
      <c r="H164" s="71"/>
      <c r="I164" s="71"/>
      <c r="J164" s="71"/>
      <c r="K164" s="437"/>
      <c r="L164" s="71"/>
      <c r="M164" s="71"/>
      <c r="N164" s="71"/>
      <c r="O164" s="71"/>
      <c r="P164" s="71"/>
      <c r="Q164" s="71"/>
      <c r="R164" s="71"/>
      <c r="S164" s="437"/>
      <c r="T164" s="71"/>
      <c r="U164" s="71"/>
      <c r="V164" s="71"/>
      <c r="W164" s="71"/>
      <c r="X164" s="71"/>
      <c r="Y164" s="71"/>
      <c r="Z164" s="71"/>
      <c r="AA164" s="71"/>
      <c r="AB164" s="71"/>
      <c r="AC164" s="437"/>
      <c r="AD164" s="71"/>
      <c r="AE164" s="71"/>
      <c r="AF164" s="71"/>
      <c r="AG164" s="71"/>
      <c r="AH164" s="71"/>
      <c r="AI164" s="71"/>
      <c r="AJ164" s="71"/>
      <c r="AK164" s="71"/>
      <c r="AL164" s="71"/>
      <c r="AM164" s="437"/>
    </row>
    <row r="165" spans="1:41">
      <c r="K165" s="435">
        <v>2022</v>
      </c>
      <c r="L165">
        <v>2023</v>
      </c>
      <c r="M165">
        <v>2024</v>
      </c>
      <c r="N165">
        <v>2025</v>
      </c>
      <c r="O165">
        <v>2026</v>
      </c>
      <c r="P165">
        <v>2027</v>
      </c>
      <c r="Q165">
        <v>2028</v>
      </c>
      <c r="R165">
        <v>2029</v>
      </c>
      <c r="S165" s="435">
        <v>2030</v>
      </c>
      <c r="T165">
        <v>2031</v>
      </c>
      <c r="U165">
        <v>2032</v>
      </c>
      <c r="V165">
        <v>2033</v>
      </c>
      <c r="W165">
        <v>2034</v>
      </c>
      <c r="X165">
        <v>2035</v>
      </c>
      <c r="Y165">
        <v>2036</v>
      </c>
      <c r="Z165">
        <v>2037</v>
      </c>
      <c r="AA165">
        <v>2038</v>
      </c>
      <c r="AB165">
        <v>2039</v>
      </c>
      <c r="AC165" s="435">
        <v>2040</v>
      </c>
      <c r="AD165">
        <v>2041</v>
      </c>
      <c r="AE165">
        <v>2042</v>
      </c>
      <c r="AF165">
        <v>2043</v>
      </c>
      <c r="AG165">
        <v>2044</v>
      </c>
      <c r="AH165">
        <v>2045</v>
      </c>
      <c r="AI165">
        <v>2046</v>
      </c>
      <c r="AJ165">
        <v>2047</v>
      </c>
      <c r="AK165">
        <v>2048</v>
      </c>
      <c r="AL165">
        <v>2049</v>
      </c>
      <c r="AM165" s="435">
        <v>2050</v>
      </c>
    </row>
    <row r="166" spans="1:41">
      <c r="B166" t="s">
        <v>282</v>
      </c>
      <c r="C166" s="214">
        <f>NPV(DISCOUNT,K166:AM166)</f>
        <v>125864407014.20532</v>
      </c>
      <c r="J166" t="s">
        <v>97</v>
      </c>
      <c r="K166" s="436">
        <f>'All Traffic Calcs'!M60</f>
        <v>10672721669.947124</v>
      </c>
      <c r="L166" s="201">
        <f>K166*(1+_xlfn.RRI(8,$K166,$S166))</f>
        <v>10670164029.12888</v>
      </c>
      <c r="M166" s="201">
        <f t="shared" ref="M166:M167" si="417">L166*(1+_xlfn.RRI(8,$K166,$S166))</f>
        <v>10667607001.230822</v>
      </c>
      <c r="N166" s="201">
        <f t="shared" ref="N166:N167" si="418">M166*(1+_xlfn.RRI(8,$K166,$S166))</f>
        <v>10665050586.106068</v>
      </c>
      <c r="O166" s="201">
        <f t="shared" ref="O166:O167" si="419">N166*(1+_xlfn.RRI(8,$K166,$S166))</f>
        <v>10662494783.607771</v>
      </c>
      <c r="P166" s="201">
        <f t="shared" ref="P166:P167" si="420">O166*(1+_xlfn.RRI(8,$K166,$S166))</f>
        <v>10659939593.589121</v>
      </c>
      <c r="Q166" s="201">
        <f t="shared" ref="Q166:Q167" si="421">P166*(1+_xlfn.RRI(8,$K166,$S166))</f>
        <v>10657385015.903341</v>
      </c>
      <c r="R166" s="201">
        <f t="shared" ref="R166:R167" si="422">Q166*(1+_xlfn.RRI(8,$K166,$S166))</f>
        <v>10654831050.40369</v>
      </c>
      <c r="S166" s="436">
        <f>'All Traffic Calcs'!M61</f>
        <v>10652277696.94346</v>
      </c>
      <c r="T166" s="201">
        <f t="shared" ref="T166:T167" si="423">S166*(1+_xlfn.RRI(10,$S166,$AC166))</f>
        <v>10839696817.715612</v>
      </c>
      <c r="U166" s="201">
        <f t="shared" ref="U166:U167" si="424">T166*(1+_xlfn.RRI(10,$S166,$AC166))</f>
        <v>11030413442.348473</v>
      </c>
      <c r="V166" s="201">
        <f t="shared" ref="V166:V167" si="425">U166*(1+_xlfn.RRI(10,$S166,$AC166))</f>
        <v>11224485588.037226</v>
      </c>
      <c r="W166" s="201">
        <f t="shared" ref="W166:W167" si="426">V166*(1+_xlfn.RRI(10,$S166,$AC166))</f>
        <v>11421972292.747641</v>
      </c>
      <c r="X166" s="201">
        <f t="shared" ref="X166:X167" si="427">W166*(1+_xlfn.RRI(10,$S166,$AC166))</f>
        <v>11622933633.175789</v>
      </c>
      <c r="Y166" s="201">
        <f t="shared" ref="Y166:Y167" si="428">X166*(1+_xlfn.RRI(10,$S166,$AC166))</f>
        <v>11827430743.023754</v>
      </c>
      <c r="Z166" s="201">
        <f t="shared" ref="Z166:Z167" si="429">Y166*(1+_xlfn.RRI(10,$S166,$AC166))</f>
        <v>12035525831.596884</v>
      </c>
      <c r="AA166" s="201">
        <f t="shared" ref="AA166:AA167" si="430">Z166*(1+_xlfn.RRI(10,$S166,$AC166))</f>
        <v>12247282202.728256</v>
      </c>
      <c r="AB166" s="201">
        <f t="shared" ref="AB166:AB167" si="431">AA166*(1+_xlfn.RRI(10,$S166,$AC166))</f>
        <v>12462764274.036102</v>
      </c>
      <c r="AC166" s="436">
        <f>'All Traffic Calcs'!M63</f>
        <v>12682037596.520035</v>
      </c>
      <c r="AD166" s="201">
        <f t="shared" ref="AD166:AD167" si="432">AC166*(1+_xlfn.RRI(10,$AC166,$AM166))</f>
        <v>12754264514.819265</v>
      </c>
      <c r="AE166" s="201">
        <f t="shared" ref="AE166:AE167" si="433">AD166*(1+_xlfn.RRI(10,$AC166,$AM166))</f>
        <v>12826902780.876085</v>
      </c>
      <c r="AF166" s="201">
        <f t="shared" ref="AF166:AF167" si="434">AE166*(1+_xlfn.RRI(10,$AC166,$AM166))</f>
        <v>12899954737.404011</v>
      </c>
      <c r="AG166" s="201">
        <f t="shared" ref="AG166:AG167" si="435">AF166*(1+_xlfn.RRI(10,$AC166,$AM166))</f>
        <v>12973422740.458813</v>
      </c>
      <c r="AH166" s="201">
        <f t="shared" ref="AH166:AH167" si="436">AG166*(1+_xlfn.RRI(10,$AC166,$AM166))</f>
        <v>13047309159.514502</v>
      </c>
      <c r="AI166" s="201">
        <f t="shared" ref="AI166:AI167" si="437">AH166*(1+_xlfn.RRI(10,$AC166,$AM166))</f>
        <v>13121616377.539753</v>
      </c>
      <c r="AJ166" s="201">
        <f t="shared" ref="AJ166:AJ167" si="438">AI166*(1+_xlfn.RRI(10,$AC166,$AM166))</f>
        <v>13196346791.074757</v>
      </c>
      <c r="AK166" s="201">
        <f t="shared" ref="AK166:AK167" si="439">AJ166*(1+_xlfn.RRI(10,$AC166,$AM166))</f>
        <v>13271502810.308512</v>
      </c>
      <c r="AL166" s="201">
        <f t="shared" ref="AL166:AL167" si="440">AK166*(1+_xlfn.RRI(10,$AC166,$AM166))</f>
        <v>13347086859.156559</v>
      </c>
      <c r="AM166" s="436">
        <f>'All Traffic Calcs'!M65</f>
        <v>13423101375.339161</v>
      </c>
    </row>
    <row r="167" spans="1:41">
      <c r="B167" t="s">
        <v>282</v>
      </c>
      <c r="C167" s="214">
        <f>NPV(DISCOUNT,K167:AM167)</f>
        <v>126483409654.28683</v>
      </c>
      <c r="J167" t="s">
        <v>98</v>
      </c>
      <c r="K167" s="436">
        <f>'All Traffic Calcs'!M60</f>
        <v>10672721669.947124</v>
      </c>
      <c r="L167" s="201">
        <f t="shared" ref="L167" si="441">K167*(1+_xlfn.RRI(8,$K167,$S167))</f>
        <v>10670739494.030119</v>
      </c>
      <c r="M167" s="201">
        <f t="shared" si="417"/>
        <v>10668757686.249889</v>
      </c>
      <c r="N167" s="201">
        <f t="shared" si="418"/>
        <v>10666776246.538067</v>
      </c>
      <c r="O167" s="201">
        <f t="shared" si="419"/>
        <v>10664795174.826292</v>
      </c>
      <c r="P167" s="201">
        <f t="shared" si="420"/>
        <v>10662814471.046217</v>
      </c>
      <c r="Q167" s="201">
        <f t="shared" si="421"/>
        <v>10660834135.129509</v>
      </c>
      <c r="R167" s="201">
        <f t="shared" si="422"/>
        <v>10658854167.007849</v>
      </c>
      <c r="S167" s="436">
        <f>'All Traffic Calcs'!M62</f>
        <v>10656874566.612923</v>
      </c>
      <c r="T167" s="201">
        <f t="shared" si="423"/>
        <v>10858710334.598289</v>
      </c>
      <c r="U167" s="201">
        <f t="shared" si="424"/>
        <v>11064368769.068432</v>
      </c>
      <c r="V167" s="201">
        <f t="shared" si="425"/>
        <v>11273922269.376545</v>
      </c>
      <c r="W167" s="201">
        <f t="shared" si="426"/>
        <v>11487444606.08264</v>
      </c>
      <c r="X167" s="201">
        <f t="shared" si="427"/>
        <v>11705010946.923506</v>
      </c>
      <c r="Y167" s="201">
        <f t="shared" si="428"/>
        <v>11926697883.274517</v>
      </c>
      <c r="Z167" s="201">
        <f t="shared" si="429"/>
        <v>12152583457.112631</v>
      </c>
      <c r="AA167" s="201">
        <f t="shared" si="430"/>
        <v>12382747188.490036</v>
      </c>
      <c r="AB167" s="201">
        <f t="shared" si="431"/>
        <v>12617270103.528143</v>
      </c>
      <c r="AC167" s="436">
        <f>'All Traffic Calcs'!M64</f>
        <v>12856234762.941771</v>
      </c>
      <c r="AD167" s="201">
        <f t="shared" si="432"/>
        <v>12936080482.715914</v>
      </c>
      <c r="AE167" s="201">
        <f t="shared" si="433"/>
        <v>13016422097.212252</v>
      </c>
      <c r="AF167" s="201">
        <f t="shared" si="434"/>
        <v>13097262686.264948</v>
      </c>
      <c r="AG167" s="201">
        <f t="shared" si="435"/>
        <v>13178605348.835972</v>
      </c>
      <c r="AH167" s="201">
        <f t="shared" si="436"/>
        <v>13260453203.133896</v>
      </c>
      <c r="AI167" s="201">
        <f t="shared" si="437"/>
        <v>13342809386.733431</v>
      </c>
      <c r="AJ167" s="201">
        <f t="shared" si="438"/>
        <v>13425677056.6957</v>
      </c>
      <c r="AK167" s="201">
        <f t="shared" si="439"/>
        <v>13509059389.689264</v>
      </c>
      <c r="AL167" s="201">
        <f t="shared" si="440"/>
        <v>13592959582.111898</v>
      </c>
      <c r="AM167" s="436">
        <f>'All Traffic Calcs'!M66</f>
        <v>13677380850.213108</v>
      </c>
    </row>
    <row r="168" spans="1:41">
      <c r="C168" s="214"/>
      <c r="K168" s="436"/>
      <c r="L168" s="201"/>
      <c r="M168" s="201"/>
      <c r="N168" s="201"/>
      <c r="O168" s="201"/>
      <c r="P168" s="201"/>
      <c r="Q168" s="201"/>
      <c r="R168" s="201"/>
      <c r="S168" s="436"/>
      <c r="T168" s="201"/>
      <c r="U168" s="201"/>
      <c r="V168" s="201"/>
      <c r="W168" s="201"/>
      <c r="X168" s="201"/>
      <c r="Y168" s="201"/>
      <c r="Z168" s="201"/>
      <c r="AA168" s="201"/>
      <c r="AB168" s="201"/>
      <c r="AC168" s="436"/>
      <c r="AD168" s="201"/>
      <c r="AE168" s="201"/>
      <c r="AF168" s="201"/>
      <c r="AG168" s="201"/>
      <c r="AH168" s="201"/>
      <c r="AI168" s="201"/>
      <c r="AJ168" s="201"/>
      <c r="AK168" s="201"/>
      <c r="AL168" s="201"/>
      <c r="AM168" s="436"/>
    </row>
    <row r="169" spans="1:41" s="67" customFormat="1" ht="31.5" customHeight="1">
      <c r="A169" s="360" t="s">
        <v>448</v>
      </c>
      <c r="B169" s="360"/>
    </row>
    <row r="173" spans="1:41">
      <c r="B173" s="71" t="s">
        <v>641</v>
      </c>
      <c r="C173" s="71"/>
      <c r="D173" s="71"/>
      <c r="E173" s="71"/>
      <c r="F173" s="71" t="s">
        <v>440</v>
      </c>
      <c r="G173" s="71"/>
      <c r="H173" s="71" t="s">
        <v>478</v>
      </c>
      <c r="I173" s="71"/>
      <c r="J173" s="71"/>
      <c r="K173" s="437"/>
      <c r="L173" s="71"/>
      <c r="M173" s="71"/>
      <c r="N173" s="71"/>
      <c r="O173" s="71"/>
      <c r="P173" s="71"/>
      <c r="Q173" s="71"/>
      <c r="R173" s="71"/>
      <c r="S173" s="437"/>
      <c r="T173" s="71"/>
      <c r="U173" s="71"/>
      <c r="V173" s="71"/>
      <c r="W173" s="71"/>
      <c r="X173" s="71"/>
      <c r="Y173" s="71"/>
      <c r="Z173" s="71"/>
      <c r="AA173" s="71"/>
      <c r="AB173" s="71"/>
      <c r="AC173" s="437"/>
      <c r="AD173" s="71"/>
      <c r="AE173" s="71"/>
      <c r="AF173" s="71"/>
      <c r="AG173" s="71"/>
      <c r="AH173" s="71"/>
      <c r="AI173" s="71"/>
      <c r="AJ173" s="71"/>
      <c r="AK173" s="71"/>
      <c r="AL173" s="71"/>
      <c r="AM173" s="437"/>
      <c r="AN173" s="71"/>
      <c r="AO173" s="71"/>
    </row>
    <row r="174" spans="1:41">
      <c r="K174" s="435">
        <v>2022</v>
      </c>
      <c r="L174">
        <v>2023</v>
      </c>
      <c r="M174">
        <v>2024</v>
      </c>
      <c r="N174">
        <v>2025</v>
      </c>
      <c r="O174">
        <v>2026</v>
      </c>
      <c r="P174">
        <v>2027</v>
      </c>
      <c r="Q174">
        <v>2028</v>
      </c>
      <c r="R174">
        <v>2029</v>
      </c>
      <c r="S174" s="435">
        <v>2030</v>
      </c>
      <c r="T174">
        <v>2031</v>
      </c>
      <c r="U174">
        <v>2032</v>
      </c>
      <c r="V174">
        <v>2033</v>
      </c>
      <c r="W174">
        <v>2034</v>
      </c>
      <c r="X174">
        <v>2035</v>
      </c>
      <c r="Y174">
        <v>2036</v>
      </c>
      <c r="Z174">
        <v>2037</v>
      </c>
      <c r="AA174">
        <v>2038</v>
      </c>
      <c r="AB174">
        <v>2039</v>
      </c>
      <c r="AC174" s="435">
        <v>2040</v>
      </c>
      <c r="AD174">
        <v>2041</v>
      </c>
      <c r="AE174">
        <v>2042</v>
      </c>
      <c r="AF174">
        <v>2043</v>
      </c>
      <c r="AG174">
        <v>2044</v>
      </c>
      <c r="AH174">
        <v>2045</v>
      </c>
      <c r="AI174">
        <v>2046</v>
      </c>
      <c r="AJ174">
        <v>2047</v>
      </c>
      <c r="AK174">
        <v>2048</v>
      </c>
      <c r="AL174">
        <v>2049</v>
      </c>
      <c r="AM174" s="435">
        <v>2050</v>
      </c>
    </row>
    <row r="175" spans="1:41">
      <c r="B175" t="s">
        <v>282</v>
      </c>
      <c r="C175" s="214">
        <f>NPV(DISCOUNT,K175:AM175)</f>
        <v>0</v>
      </c>
      <c r="J175" t="s">
        <v>97</v>
      </c>
      <c r="K175" s="436">
        <v>0</v>
      </c>
      <c r="L175" s="201">
        <v>0</v>
      </c>
      <c r="M175" s="201">
        <v>0</v>
      </c>
      <c r="N175" s="201">
        <v>0</v>
      </c>
      <c r="O175" s="201">
        <v>0</v>
      </c>
      <c r="P175" s="201">
        <v>0</v>
      </c>
      <c r="Q175" s="201">
        <v>0</v>
      </c>
      <c r="R175" s="201">
        <v>0</v>
      </c>
      <c r="S175" s="436">
        <f>SUM('demand _ truck equiv'!Y51:Y54)</f>
        <v>0</v>
      </c>
      <c r="T175" s="201">
        <f>S175*(1+_xlfn.RRI(10,$S175,$AC175))</f>
        <v>0</v>
      </c>
      <c r="U175" s="201">
        <f t="shared" ref="U175" si="442">T175*(1+_xlfn.RRI(10,$S175,$AC175))</f>
        <v>0</v>
      </c>
      <c r="V175" s="201">
        <f t="shared" ref="V175" si="443">U175*(1+_xlfn.RRI(10,$S175,$AC175))</f>
        <v>0</v>
      </c>
      <c r="W175" s="201">
        <f t="shared" ref="W175" si="444">V175*(1+_xlfn.RRI(10,$S175,$AC175))</f>
        <v>0</v>
      </c>
      <c r="X175" s="201">
        <f t="shared" ref="X175" si="445">W175*(1+_xlfn.RRI(10,$S175,$AC175))</f>
        <v>0</v>
      </c>
      <c r="Y175" s="201">
        <f t="shared" ref="Y175" si="446">X175*(1+_xlfn.RRI(10,$S175,$AC175))</f>
        <v>0</v>
      </c>
      <c r="Z175" s="201">
        <f t="shared" ref="Z175" si="447">Y175*(1+_xlfn.RRI(10,$S175,$AC175))</f>
        <v>0</v>
      </c>
      <c r="AA175" s="201">
        <f t="shared" ref="AA175" si="448">Z175*(1+_xlfn.RRI(10,$S175,$AC175))</f>
        <v>0</v>
      </c>
      <c r="AB175" s="201">
        <f t="shared" ref="AB175" si="449">AA175*(1+_xlfn.RRI(10,$S175,$AC175))</f>
        <v>0</v>
      </c>
      <c r="AC175" s="436">
        <f>SUM('demand _ truck equiv'!Z51:Z54)</f>
        <v>0</v>
      </c>
      <c r="AD175" s="201">
        <f>AC175*(1+_xlfn.RRI(10,$AC175,$AM175))</f>
        <v>0</v>
      </c>
      <c r="AE175" s="201">
        <f t="shared" ref="AE175" si="450">AD175*(1+_xlfn.RRI(10,$AC175,$AM175))</f>
        <v>0</v>
      </c>
      <c r="AF175" s="201">
        <f t="shared" ref="AF175" si="451">AE175*(1+_xlfn.RRI(10,$AC175,$AM175))</f>
        <v>0</v>
      </c>
      <c r="AG175" s="201">
        <f t="shared" ref="AG175" si="452">AF175*(1+_xlfn.RRI(10,$AC175,$AM175))</f>
        <v>0</v>
      </c>
      <c r="AH175" s="201">
        <f t="shared" ref="AH175" si="453">AG175*(1+_xlfn.RRI(10,$AC175,$AM175))</f>
        <v>0</v>
      </c>
      <c r="AI175" s="201">
        <f t="shared" ref="AI175" si="454">AH175*(1+_xlfn.RRI(10,$AC175,$AM175))</f>
        <v>0</v>
      </c>
      <c r="AJ175" s="201">
        <f t="shared" ref="AJ175" si="455">AI175*(1+_xlfn.RRI(10,$AC175,$AM175))</f>
        <v>0</v>
      </c>
      <c r="AK175" s="201">
        <f t="shared" ref="AK175" si="456">AJ175*(1+_xlfn.RRI(10,$AC175,$AM175))</f>
        <v>0</v>
      </c>
      <c r="AL175" s="201">
        <f t="shared" ref="AL175" si="457">AK175*(1+_xlfn.RRI(10,$AC175,$AM175))</f>
        <v>0</v>
      </c>
      <c r="AM175" s="436">
        <f>SUM('demand _ truck equiv'!AA51:AA54)</f>
        <v>0</v>
      </c>
    </row>
    <row r="176" spans="1:41">
      <c r="B176" t="s">
        <v>282</v>
      </c>
      <c r="C176" s="214">
        <f>NPV(DISCOUNT,K176:AM176)</f>
        <v>164177176.32438284</v>
      </c>
      <c r="J176" t="s">
        <v>98</v>
      </c>
      <c r="K176" s="436">
        <f>'land value - comparative'!S39</f>
        <v>177311350.43033347</v>
      </c>
      <c r="L176" s="201">
        <v>0</v>
      </c>
      <c r="M176" s="201">
        <v>0</v>
      </c>
      <c r="N176" s="201">
        <v>0</v>
      </c>
      <c r="O176" s="201">
        <v>0</v>
      </c>
      <c r="P176" s="201">
        <v>0</v>
      </c>
      <c r="Q176" s="201">
        <v>0</v>
      </c>
      <c r="R176" s="201">
        <v>0</v>
      </c>
      <c r="S176" s="436">
        <v>0</v>
      </c>
      <c r="T176" s="201">
        <v>0</v>
      </c>
      <c r="U176" s="201">
        <f t="shared" ref="U176:AB176" si="458">T176*(1+_xlfn.RRI(10,$S176,$AC176))</f>
        <v>0</v>
      </c>
      <c r="V176" s="201">
        <f t="shared" si="458"/>
        <v>0</v>
      </c>
      <c r="W176" s="201">
        <f t="shared" si="458"/>
        <v>0</v>
      </c>
      <c r="X176" s="201">
        <f t="shared" si="458"/>
        <v>0</v>
      </c>
      <c r="Y176" s="201">
        <f t="shared" si="458"/>
        <v>0</v>
      </c>
      <c r="Z176" s="201">
        <f t="shared" si="458"/>
        <v>0</v>
      </c>
      <c r="AA176" s="201">
        <f t="shared" si="458"/>
        <v>0</v>
      </c>
      <c r="AB176" s="201">
        <f t="shared" si="458"/>
        <v>0</v>
      </c>
      <c r="AC176" s="436">
        <v>0</v>
      </c>
      <c r="AD176" s="201">
        <v>0</v>
      </c>
      <c r="AE176" s="201">
        <f t="shared" ref="AE176:AL176" si="459">AD176*(1+_xlfn.RRI(10,$AC176,$AM176))</f>
        <v>0</v>
      </c>
      <c r="AF176" s="201">
        <f t="shared" si="459"/>
        <v>0</v>
      </c>
      <c r="AG176" s="201">
        <f t="shared" si="459"/>
        <v>0</v>
      </c>
      <c r="AH176" s="201">
        <f t="shared" si="459"/>
        <v>0</v>
      </c>
      <c r="AI176" s="201">
        <f t="shared" si="459"/>
        <v>0</v>
      </c>
      <c r="AJ176" s="201">
        <f t="shared" si="459"/>
        <v>0</v>
      </c>
      <c r="AK176" s="201">
        <f t="shared" si="459"/>
        <v>0</v>
      </c>
      <c r="AL176" s="201">
        <f t="shared" si="459"/>
        <v>0</v>
      </c>
      <c r="AM176" s="436">
        <v>0</v>
      </c>
    </row>
    <row r="178" spans="2:41">
      <c r="B178" s="71" t="s">
        <v>642</v>
      </c>
      <c r="C178" s="71"/>
      <c r="D178" s="71"/>
      <c r="E178" s="71"/>
      <c r="F178" s="71" t="s">
        <v>440</v>
      </c>
      <c r="G178" s="71"/>
      <c r="H178" s="71" t="s">
        <v>478</v>
      </c>
      <c r="I178" s="71"/>
      <c r="J178" s="71"/>
      <c r="K178" s="437"/>
      <c r="L178" s="71"/>
      <c r="M178" s="71"/>
      <c r="N178" s="71"/>
      <c r="O178" s="71"/>
      <c r="P178" s="71"/>
      <c r="Q178" s="71"/>
      <c r="R178" s="71"/>
      <c r="S178" s="437"/>
      <c r="T178" s="71"/>
      <c r="U178" s="71"/>
      <c r="V178" s="71"/>
      <c r="W178" s="71"/>
      <c r="X178" s="71"/>
      <c r="Y178" s="71"/>
      <c r="Z178" s="71"/>
      <c r="AA178" s="71"/>
      <c r="AB178" s="71"/>
      <c r="AC178" s="437"/>
      <c r="AD178" s="71"/>
      <c r="AE178" s="71"/>
      <c r="AF178" s="71"/>
      <c r="AG178" s="71"/>
      <c r="AH178" s="71"/>
      <c r="AI178" s="71"/>
      <c r="AJ178" s="71"/>
      <c r="AK178" s="71"/>
      <c r="AL178" s="71"/>
      <c r="AM178" s="437"/>
      <c r="AN178" s="71"/>
      <c r="AO178" s="71"/>
    </row>
    <row r="179" spans="2:41">
      <c r="K179" s="435">
        <v>2022</v>
      </c>
      <c r="L179">
        <v>2023</v>
      </c>
      <c r="M179">
        <v>2024</v>
      </c>
      <c r="N179">
        <v>2025</v>
      </c>
      <c r="O179">
        <v>2026</v>
      </c>
      <c r="P179">
        <v>2027</v>
      </c>
      <c r="Q179">
        <v>2028</v>
      </c>
      <c r="R179">
        <v>2029</v>
      </c>
      <c r="S179" s="435">
        <v>2030</v>
      </c>
      <c r="T179">
        <v>2031</v>
      </c>
      <c r="U179">
        <v>2032</v>
      </c>
      <c r="V179">
        <v>2033</v>
      </c>
      <c r="W179">
        <v>2034</v>
      </c>
      <c r="X179">
        <v>2035</v>
      </c>
      <c r="Y179">
        <v>2036</v>
      </c>
      <c r="Z179">
        <v>2037</v>
      </c>
      <c r="AA179">
        <v>2038</v>
      </c>
      <c r="AB179">
        <v>2039</v>
      </c>
      <c r="AC179" s="435">
        <v>2040</v>
      </c>
      <c r="AD179">
        <v>2041</v>
      </c>
      <c r="AE179">
        <v>2042</v>
      </c>
      <c r="AF179">
        <v>2043</v>
      </c>
      <c r="AG179">
        <v>2044</v>
      </c>
      <c r="AH179">
        <v>2045</v>
      </c>
      <c r="AI179">
        <v>2046</v>
      </c>
      <c r="AJ179">
        <v>2047</v>
      </c>
      <c r="AK179">
        <v>2048</v>
      </c>
      <c r="AL179">
        <v>2049</v>
      </c>
      <c r="AM179" s="435">
        <v>2050</v>
      </c>
    </row>
    <row r="180" spans="2:41">
      <c r="B180" t="s">
        <v>282</v>
      </c>
      <c r="C180" s="214">
        <f>NPV(DISCOUNT,K180:AM180)</f>
        <v>153509753.75522715</v>
      </c>
      <c r="J180" t="s">
        <v>97</v>
      </c>
      <c r="K180" s="436">
        <f>'land value - comparative'!P39</f>
        <v>70207211.162987918</v>
      </c>
      <c r="L180" s="201">
        <v>0</v>
      </c>
      <c r="M180" s="201">
        <v>0</v>
      </c>
      <c r="N180" s="201">
        <v>0</v>
      </c>
      <c r="O180" s="201">
        <v>0</v>
      </c>
      <c r="P180" s="201">
        <v>0</v>
      </c>
      <c r="Q180" s="201">
        <v>0</v>
      </c>
      <c r="R180" s="201">
        <v>0</v>
      </c>
      <c r="S180" s="436">
        <f>'land value - comparative'!Q39</f>
        <v>87272929.937401965</v>
      </c>
      <c r="T180" s="201">
        <v>0</v>
      </c>
      <c r="U180" s="201">
        <f t="shared" ref="U180" si="460">T180*(1+_xlfn.RRI(10,$S180,$AC180))</f>
        <v>0</v>
      </c>
      <c r="V180" s="201">
        <f t="shared" ref="V180" si="461">U180*(1+_xlfn.RRI(10,$S180,$AC180))</f>
        <v>0</v>
      </c>
      <c r="W180" s="201">
        <f t="shared" ref="W180" si="462">V180*(1+_xlfn.RRI(10,$S180,$AC180))</f>
        <v>0</v>
      </c>
      <c r="X180" s="201">
        <f t="shared" ref="X180" si="463">W180*(1+_xlfn.RRI(10,$S180,$AC180))</f>
        <v>0</v>
      </c>
      <c r="Y180" s="201">
        <f t="shared" ref="Y180" si="464">X180*(1+_xlfn.RRI(10,$S180,$AC180))</f>
        <v>0</v>
      </c>
      <c r="Z180" s="201">
        <f t="shared" ref="Z180" si="465">Y180*(1+_xlfn.RRI(10,$S180,$AC180))</f>
        <v>0</v>
      </c>
      <c r="AA180" s="201">
        <f t="shared" ref="AA180" si="466">Z180*(1+_xlfn.RRI(10,$S180,$AC180))</f>
        <v>0</v>
      </c>
      <c r="AB180" s="201">
        <f t="shared" ref="AB180" si="467">AA180*(1+_xlfn.RRI(10,$S180,$AC180))</f>
        <v>0</v>
      </c>
      <c r="AC180" s="436">
        <f>'land value - comparative'!R39</f>
        <v>111407649.16602314</v>
      </c>
      <c r="AD180" s="201">
        <v>0</v>
      </c>
      <c r="AE180" s="201">
        <f t="shared" ref="AE180" si="468">AD180*(1+_xlfn.RRI(10,$AC180,$AM180))</f>
        <v>0</v>
      </c>
      <c r="AF180" s="201">
        <f t="shared" ref="AF180" si="469">AE180*(1+_xlfn.RRI(10,$AC180,$AM180))</f>
        <v>0</v>
      </c>
      <c r="AG180" s="201">
        <f t="shared" ref="AG180" si="470">AF180*(1+_xlfn.RRI(10,$AC180,$AM180))</f>
        <v>0</v>
      </c>
      <c r="AH180" s="201">
        <f t="shared" ref="AH180" si="471">AG180*(1+_xlfn.RRI(10,$AC180,$AM180))</f>
        <v>0</v>
      </c>
      <c r="AI180" s="201">
        <f t="shared" ref="AI180" si="472">AH180*(1+_xlfn.RRI(10,$AC180,$AM180))</f>
        <v>0</v>
      </c>
      <c r="AJ180" s="201">
        <f t="shared" ref="AJ180" si="473">AI180*(1+_xlfn.RRI(10,$AC180,$AM180))</f>
        <v>0</v>
      </c>
      <c r="AK180" s="201">
        <f t="shared" ref="AK180" si="474">AJ180*(1+_xlfn.RRI(10,$AC180,$AM180))</f>
        <v>0</v>
      </c>
      <c r="AL180" s="201">
        <f t="shared" ref="AL180" si="475">AK180*(1+_xlfn.RRI(10,$AC180,$AM180))</f>
        <v>0</v>
      </c>
      <c r="AM180" s="436">
        <f>'land value - comparative'!S39</f>
        <v>177311350.43033347</v>
      </c>
    </row>
    <row r="181" spans="2:41">
      <c r="B181" t="s">
        <v>282</v>
      </c>
      <c r="C181" s="214">
        <f>NPV(DISCOUNT,K181:AM181)</f>
        <v>0</v>
      </c>
      <c r="J181" t="s">
        <v>98</v>
      </c>
      <c r="K181" s="436">
        <f>'land value - comparative'!X93</f>
        <v>0</v>
      </c>
      <c r="L181" s="201">
        <v>0</v>
      </c>
      <c r="M181" s="201">
        <v>0</v>
      </c>
      <c r="N181" s="201">
        <v>0</v>
      </c>
      <c r="O181" s="201">
        <v>0</v>
      </c>
      <c r="P181" s="201">
        <v>0</v>
      </c>
      <c r="Q181" s="201">
        <v>0</v>
      </c>
      <c r="R181" s="201">
        <v>0</v>
      </c>
      <c r="S181" s="436">
        <v>0</v>
      </c>
      <c r="T181" s="201">
        <v>0</v>
      </c>
      <c r="U181" s="201">
        <f t="shared" ref="U181" si="476">T181*(1+_xlfn.RRI(10,$S181,$AC181))</f>
        <v>0</v>
      </c>
      <c r="V181" s="201">
        <f t="shared" ref="V181" si="477">U181*(1+_xlfn.RRI(10,$S181,$AC181))</f>
        <v>0</v>
      </c>
      <c r="W181" s="201">
        <f t="shared" ref="W181" si="478">V181*(1+_xlfn.RRI(10,$S181,$AC181))</f>
        <v>0</v>
      </c>
      <c r="X181" s="201">
        <f t="shared" ref="X181" si="479">W181*(1+_xlfn.RRI(10,$S181,$AC181))</f>
        <v>0</v>
      </c>
      <c r="Y181" s="201">
        <f t="shared" ref="Y181" si="480">X181*(1+_xlfn.RRI(10,$S181,$AC181))</f>
        <v>0</v>
      </c>
      <c r="Z181" s="201">
        <f t="shared" ref="Z181" si="481">Y181*(1+_xlfn.RRI(10,$S181,$AC181))</f>
        <v>0</v>
      </c>
      <c r="AA181" s="201">
        <f t="shared" ref="AA181" si="482">Z181*(1+_xlfn.RRI(10,$S181,$AC181))</f>
        <v>0</v>
      </c>
      <c r="AB181" s="201">
        <f t="shared" ref="AB181" si="483">AA181*(1+_xlfn.RRI(10,$S181,$AC181))</f>
        <v>0</v>
      </c>
      <c r="AC181" s="436">
        <v>0</v>
      </c>
      <c r="AD181" s="201">
        <v>0</v>
      </c>
      <c r="AE181" s="201">
        <f t="shared" ref="AE181" si="484">AD181*(1+_xlfn.RRI(10,$AC181,$AM181))</f>
        <v>0</v>
      </c>
      <c r="AF181" s="201">
        <f t="shared" ref="AF181" si="485">AE181*(1+_xlfn.RRI(10,$AC181,$AM181))</f>
        <v>0</v>
      </c>
      <c r="AG181" s="201">
        <f t="shared" ref="AG181" si="486">AF181*(1+_xlfn.RRI(10,$AC181,$AM181))</f>
        <v>0</v>
      </c>
      <c r="AH181" s="201">
        <f t="shared" ref="AH181" si="487">AG181*(1+_xlfn.RRI(10,$AC181,$AM181))</f>
        <v>0</v>
      </c>
      <c r="AI181" s="201">
        <f t="shared" ref="AI181" si="488">AH181*(1+_xlfn.RRI(10,$AC181,$AM181))</f>
        <v>0</v>
      </c>
      <c r="AJ181" s="201">
        <f t="shared" ref="AJ181" si="489">AI181*(1+_xlfn.RRI(10,$AC181,$AM181))</f>
        <v>0</v>
      </c>
      <c r="AK181" s="201">
        <f t="shared" ref="AK181" si="490">AJ181*(1+_xlfn.RRI(10,$AC181,$AM181))</f>
        <v>0</v>
      </c>
      <c r="AL181" s="201">
        <f t="shared" ref="AL181" si="491">AK181*(1+_xlfn.RRI(10,$AC181,$AM181))</f>
        <v>0</v>
      </c>
      <c r="AM181" s="436">
        <v>0</v>
      </c>
    </row>
    <row r="182" spans="2:41">
      <c r="C182" s="214"/>
      <c r="K182" s="436"/>
      <c r="L182" s="201"/>
      <c r="M182" s="201"/>
      <c r="N182" s="201"/>
      <c r="O182" s="201"/>
      <c r="P182" s="201"/>
      <c r="Q182" s="201"/>
      <c r="R182" s="201"/>
      <c r="S182" s="436"/>
      <c r="T182" s="201"/>
      <c r="U182" s="201"/>
      <c r="V182" s="201"/>
      <c r="W182" s="201"/>
      <c r="X182" s="201"/>
      <c r="Y182" s="201"/>
      <c r="Z182" s="201"/>
      <c r="AA182" s="201"/>
      <c r="AB182" s="201"/>
      <c r="AC182" s="436"/>
      <c r="AD182" s="201"/>
      <c r="AE182" s="201"/>
      <c r="AF182" s="201"/>
      <c r="AG182" s="201"/>
      <c r="AH182" s="201"/>
      <c r="AI182" s="201"/>
      <c r="AJ182" s="201"/>
      <c r="AK182" s="201"/>
      <c r="AL182" s="201"/>
      <c r="AM182" s="436"/>
    </row>
    <row r="183" spans="2:41">
      <c r="B183" s="71" t="s">
        <v>724</v>
      </c>
      <c r="C183" s="71"/>
      <c r="D183" s="71"/>
      <c r="E183" s="71"/>
      <c r="F183" s="71" t="s">
        <v>442</v>
      </c>
      <c r="G183" s="71"/>
      <c r="H183" s="71" t="s">
        <v>478</v>
      </c>
      <c r="I183" s="71"/>
      <c r="J183" s="71"/>
      <c r="K183" s="437"/>
      <c r="L183" s="71"/>
      <c r="M183" s="71"/>
      <c r="N183" s="71"/>
      <c r="O183" s="71"/>
      <c r="P183" s="71"/>
      <c r="Q183" s="71"/>
      <c r="R183" s="71"/>
      <c r="S183" s="437"/>
      <c r="T183" s="71"/>
      <c r="U183" s="71"/>
      <c r="V183" s="71"/>
      <c r="W183" s="71"/>
      <c r="X183" s="71"/>
      <c r="Y183" s="71"/>
      <c r="Z183" s="71"/>
      <c r="AA183" s="71"/>
      <c r="AB183" s="71"/>
      <c r="AC183" s="437"/>
      <c r="AD183" s="71"/>
      <c r="AE183" s="71"/>
      <c r="AF183" s="71"/>
      <c r="AG183" s="71"/>
      <c r="AH183" s="71"/>
      <c r="AI183" s="71"/>
      <c r="AJ183" s="71"/>
      <c r="AK183" s="71"/>
      <c r="AL183" s="71"/>
      <c r="AM183" s="437"/>
    </row>
    <row r="184" spans="2:41">
      <c r="K184" s="435">
        <v>2022</v>
      </c>
      <c r="L184">
        <v>2023</v>
      </c>
      <c r="M184">
        <v>2024</v>
      </c>
      <c r="N184">
        <v>2025</v>
      </c>
      <c r="O184">
        <v>2026</v>
      </c>
      <c r="P184">
        <v>2027</v>
      </c>
      <c r="Q184">
        <v>2028</v>
      </c>
      <c r="R184">
        <v>2029</v>
      </c>
      <c r="S184" s="435">
        <v>2030</v>
      </c>
      <c r="T184">
        <v>2031</v>
      </c>
      <c r="U184">
        <v>2032</v>
      </c>
      <c r="V184">
        <v>2033</v>
      </c>
      <c r="W184">
        <v>2034</v>
      </c>
      <c r="X184">
        <v>2035</v>
      </c>
      <c r="Y184">
        <v>2036</v>
      </c>
      <c r="Z184">
        <v>2037</v>
      </c>
      <c r="AA184">
        <v>2038</v>
      </c>
      <c r="AB184">
        <v>2039</v>
      </c>
      <c r="AC184" s="435">
        <v>2040</v>
      </c>
      <c r="AD184">
        <v>2041</v>
      </c>
      <c r="AE184">
        <v>2042</v>
      </c>
      <c r="AF184">
        <v>2043</v>
      </c>
      <c r="AG184">
        <v>2044</v>
      </c>
      <c r="AH184">
        <v>2045</v>
      </c>
      <c r="AI184">
        <v>2046</v>
      </c>
      <c r="AJ184">
        <v>2047</v>
      </c>
      <c r="AK184">
        <v>2048</v>
      </c>
      <c r="AL184">
        <v>2049</v>
      </c>
      <c r="AM184" s="435">
        <v>2050</v>
      </c>
    </row>
    <row r="185" spans="2:41">
      <c r="B185" t="s">
        <v>282</v>
      </c>
      <c r="C185" s="214">
        <f>NPV(DISCOUNT,K185:AM185)</f>
        <v>0</v>
      </c>
      <c r="J185" t="s">
        <v>97</v>
      </c>
      <c r="K185" s="436">
        <v>0</v>
      </c>
      <c r="L185" s="201">
        <v>0</v>
      </c>
      <c r="M185" s="201">
        <v>0</v>
      </c>
      <c r="N185" s="201">
        <v>0</v>
      </c>
      <c r="O185" s="201">
        <v>0</v>
      </c>
      <c r="P185" s="201">
        <v>0</v>
      </c>
      <c r="Q185" s="201">
        <v>0</v>
      </c>
      <c r="R185" s="201">
        <v>0</v>
      </c>
      <c r="S185" s="436">
        <v>0</v>
      </c>
      <c r="T185" s="201">
        <v>0</v>
      </c>
      <c r="U185" s="201">
        <v>0</v>
      </c>
      <c r="V185" s="201">
        <v>0</v>
      </c>
      <c r="W185" s="201">
        <v>0</v>
      </c>
      <c r="X185" s="201">
        <v>0</v>
      </c>
      <c r="Y185" s="201">
        <v>0</v>
      </c>
      <c r="Z185" s="201">
        <v>0</v>
      </c>
      <c r="AA185" s="201">
        <v>0</v>
      </c>
      <c r="AB185" s="201">
        <v>0</v>
      </c>
      <c r="AC185" s="436">
        <v>0</v>
      </c>
      <c r="AD185" s="201">
        <v>0</v>
      </c>
      <c r="AE185" s="201">
        <v>0</v>
      </c>
      <c r="AF185" s="201">
        <v>0</v>
      </c>
      <c r="AG185" s="201">
        <v>0</v>
      </c>
      <c r="AH185" s="201">
        <v>0</v>
      </c>
      <c r="AI185" s="201">
        <v>0</v>
      </c>
      <c r="AJ185" s="201">
        <v>0</v>
      </c>
      <c r="AK185" s="201">
        <v>0</v>
      </c>
      <c r="AL185" s="201">
        <v>0</v>
      </c>
      <c r="AM185" s="436">
        <v>0</v>
      </c>
    </row>
    <row r="186" spans="2:41">
      <c r="B186" t="s">
        <v>282</v>
      </c>
      <c r="C186" s="214">
        <f>NPV(DISC_FIXED,K186:AM186)</f>
        <v>1466828795.068531</v>
      </c>
      <c r="J186" t="s">
        <v>98</v>
      </c>
      <c r="K186" s="436">
        <f>'land value - comparative'!P93</f>
        <v>0</v>
      </c>
      <c r="L186" s="201">
        <v>0</v>
      </c>
      <c r="M186" s="201">
        <v>0</v>
      </c>
      <c r="N186" s="201">
        <v>0</v>
      </c>
      <c r="O186" s="201">
        <v>0</v>
      </c>
      <c r="P186" s="201">
        <v>0</v>
      </c>
      <c r="Q186" s="201">
        <v>0</v>
      </c>
      <c r="R186" s="201">
        <v>0</v>
      </c>
      <c r="S186" s="436">
        <f>'land value - comparative'!Q93</f>
        <v>1215025280.5518711</v>
      </c>
      <c r="T186" s="201">
        <v>0</v>
      </c>
      <c r="U186" s="201">
        <v>0</v>
      </c>
      <c r="V186" s="201">
        <v>0</v>
      </c>
      <c r="W186" s="201">
        <v>0</v>
      </c>
      <c r="X186" s="201">
        <v>0</v>
      </c>
      <c r="Y186" s="201">
        <v>0</v>
      </c>
      <c r="Z186" s="201">
        <v>0</v>
      </c>
      <c r="AA186" s="201">
        <v>0</v>
      </c>
      <c r="AB186" s="201">
        <v>0</v>
      </c>
      <c r="AC186" s="436">
        <f>'land value - comparative'!R93</f>
        <v>2430050561.1037421</v>
      </c>
      <c r="AD186" s="201">
        <v>0</v>
      </c>
      <c r="AE186" s="201">
        <v>0</v>
      </c>
      <c r="AF186" s="201">
        <v>0</v>
      </c>
      <c r="AG186" s="201">
        <v>0</v>
      </c>
      <c r="AH186" s="201">
        <v>0</v>
      </c>
      <c r="AI186" s="201">
        <v>0</v>
      </c>
      <c r="AJ186" s="201">
        <v>0</v>
      </c>
      <c r="AK186" s="201">
        <v>0</v>
      </c>
      <c r="AL186" s="201">
        <v>0</v>
      </c>
      <c r="AM186" s="436">
        <f>'land value - comparative'!S93</f>
        <v>2757369448.5651121</v>
      </c>
    </row>
    <row r="188" spans="2:41">
      <c r="B188" s="71" t="s">
        <v>726</v>
      </c>
      <c r="C188" s="71"/>
      <c r="D188" s="71"/>
      <c r="E188" s="71"/>
      <c r="F188" s="71" t="s">
        <v>442</v>
      </c>
      <c r="G188" s="71"/>
      <c r="H188" s="71" t="s">
        <v>478</v>
      </c>
      <c r="I188" s="71"/>
      <c r="J188" s="71"/>
      <c r="K188" s="437"/>
      <c r="L188" s="71"/>
      <c r="M188" s="71"/>
      <c r="N188" s="71"/>
      <c r="O188" s="71"/>
      <c r="P188" s="71"/>
      <c r="Q188" s="71"/>
      <c r="R188" s="71"/>
      <c r="S188" s="437"/>
      <c r="T188" s="71"/>
      <c r="U188" s="71"/>
      <c r="V188" s="71"/>
      <c r="W188" s="71"/>
      <c r="X188" s="71"/>
      <c r="Y188" s="71"/>
      <c r="Z188" s="71"/>
      <c r="AA188" s="71"/>
      <c r="AB188" s="71"/>
      <c r="AC188" s="437"/>
      <c r="AD188" s="71"/>
      <c r="AE188" s="71"/>
      <c r="AF188" s="71"/>
      <c r="AG188" s="71"/>
      <c r="AH188" s="71"/>
      <c r="AI188" s="71"/>
      <c r="AJ188" s="71"/>
      <c r="AK188" s="71"/>
      <c r="AL188" s="71"/>
      <c r="AM188" s="437"/>
    </row>
    <row r="189" spans="2:41">
      <c r="K189" s="435">
        <v>2022</v>
      </c>
      <c r="L189">
        <v>2023</v>
      </c>
      <c r="M189">
        <v>2024</v>
      </c>
      <c r="N189">
        <v>2025</v>
      </c>
      <c r="O189">
        <v>2026</v>
      </c>
      <c r="P189">
        <v>2027</v>
      </c>
      <c r="Q189">
        <v>2028</v>
      </c>
      <c r="R189">
        <v>2029</v>
      </c>
      <c r="S189" s="435">
        <v>2030</v>
      </c>
      <c r="T189">
        <v>2031</v>
      </c>
      <c r="U189">
        <v>2032</v>
      </c>
      <c r="V189">
        <v>2033</v>
      </c>
      <c r="W189">
        <v>2034</v>
      </c>
      <c r="X189">
        <v>2035</v>
      </c>
      <c r="Y189">
        <v>2036</v>
      </c>
      <c r="Z189">
        <v>2037</v>
      </c>
      <c r="AA189">
        <v>2038</v>
      </c>
      <c r="AB189">
        <v>2039</v>
      </c>
      <c r="AC189" s="435">
        <v>2040</v>
      </c>
      <c r="AD189">
        <v>2041</v>
      </c>
      <c r="AE189">
        <v>2042</v>
      </c>
      <c r="AF189">
        <v>2043</v>
      </c>
      <c r="AG189">
        <v>2044</v>
      </c>
      <c r="AH189">
        <v>2045</v>
      </c>
      <c r="AI189">
        <v>2046</v>
      </c>
      <c r="AJ189">
        <v>2047</v>
      </c>
      <c r="AK189">
        <v>2048</v>
      </c>
      <c r="AL189">
        <v>2049</v>
      </c>
      <c r="AM189" s="435">
        <v>2050</v>
      </c>
    </row>
    <row r="190" spans="2:41">
      <c r="B190" t="s">
        <v>282</v>
      </c>
      <c r="C190" s="214">
        <f>NPV(DISCOUNT,K190:AM190)</f>
        <v>0</v>
      </c>
      <c r="J190" t="s">
        <v>97</v>
      </c>
      <c r="K190" s="436">
        <v>0</v>
      </c>
      <c r="L190" s="201">
        <v>0</v>
      </c>
      <c r="M190" s="201">
        <v>0</v>
      </c>
      <c r="N190" s="201">
        <v>0</v>
      </c>
      <c r="O190" s="201">
        <v>0</v>
      </c>
      <c r="P190" s="201">
        <v>0</v>
      </c>
      <c r="Q190" s="201">
        <v>0</v>
      </c>
      <c r="R190" s="201">
        <v>0</v>
      </c>
      <c r="S190" s="436">
        <v>0</v>
      </c>
      <c r="T190" s="201">
        <v>0</v>
      </c>
      <c r="U190" s="201">
        <v>0</v>
      </c>
      <c r="V190" s="201">
        <v>0</v>
      </c>
      <c r="W190" s="201">
        <v>0</v>
      </c>
      <c r="X190" s="201">
        <v>0</v>
      </c>
      <c r="Y190" s="201">
        <v>0</v>
      </c>
      <c r="Z190" s="201">
        <v>0</v>
      </c>
      <c r="AA190" s="201">
        <v>0</v>
      </c>
      <c r="AB190" s="201">
        <v>0</v>
      </c>
      <c r="AC190" s="436">
        <v>0</v>
      </c>
      <c r="AD190" s="201">
        <v>0</v>
      </c>
      <c r="AE190" s="201">
        <v>0</v>
      </c>
      <c r="AF190" s="201">
        <v>0</v>
      </c>
      <c r="AG190" s="201">
        <v>0</v>
      </c>
      <c r="AH190" s="201">
        <v>0</v>
      </c>
      <c r="AI190" s="201">
        <v>0</v>
      </c>
      <c r="AJ190" s="201">
        <v>0</v>
      </c>
      <c r="AK190" s="201">
        <v>0</v>
      </c>
      <c r="AL190" s="201">
        <v>0</v>
      </c>
      <c r="AM190" s="436">
        <v>0</v>
      </c>
    </row>
    <row r="191" spans="2:41">
      <c r="B191" t="s">
        <v>282</v>
      </c>
      <c r="C191" s="214">
        <f>NPV(DISCOUNT,K191:AM191)</f>
        <v>215392471.54017416</v>
      </c>
      <c r="J191" t="s">
        <v>98</v>
      </c>
      <c r="K191" s="436">
        <f>'land value - comparative'!P33</f>
        <v>232623869.2633881</v>
      </c>
      <c r="L191" s="201">
        <v>0</v>
      </c>
      <c r="M191" s="201">
        <v>0</v>
      </c>
      <c r="N191" s="201">
        <v>0</v>
      </c>
      <c r="O191" s="201">
        <v>0</v>
      </c>
      <c r="P191" s="201">
        <v>0</v>
      </c>
      <c r="Q191" s="201">
        <v>0</v>
      </c>
      <c r="R191" s="201">
        <v>0</v>
      </c>
      <c r="S191" s="436">
        <f>'land value - comparative'!Q98</f>
        <v>0</v>
      </c>
      <c r="T191" s="201">
        <v>0</v>
      </c>
      <c r="U191" s="201">
        <v>0</v>
      </c>
      <c r="V191" s="201">
        <v>0</v>
      </c>
      <c r="W191" s="201">
        <v>0</v>
      </c>
      <c r="X191" s="201">
        <v>0</v>
      </c>
      <c r="Y191" s="201">
        <v>0</v>
      </c>
      <c r="Z191" s="201">
        <v>0</v>
      </c>
      <c r="AA191" s="201">
        <v>0</v>
      </c>
      <c r="AB191" s="201">
        <v>0</v>
      </c>
      <c r="AC191" s="436">
        <f>'land value - comparative'!R98</f>
        <v>0</v>
      </c>
      <c r="AD191" s="201">
        <v>0</v>
      </c>
      <c r="AE191" s="201">
        <v>0</v>
      </c>
      <c r="AF191" s="201">
        <v>0</v>
      </c>
      <c r="AG191" s="201">
        <v>0</v>
      </c>
      <c r="AH191" s="201">
        <v>0</v>
      </c>
      <c r="AI191" s="201">
        <v>0</v>
      </c>
      <c r="AJ191" s="201">
        <v>0</v>
      </c>
      <c r="AK191" s="201">
        <v>0</v>
      </c>
      <c r="AL191" s="201">
        <v>0</v>
      </c>
      <c r="AM191" s="436">
        <f>'land value - comparative'!S98</f>
        <v>0</v>
      </c>
    </row>
    <row r="193" spans="2:39">
      <c r="B193" s="71" t="s">
        <v>1360</v>
      </c>
      <c r="C193" s="71"/>
      <c r="D193" s="71"/>
      <c r="E193" s="71"/>
      <c r="F193" s="71" t="s">
        <v>440</v>
      </c>
      <c r="G193" s="71"/>
      <c r="H193" s="71" t="s">
        <v>511</v>
      </c>
      <c r="I193" s="71"/>
      <c r="J193" s="71"/>
      <c r="K193" s="437"/>
      <c r="L193" s="71"/>
      <c r="M193" s="71"/>
      <c r="N193" s="71"/>
      <c r="O193" s="71"/>
      <c r="P193" s="71"/>
      <c r="Q193" s="71"/>
      <c r="R193" s="71"/>
      <c r="S193" s="437"/>
      <c r="T193" s="71"/>
      <c r="U193" s="71"/>
      <c r="V193" s="71"/>
      <c r="W193" s="71"/>
      <c r="X193" s="71"/>
      <c r="Y193" s="71"/>
      <c r="Z193" s="71"/>
      <c r="AA193" s="71"/>
      <c r="AB193" s="71"/>
      <c r="AC193" s="437"/>
      <c r="AD193" s="71"/>
      <c r="AE193" s="71"/>
      <c r="AF193" s="71"/>
      <c r="AG193" s="71"/>
      <c r="AH193" s="71"/>
      <c r="AI193" s="71"/>
      <c r="AJ193" s="71"/>
      <c r="AK193" s="71"/>
      <c r="AL193" s="71"/>
      <c r="AM193" s="437"/>
    </row>
    <row r="194" spans="2:39">
      <c r="K194" s="435">
        <v>2022</v>
      </c>
      <c r="L194">
        <v>2023</v>
      </c>
      <c r="M194">
        <v>2024</v>
      </c>
      <c r="N194">
        <v>2025</v>
      </c>
      <c r="O194">
        <v>2026</v>
      </c>
      <c r="P194">
        <v>2027</v>
      </c>
      <c r="Q194">
        <v>2028</v>
      </c>
      <c r="R194">
        <v>2029</v>
      </c>
      <c r="S194" s="435">
        <v>2030</v>
      </c>
      <c r="T194">
        <v>2031</v>
      </c>
      <c r="U194">
        <v>2032</v>
      </c>
      <c r="V194">
        <v>2033</v>
      </c>
      <c r="W194">
        <v>2034</v>
      </c>
      <c r="X194">
        <v>2035</v>
      </c>
      <c r="Y194">
        <v>2036</v>
      </c>
      <c r="Z194">
        <v>2037</v>
      </c>
      <c r="AA194">
        <v>2038</v>
      </c>
      <c r="AB194">
        <v>2039</v>
      </c>
      <c r="AC194" s="435">
        <v>2040</v>
      </c>
      <c r="AD194">
        <v>2041</v>
      </c>
      <c r="AE194">
        <v>2042</v>
      </c>
      <c r="AF194">
        <v>2043</v>
      </c>
      <c r="AG194">
        <v>2044</v>
      </c>
      <c r="AH194">
        <v>2045</v>
      </c>
      <c r="AI194">
        <v>2046</v>
      </c>
      <c r="AJ194">
        <v>2047</v>
      </c>
      <c r="AK194">
        <v>2048</v>
      </c>
      <c r="AL194">
        <v>2049</v>
      </c>
      <c r="AM194" s="435">
        <v>2050</v>
      </c>
    </row>
    <row r="195" spans="2:39">
      <c r="B195" t="s">
        <v>282</v>
      </c>
      <c r="C195" s="214">
        <f>NPV(DISCOUNT,K195:AM195)</f>
        <v>0</v>
      </c>
      <c r="J195" t="s">
        <v>543</v>
      </c>
      <c r="K195" s="436">
        <f>'DC calcs'!C43</f>
        <v>0</v>
      </c>
      <c r="L195" s="201">
        <v>0</v>
      </c>
      <c r="M195" s="201">
        <v>0</v>
      </c>
      <c r="N195" s="201">
        <v>0</v>
      </c>
      <c r="O195" s="201">
        <v>0</v>
      </c>
      <c r="P195" s="201">
        <v>0</v>
      </c>
      <c r="Q195" s="201">
        <v>0</v>
      </c>
      <c r="R195" s="201">
        <v>0</v>
      </c>
      <c r="S195" s="436">
        <f>'DC calcs'!H43</f>
        <v>0</v>
      </c>
      <c r="T195" s="201">
        <v>0</v>
      </c>
      <c r="U195" s="201">
        <v>0</v>
      </c>
      <c r="V195" s="201">
        <v>0</v>
      </c>
      <c r="W195" s="201">
        <v>0</v>
      </c>
      <c r="X195" s="201">
        <v>0</v>
      </c>
      <c r="Y195" s="201">
        <v>0</v>
      </c>
      <c r="Z195" s="201">
        <v>0</v>
      </c>
      <c r="AA195" s="201">
        <v>0</v>
      </c>
      <c r="AB195" s="201">
        <v>0</v>
      </c>
      <c r="AC195" s="436">
        <f>'DC calcs'!M43</f>
        <v>0</v>
      </c>
      <c r="AD195" s="201">
        <v>0</v>
      </c>
      <c r="AE195" s="201">
        <v>0</v>
      </c>
      <c r="AF195" s="201">
        <v>0</v>
      </c>
      <c r="AG195" s="201">
        <v>0</v>
      </c>
      <c r="AH195" s="201">
        <v>0</v>
      </c>
      <c r="AI195" s="201">
        <v>0</v>
      </c>
      <c r="AJ195" s="201">
        <v>0</v>
      </c>
      <c r="AK195" s="201">
        <v>0</v>
      </c>
      <c r="AL195" s="201">
        <v>0</v>
      </c>
      <c r="AM195" s="436">
        <f>'DC calcs'!R43</f>
        <v>0</v>
      </c>
    </row>
    <row r="196" spans="2:39">
      <c r="B196" t="s">
        <v>282</v>
      </c>
      <c r="C196" s="214">
        <f>NPV(DISCOUNT,K196:AM196)</f>
        <v>0</v>
      </c>
      <c r="J196" t="s">
        <v>542</v>
      </c>
      <c r="K196" s="436">
        <f>'DC calcs'!E43</f>
        <v>0</v>
      </c>
      <c r="L196" s="201">
        <v>0</v>
      </c>
      <c r="M196" s="201">
        <v>0</v>
      </c>
      <c r="N196" s="201">
        <v>0</v>
      </c>
      <c r="O196" s="201">
        <v>0</v>
      </c>
      <c r="P196" s="201">
        <v>0</v>
      </c>
      <c r="Q196" s="201">
        <v>0</v>
      </c>
      <c r="R196" s="201">
        <v>0</v>
      </c>
      <c r="S196" s="436">
        <f>'DC calcs'!J43</f>
        <v>0</v>
      </c>
      <c r="T196" s="201">
        <v>0</v>
      </c>
      <c r="U196" s="201">
        <v>0</v>
      </c>
      <c r="V196" s="201">
        <v>0</v>
      </c>
      <c r="W196" s="201">
        <v>0</v>
      </c>
      <c r="X196" s="201">
        <v>0</v>
      </c>
      <c r="Y196" s="201">
        <v>0</v>
      </c>
      <c r="Z196" s="201">
        <v>0</v>
      </c>
      <c r="AA196" s="201">
        <v>0</v>
      </c>
      <c r="AB196" s="201">
        <v>0</v>
      </c>
      <c r="AC196" s="436">
        <f>'DC calcs'!O43</f>
        <v>0</v>
      </c>
      <c r="AD196" s="201">
        <v>0</v>
      </c>
      <c r="AE196" s="201">
        <v>0</v>
      </c>
      <c r="AF196" s="201">
        <v>0</v>
      </c>
      <c r="AG196" s="201">
        <v>0</v>
      </c>
      <c r="AH196" s="201">
        <v>0</v>
      </c>
      <c r="AI196" s="201">
        <v>0</v>
      </c>
      <c r="AJ196" s="201">
        <v>0</v>
      </c>
      <c r="AK196" s="201">
        <v>0</v>
      </c>
      <c r="AL196" s="201">
        <v>0</v>
      </c>
      <c r="AM196" s="436">
        <f>'DC calcs'!T43</f>
        <v>0</v>
      </c>
    </row>
    <row r="198" spans="2:39">
      <c r="B198" s="71" t="s">
        <v>1361</v>
      </c>
      <c r="C198" s="71"/>
      <c r="D198" s="71"/>
      <c r="E198" s="71"/>
      <c r="F198" s="71" t="s">
        <v>440</v>
      </c>
      <c r="G198" s="71"/>
      <c r="H198" s="71" t="s">
        <v>511</v>
      </c>
      <c r="I198" s="71"/>
      <c r="J198" s="71"/>
      <c r="K198" s="437"/>
      <c r="L198" s="71"/>
      <c r="M198" s="71"/>
      <c r="N198" s="71"/>
      <c r="O198" s="71"/>
      <c r="P198" s="71"/>
      <c r="Q198" s="71"/>
      <c r="R198" s="71"/>
      <c r="S198" s="437"/>
      <c r="T198" s="71"/>
      <c r="U198" s="71"/>
      <c r="V198" s="71"/>
      <c r="W198" s="71"/>
      <c r="X198" s="71"/>
      <c r="Y198" s="71"/>
      <c r="Z198" s="71"/>
      <c r="AA198" s="71"/>
      <c r="AB198" s="71"/>
      <c r="AC198" s="437"/>
      <c r="AD198" s="71"/>
      <c r="AE198" s="71"/>
      <c r="AF198" s="71"/>
      <c r="AG198" s="71"/>
      <c r="AH198" s="71"/>
      <c r="AI198" s="71"/>
      <c r="AJ198" s="71"/>
      <c r="AK198" s="71"/>
      <c r="AL198" s="71"/>
      <c r="AM198" s="437"/>
    </row>
    <row r="199" spans="2:39">
      <c r="K199" s="435">
        <v>2022</v>
      </c>
      <c r="L199">
        <v>2023</v>
      </c>
      <c r="M199">
        <v>2024</v>
      </c>
      <c r="N199">
        <v>2025</v>
      </c>
      <c r="O199">
        <v>2026</v>
      </c>
      <c r="P199">
        <v>2027</v>
      </c>
      <c r="Q199">
        <v>2028</v>
      </c>
      <c r="R199">
        <v>2029</v>
      </c>
      <c r="S199" s="435">
        <v>2030</v>
      </c>
      <c r="T199">
        <v>2031</v>
      </c>
      <c r="U199">
        <v>2032</v>
      </c>
      <c r="V199">
        <v>2033</v>
      </c>
      <c r="W199">
        <v>2034</v>
      </c>
      <c r="X199">
        <v>2035</v>
      </c>
      <c r="Y199">
        <v>2036</v>
      </c>
      <c r="Z199">
        <v>2037</v>
      </c>
      <c r="AA199">
        <v>2038</v>
      </c>
      <c r="AB199">
        <v>2039</v>
      </c>
      <c r="AC199" s="435">
        <v>2040</v>
      </c>
      <c r="AD199">
        <v>2041</v>
      </c>
      <c r="AE199">
        <v>2042</v>
      </c>
      <c r="AF199">
        <v>2043</v>
      </c>
      <c r="AG199">
        <v>2044</v>
      </c>
      <c r="AH199">
        <v>2045</v>
      </c>
      <c r="AI199">
        <v>2046</v>
      </c>
      <c r="AJ199">
        <v>2047</v>
      </c>
      <c r="AK199">
        <v>2048</v>
      </c>
      <c r="AL199">
        <v>2049</v>
      </c>
      <c r="AM199" s="435">
        <v>2050</v>
      </c>
    </row>
    <row r="200" spans="2:39">
      <c r="B200" t="s">
        <v>282</v>
      </c>
      <c r="C200" s="214"/>
      <c r="J200" t="s">
        <v>1380</v>
      </c>
      <c r="K200" s="436">
        <v>0</v>
      </c>
      <c r="L200" s="201">
        <v>0</v>
      </c>
      <c r="M200" s="201">
        <v>0</v>
      </c>
      <c r="N200" s="201">
        <v>0</v>
      </c>
      <c r="O200" s="201">
        <v>0</v>
      </c>
      <c r="P200" s="201">
        <v>0</v>
      </c>
      <c r="Q200" s="201">
        <v>0</v>
      </c>
      <c r="R200" s="201">
        <v>0</v>
      </c>
      <c r="S200" s="436">
        <v>0</v>
      </c>
      <c r="T200" s="201">
        <v>0</v>
      </c>
      <c r="U200" s="201">
        <v>0</v>
      </c>
      <c r="V200" s="201">
        <v>0</v>
      </c>
      <c r="W200" s="201">
        <v>0</v>
      </c>
      <c r="X200" s="201">
        <v>0</v>
      </c>
      <c r="Y200" s="201">
        <v>0</v>
      </c>
      <c r="Z200" s="201">
        <v>0</v>
      </c>
      <c r="AA200" s="201">
        <v>0</v>
      </c>
      <c r="AB200" s="201">
        <v>0</v>
      </c>
      <c r="AC200" s="436">
        <v>0</v>
      </c>
      <c r="AD200" s="201">
        <v>0</v>
      </c>
      <c r="AE200" s="201">
        <v>0</v>
      </c>
      <c r="AF200" s="201">
        <v>0</v>
      </c>
      <c r="AG200" s="201">
        <v>0</v>
      </c>
      <c r="AH200" s="201">
        <v>0</v>
      </c>
      <c r="AI200" s="201">
        <v>0</v>
      </c>
      <c r="AJ200" s="201">
        <v>0</v>
      </c>
      <c r="AK200" s="201">
        <v>0</v>
      </c>
      <c r="AL200" s="201">
        <v>0</v>
      </c>
      <c r="AM200" s="436">
        <v>0</v>
      </c>
    </row>
    <row r="201" spans="2:39">
      <c r="B201" t="s">
        <v>282</v>
      </c>
      <c r="C201" s="214"/>
      <c r="J201" t="s">
        <v>1379</v>
      </c>
      <c r="K201" s="436">
        <v>0</v>
      </c>
      <c r="L201" s="201">
        <v>0</v>
      </c>
      <c r="M201" s="201">
        <v>0</v>
      </c>
      <c r="N201" s="201">
        <v>0</v>
      </c>
      <c r="O201" s="201">
        <v>0</v>
      </c>
      <c r="P201" s="201">
        <v>0</v>
      </c>
      <c r="Q201" s="201">
        <v>0</v>
      </c>
      <c r="R201" s="201">
        <v>0</v>
      </c>
      <c r="S201" s="436">
        <v>0</v>
      </c>
      <c r="T201" s="201">
        <v>0</v>
      </c>
      <c r="U201" s="201">
        <v>0</v>
      </c>
      <c r="V201" s="201">
        <v>0</v>
      </c>
      <c r="W201" s="201">
        <v>0</v>
      </c>
      <c r="X201" s="201">
        <v>0</v>
      </c>
      <c r="Y201" s="201">
        <v>0</v>
      </c>
      <c r="Z201" s="201">
        <v>0</v>
      </c>
      <c r="AA201" s="201">
        <v>0</v>
      </c>
      <c r="AB201" s="201">
        <v>0</v>
      </c>
      <c r="AC201" s="436">
        <v>0</v>
      </c>
      <c r="AD201" s="201">
        <v>0</v>
      </c>
      <c r="AE201" s="201">
        <v>0</v>
      </c>
      <c r="AF201" s="201">
        <v>0</v>
      </c>
      <c r="AG201" s="201">
        <v>0</v>
      </c>
      <c r="AH201" s="201">
        <v>0</v>
      </c>
      <c r="AI201" s="201">
        <v>0</v>
      </c>
      <c r="AJ201" s="201">
        <v>0</v>
      </c>
      <c r="AK201" s="201">
        <v>0</v>
      </c>
      <c r="AL201" s="201">
        <v>0</v>
      </c>
      <c r="AM201" s="436">
        <v>0</v>
      </c>
    </row>
    <row r="203" spans="2:39">
      <c r="B203" s="71" t="s">
        <v>1394</v>
      </c>
      <c r="C203" s="71"/>
      <c r="D203" s="71"/>
      <c r="E203" s="71"/>
      <c r="F203" s="71" t="s">
        <v>440</v>
      </c>
      <c r="G203" s="71"/>
      <c r="H203" s="71" t="s">
        <v>511</v>
      </c>
      <c r="I203" s="71"/>
      <c r="J203" s="71"/>
      <c r="K203" s="437"/>
      <c r="L203" s="71"/>
      <c r="M203" s="71"/>
      <c r="N203" s="71"/>
      <c r="O203" s="71"/>
      <c r="P203" s="71"/>
      <c r="Q203" s="71"/>
      <c r="R203" s="71"/>
      <c r="S203" s="437"/>
      <c r="T203" s="71"/>
      <c r="U203" s="71"/>
      <c r="V203" s="71"/>
      <c r="W203" s="71"/>
      <c r="X203" s="71"/>
      <c r="Y203" s="71"/>
      <c r="Z203" s="71"/>
      <c r="AA203" s="71"/>
      <c r="AB203" s="71"/>
      <c r="AC203" s="437"/>
      <c r="AD203" s="71"/>
      <c r="AE203" s="71"/>
      <c r="AF203" s="71"/>
      <c r="AG203" s="71"/>
      <c r="AH203" s="71"/>
      <c r="AI203" s="71"/>
      <c r="AJ203" s="71"/>
      <c r="AK203" s="71"/>
      <c r="AL203" s="71"/>
      <c r="AM203" s="437"/>
    </row>
    <row r="204" spans="2:39">
      <c r="K204" s="435">
        <v>2022</v>
      </c>
      <c r="L204">
        <v>2023</v>
      </c>
      <c r="M204">
        <v>2024</v>
      </c>
      <c r="N204">
        <v>2025</v>
      </c>
      <c r="O204">
        <v>2026</v>
      </c>
      <c r="P204">
        <v>2027</v>
      </c>
      <c r="Q204">
        <v>2028</v>
      </c>
      <c r="R204">
        <v>2029</v>
      </c>
      <c r="S204" s="435">
        <v>2030</v>
      </c>
      <c r="T204">
        <v>2031</v>
      </c>
      <c r="U204">
        <v>2032</v>
      </c>
      <c r="V204">
        <v>2033</v>
      </c>
      <c r="W204">
        <v>2034</v>
      </c>
      <c r="X204">
        <v>2035</v>
      </c>
      <c r="Y204">
        <v>2036</v>
      </c>
      <c r="Z204">
        <v>2037</v>
      </c>
      <c r="AA204">
        <v>2038</v>
      </c>
      <c r="AB204">
        <v>2039</v>
      </c>
      <c r="AC204" s="435">
        <v>2040</v>
      </c>
      <c r="AD204">
        <v>2041</v>
      </c>
      <c r="AE204">
        <v>2042</v>
      </c>
      <c r="AF204">
        <v>2043</v>
      </c>
      <c r="AG204">
        <v>2044</v>
      </c>
      <c r="AH204">
        <v>2045</v>
      </c>
      <c r="AI204">
        <v>2046</v>
      </c>
      <c r="AJ204">
        <v>2047</v>
      </c>
      <c r="AK204">
        <v>2048</v>
      </c>
      <c r="AL204">
        <v>2049</v>
      </c>
      <c r="AM204" s="435">
        <v>2050</v>
      </c>
    </row>
    <row r="205" spans="2:39">
      <c r="B205" t="s">
        <v>282</v>
      </c>
      <c r="C205" s="214">
        <f>NPV(DISC_FIXED,K205:AM205)</f>
        <v>59333261.308443911</v>
      </c>
      <c r="J205" t="s">
        <v>543</v>
      </c>
      <c r="K205" s="436">
        <f>'DC calcs'!C48</f>
        <v>11001762.743778586</v>
      </c>
      <c r="L205" s="201">
        <v>0</v>
      </c>
      <c r="M205" s="201">
        <v>0</v>
      </c>
      <c r="N205" s="201">
        <v>0</v>
      </c>
      <c r="O205" s="201">
        <v>0</v>
      </c>
      <c r="P205" s="201">
        <v>0</v>
      </c>
      <c r="Q205" s="201">
        <v>0</v>
      </c>
      <c r="R205" s="201">
        <v>0</v>
      </c>
      <c r="S205" s="436">
        <f>'DC calcs'!H48</f>
        <v>5692878.2640514765</v>
      </c>
      <c r="T205" s="201">
        <v>0</v>
      </c>
      <c r="U205" s="201">
        <v>0</v>
      </c>
      <c r="V205" s="201">
        <v>0</v>
      </c>
      <c r="W205" s="201">
        <v>0</v>
      </c>
      <c r="X205" s="201">
        <v>0</v>
      </c>
      <c r="Y205" s="201">
        <v>0</v>
      </c>
      <c r="Z205" s="201">
        <v>0</v>
      </c>
      <c r="AA205" s="201">
        <v>0</v>
      </c>
      <c r="AB205" s="201">
        <v>0</v>
      </c>
      <c r="AC205" s="436">
        <f>'DC calcs'!M48</f>
        <v>167099780.37677339</v>
      </c>
      <c r="AD205" s="201">
        <v>0</v>
      </c>
      <c r="AE205" s="201">
        <v>0</v>
      </c>
      <c r="AF205" s="201">
        <v>0</v>
      </c>
      <c r="AG205" s="201">
        <v>0</v>
      </c>
      <c r="AH205" s="201">
        <v>0</v>
      </c>
      <c r="AI205" s="201">
        <v>0</v>
      </c>
      <c r="AJ205" s="201">
        <v>0</v>
      </c>
      <c r="AK205" s="201">
        <v>0</v>
      </c>
      <c r="AL205" s="201">
        <v>0</v>
      </c>
      <c r="AM205" s="436">
        <f>'DC calcs'!R48</f>
        <v>70620774.027133882</v>
      </c>
    </row>
    <row r="206" spans="2:39">
      <c r="B206" t="s">
        <v>282</v>
      </c>
      <c r="C206" s="214">
        <f>NPV(DISC_FIXED,K206:AM206)</f>
        <v>60131149.571002766</v>
      </c>
      <c r="J206" t="s">
        <v>542</v>
      </c>
      <c r="K206" s="436">
        <f>'DC calcs'!E48</f>
        <v>11001762.743778586</v>
      </c>
      <c r="L206" s="201">
        <v>0</v>
      </c>
      <c r="M206" s="201">
        <v>0</v>
      </c>
      <c r="N206" s="201">
        <v>0</v>
      </c>
      <c r="O206" s="201">
        <v>0</v>
      </c>
      <c r="P206" s="201">
        <v>0</v>
      </c>
      <c r="Q206" s="201">
        <v>0</v>
      </c>
      <c r="R206" s="201">
        <v>0</v>
      </c>
      <c r="S206" s="436">
        <f>'DC calcs'!J48</f>
        <v>5692878.2640514765</v>
      </c>
      <c r="T206" s="201">
        <v>0</v>
      </c>
      <c r="U206" s="201">
        <v>0</v>
      </c>
      <c r="V206" s="201">
        <v>0</v>
      </c>
      <c r="W206" s="201">
        <v>0</v>
      </c>
      <c r="X206" s="201">
        <v>0</v>
      </c>
      <c r="Y206" s="201">
        <v>0</v>
      </c>
      <c r="Z206" s="201">
        <v>0</v>
      </c>
      <c r="AA206" s="201">
        <v>0</v>
      </c>
      <c r="AB206" s="201">
        <v>0</v>
      </c>
      <c r="AC206" s="436">
        <f>'DC calcs'!O48</f>
        <v>170543227.59655786</v>
      </c>
      <c r="AD206" s="201">
        <v>0</v>
      </c>
      <c r="AE206" s="201">
        <v>0</v>
      </c>
      <c r="AF206" s="201">
        <v>0</v>
      </c>
      <c r="AG206" s="201">
        <v>0</v>
      </c>
      <c r="AH206" s="201">
        <v>0</v>
      </c>
      <c r="AI206" s="201">
        <v>0</v>
      </c>
      <c r="AJ206" s="201">
        <v>0</v>
      </c>
      <c r="AK206" s="201">
        <v>0</v>
      </c>
      <c r="AL206" s="201">
        <v>0</v>
      </c>
      <c r="AM206" s="436">
        <f>'DC calcs'!T48</f>
        <v>70620774.027133882</v>
      </c>
    </row>
    <row r="208" spans="2:39">
      <c r="B208" s="71" t="s">
        <v>958</v>
      </c>
      <c r="C208" s="71"/>
      <c r="D208" s="71"/>
      <c r="E208" s="71"/>
      <c r="F208" s="71" t="s">
        <v>440</v>
      </c>
      <c r="G208" s="71"/>
      <c r="H208" s="71" t="s">
        <v>511</v>
      </c>
      <c r="I208" s="71"/>
      <c r="J208" s="71"/>
      <c r="K208" s="437"/>
      <c r="L208" s="71"/>
      <c r="M208" s="71"/>
      <c r="N208" s="71"/>
      <c r="O208" s="71"/>
      <c r="P208" s="71"/>
      <c r="Q208" s="71"/>
      <c r="R208" s="71"/>
      <c r="S208" s="437"/>
      <c r="T208" s="71"/>
      <c r="U208" s="71"/>
      <c r="V208" s="71"/>
      <c r="W208" s="71"/>
      <c r="X208" s="71"/>
      <c r="Y208" s="71"/>
      <c r="Z208" s="71"/>
      <c r="AA208" s="71"/>
      <c r="AB208" s="71"/>
      <c r="AC208" s="437"/>
      <c r="AD208" s="71"/>
      <c r="AE208" s="71"/>
      <c r="AF208" s="71"/>
      <c r="AG208" s="71"/>
      <c r="AH208" s="71"/>
      <c r="AI208" s="71"/>
      <c r="AJ208" s="71"/>
      <c r="AK208" s="71"/>
      <c r="AL208" s="71"/>
      <c r="AM208" s="437"/>
    </row>
    <row r="209" spans="2:39">
      <c r="K209" s="435">
        <v>2022</v>
      </c>
      <c r="L209">
        <v>2023</v>
      </c>
      <c r="M209">
        <v>2024</v>
      </c>
      <c r="N209">
        <v>2025</v>
      </c>
      <c r="O209">
        <v>2026</v>
      </c>
      <c r="P209">
        <v>2027</v>
      </c>
      <c r="Q209">
        <v>2028</v>
      </c>
      <c r="R209">
        <v>2029</v>
      </c>
      <c r="S209" s="435">
        <v>2030</v>
      </c>
      <c r="T209">
        <v>2031</v>
      </c>
      <c r="U209">
        <v>2032</v>
      </c>
      <c r="V209">
        <v>2033</v>
      </c>
      <c r="W209">
        <v>2034</v>
      </c>
      <c r="X209">
        <v>2035</v>
      </c>
      <c r="Y209">
        <v>2036</v>
      </c>
      <c r="Z209">
        <v>2037</v>
      </c>
      <c r="AA209">
        <v>2038</v>
      </c>
      <c r="AB209">
        <v>2039</v>
      </c>
      <c r="AC209" s="435">
        <v>2040</v>
      </c>
      <c r="AD209">
        <v>2041</v>
      </c>
      <c r="AE209">
        <v>2042</v>
      </c>
      <c r="AF209">
        <v>2043</v>
      </c>
      <c r="AG209">
        <v>2044</v>
      </c>
      <c r="AH209">
        <v>2045</v>
      </c>
      <c r="AI209">
        <v>2046</v>
      </c>
      <c r="AJ209">
        <v>2047</v>
      </c>
      <c r="AK209">
        <v>2048</v>
      </c>
      <c r="AL209">
        <v>2049</v>
      </c>
      <c r="AM209" s="435">
        <v>2050</v>
      </c>
    </row>
    <row r="210" spans="2:39">
      <c r="B210" t="s">
        <v>282</v>
      </c>
      <c r="C210" s="214">
        <f>NPV(DISC_FIXED,K210:AM210)</f>
        <v>24311372.227313194</v>
      </c>
      <c r="J210" t="s">
        <v>1380</v>
      </c>
      <c r="K210" s="436">
        <f>'DC calcs'!F48</f>
        <v>0</v>
      </c>
      <c r="L210" s="201">
        <v>0</v>
      </c>
      <c r="M210" s="201">
        <v>0</v>
      </c>
      <c r="N210" s="201">
        <v>0</v>
      </c>
      <c r="O210" s="201">
        <v>0</v>
      </c>
      <c r="P210" s="201">
        <v>0</v>
      </c>
      <c r="Q210" s="201">
        <v>0</v>
      </c>
      <c r="R210" s="201">
        <v>0</v>
      </c>
      <c r="S210" s="436">
        <f>'DC calcs'!K48</f>
        <v>30920588.248391345</v>
      </c>
      <c r="T210" s="201">
        <v>0</v>
      </c>
      <c r="U210" s="201">
        <v>0</v>
      </c>
      <c r="V210" s="201">
        <v>0</v>
      </c>
      <c r="W210" s="201">
        <v>0</v>
      </c>
      <c r="X210" s="201">
        <v>0</v>
      </c>
      <c r="Y210" s="201">
        <v>0</v>
      </c>
      <c r="Z210" s="201">
        <v>0</v>
      </c>
      <c r="AA210" s="201">
        <v>0</v>
      </c>
      <c r="AB210" s="201">
        <v>0</v>
      </c>
      <c r="AC210" s="436">
        <f>'DC calcs'!P48</f>
        <v>30988752.825490344</v>
      </c>
      <c r="AD210" s="201">
        <v>0</v>
      </c>
      <c r="AE210" s="201">
        <v>0</v>
      </c>
      <c r="AF210" s="201">
        <v>0</v>
      </c>
      <c r="AG210" s="201">
        <v>0</v>
      </c>
      <c r="AH210" s="201">
        <v>0</v>
      </c>
      <c r="AI210" s="201">
        <v>0</v>
      </c>
      <c r="AJ210" s="201">
        <v>0</v>
      </c>
      <c r="AK210" s="201">
        <v>0</v>
      </c>
      <c r="AL210" s="201">
        <v>0</v>
      </c>
      <c r="AM210" s="436">
        <f>'DC calcs'!U48</f>
        <v>15493808.374602681</v>
      </c>
    </row>
    <row r="211" spans="2:39">
      <c r="B211" t="s">
        <v>282</v>
      </c>
      <c r="C211" s="214">
        <f>NPV(DISC_FIXED,K211:AM211)</f>
        <v>155190651.69143784</v>
      </c>
      <c r="J211" t="s">
        <v>1379</v>
      </c>
      <c r="K211" s="436">
        <f>'DC calcs'!D48</f>
        <v>0</v>
      </c>
      <c r="L211" s="201">
        <v>0</v>
      </c>
      <c r="M211" s="201">
        <v>0</v>
      </c>
      <c r="N211" s="201">
        <v>0</v>
      </c>
      <c r="O211" s="201">
        <v>0</v>
      </c>
      <c r="P211" s="201">
        <v>0</v>
      </c>
      <c r="Q211" s="201">
        <v>0</v>
      </c>
      <c r="R211" s="201">
        <v>0</v>
      </c>
      <c r="S211" s="436">
        <f>'DC calcs'!I48</f>
        <v>196353744.71509415</v>
      </c>
      <c r="T211" s="201">
        <v>0</v>
      </c>
      <c r="U211" s="201">
        <v>0</v>
      </c>
      <c r="V211" s="201">
        <v>0</v>
      </c>
      <c r="W211" s="201">
        <v>0</v>
      </c>
      <c r="X211" s="201">
        <v>0</v>
      </c>
      <c r="Y211" s="201">
        <v>0</v>
      </c>
      <c r="Z211" s="201">
        <v>0</v>
      </c>
      <c r="AA211" s="201">
        <v>0</v>
      </c>
      <c r="AB211" s="201">
        <v>0</v>
      </c>
      <c r="AC211" s="436">
        <f>'DC calcs'!N48</f>
        <v>196353744.71509415</v>
      </c>
      <c r="AD211" s="201">
        <v>0</v>
      </c>
      <c r="AE211" s="201">
        <v>0</v>
      </c>
      <c r="AF211" s="201">
        <v>0</v>
      </c>
      <c r="AG211" s="201">
        <v>0</v>
      </c>
      <c r="AH211" s="201">
        <v>0</v>
      </c>
      <c r="AI211" s="201">
        <v>0</v>
      </c>
      <c r="AJ211" s="201">
        <v>0</v>
      </c>
      <c r="AK211" s="201">
        <v>0</v>
      </c>
      <c r="AL211" s="201">
        <v>0</v>
      </c>
      <c r="AM211" s="436">
        <f>'DC calcs'!S48</f>
        <v>106844566.37382741</v>
      </c>
    </row>
    <row r="213" spans="2:39">
      <c r="B213" s="71" t="s">
        <v>957</v>
      </c>
      <c r="C213" s="71"/>
      <c r="D213" s="71"/>
      <c r="E213" s="71"/>
      <c r="F213" s="71" t="s">
        <v>440</v>
      </c>
      <c r="G213" s="71"/>
      <c r="H213" s="71" t="s">
        <v>950</v>
      </c>
      <c r="I213" s="71"/>
      <c r="J213" s="71"/>
      <c r="K213" s="437"/>
      <c r="L213" s="71"/>
      <c r="M213" s="71"/>
      <c r="N213" s="71"/>
      <c r="O213" s="71"/>
      <c r="P213" s="71"/>
      <c r="Q213" s="71"/>
      <c r="R213" s="71"/>
      <c r="S213" s="437"/>
      <c r="T213" s="71"/>
      <c r="U213" s="71"/>
      <c r="V213" s="71"/>
      <c r="W213" s="71"/>
      <c r="X213" s="71"/>
      <c r="Y213" s="71"/>
      <c r="Z213" s="71"/>
      <c r="AA213" s="71"/>
      <c r="AB213" s="71"/>
      <c r="AC213" s="437"/>
      <c r="AD213" s="71"/>
      <c r="AE213" s="71"/>
      <c r="AF213" s="71"/>
      <c r="AG213" s="71"/>
      <c r="AH213" s="71"/>
      <c r="AI213" s="71"/>
      <c r="AJ213" s="71"/>
      <c r="AK213" s="71"/>
      <c r="AL213" s="71"/>
      <c r="AM213" s="437"/>
    </row>
    <row r="214" spans="2:39">
      <c r="K214" s="435">
        <v>2022</v>
      </c>
      <c r="L214">
        <v>2023</v>
      </c>
      <c r="M214">
        <v>2024</v>
      </c>
      <c r="N214">
        <v>2025</v>
      </c>
      <c r="O214">
        <v>2026</v>
      </c>
      <c r="P214">
        <v>2027</v>
      </c>
      <c r="Q214">
        <v>2028</v>
      </c>
      <c r="R214">
        <v>2029</v>
      </c>
      <c r="S214" s="435">
        <v>2030</v>
      </c>
      <c r="T214">
        <v>2031</v>
      </c>
      <c r="U214">
        <v>2032</v>
      </c>
      <c r="V214">
        <v>2033</v>
      </c>
      <c r="W214">
        <v>2034</v>
      </c>
      <c r="X214">
        <v>2035</v>
      </c>
      <c r="Y214">
        <v>2036</v>
      </c>
      <c r="Z214">
        <v>2037</v>
      </c>
      <c r="AA214">
        <v>2038</v>
      </c>
      <c r="AB214">
        <v>2039</v>
      </c>
      <c r="AC214" s="435">
        <v>2040</v>
      </c>
      <c r="AD214">
        <v>2041</v>
      </c>
      <c r="AE214">
        <v>2042</v>
      </c>
      <c r="AF214">
        <v>2043</v>
      </c>
      <c r="AG214">
        <v>2044</v>
      </c>
      <c r="AH214">
        <v>2045</v>
      </c>
      <c r="AI214">
        <v>2046</v>
      </c>
      <c r="AJ214">
        <v>2047</v>
      </c>
      <c r="AK214">
        <v>2048</v>
      </c>
      <c r="AL214">
        <v>2049</v>
      </c>
      <c r="AM214" s="435">
        <v>2050</v>
      </c>
    </row>
    <row r="215" spans="2:39">
      <c r="B215" t="s">
        <v>282</v>
      </c>
      <c r="C215" s="214">
        <f>NPV(DISC_FIXED,K215:AM215)</f>
        <v>4107388.5122252996</v>
      </c>
      <c r="J215" t="s">
        <v>1380</v>
      </c>
      <c r="K215" s="436">
        <f>'Kraaicon dev'!AX42</f>
        <v>0</v>
      </c>
      <c r="L215" s="436">
        <f>'Kraaicon dev'!AY42</f>
        <v>0</v>
      </c>
      <c r="M215" s="436">
        <f>'Kraaicon dev'!AZ42</f>
        <v>0</v>
      </c>
      <c r="N215" s="436">
        <f>'Kraaicon dev'!BA42</f>
        <v>0</v>
      </c>
      <c r="O215" s="436">
        <f>'Kraaicon dev'!BB42</f>
        <v>523482.33130049368</v>
      </c>
      <c r="P215" s="436">
        <f>'Kraaicon dev'!BC42</f>
        <v>523482.33130049368</v>
      </c>
      <c r="Q215" s="436">
        <f>'Kraaicon dev'!BD42</f>
        <v>523482.33130049368</v>
      </c>
      <c r="R215" s="436">
        <f>'Kraaicon dev'!BE42</f>
        <v>523482.33130049368</v>
      </c>
      <c r="S215" s="436">
        <f>'Kraaicon dev'!BF42</f>
        <v>523482.33130049368</v>
      </c>
      <c r="T215" s="436">
        <f>'Kraaicon dev'!BG42</f>
        <v>523482.33130049368</v>
      </c>
      <c r="U215" s="436">
        <f>'Kraaicon dev'!BH42</f>
        <v>523482.33130049368</v>
      </c>
      <c r="V215" s="436">
        <f>'Kraaicon dev'!BI42</f>
        <v>523482.33130049368</v>
      </c>
      <c r="W215" s="436">
        <f>'Kraaicon dev'!BJ42</f>
        <v>523482.33130049368</v>
      </c>
      <c r="X215" s="436">
        <f>'Kraaicon dev'!BK42</f>
        <v>523482.33130049368</v>
      </c>
      <c r="Y215" s="436">
        <f>'Kraaicon dev'!BL42</f>
        <v>523482.33130049368</v>
      </c>
      <c r="Z215" s="436">
        <f>'Kraaicon dev'!BM42</f>
        <v>523482.33130049368</v>
      </c>
      <c r="AA215" s="436">
        <f>'Kraaicon dev'!BN42</f>
        <v>523482.33130049368</v>
      </c>
      <c r="AB215" s="436">
        <f>'Kraaicon dev'!BO42</f>
        <v>523482.33130049368</v>
      </c>
      <c r="AC215" s="436">
        <f>'Kraaicon dev'!BP42</f>
        <v>523482.33130049368</v>
      </c>
      <c r="AD215" s="436">
        <f>'Kraaicon dev'!BQ42</f>
        <v>523482.33130049368</v>
      </c>
      <c r="AE215" s="436">
        <f>'Kraaicon dev'!BR42</f>
        <v>523482.33130049368</v>
      </c>
      <c r="AF215" s="436">
        <f>'Kraaicon dev'!BS42</f>
        <v>523482.33130049368</v>
      </c>
      <c r="AG215" s="436">
        <f>'Kraaicon dev'!BT42</f>
        <v>523482.33130049368</v>
      </c>
      <c r="AH215" s="436">
        <f>'Kraaicon dev'!BU42</f>
        <v>523482.33130049368</v>
      </c>
      <c r="AI215" s="436">
        <f>'Kraaicon dev'!BV42</f>
        <v>523482.33130049368</v>
      </c>
      <c r="AJ215" s="436">
        <f>'Kraaicon dev'!BW42</f>
        <v>523482.33130049368</v>
      </c>
      <c r="AK215" s="436">
        <f>'Kraaicon dev'!BX42</f>
        <v>523482.33130049368</v>
      </c>
      <c r="AL215" s="436">
        <f>'Kraaicon dev'!BY42</f>
        <v>523482.33130049368</v>
      </c>
      <c r="AM215" s="436">
        <f>'Kraaicon dev'!BZ42</f>
        <v>523482.33130049368</v>
      </c>
    </row>
    <row r="216" spans="2:39">
      <c r="B216" t="s">
        <v>282</v>
      </c>
      <c r="C216" s="214">
        <f>NPV(DISC_FIXED,K216:AM216)</f>
        <v>147706547.05468339</v>
      </c>
      <c r="J216" t="s">
        <v>1379</v>
      </c>
      <c r="K216" s="436">
        <f>'Belcon redev'!BA42</f>
        <v>0</v>
      </c>
      <c r="L216" s="201">
        <f>'Belcon redev'!BB42</f>
        <v>0</v>
      </c>
      <c r="M216" s="201">
        <f>'Belcon redev'!BC42</f>
        <v>0</v>
      </c>
      <c r="N216" s="201">
        <f>'Belcon redev'!BD42</f>
        <v>0</v>
      </c>
      <c r="O216" s="201">
        <f>'Belcon redev'!BE42</f>
        <v>0</v>
      </c>
      <c r="P216" s="201">
        <f>'Belcon redev'!BF42</f>
        <v>0</v>
      </c>
      <c r="Q216" s="201">
        <f>'Belcon redev'!BG42</f>
        <v>0</v>
      </c>
      <c r="R216" s="201">
        <f>'Belcon redev'!BH42</f>
        <v>25783180.318506356</v>
      </c>
      <c r="S216" s="436">
        <f>'Belcon redev'!BI42</f>
        <v>25783180.318506356</v>
      </c>
      <c r="T216" s="201">
        <f>'Belcon redev'!BJ42</f>
        <v>25783180.318506356</v>
      </c>
      <c r="U216" s="201">
        <f>'Belcon redev'!BK42</f>
        <v>25783180.318506356</v>
      </c>
      <c r="V216" s="201">
        <f>'Belcon redev'!BL42</f>
        <v>25783180.318506356</v>
      </c>
      <c r="W216" s="201">
        <f>'Belcon redev'!BM42</f>
        <v>25783180.318506356</v>
      </c>
      <c r="X216" s="201">
        <f>'Belcon redev'!BN42</f>
        <v>25783180.318506356</v>
      </c>
      <c r="Y216" s="201">
        <f>'Belcon redev'!BO42</f>
        <v>25783180.318506356</v>
      </c>
      <c r="Z216" s="201">
        <f>'Belcon redev'!BP42</f>
        <v>25783180.318506356</v>
      </c>
      <c r="AA216" s="201">
        <f>'Belcon redev'!BQ42</f>
        <v>25783180.318506356</v>
      </c>
      <c r="AB216" s="201">
        <f>'Belcon redev'!BR42</f>
        <v>25783180.318506356</v>
      </c>
      <c r="AC216" s="436">
        <f>'Belcon redev'!BS42</f>
        <v>25783180.318506356</v>
      </c>
      <c r="AD216" s="201">
        <f>'Belcon redev'!BT42</f>
        <v>25783180.318506356</v>
      </c>
      <c r="AE216" s="201">
        <f>'Belcon redev'!BU42</f>
        <v>25783180.318506356</v>
      </c>
      <c r="AF216" s="201">
        <f>'Belcon redev'!BV42</f>
        <v>25783180.318506356</v>
      </c>
      <c r="AG216" s="201">
        <f>'Belcon redev'!BW42</f>
        <v>25783180.318506356</v>
      </c>
      <c r="AH216" s="201">
        <f>'Belcon redev'!BX42</f>
        <v>25783180.318506356</v>
      </c>
      <c r="AI216" s="201">
        <f>'Belcon redev'!BY42</f>
        <v>25783180.318506356</v>
      </c>
      <c r="AJ216" s="201">
        <f>'Belcon redev'!BZ42</f>
        <v>25783180.318506356</v>
      </c>
      <c r="AK216" s="201">
        <f>'Belcon redev'!CA42</f>
        <v>25783180.318506356</v>
      </c>
      <c r="AL216" s="201">
        <f>'Belcon redev'!CB42</f>
        <v>0</v>
      </c>
      <c r="AM216" s="436">
        <f>'Belcon redev'!CC42</f>
        <v>0</v>
      </c>
    </row>
    <row r="218" spans="2:39">
      <c r="B218" s="71" t="s">
        <v>956</v>
      </c>
      <c r="C218" s="71"/>
      <c r="D218" s="71"/>
      <c r="E218" s="71"/>
      <c r="F218" s="71" t="s">
        <v>440</v>
      </c>
      <c r="G218" s="71"/>
      <c r="H218" s="71" t="s">
        <v>950</v>
      </c>
      <c r="I218" s="71"/>
      <c r="J218" s="71"/>
      <c r="K218" s="437"/>
      <c r="L218" s="71"/>
      <c r="M218" s="71"/>
      <c r="N218" s="71"/>
      <c r="O218" s="71"/>
      <c r="P218" s="71"/>
      <c r="Q218" s="71"/>
      <c r="R218" s="71"/>
      <c r="S218" s="437"/>
      <c r="T218" s="71"/>
      <c r="U218" s="71"/>
      <c r="V218" s="71"/>
      <c r="W218" s="71"/>
      <c r="X218" s="71"/>
      <c r="Y218" s="71"/>
      <c r="Z218" s="71"/>
      <c r="AA218" s="71"/>
      <c r="AB218" s="71"/>
      <c r="AC218" s="437"/>
      <c r="AD218" s="71"/>
      <c r="AE218" s="71"/>
      <c r="AF218" s="71"/>
      <c r="AG218" s="71"/>
      <c r="AH218" s="71"/>
      <c r="AI218" s="71"/>
      <c r="AJ218" s="71"/>
      <c r="AK218" s="71"/>
      <c r="AL218" s="71"/>
      <c r="AM218" s="437"/>
    </row>
    <row r="219" spans="2:39">
      <c r="K219" s="435">
        <v>2022</v>
      </c>
      <c r="L219" s="68">
        <v>2023</v>
      </c>
      <c r="M219" s="68">
        <v>2024</v>
      </c>
      <c r="N219" s="68">
        <v>2025</v>
      </c>
      <c r="O219" s="68">
        <v>2026</v>
      </c>
      <c r="P219" s="68">
        <v>2027</v>
      </c>
      <c r="Q219" s="68">
        <v>2028</v>
      </c>
      <c r="R219" s="68">
        <v>2029</v>
      </c>
      <c r="S219" s="435">
        <v>2030</v>
      </c>
      <c r="T219">
        <v>2031</v>
      </c>
      <c r="U219">
        <v>2032</v>
      </c>
      <c r="V219">
        <v>2033</v>
      </c>
      <c r="W219">
        <v>2034</v>
      </c>
      <c r="X219">
        <v>2035</v>
      </c>
      <c r="Y219">
        <v>2036</v>
      </c>
      <c r="Z219">
        <v>2037</v>
      </c>
      <c r="AA219">
        <v>2038</v>
      </c>
      <c r="AB219">
        <v>2039</v>
      </c>
      <c r="AC219" s="435">
        <v>2040</v>
      </c>
      <c r="AD219">
        <v>2041</v>
      </c>
      <c r="AE219">
        <v>2042</v>
      </c>
      <c r="AF219">
        <v>2043</v>
      </c>
      <c r="AG219">
        <v>2044</v>
      </c>
      <c r="AH219">
        <v>2045</v>
      </c>
      <c r="AI219">
        <v>2046</v>
      </c>
      <c r="AJ219">
        <v>2047</v>
      </c>
      <c r="AK219">
        <v>2048</v>
      </c>
      <c r="AL219">
        <v>2049</v>
      </c>
      <c r="AM219" s="435">
        <v>2050</v>
      </c>
    </row>
    <row r="220" spans="2:39">
      <c r="B220" t="s">
        <v>282</v>
      </c>
      <c r="C220" s="214">
        <f>NPV(DISC_FIXED,K220:AM220)</f>
        <v>436671797.16487163</v>
      </c>
      <c r="J220" t="s">
        <v>1380</v>
      </c>
      <c r="K220" s="436">
        <f>'Kraaicon dev'!CD42</f>
        <v>0</v>
      </c>
      <c r="L220" s="436">
        <f>'Kraaicon dev'!CE42</f>
        <v>0</v>
      </c>
      <c r="M220" s="436">
        <f>'Kraaicon dev'!CF42</f>
        <v>0</v>
      </c>
      <c r="N220" s="436">
        <f>'Kraaicon dev'!CG42</f>
        <v>0</v>
      </c>
      <c r="O220" s="436">
        <f>'Kraaicon dev'!CH42</f>
        <v>55653359.723012418</v>
      </c>
      <c r="P220" s="436">
        <f>'Kraaicon dev'!CI42</f>
        <v>55653359.723012418</v>
      </c>
      <c r="Q220" s="436">
        <f>'Kraaicon dev'!CJ42</f>
        <v>55653359.723012418</v>
      </c>
      <c r="R220" s="436">
        <f>'Kraaicon dev'!CK42</f>
        <v>55653359.723012418</v>
      </c>
      <c r="S220" s="436">
        <f>'Kraaicon dev'!CL42</f>
        <v>55653359.723012418</v>
      </c>
      <c r="T220" s="436">
        <f>'Kraaicon dev'!CM42</f>
        <v>55653359.723012418</v>
      </c>
      <c r="U220" s="436">
        <f>'Kraaicon dev'!CN42</f>
        <v>55653359.723012418</v>
      </c>
      <c r="V220" s="436">
        <f>'Kraaicon dev'!CO42</f>
        <v>55653359.723012418</v>
      </c>
      <c r="W220" s="436">
        <f>'Kraaicon dev'!CP42</f>
        <v>55653359.723012418</v>
      </c>
      <c r="X220" s="436">
        <f>'Kraaicon dev'!CQ42</f>
        <v>55653359.723012418</v>
      </c>
      <c r="Y220" s="436">
        <f>'Kraaicon dev'!CR42</f>
        <v>55653359.723012418</v>
      </c>
      <c r="Z220" s="436">
        <f>'Kraaicon dev'!CS42</f>
        <v>55653359.723012418</v>
      </c>
      <c r="AA220" s="436">
        <f>'Kraaicon dev'!CT42</f>
        <v>55653359.723012418</v>
      </c>
      <c r="AB220" s="436">
        <f>'Kraaicon dev'!CU42</f>
        <v>55653359.723012418</v>
      </c>
      <c r="AC220" s="436">
        <f>'Kraaicon dev'!CV42</f>
        <v>55653359.723012418</v>
      </c>
      <c r="AD220" s="436">
        <f>'Kraaicon dev'!CW42</f>
        <v>55653359.723012418</v>
      </c>
      <c r="AE220" s="436">
        <f>'Kraaicon dev'!CX42</f>
        <v>55653359.723012418</v>
      </c>
      <c r="AF220" s="436">
        <f>'Kraaicon dev'!CY42</f>
        <v>55653359.723012418</v>
      </c>
      <c r="AG220" s="436">
        <f>'Kraaicon dev'!CZ42</f>
        <v>55653359.723012418</v>
      </c>
      <c r="AH220" s="436">
        <f>'Kraaicon dev'!DA42</f>
        <v>55653359.723012418</v>
      </c>
      <c r="AI220" s="436">
        <f>'Kraaicon dev'!DB42</f>
        <v>55653359.723012418</v>
      </c>
      <c r="AJ220" s="436">
        <f>'Kraaicon dev'!DC42</f>
        <v>55653359.723012418</v>
      </c>
      <c r="AK220" s="436">
        <f>'Kraaicon dev'!DD42</f>
        <v>55653359.723012418</v>
      </c>
      <c r="AL220" s="436">
        <f>'Kraaicon dev'!DE42</f>
        <v>55653359.723012418</v>
      </c>
      <c r="AM220" s="436">
        <f>'Kraaicon dev'!DF42</f>
        <v>55653359.723012418</v>
      </c>
    </row>
    <row r="221" spans="2:39">
      <c r="B221" t="s">
        <v>282</v>
      </c>
      <c r="C221" s="214">
        <f>NPV(DISC_FIXED,K221:AM221)</f>
        <v>2649702586.636272</v>
      </c>
      <c r="J221" t="s">
        <v>1379</v>
      </c>
      <c r="K221" s="436">
        <f>'Belcon redev'!CG42</f>
        <v>0</v>
      </c>
      <c r="L221" s="231">
        <f>'Belcon redev'!CH42</f>
        <v>0</v>
      </c>
      <c r="M221" s="231">
        <f>'Belcon redev'!CI42</f>
        <v>0</v>
      </c>
      <c r="N221" s="231">
        <f>'Belcon redev'!CJ42</f>
        <v>0</v>
      </c>
      <c r="O221" s="231">
        <f>'Belcon redev'!CK42</f>
        <v>0</v>
      </c>
      <c r="P221" s="231">
        <f>'Belcon redev'!CL42</f>
        <v>0</v>
      </c>
      <c r="Q221" s="231">
        <f>'Belcon redev'!CM42</f>
        <v>0</v>
      </c>
      <c r="R221" s="231">
        <f>'Belcon redev'!CN42</f>
        <v>462523570.85000008</v>
      </c>
      <c r="S221" s="436">
        <f>'Belcon redev'!CO42</f>
        <v>462523570.85000008</v>
      </c>
      <c r="T221" s="231">
        <f>'Belcon redev'!CP42</f>
        <v>462523570.85000008</v>
      </c>
      <c r="U221" s="231">
        <f>'Belcon redev'!CQ42</f>
        <v>462523570.85000008</v>
      </c>
      <c r="V221" s="231">
        <f>'Belcon redev'!CR42</f>
        <v>462523570.85000008</v>
      </c>
      <c r="W221" s="231">
        <f>'Belcon redev'!CS42</f>
        <v>462523570.85000008</v>
      </c>
      <c r="X221" s="231">
        <f>'Belcon redev'!CT42</f>
        <v>462523570.85000008</v>
      </c>
      <c r="Y221" s="231">
        <f>'Belcon redev'!CU42</f>
        <v>462523570.85000008</v>
      </c>
      <c r="Z221" s="231">
        <f>'Belcon redev'!CV42</f>
        <v>462523570.85000008</v>
      </c>
      <c r="AA221" s="231">
        <f>'Belcon redev'!CW42</f>
        <v>462523570.85000008</v>
      </c>
      <c r="AB221" s="231">
        <f>'Belcon redev'!CX42</f>
        <v>462523570.85000008</v>
      </c>
      <c r="AC221" s="436">
        <f>'Belcon redev'!CY42</f>
        <v>462523570.85000008</v>
      </c>
      <c r="AD221" s="231">
        <f>'Belcon redev'!CZ42</f>
        <v>462523570.85000008</v>
      </c>
      <c r="AE221" s="231">
        <f>'Belcon redev'!DA42</f>
        <v>462523570.85000008</v>
      </c>
      <c r="AF221" s="231">
        <f>'Belcon redev'!DB42</f>
        <v>462523570.85000008</v>
      </c>
      <c r="AG221" s="231">
        <f>'Belcon redev'!DC42</f>
        <v>462523570.85000008</v>
      </c>
      <c r="AH221" s="231">
        <f>'Belcon redev'!DD42</f>
        <v>462523570.85000008</v>
      </c>
      <c r="AI221" s="231">
        <f>'Belcon redev'!DE42</f>
        <v>462523570.85000008</v>
      </c>
      <c r="AJ221" s="231">
        <f>'Belcon redev'!DF42</f>
        <v>462523570.85000008</v>
      </c>
      <c r="AK221" s="231">
        <f>'Belcon redev'!DG42</f>
        <v>462523570.85000008</v>
      </c>
      <c r="AL221" s="231">
        <f>'Belcon redev'!DH42</f>
        <v>0</v>
      </c>
      <c r="AM221" s="436">
        <f>'Belcon redev'!DI42</f>
        <v>0</v>
      </c>
    </row>
    <row r="223" spans="2:39">
      <c r="B223" s="71" t="s">
        <v>1363</v>
      </c>
      <c r="C223" s="71"/>
      <c r="D223" s="71"/>
      <c r="E223" s="71"/>
      <c r="F223" s="71" t="s">
        <v>440</v>
      </c>
      <c r="G223" s="71"/>
      <c r="H223" s="71" t="s">
        <v>1393</v>
      </c>
      <c r="I223" s="71"/>
      <c r="J223" s="71"/>
      <c r="K223" s="437"/>
      <c r="L223" s="71"/>
      <c r="M223" s="71"/>
      <c r="N223" s="71"/>
      <c r="O223" s="71"/>
      <c r="P223" s="71"/>
      <c r="Q223" s="71"/>
      <c r="R223" s="71"/>
      <c r="S223" s="437"/>
      <c r="T223" s="71"/>
      <c r="U223" s="71"/>
      <c r="V223" s="71"/>
      <c r="W223" s="71"/>
      <c r="X223" s="71"/>
      <c r="Y223" s="71"/>
      <c r="Z223" s="71"/>
      <c r="AA223" s="71"/>
      <c r="AB223" s="71"/>
      <c r="AC223" s="437"/>
      <c r="AD223" s="71"/>
      <c r="AE223" s="71"/>
      <c r="AF223" s="71"/>
      <c r="AG223" s="71"/>
      <c r="AH223" s="71"/>
      <c r="AI223" s="71"/>
      <c r="AJ223" s="71"/>
      <c r="AK223" s="71"/>
      <c r="AL223" s="71"/>
      <c r="AM223" s="437"/>
    </row>
    <row r="224" spans="2:39">
      <c r="K224" s="435">
        <v>2022</v>
      </c>
      <c r="L224" s="68">
        <v>2023</v>
      </c>
      <c r="M224" s="68">
        <v>2024</v>
      </c>
      <c r="N224" s="68">
        <v>2025</v>
      </c>
      <c r="O224" s="68">
        <v>2026</v>
      </c>
      <c r="P224" s="68">
        <v>2027</v>
      </c>
      <c r="Q224" s="68">
        <v>2028</v>
      </c>
      <c r="R224" s="68">
        <v>2029</v>
      </c>
      <c r="S224" s="435">
        <v>2030</v>
      </c>
      <c r="T224">
        <v>2031</v>
      </c>
      <c r="U224">
        <v>2032</v>
      </c>
      <c r="V224">
        <v>2033</v>
      </c>
      <c r="W224">
        <v>2034</v>
      </c>
      <c r="X224">
        <v>2035</v>
      </c>
      <c r="Y224">
        <v>2036</v>
      </c>
      <c r="Z224">
        <v>2037</v>
      </c>
      <c r="AA224">
        <v>2038</v>
      </c>
      <c r="AB224">
        <v>2039</v>
      </c>
      <c r="AC224" s="435">
        <v>2040</v>
      </c>
      <c r="AD224">
        <v>2041</v>
      </c>
      <c r="AE224">
        <v>2042</v>
      </c>
      <c r="AF224">
        <v>2043</v>
      </c>
      <c r="AG224">
        <v>2044</v>
      </c>
      <c r="AH224">
        <v>2045</v>
      </c>
      <c r="AI224">
        <v>2046</v>
      </c>
      <c r="AJ224">
        <v>2047</v>
      </c>
      <c r="AK224">
        <v>2048</v>
      </c>
      <c r="AL224">
        <v>2049</v>
      </c>
      <c r="AM224" s="435">
        <v>2050</v>
      </c>
    </row>
    <row r="225" spans="1:39">
      <c r="B225" t="s">
        <v>712</v>
      </c>
      <c r="C225" s="214">
        <f>SUM(K225:AM225)</f>
        <v>2170481029.1974845</v>
      </c>
      <c r="J225" t="s">
        <v>966</v>
      </c>
      <c r="K225" s="436">
        <f>'Kraaicon dev'!DK42</f>
        <v>0</v>
      </c>
      <c r="L225" s="436">
        <f>'Kraaicon dev'!DL42</f>
        <v>0</v>
      </c>
      <c r="M225" s="436">
        <f>'Kraaicon dev'!DM42</f>
        <v>0</v>
      </c>
      <c r="N225" s="436">
        <f>'Kraaicon dev'!DN42</f>
        <v>0</v>
      </c>
      <c r="O225" s="436">
        <f>'Kraaicon dev'!DO42</f>
        <v>6678403.1667614905</v>
      </c>
      <c r="P225" s="436">
        <f>'Kraaicon dev'!DP42</f>
        <v>13356806.333522981</v>
      </c>
      <c r="Q225" s="436">
        <f>'Kraaicon dev'!DQ42</f>
        <v>20035209.500284471</v>
      </c>
      <c r="R225" s="436">
        <f>'Kraaicon dev'!DR42</f>
        <v>26713612.667045962</v>
      </c>
      <c r="S225" s="436">
        <f>'Kraaicon dev'!DS42</f>
        <v>33392015.833807454</v>
      </c>
      <c r="T225" s="436">
        <f>'Kraaicon dev'!DT42</f>
        <v>40070419.000568941</v>
      </c>
      <c r="U225" s="436">
        <f>'Kraaicon dev'!DU42</f>
        <v>46748822.167330436</v>
      </c>
      <c r="V225" s="436">
        <f>'Kraaicon dev'!DV42</f>
        <v>53427225.334091924</v>
      </c>
      <c r="W225" s="436">
        <f>'Kraaicon dev'!DW42</f>
        <v>60105628.500853412</v>
      </c>
      <c r="X225" s="436">
        <f>'Kraaicon dev'!DX42</f>
        <v>66784031.667614892</v>
      </c>
      <c r="Y225" s="436">
        <f>'Kraaicon dev'!DY42</f>
        <v>73462434.83437638</v>
      </c>
      <c r="Z225" s="436">
        <f>'Kraaicon dev'!DZ42</f>
        <v>80140838.001137868</v>
      </c>
      <c r="AA225" s="436">
        <f>'Kraaicon dev'!EA42</f>
        <v>86819241.167899355</v>
      </c>
      <c r="AB225" s="436">
        <f>'Kraaicon dev'!EB42</f>
        <v>93497644.334660858</v>
      </c>
      <c r="AC225" s="436">
        <f>'Kraaicon dev'!EC42</f>
        <v>100176047.50142235</v>
      </c>
      <c r="AD225" s="436">
        <f>'Kraaicon dev'!ED42</f>
        <v>106854450.66818385</v>
      </c>
      <c r="AE225" s="436">
        <f>'Kraaicon dev'!EE42</f>
        <v>113532853.83494534</v>
      </c>
      <c r="AF225" s="436">
        <f>'Kraaicon dev'!EF42</f>
        <v>120211257.00170684</v>
      </c>
      <c r="AG225" s="436">
        <f>'Kraaicon dev'!EG42</f>
        <v>126889660.16846833</v>
      </c>
      <c r="AH225" s="436">
        <f>'Kraaicon dev'!EH42</f>
        <v>133568063.33522983</v>
      </c>
      <c r="AI225" s="436">
        <f>'Kraaicon dev'!EI42</f>
        <v>140246466.50199133</v>
      </c>
      <c r="AJ225" s="436">
        <f>'Kraaicon dev'!EJ42</f>
        <v>146924869.66875282</v>
      </c>
      <c r="AK225" s="436">
        <f>'Kraaicon dev'!EK42</f>
        <v>153603272.83551431</v>
      </c>
      <c r="AL225" s="436">
        <f>'Kraaicon dev'!EL42</f>
        <v>160281676.00227582</v>
      </c>
      <c r="AM225" s="436">
        <f>'Kraaicon dev'!EM42</f>
        <v>166960079.16903728</v>
      </c>
    </row>
    <row r="226" spans="1:39">
      <c r="B226" t="s">
        <v>712</v>
      </c>
      <c r="C226" s="214">
        <f>SUM(K226:AM226)</f>
        <v>14657574948.637505</v>
      </c>
      <c r="J226" t="s">
        <v>967</v>
      </c>
      <c r="K226" s="436">
        <f>'Belcon redev'!DN42</f>
        <v>0</v>
      </c>
      <c r="L226" s="436">
        <f>'Belcon redev'!DO42</f>
        <v>0</v>
      </c>
      <c r="M226" s="436">
        <f>'Belcon redev'!DP42</f>
        <v>0</v>
      </c>
      <c r="N226" s="436">
        <f>'Belcon redev'!DQ42</f>
        <v>0</v>
      </c>
      <c r="O226" s="436">
        <f>'Belcon redev'!DR42</f>
        <v>0</v>
      </c>
      <c r="P226" s="436">
        <f>'Belcon redev'!DS42</f>
        <v>0</v>
      </c>
      <c r="Q226" s="436">
        <f>'Belcon redev'!DT42</f>
        <v>0</v>
      </c>
      <c r="R226" s="436">
        <f>'Belcon redev'!DU42</f>
        <v>58630299.794550017</v>
      </c>
      <c r="S226" s="436">
        <f>'Belcon redev'!DV42</f>
        <v>117260599.58910003</v>
      </c>
      <c r="T226" s="436">
        <f>'Belcon redev'!DW42</f>
        <v>175890899.38365009</v>
      </c>
      <c r="U226" s="436">
        <f>'Belcon redev'!DX42</f>
        <v>234521199.17820007</v>
      </c>
      <c r="V226" s="436">
        <f>'Belcon redev'!DY42</f>
        <v>293151498.97275007</v>
      </c>
      <c r="W226" s="436">
        <f>'Belcon redev'!DZ42</f>
        <v>351781798.76730001</v>
      </c>
      <c r="X226" s="436">
        <f>'Belcon redev'!EA42</f>
        <v>410412098.56185007</v>
      </c>
      <c r="Y226" s="436">
        <f>'Belcon redev'!EB42</f>
        <v>469042398.35640007</v>
      </c>
      <c r="Z226" s="436">
        <f>'Belcon redev'!EC42</f>
        <v>527672698.15095007</v>
      </c>
      <c r="AA226" s="436">
        <f>'Belcon redev'!ED42</f>
        <v>586302997.94550002</v>
      </c>
      <c r="AB226" s="436">
        <f>'Belcon redev'!EE42</f>
        <v>644933297.74005008</v>
      </c>
      <c r="AC226" s="436">
        <f>'Belcon redev'!EF42</f>
        <v>703563597.53460002</v>
      </c>
      <c r="AD226" s="436">
        <f>'Belcon redev'!EG42</f>
        <v>762193897.32915032</v>
      </c>
      <c r="AE226" s="436">
        <f>'Belcon redev'!EH42</f>
        <v>820824197.12370014</v>
      </c>
      <c r="AF226" s="436">
        <f>'Belcon redev'!EI42</f>
        <v>879454496.91825032</v>
      </c>
      <c r="AG226" s="436">
        <f>'Belcon redev'!EJ42</f>
        <v>938084796.71280026</v>
      </c>
      <c r="AH226" s="436">
        <f>'Belcon redev'!EK42</f>
        <v>996715096.50735056</v>
      </c>
      <c r="AI226" s="436">
        <f>'Belcon redev'!EL42</f>
        <v>1055345396.3019005</v>
      </c>
      <c r="AJ226" s="436">
        <f>'Belcon redev'!EM42</f>
        <v>1113975696.0964506</v>
      </c>
      <c r="AK226" s="436">
        <f>'Belcon redev'!EN42</f>
        <v>1172605995.8910005</v>
      </c>
      <c r="AL226" s="436">
        <f>'Belcon redev'!EO42</f>
        <v>1172605995.8910005</v>
      </c>
      <c r="AM226" s="436">
        <f>'Belcon redev'!EP42</f>
        <v>1172605995.8910005</v>
      </c>
    </row>
    <row r="228" spans="1:39">
      <c r="B228" s="71" t="s">
        <v>1364</v>
      </c>
      <c r="C228" s="71"/>
      <c r="D228" s="71"/>
      <c r="E228" s="71"/>
      <c r="F228" s="71" t="s">
        <v>440</v>
      </c>
      <c r="G228" s="71"/>
      <c r="H228" s="71" t="s">
        <v>1393</v>
      </c>
      <c r="I228" s="71"/>
      <c r="J228" s="71"/>
      <c r="K228" s="437"/>
      <c r="L228" s="71"/>
      <c r="M228" s="71"/>
      <c r="N228" s="71"/>
      <c r="O228" s="71"/>
      <c r="P228" s="71"/>
      <c r="Q228" s="71"/>
      <c r="R228" s="71"/>
      <c r="S228" s="437"/>
      <c r="T228" s="71"/>
      <c r="U228" s="71"/>
      <c r="V228" s="71"/>
      <c r="W228" s="71"/>
      <c r="X228" s="71"/>
      <c r="Y228" s="71"/>
      <c r="Z228" s="71"/>
      <c r="AA228" s="71"/>
      <c r="AB228" s="71"/>
      <c r="AC228" s="437"/>
      <c r="AD228" s="71"/>
      <c r="AE228" s="71"/>
      <c r="AF228" s="71"/>
      <c r="AG228" s="71"/>
      <c r="AH228" s="71"/>
      <c r="AI228" s="71"/>
      <c r="AJ228" s="71"/>
      <c r="AK228" s="71"/>
      <c r="AL228" s="71"/>
      <c r="AM228" s="437"/>
    </row>
    <row r="229" spans="1:39">
      <c r="K229" s="435">
        <v>2022</v>
      </c>
      <c r="L229" s="68">
        <v>2023</v>
      </c>
      <c r="M229" s="68">
        <v>2024</v>
      </c>
      <c r="N229" s="68">
        <v>2025</v>
      </c>
      <c r="O229" s="68">
        <v>2026</v>
      </c>
      <c r="P229" s="68">
        <v>2027</v>
      </c>
      <c r="Q229" s="68">
        <v>2028</v>
      </c>
      <c r="R229" s="68">
        <v>2029</v>
      </c>
      <c r="S229" s="435">
        <v>2030</v>
      </c>
      <c r="T229">
        <v>2031</v>
      </c>
      <c r="U229">
        <v>2032</v>
      </c>
      <c r="V229">
        <v>2033</v>
      </c>
      <c r="W229">
        <v>2034</v>
      </c>
      <c r="X229">
        <v>2035</v>
      </c>
      <c r="Y229">
        <v>2036</v>
      </c>
      <c r="Z229">
        <v>2037</v>
      </c>
      <c r="AA229">
        <v>2038</v>
      </c>
      <c r="AB229">
        <v>2039</v>
      </c>
      <c r="AC229" s="435">
        <v>2040</v>
      </c>
      <c r="AD229">
        <v>2041</v>
      </c>
      <c r="AE229">
        <v>2042</v>
      </c>
      <c r="AF229">
        <v>2043</v>
      </c>
      <c r="AG229">
        <v>2044</v>
      </c>
      <c r="AH229">
        <v>2045</v>
      </c>
      <c r="AI229">
        <v>2046</v>
      </c>
      <c r="AJ229">
        <v>2047</v>
      </c>
      <c r="AK229">
        <v>2048</v>
      </c>
      <c r="AL229">
        <v>2049</v>
      </c>
      <c r="AM229" s="435">
        <v>2050</v>
      </c>
    </row>
    <row r="230" spans="1:39">
      <c r="B230" t="s">
        <v>712</v>
      </c>
      <c r="C230" s="214">
        <f>SUM(K230:AM230)</f>
        <v>0</v>
      </c>
      <c r="J230" t="s">
        <v>966</v>
      </c>
      <c r="K230" s="436">
        <f>'Kraaicon dev'!DK47</f>
        <v>0</v>
      </c>
      <c r="L230" s="436">
        <f>'Kraaicon dev'!DL47</f>
        <v>0</v>
      </c>
      <c r="M230" s="436">
        <f>'Kraaicon dev'!DM47</f>
        <v>0</v>
      </c>
      <c r="N230" s="436">
        <f>'Kraaicon dev'!DN47</f>
        <v>0</v>
      </c>
      <c r="O230" s="436">
        <f>'Kraaicon dev'!DO47</f>
        <v>0</v>
      </c>
      <c r="P230" s="436">
        <f>'Kraaicon dev'!DP47</f>
        <v>0</v>
      </c>
      <c r="Q230" s="436">
        <f>'Kraaicon dev'!DQ47</f>
        <v>0</v>
      </c>
      <c r="R230" s="436">
        <f>'Kraaicon dev'!DR47</f>
        <v>0</v>
      </c>
      <c r="S230" s="436">
        <f>'Kraaicon dev'!DS47</f>
        <v>0</v>
      </c>
      <c r="T230" s="436">
        <f>'Kraaicon dev'!DT47</f>
        <v>0</v>
      </c>
      <c r="U230" s="436">
        <f>'Kraaicon dev'!DU47</f>
        <v>0</v>
      </c>
      <c r="V230" s="436">
        <f>'Kraaicon dev'!DV47</f>
        <v>0</v>
      </c>
      <c r="W230" s="436">
        <f>'Kraaicon dev'!DW47</f>
        <v>0</v>
      </c>
      <c r="X230" s="436">
        <f>'Kraaicon dev'!DX47</f>
        <v>0</v>
      </c>
      <c r="Y230" s="436">
        <f>'Kraaicon dev'!DY47</f>
        <v>0</v>
      </c>
      <c r="Z230" s="436">
        <f>'Kraaicon dev'!DZ47</f>
        <v>0</v>
      </c>
      <c r="AA230" s="436">
        <f>'Kraaicon dev'!EA47</f>
        <v>0</v>
      </c>
      <c r="AB230" s="436">
        <f>'Kraaicon dev'!EB47</f>
        <v>0</v>
      </c>
      <c r="AC230" s="436">
        <f>'Kraaicon dev'!EC47</f>
        <v>0</v>
      </c>
      <c r="AD230" s="436">
        <f>'Kraaicon dev'!ED47</f>
        <v>0</v>
      </c>
      <c r="AE230" s="436">
        <f>'Kraaicon dev'!EE47</f>
        <v>0</v>
      </c>
      <c r="AF230" s="436">
        <f>'Kraaicon dev'!EF47</f>
        <v>0</v>
      </c>
      <c r="AG230" s="436">
        <f>'Kraaicon dev'!EG47</f>
        <v>0</v>
      </c>
      <c r="AH230" s="436">
        <f>'Kraaicon dev'!EH47</f>
        <v>0</v>
      </c>
      <c r="AI230" s="436">
        <f>'Kraaicon dev'!EI47</f>
        <v>0</v>
      </c>
      <c r="AJ230" s="436">
        <f>'Kraaicon dev'!EJ47</f>
        <v>0</v>
      </c>
      <c r="AK230" s="436">
        <f>'Kraaicon dev'!EK47</f>
        <v>0</v>
      </c>
      <c r="AL230" s="436">
        <f>'Kraaicon dev'!EL47</f>
        <v>0</v>
      </c>
      <c r="AM230" s="436">
        <f>'Kraaicon dev'!EM47</f>
        <v>0</v>
      </c>
    </row>
    <row r="231" spans="1:39">
      <c r="B231" t="s">
        <v>712</v>
      </c>
      <c r="C231" s="214">
        <f>SUM(K231:AM231)</f>
        <v>2931514989.7275014</v>
      </c>
      <c r="J231" t="s">
        <v>967</v>
      </c>
      <c r="K231" s="436">
        <f>'Belcon redev'!ET42</f>
        <v>0</v>
      </c>
      <c r="L231" s="436">
        <f>'Belcon redev'!EU42</f>
        <v>0</v>
      </c>
      <c r="M231" s="436">
        <f>'Belcon redev'!EV42</f>
        <v>0</v>
      </c>
      <c r="N231" s="436">
        <f>'Belcon redev'!EW42</f>
        <v>0</v>
      </c>
      <c r="O231" s="436">
        <f>'Belcon redev'!EX42</f>
        <v>0</v>
      </c>
      <c r="P231" s="436">
        <f>'Belcon redev'!EY42</f>
        <v>0</v>
      </c>
      <c r="Q231" s="436">
        <f>'Belcon redev'!EZ42</f>
        <v>0</v>
      </c>
      <c r="R231" s="436">
        <f>'Belcon redev'!FA42</f>
        <v>11726059.958910005</v>
      </c>
      <c r="S231" s="436">
        <f>'Belcon redev'!FB42</f>
        <v>23452119.91782001</v>
      </c>
      <c r="T231" s="436">
        <f>'Belcon redev'!FC42</f>
        <v>35178179.87673001</v>
      </c>
      <c r="U231" s="436">
        <f>'Belcon redev'!FD42</f>
        <v>46904239.835640021</v>
      </c>
      <c r="V231" s="436">
        <f>'Belcon redev'!FE42</f>
        <v>58630299.794550017</v>
      </c>
      <c r="W231" s="436">
        <f>'Belcon redev'!FF42</f>
        <v>70356359.75346002</v>
      </c>
      <c r="X231" s="436">
        <f>'Belcon redev'!FG42</f>
        <v>82082419.712370008</v>
      </c>
      <c r="Y231" s="436">
        <f>'Belcon redev'!FH42</f>
        <v>93808479.671280026</v>
      </c>
      <c r="Z231" s="436">
        <f>'Belcon redev'!FI42</f>
        <v>105534539.63019003</v>
      </c>
      <c r="AA231" s="436">
        <f>'Belcon redev'!FJ42</f>
        <v>117260599.58910002</v>
      </c>
      <c r="AB231" s="436">
        <f>'Belcon redev'!FK42</f>
        <v>128986659.54801002</v>
      </c>
      <c r="AC231" s="436">
        <f>'Belcon redev'!FL42</f>
        <v>140712719.50692004</v>
      </c>
      <c r="AD231" s="436">
        <f>'Belcon redev'!FM42</f>
        <v>152438779.46583003</v>
      </c>
      <c r="AE231" s="436">
        <f>'Belcon redev'!FN42</f>
        <v>164164839.42474008</v>
      </c>
      <c r="AF231" s="436">
        <f>'Belcon redev'!FO42</f>
        <v>175890899.38365009</v>
      </c>
      <c r="AG231" s="436">
        <f>'Belcon redev'!FP42</f>
        <v>187616959.34256008</v>
      </c>
      <c r="AH231" s="436">
        <f>'Belcon redev'!FQ42</f>
        <v>199343019.3014701</v>
      </c>
      <c r="AI231" s="436">
        <f>'Belcon redev'!FR42</f>
        <v>211069079.26038012</v>
      </c>
      <c r="AJ231" s="436">
        <f>'Belcon redev'!FS42</f>
        <v>222795139.21929014</v>
      </c>
      <c r="AK231" s="436">
        <f>'Belcon redev'!FT42</f>
        <v>234521199.17820007</v>
      </c>
      <c r="AL231" s="436">
        <f>'Belcon redev'!FU42</f>
        <v>234521199.17820007</v>
      </c>
      <c r="AM231" s="436">
        <f>'Belcon redev'!FV42</f>
        <v>234521199.17820007</v>
      </c>
    </row>
    <row r="233" spans="1:39">
      <c r="B233" s="71" t="s">
        <v>1365</v>
      </c>
      <c r="C233" s="71"/>
      <c r="D233" s="71"/>
      <c r="E233" s="71"/>
      <c r="F233" s="71"/>
      <c r="G233" s="71"/>
      <c r="H233" s="71"/>
      <c r="I233" s="71"/>
      <c r="J233" s="71"/>
      <c r="K233" s="437"/>
      <c r="L233" s="71"/>
      <c r="M233" s="71"/>
      <c r="N233" s="71"/>
      <c r="O233" s="71"/>
      <c r="P233" s="71"/>
      <c r="Q233" s="71"/>
      <c r="R233" s="71"/>
      <c r="S233" s="437"/>
      <c r="T233" s="71"/>
      <c r="U233" s="71"/>
      <c r="V233" s="71"/>
      <c r="W233" s="71"/>
      <c r="X233" s="71"/>
      <c r="Y233" s="71"/>
      <c r="Z233" s="71"/>
      <c r="AA233" s="71"/>
      <c r="AB233" s="71"/>
      <c r="AC233" s="437"/>
      <c r="AD233" s="71"/>
      <c r="AE233" s="71"/>
      <c r="AF233" s="71"/>
      <c r="AG233" s="71"/>
      <c r="AH233" s="71"/>
      <c r="AI233" s="71"/>
      <c r="AJ233" s="71"/>
      <c r="AK233" s="71"/>
      <c r="AL233" s="71"/>
      <c r="AM233" s="437"/>
    </row>
    <row r="234" spans="1:39">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row>
    <row r="235" spans="1:39">
      <c r="B235" t="s">
        <v>712</v>
      </c>
      <c r="C235" s="214"/>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row>
    <row r="236" spans="1:39">
      <c r="B236" t="s">
        <v>712</v>
      </c>
      <c r="C236" s="214">
        <f>C226-C231</f>
        <v>11726059958.910004</v>
      </c>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row>
    <row r="237" spans="1:39">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row>
    <row r="238" spans="1:39">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row>
    <row r="239" spans="1:39" s="67" customFormat="1" ht="31.5" customHeight="1">
      <c r="A239" s="360" t="s">
        <v>1078</v>
      </c>
      <c r="B239" s="360"/>
    </row>
    <row r="243" spans="2:41">
      <c r="B243" s="71" t="s">
        <v>1354</v>
      </c>
      <c r="C243" s="71"/>
      <c r="D243" s="71"/>
      <c r="E243" s="71"/>
      <c r="F243" s="71" t="s">
        <v>440</v>
      </c>
      <c r="G243" s="71"/>
      <c r="H243" s="71" t="s">
        <v>969</v>
      </c>
      <c r="I243" s="71"/>
      <c r="J243" s="71"/>
      <c r="K243" s="437"/>
      <c r="L243" s="71"/>
      <c r="M243" s="71"/>
      <c r="N243" s="71"/>
      <c r="O243" s="71"/>
      <c r="P243" s="71"/>
      <c r="Q243" s="71"/>
      <c r="R243" s="71"/>
      <c r="S243" s="437"/>
      <c r="T243" s="71"/>
      <c r="U243" s="71"/>
      <c r="V243" s="71"/>
      <c r="W243" s="71"/>
      <c r="X243" s="71"/>
      <c r="Y243" s="71"/>
      <c r="Z243" s="71"/>
      <c r="AA243" s="71"/>
      <c r="AB243" s="71"/>
      <c r="AC243" s="437"/>
      <c r="AD243" s="71"/>
      <c r="AE243" s="71"/>
      <c r="AF243" s="71"/>
      <c r="AG243" s="71"/>
      <c r="AH243" s="71"/>
      <c r="AI243" s="71"/>
      <c r="AJ243" s="71"/>
      <c r="AK243" s="71"/>
      <c r="AL243" s="71"/>
      <c r="AM243" s="437"/>
      <c r="AN243" s="71"/>
      <c r="AO243" s="71"/>
    </row>
    <row r="244" spans="2:41">
      <c r="K244" s="435">
        <v>2022</v>
      </c>
      <c r="L244">
        <v>2023</v>
      </c>
      <c r="M244">
        <v>2024</v>
      </c>
      <c r="N244">
        <v>2025</v>
      </c>
      <c r="O244">
        <v>2026</v>
      </c>
      <c r="P244">
        <v>2027</v>
      </c>
      <c r="Q244">
        <v>2028</v>
      </c>
      <c r="R244">
        <v>2029</v>
      </c>
      <c r="S244" s="435">
        <v>2030</v>
      </c>
      <c r="T244">
        <v>2031</v>
      </c>
      <c r="U244">
        <v>2032</v>
      </c>
      <c r="V244">
        <v>2033</v>
      </c>
      <c r="W244">
        <v>2034</v>
      </c>
      <c r="X244">
        <v>2035</v>
      </c>
      <c r="Y244">
        <v>2036</v>
      </c>
      <c r="Z244">
        <v>2037</v>
      </c>
      <c r="AA244">
        <v>2038</v>
      </c>
      <c r="AB244">
        <v>2039</v>
      </c>
      <c r="AC244" s="435">
        <v>2040</v>
      </c>
      <c r="AD244">
        <v>2041</v>
      </c>
      <c r="AE244">
        <v>2042</v>
      </c>
      <c r="AF244">
        <v>2043</v>
      </c>
      <c r="AG244">
        <v>2044</v>
      </c>
      <c r="AH244">
        <v>2045</v>
      </c>
      <c r="AI244">
        <v>2046</v>
      </c>
      <c r="AJ244">
        <v>2047</v>
      </c>
      <c r="AK244">
        <v>2048</v>
      </c>
      <c r="AL244">
        <v>2049</v>
      </c>
      <c r="AM244" s="435">
        <v>2050</v>
      </c>
    </row>
    <row r="245" spans="2:41">
      <c r="B245" t="s">
        <v>282</v>
      </c>
      <c r="C245" s="214">
        <f>NPV(DISCOUNT,K245:AM245)</f>
        <v>519294946.96304399</v>
      </c>
      <c r="J245" t="s">
        <v>97</v>
      </c>
      <c r="K245" s="436">
        <f>'construction time series'!D105</f>
        <v>18883579.680548243</v>
      </c>
      <c r="L245" s="436">
        <f>'construction time series'!E105</f>
        <v>18883579.680548243</v>
      </c>
      <c r="M245" s="436">
        <f>'construction time series'!F105</f>
        <v>0</v>
      </c>
      <c r="N245" s="436">
        <f>'construction time series'!G105</f>
        <v>0</v>
      </c>
      <c r="O245" s="436">
        <f>'construction time series'!H105</f>
        <v>53914186.497419983</v>
      </c>
      <c r="P245" s="436">
        <f>'construction time series'!I105</f>
        <v>53914186.497419983</v>
      </c>
      <c r="Q245" s="436">
        <f>'construction time series'!J105</f>
        <v>53914186.497419983</v>
      </c>
      <c r="R245" s="436">
        <f>'construction time series'!K105</f>
        <v>53914186.497419983</v>
      </c>
      <c r="S245" s="436">
        <f>'construction time series'!L105</f>
        <v>98278071.986199737</v>
      </c>
      <c r="T245" s="436">
        <f>'construction time series'!M105</f>
        <v>72797766.177968234</v>
      </c>
      <c r="U245" s="436">
        <f>'construction time series'!N105</f>
        <v>72797766.177968234</v>
      </c>
      <c r="V245" s="436">
        <f>'construction time series'!O105</f>
        <v>53914186.497419983</v>
      </c>
      <c r="W245" s="436">
        <f>'construction time series'!P105</f>
        <v>53914186.497419983</v>
      </c>
      <c r="X245" s="436">
        <f>'construction time series'!Q105</f>
        <v>53914186.497419983</v>
      </c>
      <c r="Y245" s="436">
        <f>'construction time series'!R105</f>
        <v>53914186.497419983</v>
      </c>
      <c r="Z245" s="436">
        <f>'construction time series'!S105</f>
        <v>53914186.497419983</v>
      </c>
      <c r="AA245" s="436">
        <f>'construction time series'!T105</f>
        <v>53914186.497419983</v>
      </c>
      <c r="AB245" s="436">
        <f>'construction time series'!U105</f>
        <v>53914186.497419983</v>
      </c>
      <c r="AC245" s="436">
        <f>'construction time series'!V105</f>
        <v>126659612.9567959</v>
      </c>
      <c r="AD245" s="436">
        <f>'construction time series'!W105</f>
        <v>101123135.69879058</v>
      </c>
      <c r="AE245" s="436">
        <f>'construction time series'!X105</f>
        <v>53914186.497419983</v>
      </c>
      <c r="AF245" s="436">
        <f>'construction time series'!Y105</f>
        <v>53914186.497419983</v>
      </c>
      <c r="AG245" s="436">
        <f>'construction time series'!Z105</f>
        <v>53914186.497419983</v>
      </c>
      <c r="AH245" s="436">
        <f>'construction time series'!AA105</f>
        <v>53914186.497419983</v>
      </c>
      <c r="AI245" s="436">
        <f>'construction time series'!AB105</f>
        <v>46292881.085762762</v>
      </c>
      <c r="AJ245" s="436">
        <f>'construction time series'!AC105</f>
        <v>46292881.085762762</v>
      </c>
      <c r="AK245" s="436">
        <f>'construction time series'!AD105</f>
        <v>46292881.085762762</v>
      </c>
      <c r="AL245" s="436">
        <f>'construction time series'!AE105</f>
        <v>46292881.085762762</v>
      </c>
      <c r="AM245" s="436">
        <f>'construction time series'!AF105</f>
        <v>59060651.619350649</v>
      </c>
    </row>
    <row r="246" spans="2:41">
      <c r="B246" t="s">
        <v>282</v>
      </c>
      <c r="C246" s="214">
        <f>NPV(DISCOUNT,K246:AM246)</f>
        <v>3798184564.4610238</v>
      </c>
      <c r="J246" t="s">
        <v>98</v>
      </c>
      <c r="K246" s="231">
        <f>'construction time series'!D110</f>
        <v>242668889.67225266</v>
      </c>
      <c r="L246" s="231">
        <f>'construction time series'!E110</f>
        <v>204628608.19585705</v>
      </c>
      <c r="M246" s="231">
        <f>'construction time series'!F110</f>
        <v>204628608.19585705</v>
      </c>
      <c r="N246" s="231">
        <f>'construction time series'!G110</f>
        <v>204628608.19585705</v>
      </c>
      <c r="O246" s="231">
        <f>'construction time series'!H110</f>
        <v>204628608.19585705</v>
      </c>
      <c r="P246" s="231">
        <f>'construction time series'!I110</f>
        <v>28280558.179530859</v>
      </c>
      <c r="Q246" s="231">
        <f>'construction time series'!J110</f>
        <v>28280558.179530859</v>
      </c>
      <c r="R246" s="231">
        <f>'construction time series'!K110</f>
        <v>430672816.95697719</v>
      </c>
      <c r="S246" s="231">
        <f>'construction time series'!L110</f>
        <v>615148811.07517171</v>
      </c>
      <c r="T246" s="231">
        <f>'construction time series'!M110</f>
        <v>430672816.95697719</v>
      </c>
      <c r="U246" s="231">
        <f>'construction time series'!N110</f>
        <v>430672816.95697719</v>
      </c>
      <c r="V246" s="231">
        <f>'construction time series'!O110</f>
        <v>402392258.77744639</v>
      </c>
      <c r="W246" s="231">
        <f>'construction time series'!P110</f>
        <v>402392258.77744639</v>
      </c>
      <c r="X246" s="231">
        <f>'construction time series'!Q110</f>
        <v>402392258.77744639</v>
      </c>
      <c r="Y246" s="231">
        <f>'construction time series'!R110</f>
        <v>674825274.36341572</v>
      </c>
      <c r="Z246" s="231">
        <f>'construction time series'!S110</f>
        <v>674825274.36341572</v>
      </c>
      <c r="AA246" s="231">
        <f>'construction time series'!T110</f>
        <v>674825274.36341572</v>
      </c>
      <c r="AB246" s="231">
        <f>'construction time series'!U110</f>
        <v>674825274.36341572</v>
      </c>
      <c r="AC246" s="231">
        <f>'construction time series'!V110</f>
        <v>1002991465.2332786</v>
      </c>
      <c r="AD246" s="231">
        <f>'construction time series'!W110</f>
        <v>402392258.77744639</v>
      </c>
      <c r="AE246" s="231">
        <f>'construction time series'!X110</f>
        <v>402392258.77744639</v>
      </c>
      <c r="AF246" s="231">
        <f>'construction time series'!Y110</f>
        <v>402392258.77744639</v>
      </c>
      <c r="AG246" s="231">
        <f>'construction time series'!Z110</f>
        <v>402392258.77744639</v>
      </c>
      <c r="AH246" s="231">
        <f>'construction time series'!AA110</f>
        <v>402392258.77744639</v>
      </c>
      <c r="AI246" s="231">
        <f>'construction time series'!AB110</f>
        <v>402392258.77744639</v>
      </c>
      <c r="AJ246" s="231">
        <f>'construction time series'!AC110</f>
        <v>402392258.77744639</v>
      </c>
      <c r="AK246" s="231">
        <f>'construction time series'!AD110</f>
        <v>402392258.77744639</v>
      </c>
      <c r="AL246" s="231">
        <f>'construction time series'!AE110</f>
        <v>0</v>
      </c>
      <c r="AM246" s="231">
        <f>'construction time series'!AF110</f>
        <v>121867861.0794123</v>
      </c>
    </row>
    <row r="248" spans="2:41">
      <c r="B248" s="71" t="s">
        <v>1355</v>
      </c>
      <c r="C248" s="71"/>
      <c r="D248" s="71"/>
      <c r="E248" s="71"/>
      <c r="F248" s="71" t="s">
        <v>440</v>
      </c>
      <c r="G248" s="71"/>
      <c r="H248" s="71" t="s">
        <v>1389</v>
      </c>
      <c r="I248" s="71"/>
      <c r="J248" s="71"/>
      <c r="K248" s="437"/>
      <c r="L248" s="71"/>
      <c r="M248" s="71"/>
      <c r="N248" s="71"/>
      <c r="O248" s="71"/>
      <c r="P248" s="71"/>
      <c r="Q248" s="71"/>
      <c r="R248" s="71"/>
      <c r="S248" s="437"/>
      <c r="T248" s="71"/>
      <c r="U248" s="71"/>
      <c r="V248" s="71"/>
      <c r="W248" s="71"/>
      <c r="X248" s="71"/>
      <c r="Y248" s="71"/>
      <c r="Z248" s="71"/>
      <c r="AA248" s="71"/>
      <c r="AB248" s="71"/>
      <c r="AC248" s="437"/>
      <c r="AD248" s="71"/>
      <c r="AE248" s="71"/>
      <c r="AF248" s="71"/>
      <c r="AG248" s="71"/>
      <c r="AH248" s="71"/>
      <c r="AI248" s="71"/>
      <c r="AJ248" s="71"/>
      <c r="AK248" s="71"/>
      <c r="AL248" s="71"/>
      <c r="AM248" s="437"/>
      <c r="AN248" s="71"/>
      <c r="AO248" s="71"/>
    </row>
    <row r="249" spans="2:41">
      <c r="K249" s="435">
        <v>2022</v>
      </c>
      <c r="L249">
        <v>2023</v>
      </c>
      <c r="M249">
        <v>2024</v>
      </c>
      <c r="N249">
        <v>2025</v>
      </c>
      <c r="O249">
        <v>2026</v>
      </c>
      <c r="P249">
        <v>2027</v>
      </c>
      <c r="Q249">
        <v>2028</v>
      </c>
      <c r="R249">
        <v>2029</v>
      </c>
      <c r="S249" s="435">
        <v>2030</v>
      </c>
      <c r="T249">
        <v>2031</v>
      </c>
      <c r="U249">
        <v>2032</v>
      </c>
      <c r="V249">
        <v>2033</v>
      </c>
      <c r="W249">
        <v>2034</v>
      </c>
      <c r="X249">
        <v>2035</v>
      </c>
      <c r="Y249">
        <v>2036</v>
      </c>
      <c r="Z249">
        <v>2037</v>
      </c>
      <c r="AA249">
        <v>2038</v>
      </c>
      <c r="AB249">
        <v>2039</v>
      </c>
      <c r="AC249" s="435">
        <v>2040</v>
      </c>
      <c r="AD249">
        <v>2041</v>
      </c>
      <c r="AE249">
        <v>2042</v>
      </c>
      <c r="AF249">
        <v>2043</v>
      </c>
      <c r="AG249">
        <v>2044</v>
      </c>
      <c r="AH249">
        <v>2045</v>
      </c>
      <c r="AI249">
        <v>2046</v>
      </c>
      <c r="AJ249">
        <v>2047</v>
      </c>
      <c r="AK249">
        <v>2048</v>
      </c>
      <c r="AL249">
        <v>2049</v>
      </c>
      <c r="AM249" s="435">
        <v>2050</v>
      </c>
    </row>
    <row r="250" spans="2:41">
      <c r="B250" t="s">
        <v>282</v>
      </c>
      <c r="C250" s="214">
        <f>NPV(DISCOUNT,K250:AM250)</f>
        <v>0</v>
      </c>
      <c r="J250" t="s">
        <v>97</v>
      </c>
      <c r="K250" s="231">
        <v>0</v>
      </c>
      <c r="L250" s="231">
        <v>0</v>
      </c>
      <c r="M250" s="231">
        <v>0</v>
      </c>
      <c r="N250" s="231">
        <v>0</v>
      </c>
      <c r="O250" s="231">
        <v>0</v>
      </c>
      <c r="P250" s="231">
        <v>0</v>
      </c>
      <c r="Q250" s="231">
        <v>0</v>
      </c>
      <c r="R250" s="231">
        <v>0</v>
      </c>
      <c r="S250" s="436">
        <v>0</v>
      </c>
      <c r="T250" s="231">
        <v>0</v>
      </c>
      <c r="U250" s="231">
        <v>0</v>
      </c>
      <c r="V250" s="231">
        <v>0</v>
      </c>
      <c r="W250" s="231">
        <v>0</v>
      </c>
      <c r="X250" s="231">
        <v>0</v>
      </c>
      <c r="Y250" s="231">
        <v>0</v>
      </c>
      <c r="Z250" s="231">
        <v>0</v>
      </c>
      <c r="AA250" s="231">
        <v>0</v>
      </c>
      <c r="AB250" s="231">
        <v>0</v>
      </c>
      <c r="AC250" s="436">
        <v>0</v>
      </c>
      <c r="AD250" s="231">
        <v>0</v>
      </c>
      <c r="AE250" s="231">
        <v>0</v>
      </c>
      <c r="AF250" s="231">
        <v>0</v>
      </c>
      <c r="AG250" s="231">
        <v>0</v>
      </c>
      <c r="AH250" s="231">
        <v>0</v>
      </c>
      <c r="AI250" s="231">
        <v>0</v>
      </c>
      <c r="AJ250" s="231">
        <v>0</v>
      </c>
      <c r="AK250" s="231">
        <v>0</v>
      </c>
      <c r="AL250" s="231">
        <v>0</v>
      </c>
      <c r="AM250" s="436">
        <v>0</v>
      </c>
    </row>
    <row r="251" spans="2:41">
      <c r="B251" t="s">
        <v>282</v>
      </c>
      <c r="C251" s="214">
        <f>NPV(DISCOUNT,K251:AM251)</f>
        <v>1175643805.6878173</v>
      </c>
      <c r="J251" t="s">
        <v>98</v>
      </c>
      <c r="K251" s="231">
        <f>'construction time series'!D19</f>
        <v>0</v>
      </c>
      <c r="L251" s="231">
        <f>'construction time series'!E19</f>
        <v>75405369.576532394</v>
      </c>
      <c r="M251" s="231">
        <f>'construction time series'!F19</f>
        <v>76536450.120154768</v>
      </c>
      <c r="N251" s="231">
        <f>'construction time series'!G19</f>
        <v>77684496.872010648</v>
      </c>
      <c r="O251" s="231">
        <f>'construction time series'!H19</f>
        <v>78849764.325073928</v>
      </c>
      <c r="P251" s="231">
        <f>'construction time series'!I19</f>
        <v>80032510.790042579</v>
      </c>
      <c r="Q251" s="231">
        <f>'construction time series'!J19</f>
        <v>81232998.451800078</v>
      </c>
      <c r="R251" s="231">
        <f>'construction time series'!K19</f>
        <v>82451493.428554386</v>
      </c>
      <c r="S251" s="231">
        <f>'construction time series'!L19</f>
        <v>83688265.830045566</v>
      </c>
      <c r="T251" s="231">
        <f>'construction time series'!M19</f>
        <v>84943589.817499742</v>
      </c>
      <c r="U251" s="231">
        <f>'construction time series'!N19</f>
        <v>86217743.664747104</v>
      </c>
      <c r="V251" s="231">
        <f>'construction time series'!O19</f>
        <v>87511009.819805622</v>
      </c>
      <c r="W251" s="231">
        <f>'construction time series'!P19</f>
        <v>88823674.967046827</v>
      </c>
      <c r="X251" s="231">
        <f>'construction time series'!Q19</f>
        <v>90156030.091573477</v>
      </c>
      <c r="Y251" s="231">
        <f>'construction time series'!R19</f>
        <v>183016741.08556473</v>
      </c>
      <c r="Z251" s="231">
        <f>'construction time series'!S19</f>
        <v>185761992.20190758</v>
      </c>
      <c r="AA251" s="231">
        <f>'construction time series'!T19</f>
        <v>188548422.08500487</v>
      </c>
      <c r="AB251" s="231">
        <f>'construction time series'!U19</f>
        <v>191376648.41627702</v>
      </c>
      <c r="AC251" s="231">
        <f>'construction time series'!V19</f>
        <v>194247298.1425235</v>
      </c>
      <c r="AD251" s="231">
        <f>'construction time series'!W19</f>
        <v>197161007.61468989</v>
      </c>
      <c r="AE251" s="231">
        <f>'construction time series'!X19</f>
        <v>200118422.72884679</v>
      </c>
      <c r="AF251" s="231">
        <f>'construction time series'!Y19</f>
        <v>203120199.06984642</v>
      </c>
      <c r="AG251" s="231">
        <f>'construction time series'!Z19</f>
        <v>206167002.055794</v>
      </c>
      <c r="AH251" s="231">
        <f>'construction time series'!AA19</f>
        <v>209259507.08659366</v>
      </c>
      <c r="AI251" s="231">
        <f>'construction time series'!AB19</f>
        <v>212398399.69296008</v>
      </c>
      <c r="AJ251" s="231">
        <f>'construction time series'!AC19</f>
        <v>215584375.68834051</v>
      </c>
      <c r="AK251" s="231">
        <f>'construction time series'!AD19</f>
        <v>218818141.3237471</v>
      </c>
      <c r="AL251" s="231">
        <f>'construction time series'!AE19</f>
        <v>222100413.44352067</v>
      </c>
      <c r="AM251" s="231">
        <f>'construction time series'!AF19</f>
        <v>225431919.64528525</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30A29-73E1-4926-A54C-9EE55496D87C}">
  <sheetPr>
    <tabColor theme="0" tint="-0.249977111117893"/>
  </sheetPr>
  <dimension ref="A1:AE190"/>
  <sheetViews>
    <sheetView showOutlineSymbols="0" showWhiteSpace="0" topLeftCell="A172" workbookViewId="0">
      <selection activeCell="B187" sqref="B187"/>
    </sheetView>
  </sheetViews>
  <sheetFormatPr defaultRowHeight="14.5"/>
  <cols>
    <col min="2" max="2" width="66.08984375" customWidth="1"/>
    <col min="3" max="3" width="10.7265625" bestFit="1" customWidth="1"/>
    <col min="4" max="4" width="13.81640625" customWidth="1"/>
    <col min="12" max="12" width="10.6328125" customWidth="1"/>
    <col min="31" max="31" width="11.7265625" customWidth="1"/>
  </cols>
  <sheetData>
    <row r="1" spans="1:31">
      <c r="A1" t="s">
        <v>1553</v>
      </c>
    </row>
    <row r="3" spans="1:31">
      <c r="B3">
        <f>'Annualised costs'!K70</f>
        <v>2022</v>
      </c>
      <c r="C3">
        <f>'Annualised costs'!L70</f>
        <v>2023</v>
      </c>
      <c r="D3">
        <f>'Annualised costs'!M70</f>
        <v>2024</v>
      </c>
      <c r="E3">
        <f>'Annualised costs'!N70</f>
        <v>2025</v>
      </c>
      <c r="F3">
        <f>'Annualised costs'!O70</f>
        <v>2026</v>
      </c>
      <c r="G3">
        <f>'Annualised costs'!P70</f>
        <v>2027</v>
      </c>
      <c r="H3">
        <f>'Annualised costs'!Q70</f>
        <v>2028</v>
      </c>
      <c r="I3">
        <f>'Annualised costs'!R70</f>
        <v>2029</v>
      </c>
      <c r="J3">
        <f>'Annualised costs'!S70</f>
        <v>2030</v>
      </c>
      <c r="K3">
        <f>'Annualised costs'!T70</f>
        <v>2031</v>
      </c>
      <c r="L3">
        <f>'Annualised costs'!U70</f>
        <v>2032</v>
      </c>
      <c r="M3">
        <f>'Annualised costs'!V70</f>
        <v>2033</v>
      </c>
      <c r="N3">
        <f>'Annualised costs'!W70</f>
        <v>2034</v>
      </c>
      <c r="O3">
        <f>'Annualised costs'!X70</f>
        <v>2035</v>
      </c>
      <c r="P3">
        <f>'Annualised costs'!Y70</f>
        <v>2036</v>
      </c>
      <c r="Q3">
        <f>'Annualised costs'!Z70</f>
        <v>2037</v>
      </c>
      <c r="R3">
        <f>'Annualised costs'!AA70</f>
        <v>2038</v>
      </c>
      <c r="S3">
        <f>'Annualised costs'!AB70</f>
        <v>2039</v>
      </c>
      <c r="T3">
        <f>'Annualised costs'!AC70</f>
        <v>2040</v>
      </c>
      <c r="U3">
        <f>'Annualised costs'!AD70</f>
        <v>2041</v>
      </c>
      <c r="V3">
        <f>'Annualised costs'!AE70</f>
        <v>2042</v>
      </c>
      <c r="W3">
        <f>'Annualised costs'!AF70</f>
        <v>2043</v>
      </c>
      <c r="X3">
        <f>'Annualised costs'!AG70</f>
        <v>2044</v>
      </c>
      <c r="Y3">
        <f>'Annualised costs'!AH70</f>
        <v>2045</v>
      </c>
      <c r="Z3">
        <f>'Annualised costs'!AI70</f>
        <v>2046</v>
      </c>
      <c r="AA3">
        <f>'Annualised costs'!AJ70</f>
        <v>2047</v>
      </c>
      <c r="AB3">
        <f>'Annualised costs'!AK70</f>
        <v>2048</v>
      </c>
      <c r="AC3">
        <f>'Annualised costs'!AL70</f>
        <v>2049</v>
      </c>
      <c r="AD3">
        <f>'Annualised costs'!AM70</f>
        <v>2050</v>
      </c>
    </row>
    <row r="4" spans="1:31">
      <c r="A4" t="str">
        <f>'Annualised costs'!J71</f>
        <v>Belcon</v>
      </c>
      <c r="B4">
        <f>'Annualised costs'!K71</f>
        <v>0</v>
      </c>
      <c r="C4">
        <f>'Annualised costs'!L71</f>
        <v>0</v>
      </c>
      <c r="D4">
        <f>'Annualised costs'!M71</f>
        <v>0</v>
      </c>
      <c r="E4">
        <f>'Annualised costs'!N71</f>
        <v>0</v>
      </c>
      <c r="F4">
        <f>'Annualised costs'!O71</f>
        <v>0</v>
      </c>
      <c r="G4">
        <f>'Annualised costs'!P71</f>
        <v>0</v>
      </c>
      <c r="H4">
        <f>'Annualised costs'!Q71</f>
        <v>0</v>
      </c>
      <c r="I4">
        <f>'Annualised costs'!R71</f>
        <v>0</v>
      </c>
      <c r="J4">
        <f>'Annualised costs'!S71</f>
        <v>7134587.2277641473</v>
      </c>
      <c r="K4">
        <f>'Annualised costs'!T71</f>
        <v>8406284.739075711</v>
      </c>
      <c r="L4">
        <f>'Annualised costs'!U71</f>
        <v>9904654.7275254969</v>
      </c>
      <c r="M4">
        <f>'Annualised costs'!V71</f>
        <v>11670100.206750756</v>
      </c>
      <c r="N4">
        <f>'Annualised costs'!W71</f>
        <v>13750225.78597538</v>
      </c>
      <c r="O4">
        <f>'Annualised costs'!X71</f>
        <v>16201121.311360501</v>
      </c>
      <c r="P4">
        <f>'Annualised costs'!Y71</f>
        <v>19088874.308750156</v>
      </c>
      <c r="Q4">
        <f>'Annualised costs'!Z71</f>
        <v>22491352.010292571</v>
      </c>
      <c r="R4">
        <f>'Annualised costs'!AA71</f>
        <v>26500301.016650829</v>
      </c>
      <c r="S4">
        <f>'Annualised costs'!AB71</f>
        <v>31223821.211447474</v>
      </c>
      <c r="T4">
        <f>'Annualised costs'!AC71</f>
        <v>36789280.636165775</v>
      </c>
      <c r="U4">
        <f>'Annualised costs'!AD71</f>
        <v>39462054.773410365</v>
      </c>
      <c r="V4">
        <f>'Annualised costs'!AE71</f>
        <v>42329008.341869511</v>
      </c>
      <c r="W4">
        <f>'Annualised costs'!AF71</f>
        <v>45404248.650867037</v>
      </c>
      <c r="X4">
        <f>'Annualised costs'!AG71</f>
        <v>48702907.918364681</v>
      </c>
      <c r="Y4">
        <f>'Annualised costs'!AH71</f>
        <v>52241217.731491171</v>
      </c>
      <c r="Z4">
        <f>'Annualised costs'!AI71</f>
        <v>56036588.916695334</v>
      </c>
      <c r="AA4">
        <f>'Annualised costs'!AJ71</f>
        <v>60107697.212537229</v>
      </c>
      <c r="AB4">
        <f>'Annualised costs'!AK71</f>
        <v>64474575.166684195</v>
      </c>
      <c r="AC4">
        <f>'Annualised costs'!AL71</f>
        <v>69158710.709305823</v>
      </c>
      <c r="AD4">
        <f>'Annualised costs'!AM71</f>
        <v>74183152.887914285</v>
      </c>
    </row>
    <row r="5" spans="1:31">
      <c r="A5" t="str">
        <f>'Annualised costs'!J72</f>
        <v>Kraaicon</v>
      </c>
      <c r="B5">
        <f>'Annualised costs'!K72</f>
        <v>0</v>
      </c>
      <c r="C5">
        <f>'Annualised costs'!L72</f>
        <v>0</v>
      </c>
      <c r="D5">
        <f>'Annualised costs'!M72</f>
        <v>0</v>
      </c>
      <c r="E5">
        <f>'Annualised costs'!N72</f>
        <v>0</v>
      </c>
      <c r="F5">
        <f>'Annualised costs'!O72</f>
        <v>0</v>
      </c>
      <c r="G5">
        <f>'Annualised costs'!P72</f>
        <v>0</v>
      </c>
      <c r="H5">
        <f>'Annualised costs'!Q72</f>
        <v>0</v>
      </c>
      <c r="I5">
        <f>'Annualised costs'!R72</f>
        <v>0</v>
      </c>
      <c r="J5">
        <f>'Annualised costs'!S72</f>
        <v>8607121.2153228708</v>
      </c>
      <c r="K5">
        <f>'Annualised costs'!T72</f>
        <v>9948087.1000140253</v>
      </c>
      <c r="L5">
        <f>'Annualised costs'!U72</f>
        <v>11497971.792622548</v>
      </c>
      <c r="M5">
        <f>'Annualised costs'!V72</f>
        <v>13289324.270568294</v>
      </c>
      <c r="N5">
        <f>'Annualised costs'!W72</f>
        <v>15359764.552704109</v>
      </c>
      <c r="O5">
        <f>'Annualised costs'!X72</f>
        <v>17752773.753666323</v>
      </c>
      <c r="P5">
        <f>'Annualised costs'!Y72</f>
        <v>20518607.226526745</v>
      </c>
      <c r="Q5">
        <f>'Annualised costs'!Z72</f>
        <v>23715349.970566005</v>
      </c>
      <c r="R5">
        <f>'Annualised costs'!AA72</f>
        <v>27410136.468684059</v>
      </c>
      <c r="S5">
        <f>'Annualised costs'!AB72</f>
        <v>31680560.572134472</v>
      </c>
      <c r="T5">
        <f>'Annualised costs'!AC72</f>
        <v>36616305.041434415</v>
      </c>
      <c r="U5">
        <f>'Annualised costs'!AD72</f>
        <v>40354533.924149811</v>
      </c>
      <c r="V5">
        <f>'Annualised costs'!AE72</f>
        <v>44474405.770669296</v>
      </c>
      <c r="W5">
        <f>'Annualised costs'!AF72</f>
        <v>49014883.243898459</v>
      </c>
      <c r="X5">
        <f>'Annualised costs'!AG72</f>
        <v>54018906.779804811</v>
      </c>
      <c r="Y5">
        <f>'Annualised costs'!AH72</f>
        <v>59533800.685906768</v>
      </c>
      <c r="Z5">
        <f>'Annualised costs'!AI72</f>
        <v>65611720.699137032</v>
      </c>
      <c r="AA5">
        <f>'Annualised costs'!AJ72</f>
        <v>72310147.235747546</v>
      </c>
      <c r="AB5">
        <f>'Annualised costs'!AK72</f>
        <v>79692428.998044267</v>
      </c>
      <c r="AC5">
        <f>'Annualised costs'!AL72</f>
        <v>87828382.078977123</v>
      </c>
      <c r="AD5">
        <f>'Annualised costs'!AM72</f>
        <v>96794950.230467811</v>
      </c>
    </row>
    <row r="8" spans="1:31">
      <c r="C8">
        <f>'Annualised costs'!K101</f>
        <v>2022</v>
      </c>
      <c r="D8">
        <f>'Annualised costs'!L101</f>
        <v>2023</v>
      </c>
      <c r="E8">
        <f>'Annualised costs'!M101</f>
        <v>2024</v>
      </c>
      <c r="F8">
        <f>'Annualised costs'!N101</f>
        <v>2025</v>
      </c>
      <c r="G8">
        <f>'Annualised costs'!O101</f>
        <v>2026</v>
      </c>
      <c r="H8">
        <f>'Annualised costs'!P101</f>
        <v>2027</v>
      </c>
      <c r="I8">
        <f>'Annualised costs'!Q101</f>
        <v>2028</v>
      </c>
      <c r="J8">
        <f>'Annualised costs'!R101</f>
        <v>2029</v>
      </c>
      <c r="K8">
        <f>'Annualised costs'!S101</f>
        <v>2030</v>
      </c>
      <c r="L8">
        <f>'Annualised costs'!T101</f>
        <v>2031</v>
      </c>
      <c r="M8">
        <f>'Annualised costs'!U101</f>
        <v>2032</v>
      </c>
      <c r="N8">
        <f>'Annualised costs'!V101</f>
        <v>2033</v>
      </c>
      <c r="O8">
        <f>'Annualised costs'!W101</f>
        <v>2034</v>
      </c>
      <c r="P8">
        <f>'Annualised costs'!X101</f>
        <v>2035</v>
      </c>
      <c r="Q8">
        <f>'Annualised costs'!Y101</f>
        <v>2036</v>
      </c>
      <c r="R8">
        <f>'Annualised costs'!Z101</f>
        <v>2037</v>
      </c>
      <c r="S8">
        <f>'Annualised costs'!AA101</f>
        <v>2038</v>
      </c>
      <c r="T8">
        <f>'Annualised costs'!AB101</f>
        <v>2039</v>
      </c>
      <c r="U8">
        <f>'Annualised costs'!AC101</f>
        <v>2040</v>
      </c>
      <c r="V8">
        <f>'Annualised costs'!AD101</f>
        <v>2041</v>
      </c>
      <c r="W8">
        <f>'Annualised costs'!AE101</f>
        <v>2042</v>
      </c>
      <c r="X8">
        <f>'Annualised costs'!AF101</f>
        <v>2043</v>
      </c>
      <c r="Y8">
        <f>'Annualised costs'!AG101</f>
        <v>2044</v>
      </c>
      <c r="Z8">
        <f>'Annualised costs'!AH101</f>
        <v>2045</v>
      </c>
      <c r="AA8">
        <f>'Annualised costs'!AI101</f>
        <v>2046</v>
      </c>
      <c r="AB8">
        <f>'Annualised costs'!AJ101</f>
        <v>2047</v>
      </c>
      <c r="AC8">
        <f>'Annualised costs'!AK101</f>
        <v>2048</v>
      </c>
      <c r="AD8">
        <f>'Annualised costs'!AL101</f>
        <v>2049</v>
      </c>
      <c r="AE8">
        <f>'Annualised costs'!AM101</f>
        <v>2050</v>
      </c>
    </row>
    <row r="9" spans="1:31">
      <c r="A9" t="str">
        <f>'Annualised costs'!J102</f>
        <v>Belcon</v>
      </c>
      <c r="B9" t="s">
        <v>35</v>
      </c>
      <c r="C9">
        <f>'Annualised costs'!K102</f>
        <v>0</v>
      </c>
      <c r="D9">
        <f>'Annualised costs'!L102</f>
        <v>0</v>
      </c>
      <c r="E9">
        <f>'Annualised costs'!M102</f>
        <v>0</v>
      </c>
      <c r="F9">
        <f>'Annualised costs'!N102</f>
        <v>0</v>
      </c>
      <c r="G9">
        <f>'Annualised costs'!O102</f>
        <v>0</v>
      </c>
      <c r="H9">
        <f>'Annualised costs'!P102</f>
        <v>0</v>
      </c>
      <c r="I9">
        <f>'Annualised costs'!Q102</f>
        <v>0</v>
      </c>
      <c r="J9">
        <f>'Annualised costs'!R102</f>
        <v>0</v>
      </c>
      <c r="K9">
        <f>'Annualised costs'!S102</f>
        <v>23774.455555262281</v>
      </c>
      <c r="L9">
        <f>'Annualised costs'!T102</f>
        <v>28178.160696644994</v>
      </c>
      <c r="M9">
        <f>'Annualised costs'!U102</f>
        <v>33397.557239547445</v>
      </c>
      <c r="N9">
        <f>'Annualised costs'!V102</f>
        <v>39583.734423860085</v>
      </c>
      <c r="O9">
        <f>'Annualised costs'!W102</f>
        <v>46915.767512579856</v>
      </c>
      <c r="P9">
        <f>'Annualised costs'!X102</f>
        <v>55605.90159900835</v>
      </c>
      <c r="Q9">
        <f>'Annualised costs'!Y102</f>
        <v>65905.695602432912</v>
      </c>
      <c r="R9">
        <f>'Annualised costs'!Z102</f>
        <v>78113.304306498394</v>
      </c>
      <c r="S9">
        <f>'Annualised costs'!AA102</f>
        <v>92582.109238133533</v>
      </c>
      <c r="T9">
        <f>'Annualised costs'!AB102</f>
        <v>109730.94823065391</v>
      </c>
      <c r="U9">
        <f>'Annualised costs'!AC102</f>
        <v>130056.23979280583</v>
      </c>
      <c r="V9">
        <f>'Annualised costs'!AD102</f>
        <v>138284.07570890104</v>
      </c>
      <c r="W9">
        <f>'Annualised costs'!AE102</f>
        <v>147032.43477690371</v>
      </c>
      <c r="X9">
        <f>'Annualised costs'!AF102</f>
        <v>156334.24720524714</v>
      </c>
      <c r="Y9">
        <f>'Annualised costs'!AG102</f>
        <v>166224.52648842684</v>
      </c>
      <c r="Z9">
        <f>'Annualised costs'!AH102</f>
        <v>176740.50120333667</v>
      </c>
      <c r="AA9">
        <f>'Annualised costs'!AI102</f>
        <v>187921.75514352572</v>
      </c>
      <c r="AB9">
        <f>'Annualised costs'!AJ102</f>
        <v>199810.37631886342</v>
      </c>
      <c r="AC9">
        <f>'Annualised costs'!AK102</f>
        <v>212451.11538147149</v>
      </c>
      <c r="AD9">
        <f>'Annualised costs'!AL102</f>
        <v>225891.55407426268</v>
      </c>
      <c r="AE9">
        <f>'Annualised costs'!AM102</f>
        <v>240182.2843361533</v>
      </c>
    </row>
    <row r="10" spans="1:31">
      <c r="B10" s="201" t="s">
        <v>275</v>
      </c>
      <c r="C10" s="201">
        <f>'Annualised costs'!K107</f>
        <v>0</v>
      </c>
      <c r="D10" s="201">
        <f>'Annualised costs'!L107</f>
        <v>0</v>
      </c>
      <c r="E10" s="201">
        <f>'Annualised costs'!M107</f>
        <v>0</v>
      </c>
      <c r="F10" s="201">
        <f>'Annualised costs'!N107</f>
        <v>0</v>
      </c>
      <c r="G10" s="201">
        <f>'Annualised costs'!O107</f>
        <v>0</v>
      </c>
      <c r="H10" s="201">
        <f>'Annualised costs'!P107</f>
        <v>0</v>
      </c>
      <c r="I10" s="201">
        <f>'Annualised costs'!Q107</f>
        <v>0</v>
      </c>
      <c r="J10" s="201">
        <f>'Annualised costs'!R107</f>
        <v>0</v>
      </c>
      <c r="K10" s="201">
        <f>'Annualised costs'!S107</f>
        <v>284629.37572584959</v>
      </c>
      <c r="L10" s="201">
        <f>'Annualised costs'!T107</f>
        <v>337350.82889893983</v>
      </c>
      <c r="M10" s="201">
        <f>'Annualised costs'!U107</f>
        <v>399837.79421424679</v>
      </c>
      <c r="N10" s="201">
        <f>'Annualised costs'!V107</f>
        <v>473899.12218062667</v>
      </c>
      <c r="O10" s="201">
        <f>'Annualised costs'!W107</f>
        <v>561678.71385172429</v>
      </c>
      <c r="P10" s="201">
        <f>'Annualised costs'!X107</f>
        <v>665717.5817132676</v>
      </c>
      <c r="Q10" s="201">
        <f>'Annualised costs'!Y107</f>
        <v>789027.40601124999</v>
      </c>
      <c r="R10" s="201">
        <f>'Annualised costs'!Z107</f>
        <v>935177.7158034977</v>
      </c>
      <c r="S10" s="201">
        <f>'Annualised costs'!AA107</f>
        <v>1108399.2184207833</v>
      </c>
      <c r="T10" s="201">
        <f>'Annualised costs'!AB107</f>
        <v>1313706.2684820748</v>
      </c>
      <c r="U10" s="201">
        <f>'Annualised costs'!AC107</f>
        <v>1557042.0216535358</v>
      </c>
      <c r="V10" s="201">
        <f>'Annualised costs'!AD107</f>
        <v>1655546.224827793</v>
      </c>
      <c r="W10" s="201">
        <f>'Annualised costs'!AE107</f>
        <v>1760282.1660720932</v>
      </c>
      <c r="X10" s="201">
        <f>'Annualised costs'!AF107</f>
        <v>1871644.0880494113</v>
      </c>
      <c r="Y10" s="201">
        <f>'Annualised costs'!AG107</f>
        <v>1990051.1746631213</v>
      </c>
      <c r="Z10" s="201">
        <f>'Annualised costs'!AH107</f>
        <v>2115949.1289315671</v>
      </c>
      <c r="AA10" s="201">
        <f>'Annualised costs'!AI107</f>
        <v>2249811.8506847802</v>
      </c>
      <c r="AB10" s="201">
        <f>'Annualised costs'!AJ107</f>
        <v>2392143.22039846</v>
      </c>
      <c r="AC10" s="201">
        <f>'Annualised costs'!AK107</f>
        <v>2543478.9958798517</v>
      </c>
      <c r="AD10" s="201">
        <f>'Annualised costs'!AL107</f>
        <v>2704388.8289449443</v>
      </c>
      <c r="AE10" s="201">
        <f>'Annualised costs'!AM107</f>
        <v>2875478.4096780811</v>
      </c>
    </row>
    <row r="11" spans="1:31">
      <c r="B11" t="s">
        <v>1502</v>
      </c>
      <c r="C11" s="201">
        <f>'Annualised costs'!K112</f>
        <v>0</v>
      </c>
      <c r="D11" s="201">
        <f>'Annualised costs'!L112</f>
        <v>0</v>
      </c>
      <c r="E11" s="201">
        <f>'Annualised costs'!M112</f>
        <v>0</v>
      </c>
      <c r="F11" s="201">
        <f>'Annualised costs'!N112</f>
        <v>0</v>
      </c>
      <c r="G11" s="201">
        <f>'Annualised costs'!O112</f>
        <v>0</v>
      </c>
      <c r="H11" s="201">
        <f>'Annualised costs'!P112</f>
        <v>0</v>
      </c>
      <c r="I11" s="201">
        <f>'Annualised costs'!Q112</f>
        <v>0</v>
      </c>
      <c r="J11" s="201">
        <f>'Annualised costs'!R112</f>
        <v>0</v>
      </c>
      <c r="K11" s="201">
        <f>'Annualised costs'!S112</f>
        <v>819117.72378681821</v>
      </c>
      <c r="L11" s="201">
        <f>'Annualised costs'!T112</f>
        <v>970841.61598082061</v>
      </c>
      <c r="M11" s="201">
        <f>'Annualised costs'!U112</f>
        <v>1150669.0869327995</v>
      </c>
      <c r="N11" s="201">
        <f>'Annualised costs'!V112</f>
        <v>1363805.7184900483</v>
      </c>
      <c r="O11" s="201">
        <f>'Annualised costs'!W112</f>
        <v>1616421.314266854</v>
      </c>
      <c r="P11" s="201">
        <f>'Annualised costs'!X112</f>
        <v>1915828.5009311973</v>
      </c>
      <c r="Q11" s="201">
        <f>'Annualised costs'!Y112</f>
        <v>2270694.4115278688</v>
      </c>
      <c r="R11" s="201">
        <f>'Annualised costs'!Z112</f>
        <v>2691291.5785717624</v>
      </c>
      <c r="S11" s="201">
        <f>'Annualised costs'!AA112</f>
        <v>3189795.2996756174</v>
      </c>
      <c r="T11" s="201">
        <f>'Annualised costs'!AB112</f>
        <v>3780636.083746938</v>
      </c>
      <c r="U11" s="201">
        <f>'Annualised costs'!AC112</f>
        <v>4480917.3802415784</v>
      </c>
      <c r="V11" s="201">
        <f>'Annualised costs'!AD112</f>
        <v>4764396.6890155533</v>
      </c>
      <c r="W11" s="201">
        <f>'Annualised costs'!AE112</f>
        <v>5065809.9411506169</v>
      </c>
      <c r="X11" s="201">
        <f>'Annualised costs'!AF112</f>
        <v>5386291.7038427657</v>
      </c>
      <c r="Y11" s="201">
        <f>'Annualised costs'!AG112</f>
        <v>5727048.3211803567</v>
      </c>
      <c r="Z11" s="201">
        <f>'Annualised costs'!AH112</f>
        <v>6089362.455014226</v>
      </c>
      <c r="AA11" s="201">
        <f>'Annualised costs'!AI112</f>
        <v>6474597.9130999455</v>
      </c>
      <c r="AB11" s="201">
        <f>'Annualised costs'!AJ112</f>
        <v>6884204.7826861106</v>
      </c>
      <c r="AC11" s="201">
        <f>'Annualised costs'!AK112</f>
        <v>7319724.8888722984</v>
      </c>
      <c r="AD11" s="201">
        <f>'Annualised costs'!AL112</f>
        <v>7782797.5982828233</v>
      </c>
      <c r="AE11" s="201">
        <f>'Annualised costs'!AM112</f>
        <v>8275165.989902216</v>
      </c>
    </row>
    <row r="12" spans="1:31">
      <c r="B12" t="s">
        <v>276</v>
      </c>
      <c r="C12" s="201">
        <f>'Annualised costs'!K117</f>
        <v>0</v>
      </c>
      <c r="D12" s="201">
        <f>'Annualised costs'!L117</f>
        <v>0</v>
      </c>
      <c r="E12" s="201">
        <f>'Annualised costs'!M117</f>
        <v>0</v>
      </c>
      <c r="F12" s="201">
        <f>'Annualised costs'!N117</f>
        <v>0</v>
      </c>
      <c r="G12" s="201">
        <f>'Annualised costs'!O117</f>
        <v>0</v>
      </c>
      <c r="H12" s="201">
        <f>'Annualised costs'!P117</f>
        <v>0</v>
      </c>
      <c r="I12" s="201">
        <f>'Annualised costs'!Q117</f>
        <v>0</v>
      </c>
      <c r="J12" s="201">
        <f>'Annualised costs'!R117</f>
        <v>0</v>
      </c>
      <c r="K12" s="201">
        <f>'Annualised costs'!S117</f>
        <v>2672629.2772161919</v>
      </c>
      <c r="L12" s="201">
        <f>'Annualised costs'!T117</f>
        <v>3167676.2094889199</v>
      </c>
      <c r="M12" s="201">
        <f>'Annualised costs'!U117</f>
        <v>3754419.9091516635</v>
      </c>
      <c r="N12" s="201">
        <f>'Annualised costs'!V117</f>
        <v>4449845.2247139905</v>
      </c>
      <c r="O12" s="201">
        <f>'Annualised costs'!W117</f>
        <v>5274083.0815549623</v>
      </c>
      <c r="P12" s="201">
        <f>'Annualised costs'!X117</f>
        <v>6250993.2248108983</v>
      </c>
      <c r="Q12" s="201">
        <f>'Annualised costs'!Y117</f>
        <v>7408854.9028149303</v>
      </c>
      <c r="R12" s="201">
        <f>'Annualised costs'!Z117</f>
        <v>8781185.4847475644</v>
      </c>
      <c r="S12" s="201">
        <f>'Annualised costs'!AA117</f>
        <v>10407710.709551666</v>
      </c>
      <c r="T12" s="201">
        <f>'Annualised costs'!AB117</f>
        <v>12335514.652533315</v>
      </c>
      <c r="U12" s="201">
        <f>'Annualised costs'!AC117</f>
        <v>14620402.698473811</v>
      </c>
      <c r="V12" s="201">
        <f>'Annualised costs'!AD117</f>
        <v>15545343.129028471</v>
      </c>
      <c r="W12" s="201">
        <f>'Annualised costs'!AE117</f>
        <v>16528798.692012688</v>
      </c>
      <c r="X12" s="201">
        <f>'Annualised costs'!AF117</f>
        <v>17574471.269850604</v>
      </c>
      <c r="Y12" s="201">
        <f>'Annualised costs'!AG117</f>
        <v>18686296.93965948</v>
      </c>
      <c r="Z12" s="201">
        <f>'Annualised costs'!AH117</f>
        <v>19868460.789267063</v>
      </c>
      <c r="AA12" s="201">
        <f>'Annualised costs'!AI117</f>
        <v>21125412.670544684</v>
      </c>
      <c r="AB12" s="201">
        <f>'Annualised costs'!AJ117</f>
        <v>22461883.949354138</v>
      </c>
      <c r="AC12" s="201">
        <f>'Annualised costs'!AK117</f>
        <v>23882905.315157775</v>
      </c>
      <c r="AD12" s="201">
        <f>'Annualised costs'!AL117</f>
        <v>25393825.71733002</v>
      </c>
      <c r="AE12" s="201">
        <f>'Annualised costs'!AM117</f>
        <v>27000332.499449559</v>
      </c>
    </row>
    <row r="13" spans="1:3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row>
    <row r="14" spans="1:31">
      <c r="A14" t="str">
        <f>'Annualised costs'!J103</f>
        <v>Kraaicon</v>
      </c>
      <c r="B14" t="s">
        <v>35</v>
      </c>
      <c r="C14" s="201">
        <f>'Annualised costs'!K103</f>
        <v>0</v>
      </c>
      <c r="D14" s="201">
        <f>'Annualised costs'!L103</f>
        <v>0</v>
      </c>
      <c r="E14" s="201">
        <f>'Annualised costs'!M103</f>
        <v>0</v>
      </c>
      <c r="F14" s="201">
        <f>'Annualised costs'!N103</f>
        <v>0</v>
      </c>
      <c r="G14" s="201">
        <f>'Annualised costs'!O103</f>
        <v>0</v>
      </c>
      <c r="H14" s="201">
        <f>'Annualised costs'!P103</f>
        <v>0</v>
      </c>
      <c r="I14" s="201">
        <f>'Annualised costs'!Q103</f>
        <v>0</v>
      </c>
      <c r="J14" s="201">
        <f>'Annualised costs'!R103</f>
        <v>0</v>
      </c>
      <c r="K14" s="201">
        <f>'Annualised costs'!S103</f>
        <v>23774.455555262281</v>
      </c>
      <c r="L14" s="201">
        <f>'Annualised costs'!T103</f>
        <v>27528.17633251</v>
      </c>
      <c r="M14" s="201">
        <f>'Annualised costs'!U103</f>
        <v>31874.567660752629</v>
      </c>
      <c r="N14" s="201">
        <f>'Annualised costs'!V103</f>
        <v>36907.205595019528</v>
      </c>
      <c r="O14" s="201">
        <f>'Annualised costs'!W103</f>
        <v>42734.440803420068</v>
      </c>
      <c r="P14" s="201">
        <f>'Annualised costs'!X103</f>
        <v>49481.731313395787</v>
      </c>
      <c r="Q14" s="201">
        <f>'Annualised costs'!Y103</f>
        <v>57294.343572529971</v>
      </c>
      <c r="R14" s="201">
        <f>'Annualised costs'!Z103</f>
        <v>66340.479976666131</v>
      </c>
      <c r="S14" s="201">
        <f>'Annualised costs'!AA103</f>
        <v>76814.900199756317</v>
      </c>
      <c r="T14" s="201">
        <f>'Annualised costs'!AB103</f>
        <v>88943.114291212696</v>
      </c>
      <c r="U14" s="201">
        <f>'Annualised costs'!AC103</f>
        <v>102986.23781645975</v>
      </c>
      <c r="V14" s="201">
        <f>'Annualised costs'!AD103</f>
        <v>113221.55442026808</v>
      </c>
      <c r="W14" s="201">
        <f>'Annualised costs'!AE103</f>
        <v>124474.11088254079</v>
      </c>
      <c r="X14" s="201">
        <f>'Annualised costs'!AF103</f>
        <v>136845.00587659725</v>
      </c>
      <c r="Y14" s="201">
        <f>'Annualised costs'!AG103</f>
        <v>150445.38579622496</v>
      </c>
      <c r="Z14" s="201">
        <f>'Annualised costs'!AH103</f>
        <v>165397.44335124272</v>
      </c>
      <c r="AA14" s="201">
        <f>'Annualised costs'!AI103</f>
        <v>181835.51540876823</v>
      </c>
      <c r="AB14" s="201">
        <f>'Annualised costs'!AJ103</f>
        <v>199907.28994375328</v>
      </c>
      <c r="AC14" s="201">
        <f>'Annualised costs'!AK103</f>
        <v>219775.13294264185</v>
      </c>
      <c r="AD14" s="201">
        <f>'Annualised costs'!AL103</f>
        <v>241617.54718172658</v>
      </c>
      <c r="AE14" s="201">
        <f>'Annualised costs'!AM103</f>
        <v>265630.77598660783</v>
      </c>
    </row>
    <row r="15" spans="1:31">
      <c r="B15" s="201" t="s">
        <v>275</v>
      </c>
      <c r="C15" s="201">
        <f>'Annualised costs'!K108</f>
        <v>0</v>
      </c>
      <c r="D15" s="201">
        <f>'Annualised costs'!L108</f>
        <v>0</v>
      </c>
      <c r="E15" s="201">
        <f>'Annualised costs'!M108</f>
        <v>0</v>
      </c>
      <c r="F15" s="201">
        <f>'Annualised costs'!N108</f>
        <v>0</v>
      </c>
      <c r="G15" s="201">
        <f>'Annualised costs'!O108</f>
        <v>0</v>
      </c>
      <c r="H15" s="201">
        <f>'Annualised costs'!P108</f>
        <v>0</v>
      </c>
      <c r="I15" s="201">
        <f>'Annualised costs'!Q108</f>
        <v>0</v>
      </c>
      <c r="J15" s="201">
        <f>'Annualised costs'!R108</f>
        <v>0</v>
      </c>
      <c r="K15" s="201">
        <f>'Annualised costs'!S108</f>
        <v>284629.37572584959</v>
      </c>
      <c r="L15" s="201">
        <f>'Annualised costs'!T108</f>
        <v>329569.17251714494</v>
      </c>
      <c r="M15" s="201">
        <f>'Annualised costs'!U108</f>
        <v>381604.4608770553</v>
      </c>
      <c r="N15" s="201">
        <f>'Annualised costs'!V108</f>
        <v>441855.53960964736</v>
      </c>
      <c r="O15" s="201">
        <f>'Annualised costs'!W108</f>
        <v>511619.5901772583</v>
      </c>
      <c r="P15" s="201">
        <f>'Annualised costs'!X108</f>
        <v>592398.60449501232</v>
      </c>
      <c r="Q15" s="201">
        <f>'Annualised costs'!Y108</f>
        <v>685931.72221190936</v>
      </c>
      <c r="R15" s="201">
        <f>'Annualised costs'!Z108</f>
        <v>794232.67368712602</v>
      </c>
      <c r="S15" s="201">
        <f>'Annualised costs'!AA108</f>
        <v>919633.13479373092</v>
      </c>
      <c r="T15" s="201">
        <f>'Annualised costs'!AB108</f>
        <v>1064832.9269612785</v>
      </c>
      <c r="U15" s="201">
        <f>'Annualised costs'!AC108</f>
        <v>1232958.1432439846</v>
      </c>
      <c r="V15" s="201">
        <f>'Annualised costs'!AD108</f>
        <v>1355496.0397912541</v>
      </c>
      <c r="W15" s="201">
        <f>'Annualised costs'!AE108</f>
        <v>1490212.40011891</v>
      </c>
      <c r="X15" s="201">
        <f>'Annualised costs'!AF108</f>
        <v>1638317.5843214965</v>
      </c>
      <c r="Y15" s="201">
        <f>'Annualised costs'!AG108</f>
        <v>1801142.2444765926</v>
      </c>
      <c r="Z15" s="201">
        <f>'Annualised costs'!AH108</f>
        <v>1980149.2798978386</v>
      </c>
      <c r="AA15" s="201">
        <f>'Annualised costs'!AI108</f>
        <v>2176946.9805641915</v>
      </c>
      <c r="AB15" s="201">
        <f>'Annualised costs'!AJ108</f>
        <v>2393303.4768126439</v>
      </c>
      <c r="AC15" s="201">
        <f>'Annualised costs'!AK108</f>
        <v>2631162.6251177737</v>
      </c>
      <c r="AD15" s="201">
        <f>'Annualised costs'!AL108</f>
        <v>2892661.4726840225</v>
      </c>
      <c r="AE15" s="201">
        <f>'Annualised costs'!AM108</f>
        <v>3180149.4577614553</v>
      </c>
    </row>
    <row r="16" spans="1:31">
      <c r="B16" t="s">
        <v>1502</v>
      </c>
      <c r="C16" s="201">
        <f>'Annualised costs'!K113</f>
        <v>0</v>
      </c>
      <c r="D16" s="201">
        <f>'Annualised costs'!L113</f>
        <v>0</v>
      </c>
      <c r="E16" s="201">
        <f>'Annualised costs'!M113</f>
        <v>0</v>
      </c>
      <c r="F16" s="201">
        <f>'Annualised costs'!N113</f>
        <v>0</v>
      </c>
      <c r="G16" s="201">
        <f>'Annualised costs'!O113</f>
        <v>0</v>
      </c>
      <c r="H16" s="201">
        <f>'Annualised costs'!P113</f>
        <v>0</v>
      </c>
      <c r="I16" s="201">
        <f>'Annualised costs'!Q113</f>
        <v>0</v>
      </c>
      <c r="J16" s="201">
        <f>'Annualised costs'!R113</f>
        <v>0</v>
      </c>
      <c r="K16" s="201">
        <f>'Annualised costs'!S113</f>
        <v>819117.72378681821</v>
      </c>
      <c r="L16" s="201">
        <f>'Annualised costs'!T113</f>
        <v>948447.25613482064</v>
      </c>
      <c r="M16" s="201">
        <f>'Annualised costs'!U113</f>
        <v>1098196.4759729526</v>
      </c>
      <c r="N16" s="201">
        <f>'Annualised costs'!V113</f>
        <v>1271589.423701148</v>
      </c>
      <c r="O16" s="201">
        <f>'Annualised costs'!W113</f>
        <v>1472359.1796596162</v>
      </c>
      <c r="P16" s="201">
        <f>'Annualised costs'!X113</f>
        <v>1704828.2358452748</v>
      </c>
      <c r="Q16" s="201">
        <f>'Annualised costs'!Y113</f>
        <v>1974001.5574238007</v>
      </c>
      <c r="R16" s="201">
        <f>'Annualised costs'!Z113</f>
        <v>2285674.3376141749</v>
      </c>
      <c r="S16" s="201">
        <f>'Annualised costs'!AA113</f>
        <v>2646556.7658649948</v>
      </c>
      <c r="T16" s="201">
        <f>'Annualised costs'!AB113</f>
        <v>3064418.4955311473</v>
      </c>
      <c r="U16" s="201">
        <f>'Annualised costs'!AC113</f>
        <v>3548255.9213817418</v>
      </c>
      <c r="V16" s="201">
        <f>'Annualised costs'!AD113</f>
        <v>3900900.3476341525</v>
      </c>
      <c r="W16" s="201">
        <f>'Annualised costs'!AE113</f>
        <v>4288592.4407184599</v>
      </c>
      <c r="X16" s="201">
        <f>'Annualised costs'!AF113</f>
        <v>4714815.422993836</v>
      </c>
      <c r="Y16" s="201">
        <f>'Annualised costs'!AG113</f>
        <v>5183398.6978665842</v>
      </c>
      <c r="Z16" s="201">
        <f>'Annualised costs'!AH113</f>
        <v>5698552.255092199</v>
      </c>
      <c r="AA16" s="201">
        <f>'Annualised costs'!AI113</f>
        <v>6264904.4954581689</v>
      </c>
      <c r="AB16" s="201">
        <f>'Annualised costs'!AJ113</f>
        <v>6887543.8146836739</v>
      </c>
      <c r="AC16" s="201">
        <f>'Annualised costs'!AK113</f>
        <v>7572064.3201469984</v>
      </c>
      <c r="AD16" s="201">
        <f>'Annualised costs'!AL113</f>
        <v>8324616.0911829378</v>
      </c>
      <c r="AE16" s="201">
        <f>'Annualised costs'!AM113</f>
        <v>9151960.4345141854</v>
      </c>
    </row>
    <row r="17" spans="2:31">
      <c r="B17" t="s">
        <v>276</v>
      </c>
      <c r="C17" s="201">
        <f>'Annualised costs'!K118</f>
        <v>0</v>
      </c>
      <c r="D17" s="201">
        <f>'Annualised costs'!L118</f>
        <v>0</v>
      </c>
      <c r="E17" s="201">
        <f>'Annualised costs'!M118</f>
        <v>0</v>
      </c>
      <c r="F17" s="201">
        <f>'Annualised costs'!N118</f>
        <v>0</v>
      </c>
      <c r="G17" s="201">
        <f>'Annualised costs'!O118</f>
        <v>0</v>
      </c>
      <c r="H17" s="201">
        <f>'Annualised costs'!P118</f>
        <v>0</v>
      </c>
      <c r="I17" s="201">
        <f>'Annualised costs'!Q118</f>
        <v>0</v>
      </c>
      <c r="J17" s="201">
        <f>'Annualised costs'!R118</f>
        <v>0</v>
      </c>
      <c r="K17" s="201">
        <f>'Annualised costs'!S118</f>
        <v>2672629.2772161919</v>
      </c>
      <c r="L17" s="201">
        <f>'Annualised costs'!T118</f>
        <v>3094607.5649817097</v>
      </c>
      <c r="M17" s="201">
        <f>'Annualised costs'!U118</f>
        <v>3583211.5074399691</v>
      </c>
      <c r="N17" s="201">
        <f>'Annualised costs'!V118</f>
        <v>4148960.5507139973</v>
      </c>
      <c r="O17" s="201">
        <f>'Annualised costs'!W118</f>
        <v>4804035.0438814797</v>
      </c>
      <c r="P17" s="201">
        <f>'Annualised costs'!X118</f>
        <v>5562538.4769854452</v>
      </c>
      <c r="Q17" s="201">
        <f>'Annualised costs'!Y118</f>
        <v>6440801.1234954931</v>
      </c>
      <c r="R17" s="201">
        <f>'Annualised costs'!Z118</f>
        <v>7457731.624519485</v>
      </c>
      <c r="S17" s="201">
        <f>'Annualised costs'!AA118</f>
        <v>8635224.0842321906</v>
      </c>
      <c r="T17" s="201">
        <f>'Annualised costs'!AB118</f>
        <v>9998629.4411215372</v>
      </c>
      <c r="U17" s="201">
        <f>'Annualised costs'!AC118</f>
        <v>11577301.263485575</v>
      </c>
      <c r="V17" s="201">
        <f>'Annualised costs'!AD118</f>
        <v>12727914.649913274</v>
      </c>
      <c r="W17" s="201">
        <f>'Annualised costs'!AE118</f>
        <v>13992882.07575793</v>
      </c>
      <c r="X17" s="201">
        <f>'Annualised costs'!AF118</f>
        <v>15383568.64982605</v>
      </c>
      <c r="Y17" s="201">
        <f>'Annualised costs'!AG118</f>
        <v>16912469.005502746</v>
      </c>
      <c r="Z17" s="201">
        <f>'Annualised costs'!AH118</f>
        <v>18593319.558873963</v>
      </c>
      <c r="AA17" s="201">
        <f>'Annualised costs'!AI118</f>
        <v>20441221.92365421</v>
      </c>
      <c r="AB17" s="201">
        <f>'Annualised costs'!AJ118</f>
        <v>22472778.59174205</v>
      </c>
      <c r="AC17" s="201">
        <f>'Annualised costs'!AK118</f>
        <v>24706242.098426275</v>
      </c>
      <c r="AD17" s="201">
        <f>'Annualised costs'!AL118</f>
        <v>27161679.012418631</v>
      </c>
      <c r="AE17" s="201">
        <f>'Annualised costs'!AM118</f>
        <v>29861150.224082671</v>
      </c>
    </row>
    <row r="19" spans="2:31">
      <c r="C19">
        <f>C8</f>
        <v>2022</v>
      </c>
      <c r="D19">
        <f t="shared" ref="D19:AE19" si="0">D8</f>
        <v>2023</v>
      </c>
      <c r="E19">
        <f t="shared" si="0"/>
        <v>2024</v>
      </c>
      <c r="F19">
        <f t="shared" si="0"/>
        <v>2025</v>
      </c>
      <c r="G19">
        <f t="shared" si="0"/>
        <v>2026</v>
      </c>
      <c r="H19">
        <f t="shared" si="0"/>
        <v>2027</v>
      </c>
      <c r="I19">
        <f t="shared" si="0"/>
        <v>2028</v>
      </c>
      <c r="J19">
        <f t="shared" si="0"/>
        <v>2029</v>
      </c>
      <c r="K19">
        <f t="shared" si="0"/>
        <v>2030</v>
      </c>
      <c r="L19">
        <f t="shared" si="0"/>
        <v>2031</v>
      </c>
      <c r="M19">
        <f t="shared" si="0"/>
        <v>2032</v>
      </c>
      <c r="N19">
        <f t="shared" si="0"/>
        <v>2033</v>
      </c>
      <c r="O19">
        <f t="shared" si="0"/>
        <v>2034</v>
      </c>
      <c r="P19">
        <f t="shared" si="0"/>
        <v>2035</v>
      </c>
      <c r="Q19">
        <f t="shared" si="0"/>
        <v>2036</v>
      </c>
      <c r="R19">
        <f t="shared" si="0"/>
        <v>2037</v>
      </c>
      <c r="S19">
        <f t="shared" si="0"/>
        <v>2038</v>
      </c>
      <c r="T19">
        <f t="shared" si="0"/>
        <v>2039</v>
      </c>
      <c r="U19">
        <f t="shared" si="0"/>
        <v>2040</v>
      </c>
      <c r="V19">
        <f t="shared" si="0"/>
        <v>2041</v>
      </c>
      <c r="W19">
        <f t="shared" si="0"/>
        <v>2042</v>
      </c>
      <c r="X19">
        <f t="shared" si="0"/>
        <v>2043</v>
      </c>
      <c r="Y19">
        <f t="shared" si="0"/>
        <v>2044</v>
      </c>
      <c r="Z19">
        <f t="shared" si="0"/>
        <v>2045</v>
      </c>
      <c r="AA19">
        <f t="shared" si="0"/>
        <v>2046</v>
      </c>
      <c r="AB19">
        <f t="shared" si="0"/>
        <v>2047</v>
      </c>
      <c r="AC19">
        <f t="shared" si="0"/>
        <v>2048</v>
      </c>
      <c r="AD19">
        <f t="shared" si="0"/>
        <v>2049</v>
      </c>
      <c r="AE19">
        <f t="shared" si="0"/>
        <v>2050</v>
      </c>
    </row>
    <row r="20" spans="2:31">
      <c r="B20" t="s">
        <v>97</v>
      </c>
      <c r="C20">
        <f>SUM(C9:C12)</f>
        <v>0</v>
      </c>
      <c r="D20">
        <f t="shared" ref="D20:AE20" si="1">SUM(D9:D12)</f>
        <v>0</v>
      </c>
      <c r="E20">
        <f t="shared" si="1"/>
        <v>0</v>
      </c>
      <c r="F20">
        <f t="shared" si="1"/>
        <v>0</v>
      </c>
      <c r="G20">
        <f t="shared" si="1"/>
        <v>0</v>
      </c>
      <c r="H20">
        <f t="shared" si="1"/>
        <v>0</v>
      </c>
      <c r="I20">
        <f t="shared" si="1"/>
        <v>0</v>
      </c>
      <c r="J20">
        <f t="shared" si="1"/>
        <v>0</v>
      </c>
      <c r="K20">
        <f t="shared" si="1"/>
        <v>3800150.8322841218</v>
      </c>
      <c r="L20">
        <f t="shared" si="1"/>
        <v>4504046.8150653252</v>
      </c>
      <c r="M20">
        <f t="shared" si="1"/>
        <v>5338324.347538257</v>
      </c>
      <c r="N20">
        <f t="shared" si="1"/>
        <v>6327133.7998085255</v>
      </c>
      <c r="O20">
        <f t="shared" si="1"/>
        <v>7499098.8771861205</v>
      </c>
      <c r="P20">
        <f t="shared" si="1"/>
        <v>8888145.2090543713</v>
      </c>
      <c r="Q20">
        <f t="shared" si="1"/>
        <v>10534482.415956482</v>
      </c>
      <c r="R20">
        <f t="shared" si="1"/>
        <v>12485768.083429324</v>
      </c>
      <c r="S20">
        <f t="shared" si="1"/>
        <v>14798487.336886201</v>
      </c>
      <c r="T20">
        <f t="shared" si="1"/>
        <v>17539587.952992983</v>
      </c>
      <c r="U20">
        <f t="shared" si="1"/>
        <v>20788418.340161733</v>
      </c>
      <c r="V20">
        <f t="shared" si="1"/>
        <v>22103570.118580718</v>
      </c>
      <c r="W20">
        <f t="shared" si="1"/>
        <v>23501923.234012302</v>
      </c>
      <c r="X20">
        <f t="shared" si="1"/>
        <v>24988741.308948029</v>
      </c>
      <c r="Y20">
        <f t="shared" si="1"/>
        <v>26569620.961991385</v>
      </c>
      <c r="Z20">
        <f t="shared" si="1"/>
        <v>28250512.874416195</v>
      </c>
      <c r="AA20">
        <f t="shared" si="1"/>
        <v>30037744.189472936</v>
      </c>
      <c r="AB20">
        <f t="shared" si="1"/>
        <v>31938042.328757573</v>
      </c>
      <c r="AC20">
        <f t="shared" si="1"/>
        <v>33958560.315291397</v>
      </c>
      <c r="AD20">
        <f t="shared" si="1"/>
        <v>36106903.698632047</v>
      </c>
      <c r="AE20">
        <f t="shared" si="1"/>
        <v>38391159.183366008</v>
      </c>
    </row>
    <row r="21" spans="2:31">
      <c r="B21" t="s">
        <v>98</v>
      </c>
      <c r="C21" s="201">
        <f>SUM(C14:C17)</f>
        <v>0</v>
      </c>
      <c r="D21" s="201">
        <f t="shared" ref="D21:AE21" si="2">SUM(D14:D17)</f>
        <v>0</v>
      </c>
      <c r="E21" s="201">
        <f t="shared" si="2"/>
        <v>0</v>
      </c>
      <c r="F21" s="201">
        <f t="shared" si="2"/>
        <v>0</v>
      </c>
      <c r="G21" s="201">
        <f t="shared" si="2"/>
        <v>0</v>
      </c>
      <c r="H21" s="201">
        <f t="shared" si="2"/>
        <v>0</v>
      </c>
      <c r="I21" s="201">
        <f t="shared" si="2"/>
        <v>0</v>
      </c>
      <c r="J21" s="201">
        <f t="shared" si="2"/>
        <v>0</v>
      </c>
      <c r="K21" s="201">
        <f t="shared" si="2"/>
        <v>3800150.8322841218</v>
      </c>
      <c r="L21" s="201">
        <f t="shared" si="2"/>
        <v>4400152.1699661855</v>
      </c>
      <c r="M21" s="201">
        <f t="shared" si="2"/>
        <v>5094887.0119507294</v>
      </c>
      <c r="N21" s="201">
        <f t="shared" si="2"/>
        <v>5899312.7196198124</v>
      </c>
      <c r="O21" s="201">
        <f t="shared" si="2"/>
        <v>6830748.2545217741</v>
      </c>
      <c r="P21" s="201">
        <f t="shared" si="2"/>
        <v>7909247.048639128</v>
      </c>
      <c r="Q21" s="201">
        <f t="shared" si="2"/>
        <v>9158028.7467037328</v>
      </c>
      <c r="R21" s="201">
        <f t="shared" si="2"/>
        <v>10603979.115797453</v>
      </c>
      <c r="S21" s="201">
        <f t="shared" si="2"/>
        <v>12278228.885090671</v>
      </c>
      <c r="T21" s="201">
        <f t="shared" si="2"/>
        <v>14216823.977905177</v>
      </c>
      <c r="U21" s="201">
        <f t="shared" si="2"/>
        <v>16461501.565927761</v>
      </c>
      <c r="V21" s="201">
        <f t="shared" si="2"/>
        <v>18097532.591758948</v>
      </c>
      <c r="W21" s="201">
        <f t="shared" si="2"/>
        <v>19896161.027477842</v>
      </c>
      <c r="X21" s="201">
        <f t="shared" si="2"/>
        <v>21873546.663017981</v>
      </c>
      <c r="Y21" s="201">
        <f t="shared" si="2"/>
        <v>24047455.333642147</v>
      </c>
      <c r="Z21" s="201">
        <f t="shared" si="2"/>
        <v>26437418.537215244</v>
      </c>
      <c r="AA21" s="201">
        <f t="shared" si="2"/>
        <v>29064908.915085338</v>
      </c>
      <c r="AB21" s="201">
        <f t="shared" si="2"/>
        <v>31953533.173182122</v>
      </c>
      <c r="AC21" s="201">
        <f t="shared" si="2"/>
        <v>35129244.176633686</v>
      </c>
      <c r="AD21" s="201">
        <f t="shared" si="2"/>
        <v>38620574.123467319</v>
      </c>
      <c r="AE21" s="201">
        <f t="shared" si="2"/>
        <v>42458890.892344922</v>
      </c>
    </row>
    <row r="27" spans="2:31">
      <c r="C27">
        <f>C19</f>
        <v>2022</v>
      </c>
      <c r="D27">
        <f t="shared" ref="D27:AE27" si="3">D19</f>
        <v>2023</v>
      </c>
      <c r="E27">
        <f t="shared" si="3"/>
        <v>2024</v>
      </c>
      <c r="F27">
        <f t="shared" si="3"/>
        <v>2025</v>
      </c>
      <c r="G27">
        <f t="shared" si="3"/>
        <v>2026</v>
      </c>
      <c r="H27">
        <f t="shared" si="3"/>
        <v>2027</v>
      </c>
      <c r="I27">
        <f t="shared" si="3"/>
        <v>2028</v>
      </c>
      <c r="J27">
        <f t="shared" si="3"/>
        <v>2029</v>
      </c>
      <c r="K27">
        <f t="shared" si="3"/>
        <v>2030</v>
      </c>
      <c r="L27">
        <f t="shared" si="3"/>
        <v>2031</v>
      </c>
      <c r="M27">
        <f t="shared" si="3"/>
        <v>2032</v>
      </c>
      <c r="N27">
        <f t="shared" si="3"/>
        <v>2033</v>
      </c>
      <c r="O27">
        <f t="shared" si="3"/>
        <v>2034</v>
      </c>
      <c r="P27">
        <f t="shared" si="3"/>
        <v>2035</v>
      </c>
      <c r="Q27">
        <f t="shared" si="3"/>
        <v>2036</v>
      </c>
      <c r="R27">
        <f t="shared" si="3"/>
        <v>2037</v>
      </c>
      <c r="S27">
        <f t="shared" si="3"/>
        <v>2038</v>
      </c>
      <c r="T27">
        <f t="shared" si="3"/>
        <v>2039</v>
      </c>
      <c r="U27">
        <f t="shared" si="3"/>
        <v>2040</v>
      </c>
      <c r="V27">
        <f t="shared" si="3"/>
        <v>2041</v>
      </c>
      <c r="W27">
        <f t="shared" si="3"/>
        <v>2042</v>
      </c>
      <c r="X27">
        <f t="shared" si="3"/>
        <v>2043</v>
      </c>
      <c r="Y27">
        <f t="shared" si="3"/>
        <v>2044</v>
      </c>
      <c r="Z27">
        <f t="shared" si="3"/>
        <v>2045</v>
      </c>
      <c r="AA27">
        <f t="shared" si="3"/>
        <v>2046</v>
      </c>
      <c r="AB27">
        <f t="shared" si="3"/>
        <v>2047</v>
      </c>
      <c r="AC27">
        <f t="shared" si="3"/>
        <v>2048</v>
      </c>
      <c r="AD27">
        <f t="shared" si="3"/>
        <v>2049</v>
      </c>
      <c r="AE27">
        <f t="shared" si="3"/>
        <v>2050</v>
      </c>
    </row>
    <row r="28" spans="2:31">
      <c r="B28" t="s">
        <v>97</v>
      </c>
      <c r="C28" s="201">
        <f>SUM('Annualised costs'!K84,'Annualised costs'!K89)</f>
        <v>9027277.9032987691</v>
      </c>
      <c r="D28" s="201">
        <f>SUM('Annualised costs'!L84,'Annualised costs'!L89)</f>
        <v>9396658.1516645886</v>
      </c>
      <c r="E28" s="201">
        <f>SUM('Annualised costs'!M84,'Annualised costs'!M89)</f>
        <v>9781170.7128478643</v>
      </c>
      <c r="F28" s="201">
        <f>SUM('Annualised costs'!N84,'Annualised costs'!N89)</f>
        <v>10181436.228406735</v>
      </c>
      <c r="G28" s="201">
        <f>SUM('Annualised costs'!O84,'Annualised costs'!O89)</f>
        <v>10598100.823952243</v>
      </c>
      <c r="H28" s="201">
        <f>SUM('Annualised costs'!P84,'Annualised costs'!P89)</f>
        <v>11031837.156700458</v>
      </c>
      <c r="I28" s="201">
        <f>SUM('Annualised costs'!Q84,'Annualised costs'!Q89)</f>
        <v>11483345.506131712</v>
      </c>
      <c r="J28" s="201">
        <f>SUM('Annualised costs'!R84,'Annualised costs'!R89)</f>
        <v>11953354.909532661</v>
      </c>
      <c r="K28" s="201">
        <f>SUM('Annualised costs'!S84,'Annualised costs'!S89)</f>
        <v>12442624.344270119</v>
      </c>
      <c r="L28" s="201">
        <f>SUM('Annualised costs'!T84,'Annualised costs'!T89)</f>
        <v>16395316.642847832</v>
      </c>
      <c r="M28" s="201">
        <f>SUM('Annualised costs'!U84,'Annualised costs'!U89)</f>
        <v>21605509.867393874</v>
      </c>
      <c r="N28" s="201">
        <f>SUM('Annualised costs'!V84,'Annualised costs'!V89)</f>
        <v>28473832.845465675</v>
      </c>
      <c r="O28" s="201">
        <f>SUM('Annualised costs'!W84,'Annualised costs'!W89)</f>
        <v>37528728.16665718</v>
      </c>
      <c r="P28" s="201">
        <f>SUM('Annualised costs'!X84,'Annualised costs'!X89)</f>
        <v>49467283.782166451</v>
      </c>
      <c r="Q28" s="201">
        <f>SUM('Annualised costs'!Y84,'Annualised costs'!Y89)</f>
        <v>65209125.692807563</v>
      </c>
      <c r="R28" s="201">
        <f>SUM('Annualised costs'!Z84,'Annualised costs'!Z89)</f>
        <v>85967554.906007618</v>
      </c>
      <c r="S28" s="201">
        <f>SUM('Annualised costs'!AA84,'Annualised costs'!AA89)</f>
        <v>113343453.24003673</v>
      </c>
      <c r="T28" s="201">
        <f>SUM('Annualised costs'!AB84,'Annualised costs'!AB89)</f>
        <v>149449254.58832273</v>
      </c>
      <c r="U28" s="201">
        <f>SUM('Annualised costs'!AC84,'Annualised costs'!AC89)</f>
        <v>197072619.33148214</v>
      </c>
      <c r="V28" s="201">
        <f>SUM('Annualised costs'!AD84,'Annualised costs'!AD89)</f>
        <v>202983270.166897</v>
      </c>
      <c r="W28" s="201">
        <f>SUM('Annualised costs'!AE84,'Annualised costs'!AE89)</f>
        <v>209071929.53802732</v>
      </c>
      <c r="X28" s="201">
        <f>SUM('Annualised costs'!AF84,'Annualised costs'!AF89)</f>
        <v>215343981.44427812</v>
      </c>
      <c r="Y28" s="201">
        <f>SUM('Annualised costs'!AG84,'Annualised costs'!AG89)</f>
        <v>221804973.44455212</v>
      </c>
      <c r="Z28" s="201">
        <f>SUM('Annualised costs'!AH84,'Annualised costs'!AH89)</f>
        <v>228460621.64822295</v>
      </c>
      <c r="AA28" s="201">
        <f>SUM('Annualised costs'!AI84,'Annualised costs'!AI89)</f>
        <v>235316815.85909322</v>
      </c>
      <c r="AB28" s="201">
        <f>SUM('Annualised costs'!AJ84,'Annualised costs'!AJ89)</f>
        <v>242379624.8770479</v>
      </c>
      <c r="AC28" s="201">
        <f>SUM('Annualised costs'!AK84,'Annualised costs'!AK89)</f>
        <v>249655301.96225929</v>
      </c>
      <c r="AD28" s="201">
        <f>SUM('Annualised costs'!AL84,'Annualised costs'!AL89)</f>
        <v>257150290.46694976</v>
      </c>
      <c r="AE28" s="201">
        <f>SUM('Annualised costs'!AM84,'Annualised costs'!AM89)</f>
        <v>264871229.63987353</v>
      </c>
    </row>
    <row r="29" spans="2:31">
      <c r="B29" t="s">
        <v>98</v>
      </c>
      <c r="C29" s="201">
        <f>SUM('Annualised costs'!K85,'Annualised costs'!K90)</f>
        <v>8587706.0995019004</v>
      </c>
      <c r="D29" s="201">
        <f>SUM('Annualised costs'!L85,'Annualised costs'!L90)</f>
        <v>8940918.3023387864</v>
      </c>
      <c r="E29" s="201">
        <f>SUM('Annualised costs'!M85,'Annualised costs'!M90)</f>
        <v>9308673.7808627542</v>
      </c>
      <c r="F29" s="201">
        <f>SUM('Annualised costs'!N85,'Annualised costs'!N90)</f>
        <v>9691571.9777403027</v>
      </c>
      <c r="G29" s="201">
        <f>SUM('Annualised costs'!O85,'Annualised costs'!O90)</f>
        <v>10090237.068936359</v>
      </c>
      <c r="H29" s="201">
        <f>SUM('Annualised costs'!P85,'Annualised costs'!P90)</f>
        <v>10505318.98525293</v>
      </c>
      <c r="I29" s="201">
        <f>SUM('Annualised costs'!Q85,'Annualised costs'!Q90)</f>
        <v>10937494.476101</v>
      </c>
      <c r="J29" s="201">
        <f>SUM('Annualised costs'!R85,'Annualised costs'!R90)</f>
        <v>11387468.217253424</v>
      </c>
      <c r="K29" s="201">
        <f>SUM('Annualised costs'!S85,'Annualised costs'!S90)</f>
        <v>11855973.964398924</v>
      </c>
      <c r="L29" s="201">
        <f>SUM('Annualised costs'!T85,'Annualised costs'!T90)</f>
        <v>15529084.342148364</v>
      </c>
      <c r="M29" s="201">
        <f>SUM('Annualised costs'!U85,'Annualised costs'!U90)</f>
        <v>20340722.925303251</v>
      </c>
      <c r="N29" s="201">
        <f>SUM('Annualised costs'!V85,'Annualised costs'!V90)</f>
        <v>26643962.235423781</v>
      </c>
      <c r="O29" s="201">
        <f>SUM('Annualised costs'!W85,'Annualised costs'!W90)</f>
        <v>34901419.508335277</v>
      </c>
      <c r="P29" s="201">
        <f>SUM('Annualised costs'!X85,'Annualised costs'!X90)</f>
        <v>45719260.163876392</v>
      </c>
      <c r="Q29" s="201">
        <f>SUM('Annualised costs'!Y85,'Annualised costs'!Y90)</f>
        <v>59891761.085997872</v>
      </c>
      <c r="R29" s="201">
        <f>SUM('Annualised costs'!Z85,'Annualised costs'!Z90)</f>
        <v>78459714.565814123</v>
      </c>
      <c r="S29" s="201">
        <f>SUM('Annualised costs'!AA85,'Annualised costs'!AA90)</f>
        <v>102786973.55211219</v>
      </c>
      <c r="T29" s="201">
        <f>SUM('Annualised costs'!AB85,'Annualised costs'!AB90)</f>
        <v>134660775.76822081</v>
      </c>
      <c r="U29" s="201">
        <f>SUM('Annualised costs'!AC85,'Annualised costs'!AC90)</f>
        <v>176423236.94839954</v>
      </c>
      <c r="V29" s="201">
        <f>SUM('Annualised costs'!AD85,'Annualised costs'!AD90)</f>
        <v>181500749.71087065</v>
      </c>
      <c r="W29" s="201">
        <f>SUM('Annualised costs'!AE85,'Annualised costs'!AE90)</f>
        <v>186724647.27390513</v>
      </c>
      <c r="X29" s="201">
        <f>SUM('Annualised costs'!AF85,'Annualised costs'!AF90)</f>
        <v>192099157.35948986</v>
      </c>
      <c r="Y29" s="201">
        <f>SUM('Annualised costs'!AG85,'Annualised costs'!AG90)</f>
        <v>197628630.00910166</v>
      </c>
      <c r="Z29" s="201">
        <f>SUM('Annualised costs'!AH85,'Annualised costs'!AH90)</f>
        <v>203317541.12918246</v>
      </c>
      <c r="AA29" s="201">
        <f>SUM('Annualised costs'!AI85,'Annualised costs'!AI90)</f>
        <v>209170496.13957006</v>
      </c>
      <c r="AB29" s="201">
        <f>SUM('Annualised costs'!AJ85,'Annualised costs'!AJ90)</f>
        <v>215192233.72788006</v>
      </c>
      <c r="AC29" s="201">
        <f>SUM('Annualised costs'!AK85,'Annualised costs'!AK90)</f>
        <v>221387629.71292114</v>
      </c>
      <c r="AD29" s="201">
        <f>SUM('Annualised costs'!AL85,'Annualised costs'!AL90)</f>
        <v>227761701.02031666</v>
      </c>
      <c r="AE29" s="201">
        <f>SUM('Annualised costs'!AM85,'Annualised costs'!AM90)</f>
        <v>234319609.77359638</v>
      </c>
    </row>
    <row r="35" spans="2:31">
      <c r="C35">
        <f>C27</f>
        <v>2022</v>
      </c>
      <c r="D35">
        <f t="shared" ref="D35:AE35" si="4">D27</f>
        <v>2023</v>
      </c>
      <c r="E35">
        <f t="shared" si="4"/>
        <v>2024</v>
      </c>
      <c r="F35">
        <f t="shared" si="4"/>
        <v>2025</v>
      </c>
      <c r="G35">
        <f t="shared" si="4"/>
        <v>2026</v>
      </c>
      <c r="H35">
        <f t="shared" si="4"/>
        <v>2027</v>
      </c>
      <c r="I35">
        <f t="shared" si="4"/>
        <v>2028</v>
      </c>
      <c r="J35">
        <f t="shared" si="4"/>
        <v>2029</v>
      </c>
      <c r="K35">
        <f t="shared" si="4"/>
        <v>2030</v>
      </c>
      <c r="L35">
        <f t="shared" si="4"/>
        <v>2031</v>
      </c>
      <c r="M35">
        <f t="shared" si="4"/>
        <v>2032</v>
      </c>
      <c r="N35">
        <f t="shared" si="4"/>
        <v>2033</v>
      </c>
      <c r="O35">
        <f t="shared" si="4"/>
        <v>2034</v>
      </c>
      <c r="P35">
        <f t="shared" si="4"/>
        <v>2035</v>
      </c>
      <c r="Q35">
        <f t="shared" si="4"/>
        <v>2036</v>
      </c>
      <c r="R35">
        <f t="shared" si="4"/>
        <v>2037</v>
      </c>
      <c r="S35">
        <f t="shared" si="4"/>
        <v>2038</v>
      </c>
      <c r="T35">
        <f t="shared" si="4"/>
        <v>2039</v>
      </c>
      <c r="U35">
        <f t="shared" si="4"/>
        <v>2040</v>
      </c>
      <c r="V35">
        <f t="shared" si="4"/>
        <v>2041</v>
      </c>
      <c r="W35">
        <f t="shared" si="4"/>
        <v>2042</v>
      </c>
      <c r="X35">
        <f t="shared" si="4"/>
        <v>2043</v>
      </c>
      <c r="Y35">
        <f t="shared" si="4"/>
        <v>2044</v>
      </c>
      <c r="Z35">
        <f t="shared" si="4"/>
        <v>2045</v>
      </c>
      <c r="AA35">
        <f t="shared" si="4"/>
        <v>2046</v>
      </c>
      <c r="AB35">
        <f t="shared" si="4"/>
        <v>2047</v>
      </c>
      <c r="AC35">
        <f t="shared" si="4"/>
        <v>2048</v>
      </c>
      <c r="AD35">
        <f t="shared" si="4"/>
        <v>2049</v>
      </c>
      <c r="AE35">
        <f t="shared" si="4"/>
        <v>2050</v>
      </c>
    </row>
    <row r="36" spans="2:31">
      <c r="B36" t="s">
        <v>97</v>
      </c>
      <c r="C36" s="201">
        <f>SUM('Annualised costs'!K126,'Annualised costs'!K131,'Annualised costs'!K146,'Annualised costs'!K151)</f>
        <v>7302627.6338003231</v>
      </c>
      <c r="D36" s="201">
        <f>SUM('Annualised costs'!L126,'Annualised costs'!L131,'Annualised costs'!L146,'Annualised costs'!L151)</f>
        <v>7608584.0788462209</v>
      </c>
      <c r="E36" s="201">
        <f>SUM('Annualised costs'!M126,'Annualised costs'!M131,'Annualised costs'!M146,'Annualised costs'!M151)</f>
        <v>7927359.2390581314</v>
      </c>
      <c r="F36" s="201">
        <f>SUM('Annualised costs'!N126,'Annualised costs'!N131,'Annualised costs'!N146,'Annualised costs'!N151)</f>
        <v>8259490.1880686618</v>
      </c>
      <c r="G36" s="201">
        <f>SUM('Annualised costs'!O126,'Annualised costs'!O131,'Annualised costs'!O146,'Annualised costs'!O151)</f>
        <v>8605536.5018465947</v>
      </c>
      <c r="H36" s="201">
        <f>SUM('Annualised costs'!P126,'Annualised costs'!P131,'Annualised costs'!P146,'Annualised costs'!P151)</f>
        <v>8966081.2015104741</v>
      </c>
      <c r="I36" s="201">
        <f>SUM('Annualised costs'!Q126,'Annualised costs'!Q131,'Annualised costs'!Q146,'Annualised costs'!Q151)</f>
        <v>9341731.7356450353</v>
      </c>
      <c r="J36" s="201">
        <f>SUM('Annualised costs'!R126,'Annualised costs'!R131,'Annualised costs'!R146,'Annualised costs'!R151)</f>
        <v>9733121.0037756488</v>
      </c>
      <c r="K36" s="201">
        <f>SUM('Annualised costs'!S126,'Annualised costs'!S131,'Annualised costs'!S146,'Annualised costs'!S151)</f>
        <v>10140908.422725251</v>
      </c>
      <c r="L36" s="201">
        <f>SUM('Annualised costs'!T126,'Annualised costs'!T131,'Annualised costs'!T146,'Annualised costs'!T151)</f>
        <v>13386681.636912275</v>
      </c>
      <c r="M36" s="201">
        <f>SUM('Annualised costs'!U126,'Annualised costs'!U131,'Annualised costs'!U146,'Annualised costs'!U151)</f>
        <v>17671850.693718527</v>
      </c>
      <c r="N36" s="201">
        <f>SUM('Annualised costs'!V126,'Annualised costs'!V131,'Annualised costs'!V146,'Annualised costs'!V151)</f>
        <v>23329429.554177731</v>
      </c>
      <c r="O36" s="201">
        <f>SUM('Annualised costs'!W126,'Annualised costs'!W131,'Annualised costs'!W146,'Annualised costs'!W151)</f>
        <v>30799180.167292178</v>
      </c>
      <c r="P36" s="201">
        <f>SUM('Annualised costs'!X126,'Annualised costs'!X131,'Annualised costs'!X146,'Annualised costs'!X151)</f>
        <v>40661847.430941358</v>
      </c>
      <c r="Q36" s="201">
        <f>SUM('Annualised costs'!Y126,'Annualised costs'!Y131,'Annualised costs'!Y146,'Annualised costs'!Y151)</f>
        <v>53684378.895933807</v>
      </c>
      <c r="R36" s="201">
        <f>SUM('Annualised costs'!Z126,'Annualised costs'!Z131,'Annualised costs'!Z146,'Annualised costs'!Z151)</f>
        <v>70879655.494223997</v>
      </c>
      <c r="S36" s="201">
        <f>SUM('Annualised costs'!AA126,'Annualised costs'!AA131,'Annualised costs'!AA146,'Annualised costs'!AA151)</f>
        <v>93585392.097457066</v>
      </c>
      <c r="T36" s="201">
        <f>SUM('Annualised costs'!AB126,'Annualised costs'!AB131,'Annualised costs'!AB146,'Annualised costs'!AB151)</f>
        <v>123568363.13512126</v>
      </c>
      <c r="U36" s="201">
        <f>SUM('Annualised costs'!AC126,'Annualised costs'!AC131,'Annualised costs'!AC146,'Annualised costs'!AC151)</f>
        <v>163162085.80202666</v>
      </c>
      <c r="V36" s="201">
        <f>SUM('Annualised costs'!AD126,'Annualised costs'!AD131,'Annualised costs'!AD146,'Annualised costs'!AD151)</f>
        <v>167844767.05609918</v>
      </c>
      <c r="W36" s="201">
        <f>SUM('Annualised costs'!AE126,'Annualised costs'!AE131,'Annualised costs'!AE146,'Annualised costs'!AE151)</f>
        <v>172661840.13865495</v>
      </c>
      <c r="X36" s="201">
        <f>SUM('Annualised costs'!AF126,'Annualised costs'!AF131,'Annualised costs'!AF146,'Annualised costs'!AF151)</f>
        <v>177617162.08901387</v>
      </c>
      <c r="Y36" s="201">
        <f>SUM('Annualised costs'!AG126,'Annualised costs'!AG131,'Annualised costs'!AG146,'Annualised costs'!AG151)</f>
        <v>182714700.64410144</v>
      </c>
      <c r="Z36" s="201">
        <f>SUM('Annualised costs'!AH126,'Annualised costs'!AH131,'Annualised costs'!AH146,'Annualised costs'!AH151)</f>
        <v>187958537.41550818</v>
      </c>
      <c r="AA36" s="201">
        <f>SUM('Annualised costs'!AI126,'Annualised costs'!AI131,'Annualised costs'!AI146,'Annualised costs'!AI151)</f>
        <v>193352871.15773255</v>
      </c>
      <c r="AB36" s="201">
        <f>SUM('Annualised costs'!AJ126,'Annualised costs'!AJ131,'Annualised costs'!AJ146,'Annualised costs'!AJ151)</f>
        <v>198902021.13022456</v>
      </c>
      <c r="AC36" s="201">
        <f>SUM('Annualised costs'!AK126,'Annualised costs'!AK131,'Annualised costs'!AK146,'Annualised costs'!AK151)</f>
        <v>204610430.55592123</v>
      </c>
      <c r="AD36" s="201">
        <f>SUM('Annualised costs'!AL126,'Annualised costs'!AL131,'Annualised costs'!AL146,'Annualised costs'!AL151)</f>
        <v>210482670.17904472</v>
      </c>
      <c r="AE36" s="201">
        <f>SUM('Annualised costs'!AM126,'Annualised costs'!AM131,'Annualised costs'!AM146,'Annualised costs'!AM151)</f>
        <v>216523441.92501062</v>
      </c>
    </row>
    <row r="37" spans="2:31">
      <c r="B37" t="s">
        <v>98</v>
      </c>
      <c r="C37" s="201">
        <f>SUM('Annualised costs'!K127,'Annualised costs'!K132,'Annualised costs'!K147,'Annualised costs'!K152)</f>
        <v>6542844.7521810308</v>
      </c>
      <c r="D37" s="201">
        <f>SUM('Annualised costs'!L127,'Annualised costs'!L132,'Annualised costs'!L147,'Annualised costs'!L152)</f>
        <v>6817676.8896204876</v>
      </c>
      <c r="E37" s="201">
        <f>SUM('Annualised costs'!M127,'Annualised costs'!M132,'Annualised costs'!M147,'Annualised costs'!M152)</f>
        <v>7104053.576908242</v>
      </c>
      <c r="F37" s="201">
        <f>SUM('Annualised costs'!N127,'Annualised costs'!N132,'Annualised costs'!N147,'Annualised costs'!N152)</f>
        <v>7402459.7619364662</v>
      </c>
      <c r="G37" s="201">
        <f>SUM('Annualised costs'!O127,'Annualised costs'!O132,'Annualised costs'!O147,'Annualised costs'!O152)</f>
        <v>7713400.7640373781</v>
      </c>
      <c r="H37" s="201">
        <f>SUM('Annualised costs'!P127,'Annualised costs'!P132,'Annualised costs'!P147,'Annualised costs'!P152)</f>
        <v>8037403.1297530551</v>
      </c>
      <c r="I37" s="201">
        <f>SUM('Annualised costs'!Q127,'Annualised costs'!Q132,'Annualised costs'!Q147,'Annualised costs'!Q152)</f>
        <v>8375015.5245554037</v>
      </c>
      <c r="J37" s="201">
        <f>SUM('Annualised costs'!R127,'Annualised costs'!R132,'Annualised costs'!R147,'Annualised costs'!R152)</f>
        <v>8726809.6620265413</v>
      </c>
      <c r="K37" s="201">
        <f>SUM('Annualised costs'!S127,'Annualised costs'!S132,'Annualised costs'!S147,'Annualised costs'!S152)</f>
        <v>9093381.2720733248</v>
      </c>
      <c r="L37" s="201">
        <f>SUM('Annualised costs'!T127,'Annualised costs'!T132,'Annualised costs'!T147,'Annualised costs'!T152)</f>
        <v>11917508.581133679</v>
      </c>
      <c r="M37" s="201">
        <f>SUM('Annualised costs'!U127,'Annualised costs'!U132,'Annualised costs'!U147,'Annualised costs'!U152)</f>
        <v>15618961.969775388</v>
      </c>
      <c r="N37" s="201">
        <f>SUM('Annualised costs'!V127,'Annualised costs'!V132,'Annualised costs'!V147,'Annualised costs'!V152)</f>
        <v>20470359.119902942</v>
      </c>
      <c r="O37" s="201">
        <f>SUM('Annualised costs'!W127,'Annualised costs'!W132,'Annualised costs'!W147,'Annualised costs'!W152)</f>
        <v>26829052.46279056</v>
      </c>
      <c r="P37" s="201">
        <f>SUM('Annualised costs'!X127,'Annualised costs'!X132,'Annualised costs'!X147,'Annualised costs'!X152)</f>
        <v>35163473.195141152</v>
      </c>
      <c r="Q37" s="201">
        <f>SUM('Annualised costs'!Y127,'Annualised costs'!Y132,'Annualised costs'!Y147,'Annualised costs'!Y152)</f>
        <v>46087667.743236832</v>
      </c>
      <c r="R37" s="201">
        <f>SUM('Annualised costs'!Z127,'Annualised costs'!Z132,'Annualised costs'!Z147,'Annualised costs'!Z152)</f>
        <v>60406575.001824036</v>
      </c>
      <c r="S37" s="201">
        <f>SUM('Annualised costs'!AA127,'Annualised costs'!AA132,'Annualised costs'!AA147,'Annualised costs'!AA152)</f>
        <v>79175385.549129814</v>
      </c>
      <c r="T37" s="201">
        <f>SUM('Annualised costs'!AB127,'Annualised costs'!AB132,'Annualised costs'!AB147,'Annualised costs'!AB152)</f>
        <v>103777363.66612244</v>
      </c>
      <c r="U37" s="201">
        <f>SUM('Annualised costs'!AC127,'Annualised costs'!AC132,'Annualised costs'!AC147,'Annualised costs'!AC152)</f>
        <v>136025876.17749351</v>
      </c>
      <c r="V37" s="201">
        <f>SUM('Annualised costs'!AD127,'Annualised costs'!AD132,'Annualised costs'!AD147,'Annualised costs'!AD152)</f>
        <v>139818177.63130927</v>
      </c>
      <c r="W37" s="201">
        <f>SUM('Annualised costs'!AE127,'Annualised costs'!AE132,'Annualised costs'!AE147,'Annualised costs'!AE152)</f>
        <v>143716205.94515365</v>
      </c>
      <c r="X37" s="201">
        <f>SUM('Annualised costs'!AF127,'Annualised costs'!AF132,'Annualised costs'!AF147,'Annualised costs'!AF152)</f>
        <v>147722908.72196603</v>
      </c>
      <c r="Y37" s="201">
        <f>SUM('Annualised costs'!AG127,'Annualised costs'!AG132,'Annualised costs'!AG147,'Annualised costs'!AG152)</f>
        <v>151841315.7423507</v>
      </c>
      <c r="Z37" s="201">
        <f>SUM('Annualised costs'!AH127,'Annualised costs'!AH132,'Annualised costs'!AH147,'Annualised costs'!AH152)</f>
        <v>156074541.25565428</v>
      </c>
      <c r="AA37" s="201">
        <f>SUM('Annualised costs'!AI127,'Annualised costs'!AI132,'Annualised costs'!AI147,'Annualised costs'!AI152)</f>
        <v>160425786.33491755</v>
      </c>
      <c r="AB37" s="201">
        <f>SUM('Annualised costs'!AJ127,'Annualised costs'!AJ132,'Annualised costs'!AJ147,'Annualised costs'!AJ152)</f>
        <v>164898341.2974827</v>
      </c>
      <c r="AC37" s="201">
        <f>SUM('Annualised costs'!AK127,'Annualised costs'!AK132,'Annualised costs'!AK147,'Annualised costs'!AK152)</f>
        <v>169495588.19308621</v>
      </c>
      <c r="AD37" s="201">
        <f>SUM('Annualised costs'!AL127,'Annualised costs'!AL132,'Annualised costs'!AL147,'Annualised costs'!AL152)</f>
        <v>174221003.36131868</v>
      </c>
      <c r="AE37" s="201">
        <f>SUM('Annualised costs'!AM127,'Annualised costs'!AM132,'Annualised costs'!AM147,'Annualised costs'!AM152)</f>
        <v>179078160.06038597</v>
      </c>
    </row>
    <row r="41" spans="2:31">
      <c r="B41" t="s">
        <v>1503</v>
      </c>
    </row>
    <row r="42" spans="2:31">
      <c r="C42">
        <f>C35</f>
        <v>2022</v>
      </c>
      <c r="D42">
        <f t="shared" ref="D42:AE42" si="5">D35</f>
        <v>2023</v>
      </c>
      <c r="E42">
        <f t="shared" si="5"/>
        <v>2024</v>
      </c>
      <c r="F42">
        <f t="shared" si="5"/>
        <v>2025</v>
      </c>
      <c r="G42">
        <f t="shared" si="5"/>
        <v>2026</v>
      </c>
      <c r="H42">
        <f t="shared" si="5"/>
        <v>2027</v>
      </c>
      <c r="I42">
        <f t="shared" si="5"/>
        <v>2028</v>
      </c>
      <c r="J42">
        <f t="shared" si="5"/>
        <v>2029</v>
      </c>
      <c r="K42">
        <f t="shared" si="5"/>
        <v>2030</v>
      </c>
      <c r="L42">
        <f t="shared" si="5"/>
        <v>2031</v>
      </c>
      <c r="M42">
        <f t="shared" si="5"/>
        <v>2032</v>
      </c>
      <c r="N42">
        <f t="shared" si="5"/>
        <v>2033</v>
      </c>
      <c r="O42">
        <f t="shared" si="5"/>
        <v>2034</v>
      </c>
      <c r="P42">
        <f t="shared" si="5"/>
        <v>2035</v>
      </c>
      <c r="Q42">
        <f t="shared" si="5"/>
        <v>2036</v>
      </c>
      <c r="R42">
        <f t="shared" si="5"/>
        <v>2037</v>
      </c>
      <c r="S42">
        <f t="shared" si="5"/>
        <v>2038</v>
      </c>
      <c r="T42">
        <f t="shared" si="5"/>
        <v>2039</v>
      </c>
      <c r="U42">
        <f t="shared" si="5"/>
        <v>2040</v>
      </c>
      <c r="V42">
        <f t="shared" si="5"/>
        <v>2041</v>
      </c>
      <c r="W42">
        <f t="shared" si="5"/>
        <v>2042</v>
      </c>
      <c r="X42">
        <f t="shared" si="5"/>
        <v>2043</v>
      </c>
      <c r="Y42">
        <f t="shared" si="5"/>
        <v>2044</v>
      </c>
      <c r="Z42">
        <f t="shared" si="5"/>
        <v>2045</v>
      </c>
      <c r="AA42">
        <f t="shared" si="5"/>
        <v>2046</v>
      </c>
      <c r="AB42">
        <f t="shared" si="5"/>
        <v>2047</v>
      </c>
      <c r="AC42">
        <f t="shared" si="5"/>
        <v>2048</v>
      </c>
      <c r="AD42">
        <f t="shared" si="5"/>
        <v>2049</v>
      </c>
      <c r="AE42">
        <f t="shared" si="5"/>
        <v>2050</v>
      </c>
    </row>
    <row r="43" spans="2:31">
      <c r="B43" t="s">
        <v>124</v>
      </c>
      <c r="C43" s="201">
        <f>'Annualised costs'!K162-'Annualised costs'!K161</f>
        <v>0</v>
      </c>
      <c r="D43" s="201">
        <f>'Annualised costs'!L162-'Annualised costs'!L161</f>
        <v>-1532470.7390594482</v>
      </c>
      <c r="E43" s="201">
        <f>'Annualised costs'!M162-'Annualised costs'!M161</f>
        <v>-3064499.6465682983</v>
      </c>
      <c r="F43" s="201">
        <f>'Annualised costs'!N162-'Annualised costs'!N161</f>
        <v>-4596086.8184585571</v>
      </c>
      <c r="G43" s="201">
        <f>'Annualised costs'!O162-'Annualised costs'!O161</f>
        <v>-6127232.3506469727</v>
      </c>
      <c r="H43" s="201">
        <f>'Annualised costs'!P162-'Annualised costs'!P161</f>
        <v>-7657936.3390274048</v>
      </c>
      <c r="I43" s="201">
        <f>'Annualised costs'!Q162-'Annualised costs'!Q161</f>
        <v>-9188198.8794784546</v>
      </c>
      <c r="J43" s="201">
        <f>'Annualised costs'!R162-'Annualised costs'!R161</f>
        <v>-10718020.067855835</v>
      </c>
      <c r="K43" s="201">
        <f>'Annualised costs'!S162-'Annualised costs'!S161</f>
        <v>-12247400</v>
      </c>
      <c r="L43" s="201">
        <f>'Annualised costs'!T162-'Annualised costs'!T161</f>
        <v>15194763.467445374</v>
      </c>
      <c r="M43" s="201">
        <f>'Annualised costs'!U162-'Annualised costs'!U161</f>
        <v>43786298.681213379</v>
      </c>
      <c r="N43" s="201">
        <f>'Annualised costs'!V162-'Annualised costs'!V161</f>
        <v>73563200.98752594</v>
      </c>
      <c r="O43" s="201">
        <f>'Annualised costs'!W162-'Annualised costs'!W161</f>
        <v>104562467.05157471</v>
      </c>
      <c r="P43" s="201">
        <f>'Annualised costs'!X162-'Annualised costs'!X161</f>
        <v>136822120.96492767</v>
      </c>
      <c r="Q43" s="201">
        <f>'Annualised costs'!Y162-'Annualised costs'!Y161</f>
        <v>170381241.0063858</v>
      </c>
      <c r="R43" s="201">
        <f>'Annualised costs'!Z162-'Annualised costs'!Z161</f>
        <v>205279987.07210541</v>
      </c>
      <c r="S43" s="201">
        <f>'Annualised costs'!AA162-'Annualised costs'!AA161</f>
        <v>241559628.79132843</v>
      </c>
      <c r="T43" s="201">
        <f>'Annualised costs'!AB162-'Annualised costs'!AB161</f>
        <v>279262574.34438324</v>
      </c>
      <c r="U43" s="201">
        <f>'Annualised costs'!AC162-'Annualised costs'!AC161</f>
        <v>318432400.00002289</v>
      </c>
      <c r="V43" s="201">
        <f>'Annualised costs'!AD162-'Annualised costs'!AD161</f>
        <v>337106598.36322021</v>
      </c>
      <c r="W43" s="201">
        <f>'Annualised costs'!AE162-'Annualised costs'!AE161</f>
        <v>355981108.4148941</v>
      </c>
      <c r="X43" s="201">
        <f>'Annualised costs'!AF162-'Annualised costs'!AF161</f>
        <v>375057594.852005</v>
      </c>
      <c r="Y43" s="201">
        <f>'Annualised costs'!AG162-'Annualised costs'!AG161</f>
        <v>394337734.77492523</v>
      </c>
      <c r="Z43" s="201">
        <f>'Annualised costs'!AH162-'Annualised costs'!AH161</f>
        <v>413823217.77438354</v>
      </c>
      <c r="AA43" s="201">
        <f>'Annualised costs'!AI162-'Annualised costs'!AI161</f>
        <v>433515746.01899719</v>
      </c>
      <c r="AB43" s="201">
        <f>'Annualised costs'!AJ162-'Annualised costs'!AJ161</f>
        <v>453417034.34342194</v>
      </c>
      <c r="AC43" s="201">
        <f>'Annualised costs'!AK162-'Annualised costs'!AK161</f>
        <v>473528810.33705902</v>
      </c>
      <c r="AD43" s="201">
        <f>'Annualised costs'!AL162-'Annualised costs'!AL161</f>
        <v>493852814.43339539</v>
      </c>
      <c r="AE43" s="201">
        <f>'Annualised costs'!AM162-'Annualised costs'!AM161</f>
        <v>514390800</v>
      </c>
    </row>
    <row r="44" spans="2:31">
      <c r="B44" t="s">
        <v>137</v>
      </c>
      <c r="C44" s="201">
        <f>'Annualised costs'!K167-'Annualised costs'!K166</f>
        <v>0</v>
      </c>
      <c r="D44" s="201">
        <f>'Annualised costs'!L167-'Annualised costs'!L166</f>
        <v>575464.90123939514</v>
      </c>
      <c r="E44" s="201">
        <f>'Annualised costs'!M167-'Annualised costs'!M166</f>
        <v>1150685.0190677643</v>
      </c>
      <c r="F44" s="201">
        <f>'Annualised costs'!N167-'Annualised costs'!N166</f>
        <v>1725660.4319992065</v>
      </c>
      <c r="G44" s="201">
        <f>'Annualised costs'!O167-'Annualised costs'!O166</f>
        <v>2300391.2185211182</v>
      </c>
      <c r="H44" s="201">
        <f>'Annualised costs'!P167-'Annualised costs'!P166</f>
        <v>2874877.4570960999</v>
      </c>
      <c r="I44" s="201">
        <f>'Annualised costs'!Q167-'Annualised costs'!Q166</f>
        <v>3449119.2261676788</v>
      </c>
      <c r="J44" s="201">
        <f>'Annualised costs'!R167-'Annualised costs'!R166</f>
        <v>4023116.6041584015</v>
      </c>
      <c r="K44" s="201">
        <f>'Annualised costs'!S167-'Annualised costs'!S166</f>
        <v>4596869.669462204</v>
      </c>
      <c r="L44" s="201">
        <f>'Annualised costs'!T167-'Annualised costs'!T166</f>
        <v>19013516.882677078</v>
      </c>
      <c r="M44" s="201">
        <f>'Annualised costs'!U167-'Annualised costs'!U166</f>
        <v>33955326.719959259</v>
      </c>
      <c r="N44" s="201">
        <f>'Annualised costs'!V167-'Annualised costs'!V166</f>
        <v>49436681.339319229</v>
      </c>
      <c r="O44" s="201">
        <f>'Annualised costs'!W167-'Annualised costs'!W166</f>
        <v>65472313.334999084</v>
      </c>
      <c r="P44" s="201">
        <f>'Annualised costs'!X167-'Annualised costs'!X166</f>
        <v>82077313.747716904</v>
      </c>
      <c r="Q44" s="201">
        <f>'Annualised costs'!Y167-'Annualised costs'!Y166</f>
        <v>99267140.250762939</v>
      </c>
      <c r="R44" s="201">
        <f>'Annualised costs'!Z167-'Annualised costs'!Z166</f>
        <v>117057625.51574707</v>
      </c>
      <c r="S44" s="201">
        <f>'Annualised costs'!AA167-'Annualised costs'!AA166</f>
        <v>135464985.76177979</v>
      </c>
      <c r="T44" s="201">
        <f>'Annualised costs'!AB167-'Annualised costs'!AB166</f>
        <v>154505829.49204063</v>
      </c>
      <c r="U44" s="201">
        <f>'Annualised costs'!AC167-'Annualised costs'!AC166</f>
        <v>174197166.42173576</v>
      </c>
      <c r="V44" s="201">
        <f>'Annualised costs'!AD167-'Annualised costs'!AD166</f>
        <v>181815967.89664841</v>
      </c>
      <c r="W44" s="201">
        <f>'Annualised costs'!AE167-'Annualised costs'!AE166</f>
        <v>189519316.33616638</v>
      </c>
      <c r="X44" s="201">
        <f>'Annualised costs'!AF167-'Annualised costs'!AF166</f>
        <v>197307948.86093712</v>
      </c>
      <c r="Y44" s="201">
        <f>'Annualised costs'!AG167-'Annualised costs'!AG166</f>
        <v>205182608.37715912</v>
      </c>
      <c r="Z44" s="201">
        <f>'Annualised costs'!AH167-'Annualised costs'!AH166</f>
        <v>213144043.6193943</v>
      </c>
      <c r="AA44" s="201">
        <f>'Annualised costs'!AI167-'Annualised costs'!AI166</f>
        <v>221193009.1936779</v>
      </c>
      <c r="AB44" s="201">
        <f>'Annualised costs'!AJ167-'Annualised costs'!AJ166</f>
        <v>229330265.62094307</v>
      </c>
      <c r="AC44" s="201">
        <f>'Annualised costs'!AK167-'Annualised costs'!AK166</f>
        <v>237556579.38075256</v>
      </c>
      <c r="AD44" s="201">
        <f>'Annualised costs'!AL167-'Annualised costs'!AL166</f>
        <v>245872722.95533943</v>
      </c>
      <c r="AE44" s="201">
        <f>'Annualised costs'!AM167-'Annualised costs'!AM166</f>
        <v>254279474.87394714</v>
      </c>
    </row>
    <row r="46" spans="2:31">
      <c r="AE46" s="201">
        <f>SUM(AE43:AE44)</f>
        <v>768670274.87394714</v>
      </c>
    </row>
    <row r="66" spans="1:31">
      <c r="A66" t="str">
        <f>'Annualised costs'!B74</f>
        <v>Indirect rail freight travel time cost (to shippers)</v>
      </c>
      <c r="C66">
        <f>C42</f>
        <v>2022</v>
      </c>
      <c r="D66">
        <f t="shared" ref="D66:Y66" si="6">D42</f>
        <v>2023</v>
      </c>
      <c r="E66">
        <f t="shared" si="6"/>
        <v>2024</v>
      </c>
      <c r="F66">
        <f t="shared" si="6"/>
        <v>2025</v>
      </c>
      <c r="G66">
        <f t="shared" si="6"/>
        <v>2026</v>
      </c>
      <c r="H66">
        <f t="shared" si="6"/>
        <v>2027</v>
      </c>
      <c r="I66">
        <f t="shared" si="6"/>
        <v>2028</v>
      </c>
      <c r="J66">
        <f t="shared" si="6"/>
        <v>2029</v>
      </c>
      <c r="K66">
        <f t="shared" si="6"/>
        <v>2030</v>
      </c>
      <c r="L66">
        <f t="shared" si="6"/>
        <v>2031</v>
      </c>
      <c r="M66">
        <f t="shared" si="6"/>
        <v>2032</v>
      </c>
      <c r="N66">
        <f t="shared" si="6"/>
        <v>2033</v>
      </c>
      <c r="O66">
        <f t="shared" si="6"/>
        <v>2034</v>
      </c>
      <c r="P66">
        <f t="shared" si="6"/>
        <v>2035</v>
      </c>
      <c r="Q66">
        <f t="shared" si="6"/>
        <v>2036</v>
      </c>
      <c r="R66">
        <f t="shared" si="6"/>
        <v>2037</v>
      </c>
      <c r="S66">
        <f t="shared" si="6"/>
        <v>2038</v>
      </c>
      <c r="T66">
        <f t="shared" si="6"/>
        <v>2039</v>
      </c>
      <c r="U66">
        <f t="shared" si="6"/>
        <v>2040</v>
      </c>
      <c r="V66">
        <f t="shared" si="6"/>
        <v>2041</v>
      </c>
      <c r="W66">
        <f t="shared" si="6"/>
        <v>2042</v>
      </c>
      <c r="X66">
        <f t="shared" si="6"/>
        <v>2043</v>
      </c>
      <c r="Y66">
        <f t="shared" si="6"/>
        <v>2044</v>
      </c>
      <c r="Z66">
        <f t="shared" ref="Z66:AC66" si="7">Z42</f>
        <v>2045</v>
      </c>
      <c r="AA66">
        <f t="shared" si="7"/>
        <v>2046</v>
      </c>
      <c r="AB66">
        <f t="shared" si="7"/>
        <v>2047</v>
      </c>
      <c r="AC66">
        <f t="shared" si="7"/>
        <v>2048</v>
      </c>
      <c r="AD66">
        <f t="shared" ref="AD66:AE66" si="8">AD42</f>
        <v>2049</v>
      </c>
      <c r="AE66">
        <f t="shared" si="8"/>
        <v>2050</v>
      </c>
    </row>
    <row r="67" spans="1:31">
      <c r="B67" s="201" t="s">
        <v>97</v>
      </c>
      <c r="C67" s="201">
        <f>'Annualised costs'!K76</f>
        <v>0</v>
      </c>
      <c r="D67" s="201">
        <f>'Annualised costs'!L76</f>
        <v>0</v>
      </c>
      <c r="E67" s="201">
        <f>'Annualised costs'!M76</f>
        <v>0</v>
      </c>
      <c r="F67" s="201">
        <f>'Annualised costs'!N76</f>
        <v>0</v>
      </c>
      <c r="G67" s="201">
        <f>'Annualised costs'!O76</f>
        <v>0</v>
      </c>
      <c r="H67" s="201">
        <f>'Annualised costs'!P76</f>
        <v>0</v>
      </c>
      <c r="I67" s="201">
        <f>'Annualised costs'!Q76</f>
        <v>0</v>
      </c>
      <c r="J67" s="201">
        <f>'Annualised costs'!R76</f>
        <v>0</v>
      </c>
      <c r="K67" s="201">
        <f>'Annualised costs'!S76</f>
        <v>1189097.8712940244</v>
      </c>
      <c r="L67" s="201">
        <f>'Annualised costs'!T76</f>
        <v>1401047.4565126183</v>
      </c>
      <c r="M67" s="201">
        <f>'Annualised costs'!U76</f>
        <v>1650775.787920916</v>
      </c>
      <c r="N67" s="201">
        <f>'Annualised costs'!V76</f>
        <v>1945016.7011251259</v>
      </c>
      <c r="O67" s="201">
        <f>'Annualised costs'!W76</f>
        <v>2291704.2976625632</v>
      </c>
      <c r="P67" s="201">
        <f>'Annualised costs'!X76</f>
        <v>2700186.8852267498</v>
      </c>
      <c r="Q67" s="201">
        <f>'Annualised costs'!Y76</f>
        <v>3181479.0514583592</v>
      </c>
      <c r="R67" s="201">
        <f>'Annualised costs'!Z76</f>
        <v>3748558.6683820947</v>
      </c>
      <c r="S67" s="201">
        <f>'Annualised costs'!AA76</f>
        <v>4416716.8361084713</v>
      </c>
      <c r="T67" s="201">
        <f>'Annualised costs'!AB76</f>
        <v>5203970.2019079123</v>
      </c>
      <c r="U67" s="201">
        <f>'Annualised costs'!AC76</f>
        <v>6131546.7726942953</v>
      </c>
      <c r="V67" s="201">
        <f>'Annualised costs'!AD76</f>
        <v>6577009.1289017266</v>
      </c>
      <c r="W67" s="201">
        <f>'Annualised costs'!AE76</f>
        <v>7054834.7236449178</v>
      </c>
      <c r="X67" s="201">
        <f>'Annualised costs'!AF76</f>
        <v>7567374.7751445062</v>
      </c>
      <c r="Y67" s="201">
        <f>'Annualised costs'!AG76</f>
        <v>8117151.3197274469</v>
      </c>
      <c r="Z67" s="201">
        <f>'Annualised costs'!AH76</f>
        <v>8706869.6219151951</v>
      </c>
      <c r="AA67" s="201">
        <f>'Annualised costs'!AI76</f>
        <v>9339431.4861158878</v>
      </c>
      <c r="AB67" s="201">
        <f>'Annualised costs'!AJ76</f>
        <v>10017949.535422869</v>
      </c>
      <c r="AC67" s="201">
        <f>'Annualised costs'!AK76</f>
        <v>10745762.527780697</v>
      </c>
      <c r="AD67" s="201">
        <f>'Annualised costs'!AL76</f>
        <v>11526451.7848843</v>
      </c>
      <c r="AE67" s="201">
        <f>'Annualised costs'!AM76</f>
        <v>12363858.81465238</v>
      </c>
    </row>
    <row r="68" spans="1:31">
      <c r="B68" t="s">
        <v>98</v>
      </c>
      <c r="C68" s="201">
        <f>'Annualised costs'!K77</f>
        <v>0</v>
      </c>
      <c r="D68" s="201">
        <f>'Annualised costs'!L77</f>
        <v>0</v>
      </c>
      <c r="E68" s="201">
        <f>'Annualised costs'!M77</f>
        <v>0</v>
      </c>
      <c r="F68" s="201">
        <f>'Annualised costs'!N77</f>
        <v>0</v>
      </c>
      <c r="G68" s="201">
        <f>'Annualised costs'!O77</f>
        <v>0</v>
      </c>
      <c r="H68" s="201">
        <f>'Annualised costs'!P77</f>
        <v>0</v>
      </c>
      <c r="I68" s="201">
        <f>'Annualised costs'!Q77</f>
        <v>0</v>
      </c>
      <c r="J68" s="201">
        <f>'Annualised costs'!R77</f>
        <v>0</v>
      </c>
      <c r="K68" s="201">
        <f>'Annualised costs'!S77</f>
        <v>1434520.2025538115</v>
      </c>
      <c r="L68" s="201">
        <f>'Annualised costs'!T77</f>
        <v>1658014.5166690038</v>
      </c>
      <c r="M68" s="201">
        <f>'Annualised costs'!U77</f>
        <v>1916328.6321037572</v>
      </c>
      <c r="N68" s="201">
        <f>'Annualised costs'!V77</f>
        <v>2214887.3784280485</v>
      </c>
      <c r="O68" s="201">
        <f>'Annualised costs'!W77</f>
        <v>2559960.7587840175</v>
      </c>
      <c r="P68" s="201">
        <f>'Annualised costs'!X77</f>
        <v>2958795.6256110528</v>
      </c>
      <c r="Q68" s="201">
        <f>'Annualised costs'!Y77</f>
        <v>3419767.8710877895</v>
      </c>
      <c r="R68" s="201">
        <f>'Annualised costs'!Z77</f>
        <v>3952558.3284276659</v>
      </c>
      <c r="S68" s="201">
        <f>'Annualised costs'!AA77</f>
        <v>4568356.0781140076</v>
      </c>
      <c r="T68" s="201">
        <f>'Annualised costs'!AB77</f>
        <v>5280093.4286890766</v>
      </c>
      <c r="U68" s="201">
        <f>'Annualised costs'!AC77</f>
        <v>6102717.5069057345</v>
      </c>
      <c r="V68" s="201">
        <f>'Annualised costs'!AD77</f>
        <v>6725755.6540249679</v>
      </c>
      <c r="W68" s="201">
        <f>'Annualised costs'!AE77</f>
        <v>7412400.9617782161</v>
      </c>
      <c r="X68" s="201">
        <f>'Annualised costs'!AF77</f>
        <v>8169147.2073164098</v>
      </c>
      <c r="Y68" s="201">
        <f>'Annualised costs'!AG77</f>
        <v>9003151.1299674697</v>
      </c>
      <c r="Z68" s="201">
        <f>'Annualised costs'!AH77</f>
        <v>9922300.1143177971</v>
      </c>
      <c r="AA68" s="201">
        <f>'Annualised costs'!AI77</f>
        <v>10935286.783189509</v>
      </c>
      <c r="AB68" s="201">
        <f>'Annualised costs'!AJ77</f>
        <v>12051691.205957931</v>
      </c>
      <c r="AC68" s="201">
        <f>'Annualised costs'!AK77</f>
        <v>13282071.49967405</v>
      </c>
      <c r="AD68" s="201">
        <f>'Annualised costs'!AL77</f>
        <v>14638063.679829525</v>
      </c>
      <c r="AE68" s="201">
        <f>'Annualised costs'!AM77</f>
        <v>16132491.705077967</v>
      </c>
    </row>
    <row r="70" spans="1:31">
      <c r="A70" t="str">
        <f>'Annualised costs'!B92</f>
        <v>Indirect road freight travel time cost (to shippers)</v>
      </c>
      <c r="C70">
        <f>C66</f>
        <v>2022</v>
      </c>
      <c r="D70">
        <f t="shared" ref="D70:Y70" si="9">D66</f>
        <v>2023</v>
      </c>
      <c r="E70">
        <f t="shared" si="9"/>
        <v>2024</v>
      </c>
      <c r="F70">
        <f t="shared" si="9"/>
        <v>2025</v>
      </c>
      <c r="G70">
        <f t="shared" si="9"/>
        <v>2026</v>
      </c>
      <c r="H70">
        <f t="shared" si="9"/>
        <v>2027</v>
      </c>
      <c r="I70">
        <f t="shared" si="9"/>
        <v>2028</v>
      </c>
      <c r="J70">
        <f t="shared" si="9"/>
        <v>2029</v>
      </c>
      <c r="K70">
        <f t="shared" si="9"/>
        <v>2030</v>
      </c>
      <c r="L70">
        <f t="shared" si="9"/>
        <v>2031</v>
      </c>
      <c r="M70">
        <f t="shared" si="9"/>
        <v>2032</v>
      </c>
      <c r="N70">
        <f t="shared" si="9"/>
        <v>2033</v>
      </c>
      <c r="O70">
        <f t="shared" si="9"/>
        <v>2034</v>
      </c>
      <c r="P70">
        <f t="shared" si="9"/>
        <v>2035</v>
      </c>
      <c r="Q70">
        <f t="shared" si="9"/>
        <v>2036</v>
      </c>
      <c r="R70">
        <f t="shared" si="9"/>
        <v>2037</v>
      </c>
      <c r="S70">
        <f t="shared" si="9"/>
        <v>2038</v>
      </c>
      <c r="T70">
        <f t="shared" si="9"/>
        <v>2039</v>
      </c>
      <c r="U70">
        <f t="shared" si="9"/>
        <v>2040</v>
      </c>
      <c r="V70">
        <f t="shared" si="9"/>
        <v>2041</v>
      </c>
      <c r="W70">
        <f t="shared" si="9"/>
        <v>2042</v>
      </c>
      <c r="X70">
        <f t="shared" si="9"/>
        <v>2043</v>
      </c>
      <c r="Y70">
        <f t="shared" si="9"/>
        <v>2044</v>
      </c>
      <c r="Z70">
        <f t="shared" ref="Z70:AC70" si="10">Z66</f>
        <v>2045</v>
      </c>
      <c r="AA70">
        <f t="shared" si="10"/>
        <v>2046</v>
      </c>
      <c r="AB70">
        <f t="shared" si="10"/>
        <v>2047</v>
      </c>
      <c r="AC70">
        <f t="shared" si="10"/>
        <v>2048</v>
      </c>
      <c r="AD70">
        <f t="shared" ref="AD70:AE70" si="11">AD66</f>
        <v>2049</v>
      </c>
      <c r="AE70">
        <f t="shared" si="11"/>
        <v>2050</v>
      </c>
    </row>
    <row r="71" spans="1:31">
      <c r="B71" s="201" t="s">
        <v>97</v>
      </c>
      <c r="C71" s="201">
        <f>'Annualised costs'!K94</f>
        <v>1261423.9871909069</v>
      </c>
      <c r="D71" s="201">
        <f>'Annualised costs'!L94</f>
        <v>1310748.8255017728</v>
      </c>
      <c r="E71" s="201">
        <f>'Annualised costs'!M94</f>
        <v>1362002.3885706093</v>
      </c>
      <c r="F71" s="201">
        <f>'Annualised costs'!N94</f>
        <v>1415260.0943677414</v>
      </c>
      <c r="G71" s="201">
        <f>'Annualised costs'!O94</f>
        <v>1470600.309895088</v>
      </c>
      <c r="H71" s="201">
        <f>'Annualised costs'!P94</f>
        <v>1528104.4665006867</v>
      </c>
      <c r="I71" s="201">
        <f>'Annualised costs'!Q94</f>
        <v>1587857.1797023038</v>
      </c>
      <c r="J71" s="201">
        <f>'Annualised costs'!R94</f>
        <v>1649946.3736964485</v>
      </c>
      <c r="K71" s="201">
        <f>'Annualised costs'!S94</f>
        <v>1714463.4107360013</v>
      </c>
      <c r="L71" s="201">
        <f>'Annualised costs'!T94</f>
        <v>2231972.3983272114</v>
      </c>
      <c r="M71" s="201">
        <f>'Annualised costs'!U94</f>
        <v>2905690.9326259298</v>
      </c>
      <c r="N71" s="201">
        <f>'Annualised costs'!V94</f>
        <v>3782770.7019460998</v>
      </c>
      <c r="O71" s="201">
        <f>'Annualised costs'!W94</f>
        <v>4924596.0824092682</v>
      </c>
      <c r="P71" s="201">
        <f>'Annualised costs'!X94</f>
        <v>6411080.2598751523</v>
      </c>
      <c r="Q71" s="201">
        <f>'Annualised costs'!Y94</f>
        <v>8346258.1317841765</v>
      </c>
      <c r="R71" s="201">
        <f>'Annualised costs'!Z94</f>
        <v>10865567.420572275</v>
      </c>
      <c r="S71" s="201">
        <f>'Annualised costs'!AA94</f>
        <v>14145327.583555564</v>
      </c>
      <c r="T71" s="201">
        <f>'Annualised costs'!AB94</f>
        <v>18415079.921850912</v>
      </c>
      <c r="U71" s="201">
        <f>'Annualised costs'!AC94</f>
        <v>23973652.538269207</v>
      </c>
      <c r="V71" s="201">
        <f>'Annualised costs'!AD94</f>
        <v>24759050.300940819</v>
      </c>
      <c r="W71" s="201">
        <f>'Annualised costs'!AE94</f>
        <v>25570178.379200552</v>
      </c>
      <c r="X71" s="201">
        <f>'Annualised costs'!AF94</f>
        <v>26407879.720624436</v>
      </c>
      <c r="Y71" s="201">
        <f>'Annualised costs'!AG94</f>
        <v>27273024.888486158</v>
      </c>
      <c r="Z71" s="201">
        <f>'Annualised costs'!AH94</f>
        <v>28166512.966471404</v>
      </c>
      <c r="AA71" s="201">
        <f>'Annualised costs'!AI94</f>
        <v>29089272.49303142</v>
      </c>
      <c r="AB71" s="201">
        <f>'Annualised costs'!AJ94</f>
        <v>30042262.42634682</v>
      </c>
      <c r="AC71" s="201">
        <f>'Annualised costs'!AK94</f>
        <v>31026473.140904449</v>
      </c>
      <c r="AD71" s="201">
        <f>'Annualised costs'!AL94</f>
        <v>32042927.456722964</v>
      </c>
      <c r="AE71" s="201">
        <f>'Annualised costs'!AM94</f>
        <v>33092681.70229679</v>
      </c>
    </row>
    <row r="72" spans="1:31">
      <c r="B72" t="s">
        <v>98</v>
      </c>
      <c r="C72" s="201">
        <f>'Annualised costs'!K95</f>
        <v>1210889.4269133986</v>
      </c>
      <c r="D72" s="201">
        <f>'Annualised costs'!L95</f>
        <v>1258601.3515604252</v>
      </c>
      <c r="E72" s="201">
        <f>'Annualised costs'!M95</f>
        <v>1308193.2395657301</v>
      </c>
      <c r="F72" s="201">
        <f>'Annualised costs'!N95</f>
        <v>1359739.1659588704</v>
      </c>
      <c r="G72" s="201">
        <f>'Annualised costs'!O95</f>
        <v>1413316.1245018244</v>
      </c>
      <c r="H72" s="201">
        <f>'Annualised costs'!P95</f>
        <v>1469004.1426939936</v>
      </c>
      <c r="I72" s="201">
        <f>'Annualised costs'!Q95</f>
        <v>1526886.401308676</v>
      </c>
      <c r="J72" s="201">
        <f>'Annualised costs'!R95</f>
        <v>1587049.3586395599</v>
      </c>
      <c r="K72" s="201">
        <f>'Annualised costs'!S95</f>
        <v>1649582.8796428279</v>
      </c>
      <c r="L72" s="201">
        <f>'Annualised costs'!T95</f>
        <v>2146003.9528381899</v>
      </c>
      <c r="M72" s="201">
        <f>'Annualised costs'!U95</f>
        <v>2791816.6600966994</v>
      </c>
      <c r="N72" s="201">
        <f>'Annualised costs'!V95</f>
        <v>3631978.5214212886</v>
      </c>
      <c r="O72" s="201">
        <f>'Annualised costs'!W95</f>
        <v>4724976.4530055737</v>
      </c>
      <c r="P72" s="201">
        <f>'Annualised costs'!X95</f>
        <v>6146898.2676474135</v>
      </c>
      <c r="Q72" s="201">
        <f>'Annualised costs'!Y95</f>
        <v>7996729.4416402886</v>
      </c>
      <c r="R72" s="201">
        <f>'Annualised costs'!Z95</f>
        <v>10403243.876569171</v>
      </c>
      <c r="S72" s="201">
        <f>'Annualised costs'!AA95</f>
        <v>13533968.348587062</v>
      </c>
      <c r="T72" s="201">
        <f>'Annualised costs'!AB95</f>
        <v>17606844.695153151</v>
      </c>
      <c r="U72" s="201">
        <f>'Annualised costs'!AC95</f>
        <v>22905401.589150805</v>
      </c>
      <c r="V72" s="201">
        <f>'Annualised costs'!AD95</f>
        <v>23602028.320453245</v>
      </c>
      <c r="W72" s="201">
        <f>'Annualised costs'!AE95</f>
        <v>24319841.705081817</v>
      </c>
      <c r="X72" s="201">
        <f>'Annualised costs'!AF95</f>
        <v>25059486.097120266</v>
      </c>
      <c r="Y72" s="201">
        <f>'Annualised costs'!AG95</f>
        <v>25821625.447526786</v>
      </c>
      <c r="Z72" s="201">
        <f>'Annualised costs'!AH95</f>
        <v>26606943.900137834</v>
      </c>
      <c r="AA72" s="201">
        <f>'Annualised costs'!AI95</f>
        <v>27416146.40579832</v>
      </c>
      <c r="AB72" s="201">
        <f>'Annualised costs'!AJ95</f>
        <v>28249959.355169471</v>
      </c>
      <c r="AC72" s="201">
        <f>'Annualised costs'!AK95</f>
        <v>29109131.230782423</v>
      </c>
      <c r="AD72" s="201">
        <f>'Annualised costs'!AL95</f>
        <v>29994433.278922834</v>
      </c>
      <c r="AE72" s="201">
        <f>'Annualised costs'!AM95</f>
        <v>30906660.20194966</v>
      </c>
    </row>
    <row r="73" spans="1:3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c r="AE73" s="201"/>
    </row>
    <row r="74" spans="1:31">
      <c r="C74">
        <f>C66</f>
        <v>2022</v>
      </c>
      <c r="D74">
        <f t="shared" ref="D74:AE74" si="12">D66</f>
        <v>2023</v>
      </c>
      <c r="E74">
        <f t="shared" si="12"/>
        <v>2024</v>
      </c>
      <c r="F74">
        <f t="shared" si="12"/>
        <v>2025</v>
      </c>
      <c r="G74">
        <f t="shared" si="12"/>
        <v>2026</v>
      </c>
      <c r="H74">
        <f t="shared" si="12"/>
        <v>2027</v>
      </c>
      <c r="I74">
        <f t="shared" si="12"/>
        <v>2028</v>
      </c>
      <c r="J74">
        <f t="shared" si="12"/>
        <v>2029</v>
      </c>
      <c r="K74">
        <f t="shared" si="12"/>
        <v>2030</v>
      </c>
      <c r="L74">
        <f t="shared" si="12"/>
        <v>2031</v>
      </c>
      <c r="M74">
        <f t="shared" si="12"/>
        <v>2032</v>
      </c>
      <c r="N74">
        <f t="shared" si="12"/>
        <v>2033</v>
      </c>
      <c r="O74">
        <f t="shared" si="12"/>
        <v>2034</v>
      </c>
      <c r="P74">
        <f t="shared" si="12"/>
        <v>2035</v>
      </c>
      <c r="Q74">
        <f t="shared" si="12"/>
        <v>2036</v>
      </c>
      <c r="R74">
        <f t="shared" si="12"/>
        <v>2037</v>
      </c>
      <c r="S74">
        <f t="shared" si="12"/>
        <v>2038</v>
      </c>
      <c r="T74">
        <f t="shared" si="12"/>
        <v>2039</v>
      </c>
      <c r="U74">
        <f t="shared" si="12"/>
        <v>2040</v>
      </c>
      <c r="V74">
        <f t="shared" si="12"/>
        <v>2041</v>
      </c>
      <c r="W74">
        <f t="shared" si="12"/>
        <v>2042</v>
      </c>
      <c r="X74">
        <f t="shared" si="12"/>
        <v>2043</v>
      </c>
      <c r="Y74">
        <f t="shared" si="12"/>
        <v>2044</v>
      </c>
      <c r="Z74">
        <f t="shared" si="12"/>
        <v>2045</v>
      </c>
      <c r="AA74">
        <f t="shared" si="12"/>
        <v>2046</v>
      </c>
      <c r="AB74">
        <f t="shared" si="12"/>
        <v>2047</v>
      </c>
      <c r="AC74">
        <f t="shared" si="12"/>
        <v>2048</v>
      </c>
      <c r="AD74">
        <f t="shared" si="12"/>
        <v>2049</v>
      </c>
      <c r="AE74">
        <f t="shared" si="12"/>
        <v>2050</v>
      </c>
    </row>
    <row r="75" spans="1:31">
      <c r="B75" t="s">
        <v>1517</v>
      </c>
      <c r="C75" s="201">
        <f>C67</f>
        <v>0</v>
      </c>
      <c r="D75" s="201">
        <f t="shared" ref="D75:AE75" si="13">D67</f>
        <v>0</v>
      </c>
      <c r="E75" s="201">
        <f t="shared" si="13"/>
        <v>0</v>
      </c>
      <c r="F75" s="201">
        <f t="shared" si="13"/>
        <v>0</v>
      </c>
      <c r="G75" s="201">
        <f t="shared" si="13"/>
        <v>0</v>
      </c>
      <c r="H75" s="201">
        <f t="shared" si="13"/>
        <v>0</v>
      </c>
      <c r="I75" s="201">
        <f t="shared" si="13"/>
        <v>0</v>
      </c>
      <c r="J75" s="201">
        <f t="shared" si="13"/>
        <v>0</v>
      </c>
      <c r="K75" s="201">
        <f t="shared" si="13"/>
        <v>1189097.8712940244</v>
      </c>
      <c r="L75" s="201">
        <f t="shared" si="13"/>
        <v>1401047.4565126183</v>
      </c>
      <c r="M75" s="201">
        <f t="shared" si="13"/>
        <v>1650775.787920916</v>
      </c>
      <c r="N75" s="201">
        <f t="shared" si="13"/>
        <v>1945016.7011251259</v>
      </c>
      <c r="O75" s="201">
        <f t="shared" si="13"/>
        <v>2291704.2976625632</v>
      </c>
      <c r="P75" s="201">
        <f t="shared" si="13"/>
        <v>2700186.8852267498</v>
      </c>
      <c r="Q75" s="201">
        <f t="shared" si="13"/>
        <v>3181479.0514583592</v>
      </c>
      <c r="R75" s="201">
        <f t="shared" si="13"/>
        <v>3748558.6683820947</v>
      </c>
      <c r="S75" s="201">
        <f t="shared" si="13"/>
        <v>4416716.8361084713</v>
      </c>
      <c r="T75" s="201">
        <f t="shared" si="13"/>
        <v>5203970.2019079123</v>
      </c>
      <c r="U75" s="201">
        <f t="shared" si="13"/>
        <v>6131546.7726942953</v>
      </c>
      <c r="V75" s="201">
        <f t="shared" si="13"/>
        <v>6577009.1289017266</v>
      </c>
      <c r="W75" s="201">
        <f t="shared" si="13"/>
        <v>7054834.7236449178</v>
      </c>
      <c r="X75" s="201">
        <f t="shared" si="13"/>
        <v>7567374.7751445062</v>
      </c>
      <c r="Y75" s="201">
        <f t="shared" si="13"/>
        <v>8117151.3197274469</v>
      </c>
      <c r="Z75" s="201">
        <f t="shared" si="13"/>
        <v>8706869.6219151951</v>
      </c>
      <c r="AA75" s="201">
        <f t="shared" si="13"/>
        <v>9339431.4861158878</v>
      </c>
      <c r="AB75" s="201">
        <f t="shared" si="13"/>
        <v>10017949.535422869</v>
      </c>
      <c r="AC75" s="201">
        <f t="shared" si="13"/>
        <v>10745762.527780697</v>
      </c>
      <c r="AD75" s="201">
        <f t="shared" si="13"/>
        <v>11526451.7848843</v>
      </c>
      <c r="AE75" s="201">
        <f t="shared" si="13"/>
        <v>12363858.81465238</v>
      </c>
    </row>
    <row r="76" spans="1:31">
      <c r="B76" t="s">
        <v>1518</v>
      </c>
      <c r="C76" s="201">
        <f>C68</f>
        <v>0</v>
      </c>
      <c r="D76" s="201">
        <f t="shared" ref="D76:AE76" si="14">D68</f>
        <v>0</v>
      </c>
      <c r="E76" s="201">
        <f t="shared" si="14"/>
        <v>0</v>
      </c>
      <c r="F76" s="201">
        <f t="shared" si="14"/>
        <v>0</v>
      </c>
      <c r="G76" s="201">
        <f t="shared" si="14"/>
        <v>0</v>
      </c>
      <c r="H76" s="201">
        <f t="shared" si="14"/>
        <v>0</v>
      </c>
      <c r="I76" s="201">
        <f t="shared" si="14"/>
        <v>0</v>
      </c>
      <c r="J76" s="201">
        <f t="shared" si="14"/>
        <v>0</v>
      </c>
      <c r="K76" s="201">
        <f t="shared" si="14"/>
        <v>1434520.2025538115</v>
      </c>
      <c r="L76" s="201">
        <f t="shared" si="14"/>
        <v>1658014.5166690038</v>
      </c>
      <c r="M76" s="201">
        <f t="shared" si="14"/>
        <v>1916328.6321037572</v>
      </c>
      <c r="N76" s="201">
        <f t="shared" si="14"/>
        <v>2214887.3784280485</v>
      </c>
      <c r="O76" s="201">
        <f t="shared" si="14"/>
        <v>2559960.7587840175</v>
      </c>
      <c r="P76" s="201">
        <f t="shared" si="14"/>
        <v>2958795.6256110528</v>
      </c>
      <c r="Q76" s="201">
        <f t="shared" si="14"/>
        <v>3419767.8710877895</v>
      </c>
      <c r="R76" s="201">
        <f t="shared" si="14"/>
        <v>3952558.3284276659</v>
      </c>
      <c r="S76" s="201">
        <f t="shared" si="14"/>
        <v>4568356.0781140076</v>
      </c>
      <c r="T76" s="201">
        <f t="shared" si="14"/>
        <v>5280093.4286890766</v>
      </c>
      <c r="U76" s="201">
        <f t="shared" si="14"/>
        <v>6102717.5069057345</v>
      </c>
      <c r="V76" s="201">
        <f t="shared" si="14"/>
        <v>6725755.6540249679</v>
      </c>
      <c r="W76" s="201">
        <f t="shared" si="14"/>
        <v>7412400.9617782161</v>
      </c>
      <c r="X76" s="201">
        <f t="shared" si="14"/>
        <v>8169147.2073164098</v>
      </c>
      <c r="Y76" s="201">
        <f t="shared" si="14"/>
        <v>9003151.1299674697</v>
      </c>
      <c r="Z76" s="201">
        <f t="shared" si="14"/>
        <v>9922300.1143177971</v>
      </c>
      <c r="AA76" s="201">
        <f t="shared" si="14"/>
        <v>10935286.783189509</v>
      </c>
      <c r="AB76" s="201">
        <f t="shared" si="14"/>
        <v>12051691.205957931</v>
      </c>
      <c r="AC76" s="201">
        <f t="shared" si="14"/>
        <v>13282071.49967405</v>
      </c>
      <c r="AD76" s="201">
        <f t="shared" si="14"/>
        <v>14638063.679829525</v>
      </c>
      <c r="AE76" s="201">
        <f t="shared" si="14"/>
        <v>16132491.705077967</v>
      </c>
    </row>
    <row r="77" spans="1:31">
      <c r="B77" t="s">
        <v>1519</v>
      </c>
      <c r="C77" s="201">
        <f>C71</f>
        <v>1261423.9871909069</v>
      </c>
      <c r="D77" s="201">
        <f t="shared" ref="D77:AE77" si="15">D71</f>
        <v>1310748.8255017728</v>
      </c>
      <c r="E77" s="201">
        <f t="shared" si="15"/>
        <v>1362002.3885706093</v>
      </c>
      <c r="F77" s="201">
        <f t="shared" si="15"/>
        <v>1415260.0943677414</v>
      </c>
      <c r="G77" s="201">
        <f t="shared" si="15"/>
        <v>1470600.309895088</v>
      </c>
      <c r="H77" s="201">
        <f t="shared" si="15"/>
        <v>1528104.4665006867</v>
      </c>
      <c r="I77" s="201">
        <f t="shared" si="15"/>
        <v>1587857.1797023038</v>
      </c>
      <c r="J77" s="201">
        <f t="shared" si="15"/>
        <v>1649946.3736964485</v>
      </c>
      <c r="K77" s="201">
        <f t="shared" si="15"/>
        <v>1714463.4107360013</v>
      </c>
      <c r="L77" s="201">
        <f t="shared" si="15"/>
        <v>2231972.3983272114</v>
      </c>
      <c r="M77" s="201">
        <f t="shared" si="15"/>
        <v>2905690.9326259298</v>
      </c>
      <c r="N77" s="201">
        <f t="shared" si="15"/>
        <v>3782770.7019460998</v>
      </c>
      <c r="O77" s="201">
        <f t="shared" si="15"/>
        <v>4924596.0824092682</v>
      </c>
      <c r="P77" s="201">
        <f t="shared" si="15"/>
        <v>6411080.2598751523</v>
      </c>
      <c r="Q77" s="201">
        <f t="shared" si="15"/>
        <v>8346258.1317841765</v>
      </c>
      <c r="R77" s="201">
        <f t="shared" si="15"/>
        <v>10865567.420572275</v>
      </c>
      <c r="S77" s="201">
        <f t="shared" si="15"/>
        <v>14145327.583555564</v>
      </c>
      <c r="T77" s="201">
        <f t="shared" si="15"/>
        <v>18415079.921850912</v>
      </c>
      <c r="U77" s="201">
        <f t="shared" si="15"/>
        <v>23973652.538269207</v>
      </c>
      <c r="V77" s="201">
        <f t="shared" si="15"/>
        <v>24759050.300940819</v>
      </c>
      <c r="W77" s="201">
        <f t="shared" si="15"/>
        <v>25570178.379200552</v>
      </c>
      <c r="X77" s="201">
        <f t="shared" si="15"/>
        <v>26407879.720624436</v>
      </c>
      <c r="Y77" s="201">
        <f t="shared" si="15"/>
        <v>27273024.888486158</v>
      </c>
      <c r="Z77" s="201">
        <f t="shared" si="15"/>
        <v>28166512.966471404</v>
      </c>
      <c r="AA77" s="201">
        <f t="shared" si="15"/>
        <v>29089272.49303142</v>
      </c>
      <c r="AB77" s="201">
        <f t="shared" si="15"/>
        <v>30042262.42634682</v>
      </c>
      <c r="AC77" s="201">
        <f t="shared" si="15"/>
        <v>31026473.140904449</v>
      </c>
      <c r="AD77" s="201">
        <f t="shared" si="15"/>
        <v>32042927.456722964</v>
      </c>
      <c r="AE77" s="201">
        <f t="shared" si="15"/>
        <v>33092681.70229679</v>
      </c>
    </row>
    <row r="78" spans="1:31">
      <c r="B78" t="s">
        <v>1520</v>
      </c>
      <c r="C78" s="201">
        <f>C72</f>
        <v>1210889.4269133986</v>
      </c>
      <c r="D78" s="201">
        <f t="shared" ref="D78:AE78" si="16">D72</f>
        <v>1258601.3515604252</v>
      </c>
      <c r="E78" s="201">
        <f t="shared" si="16"/>
        <v>1308193.2395657301</v>
      </c>
      <c r="F78" s="201">
        <f t="shared" si="16"/>
        <v>1359739.1659588704</v>
      </c>
      <c r="G78" s="201">
        <f t="shared" si="16"/>
        <v>1413316.1245018244</v>
      </c>
      <c r="H78" s="201">
        <f t="shared" si="16"/>
        <v>1469004.1426939936</v>
      </c>
      <c r="I78" s="201">
        <f t="shared" si="16"/>
        <v>1526886.401308676</v>
      </c>
      <c r="J78" s="201">
        <f t="shared" si="16"/>
        <v>1587049.3586395599</v>
      </c>
      <c r="K78" s="201">
        <f t="shared" si="16"/>
        <v>1649582.8796428279</v>
      </c>
      <c r="L78" s="201">
        <f t="shared" si="16"/>
        <v>2146003.9528381899</v>
      </c>
      <c r="M78" s="201">
        <f t="shared" si="16"/>
        <v>2791816.6600966994</v>
      </c>
      <c r="N78" s="201">
        <f t="shared" si="16"/>
        <v>3631978.5214212886</v>
      </c>
      <c r="O78" s="201">
        <f t="shared" si="16"/>
        <v>4724976.4530055737</v>
      </c>
      <c r="P78" s="201">
        <f t="shared" si="16"/>
        <v>6146898.2676474135</v>
      </c>
      <c r="Q78" s="201">
        <f t="shared" si="16"/>
        <v>7996729.4416402886</v>
      </c>
      <c r="R78" s="201">
        <f t="shared" si="16"/>
        <v>10403243.876569171</v>
      </c>
      <c r="S78" s="201">
        <f t="shared" si="16"/>
        <v>13533968.348587062</v>
      </c>
      <c r="T78" s="201">
        <f t="shared" si="16"/>
        <v>17606844.695153151</v>
      </c>
      <c r="U78" s="201">
        <f t="shared" si="16"/>
        <v>22905401.589150805</v>
      </c>
      <c r="V78" s="201">
        <f t="shared" si="16"/>
        <v>23602028.320453245</v>
      </c>
      <c r="W78" s="201">
        <f t="shared" si="16"/>
        <v>24319841.705081817</v>
      </c>
      <c r="X78" s="201">
        <f t="shared" si="16"/>
        <v>25059486.097120266</v>
      </c>
      <c r="Y78" s="201">
        <f t="shared" si="16"/>
        <v>25821625.447526786</v>
      </c>
      <c r="Z78" s="201">
        <f t="shared" si="16"/>
        <v>26606943.900137834</v>
      </c>
      <c r="AA78" s="201">
        <f t="shared" si="16"/>
        <v>27416146.40579832</v>
      </c>
      <c r="AB78" s="201">
        <f t="shared" si="16"/>
        <v>28249959.355169471</v>
      </c>
      <c r="AC78" s="201">
        <f t="shared" si="16"/>
        <v>29109131.230782423</v>
      </c>
      <c r="AD78" s="201">
        <f t="shared" si="16"/>
        <v>29994433.278922834</v>
      </c>
      <c r="AE78" s="201">
        <f t="shared" si="16"/>
        <v>30906660.20194966</v>
      </c>
    </row>
    <row r="80" spans="1:3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c r="AA80" s="201"/>
      <c r="AB80" s="201"/>
      <c r="AC80" s="201"/>
      <c r="AD80" s="201"/>
      <c r="AE80" s="201"/>
    </row>
    <row r="82" spans="2:6">
      <c r="B82" s="761" t="str">
        <f>'Output matrix'!C7</f>
        <v>Terminal improvement</v>
      </c>
      <c r="C82" s="337" t="str">
        <f>'Output matrix'!G7</f>
        <v>n/a</v>
      </c>
      <c r="D82" s="337" t="str">
        <f>'Output matrix'!I7</f>
        <v>n/a</v>
      </c>
      <c r="E82" s="337" t="str">
        <f>'Output matrix'!M7</f>
        <v>n/a</v>
      </c>
      <c r="F82" s="769" t="str">
        <f>'Output matrix'!O7</f>
        <v>n/a</v>
      </c>
    </row>
    <row r="83" spans="2:6">
      <c r="B83" s="731" t="str">
        <f>'Output matrix'!C8</f>
        <v>Site preparation / decontamination</v>
      </c>
      <c r="C83" s="222" t="str">
        <f>'Output matrix'!G8</f>
        <v>n/a</v>
      </c>
      <c r="D83" s="222" t="str">
        <f>'Output matrix'!I8</f>
        <v>n/a</v>
      </c>
      <c r="E83" s="222">
        <f>'Output matrix'!M8</f>
        <v>118.00259607607143</v>
      </c>
      <c r="F83" s="770">
        <f>'Output matrix'!O8</f>
        <v>100.13176192254532</v>
      </c>
    </row>
    <row r="84" spans="2:6">
      <c r="B84" s="731" t="str">
        <f>'Output matrix'!C9</f>
        <v>Rail infrastructure</v>
      </c>
      <c r="C84" s="222" t="str">
        <f>'Output matrix'!G9</f>
        <v>n/a</v>
      </c>
      <c r="D84" s="222" t="str">
        <f>'Output matrix'!I9</f>
        <v>n/a</v>
      </c>
      <c r="E84" s="222">
        <f>'Output matrix'!M9</f>
        <v>0</v>
      </c>
      <c r="F84" s="770">
        <f>'Output matrix'!O9</f>
        <v>1564.6141162835142</v>
      </c>
    </row>
    <row r="85" spans="2:6">
      <c r="B85" s="731" t="str">
        <f>'Output matrix'!C10</f>
        <v>Road infrastructure</v>
      </c>
      <c r="C85" s="222" t="str">
        <f>'Output matrix'!G10</f>
        <v>n/a</v>
      </c>
      <c r="D85" s="222" t="str">
        <f>'Output matrix'!I10</f>
        <v>n/a</v>
      </c>
      <c r="E85" s="222">
        <f>'Output matrix'!M10</f>
        <v>0</v>
      </c>
      <c r="F85" s="770">
        <f>'Output matrix'!O10</f>
        <v>0</v>
      </c>
    </row>
    <row r="86" spans="2:6">
      <c r="B86" s="731" t="str">
        <f>'Output matrix'!C11</f>
        <v>Internal engineering services</v>
      </c>
      <c r="C86" s="222" t="str">
        <f>'Output matrix'!G11</f>
        <v>n/a</v>
      </c>
      <c r="D86" s="222" t="str">
        <f>'Output matrix'!I11</f>
        <v>n/a</v>
      </c>
      <c r="E86" s="222" t="str">
        <f>'Output matrix'!M11</f>
        <v>n/a</v>
      </c>
      <c r="F86" s="770" t="str">
        <f>'Output matrix'!O11</f>
        <v>n/a</v>
      </c>
    </row>
    <row r="87" spans="2:6">
      <c r="B87" s="735" t="str">
        <f>'Output matrix'!C12</f>
        <v>External engineering services</v>
      </c>
      <c r="C87" s="202" t="str">
        <f>'Output matrix'!G12</f>
        <v>n/a</v>
      </c>
      <c r="D87" s="202" t="str">
        <f>'Output matrix'!I12</f>
        <v>n/a</v>
      </c>
      <c r="E87" s="202">
        <f>'Output matrix'!M12</f>
        <v>0</v>
      </c>
      <c r="F87" s="771">
        <f>'Output matrix'!O12</f>
        <v>60.131149571002766</v>
      </c>
    </row>
    <row r="88" spans="2:6">
      <c r="B88" s="772" t="str">
        <f>'Output matrix'!C16</f>
        <v>Value of freight travel time (to carrier)</v>
      </c>
      <c r="C88" s="773" t="str">
        <f>'Output matrix'!G16</f>
        <v>n/a</v>
      </c>
      <c r="D88" s="773" t="str">
        <f>'Output matrix'!I16</f>
        <v>n/a</v>
      </c>
      <c r="E88" s="773">
        <f>'Output matrix'!M16</f>
        <v>145.11902616889762</v>
      </c>
      <c r="F88" s="774">
        <f>'Output matrix'!O16</f>
        <v>163.02557547708528</v>
      </c>
    </row>
    <row r="89" spans="2:6">
      <c r="B89" s="761" t="str">
        <f>'Output matrix'!C20</f>
        <v>Noise</v>
      </c>
      <c r="C89" s="337">
        <f>'Output matrix'!G20</f>
        <v>0.49419384325862992</v>
      </c>
      <c r="D89" s="337">
        <f>'Output matrix'!I20</f>
        <v>0.45334310983730103</v>
      </c>
      <c r="E89" s="337" t="str">
        <f>'Output matrix'!M20</f>
        <v>n/a</v>
      </c>
      <c r="F89" s="769" t="str">
        <f>'Output matrix'!O20</f>
        <v>n/a</v>
      </c>
    </row>
    <row r="90" spans="2:6">
      <c r="B90" s="731" t="str">
        <f>'Output matrix'!C21</f>
        <v>Accidents</v>
      </c>
      <c r="C90" s="222">
        <f>'Output matrix'!G21</f>
        <v>5.9165218218058335</v>
      </c>
      <c r="D90" s="222">
        <f>'Output matrix'!I21</f>
        <v>5.4274541026890288</v>
      </c>
      <c r="E90" s="222" t="str">
        <f>'Output matrix'!M21</f>
        <v>n/a</v>
      </c>
      <c r="F90" s="770" t="str">
        <f>'Output matrix'!O21</f>
        <v>n/a</v>
      </c>
    </row>
    <row r="91" spans="2:6">
      <c r="B91" s="731" t="str">
        <f>'Output matrix'!C22</f>
        <v xml:space="preserve">Air pollution </v>
      </c>
      <c r="C91" s="222">
        <f>'Output matrix'!G22</f>
        <v>17.026801520587032</v>
      </c>
      <c r="D91" s="222">
        <f>'Output matrix'!I22</f>
        <v>15.619343011292393</v>
      </c>
      <c r="E91" s="222" t="str">
        <f>'Output matrix'!M22</f>
        <v>n/a</v>
      </c>
      <c r="F91" s="770" t="str">
        <f>'Output matrix'!O22</f>
        <v>n/a</v>
      </c>
    </row>
    <row r="92" spans="2:6">
      <c r="B92" s="735" t="str">
        <f>'Output matrix'!C23</f>
        <v>Climate change</v>
      </c>
      <c r="C92" s="202">
        <f>'Output matrix'!G23</f>
        <v>55.555296778211883</v>
      </c>
      <c r="D92" s="202">
        <f>'Output matrix'!I23</f>
        <v>50.96302058985426</v>
      </c>
      <c r="E92" s="202" t="str">
        <f>'Output matrix'!M23</f>
        <v>n/a</v>
      </c>
      <c r="F92" s="771" t="str">
        <f>'Output matrix'!O23</f>
        <v>n/a</v>
      </c>
    </row>
    <row r="93" spans="2:6">
      <c r="B93" s="761" t="str">
        <f>'Output matrix'!C27</f>
        <v>Variable costs</v>
      </c>
      <c r="C93" s="337">
        <f>'Output matrix'!G27</f>
        <v>422.16130803568626</v>
      </c>
      <c r="D93" s="337">
        <f>'Output matrix'!I27</f>
        <v>371.44769039496867</v>
      </c>
      <c r="E93" s="337" t="str">
        <f>'Output matrix'!M27</f>
        <v>n/a</v>
      </c>
      <c r="F93" s="769" t="str">
        <f>'Output matrix'!O27</f>
        <v>n/a</v>
      </c>
    </row>
    <row r="94" spans="2:6">
      <c r="B94" s="735" t="str">
        <f>'Output matrix'!C28</f>
        <v>Standing costs</v>
      </c>
      <c r="C94" s="202">
        <f>'Output matrix'!G28</f>
        <v>216.32242561423337</v>
      </c>
      <c r="D94" s="202">
        <f>'Output matrix'!I28</f>
        <v>205.66454939816239</v>
      </c>
      <c r="E94" s="202" t="str">
        <f>'Output matrix'!M28</f>
        <v>n/a</v>
      </c>
      <c r="F94" s="771" t="str">
        <f>'Output matrix'!O28</f>
        <v>n/a</v>
      </c>
    </row>
    <row r="95" spans="2:6">
      <c r="B95" s="761" t="str">
        <f>'Output matrix'!C32</f>
        <v>Noise</v>
      </c>
      <c r="C95" s="337">
        <f>'Output matrix'!G32</f>
        <v>15.813942163843974</v>
      </c>
      <c r="D95" s="337">
        <f>'Output matrix'!I32</f>
        <v>11.352450049303304</v>
      </c>
      <c r="E95" s="337" t="str">
        <f>'Output matrix'!M32</f>
        <v>n/a</v>
      </c>
      <c r="F95" s="769" t="str">
        <f>'Output matrix'!O32</f>
        <v>n/a</v>
      </c>
    </row>
    <row r="96" spans="2:6">
      <c r="B96" s="731" t="str">
        <f>'Output matrix'!C33</f>
        <v>Accidents</v>
      </c>
      <c r="C96" s="222">
        <f>'Output matrix'!G33</f>
        <v>226.30784287200834</v>
      </c>
      <c r="D96" s="222">
        <f>'Output matrix'!I33</f>
        <v>199.12181422834018</v>
      </c>
      <c r="E96" s="222" t="str">
        <f>'Output matrix'!M33</f>
        <v>n/a</v>
      </c>
      <c r="F96" s="770" t="str">
        <f>'Output matrix'!O33</f>
        <v>n/a</v>
      </c>
    </row>
    <row r="97" spans="2:6">
      <c r="B97" s="731" t="str">
        <f>'Output matrix'!C34</f>
        <v xml:space="preserve">Air pollution </v>
      </c>
      <c r="C97" s="222">
        <f>'Output matrix'!G34</f>
        <v>241.55481175868499</v>
      </c>
      <c r="D97" s="222">
        <f>'Output matrix'!I34</f>
        <v>196.47907170522379</v>
      </c>
      <c r="E97" s="222" t="str">
        <f>'Output matrix'!M34</f>
        <v>n/a</v>
      </c>
      <c r="F97" s="770" t="str">
        <f>'Output matrix'!O34</f>
        <v>n/a</v>
      </c>
    </row>
    <row r="98" spans="2:6">
      <c r="B98" s="731" t="str">
        <f>'Output matrix'!C35</f>
        <v>Climate change</v>
      </c>
      <c r="C98" s="222">
        <f>'Output matrix'!G35</f>
        <v>41.227832787123589</v>
      </c>
      <c r="D98" s="222">
        <f>'Output matrix'!I35</f>
        <v>36.275193811633017</v>
      </c>
      <c r="E98" s="222" t="str">
        <f>'Output matrix'!M35</f>
        <v>n/a</v>
      </c>
      <c r="F98" s="770" t="str">
        <f>'Output matrix'!O35</f>
        <v>n/a</v>
      </c>
    </row>
    <row r="99" spans="2:6">
      <c r="B99" s="735" t="str">
        <f>'Output matrix'!C36</f>
        <v>Road surface deterioration</v>
      </c>
      <c r="C99" s="202">
        <f>'Output matrix'!G36</f>
        <v>0</v>
      </c>
      <c r="D99" s="202">
        <f>'Output matrix'!I36</f>
        <v>0</v>
      </c>
      <c r="E99" s="202">
        <f>'Output matrix'!M36</f>
        <v>0</v>
      </c>
      <c r="F99" s="771">
        <f>'Output matrix'!O36</f>
        <v>0</v>
      </c>
    </row>
    <row r="100" spans="2:6">
      <c r="B100" s="761" t="str">
        <f>'Output matrix'!C40</f>
        <v>Direct vehicle operating costs</v>
      </c>
      <c r="C100" s="337">
        <f>'Output matrix'!G40</f>
        <v>0</v>
      </c>
      <c r="D100" s="337">
        <f>'Output matrix'!I40</f>
        <v>1070.0364149059169</v>
      </c>
      <c r="E100" s="337" t="str">
        <f>'Output matrix'!M40</f>
        <v>n/a</v>
      </c>
      <c r="F100" s="769" t="str">
        <f>'Output matrix'!O40</f>
        <v>n/a</v>
      </c>
    </row>
    <row r="101" spans="2:6">
      <c r="B101" s="735" t="str">
        <f>'Output matrix'!C41</f>
        <v>Generalised commuter costs</v>
      </c>
      <c r="C101" s="202">
        <f>'Output matrix'!G41</f>
        <v>0</v>
      </c>
      <c r="D101" s="202">
        <f>'Output matrix'!I41</f>
        <v>619.00264008151134</v>
      </c>
      <c r="E101" s="202" t="str">
        <f>'Output matrix'!M41</f>
        <v>n/a</v>
      </c>
      <c r="F101" s="771" t="str">
        <f>'Output matrix'!O41</f>
        <v>n/a</v>
      </c>
    </row>
    <row r="102" spans="2:6">
      <c r="B102" s="761" t="str">
        <f>'Output matrix'!C45</f>
        <v>Residual land value (Belcon site redevelopment)</v>
      </c>
      <c r="C102" s="337">
        <f>'Output matrix'!G45</f>
        <v>0</v>
      </c>
      <c r="D102" s="337">
        <f>'Output matrix'!I45</f>
        <v>512.5404100859015</v>
      </c>
      <c r="E102" s="337">
        <f>'Output matrix'!M45</f>
        <v>0</v>
      </c>
      <c r="F102" s="769">
        <f>'Output matrix'!O45</f>
        <v>-512.5404100859015</v>
      </c>
    </row>
    <row r="103" spans="2:6">
      <c r="B103" s="735" t="str">
        <f>'Output matrix'!C46</f>
        <v>Residual land value (Kraaicon site intensification)</v>
      </c>
      <c r="C103" s="202">
        <f>'Output matrix'!G46</f>
        <v>0</v>
      </c>
      <c r="D103" s="202">
        <f>'Output matrix'!I46</f>
        <v>-164.17717632438283</v>
      </c>
      <c r="E103" s="202">
        <f>'Output matrix'!M46</f>
        <v>0</v>
      </c>
      <c r="F103" s="771">
        <f>'Output matrix'!O46</f>
        <v>164.17717632438283</v>
      </c>
    </row>
    <row r="104" spans="2:6">
      <c r="B104" s="761" t="str">
        <f>'Output matrix'!C50</f>
        <v>Cost of rail-based freight travel time to shipper</v>
      </c>
      <c r="C104" s="337">
        <f>'Output matrix'!G50</f>
        <v>24.186504361482932</v>
      </c>
      <c r="D104" s="337">
        <f>'Output matrix'!I50</f>
        <v>27.170929246180876</v>
      </c>
      <c r="E104" s="337" t="str">
        <f>'Output matrix'!M50</f>
        <v>n/a</v>
      </c>
      <c r="F104" s="769" t="str">
        <f>'Output matrix'!O50</f>
        <v>n/a</v>
      </c>
    </row>
    <row r="105" spans="2:6">
      <c r="B105" s="731" t="str">
        <f>'Output matrix'!C51</f>
        <v>Cost of road-based freight travel time to shipper</v>
      </c>
      <c r="C105" s="222">
        <f>'Output matrix'!G51</f>
        <v>80.412747334232535</v>
      </c>
      <c r="D105" s="222">
        <f>'Output matrix'!I51</f>
        <v>76.450933829003205</v>
      </c>
      <c r="E105" s="222" t="str">
        <f>'Output matrix'!M51</f>
        <v>n/a</v>
      </c>
      <c r="F105" s="770" t="str">
        <f>'Output matrix'!O51</f>
        <v>n/a</v>
      </c>
    </row>
    <row r="106" spans="2:6">
      <c r="B106" s="731" t="str">
        <f>'Output matrix'!C52</f>
        <v>Private vehicle commuter benefits to future Belcon residents</v>
      </c>
      <c r="C106" s="222">
        <f>'Output matrix'!G52</f>
        <v>0</v>
      </c>
      <c r="D106" s="222">
        <f>'Output matrix'!I52</f>
        <v>-309.89194563855932</v>
      </c>
      <c r="E106" s="222" t="str">
        <f>'Output matrix'!M52</f>
        <v>n/a</v>
      </c>
      <c r="F106" s="770" t="str">
        <f>'Output matrix'!O52</f>
        <v>n/a</v>
      </c>
    </row>
    <row r="107" spans="2:6">
      <c r="B107" s="731" t="str">
        <f>'Output matrix'!C53</f>
        <v>Indirect economic benefits (productivity of rail infrastructure)</v>
      </c>
      <c r="C107" s="222">
        <f>'Output matrix'!G53</f>
        <v>0</v>
      </c>
      <c r="D107" s="222">
        <f>'Output matrix'!I53</f>
        <v>-1175.6438056878173</v>
      </c>
      <c r="E107" s="222" t="str">
        <f>'Output matrix'!M53</f>
        <v>n/a</v>
      </c>
      <c r="F107" s="770" t="str">
        <f>'Output matrix'!O53</f>
        <v>n/a</v>
      </c>
    </row>
    <row r="108" spans="2:6">
      <c r="B108" s="735" t="str">
        <f>'Output matrix'!C54</f>
        <v>Indirect economic benefits (building construction on GDP)</v>
      </c>
      <c r="C108" s="202">
        <f>'Output matrix'!G54</f>
        <v>-519.29494696304403</v>
      </c>
      <c r="D108" s="202">
        <f>'Output matrix'!I54</f>
        <v>-3798.1845644610239</v>
      </c>
      <c r="E108" s="202" t="str">
        <f>'Output matrix'!M54</f>
        <v>n/a</v>
      </c>
      <c r="F108" s="771" t="str">
        <f>'Output matrix'!O54</f>
        <v>n/a</v>
      </c>
    </row>
    <row r="109" spans="2:6">
      <c r="C109" s="201"/>
      <c r="D109" s="201"/>
      <c r="E109" s="201"/>
      <c r="F109" s="201"/>
    </row>
    <row r="110" spans="2:6">
      <c r="C110" s="201">
        <f>SUM(C82:C108)</f>
        <v>827.68528192811539</v>
      </c>
      <c r="D110" s="201">
        <f>SUM(D82:D108)</f>
        <v>-2049.892233561965</v>
      </c>
      <c r="E110" s="201">
        <f>SUM(E82:E108)</f>
        <v>263.12162224496905</v>
      </c>
      <c r="F110" s="201">
        <f>SUM(F82:F108)</f>
        <v>1539.5393694926288</v>
      </c>
    </row>
    <row r="111" spans="2:6">
      <c r="C111" s="201"/>
      <c r="D111" s="201"/>
      <c r="E111" s="201"/>
      <c r="F111" s="201"/>
    </row>
    <row r="112" spans="2:6">
      <c r="B112" s="239" t="s">
        <v>1505</v>
      </c>
      <c r="C112" s="201"/>
      <c r="D112" s="201"/>
      <c r="E112" s="239" t="s">
        <v>170</v>
      </c>
      <c r="F112" s="201"/>
    </row>
    <row r="113" spans="2:31">
      <c r="B113" t="s">
        <v>1459</v>
      </c>
      <c r="C113" s="201">
        <f>ABS(SUMIF(C$82:C$108,"&lt;"&amp;0,C$82:C$108))</f>
        <v>519.29494696304403</v>
      </c>
      <c r="D113" s="201">
        <f>ABS(SUMIF(D$82:D$108,"&lt;"&amp;0,D$82:D$108))</f>
        <v>5447.8974921117833</v>
      </c>
      <c r="E113" s="201">
        <f>ABS(SUMIF(E$82:E$108,"&lt;"&amp;0,E$82:E$108))</f>
        <v>0</v>
      </c>
      <c r="F113" s="201">
        <f>ABS(SUMIF(F$82:F$108,"&lt;"&amp;0,F$82:F$108))</f>
        <v>512.5404100859015</v>
      </c>
    </row>
    <row r="114" spans="2:31">
      <c r="B114" t="s">
        <v>1460</v>
      </c>
      <c r="C114" s="201">
        <f>ABS(SUMIF(C$82:C$108,"&gt;"&amp;0,C$82:C$108))</f>
        <v>1346.9802288911594</v>
      </c>
      <c r="D114" s="201">
        <f>ABS(SUMIF(D$82:D$108,"&gt;"&amp;0,D$82:D$108))</f>
        <v>3398.0052585498183</v>
      </c>
      <c r="E114" s="201">
        <f>ABS(SUMIF(E$82:E$108,"&gt;"&amp;0,E$82:E$108))</f>
        <v>263.12162224496905</v>
      </c>
      <c r="F114" s="201">
        <f>ABS(SUMIF(F$82:F$108,"&gt;"&amp;0,F$82:F$108))</f>
        <v>2052.0797795785306</v>
      </c>
    </row>
    <row r="116" spans="2:31">
      <c r="B116" s="239" t="s">
        <v>1504</v>
      </c>
    </row>
    <row r="117" spans="2:31">
      <c r="B117" t="s">
        <v>1459</v>
      </c>
      <c r="C117" s="201">
        <f>SUM(C113,E113)</f>
        <v>519.29494696304403</v>
      </c>
      <c r="D117" s="201">
        <f>SUM(D113,F113)</f>
        <v>5960.4379021976847</v>
      </c>
    </row>
    <row r="118" spans="2:31">
      <c r="B118" t="s">
        <v>1460</v>
      </c>
      <c r="C118" s="201">
        <f>SUM(C114,E114)</f>
        <v>1610.1018511361285</v>
      </c>
      <c r="D118" s="201">
        <f>SUM(D114,F114)</f>
        <v>5450.085038128349</v>
      </c>
    </row>
    <row r="120" spans="2:31">
      <c r="C120">
        <f>C117/C118</f>
        <v>0.32252304200297416</v>
      </c>
      <c r="D120">
        <f>D117/D118</f>
        <v>1.0936412662369392</v>
      </c>
    </row>
    <row r="123" spans="2:31">
      <c r="C123">
        <f>C74</f>
        <v>2022</v>
      </c>
      <c r="D123">
        <f t="shared" ref="D123:H123" si="17">D74</f>
        <v>2023</v>
      </c>
      <c r="E123">
        <f t="shared" si="17"/>
        <v>2024</v>
      </c>
      <c r="F123">
        <f t="shared" si="17"/>
        <v>2025</v>
      </c>
      <c r="G123">
        <f t="shared" si="17"/>
        <v>2026</v>
      </c>
      <c r="H123">
        <f t="shared" si="17"/>
        <v>2027</v>
      </c>
      <c r="I123">
        <f t="shared" ref="I123:Y123" si="18">I74</f>
        <v>2028</v>
      </c>
      <c r="J123">
        <f t="shared" si="18"/>
        <v>2029</v>
      </c>
      <c r="K123">
        <f t="shared" si="18"/>
        <v>2030</v>
      </c>
      <c r="L123">
        <f t="shared" si="18"/>
        <v>2031</v>
      </c>
      <c r="M123">
        <f t="shared" si="18"/>
        <v>2032</v>
      </c>
      <c r="N123">
        <f t="shared" si="18"/>
        <v>2033</v>
      </c>
      <c r="O123">
        <f t="shared" si="18"/>
        <v>2034</v>
      </c>
      <c r="P123">
        <f t="shared" si="18"/>
        <v>2035</v>
      </c>
      <c r="Q123">
        <f t="shared" si="18"/>
        <v>2036</v>
      </c>
      <c r="R123">
        <f t="shared" si="18"/>
        <v>2037</v>
      </c>
      <c r="S123">
        <f t="shared" si="18"/>
        <v>2038</v>
      </c>
      <c r="T123">
        <f t="shared" si="18"/>
        <v>2039</v>
      </c>
      <c r="U123">
        <f t="shared" si="18"/>
        <v>2040</v>
      </c>
      <c r="V123">
        <f t="shared" si="18"/>
        <v>2041</v>
      </c>
      <c r="W123">
        <f t="shared" si="18"/>
        <v>2042</v>
      </c>
      <c r="X123">
        <f t="shared" si="18"/>
        <v>2043</v>
      </c>
      <c r="Y123">
        <f t="shared" si="18"/>
        <v>2044</v>
      </c>
      <c r="Z123">
        <f t="shared" ref="Z123:AC123" si="19">Z74</f>
        <v>2045</v>
      </c>
      <c r="AA123">
        <f t="shared" si="19"/>
        <v>2046</v>
      </c>
      <c r="AB123">
        <f t="shared" si="19"/>
        <v>2047</v>
      </c>
      <c r="AC123">
        <f t="shared" si="19"/>
        <v>2048</v>
      </c>
      <c r="AD123">
        <f t="shared" ref="AD123:AE123" si="20">AD74</f>
        <v>2049</v>
      </c>
      <c r="AE123">
        <f t="shared" si="20"/>
        <v>2050</v>
      </c>
    </row>
    <row r="124" spans="2:31">
      <c r="B124" t="s">
        <v>1533</v>
      </c>
      <c r="C124" s="201">
        <f>SUM('Commuter savings 2'!AT12:AT14)</f>
        <v>0</v>
      </c>
      <c r="D124" s="201">
        <f>SUM('Commuter savings 2'!AU12:AU14)</f>
        <v>0</v>
      </c>
      <c r="E124" s="201">
        <f>SUM('Commuter savings 2'!AV12:AV14)</f>
        <v>0</v>
      </c>
      <c r="F124" s="201">
        <f>SUM('Commuter savings 2'!AW12:AW14)</f>
        <v>0</v>
      </c>
      <c r="G124" s="201">
        <f>SUM('Commuter savings 2'!AX12:AX14)</f>
        <v>0</v>
      </c>
      <c r="H124" s="201">
        <f>SUM('Commuter savings 2'!AY12:AY14)</f>
        <v>0</v>
      </c>
      <c r="I124" s="201">
        <f>SUM('Commuter savings 2'!AZ12:AZ14)</f>
        <v>0</v>
      </c>
      <c r="J124" s="201">
        <f>SUM('Commuter savings 2'!BA12:BA14)</f>
        <v>5168898.7046900671</v>
      </c>
      <c r="K124" s="201">
        <f>SUM('Commuter savings 2'!BB12:BB14)</f>
        <v>10337797.409380134</v>
      </c>
      <c r="L124" s="201">
        <f>SUM('Commuter savings 2'!BC12:BC14)</f>
        <v>15506696.114070198</v>
      </c>
      <c r="M124" s="201">
        <f>SUM('Commuter savings 2'!BD12:BD14)</f>
        <v>20675594.818760268</v>
      </c>
      <c r="N124" s="201">
        <f>SUM('Commuter savings 2'!BE12:BE14)</f>
        <v>25844493.523450337</v>
      </c>
      <c r="O124" s="201">
        <f>SUM('Commuter savings 2'!BF12:BF14)</f>
        <v>31013392.22814041</v>
      </c>
      <c r="P124" s="201">
        <f>SUM('Commuter savings 2'!BG12:BG14)</f>
        <v>36182290.93283049</v>
      </c>
      <c r="Q124" s="201">
        <f>SUM('Commuter savings 2'!BH12:BH14)</f>
        <v>41351189.637520544</v>
      </c>
      <c r="R124" s="201">
        <f>SUM('Commuter savings 2'!BI12:BI14)</f>
        <v>46520088.342210628</v>
      </c>
      <c r="S124" s="201">
        <f>SUM('Commuter savings 2'!BJ12:BJ14)</f>
        <v>51688987.046900682</v>
      </c>
      <c r="T124" s="201">
        <f>SUM('Commuter savings 2'!BK12:BK14)</f>
        <v>56857885.751590744</v>
      </c>
      <c r="U124" s="201">
        <f>SUM('Commuter savings 2'!BL12:BL14)</f>
        <v>62026784.456280828</v>
      </c>
      <c r="V124" s="201">
        <f>SUM('Commuter savings 2'!BM12:BM14)</f>
        <v>67195683.160970896</v>
      </c>
      <c r="W124" s="201">
        <f>SUM('Commuter savings 2'!BN12:BN14)</f>
        <v>72364581.86566098</v>
      </c>
      <c r="X124" s="201">
        <f>SUM('Commuter savings 2'!BO12:BO14)</f>
        <v>77533480.570351049</v>
      </c>
      <c r="Y124" s="201">
        <f>SUM('Commuter savings 2'!BP12:BP14)</f>
        <v>82702379.275041103</v>
      </c>
      <c r="Z124" s="201">
        <f>SUM('Commuter savings 2'!BQ12:BQ14)</f>
        <v>87871277.979731157</v>
      </c>
      <c r="AA124" s="201">
        <f>SUM('Commuter savings 2'!BR12:BR14)</f>
        <v>93040176.684421256</v>
      </c>
      <c r="AB124" s="201">
        <f>SUM('Commuter savings 2'!BS12:BS14)</f>
        <v>98209075.389111325</v>
      </c>
      <c r="AC124" s="201">
        <f>SUM('Commuter savings 2'!BT12:BT14)</f>
        <v>103377974.09380136</v>
      </c>
      <c r="AD124" s="201">
        <f>SUM('Commuter savings 2'!BU12:BU14)</f>
        <v>103377974.09380136</v>
      </c>
      <c r="AE124" s="201">
        <f>SUM('Commuter savings 2'!BV12:BV14)</f>
        <v>103377974.09380136</v>
      </c>
    </row>
    <row r="125" spans="2:31">
      <c r="B125" t="s">
        <v>1532</v>
      </c>
      <c r="C125" s="201">
        <f>SUM('Commuter savings 2'!BZ12:BZ14)</f>
        <v>0</v>
      </c>
      <c r="D125" s="201">
        <f>SUM('Commuter savings 2'!CA12:CA14)</f>
        <v>0</v>
      </c>
      <c r="E125" s="201">
        <f>SUM('Commuter savings 2'!CB12:CB14)</f>
        <v>0</v>
      </c>
      <c r="F125" s="201">
        <f>SUM('Commuter savings 2'!CC12:CC14)</f>
        <v>0</v>
      </c>
      <c r="G125" s="201">
        <f>SUM('Commuter savings 2'!CD12:CD14)</f>
        <v>0</v>
      </c>
      <c r="H125" s="201">
        <f>SUM('Commuter savings 2'!CE12:CE14)</f>
        <v>0</v>
      </c>
      <c r="I125" s="201">
        <f>SUM('Commuter savings 2'!CF12:CF14)</f>
        <v>0</v>
      </c>
      <c r="J125" s="201">
        <f>SUM('Commuter savings 2'!CG12:CG14)</f>
        <v>966743.34974471503</v>
      </c>
      <c r="K125" s="201">
        <f>SUM('Commuter savings 2'!CH12:CH14)</f>
        <v>1933486.6994894301</v>
      </c>
      <c r="L125" s="201">
        <f>SUM('Commuter savings 2'!CI12:CI14)</f>
        <v>2900230.0492341449</v>
      </c>
      <c r="M125" s="201">
        <f>SUM('Commuter savings 2'!CJ12:CJ14)</f>
        <v>3866973.3989788601</v>
      </c>
      <c r="N125" s="201">
        <f>SUM('Commuter savings 2'!CK12:CK14)</f>
        <v>4833716.7487235758</v>
      </c>
      <c r="O125" s="201">
        <f>SUM('Commuter savings 2'!CL12:CL14)</f>
        <v>5800460.0984682906</v>
      </c>
      <c r="P125" s="201">
        <f>SUM('Commuter savings 2'!CM12:CM14)</f>
        <v>6767203.4482130064</v>
      </c>
      <c r="Q125" s="201">
        <f>SUM('Commuter savings 2'!CN12:CN14)</f>
        <v>7733946.7979577212</v>
      </c>
      <c r="R125" s="201">
        <f>SUM('Commuter savings 2'!CO12:CO14)</f>
        <v>8700690.1477024388</v>
      </c>
      <c r="S125" s="201">
        <f>SUM('Commuter savings 2'!CP12:CP14)</f>
        <v>9667433.4974471536</v>
      </c>
      <c r="T125" s="201">
        <f>SUM('Commuter savings 2'!CQ12:CQ14)</f>
        <v>10634176.84719187</v>
      </c>
      <c r="U125" s="201">
        <f>SUM('Commuter savings 2'!CR12:CR14)</f>
        <v>11600920.196936583</v>
      </c>
      <c r="V125" s="201">
        <f>SUM('Commuter savings 2'!CS12:CS14)</f>
        <v>12567663.5466813</v>
      </c>
      <c r="W125" s="201">
        <f>SUM('Commuter savings 2'!CT12:CT14)</f>
        <v>13534406.896426015</v>
      </c>
      <c r="X125" s="201">
        <f>SUM('Commuter savings 2'!CU12:CU14)</f>
        <v>14501150.246170737</v>
      </c>
      <c r="Y125" s="201">
        <f>SUM('Commuter savings 2'!CV12:CV14)</f>
        <v>15467893.59591545</v>
      </c>
      <c r="Z125" s="201">
        <f>SUM('Commuter savings 2'!CW12:CW14)</f>
        <v>16434636.945660165</v>
      </c>
      <c r="AA125" s="201">
        <f>SUM('Commuter savings 2'!CX12:CX14)</f>
        <v>17401380.295404881</v>
      </c>
      <c r="AB125" s="201">
        <f>SUM('Commuter savings 2'!CY12:CY14)</f>
        <v>18368123.645149592</v>
      </c>
      <c r="AC125" s="201">
        <f>SUM('Commuter savings 2'!CZ12:CZ14)</f>
        <v>19334866.994894307</v>
      </c>
      <c r="AD125" s="201">
        <f>SUM('Commuter savings 2'!DA12:DA14)</f>
        <v>19334866.994894307</v>
      </c>
      <c r="AE125" s="201">
        <f>SUM('Commuter savings 2'!DB12:DB14)</f>
        <v>19334866.994894307</v>
      </c>
    </row>
    <row r="147" spans="2:31">
      <c r="C147">
        <f>C123</f>
        <v>2022</v>
      </c>
      <c r="D147">
        <f t="shared" ref="D147:W147" si="21">D123</f>
        <v>2023</v>
      </c>
      <c r="E147">
        <f t="shared" si="21"/>
        <v>2024</v>
      </c>
      <c r="F147">
        <f t="shared" si="21"/>
        <v>2025</v>
      </c>
      <c r="G147">
        <f t="shared" si="21"/>
        <v>2026</v>
      </c>
      <c r="H147">
        <f t="shared" si="21"/>
        <v>2027</v>
      </c>
      <c r="I147">
        <f t="shared" si="21"/>
        <v>2028</v>
      </c>
      <c r="J147">
        <f t="shared" si="21"/>
        <v>2029</v>
      </c>
      <c r="K147">
        <f t="shared" si="21"/>
        <v>2030</v>
      </c>
      <c r="L147">
        <f t="shared" si="21"/>
        <v>2031</v>
      </c>
      <c r="M147">
        <f t="shared" si="21"/>
        <v>2032</v>
      </c>
      <c r="N147">
        <f t="shared" si="21"/>
        <v>2033</v>
      </c>
      <c r="O147">
        <f t="shared" si="21"/>
        <v>2034</v>
      </c>
      <c r="P147">
        <f t="shared" si="21"/>
        <v>2035</v>
      </c>
      <c r="Q147">
        <f t="shared" si="21"/>
        <v>2036</v>
      </c>
      <c r="R147">
        <f t="shared" si="21"/>
        <v>2037</v>
      </c>
      <c r="S147">
        <f t="shared" si="21"/>
        <v>2038</v>
      </c>
      <c r="T147">
        <f t="shared" si="21"/>
        <v>2039</v>
      </c>
      <c r="U147">
        <f t="shared" si="21"/>
        <v>2040</v>
      </c>
      <c r="V147">
        <f t="shared" si="21"/>
        <v>2041</v>
      </c>
      <c r="W147">
        <f t="shared" si="21"/>
        <v>2042</v>
      </c>
      <c r="X147">
        <f t="shared" ref="X147:AD147" si="22">X123</f>
        <v>2043</v>
      </c>
      <c r="Y147">
        <f t="shared" si="22"/>
        <v>2044</v>
      </c>
      <c r="Z147">
        <f t="shared" si="22"/>
        <v>2045</v>
      </c>
      <c r="AA147">
        <f t="shared" si="22"/>
        <v>2046</v>
      </c>
      <c r="AB147">
        <f t="shared" si="22"/>
        <v>2047</v>
      </c>
      <c r="AC147">
        <f t="shared" si="22"/>
        <v>2048</v>
      </c>
      <c r="AD147">
        <f t="shared" si="22"/>
        <v>2049</v>
      </c>
      <c r="AE147">
        <f t="shared" ref="AE147" si="23">AE123</f>
        <v>2050</v>
      </c>
    </row>
    <row r="148" spans="2:31">
      <c r="B148" t="s">
        <v>1534</v>
      </c>
      <c r="C148" s="201">
        <f>'construction time series'!D12</f>
        <v>768106.51464073732</v>
      </c>
      <c r="D148" s="201">
        <f>'construction time series'!E12</f>
        <v>779628.11236034834</v>
      </c>
      <c r="E148" s="201">
        <f>'construction time series'!F12</f>
        <v>791322.53404575353</v>
      </c>
      <c r="F148" s="201">
        <f>'construction time series'!G12</f>
        <v>803192.37205643975</v>
      </c>
      <c r="G148" s="201">
        <f>'construction time series'!H12</f>
        <v>815240.25763728633</v>
      </c>
      <c r="H148" s="201">
        <f>'construction time series'!I12</f>
        <v>827468.86150184553</v>
      </c>
      <c r="I148" s="201">
        <f>'construction time series'!J12</f>
        <v>839880.89442437317</v>
      </c>
      <c r="J148" s="201">
        <f>'construction time series'!K12</f>
        <v>852479.10784073872</v>
      </c>
      <c r="K148" s="201">
        <f>'construction time series'!L12</f>
        <v>865266.2944583497</v>
      </c>
      <c r="L148" s="201">
        <f>'construction time series'!M12</f>
        <v>878245.28887522488</v>
      </c>
      <c r="M148" s="201">
        <f>'construction time series'!N12</f>
        <v>891418.96820835315</v>
      </c>
      <c r="N148" s="201">
        <f>'construction time series'!O12</f>
        <v>904790.25273147831</v>
      </c>
      <c r="O148" s="201">
        <f>'construction time series'!P12</f>
        <v>918362.10652245034</v>
      </c>
      <c r="P148" s="201">
        <f>'construction time series'!Q12</f>
        <v>932137.538120287</v>
      </c>
      <c r="Q148" s="201">
        <f>'construction time series'!R12</f>
        <v>946119.60119209124</v>
      </c>
      <c r="R148" s="201">
        <f>'construction time series'!S12</f>
        <v>960311.39520997251</v>
      </c>
      <c r="S148" s="201">
        <f>'construction time series'!T12</f>
        <v>974716.066138122</v>
      </c>
      <c r="T148" s="201">
        <f>'construction time series'!U12</f>
        <v>989336.80713019369</v>
      </c>
      <c r="U148" s="201">
        <f>'construction time series'!V12</f>
        <v>1004176.8592371464</v>
      </c>
      <c r="V148" s="201">
        <f>'construction time series'!W12</f>
        <v>1019239.5121257035</v>
      </c>
      <c r="W148" s="201">
        <f>'construction time series'!X12</f>
        <v>1034528.104807589</v>
      </c>
      <c r="X148" s="201">
        <f>'construction time series'!Y12</f>
        <v>1050046.0263797026</v>
      </c>
      <c r="Y148" s="201">
        <f>'construction time series'!Z12</f>
        <v>1065796.716775398</v>
      </c>
      <c r="Z148" s="201">
        <f>'construction time series'!AA12</f>
        <v>1081783.6675270288</v>
      </c>
      <c r="AA148" s="201">
        <f>'construction time series'!AB12</f>
        <v>1098010.4225399341</v>
      </c>
      <c r="AB148" s="201">
        <f>'construction time series'!AC12</f>
        <v>1114480.578878033</v>
      </c>
      <c r="AC148" s="201">
        <f>'construction time series'!AD12</f>
        <v>1131197.7875612034</v>
      </c>
      <c r="AD148" s="201">
        <f>'construction time series'!AE12</f>
        <v>1148165.7543746212</v>
      </c>
      <c r="AE148" s="201">
        <f>'construction time series'!AF12</f>
        <v>1165388.2406902404</v>
      </c>
    </row>
    <row r="149" spans="2:31">
      <c r="B149" t="s">
        <v>1535</v>
      </c>
      <c r="C149" s="201">
        <f>C148</f>
        <v>768106.51464073732</v>
      </c>
      <c r="D149">
        <f>'construction time series'!E17</f>
        <v>779703.51772992488</v>
      </c>
      <c r="E149">
        <f>'construction time series'!F17</f>
        <v>791399.07049587369</v>
      </c>
      <c r="F149">
        <f>'construction time series'!G17</f>
        <v>803270.05655331176</v>
      </c>
      <c r="G149">
        <f>'construction time series'!H17</f>
        <v>815319.1074016114</v>
      </c>
      <c r="H149">
        <f>'construction time series'!I17</f>
        <v>827548.89401263557</v>
      </c>
      <c r="I149">
        <f>'construction time series'!J17</f>
        <v>839962.12742282497</v>
      </c>
      <c r="J149">
        <f>'construction time series'!K17</f>
        <v>852561.55933416728</v>
      </c>
      <c r="K149">
        <f>'construction time series'!L17</f>
        <v>865349.98272417975</v>
      </c>
      <c r="L149">
        <f>'construction time series'!M17</f>
        <v>878330.23246504238</v>
      </c>
      <c r="M149">
        <f>'construction time series'!N17</f>
        <v>891505.1859520179</v>
      </c>
      <c r="N149">
        <f>'construction time series'!O17</f>
        <v>904877.76374129811</v>
      </c>
      <c r="O149">
        <f>'construction time series'!P17</f>
        <v>918450.93019741739</v>
      </c>
      <c r="P149">
        <f>'construction time series'!Q17</f>
        <v>932227.69415037858</v>
      </c>
      <c r="Q149">
        <f>'construction time series'!R17</f>
        <v>946302.61793317681</v>
      </c>
      <c r="R149">
        <f>'construction time series'!S17</f>
        <v>960497.15720217442</v>
      </c>
      <c r="S149">
        <f>'construction time series'!T17</f>
        <v>974904.614560207</v>
      </c>
      <c r="T149">
        <f>'construction time series'!U17</f>
        <v>989528.18377860996</v>
      </c>
      <c r="U149">
        <f>'construction time series'!V17</f>
        <v>1004371.106535289</v>
      </c>
      <c r="V149">
        <f>'construction time series'!W17</f>
        <v>1019436.6731333182</v>
      </c>
      <c r="W149">
        <f>'construction time series'!X17</f>
        <v>1034728.2232303178</v>
      </c>
      <c r="X149">
        <f>'construction time series'!Y17</f>
        <v>1050249.1465787725</v>
      </c>
      <c r="Y149">
        <f>'construction time series'!Z17</f>
        <v>1066002.8837774538</v>
      </c>
      <c r="Z149">
        <f>'construction time series'!AA17</f>
        <v>1081992.9270341154</v>
      </c>
      <c r="AA149">
        <f>'construction time series'!AB17</f>
        <v>1098222.820939627</v>
      </c>
      <c r="AB149">
        <f>'construction time series'!AC17</f>
        <v>1114696.1632537213</v>
      </c>
      <c r="AC149">
        <f>'construction time series'!AD17</f>
        <v>1131416.6057025271</v>
      </c>
      <c r="AD149">
        <f>'construction time series'!AE17</f>
        <v>1148387.8547880647</v>
      </c>
      <c r="AE149">
        <f>'construction time series'!AF17</f>
        <v>1165613.6726098857</v>
      </c>
    </row>
    <row r="151" spans="2:31">
      <c r="C151">
        <f>C147</f>
        <v>2022</v>
      </c>
      <c r="D151">
        <f t="shared" ref="D151:AE151" si="24">D147</f>
        <v>2023</v>
      </c>
      <c r="E151">
        <f t="shared" si="24"/>
        <v>2024</v>
      </c>
      <c r="F151">
        <f t="shared" si="24"/>
        <v>2025</v>
      </c>
      <c r="G151">
        <f t="shared" si="24"/>
        <v>2026</v>
      </c>
      <c r="H151">
        <f t="shared" si="24"/>
        <v>2027</v>
      </c>
      <c r="I151">
        <f t="shared" si="24"/>
        <v>2028</v>
      </c>
      <c r="J151">
        <f t="shared" si="24"/>
        <v>2029</v>
      </c>
      <c r="K151">
        <f t="shared" si="24"/>
        <v>2030</v>
      </c>
      <c r="L151">
        <f t="shared" si="24"/>
        <v>2031</v>
      </c>
      <c r="M151">
        <f t="shared" si="24"/>
        <v>2032</v>
      </c>
      <c r="N151">
        <f t="shared" si="24"/>
        <v>2033</v>
      </c>
      <c r="O151">
        <f t="shared" si="24"/>
        <v>2034</v>
      </c>
      <c r="P151">
        <f t="shared" si="24"/>
        <v>2035</v>
      </c>
      <c r="Q151">
        <f t="shared" si="24"/>
        <v>2036</v>
      </c>
      <c r="R151">
        <f t="shared" si="24"/>
        <v>2037</v>
      </c>
      <c r="S151">
        <f t="shared" si="24"/>
        <v>2038</v>
      </c>
      <c r="T151">
        <f t="shared" si="24"/>
        <v>2039</v>
      </c>
      <c r="U151">
        <f t="shared" si="24"/>
        <v>2040</v>
      </c>
      <c r="V151">
        <f t="shared" si="24"/>
        <v>2041</v>
      </c>
      <c r="W151">
        <f t="shared" si="24"/>
        <v>2042</v>
      </c>
      <c r="X151">
        <f t="shared" si="24"/>
        <v>2043</v>
      </c>
      <c r="Y151">
        <f t="shared" si="24"/>
        <v>2044</v>
      </c>
      <c r="Z151">
        <f t="shared" si="24"/>
        <v>2045</v>
      </c>
      <c r="AA151">
        <f t="shared" si="24"/>
        <v>2046</v>
      </c>
      <c r="AB151">
        <f t="shared" si="24"/>
        <v>2047</v>
      </c>
      <c r="AC151">
        <f t="shared" si="24"/>
        <v>2048</v>
      </c>
      <c r="AD151">
        <f t="shared" si="24"/>
        <v>2049</v>
      </c>
      <c r="AE151">
        <f t="shared" si="24"/>
        <v>2050</v>
      </c>
    </row>
    <row r="152" spans="2:31">
      <c r="B152" t="s">
        <v>1536</v>
      </c>
      <c r="C152" s="201">
        <f>(C149-C148)*1000000</f>
        <v>0</v>
      </c>
      <c r="D152" s="201">
        <f t="shared" ref="D152:AE152" si="25">(D149-D148)*1000000</f>
        <v>75405369.576532394</v>
      </c>
      <c r="E152" s="201">
        <f t="shared" si="25"/>
        <v>76536450.120154768</v>
      </c>
      <c r="F152" s="201">
        <f t="shared" si="25"/>
        <v>77684496.872010648</v>
      </c>
      <c r="G152" s="201">
        <f t="shared" si="25"/>
        <v>78849764.325073928</v>
      </c>
      <c r="H152" s="201">
        <f t="shared" si="25"/>
        <v>80032510.790042579</v>
      </c>
      <c r="I152" s="201">
        <f t="shared" si="25"/>
        <v>81232998.451800078</v>
      </c>
      <c r="J152" s="201">
        <f t="shared" si="25"/>
        <v>82451493.428554386</v>
      </c>
      <c r="K152" s="201">
        <f t="shared" si="25"/>
        <v>83688265.830045566</v>
      </c>
      <c r="L152" s="201">
        <f t="shared" si="25"/>
        <v>84943589.817499742</v>
      </c>
      <c r="M152" s="201">
        <f t="shared" si="25"/>
        <v>86217743.664747104</v>
      </c>
      <c r="N152" s="201">
        <f t="shared" si="25"/>
        <v>87511009.819805622</v>
      </c>
      <c r="O152" s="201">
        <f t="shared" si="25"/>
        <v>88823674.967046827</v>
      </c>
      <c r="P152" s="201">
        <f t="shared" si="25"/>
        <v>90156030.091573477</v>
      </c>
      <c r="Q152" s="201">
        <f t="shared" si="25"/>
        <v>183016741.08556473</v>
      </c>
      <c r="R152" s="201">
        <f t="shared" si="25"/>
        <v>185761992.20190758</v>
      </c>
      <c r="S152" s="201">
        <f t="shared" si="25"/>
        <v>188548422.08500487</v>
      </c>
      <c r="T152" s="201">
        <f t="shared" si="25"/>
        <v>191376648.41627702</v>
      </c>
      <c r="U152" s="201">
        <f t="shared" si="25"/>
        <v>194247298.1425235</v>
      </c>
      <c r="V152" s="201">
        <f t="shared" si="25"/>
        <v>197161007.61468989</v>
      </c>
      <c r="W152" s="201">
        <f t="shared" si="25"/>
        <v>200118422.72884679</v>
      </c>
      <c r="X152" s="201">
        <f t="shared" si="25"/>
        <v>203120199.06984642</v>
      </c>
      <c r="Y152" s="201">
        <f t="shared" si="25"/>
        <v>206167002.055794</v>
      </c>
      <c r="Z152" s="201">
        <f t="shared" si="25"/>
        <v>209259507.08659366</v>
      </c>
      <c r="AA152" s="201">
        <f t="shared" si="25"/>
        <v>212398399.69296008</v>
      </c>
      <c r="AB152" s="201">
        <f t="shared" si="25"/>
        <v>215584375.68834051</v>
      </c>
      <c r="AC152" s="201">
        <f t="shared" si="25"/>
        <v>218818141.3237471</v>
      </c>
      <c r="AD152" s="201">
        <f t="shared" si="25"/>
        <v>222100413.44352067</v>
      </c>
      <c r="AE152" s="201">
        <f t="shared" si="25"/>
        <v>225431919.64528525</v>
      </c>
    </row>
    <row r="153" spans="2:31">
      <c r="B153" t="s">
        <v>1537</v>
      </c>
      <c r="C153" s="201">
        <f>'construction time series'!D45</f>
        <v>28280558.179530859</v>
      </c>
      <c r="D153" s="201">
        <f>'construction time series'!E45</f>
        <v>28280558.179530859</v>
      </c>
      <c r="E153" s="201">
        <f>'construction time series'!F45</f>
        <v>28280558.179530859</v>
      </c>
      <c r="F153" s="201">
        <f>'construction time series'!G45</f>
        <v>28280558.179530859</v>
      </c>
      <c r="G153" s="201">
        <f>'construction time series'!H45</f>
        <v>28280558.179530859</v>
      </c>
      <c r="H153" s="201">
        <f>'construction time series'!I45</f>
        <v>28280558.179530859</v>
      </c>
      <c r="I153" s="201">
        <f>'construction time series'!J45</f>
        <v>28280558.179530859</v>
      </c>
      <c r="J153" s="201">
        <f>'construction time series'!K45</f>
        <v>430672816.95697719</v>
      </c>
      <c r="K153" s="201">
        <f>'construction time series'!L45</f>
        <v>565511601.97999275</v>
      </c>
      <c r="L153" s="201">
        <f>'construction time series'!M45</f>
        <v>430672816.95697719</v>
      </c>
      <c r="M153" s="201">
        <f>'construction time series'!N45</f>
        <v>430672816.95697719</v>
      </c>
      <c r="N153" s="201">
        <f>'construction time series'!O45</f>
        <v>402392258.77744639</v>
      </c>
      <c r="O153" s="201">
        <f>'construction time series'!P45</f>
        <v>402392258.77744639</v>
      </c>
      <c r="P153" s="201">
        <f>'construction time series'!Q45</f>
        <v>402392258.77744639</v>
      </c>
      <c r="Q153" s="201">
        <f>'construction time series'!R45</f>
        <v>402392258.77744639</v>
      </c>
      <c r="R153" s="201">
        <f>'construction time series'!S45</f>
        <v>402392258.77744639</v>
      </c>
      <c r="S153" s="201">
        <f>'construction time series'!T45</f>
        <v>402392258.77744639</v>
      </c>
      <c r="T153" s="201">
        <f>'construction time series'!U45</f>
        <v>402392258.77744639</v>
      </c>
      <c r="U153" s="201">
        <f>'construction time series'!V45</f>
        <v>537231043.80046189</v>
      </c>
      <c r="V153" s="201">
        <f>'construction time series'!W45</f>
        <v>402392258.77744639</v>
      </c>
      <c r="W153" s="201">
        <f>'construction time series'!X45</f>
        <v>402392258.77744639</v>
      </c>
      <c r="X153" s="201">
        <f>'construction time series'!Y45</f>
        <v>402392258.77744639</v>
      </c>
      <c r="Y153" s="201">
        <f>'construction time series'!Z45</f>
        <v>402392258.77744639</v>
      </c>
      <c r="Z153" s="201">
        <f>'construction time series'!AA45</f>
        <v>402392258.77744639</v>
      </c>
      <c r="AA153" s="201">
        <f>'construction time series'!AB45</f>
        <v>402392258.77744639</v>
      </c>
      <c r="AB153" s="201">
        <f>'construction time series'!AC45</f>
        <v>402392258.77744639</v>
      </c>
      <c r="AC153" s="201">
        <f>'construction time series'!AD45</f>
        <v>402392258.77744639</v>
      </c>
      <c r="AD153" s="201">
        <f>'construction time series'!AE45</f>
        <v>0</v>
      </c>
      <c r="AE153" s="201">
        <f>'construction time series'!AF45</f>
        <v>73371615.789970413</v>
      </c>
    </row>
    <row r="154" spans="2:31">
      <c r="B154" t="s">
        <v>1538</v>
      </c>
      <c r="C154" s="201">
        <f>'construction time series'!D86</f>
        <v>214388331.4927218</v>
      </c>
      <c r="D154" s="201">
        <f>'construction time series'!E86</f>
        <v>176348050.01632619</v>
      </c>
      <c r="E154" s="201">
        <f>'construction time series'!F86</f>
        <v>176348050.01632619</v>
      </c>
      <c r="F154" s="201">
        <f>'construction time series'!G86</f>
        <v>176348050.01632619</v>
      </c>
      <c r="G154" s="201">
        <f>'construction time series'!H86</f>
        <v>176348050.01632619</v>
      </c>
      <c r="H154" s="201">
        <f>'construction time series'!I86</f>
        <v>0</v>
      </c>
      <c r="I154" s="201">
        <f>'construction time series'!J86</f>
        <v>0</v>
      </c>
      <c r="J154" s="201">
        <f>'construction time series'!K86</f>
        <v>0</v>
      </c>
      <c r="K154" s="201">
        <f>'construction time series'!L86</f>
        <v>49637209.095178954</v>
      </c>
      <c r="L154" s="201">
        <f>'construction time series'!M86</f>
        <v>0</v>
      </c>
      <c r="M154" s="201">
        <f>'construction time series'!N86</f>
        <v>0</v>
      </c>
      <c r="N154" s="201">
        <f>'construction time series'!O86</f>
        <v>0</v>
      </c>
      <c r="O154" s="201">
        <f>'construction time series'!P86</f>
        <v>0</v>
      </c>
      <c r="P154" s="201">
        <f>'construction time series'!Q86</f>
        <v>0</v>
      </c>
      <c r="Q154" s="201">
        <f>'construction time series'!R86</f>
        <v>272433015.58596933</v>
      </c>
      <c r="R154" s="201">
        <f>'construction time series'!S86</f>
        <v>272433015.58596933</v>
      </c>
      <c r="S154" s="201">
        <f>'construction time series'!T86</f>
        <v>272433015.58596933</v>
      </c>
      <c r="T154" s="201">
        <f>'construction time series'!U86</f>
        <v>272433015.58596933</v>
      </c>
      <c r="U154" s="201">
        <f>'construction time series'!V86</f>
        <v>465760421.43281674</v>
      </c>
      <c r="V154" s="201">
        <f>'construction time series'!W86</f>
        <v>0</v>
      </c>
      <c r="W154" s="201">
        <f>'construction time series'!X86</f>
        <v>0</v>
      </c>
      <c r="X154" s="201">
        <f>'construction time series'!Y86</f>
        <v>0</v>
      </c>
      <c r="Y154" s="201">
        <f>'construction time series'!Z86</f>
        <v>0</v>
      </c>
      <c r="Z154" s="201">
        <f>'construction time series'!AA86</f>
        <v>0</v>
      </c>
      <c r="AA154" s="201">
        <f>'construction time series'!AB86</f>
        <v>0</v>
      </c>
      <c r="AB154" s="201">
        <f>'construction time series'!AC86</f>
        <v>0</v>
      </c>
      <c r="AC154" s="201">
        <f>'construction time series'!AD86</f>
        <v>0</v>
      </c>
      <c r="AD154" s="201">
        <f>'construction time series'!AE86</f>
        <v>0</v>
      </c>
      <c r="AE154" s="201">
        <f>'construction time series'!AF86</f>
        <v>48496245.289441884</v>
      </c>
    </row>
    <row r="183" spans="2:31">
      <c r="C183">
        <f>C147</f>
        <v>2022</v>
      </c>
      <c r="D183">
        <f t="shared" ref="D183:N183" si="26">D147</f>
        <v>2023</v>
      </c>
      <c r="E183">
        <f t="shared" si="26"/>
        <v>2024</v>
      </c>
      <c r="F183">
        <f t="shared" si="26"/>
        <v>2025</v>
      </c>
      <c r="G183">
        <f t="shared" si="26"/>
        <v>2026</v>
      </c>
      <c r="H183">
        <f t="shared" si="26"/>
        <v>2027</v>
      </c>
      <c r="I183">
        <f t="shared" si="26"/>
        <v>2028</v>
      </c>
      <c r="J183">
        <f t="shared" si="26"/>
        <v>2029</v>
      </c>
      <c r="K183">
        <f t="shared" si="26"/>
        <v>2030</v>
      </c>
      <c r="L183">
        <f t="shared" si="26"/>
        <v>2031</v>
      </c>
      <c r="M183">
        <f t="shared" si="26"/>
        <v>2032</v>
      </c>
      <c r="N183">
        <f t="shared" si="26"/>
        <v>2033</v>
      </c>
      <c r="O183">
        <f t="shared" ref="O183:AC183" si="27">O147</f>
        <v>2034</v>
      </c>
      <c r="P183">
        <f t="shared" si="27"/>
        <v>2035</v>
      </c>
      <c r="Q183">
        <f t="shared" si="27"/>
        <v>2036</v>
      </c>
      <c r="R183">
        <f t="shared" si="27"/>
        <v>2037</v>
      </c>
      <c r="S183">
        <f t="shared" si="27"/>
        <v>2038</v>
      </c>
      <c r="T183">
        <f t="shared" si="27"/>
        <v>2039</v>
      </c>
      <c r="U183">
        <f t="shared" si="27"/>
        <v>2040</v>
      </c>
      <c r="V183">
        <f t="shared" si="27"/>
        <v>2041</v>
      </c>
      <c r="W183">
        <f t="shared" si="27"/>
        <v>2042</v>
      </c>
      <c r="X183">
        <f t="shared" si="27"/>
        <v>2043</v>
      </c>
      <c r="Y183">
        <f t="shared" si="27"/>
        <v>2044</v>
      </c>
      <c r="Z183">
        <f t="shared" si="27"/>
        <v>2045</v>
      </c>
      <c r="AA183">
        <f t="shared" si="27"/>
        <v>2046</v>
      </c>
      <c r="AB183">
        <f t="shared" si="27"/>
        <v>2047</v>
      </c>
      <c r="AC183">
        <f t="shared" si="27"/>
        <v>2048</v>
      </c>
      <c r="AD183">
        <f>AD147</f>
        <v>2049</v>
      </c>
      <c r="AE183">
        <f t="shared" ref="AE183" si="28">AE147</f>
        <v>2050</v>
      </c>
    </row>
    <row r="184" spans="2:31">
      <c r="B184" t="s">
        <v>1539</v>
      </c>
      <c r="C184" s="201">
        <f>'construction time series'!D45</f>
        <v>28280558.179530859</v>
      </c>
      <c r="D184" s="201">
        <f>'construction time series'!E45</f>
        <v>28280558.179530859</v>
      </c>
      <c r="E184" s="201">
        <f>'construction time series'!F45</f>
        <v>28280558.179530859</v>
      </c>
      <c r="F184" s="201">
        <f>'construction time series'!G45</f>
        <v>28280558.179530859</v>
      </c>
      <c r="G184" s="201">
        <f>'construction time series'!H45</f>
        <v>28280558.179530859</v>
      </c>
      <c r="H184" s="201">
        <f>'construction time series'!I45</f>
        <v>28280558.179530859</v>
      </c>
      <c r="I184" s="201">
        <f>'construction time series'!J45</f>
        <v>28280558.179530859</v>
      </c>
      <c r="J184" s="201">
        <f>'construction time series'!K45</f>
        <v>430672816.95697719</v>
      </c>
      <c r="K184" s="201">
        <f>'construction time series'!L45</f>
        <v>565511601.97999275</v>
      </c>
      <c r="L184" s="201">
        <f>'construction time series'!M45</f>
        <v>430672816.95697719</v>
      </c>
      <c r="M184" s="201">
        <f>'construction time series'!N45</f>
        <v>430672816.95697719</v>
      </c>
      <c r="N184" s="201">
        <f>'construction time series'!O45</f>
        <v>402392258.77744639</v>
      </c>
      <c r="O184" s="201">
        <f>'construction time series'!P45</f>
        <v>402392258.77744639</v>
      </c>
      <c r="P184" s="201">
        <f>'construction time series'!Q45</f>
        <v>402392258.77744639</v>
      </c>
      <c r="Q184" s="201">
        <f>'construction time series'!R45</f>
        <v>402392258.77744639</v>
      </c>
      <c r="R184" s="201">
        <f>'construction time series'!S45</f>
        <v>402392258.77744639</v>
      </c>
      <c r="S184" s="201">
        <f>'construction time series'!T45</f>
        <v>402392258.77744639</v>
      </c>
      <c r="T184" s="201">
        <f>'construction time series'!U45</f>
        <v>402392258.77744639</v>
      </c>
      <c r="U184" s="201">
        <f>'construction time series'!V45</f>
        <v>537231043.80046189</v>
      </c>
      <c r="V184" s="201">
        <f>'construction time series'!W45</f>
        <v>402392258.77744639</v>
      </c>
      <c r="W184" s="201">
        <f>'construction time series'!X45</f>
        <v>402392258.77744639</v>
      </c>
      <c r="X184" s="201">
        <f>'construction time series'!Y45</f>
        <v>402392258.77744639</v>
      </c>
      <c r="Y184" s="201">
        <f>'construction time series'!Z45</f>
        <v>402392258.77744639</v>
      </c>
      <c r="Z184" s="201">
        <f>'construction time series'!AA45</f>
        <v>402392258.77744639</v>
      </c>
      <c r="AA184" s="201">
        <f>'construction time series'!AB45</f>
        <v>402392258.77744639</v>
      </c>
      <c r="AB184" s="201">
        <f>'construction time series'!AC45</f>
        <v>402392258.77744639</v>
      </c>
      <c r="AC184" s="201">
        <f>'construction time series'!AD45</f>
        <v>402392258.77744639</v>
      </c>
      <c r="AD184" s="201">
        <f>'construction time series'!AE45</f>
        <v>0</v>
      </c>
      <c r="AE184" s="201">
        <f>'construction time series'!AF45</f>
        <v>73371615.789970413</v>
      </c>
    </row>
    <row r="185" spans="2:31">
      <c r="B185" t="s">
        <v>1429</v>
      </c>
      <c r="C185" s="201">
        <f>'construction time series'!D86</f>
        <v>214388331.4927218</v>
      </c>
      <c r="D185" s="201">
        <f>'construction time series'!E86</f>
        <v>176348050.01632619</v>
      </c>
      <c r="E185" s="201">
        <f>'construction time series'!F86</f>
        <v>176348050.01632619</v>
      </c>
      <c r="F185" s="201">
        <f>'construction time series'!G86</f>
        <v>176348050.01632619</v>
      </c>
      <c r="G185" s="201">
        <f>'construction time series'!H86</f>
        <v>176348050.01632619</v>
      </c>
      <c r="H185" s="201">
        <f>'construction time series'!I86</f>
        <v>0</v>
      </c>
      <c r="I185" s="201">
        <f>'construction time series'!J86</f>
        <v>0</v>
      </c>
      <c r="J185" s="201">
        <f>'construction time series'!K86</f>
        <v>0</v>
      </c>
      <c r="K185" s="201">
        <f>'construction time series'!L86</f>
        <v>49637209.095178954</v>
      </c>
      <c r="L185" s="201">
        <f>'construction time series'!M86</f>
        <v>0</v>
      </c>
      <c r="M185" s="201">
        <f>'construction time series'!N86</f>
        <v>0</v>
      </c>
      <c r="N185" s="201">
        <f>'construction time series'!O86</f>
        <v>0</v>
      </c>
      <c r="O185" s="201">
        <f>'construction time series'!P86</f>
        <v>0</v>
      </c>
      <c r="P185" s="201">
        <f>'construction time series'!Q86</f>
        <v>0</v>
      </c>
      <c r="Q185" s="201">
        <f>'construction time series'!R86</f>
        <v>272433015.58596933</v>
      </c>
      <c r="R185" s="201">
        <f>'construction time series'!S86</f>
        <v>272433015.58596933</v>
      </c>
      <c r="S185" s="201">
        <f>'construction time series'!T86</f>
        <v>272433015.58596933</v>
      </c>
      <c r="T185" s="201">
        <f>'construction time series'!U86</f>
        <v>272433015.58596933</v>
      </c>
      <c r="U185" s="201">
        <f>'construction time series'!V86</f>
        <v>465760421.43281674</v>
      </c>
      <c r="V185" s="201">
        <f>'construction time series'!W86</f>
        <v>0</v>
      </c>
      <c r="W185" s="201">
        <f>'construction time series'!X86</f>
        <v>0</v>
      </c>
      <c r="X185" s="201">
        <f>'construction time series'!Y86</f>
        <v>0</v>
      </c>
      <c r="Y185" s="201">
        <f>'construction time series'!Z86</f>
        <v>0</v>
      </c>
      <c r="Z185" s="201">
        <f>'construction time series'!AA86</f>
        <v>0</v>
      </c>
      <c r="AA185" s="201">
        <f>'construction time series'!AB86</f>
        <v>0</v>
      </c>
      <c r="AB185" s="201">
        <f>'construction time series'!AC86</f>
        <v>0</v>
      </c>
      <c r="AC185" s="201">
        <f>'construction time series'!AD86</f>
        <v>0</v>
      </c>
      <c r="AD185" s="201">
        <f>'construction time series'!AE86</f>
        <v>0</v>
      </c>
      <c r="AE185" s="201">
        <f>'construction time series'!AF86</f>
        <v>48496245.289441884</v>
      </c>
    </row>
    <row r="186" spans="2:31">
      <c r="B186" t="s">
        <v>1540</v>
      </c>
      <c r="C186" s="201">
        <f>'construction time series'!D58</f>
        <v>18883579.680548243</v>
      </c>
      <c r="D186" s="201">
        <f>'construction time series'!E58</f>
        <v>18883579.680548243</v>
      </c>
      <c r="E186" s="201">
        <f>'construction time series'!F58</f>
        <v>0</v>
      </c>
      <c r="F186" s="201">
        <f>'construction time series'!G58</f>
        <v>0</v>
      </c>
      <c r="G186" s="201">
        <f>'construction time series'!H58</f>
        <v>0</v>
      </c>
      <c r="H186" s="201">
        <f>'construction time series'!I58</f>
        <v>0</v>
      </c>
      <c r="I186" s="201">
        <f>'construction time series'!J58</f>
        <v>0</v>
      </c>
      <c r="J186" s="201">
        <f>'construction time series'!K58</f>
        <v>0</v>
      </c>
      <c r="K186" s="201">
        <f>'construction time series'!L58</f>
        <v>18883579.680548243</v>
      </c>
      <c r="L186" s="201">
        <f>'construction time series'!M58</f>
        <v>18883579.680548243</v>
      </c>
      <c r="M186" s="201">
        <f>'construction time series'!N58</f>
        <v>18883579.680548243</v>
      </c>
      <c r="N186" s="201">
        <f>'construction time series'!O58</f>
        <v>0</v>
      </c>
      <c r="O186" s="201">
        <f>'construction time series'!P58</f>
        <v>0</v>
      </c>
      <c r="P186" s="201">
        <f>'construction time series'!Q58</f>
        <v>0</v>
      </c>
      <c r="Q186" s="201">
        <f>'construction time series'!R58</f>
        <v>0</v>
      </c>
      <c r="R186" s="201">
        <f>'construction time series'!S58</f>
        <v>0</v>
      </c>
      <c r="S186" s="201">
        <f>'construction time series'!T58</f>
        <v>0</v>
      </c>
      <c r="T186" s="201">
        <f>'construction time series'!U58</f>
        <v>0</v>
      </c>
      <c r="U186" s="201">
        <f>'construction time series'!V58</f>
        <v>47208949.201370597</v>
      </c>
      <c r="V186" s="201">
        <f>'construction time series'!W58</f>
        <v>47208949.201370597</v>
      </c>
      <c r="W186" s="201">
        <f>'construction time series'!X58</f>
        <v>0</v>
      </c>
      <c r="X186" s="201">
        <f>'construction time series'!Y58</f>
        <v>0</v>
      </c>
      <c r="Y186" s="201">
        <f>'construction time series'!Z58</f>
        <v>0</v>
      </c>
      <c r="Z186" s="201">
        <f>'construction time series'!AA58</f>
        <v>0</v>
      </c>
      <c r="AA186" s="201">
        <f>'construction time series'!AB58</f>
        <v>0</v>
      </c>
      <c r="AB186" s="201">
        <f>'construction time series'!AC58</f>
        <v>0</v>
      </c>
      <c r="AC186" s="201">
        <f>'construction time series'!AD58</f>
        <v>0</v>
      </c>
      <c r="AD186" s="201">
        <f>'construction time series'!AE58</f>
        <v>0</v>
      </c>
      <c r="AE186" s="201">
        <f>'construction time series'!AF58</f>
        <v>0</v>
      </c>
    </row>
    <row r="187" spans="2:31">
      <c r="B187" t="s">
        <v>1433</v>
      </c>
      <c r="C187" s="201">
        <f>'construction time series'!D71</f>
        <v>0</v>
      </c>
      <c r="D187" s="201">
        <f>'construction time series'!E71</f>
        <v>0</v>
      </c>
      <c r="E187" s="201">
        <f>'construction time series'!F71</f>
        <v>0</v>
      </c>
      <c r="F187" s="201">
        <f>'construction time series'!G71</f>
        <v>0</v>
      </c>
      <c r="G187" s="201">
        <f>'construction time series'!H71</f>
        <v>53914186.497419983</v>
      </c>
      <c r="H187" s="201">
        <f>'construction time series'!I71</f>
        <v>53914186.497419983</v>
      </c>
      <c r="I187" s="201">
        <f>'construction time series'!J71</f>
        <v>53914186.497419983</v>
      </c>
      <c r="J187" s="201">
        <f>'construction time series'!K71</f>
        <v>53914186.497419983</v>
      </c>
      <c r="K187" s="201">
        <f>'construction time series'!L71</f>
        <v>79394492.305651501</v>
      </c>
      <c r="L187" s="201">
        <f>'construction time series'!M71</f>
        <v>53914186.497419983</v>
      </c>
      <c r="M187" s="201">
        <f>'construction time series'!N71</f>
        <v>53914186.497419983</v>
      </c>
      <c r="N187" s="201">
        <f>'construction time series'!O71</f>
        <v>53914186.497419983</v>
      </c>
      <c r="O187" s="201">
        <f>'construction time series'!P71</f>
        <v>53914186.497419983</v>
      </c>
      <c r="P187" s="201">
        <f>'construction time series'!Q71</f>
        <v>53914186.497419983</v>
      </c>
      <c r="Q187" s="201">
        <f>'construction time series'!R71</f>
        <v>53914186.497419983</v>
      </c>
      <c r="R187" s="201">
        <f>'construction time series'!S71</f>
        <v>53914186.497419983</v>
      </c>
      <c r="S187" s="201">
        <f>'construction time series'!T71</f>
        <v>53914186.497419983</v>
      </c>
      <c r="T187" s="201">
        <f>'construction time series'!U71</f>
        <v>53914186.497419983</v>
      </c>
      <c r="U187" s="201">
        <f>'construction time series'!V71</f>
        <v>79450663.755425304</v>
      </c>
      <c r="V187" s="201">
        <f>'construction time series'!W71</f>
        <v>53914186.497419983</v>
      </c>
      <c r="W187" s="201">
        <f>'construction time series'!X71</f>
        <v>53914186.497419983</v>
      </c>
      <c r="X187" s="201">
        <f>'construction time series'!Y71</f>
        <v>53914186.497419983</v>
      </c>
      <c r="Y187" s="201">
        <f>'construction time series'!Z71</f>
        <v>53914186.497419983</v>
      </c>
      <c r="Z187" s="201">
        <f>'construction time series'!AA71</f>
        <v>53914186.497419983</v>
      </c>
      <c r="AA187" s="201">
        <f>'construction time series'!AB71</f>
        <v>46292881.085762762</v>
      </c>
      <c r="AB187" s="201">
        <f>'construction time series'!AC71</f>
        <v>46292881.085762762</v>
      </c>
      <c r="AC187" s="201">
        <f>'construction time series'!AD71</f>
        <v>46292881.085762762</v>
      </c>
      <c r="AD187" s="201">
        <f>'construction time series'!AE71</f>
        <v>46292881.085762762</v>
      </c>
      <c r="AE187" s="201">
        <f>'construction time series'!AF71</f>
        <v>59060651.619350649</v>
      </c>
    </row>
    <row r="189" spans="2:31">
      <c r="B189" t="s">
        <v>97</v>
      </c>
      <c r="C189" s="201">
        <f>SUM(C186:C187)</f>
        <v>18883579.680548243</v>
      </c>
      <c r="D189" s="201">
        <f t="shared" ref="D189:AE189" si="29">SUM(D186:D187)</f>
        <v>18883579.680548243</v>
      </c>
      <c r="E189" s="201">
        <f t="shared" si="29"/>
        <v>0</v>
      </c>
      <c r="F189" s="201">
        <f t="shared" si="29"/>
        <v>0</v>
      </c>
      <c r="G189" s="201">
        <f t="shared" si="29"/>
        <v>53914186.497419983</v>
      </c>
      <c r="H189" s="201">
        <f t="shared" si="29"/>
        <v>53914186.497419983</v>
      </c>
      <c r="I189" s="201">
        <f t="shared" si="29"/>
        <v>53914186.497419983</v>
      </c>
      <c r="J189" s="201">
        <f t="shared" si="29"/>
        <v>53914186.497419983</v>
      </c>
      <c r="K189" s="201">
        <f t="shared" si="29"/>
        <v>98278071.986199737</v>
      </c>
      <c r="L189" s="201">
        <f t="shared" si="29"/>
        <v>72797766.177968234</v>
      </c>
      <c r="M189" s="201">
        <f t="shared" si="29"/>
        <v>72797766.177968234</v>
      </c>
      <c r="N189" s="201">
        <f t="shared" si="29"/>
        <v>53914186.497419983</v>
      </c>
      <c r="O189" s="201">
        <f t="shared" si="29"/>
        <v>53914186.497419983</v>
      </c>
      <c r="P189" s="201">
        <f t="shared" si="29"/>
        <v>53914186.497419983</v>
      </c>
      <c r="Q189" s="201">
        <f t="shared" si="29"/>
        <v>53914186.497419983</v>
      </c>
      <c r="R189" s="201">
        <f t="shared" si="29"/>
        <v>53914186.497419983</v>
      </c>
      <c r="S189" s="201">
        <f t="shared" si="29"/>
        <v>53914186.497419983</v>
      </c>
      <c r="T189" s="201">
        <f t="shared" si="29"/>
        <v>53914186.497419983</v>
      </c>
      <c r="U189" s="201">
        <f t="shared" si="29"/>
        <v>126659612.9567959</v>
      </c>
      <c r="V189" s="201">
        <f t="shared" si="29"/>
        <v>101123135.69879058</v>
      </c>
      <c r="W189" s="201">
        <f t="shared" si="29"/>
        <v>53914186.497419983</v>
      </c>
      <c r="X189" s="201">
        <f t="shared" si="29"/>
        <v>53914186.497419983</v>
      </c>
      <c r="Y189" s="201">
        <f t="shared" si="29"/>
        <v>53914186.497419983</v>
      </c>
      <c r="Z189" s="201">
        <f t="shared" si="29"/>
        <v>53914186.497419983</v>
      </c>
      <c r="AA189" s="201">
        <f t="shared" si="29"/>
        <v>46292881.085762762</v>
      </c>
      <c r="AB189" s="201">
        <f t="shared" si="29"/>
        <v>46292881.085762762</v>
      </c>
      <c r="AC189" s="201">
        <f t="shared" si="29"/>
        <v>46292881.085762762</v>
      </c>
      <c r="AD189" s="201">
        <f t="shared" si="29"/>
        <v>46292881.085762762</v>
      </c>
      <c r="AE189" s="201">
        <f t="shared" si="29"/>
        <v>59060651.619350649</v>
      </c>
    </row>
    <row r="190" spans="2:31">
      <c r="B190" t="s">
        <v>98</v>
      </c>
      <c r="C190" s="201">
        <f>SUM(C184:C185)</f>
        <v>242668889.67225266</v>
      </c>
      <c r="D190" s="201">
        <f t="shared" ref="D190:AE190" si="30">SUM(D184:D185)</f>
        <v>204628608.19585705</v>
      </c>
      <c r="E190" s="201">
        <f t="shared" si="30"/>
        <v>204628608.19585705</v>
      </c>
      <c r="F190" s="201">
        <f t="shared" si="30"/>
        <v>204628608.19585705</v>
      </c>
      <c r="G190" s="201">
        <f t="shared" si="30"/>
        <v>204628608.19585705</v>
      </c>
      <c r="H190" s="201">
        <f t="shared" si="30"/>
        <v>28280558.179530859</v>
      </c>
      <c r="I190" s="201">
        <f t="shared" si="30"/>
        <v>28280558.179530859</v>
      </c>
      <c r="J190" s="201">
        <f t="shared" si="30"/>
        <v>430672816.95697719</v>
      </c>
      <c r="K190" s="201">
        <f t="shared" si="30"/>
        <v>615148811.07517171</v>
      </c>
      <c r="L190" s="201">
        <f t="shared" si="30"/>
        <v>430672816.95697719</v>
      </c>
      <c r="M190" s="201">
        <f t="shared" si="30"/>
        <v>430672816.95697719</v>
      </c>
      <c r="N190" s="201">
        <f t="shared" si="30"/>
        <v>402392258.77744639</v>
      </c>
      <c r="O190" s="201">
        <f t="shared" si="30"/>
        <v>402392258.77744639</v>
      </c>
      <c r="P190" s="201">
        <f t="shared" si="30"/>
        <v>402392258.77744639</v>
      </c>
      <c r="Q190" s="201">
        <f t="shared" si="30"/>
        <v>674825274.36341572</v>
      </c>
      <c r="R190" s="201">
        <f t="shared" si="30"/>
        <v>674825274.36341572</v>
      </c>
      <c r="S190" s="201">
        <f t="shared" si="30"/>
        <v>674825274.36341572</v>
      </c>
      <c r="T190" s="201">
        <f t="shared" si="30"/>
        <v>674825274.36341572</v>
      </c>
      <c r="U190" s="201">
        <f t="shared" si="30"/>
        <v>1002991465.2332786</v>
      </c>
      <c r="V190" s="201">
        <f t="shared" si="30"/>
        <v>402392258.77744639</v>
      </c>
      <c r="W190" s="201">
        <f t="shared" si="30"/>
        <v>402392258.77744639</v>
      </c>
      <c r="X190" s="201">
        <f t="shared" si="30"/>
        <v>402392258.77744639</v>
      </c>
      <c r="Y190" s="201">
        <f t="shared" si="30"/>
        <v>402392258.77744639</v>
      </c>
      <c r="Z190" s="201">
        <f t="shared" si="30"/>
        <v>402392258.77744639</v>
      </c>
      <c r="AA190" s="201">
        <f t="shared" si="30"/>
        <v>402392258.77744639</v>
      </c>
      <c r="AB190" s="201">
        <f t="shared" si="30"/>
        <v>402392258.77744639</v>
      </c>
      <c r="AC190" s="201">
        <f t="shared" si="30"/>
        <v>402392258.77744639</v>
      </c>
      <c r="AD190" s="201">
        <f t="shared" si="30"/>
        <v>0</v>
      </c>
      <c r="AE190" s="201">
        <f t="shared" si="30"/>
        <v>121867861.0794123</v>
      </c>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F3A7-3494-4A0D-B90D-6D85E0A0E887}">
  <sheetPr codeName="Sheet9">
    <tabColor theme="0" tint="-0.249977111117893"/>
  </sheetPr>
  <dimension ref="A1:W72"/>
  <sheetViews>
    <sheetView showOutlineSymbols="0" showWhiteSpace="0" topLeftCell="A40" workbookViewId="0">
      <selection activeCell="A54" sqref="A54"/>
    </sheetView>
  </sheetViews>
  <sheetFormatPr defaultColWidth="9.1796875" defaultRowHeight="14"/>
  <cols>
    <col min="1" max="1" width="22.81640625" style="138" customWidth="1"/>
    <col min="2" max="2" width="38" style="138" customWidth="1"/>
    <col min="3" max="5" width="9.1796875" style="138"/>
    <col min="6" max="6" width="24.08984375" style="138" customWidth="1"/>
    <col min="7" max="7" width="14.54296875" style="138" bestFit="1" customWidth="1"/>
    <col min="8" max="8" width="1.81640625" style="138" customWidth="1"/>
    <col min="9" max="9" width="13.54296875" style="274" bestFit="1" customWidth="1"/>
    <col min="10" max="10" width="2.7265625" style="138" customWidth="1"/>
    <col min="11" max="11" width="12.1796875" style="274" customWidth="1"/>
    <col min="12" max="12" width="25.7265625" style="274" customWidth="1"/>
    <col min="13" max="13" width="10.81640625" style="138" bestFit="1" customWidth="1"/>
    <col min="14" max="14" width="1.81640625" style="138" customWidth="1"/>
    <col min="15" max="15" width="12.453125" style="274" bestFit="1" customWidth="1"/>
    <col min="16" max="16" width="2.7265625" style="138" customWidth="1"/>
    <col min="17" max="18" width="12.1796875" style="274" customWidth="1"/>
    <col min="19" max="21" width="25.7265625" style="274" customWidth="1"/>
    <col min="22" max="22" width="9.1796875" style="208"/>
    <col min="23" max="23" width="9.1796875" style="206"/>
    <col min="24" max="16384" width="9.1796875" style="138"/>
  </cols>
  <sheetData>
    <row r="1" spans="1:23" s="136" customFormat="1" ht="14.5" thickBot="1">
      <c r="A1" s="135" t="s">
        <v>183</v>
      </c>
      <c r="B1" s="135"/>
      <c r="I1" s="272"/>
      <c r="K1" s="272"/>
      <c r="L1" s="272"/>
      <c r="O1" s="272"/>
      <c r="Q1" s="272"/>
      <c r="R1" s="272"/>
      <c r="S1" s="272"/>
      <c r="T1" s="272"/>
      <c r="U1" s="272"/>
      <c r="V1" s="208"/>
      <c r="W1" s="275"/>
    </row>
    <row r="2" spans="1:23" s="137" customFormat="1" ht="80.25" customHeight="1" thickTop="1">
      <c r="G2" s="818" t="s">
        <v>656</v>
      </c>
      <c r="H2" s="819"/>
      <c r="I2" s="819"/>
      <c r="J2" s="819"/>
      <c r="K2" s="820"/>
      <c r="L2" s="273"/>
      <c r="M2" s="818" t="s">
        <v>170</v>
      </c>
      <c r="N2" s="819"/>
      <c r="O2" s="819"/>
      <c r="P2" s="819"/>
      <c r="Q2" s="820"/>
      <c r="R2" s="273"/>
      <c r="S2" s="273"/>
      <c r="T2" s="273"/>
      <c r="U2" s="273"/>
      <c r="V2" s="208"/>
      <c r="W2" s="276"/>
    </row>
    <row r="3" spans="1:23" s="137" customFormat="1">
      <c r="G3" s="384"/>
      <c r="H3" s="384"/>
      <c r="I3" s="384"/>
      <c r="J3" s="384"/>
      <c r="K3" s="384"/>
      <c r="L3" s="384"/>
      <c r="M3" s="384"/>
      <c r="N3" s="384"/>
      <c r="O3" s="384"/>
      <c r="P3" s="384"/>
      <c r="Q3" s="384"/>
      <c r="R3" s="384"/>
      <c r="S3" s="384"/>
      <c r="T3" s="384"/>
      <c r="U3" s="384"/>
      <c r="V3" s="208"/>
      <c r="W3" s="276"/>
    </row>
    <row r="4" spans="1:23">
      <c r="G4" s="302" t="s">
        <v>97</v>
      </c>
      <c r="H4" s="302"/>
      <c r="I4" s="302" t="s">
        <v>98</v>
      </c>
      <c r="J4" s="302"/>
      <c r="K4" s="302" t="s">
        <v>972</v>
      </c>
      <c r="L4" s="270"/>
      <c r="M4" s="302" t="s">
        <v>97</v>
      </c>
      <c r="N4" s="302"/>
      <c r="O4" s="302" t="s">
        <v>98</v>
      </c>
      <c r="P4" s="302"/>
      <c r="Q4" s="302" t="s">
        <v>972</v>
      </c>
      <c r="R4" s="302"/>
      <c r="S4" s="270" t="s">
        <v>480</v>
      </c>
      <c r="T4" s="270"/>
      <c r="U4" s="270"/>
    </row>
    <row r="5" spans="1:23">
      <c r="A5" s="139" t="s">
        <v>184</v>
      </c>
      <c r="B5" s="139" t="s">
        <v>105</v>
      </c>
      <c r="C5" s="139" t="s">
        <v>185</v>
      </c>
      <c r="D5" s="139"/>
      <c r="E5" s="139"/>
      <c r="F5" s="207"/>
      <c r="G5" s="303" t="s">
        <v>283</v>
      </c>
      <c r="H5" s="303"/>
      <c r="I5" s="303" t="s">
        <v>283</v>
      </c>
      <c r="J5" s="303"/>
      <c r="K5" s="303" t="s">
        <v>283</v>
      </c>
      <c r="L5" s="271"/>
      <c r="M5" s="303" t="s">
        <v>283</v>
      </c>
      <c r="N5" s="303"/>
      <c r="O5" s="303" t="s">
        <v>283</v>
      </c>
      <c r="P5" s="303"/>
      <c r="Q5" s="303" t="s">
        <v>283</v>
      </c>
      <c r="R5" s="303"/>
      <c r="S5" s="271"/>
      <c r="T5" s="271"/>
      <c r="U5" s="271"/>
    </row>
    <row r="6" spans="1:23" s="218" customFormat="1" ht="10.5">
      <c r="A6" s="215"/>
      <c r="B6" s="215"/>
      <c r="C6" s="215"/>
      <c r="D6" s="215"/>
      <c r="E6" s="215"/>
      <c r="F6" s="216"/>
      <c r="G6" s="304"/>
      <c r="H6" s="304"/>
      <c r="I6" s="304"/>
      <c r="J6" s="304"/>
      <c r="K6" s="304"/>
      <c r="L6" s="216"/>
      <c r="M6" s="304"/>
      <c r="N6" s="304"/>
      <c r="O6" s="304"/>
      <c r="P6" s="304"/>
      <c r="Q6" s="304"/>
      <c r="R6" s="304"/>
      <c r="S6" s="216"/>
      <c r="T6" s="216"/>
      <c r="U6" s="216"/>
      <c r="V6" s="217"/>
      <c r="W6" s="277"/>
    </row>
    <row r="7" spans="1:23">
      <c r="A7" s="316"/>
      <c r="B7" s="317"/>
      <c r="C7" s="316" t="s">
        <v>781</v>
      </c>
      <c r="D7" s="316"/>
      <c r="E7" s="316"/>
      <c r="F7" s="316"/>
      <c r="G7" s="403" t="s">
        <v>723</v>
      </c>
      <c r="H7" s="278"/>
      <c r="I7" s="403" t="s">
        <v>723</v>
      </c>
      <c r="J7" s="278"/>
      <c r="K7" s="403" t="s">
        <v>723</v>
      </c>
      <c r="L7" s="279"/>
      <c r="M7" s="403" t="s">
        <v>723</v>
      </c>
      <c r="N7" s="307"/>
      <c r="O7" s="403" t="s">
        <v>723</v>
      </c>
      <c r="P7" s="307"/>
      <c r="Q7" s="403" t="s">
        <v>723</v>
      </c>
      <c r="R7" s="319"/>
      <c r="S7" s="279" t="s">
        <v>780</v>
      </c>
      <c r="T7" s="279"/>
      <c r="U7" s="279"/>
    </row>
    <row r="8" spans="1:23">
      <c r="A8" s="316"/>
      <c r="B8" s="317"/>
      <c r="C8" s="316" t="s">
        <v>1231</v>
      </c>
      <c r="D8" s="316"/>
      <c r="E8" s="316"/>
      <c r="F8" s="316"/>
      <c r="G8" s="403" t="s">
        <v>723</v>
      </c>
      <c r="H8" s="278"/>
      <c r="I8" s="403" t="s">
        <v>723</v>
      </c>
      <c r="J8" s="278"/>
      <c r="K8" s="403" t="s">
        <v>723</v>
      </c>
      <c r="L8" s="279"/>
      <c r="M8" s="678">
        <f>'construction time series'!C91/1000000</f>
        <v>118.00259607607143</v>
      </c>
      <c r="N8" s="684"/>
      <c r="O8" s="679">
        <f>'construction time series'!C96/1000000</f>
        <v>100.13176192254532</v>
      </c>
      <c r="P8" s="684"/>
      <c r="Q8" s="679">
        <f>O8-M8</f>
        <v>-17.870834153526104</v>
      </c>
      <c r="R8" s="319"/>
      <c r="S8" s="279" t="s">
        <v>1493</v>
      </c>
      <c r="T8" s="279"/>
      <c r="U8" s="279"/>
    </row>
    <row r="9" spans="1:23">
      <c r="C9" s="138" t="s">
        <v>782</v>
      </c>
      <c r="G9" s="403" t="s">
        <v>723</v>
      </c>
      <c r="H9" s="278"/>
      <c r="I9" s="403" t="s">
        <v>723</v>
      </c>
      <c r="J9" s="278"/>
      <c r="K9" s="403" t="s">
        <v>723</v>
      </c>
      <c r="L9" s="279"/>
      <c r="M9" s="678">
        <v>0</v>
      </c>
      <c r="N9" s="684"/>
      <c r="O9" s="679">
        <f>'construction time series'!C97/1000000</f>
        <v>1564.6141162835142</v>
      </c>
      <c r="P9" s="684"/>
      <c r="Q9" s="679">
        <f>O9-M9</f>
        <v>1564.6141162835142</v>
      </c>
      <c r="R9" s="308"/>
      <c r="S9" s="279" t="s">
        <v>780</v>
      </c>
      <c r="T9" s="279"/>
      <c r="U9" s="279"/>
    </row>
    <row r="10" spans="1:23">
      <c r="C10" s="138" t="s">
        <v>783</v>
      </c>
      <c r="G10" s="403" t="s">
        <v>723</v>
      </c>
      <c r="H10" s="278"/>
      <c r="I10" s="403" t="s">
        <v>723</v>
      </c>
      <c r="J10" s="278"/>
      <c r="K10" s="403" t="s">
        <v>723</v>
      </c>
      <c r="L10" s="279"/>
      <c r="M10" s="674"/>
      <c r="N10" s="684"/>
      <c r="O10" s="674"/>
      <c r="P10" s="684"/>
      <c r="Q10" s="674"/>
      <c r="R10" s="308"/>
      <c r="S10" s="279" t="s">
        <v>780</v>
      </c>
      <c r="T10" s="279"/>
      <c r="U10" s="279"/>
    </row>
    <row r="11" spans="1:23">
      <c r="C11" s="138" t="s">
        <v>785</v>
      </c>
      <c r="G11" s="403" t="s">
        <v>723</v>
      </c>
      <c r="H11" s="278"/>
      <c r="I11" s="403" t="s">
        <v>723</v>
      </c>
      <c r="J11" s="278"/>
      <c r="K11" s="403" t="s">
        <v>723</v>
      </c>
      <c r="L11" s="279"/>
      <c r="M11" s="403" t="s">
        <v>723</v>
      </c>
      <c r="N11" s="684"/>
      <c r="O11" s="403" t="s">
        <v>723</v>
      </c>
      <c r="P11" s="684"/>
      <c r="Q11" s="403" t="s">
        <v>723</v>
      </c>
      <c r="R11" s="308"/>
      <c r="S11" s="279" t="s">
        <v>791</v>
      </c>
      <c r="T11" s="279"/>
      <c r="U11" s="279"/>
    </row>
    <row r="12" spans="1:23">
      <c r="C12" s="138" t="s">
        <v>784</v>
      </c>
      <c r="G12" s="403" t="s">
        <v>723</v>
      </c>
      <c r="H12" s="278"/>
      <c r="I12" s="403" t="s">
        <v>723</v>
      </c>
      <c r="J12" s="278"/>
      <c r="K12" s="403" t="s">
        <v>723</v>
      </c>
      <c r="L12" s="279"/>
      <c r="M12" s="722">
        <v>0</v>
      </c>
      <c r="N12" s="684"/>
      <c r="O12" s="679">
        <f>'Annualised costs'!C206/1000000</f>
        <v>60.131149571002766</v>
      </c>
      <c r="P12" s="684"/>
      <c r="Q12" s="679">
        <f>O12-M12</f>
        <v>60.131149571002766</v>
      </c>
      <c r="R12" s="308"/>
      <c r="S12" s="279" t="s">
        <v>512</v>
      </c>
      <c r="T12" s="279"/>
      <c r="U12" s="279"/>
    </row>
    <row r="13" spans="1:23" s="309" customFormat="1" ht="7.75" customHeight="1">
      <c r="G13" s="312"/>
      <c r="H13" s="312"/>
      <c r="I13" s="313"/>
      <c r="J13" s="312"/>
      <c r="K13" s="313"/>
      <c r="L13" s="313"/>
      <c r="M13" s="312"/>
      <c r="N13" s="312"/>
      <c r="O13" s="313"/>
      <c r="P13" s="312"/>
      <c r="Q13" s="313"/>
      <c r="R13" s="313"/>
      <c r="S13" s="313"/>
      <c r="T13" s="313"/>
      <c r="U13" s="313"/>
      <c r="V13" s="208"/>
      <c r="W13" s="328"/>
    </row>
    <row r="14" spans="1:23" s="389" customFormat="1" ht="14.5" thickBot="1">
      <c r="A14" s="394" t="s">
        <v>779</v>
      </c>
      <c r="B14" s="394" t="s">
        <v>790</v>
      </c>
      <c r="C14" s="320" t="s">
        <v>1290</v>
      </c>
      <c r="D14" s="320"/>
      <c r="E14" s="320"/>
      <c r="F14" s="320"/>
      <c r="G14" s="321">
        <f>SUM(G7:G13)</f>
        <v>0</v>
      </c>
      <c r="H14" s="321"/>
      <c r="I14" s="321">
        <f>SUM(I7:I13)</f>
        <v>0</v>
      </c>
      <c r="J14" s="321"/>
      <c r="K14" s="321">
        <f>SUM(K7:K13)</f>
        <v>0</v>
      </c>
      <c r="L14" s="386"/>
      <c r="M14" s="321">
        <f>SUM(M7:M13)</f>
        <v>118.00259607607143</v>
      </c>
      <c r="N14" s="321"/>
      <c r="O14" s="321">
        <f>SUM(O7:O13)</f>
        <v>1724.8770277770623</v>
      </c>
      <c r="P14" s="321"/>
      <c r="Q14" s="321">
        <f>SUM(Q7:Q13)</f>
        <v>1606.874431700991</v>
      </c>
      <c r="R14" s="390"/>
      <c r="S14" s="386"/>
      <c r="T14" s="386"/>
      <c r="U14" s="386"/>
      <c r="V14" s="387"/>
      <c r="W14" s="388"/>
    </row>
    <row r="15" spans="1:23" ht="14.5" thickTop="1">
      <c r="A15" s="316"/>
      <c r="B15" s="317"/>
      <c r="C15" s="316"/>
      <c r="D15" s="316"/>
      <c r="E15" s="316"/>
      <c r="F15" s="316"/>
      <c r="G15" s="318"/>
      <c r="H15" s="318"/>
      <c r="I15" s="319"/>
      <c r="J15" s="318"/>
      <c r="K15" s="319"/>
      <c r="L15" s="273"/>
      <c r="M15" s="318"/>
      <c r="N15" s="318"/>
      <c r="O15" s="319"/>
      <c r="P15" s="318"/>
      <c r="Q15" s="319"/>
      <c r="R15" s="319"/>
      <c r="S15" s="273"/>
      <c r="T15" s="273"/>
      <c r="U15" s="273"/>
    </row>
    <row r="16" spans="1:23">
      <c r="C16" s="138" t="s">
        <v>750</v>
      </c>
      <c r="G16" s="403" t="s">
        <v>723</v>
      </c>
      <c r="H16" s="278"/>
      <c r="I16" s="403" t="s">
        <v>723</v>
      </c>
      <c r="J16" s="278"/>
      <c r="K16" s="403" t="s">
        <v>723</v>
      </c>
      <c r="L16" s="279"/>
      <c r="M16" s="307">
        <f>'Annualised costs'!C71/1000000</f>
        <v>145.11902616889762</v>
      </c>
      <c r="N16" s="307"/>
      <c r="O16" s="308">
        <f>'Annualised costs'!C72/1000000</f>
        <v>163.02557547708528</v>
      </c>
      <c r="P16" s="307"/>
      <c r="Q16" s="308">
        <f>O16-M16</f>
        <v>17.906549308187664</v>
      </c>
      <c r="R16" s="308"/>
      <c r="S16" s="279" t="str">
        <f>'Annualised costs'!H69</f>
        <v>BINSUWADAN 2021</v>
      </c>
      <c r="T16" s="279"/>
      <c r="U16" s="279"/>
    </row>
    <row r="17" spans="1:23" s="309" customFormat="1" ht="7.75" customHeight="1">
      <c r="G17" s="312"/>
      <c r="H17" s="312"/>
      <c r="I17" s="313"/>
      <c r="J17" s="312"/>
      <c r="K17" s="313"/>
      <c r="L17" s="313"/>
      <c r="M17" s="312"/>
      <c r="N17" s="312"/>
      <c r="O17" s="313"/>
      <c r="P17" s="312"/>
      <c r="Q17" s="313"/>
      <c r="R17" s="313"/>
      <c r="S17" s="313"/>
      <c r="T17" s="313"/>
      <c r="U17" s="313"/>
      <c r="V17" s="208"/>
      <c r="W17" s="328"/>
    </row>
    <row r="18" spans="1:23" s="389" customFormat="1" ht="14.5" thickBot="1">
      <c r="A18" s="391" t="s">
        <v>482</v>
      </c>
      <c r="B18" s="391" t="s">
        <v>485</v>
      </c>
      <c r="C18" s="320" t="s">
        <v>1290</v>
      </c>
      <c r="D18" s="320"/>
      <c r="E18" s="320"/>
      <c r="F18" s="320"/>
      <c r="G18" s="324">
        <f>SUM(G16:G16)</f>
        <v>0</v>
      </c>
      <c r="H18" s="324"/>
      <c r="I18" s="324">
        <f>SUM(I16:I16)</f>
        <v>0</v>
      </c>
      <c r="J18" s="324"/>
      <c r="K18" s="324">
        <f>I18-G18</f>
        <v>0</v>
      </c>
      <c r="L18" s="386"/>
      <c r="M18" s="324">
        <f>SUM(M16:M16)</f>
        <v>145.11902616889762</v>
      </c>
      <c r="N18" s="324"/>
      <c r="O18" s="324">
        <f>SUM(O16:O16)</f>
        <v>163.02557547708528</v>
      </c>
      <c r="P18" s="324"/>
      <c r="Q18" s="324">
        <f>O18-M18</f>
        <v>17.906549308187664</v>
      </c>
      <c r="R18" s="325"/>
      <c r="S18" s="386"/>
      <c r="T18" s="386"/>
      <c r="U18" s="386"/>
      <c r="V18" s="387"/>
      <c r="W18" s="388"/>
    </row>
    <row r="19" spans="1:23" s="137" customFormat="1" ht="14.5" thickTop="1">
      <c r="A19" s="316"/>
      <c r="B19" s="316"/>
      <c r="C19" s="316"/>
      <c r="D19" s="316"/>
      <c r="E19" s="316"/>
      <c r="F19" s="316"/>
      <c r="G19" s="318"/>
      <c r="H19" s="318"/>
      <c r="I19" s="319"/>
      <c r="J19" s="318"/>
      <c r="K19" s="319"/>
      <c r="L19" s="273"/>
      <c r="M19" s="318"/>
      <c r="N19" s="318"/>
      <c r="O19" s="319"/>
      <c r="P19" s="318"/>
      <c r="Q19" s="319"/>
      <c r="R19" s="319"/>
      <c r="S19" s="273"/>
      <c r="T19" s="273"/>
      <c r="U19" s="273"/>
      <c r="V19" s="208"/>
      <c r="W19" s="276"/>
    </row>
    <row r="20" spans="1:23">
      <c r="A20" s="316"/>
      <c r="B20" s="317"/>
      <c r="C20" s="316" t="s">
        <v>35</v>
      </c>
      <c r="D20" s="316"/>
      <c r="E20" s="316"/>
      <c r="F20" s="316"/>
      <c r="G20" s="682">
        <f>'Annualised costs'!C102/1000000</f>
        <v>0.49419384325862992</v>
      </c>
      <c r="H20" s="401"/>
      <c r="I20" s="683">
        <f>'Annualised costs'!C103/1000000</f>
        <v>0.45334310983730103</v>
      </c>
      <c r="J20" s="318"/>
      <c r="K20" s="683">
        <f>I20-G20</f>
        <v>-4.0850733421328889E-2</v>
      </c>
      <c r="L20" s="279"/>
      <c r="M20" s="403" t="s">
        <v>723</v>
      </c>
      <c r="N20" s="278"/>
      <c r="O20" s="403" t="s">
        <v>723</v>
      </c>
      <c r="P20" s="278"/>
      <c r="Q20" s="403" t="s">
        <v>723</v>
      </c>
      <c r="R20" s="319"/>
      <c r="S20" s="279" t="s">
        <v>470</v>
      </c>
      <c r="T20" s="279"/>
      <c r="U20" s="279"/>
    </row>
    <row r="21" spans="1:23">
      <c r="C21" s="138" t="s">
        <v>275</v>
      </c>
      <c r="G21" s="678">
        <f>'Annualised costs'!C107/1000000</f>
        <v>5.9165218218058335</v>
      </c>
      <c r="H21" s="684"/>
      <c r="I21" s="679">
        <f>'Annualised costs'!C108/1000000</f>
        <v>5.4274541026890288</v>
      </c>
      <c r="J21" s="684"/>
      <c r="K21" s="679">
        <f>I21-G21</f>
        <v>-0.48906771911680469</v>
      </c>
      <c r="L21" s="279"/>
      <c r="M21" s="403" t="s">
        <v>723</v>
      </c>
      <c r="N21" s="278"/>
      <c r="O21" s="403" t="s">
        <v>723</v>
      </c>
      <c r="P21" s="278"/>
      <c r="Q21" s="403" t="s">
        <v>723</v>
      </c>
      <c r="R21" s="308"/>
      <c r="S21" s="279" t="s">
        <v>470</v>
      </c>
      <c r="T21" s="279"/>
      <c r="U21" s="279"/>
    </row>
    <row r="22" spans="1:23">
      <c r="C22" s="138" t="s">
        <v>438</v>
      </c>
      <c r="G22" s="678">
        <f>'Annualised costs'!C112/1000000</f>
        <v>17.026801520587032</v>
      </c>
      <c r="H22" s="684"/>
      <c r="I22" s="679">
        <f>'Annualised costs'!C113/1000000</f>
        <v>15.619343011292393</v>
      </c>
      <c r="J22" s="684"/>
      <c r="K22" s="679">
        <f t="shared" ref="K22:K23" si="0">I22-G22</f>
        <v>-1.4074585092946386</v>
      </c>
      <c r="L22" s="279"/>
      <c r="M22" s="403" t="s">
        <v>723</v>
      </c>
      <c r="N22" s="278"/>
      <c r="O22" s="403" t="s">
        <v>723</v>
      </c>
      <c r="P22" s="278"/>
      <c r="Q22" s="403" t="s">
        <v>723</v>
      </c>
      <c r="R22" s="308"/>
      <c r="S22" s="279" t="s">
        <v>470</v>
      </c>
      <c r="T22" s="279"/>
      <c r="U22" s="279"/>
    </row>
    <row r="23" spans="1:23">
      <c r="C23" s="138" t="s">
        <v>276</v>
      </c>
      <c r="G23" s="680">
        <f>'Annualised costs'!C117/1000000</f>
        <v>55.555296778211883</v>
      </c>
      <c r="H23" s="670"/>
      <c r="I23" s="681">
        <f>'Annualised costs'!C118/1000000</f>
        <v>50.96302058985426</v>
      </c>
      <c r="J23" s="670"/>
      <c r="K23" s="679">
        <f t="shared" si="0"/>
        <v>-4.5922761883576229</v>
      </c>
      <c r="L23" s="279"/>
      <c r="M23" s="403" t="s">
        <v>723</v>
      </c>
      <c r="N23" s="278"/>
      <c r="O23" s="403" t="s">
        <v>723</v>
      </c>
      <c r="P23" s="278"/>
      <c r="Q23" s="403" t="s">
        <v>723</v>
      </c>
      <c r="R23" s="308"/>
      <c r="S23" s="279" t="s">
        <v>469</v>
      </c>
      <c r="T23" s="279"/>
      <c r="U23" s="279"/>
    </row>
    <row r="24" spans="1:23" s="309" customFormat="1" ht="7.75" customHeight="1">
      <c r="G24" s="312"/>
      <c r="H24" s="312"/>
      <c r="I24" s="313"/>
      <c r="J24" s="312"/>
      <c r="K24" s="313"/>
      <c r="L24" s="313"/>
      <c r="M24" s="312"/>
      <c r="N24" s="312"/>
      <c r="O24" s="313"/>
      <c r="P24" s="312"/>
      <c r="Q24" s="313"/>
      <c r="R24" s="313"/>
      <c r="S24" s="313"/>
      <c r="T24" s="313"/>
      <c r="U24" s="313"/>
      <c r="V24" s="208"/>
      <c r="W24" s="328"/>
    </row>
    <row r="25" spans="1:23" s="389" customFormat="1" ht="14.5" thickBot="1">
      <c r="A25" s="391" t="s">
        <v>482</v>
      </c>
      <c r="B25" s="391" t="s">
        <v>657</v>
      </c>
      <c r="C25" s="320" t="s">
        <v>1290</v>
      </c>
      <c r="D25" s="320"/>
      <c r="E25" s="320"/>
      <c r="F25" s="320"/>
      <c r="G25" s="321">
        <f>SUM(G20:G23)</f>
        <v>78.99281396386337</v>
      </c>
      <c r="H25" s="321"/>
      <c r="I25" s="321">
        <f>SUM(I20:I23)</f>
        <v>72.463160813672985</v>
      </c>
      <c r="J25" s="321"/>
      <c r="K25" s="321">
        <f>SUM(K20:K23)</f>
        <v>-6.5296531501903949</v>
      </c>
      <c r="L25" s="386"/>
      <c r="M25" s="321"/>
      <c r="N25" s="321"/>
      <c r="O25" s="321"/>
      <c r="P25" s="321"/>
      <c r="Q25" s="321"/>
      <c r="R25" s="390"/>
      <c r="S25" s="386"/>
      <c r="T25" s="386"/>
      <c r="U25" s="386"/>
      <c r="V25" s="387"/>
      <c r="W25" s="388"/>
    </row>
    <row r="26" spans="1:23" s="137" customFormat="1" ht="14.5" thickTop="1">
      <c r="G26" s="305"/>
      <c r="H26" s="305"/>
      <c r="I26" s="306"/>
      <c r="J26" s="305"/>
      <c r="K26" s="306"/>
      <c r="L26" s="273"/>
      <c r="M26" s="305"/>
      <c r="N26" s="305"/>
      <c r="O26" s="306"/>
      <c r="P26" s="305"/>
      <c r="Q26" s="306"/>
      <c r="R26" s="306"/>
      <c r="S26" s="273"/>
      <c r="T26" s="273"/>
      <c r="U26" s="273"/>
      <c r="V26" s="208"/>
      <c r="W26" s="276"/>
    </row>
    <row r="27" spans="1:23">
      <c r="C27" s="138" t="s">
        <v>427</v>
      </c>
      <c r="G27" s="678">
        <f>'Annualised costs'!C84/1000000</f>
        <v>422.16130803568626</v>
      </c>
      <c r="H27" s="307"/>
      <c r="I27" s="679">
        <f>'Annualised costs'!C85/1000000</f>
        <v>371.44769039496867</v>
      </c>
      <c r="J27" s="307"/>
      <c r="K27" s="679">
        <f>I27-G27</f>
        <v>-50.713617640717587</v>
      </c>
      <c r="L27" s="279"/>
      <c r="M27" s="403" t="s">
        <v>723</v>
      </c>
      <c r="N27" s="278"/>
      <c r="O27" s="403" t="s">
        <v>723</v>
      </c>
      <c r="P27" s="278"/>
      <c r="Q27" s="403" t="s">
        <v>723</v>
      </c>
      <c r="R27" s="308"/>
      <c r="S27" s="279" t="s">
        <v>477</v>
      </c>
      <c r="T27" s="279"/>
      <c r="U27" s="279"/>
    </row>
    <row r="28" spans="1:23">
      <c r="C28" s="138" t="s">
        <v>428</v>
      </c>
      <c r="G28" s="678">
        <f>'Annualised costs'!C89/1000000</f>
        <v>216.32242561423337</v>
      </c>
      <c r="H28" s="307"/>
      <c r="I28" s="679">
        <f>'Annualised costs'!C90/1000000</f>
        <v>205.66454939816239</v>
      </c>
      <c r="J28" s="307"/>
      <c r="K28" s="679">
        <f>I28-G28</f>
        <v>-10.657876216070974</v>
      </c>
      <c r="L28" s="279"/>
      <c r="M28" s="403" t="s">
        <v>723</v>
      </c>
      <c r="N28" s="278"/>
      <c r="O28" s="403" t="s">
        <v>723</v>
      </c>
      <c r="P28" s="278"/>
      <c r="Q28" s="403" t="s">
        <v>723</v>
      </c>
      <c r="R28" s="308"/>
      <c r="S28" s="279" t="s">
        <v>477</v>
      </c>
      <c r="T28" s="279"/>
      <c r="U28" s="279"/>
    </row>
    <row r="29" spans="1:23" s="309" customFormat="1" ht="7.75" customHeight="1">
      <c r="G29" s="310"/>
      <c r="H29" s="310"/>
      <c r="I29" s="311"/>
      <c r="J29" s="310"/>
      <c r="K29" s="311"/>
      <c r="L29" s="313"/>
      <c r="M29" s="310"/>
      <c r="N29" s="310"/>
      <c r="O29" s="311"/>
      <c r="P29" s="310"/>
      <c r="Q29" s="311"/>
      <c r="R29" s="311"/>
      <c r="S29" s="313"/>
      <c r="T29" s="313"/>
      <c r="U29" s="313"/>
      <c r="V29" s="208"/>
      <c r="W29" s="328"/>
    </row>
    <row r="30" spans="1:23" s="389" customFormat="1" ht="14.5" thickBot="1">
      <c r="A30" s="392" t="s">
        <v>481</v>
      </c>
      <c r="B30" s="392" t="s">
        <v>485</v>
      </c>
      <c r="C30" s="320" t="s">
        <v>1290</v>
      </c>
      <c r="D30" s="320"/>
      <c r="E30" s="320"/>
      <c r="F30" s="320"/>
      <c r="G30" s="321">
        <f>SUM(G27:G28)</f>
        <v>638.4837336499196</v>
      </c>
      <c r="H30" s="321"/>
      <c r="I30" s="321">
        <f>SUM(I27:I28)</f>
        <v>577.11223979313104</v>
      </c>
      <c r="J30" s="321"/>
      <c r="K30" s="321">
        <f>SUM(K27:K28)</f>
        <v>-61.371493856788561</v>
      </c>
      <c r="L30" s="386"/>
      <c r="M30" s="321"/>
      <c r="N30" s="321"/>
      <c r="O30" s="321"/>
      <c r="P30" s="321"/>
      <c r="Q30" s="321"/>
      <c r="R30" s="390"/>
      <c r="S30" s="386"/>
      <c r="T30" s="386"/>
      <c r="U30" s="386"/>
      <c r="V30" s="387"/>
      <c r="W30" s="388"/>
    </row>
    <row r="31" spans="1:23" s="137" customFormat="1" ht="14.5" thickTop="1">
      <c r="G31" s="322"/>
      <c r="H31" s="322"/>
      <c r="I31" s="323"/>
      <c r="J31" s="322"/>
      <c r="K31" s="323"/>
      <c r="L31" s="296"/>
      <c r="M31" s="322"/>
      <c r="N31" s="322"/>
      <c r="O31" s="323"/>
      <c r="P31" s="322"/>
      <c r="Q31" s="323"/>
      <c r="R31" s="323"/>
      <c r="S31" s="296"/>
      <c r="T31" s="296"/>
      <c r="U31" s="296"/>
      <c r="V31" s="208"/>
      <c r="W31" s="276"/>
    </row>
    <row r="32" spans="1:23">
      <c r="C32" s="138" t="s">
        <v>35</v>
      </c>
      <c r="G32" s="678">
        <f>'Annualised costs'!C126/1000000</f>
        <v>15.813942163843974</v>
      </c>
      <c r="H32" s="307"/>
      <c r="I32" s="675">
        <f>'Annualised costs'!C127/1000000</f>
        <v>11.352450049303304</v>
      </c>
      <c r="J32" s="307"/>
      <c r="K32" s="679">
        <f>I32-G32</f>
        <v>-4.4614921145406701</v>
      </c>
      <c r="L32" s="279"/>
      <c r="M32" s="403" t="s">
        <v>723</v>
      </c>
      <c r="N32" s="278"/>
      <c r="O32" s="403" t="s">
        <v>723</v>
      </c>
      <c r="P32" s="278"/>
      <c r="Q32" s="403" t="s">
        <v>723</v>
      </c>
      <c r="R32" s="308"/>
      <c r="S32" s="279" t="s">
        <v>469</v>
      </c>
      <c r="T32" s="279"/>
      <c r="U32" s="279"/>
    </row>
    <row r="33" spans="1:23">
      <c r="C33" s="138" t="s">
        <v>275</v>
      </c>
      <c r="G33" s="678">
        <f>IF(S33="GAIN2017",'Annualised costs'!C131/1000000,'Annualised costs'!C136/1000000)</f>
        <v>226.30784287200834</v>
      </c>
      <c r="H33" s="307"/>
      <c r="I33" s="679">
        <f>IF(S33="GAIN2017",'Annualised costs'!C132/1000000,'Annualised costs'!C137/1000000)</f>
        <v>199.12181422834018</v>
      </c>
      <c r="J33" s="307"/>
      <c r="K33" s="679">
        <f>I33-G33</f>
        <v>-27.186028643668152</v>
      </c>
      <c r="L33" s="279"/>
      <c r="M33" s="403" t="s">
        <v>723</v>
      </c>
      <c r="N33" s="278"/>
      <c r="O33" s="403" t="s">
        <v>723</v>
      </c>
      <c r="P33" s="278"/>
      <c r="Q33" s="403" t="s">
        <v>723</v>
      </c>
      <c r="R33" s="308"/>
      <c r="S33" s="279" t="s">
        <v>470</v>
      </c>
      <c r="T33" s="279"/>
      <c r="U33" s="279"/>
    </row>
    <row r="34" spans="1:23">
      <c r="C34" s="138" t="s">
        <v>438</v>
      </c>
      <c r="G34" s="678">
        <f>'Annualised costs'!C146/1000000</f>
        <v>241.55481175868499</v>
      </c>
      <c r="H34" s="307"/>
      <c r="I34" s="679">
        <f>'Annualised costs'!C147/1000000</f>
        <v>196.47907170522379</v>
      </c>
      <c r="J34" s="307"/>
      <c r="K34" s="679">
        <f t="shared" ref="K34:K35" si="1">I34-G34</f>
        <v>-45.075740053461203</v>
      </c>
      <c r="L34" s="279"/>
      <c r="M34" s="403" t="s">
        <v>723</v>
      </c>
      <c r="N34" s="278"/>
      <c r="O34" s="403" t="s">
        <v>723</v>
      </c>
      <c r="P34" s="278"/>
      <c r="Q34" s="403" t="s">
        <v>723</v>
      </c>
      <c r="R34" s="308"/>
      <c r="S34" s="279" t="s">
        <v>470</v>
      </c>
      <c r="T34" s="279"/>
      <c r="U34" s="279"/>
    </row>
    <row r="35" spans="1:23">
      <c r="C35" s="138" t="s">
        <v>276</v>
      </c>
      <c r="G35" s="680">
        <f>'Annualised costs'!C151/1000000</f>
        <v>41.227832787123589</v>
      </c>
      <c r="H35" s="278"/>
      <c r="I35" s="681">
        <f>'Annualised costs'!C152/1000000</f>
        <v>36.275193811633017</v>
      </c>
      <c r="J35" s="278"/>
      <c r="K35" s="679">
        <f t="shared" si="1"/>
        <v>-4.9526389754905722</v>
      </c>
      <c r="L35" s="279"/>
      <c r="M35" s="403" t="s">
        <v>723</v>
      </c>
      <c r="N35" s="278"/>
      <c r="O35" s="403" t="s">
        <v>723</v>
      </c>
      <c r="P35" s="278"/>
      <c r="Q35" s="403" t="s">
        <v>723</v>
      </c>
      <c r="R35" s="308"/>
      <c r="S35" s="279" t="s">
        <v>469</v>
      </c>
      <c r="T35" s="279"/>
      <c r="U35" s="279"/>
    </row>
    <row r="36" spans="1:23">
      <c r="C36" s="138" t="s">
        <v>277</v>
      </c>
      <c r="G36" s="668"/>
      <c r="H36" s="670"/>
      <c r="I36" s="669"/>
      <c r="J36" s="670"/>
      <c r="K36" s="669"/>
      <c r="L36" s="279"/>
      <c r="M36" s="278"/>
      <c r="N36" s="278"/>
      <c r="O36" s="279"/>
      <c r="P36" s="278"/>
      <c r="Q36" s="279"/>
      <c r="R36" s="279"/>
      <c r="S36" s="279"/>
      <c r="T36" s="279"/>
      <c r="U36" s="279"/>
    </row>
    <row r="37" spans="1:23" s="309" customFormat="1" ht="7.75" customHeight="1">
      <c r="G37" s="312"/>
      <c r="H37" s="312"/>
      <c r="I37" s="313"/>
      <c r="J37" s="312"/>
      <c r="K37" s="313"/>
      <c r="L37" s="313"/>
      <c r="M37" s="312"/>
      <c r="N37" s="312"/>
      <c r="O37" s="313"/>
      <c r="P37" s="312"/>
      <c r="Q37" s="313"/>
      <c r="R37" s="313"/>
      <c r="S37" s="313"/>
      <c r="T37" s="313"/>
      <c r="U37" s="313"/>
      <c r="V37" s="208"/>
      <c r="W37" s="328"/>
    </row>
    <row r="38" spans="1:23" s="389" customFormat="1" ht="14.5" thickBot="1">
      <c r="A38" s="392" t="s">
        <v>481</v>
      </c>
      <c r="B38" s="392" t="s">
        <v>657</v>
      </c>
      <c r="C38" s="320" t="s">
        <v>1290</v>
      </c>
      <c r="D38" s="320"/>
      <c r="E38" s="320"/>
      <c r="F38" s="320"/>
      <c r="G38" s="321">
        <f>SUM(G32:G36)</f>
        <v>524.90442958166091</v>
      </c>
      <c r="H38" s="321"/>
      <c r="I38" s="321">
        <f>SUM(I32:I36)</f>
        <v>443.22852979450033</v>
      </c>
      <c r="J38" s="321"/>
      <c r="K38" s="321">
        <f>SUM(K32:K36)</f>
        <v>-81.675899787160603</v>
      </c>
      <c r="L38" s="386"/>
      <c r="M38" s="321"/>
      <c r="N38" s="321"/>
      <c r="O38" s="321"/>
      <c r="P38" s="321"/>
      <c r="Q38" s="321"/>
      <c r="R38" s="390"/>
      <c r="S38" s="386"/>
      <c r="T38" s="386"/>
      <c r="U38" s="386"/>
      <c r="V38" s="387"/>
      <c r="W38" s="388"/>
    </row>
    <row r="39" spans="1:23" s="137" customFormat="1" ht="14.5" thickTop="1">
      <c r="G39" s="295"/>
      <c r="H39" s="295"/>
      <c r="I39" s="296"/>
      <c r="J39" s="295"/>
      <c r="K39" s="296"/>
      <c r="L39" s="296"/>
      <c r="M39" s="295"/>
      <c r="N39" s="295"/>
      <c r="O39" s="296"/>
      <c r="P39" s="295"/>
      <c r="Q39" s="296"/>
      <c r="R39" s="296"/>
      <c r="S39" s="296"/>
      <c r="T39" s="296"/>
      <c r="U39" s="296"/>
      <c r="V39" s="208"/>
      <c r="W39" s="276"/>
    </row>
    <row r="40" spans="1:23">
      <c r="C40" s="138" t="s">
        <v>484</v>
      </c>
      <c r="G40" s="680">
        <f>'Annualised costs'!C161/1000000-MIN('Annualised costs'!C161/1000000,'Annualised costs'!C162/100000)</f>
        <v>0</v>
      </c>
      <c r="H40" s="278"/>
      <c r="I40" s="681">
        <f>'Annualised costs'!C162/1000000-MIN('Annualised costs'!C161/1000000,'Annualised costs'!C162/100000)</f>
        <v>1070.0364149059169</v>
      </c>
      <c r="J40" s="278"/>
      <c r="K40" s="679">
        <f>I40-G40</f>
        <v>1070.0364149059169</v>
      </c>
      <c r="L40" s="279"/>
      <c r="M40" s="403" t="s">
        <v>723</v>
      </c>
      <c r="N40" s="278"/>
      <c r="O40" s="403" t="s">
        <v>723</v>
      </c>
      <c r="P40" s="278"/>
      <c r="Q40" s="403" t="s">
        <v>723</v>
      </c>
      <c r="R40" s="279"/>
      <c r="S40" s="279" t="s">
        <v>792</v>
      </c>
      <c r="T40" s="279"/>
      <c r="U40" s="279"/>
    </row>
    <row r="41" spans="1:23">
      <c r="C41" s="138" t="s">
        <v>486</v>
      </c>
      <c r="G41" s="680">
        <f>'Annualised costs'!C166/1000000-MIN('Annualised costs'!C166/1000000,'Annualised costs'!C167/1000000)</f>
        <v>0</v>
      </c>
      <c r="H41" s="278"/>
      <c r="I41" s="681">
        <f>'Annualised costs'!C167/1000000-MIN('Annualised costs'!C166/1000000,'Annualised costs'!C167/1000000)</f>
        <v>619.00264008151134</v>
      </c>
      <c r="J41" s="278"/>
      <c r="K41" s="679">
        <f>I41-G41</f>
        <v>619.00264008151134</v>
      </c>
      <c r="L41" s="279"/>
      <c r="M41" s="403" t="s">
        <v>723</v>
      </c>
      <c r="N41" s="278"/>
      <c r="O41" s="403" t="s">
        <v>723</v>
      </c>
      <c r="P41" s="278"/>
      <c r="Q41" s="403" t="s">
        <v>723</v>
      </c>
      <c r="R41" s="279"/>
      <c r="S41" s="279" t="s">
        <v>792</v>
      </c>
      <c r="T41" s="279"/>
      <c r="U41" s="279"/>
    </row>
    <row r="42" spans="1:23" s="309" customFormat="1" ht="7.75" customHeight="1">
      <c r="G42" s="312"/>
      <c r="H42" s="312"/>
      <c r="I42" s="313"/>
      <c r="J42" s="312"/>
      <c r="K42" s="313"/>
      <c r="L42" s="313"/>
      <c r="M42" s="312"/>
      <c r="N42" s="312"/>
      <c r="O42" s="313"/>
      <c r="P42" s="312"/>
      <c r="Q42" s="313"/>
      <c r="R42" s="313"/>
      <c r="S42" s="313"/>
      <c r="T42" s="313"/>
      <c r="U42" s="313"/>
      <c r="V42" s="208"/>
      <c r="W42" s="328"/>
    </row>
    <row r="43" spans="1:23" s="389" customFormat="1" ht="14.5" thickBot="1">
      <c r="A43" s="393" t="s">
        <v>483</v>
      </c>
      <c r="B43" s="393" t="s">
        <v>485</v>
      </c>
      <c r="C43" s="320" t="s">
        <v>1290</v>
      </c>
      <c r="D43" s="320"/>
      <c r="E43" s="320"/>
      <c r="F43" s="320"/>
      <c r="G43" s="324">
        <f>SUM(G40:G41)</f>
        <v>0</v>
      </c>
      <c r="H43" s="324"/>
      <c r="I43" s="324">
        <f>SUM(I40:I41)</f>
        <v>1689.0390549874282</v>
      </c>
      <c r="J43" s="324"/>
      <c r="K43" s="324">
        <f>SUM(K40:K41)</f>
        <v>1689.0390549874282</v>
      </c>
      <c r="L43" s="386"/>
      <c r="M43" s="324"/>
      <c r="N43" s="324"/>
      <c r="O43" s="325"/>
      <c r="P43" s="324"/>
      <c r="Q43" s="324"/>
      <c r="R43" s="325"/>
      <c r="S43" s="386"/>
      <c r="T43" s="386"/>
      <c r="U43" s="386"/>
      <c r="V43" s="387"/>
      <c r="W43" s="388"/>
    </row>
    <row r="44" spans="1:23" s="137" customFormat="1" ht="14.5" thickTop="1">
      <c r="G44" s="295"/>
      <c r="H44" s="295"/>
      <c r="I44" s="296"/>
      <c r="J44" s="295"/>
      <c r="K44" s="296"/>
      <c r="L44" s="296"/>
      <c r="M44" s="295"/>
      <c r="N44" s="295"/>
      <c r="O44" s="296"/>
      <c r="P44" s="295"/>
      <c r="Q44" s="296"/>
      <c r="R44" s="296"/>
      <c r="S44" s="296"/>
      <c r="T44" s="296"/>
      <c r="U44" s="296"/>
      <c r="V44" s="208"/>
      <c r="W44" s="276"/>
    </row>
    <row r="45" spans="1:23" s="137" customFormat="1">
      <c r="C45" s="654" t="s">
        <v>1508</v>
      </c>
      <c r="D45" s="654"/>
      <c r="E45" s="654"/>
      <c r="F45" s="654"/>
      <c r="G45" s="685">
        <v>0</v>
      </c>
      <c r="H45" s="655"/>
      <c r="I45" s="686">
        <f>-O45</f>
        <v>512.5404100859015</v>
      </c>
      <c r="J45" s="655"/>
      <c r="K45" s="687">
        <f t="shared" ref="K45" si="2">I45-G45</f>
        <v>512.5404100859015</v>
      </c>
      <c r="L45" s="656"/>
      <c r="M45" s="655">
        <v>0</v>
      </c>
      <c r="N45" s="655"/>
      <c r="O45" s="656">
        <f>-'land value - residual'!C22/1000000</f>
        <v>-512.5404100859015</v>
      </c>
      <c r="P45" s="655"/>
      <c r="Q45" s="619">
        <f>O45-M45</f>
        <v>-512.5404100859015</v>
      </c>
      <c r="R45" s="296"/>
      <c r="S45" s="279" t="s">
        <v>1452</v>
      </c>
      <c r="T45" s="296"/>
      <c r="U45" s="296"/>
      <c r="V45" s="208"/>
      <c r="W45" s="276"/>
    </row>
    <row r="46" spans="1:23" s="137" customFormat="1">
      <c r="C46" s="654" t="s">
        <v>1509</v>
      </c>
      <c r="D46" s="654"/>
      <c r="E46" s="654"/>
      <c r="F46" s="654"/>
      <c r="G46" s="685">
        <v>0</v>
      </c>
      <c r="H46" s="655"/>
      <c r="I46" s="686">
        <f>-O46</f>
        <v>-164.17717632438283</v>
      </c>
      <c r="J46" s="655"/>
      <c r="K46" s="687">
        <f t="shared" ref="K46" si="3">I46-G46</f>
        <v>-164.17717632438283</v>
      </c>
      <c r="L46" s="656"/>
      <c r="M46" s="655">
        <v>0</v>
      </c>
      <c r="N46" s="655"/>
      <c r="O46" s="656">
        <f>'Annualised costs'!C176/1000000</f>
        <v>164.17717632438283</v>
      </c>
      <c r="P46" s="655"/>
      <c r="Q46" s="619">
        <f>O46-M46</f>
        <v>164.17717632438283</v>
      </c>
      <c r="R46" s="296"/>
      <c r="S46" s="279" t="s">
        <v>1452</v>
      </c>
      <c r="T46" s="296"/>
      <c r="U46" s="296"/>
      <c r="V46" s="208"/>
      <c r="W46" s="276"/>
    </row>
    <row r="47" spans="1:23" ht="7.75" customHeight="1">
      <c r="A47" s="205"/>
      <c r="B47" s="205"/>
      <c r="C47" s="205"/>
      <c r="D47" s="205"/>
      <c r="E47" s="205"/>
      <c r="F47" s="205"/>
      <c r="G47" s="326"/>
      <c r="H47" s="326"/>
      <c r="I47" s="327"/>
      <c r="J47" s="326"/>
      <c r="K47" s="327"/>
      <c r="L47" s="279"/>
      <c r="M47" s="326"/>
      <c r="N47" s="326"/>
      <c r="O47" s="327"/>
      <c r="P47" s="326"/>
      <c r="Q47" s="327"/>
      <c r="R47" s="327"/>
      <c r="S47" s="279"/>
      <c r="T47" s="279"/>
      <c r="U47" s="279"/>
    </row>
    <row r="48" spans="1:23" s="389" customFormat="1" ht="14.5" thickBot="1">
      <c r="A48" s="394" t="s">
        <v>447</v>
      </c>
      <c r="B48" s="394" t="s">
        <v>448</v>
      </c>
      <c r="C48" s="320" t="s">
        <v>1290</v>
      </c>
      <c r="D48" s="320"/>
      <c r="E48" s="320"/>
      <c r="F48" s="320"/>
      <c r="G48" s="324">
        <f>SUM(G45:G46)</f>
        <v>0</v>
      </c>
      <c r="H48" s="324"/>
      <c r="I48" s="324">
        <f>SUM(I45:I46)</f>
        <v>348.3632337615187</v>
      </c>
      <c r="J48" s="324"/>
      <c r="K48" s="324">
        <f>SUM(K45:K46)</f>
        <v>348.3632337615187</v>
      </c>
      <c r="L48" s="386"/>
      <c r="M48" s="324">
        <f>SUM(M45:M46)</f>
        <v>0</v>
      </c>
      <c r="N48" s="324"/>
      <c r="O48" s="324">
        <f>SUM(O45:O46)</f>
        <v>-348.3632337615187</v>
      </c>
      <c r="P48" s="324"/>
      <c r="Q48" s="324">
        <f>SUM(Q45:Q46)</f>
        <v>-348.3632337615187</v>
      </c>
      <c r="R48" s="325"/>
      <c r="S48" s="386"/>
      <c r="T48" s="386"/>
      <c r="U48" s="386"/>
      <c r="V48" s="387"/>
      <c r="W48" s="388"/>
    </row>
    <row r="49" spans="1:23" s="205" customFormat="1" ht="14.5" thickTop="1">
      <c r="G49" s="326"/>
      <c r="H49" s="326"/>
      <c r="I49" s="327"/>
      <c r="J49" s="326"/>
      <c r="K49" s="327"/>
      <c r="L49" s="327"/>
      <c r="M49" s="326"/>
      <c r="N49" s="326"/>
      <c r="O49" s="327"/>
      <c r="P49" s="326"/>
      <c r="Q49" s="327"/>
      <c r="R49" s="327"/>
      <c r="S49" s="327"/>
      <c r="T49" s="327"/>
      <c r="U49" s="327"/>
      <c r="V49" s="208"/>
      <c r="W49" s="406"/>
    </row>
    <row r="50" spans="1:23" s="208" customFormat="1">
      <c r="A50" s="408"/>
      <c r="B50" s="408"/>
      <c r="C50" s="408" t="s">
        <v>1514</v>
      </c>
      <c r="D50" s="408"/>
      <c r="E50" s="408"/>
      <c r="F50" s="408"/>
      <c r="G50" s="688">
        <f>'Annualised costs'!C76/1000000</f>
        <v>24.186504361482932</v>
      </c>
      <c r="H50" s="322"/>
      <c r="I50" s="688">
        <f>'Annualised costs'!C77/1000000</f>
        <v>27.170929246180876</v>
      </c>
      <c r="J50" s="322"/>
      <c r="K50" s="679">
        <f t="shared" ref="K50" si="4">I50-G50</f>
        <v>2.984424884697944</v>
      </c>
      <c r="L50" s="410"/>
      <c r="M50" s="411" t="s">
        <v>723</v>
      </c>
      <c r="N50" s="410"/>
      <c r="O50" s="411" t="s">
        <v>723</v>
      </c>
      <c r="P50" s="410"/>
      <c r="Q50" s="411" t="s">
        <v>723</v>
      </c>
      <c r="R50" s="409"/>
      <c r="S50" s="279" t="s">
        <v>747</v>
      </c>
      <c r="T50" s="410"/>
      <c r="U50" s="410"/>
    </row>
    <row r="51" spans="1:23" s="137" customFormat="1">
      <c r="C51" s="137" t="s">
        <v>1515</v>
      </c>
      <c r="G51" s="688">
        <f>'Annualised costs'!C94/1000000</f>
        <v>80.412747334232535</v>
      </c>
      <c r="H51" s="322"/>
      <c r="I51" s="689">
        <f>'Annualised costs'!C95/1000000</f>
        <v>76.450933829003205</v>
      </c>
      <c r="J51" s="322"/>
      <c r="K51" s="689">
        <f>I51-G51</f>
        <v>-3.9618135052293297</v>
      </c>
      <c r="L51" s="296"/>
      <c r="M51" s="407" t="s">
        <v>723</v>
      </c>
      <c r="N51" s="295"/>
      <c r="O51" s="407" t="s">
        <v>723</v>
      </c>
      <c r="P51" s="295"/>
      <c r="Q51" s="407" t="s">
        <v>723</v>
      </c>
      <c r="R51" s="323"/>
      <c r="S51" s="279" t="s">
        <v>747</v>
      </c>
      <c r="T51" s="296"/>
      <c r="U51" s="296"/>
      <c r="V51" s="208"/>
      <c r="W51" s="276"/>
    </row>
    <row r="52" spans="1:23" s="205" customFormat="1">
      <c r="C52" s="646" t="s">
        <v>1516</v>
      </c>
      <c r="D52" s="646"/>
      <c r="E52" s="646"/>
      <c r="F52" s="646"/>
      <c r="G52" s="690">
        <v>0</v>
      </c>
      <c r="H52" s="653"/>
      <c r="I52" s="691">
        <f>-SUM('Commuter savings 2'!I43:J43)/1000000</f>
        <v>-309.89194563855932</v>
      </c>
      <c r="J52" s="653"/>
      <c r="K52" s="692">
        <f t="shared" ref="K52:K53" si="5">I52-G52</f>
        <v>-309.89194563855932</v>
      </c>
      <c r="L52" s="327"/>
      <c r="M52" s="407" t="s">
        <v>723</v>
      </c>
      <c r="N52" s="295"/>
      <c r="O52" s="407" t="s">
        <v>723</v>
      </c>
      <c r="P52" s="295"/>
      <c r="Q52" s="407" t="s">
        <v>723</v>
      </c>
      <c r="R52" s="441"/>
      <c r="S52" s="313" t="s">
        <v>1451</v>
      </c>
      <c r="T52" s="327"/>
      <c r="U52" s="327"/>
      <c r="V52" s="208"/>
      <c r="W52" s="406"/>
    </row>
    <row r="53" spans="1:23" s="205" customFormat="1">
      <c r="C53" s="205" t="s">
        <v>1359</v>
      </c>
      <c r="G53" s="440">
        <v>0</v>
      </c>
      <c r="H53" s="440"/>
      <c r="I53" s="441">
        <f>-'Annualised costs'!C251/1000000</f>
        <v>-1175.6438056878173</v>
      </c>
      <c r="J53" s="440"/>
      <c r="K53" s="619">
        <f t="shared" si="5"/>
        <v>-1175.6438056878173</v>
      </c>
      <c r="L53" s="327"/>
      <c r="M53" s="407" t="s">
        <v>723</v>
      </c>
      <c r="N53" s="295"/>
      <c r="O53" s="407" t="s">
        <v>723</v>
      </c>
      <c r="P53" s="295"/>
      <c r="Q53" s="407" t="s">
        <v>723</v>
      </c>
      <c r="R53" s="441"/>
      <c r="S53" s="313" t="s">
        <v>1439</v>
      </c>
      <c r="T53" s="327"/>
      <c r="U53" s="327"/>
      <c r="V53" s="208"/>
      <c r="W53" s="406"/>
    </row>
    <row r="54" spans="1:23" s="205" customFormat="1">
      <c r="C54" s="205" t="s">
        <v>1362</v>
      </c>
      <c r="G54" s="653">
        <f>-'Annualised costs'!C245/1000000</f>
        <v>-519.29494696304403</v>
      </c>
      <c r="H54" s="653"/>
      <c r="I54" s="647">
        <f>-'Annualised costs'!C246/1000000</f>
        <v>-3798.1845644610239</v>
      </c>
      <c r="J54" s="653"/>
      <c r="K54" s="667">
        <f>I54-G54</f>
        <v>-3278.88961749798</v>
      </c>
      <c r="L54" s="327"/>
      <c r="M54" s="407" t="s">
        <v>723</v>
      </c>
      <c r="N54" s="295"/>
      <c r="O54" s="407" t="s">
        <v>723</v>
      </c>
      <c r="P54" s="295"/>
      <c r="Q54" s="407" t="s">
        <v>723</v>
      </c>
      <c r="R54" s="441"/>
      <c r="S54" s="313" t="s">
        <v>969</v>
      </c>
      <c r="T54" s="327"/>
      <c r="U54" s="327"/>
      <c r="V54" s="208"/>
      <c r="W54" s="406"/>
    </row>
    <row r="55" spans="1:23" s="309" customFormat="1" ht="7.75" customHeight="1">
      <c r="G55" s="312"/>
      <c r="H55" s="312"/>
      <c r="I55" s="313"/>
      <c r="J55" s="312"/>
      <c r="K55" s="313"/>
      <c r="L55" s="313"/>
      <c r="M55" s="312"/>
      <c r="N55" s="312"/>
      <c r="O55" s="313"/>
      <c r="P55" s="312"/>
      <c r="Q55" s="313"/>
      <c r="R55" s="313"/>
      <c r="S55" s="313"/>
      <c r="T55" s="313"/>
      <c r="U55" s="313"/>
      <c r="V55" s="208"/>
      <c r="W55" s="328"/>
    </row>
    <row r="56" spans="1:23" s="389" customFormat="1" ht="14.5" thickBot="1">
      <c r="A56" s="405" t="s">
        <v>730</v>
      </c>
      <c r="B56" s="405" t="s">
        <v>1078</v>
      </c>
      <c r="C56" s="320" t="s">
        <v>1290</v>
      </c>
      <c r="D56" s="320"/>
      <c r="E56" s="320"/>
      <c r="F56" s="320"/>
      <c r="G56" s="321">
        <f>SUM(G50:G54)</f>
        <v>-414.69569526732857</v>
      </c>
      <c r="H56" s="321"/>
      <c r="I56" s="321">
        <f>SUM(I50:I54)</f>
        <v>-5180.0984527122164</v>
      </c>
      <c r="J56" s="321"/>
      <c r="K56" s="321">
        <f>SUM(K50:K54)</f>
        <v>-4765.4027574448883</v>
      </c>
      <c r="L56" s="386"/>
      <c r="M56" s="321">
        <f>SUM(M50:M54)</f>
        <v>0</v>
      </c>
      <c r="N56" s="321"/>
      <c r="O56" s="321">
        <f>SUM(O50:O54)</f>
        <v>0</v>
      </c>
      <c r="P56" s="321"/>
      <c r="Q56" s="321">
        <f>SUM(Q50:Q54)</f>
        <v>0</v>
      </c>
      <c r="R56" s="390"/>
      <c r="S56" s="386"/>
      <c r="T56" s="386"/>
      <c r="U56" s="386"/>
      <c r="V56" s="387"/>
      <c r="W56" s="388"/>
    </row>
    <row r="57" spans="1:23" ht="14.5" thickTop="1">
      <c r="G57" s="278"/>
      <c r="H57" s="278"/>
      <c r="I57" s="279"/>
      <c r="J57" s="278"/>
      <c r="K57" s="279"/>
      <c r="L57" s="279"/>
      <c r="M57" s="278"/>
      <c r="N57" s="278"/>
      <c r="O57" s="279"/>
      <c r="P57" s="278"/>
      <c r="Q57" s="279"/>
      <c r="R57" s="279"/>
      <c r="S57" s="279"/>
      <c r="T57" s="279"/>
      <c r="U57" s="279"/>
    </row>
    <row r="58" spans="1:23" s="309" customFormat="1">
      <c r="G58" s="312"/>
      <c r="H58" s="312"/>
      <c r="I58" s="313"/>
      <c r="J58" s="312"/>
      <c r="K58" s="312"/>
      <c r="L58" s="313"/>
      <c r="M58" s="312"/>
      <c r="N58" s="312"/>
      <c r="O58" s="313"/>
      <c r="P58" s="312"/>
      <c r="Q58" s="312"/>
      <c r="R58" s="313"/>
      <c r="S58" s="313"/>
      <c r="T58" s="313"/>
      <c r="U58" s="313"/>
      <c r="V58" s="208"/>
      <c r="W58" s="328"/>
    </row>
    <row r="59" spans="1:23" s="139" customFormat="1">
      <c r="G59" s="297"/>
      <c r="H59" s="297"/>
      <c r="I59" s="298"/>
      <c r="J59" s="297"/>
      <c r="K59" s="297"/>
      <c r="L59" s="298"/>
      <c r="M59" s="297"/>
      <c r="N59" s="297"/>
      <c r="O59" s="298"/>
      <c r="P59" s="297"/>
      <c r="Q59" s="297"/>
      <c r="R59" s="298"/>
      <c r="S59" s="298"/>
      <c r="T59" s="298"/>
      <c r="U59" s="298"/>
      <c r="V59" s="334"/>
      <c r="W59" s="335"/>
    </row>
    <row r="60" spans="1:23" s="137" customFormat="1">
      <c r="G60" s="295"/>
      <c r="H60" s="295"/>
      <c r="I60" s="296"/>
      <c r="J60" s="295"/>
      <c r="K60" s="296"/>
      <c r="L60" s="296"/>
      <c r="M60" s="295"/>
      <c r="N60" s="295"/>
      <c r="O60" s="296"/>
      <c r="P60" s="295"/>
      <c r="Q60" s="296"/>
      <c r="R60" s="296"/>
      <c r="S60" s="296"/>
      <c r="T60" s="296"/>
      <c r="U60" s="296"/>
      <c r="V60" s="208"/>
      <c r="W60" s="276"/>
    </row>
    <row r="61" spans="1:23" s="329" customFormat="1">
      <c r="G61" s="330"/>
      <c r="H61" s="330"/>
      <c r="I61" s="331"/>
      <c r="J61" s="330"/>
      <c r="K61" s="331"/>
      <c r="L61" s="331"/>
      <c r="M61" s="330"/>
      <c r="N61" s="330"/>
      <c r="O61" s="331"/>
      <c r="P61" s="330"/>
      <c r="Q61" s="331"/>
      <c r="R61" s="331"/>
      <c r="S61" s="331"/>
      <c r="T61" s="331"/>
      <c r="U61" s="331"/>
      <c r="V61" s="332"/>
      <c r="W61" s="333"/>
    </row>
    <row r="62" spans="1:23" ht="17.5">
      <c r="C62" s="314" t="s">
        <v>1440</v>
      </c>
      <c r="D62" s="314"/>
      <c r="E62" s="314"/>
      <c r="F62" s="314"/>
      <c r="G62" s="315">
        <f>SUM(G14,G18,G25,G30,G38,G43,G48,G56)</f>
        <v>827.68528192811527</v>
      </c>
      <c r="H62" s="315" t="e">
        <f>SUM(H30,H38,H43,H48,H25,H18)-SUM(#REF!)</f>
        <v>#REF!</v>
      </c>
      <c r="I62" s="315">
        <f>SUM(I14,I18,I25,I30,I38,I43,I48,I56)</f>
        <v>-2049.892233561965</v>
      </c>
      <c r="J62" s="315"/>
      <c r="K62" s="315">
        <f>SUM(K14,K18,K25,K30,K38,K43,K48,K56)</f>
        <v>-2877.5775154900807</v>
      </c>
      <c r="L62" s="279" t="s">
        <v>445</v>
      </c>
      <c r="M62" s="315">
        <f>SUM(M14,M18,M25,M30,M38,M43,M48,M56)</f>
        <v>263.12162224496905</v>
      </c>
      <c r="N62" s="315" t="e">
        <f>SUM(N30,N38,N43,N48,N25,N18)-SUM(#REF!)</f>
        <v>#REF!</v>
      </c>
      <c r="O62" s="315">
        <f>SUM(O14,O18,O25,O30,O38,O43,O48,O56)</f>
        <v>1539.5393694926288</v>
      </c>
      <c r="P62" s="315"/>
      <c r="Q62" s="315">
        <f>SUM(Q14,Q18,Q25,Q30,Q38,Q43,Q48,Q56)</f>
        <v>1276.4177472476599</v>
      </c>
      <c r="R62" s="279" t="s">
        <v>445</v>
      </c>
      <c r="S62" s="279"/>
      <c r="T62" s="279"/>
      <c r="U62" s="279"/>
    </row>
    <row r="63" spans="1:23" s="139" customFormat="1">
      <c r="G63" s="297"/>
      <c r="H63" s="297"/>
      <c r="I63" s="298"/>
      <c r="J63" s="297"/>
      <c r="K63" s="297"/>
      <c r="L63" s="298"/>
      <c r="M63" s="297"/>
      <c r="N63" s="297"/>
      <c r="O63" s="298"/>
      <c r="P63" s="297"/>
      <c r="Q63" s="297"/>
      <c r="R63" s="298"/>
      <c r="S63" s="298"/>
      <c r="T63" s="298"/>
      <c r="U63" s="298"/>
      <c r="V63" s="334"/>
      <c r="W63" s="335"/>
    </row>
    <row r="65" spans="3:23" s="329" customFormat="1">
      <c r="G65" s="330"/>
      <c r="H65" s="330"/>
      <c r="I65" s="331"/>
      <c r="J65" s="330"/>
      <c r="K65" s="331"/>
      <c r="L65" s="331"/>
      <c r="M65" s="330"/>
      <c r="N65" s="330"/>
      <c r="O65" s="331"/>
      <c r="P65" s="330"/>
      <c r="Q65" s="331"/>
      <c r="R65" s="331"/>
      <c r="S65" s="331"/>
      <c r="T65" s="331"/>
      <c r="U65" s="331"/>
      <c r="V65" s="332"/>
      <c r="W65" s="333"/>
    </row>
    <row r="66" spans="3:23" ht="17.5">
      <c r="C66" s="314" t="s">
        <v>1077</v>
      </c>
      <c r="D66" s="314"/>
      <c r="E66" s="314"/>
      <c r="F66" s="314"/>
      <c r="G66" s="315">
        <f>G62+M62</f>
        <v>1090.8069041730844</v>
      </c>
      <c r="H66" s="315" t="e">
        <f>SUM(H34,H42,#REF!,#REF!,H29,H22)-SUM(H47:H47)</f>
        <v>#REF!</v>
      </c>
      <c r="I66" s="315">
        <f>I62+O62</f>
        <v>-510.35286406933619</v>
      </c>
      <c r="J66" s="315"/>
      <c r="K66" s="315">
        <f>I66-G66</f>
        <v>-1601.1597682424206</v>
      </c>
      <c r="L66" s="279" t="s">
        <v>445</v>
      </c>
      <c r="M66" s="315"/>
      <c r="N66" s="315"/>
      <c r="O66" s="315"/>
      <c r="P66" s="315"/>
      <c r="Q66" s="315"/>
      <c r="R66" s="279"/>
      <c r="S66" s="279"/>
      <c r="T66" s="279"/>
      <c r="U66" s="279"/>
    </row>
    <row r="67" spans="3:23" s="139" customFormat="1">
      <c r="G67" s="297"/>
      <c r="H67" s="297"/>
      <c r="I67" s="298"/>
      <c r="J67" s="297"/>
      <c r="K67" s="297"/>
      <c r="L67" s="298"/>
      <c r="M67" s="297"/>
      <c r="N67" s="297"/>
      <c r="O67" s="298"/>
      <c r="P67" s="297"/>
      <c r="Q67" s="297"/>
      <c r="R67" s="298"/>
      <c r="S67" s="298"/>
      <c r="T67" s="298"/>
      <c r="U67" s="298"/>
      <c r="V67" s="334"/>
      <c r="W67" s="335"/>
    </row>
    <row r="72" spans="3:23">
      <c r="G72" s="278">
        <f>ABS(SUMIF(G$4:G$29,"&lt;"&amp;0,G$4:G$29))</f>
        <v>0</v>
      </c>
    </row>
  </sheetData>
  <mergeCells count="2">
    <mergeCell ref="G2:K2"/>
    <mergeCell ref="M2:Q2"/>
  </mergeCells>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39E194C-7AEC-4A5C-9484-21908C6D304A}">
          <x14:formula1>
            <xm:f>Lookups!$C$11:$C$12</xm:f>
          </x14:formula1>
          <xm:sqref>S33:S34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765A-EF37-42B3-957B-88AA2B243827}">
  <sheetPr>
    <tabColor theme="0" tint="-0.249977111117893"/>
    <pageSetUpPr fitToPage="1"/>
  </sheetPr>
  <dimension ref="A1:W67"/>
  <sheetViews>
    <sheetView showOutlineSymbols="0" showWhiteSpace="0" workbookViewId="0"/>
  </sheetViews>
  <sheetFormatPr defaultColWidth="9.1796875" defaultRowHeight="14"/>
  <cols>
    <col min="1" max="1" width="22.81640625" style="138" customWidth="1"/>
    <col min="2" max="2" width="38" style="138" customWidth="1"/>
    <col min="3" max="5" width="9.1796875" style="138"/>
    <col min="6" max="6" width="23.81640625" style="138" customWidth="1"/>
    <col min="7" max="7" width="7.1796875" style="138" customWidth="1"/>
    <col min="8" max="8" width="1.81640625" style="138" customWidth="1"/>
    <col min="9" max="9" width="13.54296875" style="274" bestFit="1" customWidth="1"/>
    <col min="10" max="10" width="2.7265625" style="138" customWidth="1"/>
    <col min="11" max="11" width="12.1796875" style="274" customWidth="1"/>
    <col min="12" max="12" width="25.7265625" style="274" customWidth="1"/>
    <col min="13" max="13" width="10.81640625" style="138" bestFit="1" customWidth="1"/>
    <col min="14" max="14" width="1.81640625" style="138" customWidth="1"/>
    <col min="15" max="15" width="12.453125" style="274" bestFit="1" customWidth="1"/>
    <col min="16" max="16" width="2.7265625" style="138" customWidth="1"/>
    <col min="17" max="18" width="12.1796875" style="274" customWidth="1"/>
    <col min="19" max="19" width="20.1796875" style="274" customWidth="1"/>
    <col min="20" max="20" width="11.54296875" style="274" customWidth="1"/>
    <col min="21" max="21" width="12.1796875" style="274" customWidth="1"/>
    <col min="22" max="22" width="9.1796875" style="208"/>
    <col min="23" max="23" width="9.1796875" style="206"/>
    <col min="24" max="16384" width="9.1796875" style="138"/>
  </cols>
  <sheetData>
    <row r="1" spans="1:23" s="136" customFormat="1" ht="14.5" thickBot="1">
      <c r="A1" s="135" t="s">
        <v>183</v>
      </c>
      <c r="B1" s="135"/>
      <c r="I1" s="272"/>
      <c r="K1" s="272"/>
      <c r="L1" s="272"/>
      <c r="O1" s="272"/>
      <c r="Q1" s="272"/>
      <c r="R1" s="272"/>
      <c r="S1" s="272"/>
      <c r="T1" s="272"/>
      <c r="U1" s="272"/>
      <c r="V1" s="208"/>
      <c r="W1" s="275"/>
    </row>
    <row r="2" spans="1:23" s="137" customFormat="1" ht="80.25" customHeight="1" thickTop="1">
      <c r="G2" s="818" t="s">
        <v>656</v>
      </c>
      <c r="H2" s="819"/>
      <c r="I2" s="819"/>
      <c r="J2" s="819"/>
      <c r="K2" s="820"/>
      <c r="L2" s="273"/>
      <c r="M2" s="818" t="s">
        <v>170</v>
      </c>
      <c r="N2" s="819"/>
      <c r="O2" s="819"/>
      <c r="P2" s="819"/>
      <c r="Q2" s="820"/>
      <c r="R2" s="273"/>
      <c r="S2" s="273"/>
      <c r="T2" s="273"/>
      <c r="U2" s="273"/>
      <c r="V2" s="208"/>
      <c r="W2" s="276"/>
    </row>
    <row r="3" spans="1:23" s="137" customFormat="1">
      <c r="G3" s="384"/>
      <c r="H3" s="384"/>
      <c r="I3" s="384"/>
      <c r="J3" s="384"/>
      <c r="K3" s="384"/>
      <c r="L3" s="384"/>
      <c r="M3" s="384"/>
      <c r="N3" s="384"/>
      <c r="O3" s="384"/>
      <c r="P3" s="384"/>
      <c r="Q3" s="384"/>
      <c r="R3" s="384"/>
      <c r="S3" s="384"/>
      <c r="T3" s="384"/>
      <c r="U3" s="384"/>
      <c r="V3" s="208"/>
      <c r="W3" s="276"/>
    </row>
    <row r="4" spans="1:23" ht="21.75" customHeight="1">
      <c r="G4" s="302" t="s">
        <v>97</v>
      </c>
      <c r="H4" s="302"/>
      <c r="I4" s="302" t="s">
        <v>98</v>
      </c>
      <c r="J4" s="302"/>
      <c r="K4" s="302" t="s">
        <v>972</v>
      </c>
      <c r="L4" s="270"/>
      <c r="M4" s="302" t="s">
        <v>97</v>
      </c>
      <c r="N4" s="302"/>
      <c r="O4" s="302" t="s">
        <v>98</v>
      </c>
      <c r="P4" s="302"/>
      <c r="Q4" s="302" t="s">
        <v>972</v>
      </c>
      <c r="R4" s="302"/>
      <c r="S4" s="270" t="s">
        <v>480</v>
      </c>
      <c r="T4" s="537" t="s">
        <v>187</v>
      </c>
      <c r="U4" s="537" t="s">
        <v>1441</v>
      </c>
    </row>
    <row r="5" spans="1:23">
      <c r="A5" s="139" t="s">
        <v>184</v>
      </c>
      <c r="B5" s="139" t="s">
        <v>105</v>
      </c>
      <c r="C5" s="139" t="s">
        <v>185</v>
      </c>
      <c r="D5" s="139"/>
      <c r="E5" s="139"/>
      <c r="F5" s="207"/>
      <c r="G5" s="303" t="s">
        <v>283</v>
      </c>
      <c r="H5" s="303"/>
      <c r="I5" s="303" t="s">
        <v>283</v>
      </c>
      <c r="J5" s="303"/>
      <c r="K5" s="303" t="s">
        <v>283</v>
      </c>
      <c r="L5" s="271"/>
      <c r="M5" s="303" t="s">
        <v>283</v>
      </c>
      <c r="N5" s="303"/>
      <c r="O5" s="303" t="s">
        <v>283</v>
      </c>
      <c r="P5" s="303"/>
      <c r="Q5" s="303" t="s">
        <v>283</v>
      </c>
      <c r="R5" s="303"/>
      <c r="S5" s="271"/>
      <c r="T5" s="271"/>
      <c r="U5" s="271"/>
    </row>
    <row r="6" spans="1:23" s="218" customFormat="1" ht="10.5">
      <c r="A6" s="215"/>
      <c r="B6" s="215"/>
      <c r="C6" s="215"/>
      <c r="D6" s="215"/>
      <c r="E6" s="215"/>
      <c r="F6" s="216"/>
      <c r="G6" s="304"/>
      <c r="H6" s="304"/>
      <c r="I6" s="304"/>
      <c r="J6" s="304"/>
      <c r="K6" s="304"/>
      <c r="L6" s="216"/>
      <c r="M6" s="304"/>
      <c r="N6" s="304"/>
      <c r="O6" s="304"/>
      <c r="P6" s="304"/>
      <c r="Q6" s="304"/>
      <c r="R6" s="304"/>
      <c r="S6" s="216"/>
      <c r="T6" s="216"/>
      <c r="U6" s="216"/>
      <c r="V6" s="217"/>
      <c r="W6" s="277"/>
    </row>
    <row r="7" spans="1:23">
      <c r="A7" s="316"/>
      <c r="B7" s="317"/>
      <c r="C7" s="316" t="s">
        <v>781</v>
      </c>
      <c r="D7" s="316"/>
      <c r="E7" s="316"/>
      <c r="F7" s="316"/>
      <c r="G7" s="403" t="s">
        <v>723</v>
      </c>
      <c r="H7" s="278"/>
      <c r="I7" s="403" t="s">
        <v>723</v>
      </c>
      <c r="J7" s="278"/>
      <c r="K7" s="403" t="s">
        <v>723</v>
      </c>
      <c r="L7" s="279"/>
      <c r="M7" s="403" t="s">
        <v>723</v>
      </c>
      <c r="N7" s="307"/>
      <c r="O7" s="403" t="s">
        <v>723</v>
      </c>
      <c r="P7" s="307"/>
      <c r="Q7" s="403" t="s">
        <v>723</v>
      </c>
      <c r="R7" s="319"/>
      <c r="S7" s="279" t="s">
        <v>780</v>
      </c>
      <c r="T7" s="279"/>
      <c r="U7" s="279"/>
    </row>
    <row r="8" spans="1:23">
      <c r="A8" s="316"/>
      <c r="B8" s="317"/>
      <c r="C8" s="316" t="s">
        <v>1231</v>
      </c>
      <c r="D8" s="316"/>
      <c r="E8" s="316"/>
      <c r="F8" s="316"/>
      <c r="G8" s="403" t="s">
        <v>723</v>
      </c>
      <c r="H8" s="278"/>
      <c r="I8" s="403" t="s">
        <v>723</v>
      </c>
      <c r="J8" s="278"/>
      <c r="K8" s="403" t="s">
        <v>723</v>
      </c>
      <c r="L8" s="279"/>
      <c r="M8" s="307">
        <f>'Output matrix'!M8*(1+'Output matrix_adjusted'!$U8)</f>
        <v>129.80285568367859</v>
      </c>
      <c r="N8" s="307"/>
      <c r="O8" s="307">
        <f>'Output matrix'!O8*(1+'Output matrix_adjusted'!$U8)</f>
        <v>110.14493811479987</v>
      </c>
      <c r="P8" s="307"/>
      <c r="Q8" s="308">
        <f>O8-M8</f>
        <v>-19.657917568878716</v>
      </c>
      <c r="R8" s="319"/>
      <c r="S8" s="279" t="s">
        <v>1438</v>
      </c>
      <c r="T8" s="279">
        <v>3</v>
      </c>
      <c r="U8" s="672">
        <f>VLOOKUP(T8,'Confidence grades'!$A$2:$F$8,6,FALSE)</f>
        <v>0.1</v>
      </c>
    </row>
    <row r="9" spans="1:23">
      <c r="C9" s="138" t="s">
        <v>782</v>
      </c>
      <c r="G9" s="403" t="s">
        <v>723</v>
      </c>
      <c r="H9" s="278"/>
      <c r="I9" s="403" t="s">
        <v>723</v>
      </c>
      <c r="J9" s="278"/>
      <c r="K9" s="403" t="s">
        <v>723</v>
      </c>
      <c r="L9" s="279"/>
      <c r="M9" s="307">
        <f>'Output matrix'!M9*(1+'Output matrix_adjusted'!$U9)</f>
        <v>0</v>
      </c>
      <c r="N9" s="307"/>
      <c r="O9" s="307">
        <f>'Output matrix'!O9*(1+'Output matrix_adjusted'!$U9)</f>
        <v>1642.84482209769</v>
      </c>
      <c r="P9" s="307"/>
      <c r="Q9" s="308">
        <f>O9-M9</f>
        <v>1642.84482209769</v>
      </c>
      <c r="R9" s="308"/>
      <c r="S9" s="279" t="s">
        <v>780</v>
      </c>
      <c r="T9" s="279">
        <v>2</v>
      </c>
      <c r="U9" s="672">
        <f>VLOOKUP(T9,'Confidence grades'!$A$2:$F$8,6,FALSE)</f>
        <v>0.05</v>
      </c>
    </row>
    <row r="10" spans="1:23">
      <c r="C10" s="138" t="s">
        <v>783</v>
      </c>
      <c r="G10" s="403" t="s">
        <v>723</v>
      </c>
      <c r="H10" s="278"/>
      <c r="I10" s="403" t="s">
        <v>723</v>
      </c>
      <c r="J10" s="278"/>
      <c r="K10" s="403" t="s">
        <v>723</v>
      </c>
      <c r="L10" s="279"/>
      <c r="M10" s="403" t="s">
        <v>723</v>
      </c>
      <c r="N10" s="307"/>
      <c r="O10" s="403" t="s">
        <v>723</v>
      </c>
      <c r="P10" s="307"/>
      <c r="Q10" s="403" t="s">
        <v>723</v>
      </c>
      <c r="R10" s="308"/>
      <c r="S10" s="279" t="s">
        <v>780</v>
      </c>
      <c r="T10" s="279"/>
      <c r="U10" s="279"/>
    </row>
    <row r="11" spans="1:23">
      <c r="C11" s="138" t="s">
        <v>785</v>
      </c>
      <c r="G11" s="403" t="s">
        <v>723</v>
      </c>
      <c r="H11" s="278"/>
      <c r="I11" s="403" t="s">
        <v>723</v>
      </c>
      <c r="J11" s="278"/>
      <c r="K11" s="403" t="s">
        <v>723</v>
      </c>
      <c r="L11" s="279"/>
      <c r="M11" s="403" t="s">
        <v>723</v>
      </c>
      <c r="N11" s="307"/>
      <c r="O11" s="403" t="s">
        <v>723</v>
      </c>
      <c r="P11" s="307"/>
      <c r="Q11" s="403" t="s">
        <v>723</v>
      </c>
      <c r="R11" s="308"/>
      <c r="S11" s="279" t="s">
        <v>791</v>
      </c>
      <c r="T11" s="279">
        <v>2</v>
      </c>
      <c r="U11" s="672">
        <f>VLOOKUP(T11,'Confidence grades'!$A$2:$F$8,6,FALSE)</f>
        <v>0.05</v>
      </c>
    </row>
    <row r="12" spans="1:23">
      <c r="C12" s="138" t="s">
        <v>784</v>
      </c>
      <c r="G12" s="403" t="s">
        <v>723</v>
      </c>
      <c r="H12" s="278"/>
      <c r="I12" s="403" t="s">
        <v>723</v>
      </c>
      <c r="J12" s="278"/>
      <c r="K12" s="403" t="s">
        <v>723</v>
      </c>
      <c r="L12" s="279"/>
      <c r="M12" s="307">
        <f>'Output matrix'!M12*(1+'Output matrix_adjusted'!$U12)</f>
        <v>0</v>
      </c>
      <c r="N12" s="307"/>
      <c r="O12" s="307">
        <f>'Output matrix'!O12*(1+'Output matrix_adjusted'!$U12)</f>
        <v>66.144264528103051</v>
      </c>
      <c r="P12" s="307"/>
      <c r="Q12" s="308">
        <f>O12-M12</f>
        <v>66.144264528103051</v>
      </c>
      <c r="R12" s="308"/>
      <c r="S12" s="279" t="s">
        <v>512</v>
      </c>
      <c r="T12" s="279">
        <v>3</v>
      </c>
      <c r="U12" s="672">
        <f>VLOOKUP(T12,'Confidence grades'!$A$2:$F$8,6,FALSE)</f>
        <v>0.1</v>
      </c>
    </row>
    <row r="13" spans="1:23" s="309" customFormat="1" ht="7.75" customHeight="1">
      <c r="G13" s="312"/>
      <c r="H13" s="312"/>
      <c r="I13" s="313"/>
      <c r="J13" s="312"/>
      <c r="K13" s="313"/>
      <c r="L13" s="313"/>
      <c r="M13" s="312"/>
      <c r="N13" s="312"/>
      <c r="O13" s="313"/>
      <c r="P13" s="312"/>
      <c r="Q13" s="313"/>
      <c r="R13" s="313"/>
      <c r="S13" s="313"/>
      <c r="T13" s="313"/>
      <c r="U13" s="313"/>
      <c r="V13" s="208"/>
      <c r="W13" s="328"/>
    </row>
    <row r="14" spans="1:23" s="389" customFormat="1" ht="14.5" thickBot="1">
      <c r="A14" s="394" t="s">
        <v>779</v>
      </c>
      <c r="B14" s="394" t="s">
        <v>790</v>
      </c>
      <c r="C14" s="320" t="s">
        <v>1290</v>
      </c>
      <c r="D14" s="320"/>
      <c r="E14" s="320"/>
      <c r="F14" s="320"/>
      <c r="G14" s="321">
        <f>SUM(G7:G13)</f>
        <v>0</v>
      </c>
      <c r="H14" s="321"/>
      <c r="I14" s="321">
        <f>SUM(I7:I13)</f>
        <v>0</v>
      </c>
      <c r="J14" s="321"/>
      <c r="K14" s="321">
        <f>SUM(K7:K13)</f>
        <v>0</v>
      </c>
      <c r="L14" s="386"/>
      <c r="M14" s="321">
        <f>SUM(M7:M13)</f>
        <v>129.80285568367859</v>
      </c>
      <c r="N14" s="321"/>
      <c r="O14" s="321">
        <f>SUM(O7:O13)</f>
        <v>1819.1340247405931</v>
      </c>
      <c r="P14" s="321"/>
      <c r="Q14" s="321">
        <f>SUM(Q7:Q13)</f>
        <v>1689.3311690569144</v>
      </c>
      <c r="R14" s="390"/>
      <c r="S14" s="386"/>
      <c r="T14" s="386"/>
      <c r="U14" s="386"/>
      <c r="V14" s="387"/>
      <c r="W14" s="388"/>
    </row>
    <row r="15" spans="1:23" ht="14.5" thickTop="1">
      <c r="A15" s="316"/>
      <c r="B15" s="317"/>
      <c r="C15" s="316"/>
      <c r="D15" s="316"/>
      <c r="E15" s="316"/>
      <c r="F15" s="316"/>
      <c r="G15" s="676"/>
      <c r="H15" s="676"/>
      <c r="I15" s="677"/>
      <c r="J15" s="318"/>
      <c r="K15" s="319"/>
      <c r="L15" s="273"/>
      <c r="M15" s="318"/>
      <c r="N15" s="318"/>
      <c r="O15" s="319"/>
      <c r="P15" s="318"/>
      <c r="Q15" s="319"/>
      <c r="R15" s="319"/>
      <c r="S15" s="273"/>
      <c r="T15" s="273"/>
      <c r="U15" s="273"/>
    </row>
    <row r="16" spans="1:23">
      <c r="C16" s="138" t="s">
        <v>750</v>
      </c>
      <c r="G16" s="403" t="s">
        <v>723</v>
      </c>
      <c r="H16" s="278"/>
      <c r="I16" s="403" t="s">
        <v>723</v>
      </c>
      <c r="J16" s="278"/>
      <c r="K16" s="403" t="s">
        <v>723</v>
      </c>
      <c r="L16" s="279"/>
      <c r="M16" s="307">
        <f>'Output matrix'!M16*(1+'Output matrix_adjusted'!$U16)</f>
        <v>181.39878271112201</v>
      </c>
      <c r="N16" s="307"/>
      <c r="O16" s="307">
        <f>'Output matrix'!O16*(1+'Output matrix_adjusted'!$U16)</f>
        <v>203.78196934635662</v>
      </c>
      <c r="P16" s="307"/>
      <c r="Q16" s="308">
        <f>O16-M16</f>
        <v>22.383186635234608</v>
      </c>
      <c r="R16" s="308"/>
      <c r="S16" s="279" t="str">
        <f>'Annualised costs'!H69</f>
        <v>BINSUWADAN 2021</v>
      </c>
      <c r="T16" s="279">
        <v>5</v>
      </c>
      <c r="U16" s="672">
        <f>VLOOKUP(T16,'Confidence grades'!$A$2:$F$8,6,FALSE)</f>
        <v>0.25</v>
      </c>
    </row>
    <row r="17" spans="1:23" s="309" customFormat="1" ht="7.75" customHeight="1">
      <c r="G17" s="312"/>
      <c r="H17" s="312"/>
      <c r="I17" s="313"/>
      <c r="J17" s="312"/>
      <c r="K17" s="313"/>
      <c r="L17" s="313"/>
      <c r="M17" s="312"/>
      <c r="N17" s="312"/>
      <c r="O17" s="313"/>
      <c r="P17" s="312"/>
      <c r="Q17" s="313"/>
      <c r="R17" s="313"/>
      <c r="S17" s="313"/>
      <c r="T17" s="313"/>
      <c r="U17" s="313"/>
      <c r="V17" s="208"/>
      <c r="W17" s="328"/>
    </row>
    <row r="18" spans="1:23" s="389" customFormat="1" ht="14.5" thickBot="1">
      <c r="A18" s="391" t="s">
        <v>482</v>
      </c>
      <c r="B18" s="391" t="s">
        <v>485</v>
      </c>
      <c r="C18" s="320" t="s">
        <v>1290</v>
      </c>
      <c r="D18" s="320"/>
      <c r="E18" s="320"/>
      <c r="F18" s="320"/>
      <c r="G18" s="324">
        <f>SUM(G16:G16)</f>
        <v>0</v>
      </c>
      <c r="H18" s="324"/>
      <c r="I18" s="324">
        <f>SUM(I16:I16)</f>
        <v>0</v>
      </c>
      <c r="J18" s="324"/>
      <c r="K18" s="324">
        <f>I18-G18</f>
        <v>0</v>
      </c>
      <c r="L18" s="386"/>
      <c r="M18" s="324">
        <f>SUM(M16:M16)</f>
        <v>181.39878271112201</v>
      </c>
      <c r="N18" s="324"/>
      <c r="O18" s="324">
        <f>SUM(O16:O16)</f>
        <v>203.78196934635662</v>
      </c>
      <c r="P18" s="324"/>
      <c r="Q18" s="324">
        <f>O18-M18</f>
        <v>22.383186635234608</v>
      </c>
      <c r="R18" s="325"/>
      <c r="S18" s="386"/>
      <c r="T18" s="386"/>
      <c r="U18" s="386"/>
      <c r="V18" s="387"/>
      <c r="W18" s="388"/>
    </row>
    <row r="19" spans="1:23" s="137" customFormat="1" ht="14.5" thickTop="1">
      <c r="A19" s="316"/>
      <c r="B19" s="316"/>
      <c r="C19" s="316"/>
      <c r="D19" s="316"/>
      <c r="E19" s="316"/>
      <c r="F19" s="316"/>
      <c r="G19" s="676"/>
      <c r="H19" s="676"/>
      <c r="I19" s="677"/>
      <c r="J19" s="318"/>
      <c r="K19" s="319"/>
      <c r="L19" s="273"/>
      <c r="M19" s="318"/>
      <c r="N19" s="318"/>
      <c r="O19" s="319"/>
      <c r="P19" s="318"/>
      <c r="Q19" s="319"/>
      <c r="R19" s="319"/>
      <c r="S19" s="273"/>
      <c r="T19" s="273"/>
      <c r="U19" s="273"/>
      <c r="V19" s="208"/>
      <c r="W19" s="276"/>
    </row>
    <row r="20" spans="1:23">
      <c r="A20" s="316"/>
      <c r="B20" s="317"/>
      <c r="C20" s="316" t="s">
        <v>35</v>
      </c>
      <c r="D20" s="316"/>
      <c r="E20" s="316"/>
      <c r="F20" s="316"/>
      <c r="G20" s="676">
        <f>'Output matrix'!G20*(1+'Output matrix_adjusted'!$U20)</f>
        <v>0.61774230407328745</v>
      </c>
      <c r="H20" s="676"/>
      <c r="I20" s="676">
        <f>'Output matrix'!I20*(1+'Output matrix_adjusted'!$U20)</f>
        <v>0.5666788872966263</v>
      </c>
      <c r="J20" s="318"/>
      <c r="K20" s="402">
        <f>I20-G20</f>
        <v>-5.1063416776661152E-2</v>
      </c>
      <c r="L20" s="279"/>
      <c r="M20" s="403" t="s">
        <v>723</v>
      </c>
      <c r="N20" s="278"/>
      <c r="O20" s="403" t="s">
        <v>723</v>
      </c>
      <c r="P20" s="278"/>
      <c r="Q20" s="403" t="s">
        <v>723</v>
      </c>
      <c r="R20" s="319"/>
      <c r="S20" s="279" t="s">
        <v>470</v>
      </c>
      <c r="T20" s="279">
        <v>5</v>
      </c>
      <c r="U20" s="672">
        <f>VLOOKUP(T20,'Confidence grades'!$A$2:$F$8,6,FALSE)</f>
        <v>0.25</v>
      </c>
    </row>
    <row r="21" spans="1:23">
      <c r="C21" s="138" t="s">
        <v>275</v>
      </c>
      <c r="G21" s="676">
        <f>'Output matrix'!G21*(1+'Output matrix_adjusted'!$U21)</f>
        <v>7.3956522772572919</v>
      </c>
      <c r="H21" s="307"/>
      <c r="I21" s="676">
        <f>'Output matrix'!I21*(1+'Output matrix_adjusted'!$U21)</f>
        <v>6.7843176283612863</v>
      </c>
      <c r="J21" s="307"/>
      <c r="K21" s="308">
        <f>I21-G21</f>
        <v>-0.61133464889600564</v>
      </c>
      <c r="L21" s="279"/>
      <c r="M21" s="403" t="s">
        <v>723</v>
      </c>
      <c r="N21" s="278"/>
      <c r="O21" s="403" t="s">
        <v>723</v>
      </c>
      <c r="P21" s="278"/>
      <c r="Q21" s="403" t="s">
        <v>723</v>
      </c>
      <c r="R21" s="308"/>
      <c r="S21" s="279" t="s">
        <v>470</v>
      </c>
      <c r="T21" s="279">
        <v>5</v>
      </c>
      <c r="U21" s="672">
        <f>VLOOKUP(T21,'Confidence grades'!$A$2:$F$8,6,FALSE)</f>
        <v>0.25</v>
      </c>
    </row>
    <row r="22" spans="1:23">
      <c r="C22" s="138" t="s">
        <v>438</v>
      </c>
      <c r="G22" s="676">
        <f>'Output matrix'!G22*(1+'Output matrix_adjusted'!$U22)</f>
        <v>21.283501900733789</v>
      </c>
      <c r="H22" s="307"/>
      <c r="I22" s="676">
        <f>'Output matrix'!I22*(1+'Output matrix_adjusted'!$U22)</f>
        <v>19.52417876411549</v>
      </c>
      <c r="J22" s="307"/>
      <c r="K22" s="308">
        <f t="shared" ref="K22:K23" si="0">I22-G22</f>
        <v>-1.7593231366182991</v>
      </c>
      <c r="L22" s="279"/>
      <c r="M22" s="403" t="s">
        <v>723</v>
      </c>
      <c r="N22" s="278"/>
      <c r="O22" s="403" t="s">
        <v>723</v>
      </c>
      <c r="P22" s="278"/>
      <c r="Q22" s="403" t="s">
        <v>723</v>
      </c>
      <c r="R22" s="308"/>
      <c r="S22" s="279" t="s">
        <v>470</v>
      </c>
      <c r="T22" s="279">
        <v>5</v>
      </c>
      <c r="U22" s="672">
        <f>VLOOKUP(T22,'Confidence grades'!$A$2:$F$8,6,FALSE)</f>
        <v>0.25</v>
      </c>
    </row>
    <row r="23" spans="1:23">
      <c r="C23" s="138" t="s">
        <v>276</v>
      </c>
      <c r="G23" s="676">
        <f>'Output matrix'!G23*(1+'Output matrix_adjusted'!$U23)</f>
        <v>69.44412097276485</v>
      </c>
      <c r="H23" s="278"/>
      <c r="I23" s="676">
        <f>'Output matrix'!I23*(1+'Output matrix_adjusted'!$U23)</f>
        <v>63.703775737317827</v>
      </c>
      <c r="J23" s="278"/>
      <c r="K23" s="308">
        <f t="shared" si="0"/>
        <v>-5.7403452354470232</v>
      </c>
      <c r="L23" s="279"/>
      <c r="M23" s="403" t="s">
        <v>723</v>
      </c>
      <c r="N23" s="278"/>
      <c r="O23" s="403" t="s">
        <v>723</v>
      </c>
      <c r="P23" s="278"/>
      <c r="Q23" s="403" t="s">
        <v>723</v>
      </c>
      <c r="R23" s="308"/>
      <c r="S23" s="279" t="s">
        <v>469</v>
      </c>
      <c r="T23" s="279">
        <v>5</v>
      </c>
      <c r="U23" s="672">
        <f>VLOOKUP(T23,'Confidence grades'!$A$2:$F$8,6,FALSE)</f>
        <v>0.25</v>
      </c>
    </row>
    <row r="24" spans="1:23" s="309" customFormat="1" ht="7.75" customHeight="1">
      <c r="G24" s="312"/>
      <c r="H24" s="312"/>
      <c r="I24" s="313"/>
      <c r="J24" s="312"/>
      <c r="K24" s="313"/>
      <c r="L24" s="313"/>
      <c r="M24" s="312"/>
      <c r="N24" s="312"/>
      <c r="O24" s="313"/>
      <c r="P24" s="312"/>
      <c r="Q24" s="313"/>
      <c r="R24" s="313"/>
      <c r="S24" s="313"/>
      <c r="T24" s="313"/>
      <c r="U24" s="313"/>
      <c r="V24" s="208"/>
      <c r="W24" s="328"/>
    </row>
    <row r="25" spans="1:23" s="389" customFormat="1" ht="14.5" thickBot="1">
      <c r="A25" s="391" t="s">
        <v>482</v>
      </c>
      <c r="B25" s="391" t="s">
        <v>657</v>
      </c>
      <c r="C25" s="320" t="s">
        <v>1290</v>
      </c>
      <c r="D25" s="320"/>
      <c r="E25" s="320"/>
      <c r="F25" s="320"/>
      <c r="G25" s="321">
        <f>SUM(G20:G24)</f>
        <v>98.741017454829219</v>
      </c>
      <c r="H25" s="321"/>
      <c r="I25" s="321">
        <f>SUM(I20:I24)</f>
        <v>90.578951017091228</v>
      </c>
      <c r="J25" s="321"/>
      <c r="K25" s="321">
        <f>SUM(K20:K24)</f>
        <v>-8.1620664377379892</v>
      </c>
      <c r="L25" s="386"/>
      <c r="M25" s="321"/>
      <c r="N25" s="321"/>
      <c r="O25" s="321"/>
      <c r="P25" s="321"/>
      <c r="Q25" s="321"/>
      <c r="R25" s="390"/>
      <c r="S25" s="386"/>
      <c r="T25" s="386"/>
      <c r="U25" s="386"/>
      <c r="V25" s="387"/>
      <c r="W25" s="388"/>
    </row>
    <row r="26" spans="1:23" s="137" customFormat="1" ht="14.5" thickTop="1">
      <c r="G26" s="322"/>
      <c r="H26" s="322"/>
      <c r="I26" s="323"/>
      <c r="J26" s="305"/>
      <c r="K26" s="306"/>
      <c r="L26" s="273"/>
      <c r="M26" s="305"/>
      <c r="N26" s="305"/>
      <c r="O26" s="306"/>
      <c r="P26" s="305"/>
      <c r="Q26" s="306"/>
      <c r="R26" s="306"/>
      <c r="S26" s="273"/>
      <c r="T26" s="273"/>
      <c r="U26" s="273"/>
      <c r="V26" s="208"/>
      <c r="W26" s="276"/>
    </row>
    <row r="27" spans="1:23">
      <c r="C27" s="138" t="s">
        <v>427</v>
      </c>
      <c r="G27" s="676">
        <f>'Output matrix'!G27*(1+'Output matrix_adjusted'!$U27)</f>
        <v>527.70163504460788</v>
      </c>
      <c r="H27" s="307"/>
      <c r="I27" s="676">
        <f>'Output matrix'!I27*(1+'Output matrix_adjusted'!$U27)</f>
        <v>464.30961299371086</v>
      </c>
      <c r="J27" s="307"/>
      <c r="K27" s="308">
        <f>I27-G27</f>
        <v>-63.392022050897026</v>
      </c>
      <c r="L27" s="279"/>
      <c r="M27" s="403" t="s">
        <v>723</v>
      </c>
      <c r="N27" s="278"/>
      <c r="O27" s="403" t="s">
        <v>723</v>
      </c>
      <c r="P27" s="278"/>
      <c r="Q27" s="403" t="s">
        <v>723</v>
      </c>
      <c r="R27" s="308"/>
      <c r="S27" s="279" t="s">
        <v>477</v>
      </c>
      <c r="T27" s="279">
        <v>5</v>
      </c>
      <c r="U27" s="672">
        <f>VLOOKUP(T27,'Confidence grades'!$A$2:$F$8,6,FALSE)</f>
        <v>0.25</v>
      </c>
    </row>
    <row r="28" spans="1:23">
      <c r="C28" s="138" t="s">
        <v>428</v>
      </c>
      <c r="G28" s="676">
        <f>'Output matrix'!G28*(1+'Output matrix_adjusted'!$U28)</f>
        <v>270.4030320177917</v>
      </c>
      <c r="H28" s="307"/>
      <c r="I28" s="676">
        <f>'Output matrix'!I28*(1+'Output matrix_adjusted'!$U28)</f>
        <v>257.080686747703</v>
      </c>
      <c r="J28" s="307"/>
      <c r="K28" s="308">
        <f>I28-G28</f>
        <v>-13.322345270088704</v>
      </c>
      <c r="L28" s="279"/>
      <c r="M28" s="403" t="s">
        <v>723</v>
      </c>
      <c r="N28" s="278"/>
      <c r="O28" s="403" t="s">
        <v>723</v>
      </c>
      <c r="P28" s="278"/>
      <c r="Q28" s="403" t="s">
        <v>723</v>
      </c>
      <c r="R28" s="308"/>
      <c r="S28" s="279" t="s">
        <v>477</v>
      </c>
      <c r="T28" s="279">
        <v>5</v>
      </c>
      <c r="U28" s="672">
        <f>VLOOKUP(T28,'Confidence grades'!$A$2:$F$8,6,FALSE)</f>
        <v>0.25</v>
      </c>
    </row>
    <row r="29" spans="1:23" s="309" customFormat="1" ht="7.75" customHeight="1">
      <c r="G29" s="310"/>
      <c r="H29" s="310"/>
      <c r="I29" s="311"/>
      <c r="J29" s="310"/>
      <c r="K29" s="311"/>
      <c r="L29" s="313"/>
      <c r="M29" s="310"/>
      <c r="N29" s="310"/>
      <c r="O29" s="311"/>
      <c r="P29" s="310"/>
      <c r="Q29" s="311"/>
      <c r="R29" s="311"/>
      <c r="S29" s="313"/>
      <c r="T29" s="313"/>
      <c r="U29" s="313"/>
      <c r="V29" s="208"/>
      <c r="W29" s="328"/>
    </row>
    <row r="30" spans="1:23" s="389" customFormat="1" ht="14.5" thickBot="1">
      <c r="A30" s="392" t="s">
        <v>481</v>
      </c>
      <c r="B30" s="392" t="s">
        <v>485</v>
      </c>
      <c r="C30" s="320" t="s">
        <v>1290</v>
      </c>
      <c r="D30" s="320"/>
      <c r="E30" s="320"/>
      <c r="F30" s="320"/>
      <c r="G30" s="321">
        <f>SUM(G27:G29)</f>
        <v>798.10466706239959</v>
      </c>
      <c r="H30" s="321"/>
      <c r="I30" s="321">
        <f>SUM(I27:I29)</f>
        <v>721.39029974141386</v>
      </c>
      <c r="J30" s="321"/>
      <c r="K30" s="321">
        <f>SUM(K27:K29)</f>
        <v>-76.71436732098573</v>
      </c>
      <c r="L30" s="386"/>
      <c r="M30" s="321"/>
      <c r="N30" s="321"/>
      <c r="O30" s="321"/>
      <c r="P30" s="321"/>
      <c r="Q30" s="321"/>
      <c r="R30" s="390"/>
      <c r="S30" s="386"/>
      <c r="T30" s="386"/>
      <c r="U30" s="386"/>
      <c r="V30" s="387"/>
      <c r="W30" s="388"/>
    </row>
    <row r="31" spans="1:23" s="137" customFormat="1" ht="14.5" thickTop="1">
      <c r="G31" s="322"/>
      <c r="H31" s="322"/>
      <c r="I31" s="323"/>
      <c r="J31" s="322"/>
      <c r="K31" s="323"/>
      <c r="L31" s="296"/>
      <c r="M31" s="322"/>
      <c r="N31" s="322"/>
      <c r="O31" s="323"/>
      <c r="P31" s="322"/>
      <c r="Q31" s="323"/>
      <c r="R31" s="323"/>
      <c r="S31" s="296"/>
      <c r="T31" s="296"/>
      <c r="U31" s="296"/>
      <c r="V31" s="208"/>
      <c r="W31" s="276"/>
    </row>
    <row r="32" spans="1:23">
      <c r="C32" s="138" t="s">
        <v>35</v>
      </c>
      <c r="G32" s="676">
        <f>'Output matrix'!G32*(1+'Output matrix_adjusted'!$U32)</f>
        <v>19.767427704804966</v>
      </c>
      <c r="H32" s="307"/>
      <c r="I32" s="676">
        <f>'Output matrix'!I32*(1+'Output matrix_adjusted'!$U32)</f>
        <v>14.190562561629129</v>
      </c>
      <c r="J32" s="307"/>
      <c r="K32" s="308">
        <f>I32-G32</f>
        <v>-5.5768651431758371</v>
      </c>
      <c r="L32" s="279"/>
      <c r="M32" s="403" t="s">
        <v>723</v>
      </c>
      <c r="N32" s="278"/>
      <c r="O32" s="403" t="s">
        <v>723</v>
      </c>
      <c r="P32" s="278"/>
      <c r="Q32" s="403" t="s">
        <v>723</v>
      </c>
      <c r="R32" s="308"/>
      <c r="S32" s="279" t="s">
        <v>469</v>
      </c>
      <c r="T32" s="279">
        <v>5</v>
      </c>
      <c r="U32" s="672">
        <f>VLOOKUP(T32,'Confidence grades'!$A$2:$F$8,6,FALSE)</f>
        <v>0.25</v>
      </c>
    </row>
    <row r="33" spans="1:23">
      <c r="C33" s="138" t="s">
        <v>275</v>
      </c>
      <c r="G33" s="676">
        <f>'Output matrix'!G33*(1+'Output matrix_adjusted'!$U33)</f>
        <v>282.88480359001039</v>
      </c>
      <c r="H33" s="307"/>
      <c r="I33" s="676">
        <f>'Output matrix'!I33*(1+'Output matrix_adjusted'!$U33)</f>
        <v>248.90226778542524</v>
      </c>
      <c r="J33" s="307"/>
      <c r="K33" s="308">
        <f>I33-G33</f>
        <v>-33.982535804585154</v>
      </c>
      <c r="L33" s="279"/>
      <c r="M33" s="403" t="s">
        <v>723</v>
      </c>
      <c r="N33" s="278"/>
      <c r="O33" s="403" t="s">
        <v>723</v>
      </c>
      <c r="P33" s="278"/>
      <c r="Q33" s="403" t="s">
        <v>723</v>
      </c>
      <c r="R33" s="308"/>
      <c r="S33" s="279" t="s">
        <v>470</v>
      </c>
      <c r="T33" s="279">
        <v>5</v>
      </c>
      <c r="U33" s="672">
        <f>VLOOKUP(T33,'Confidence grades'!$A$2:$F$8,6,FALSE)</f>
        <v>0.25</v>
      </c>
    </row>
    <row r="34" spans="1:23">
      <c r="C34" s="138" t="s">
        <v>438</v>
      </c>
      <c r="G34" s="676">
        <f>'Output matrix'!G34*(1+'Output matrix_adjusted'!$U34)</f>
        <v>301.94351469835624</v>
      </c>
      <c r="H34" s="307"/>
      <c r="I34" s="676">
        <f>'Output matrix'!I34*(1+'Output matrix_adjusted'!$U34)</f>
        <v>245.59883963152973</v>
      </c>
      <c r="J34" s="307"/>
      <c r="K34" s="308">
        <f t="shared" ref="K34:K35" si="1">I34-G34</f>
        <v>-56.344675066826511</v>
      </c>
      <c r="L34" s="279"/>
      <c r="M34" s="403" t="s">
        <v>723</v>
      </c>
      <c r="N34" s="278"/>
      <c r="O34" s="403" t="s">
        <v>723</v>
      </c>
      <c r="P34" s="278"/>
      <c r="Q34" s="403" t="s">
        <v>723</v>
      </c>
      <c r="R34" s="308"/>
      <c r="S34" s="279" t="s">
        <v>470</v>
      </c>
      <c r="T34" s="279">
        <v>5</v>
      </c>
      <c r="U34" s="672">
        <f>VLOOKUP(T34,'Confidence grades'!$A$2:$F$8,6,FALSE)</f>
        <v>0.25</v>
      </c>
    </row>
    <row r="35" spans="1:23">
      <c r="C35" s="138" t="s">
        <v>276</v>
      </c>
      <c r="G35" s="676">
        <f>'Output matrix'!G35*(1+'Output matrix_adjusted'!$U35)</f>
        <v>51.534790983904486</v>
      </c>
      <c r="H35" s="278"/>
      <c r="I35" s="676">
        <f>'Output matrix'!I35*(1+'Output matrix_adjusted'!$U35)</f>
        <v>45.343992264541271</v>
      </c>
      <c r="J35" s="278"/>
      <c r="K35" s="308">
        <f t="shared" si="1"/>
        <v>-6.1907987193632152</v>
      </c>
      <c r="L35" s="279"/>
      <c r="M35" s="403" t="s">
        <v>723</v>
      </c>
      <c r="N35" s="278"/>
      <c r="O35" s="403" t="s">
        <v>723</v>
      </c>
      <c r="P35" s="278"/>
      <c r="Q35" s="403" t="s">
        <v>723</v>
      </c>
      <c r="R35" s="308"/>
      <c r="S35" s="279" t="s">
        <v>469</v>
      </c>
      <c r="T35" s="279">
        <v>5</v>
      </c>
      <c r="U35" s="672">
        <f>VLOOKUP(T35,'Confidence grades'!$A$2:$F$8,6,FALSE)</f>
        <v>0.25</v>
      </c>
    </row>
    <row r="36" spans="1:23" hidden="1">
      <c r="C36" s="138" t="s">
        <v>277</v>
      </c>
      <c r="G36" s="668"/>
      <c r="H36" s="670"/>
      <c r="I36" s="669"/>
      <c r="J36" s="670"/>
      <c r="K36" s="669"/>
      <c r="L36" s="279"/>
      <c r="M36" s="278"/>
      <c r="N36" s="278"/>
      <c r="O36" s="279"/>
      <c r="P36" s="278"/>
      <c r="Q36" s="279"/>
      <c r="R36" s="279"/>
      <c r="S36" s="279"/>
      <c r="T36" s="279"/>
      <c r="U36" s="279"/>
    </row>
    <row r="37" spans="1:23" s="309" customFormat="1" ht="7.75" customHeight="1">
      <c r="G37" s="312"/>
      <c r="H37" s="312"/>
      <c r="I37" s="313"/>
      <c r="J37" s="312"/>
      <c r="K37" s="313"/>
      <c r="L37" s="313"/>
      <c r="M37" s="312"/>
      <c r="N37" s="312"/>
      <c r="O37" s="313"/>
      <c r="P37" s="312"/>
      <c r="Q37" s="313"/>
      <c r="R37" s="313"/>
      <c r="S37" s="313"/>
      <c r="T37" s="313"/>
      <c r="U37" s="313"/>
      <c r="V37" s="208"/>
      <c r="W37" s="328"/>
    </row>
    <row r="38" spans="1:23" s="389" customFormat="1" ht="14.5" thickBot="1">
      <c r="A38" s="392" t="s">
        <v>481</v>
      </c>
      <c r="B38" s="392" t="s">
        <v>657</v>
      </c>
      <c r="C38" s="320" t="s">
        <v>1290</v>
      </c>
      <c r="D38" s="320"/>
      <c r="E38" s="320"/>
      <c r="F38" s="320"/>
      <c r="G38" s="321">
        <f>SUM(G32:G36)</f>
        <v>656.13053697707608</v>
      </c>
      <c r="H38" s="321"/>
      <c r="I38" s="321">
        <f>SUM(I32:I36)</f>
        <v>554.03566224312533</v>
      </c>
      <c r="J38" s="321"/>
      <c r="K38" s="321">
        <f>SUM(K32:K37)</f>
        <v>-102.09487473395072</v>
      </c>
      <c r="L38" s="386"/>
      <c r="M38" s="321"/>
      <c r="N38" s="321"/>
      <c r="O38" s="321"/>
      <c r="P38" s="321"/>
      <c r="Q38" s="321"/>
      <c r="R38" s="390"/>
      <c r="S38" s="386"/>
      <c r="T38" s="386"/>
      <c r="U38" s="386"/>
      <c r="V38" s="387"/>
      <c r="W38" s="388"/>
    </row>
    <row r="39" spans="1:23" s="137" customFormat="1" ht="14.5" thickTop="1">
      <c r="G39" s="295"/>
      <c r="H39" s="295"/>
      <c r="I39" s="296"/>
      <c r="J39" s="295"/>
      <c r="K39" s="296"/>
      <c r="L39" s="296"/>
      <c r="M39" s="295"/>
      <c r="N39" s="295"/>
      <c r="O39" s="296"/>
      <c r="P39" s="295"/>
      <c r="Q39" s="296"/>
      <c r="R39" s="296"/>
      <c r="S39" s="296"/>
      <c r="T39" s="296"/>
      <c r="U39" s="296"/>
      <c r="V39" s="208"/>
      <c r="W39" s="276"/>
    </row>
    <row r="40" spans="1:23">
      <c r="C40" s="138" t="s">
        <v>484</v>
      </c>
      <c r="G40" s="278">
        <f>'Annualised costs'!C161/1000000-MIN('Annualised costs'!C161/1000000,'Annualised costs'!C162/100000)</f>
        <v>0</v>
      </c>
      <c r="H40" s="278"/>
      <c r="I40" s="676">
        <f>'Output matrix'!I40*(1+'Output matrix_adjusted'!$U40)</f>
        <v>1177.0400563965086</v>
      </c>
      <c r="J40" s="278"/>
      <c r="K40" s="308">
        <f>I40-G40</f>
        <v>1177.0400563965086</v>
      </c>
      <c r="L40" s="279"/>
      <c r="M40" s="403" t="s">
        <v>723</v>
      </c>
      <c r="N40" s="278"/>
      <c r="O40" s="403" t="s">
        <v>723</v>
      </c>
      <c r="P40" s="278"/>
      <c r="Q40" s="403" t="s">
        <v>723</v>
      </c>
      <c r="R40" s="279"/>
      <c r="S40" s="279" t="s">
        <v>792</v>
      </c>
      <c r="T40" s="279">
        <v>3</v>
      </c>
      <c r="U40" s="672">
        <f>VLOOKUP(T40,'Confidence grades'!$A$2:$F$8,6,FALSE)</f>
        <v>0.1</v>
      </c>
    </row>
    <row r="41" spans="1:23">
      <c r="C41" s="138" t="s">
        <v>486</v>
      </c>
      <c r="G41" s="278">
        <f>'Annualised costs'!C166/1000000-MIN('Annualised costs'!C166/1000000,'Annualised costs'!C167/1000000)</f>
        <v>0</v>
      </c>
      <c r="H41" s="278"/>
      <c r="I41" s="676">
        <f>'Output matrix'!I41*(1+'Output matrix_adjusted'!$U41)</f>
        <v>680.90290408966257</v>
      </c>
      <c r="J41" s="278"/>
      <c r="K41" s="308">
        <f>I41-G41</f>
        <v>680.90290408966257</v>
      </c>
      <c r="L41" s="279"/>
      <c r="M41" s="403" t="s">
        <v>723</v>
      </c>
      <c r="N41" s="278"/>
      <c r="O41" s="403" t="s">
        <v>723</v>
      </c>
      <c r="P41" s="278"/>
      <c r="Q41" s="403" t="s">
        <v>723</v>
      </c>
      <c r="R41" s="279"/>
      <c r="S41" s="279" t="s">
        <v>792</v>
      </c>
      <c r="T41" s="279">
        <v>3</v>
      </c>
      <c r="U41" s="672">
        <f>VLOOKUP(T41,'Confidence grades'!$A$2:$F$8,6,FALSE)</f>
        <v>0.1</v>
      </c>
    </row>
    <row r="42" spans="1:23" s="309" customFormat="1" ht="7.5" customHeight="1">
      <c r="G42" s="312"/>
      <c r="H42" s="312"/>
      <c r="I42" s="313"/>
      <c r="J42" s="312"/>
      <c r="K42" s="313"/>
      <c r="L42" s="313"/>
      <c r="M42" s="312"/>
      <c r="N42" s="312"/>
      <c r="O42" s="313"/>
      <c r="P42" s="312"/>
      <c r="Q42" s="313"/>
      <c r="R42" s="313"/>
      <c r="S42" s="313"/>
      <c r="T42" s="313"/>
      <c r="U42" s="313"/>
      <c r="V42" s="208"/>
      <c r="W42" s="328"/>
    </row>
    <row r="43" spans="1:23" s="389" customFormat="1" ht="14.5" thickBot="1">
      <c r="A43" s="393" t="s">
        <v>483</v>
      </c>
      <c r="B43" s="393" t="s">
        <v>485</v>
      </c>
      <c r="C43" s="320" t="s">
        <v>1290</v>
      </c>
      <c r="D43" s="320"/>
      <c r="E43" s="320"/>
      <c r="F43" s="320"/>
      <c r="G43" s="324">
        <f>SUM(G40:G41)</f>
        <v>0</v>
      </c>
      <c r="H43" s="324"/>
      <c r="I43" s="324">
        <f>SUM(I40:I41)</f>
        <v>1857.9429604861712</v>
      </c>
      <c r="J43" s="324"/>
      <c r="K43" s="324">
        <f>SUM(K40:K41)</f>
        <v>1857.9429604861712</v>
      </c>
      <c r="L43" s="386"/>
      <c r="M43" s="324"/>
      <c r="N43" s="324"/>
      <c r="O43" s="325"/>
      <c r="P43" s="324"/>
      <c r="Q43" s="324"/>
      <c r="R43" s="325"/>
      <c r="S43" s="386"/>
      <c r="T43" s="386"/>
      <c r="U43" s="386"/>
      <c r="V43" s="387"/>
      <c r="W43" s="388"/>
    </row>
    <row r="44" spans="1:23" s="137" customFormat="1" ht="14.5" thickTop="1">
      <c r="G44" s="295"/>
      <c r="H44" s="295"/>
      <c r="I44" s="296"/>
      <c r="J44" s="295"/>
      <c r="K44" s="296"/>
      <c r="L44" s="296"/>
      <c r="M44" s="295"/>
      <c r="N44" s="295"/>
      <c r="O44" s="296"/>
      <c r="P44" s="295"/>
      <c r="Q44" s="296"/>
      <c r="R44" s="296"/>
      <c r="S44" s="296"/>
      <c r="T44" s="296"/>
      <c r="U44" s="296"/>
      <c r="V44" s="208"/>
      <c r="W44" s="276"/>
    </row>
    <row r="45" spans="1:23" s="137" customFormat="1">
      <c r="C45" s="654" t="s">
        <v>1376</v>
      </c>
      <c r="D45" s="654"/>
      <c r="E45" s="654"/>
      <c r="F45" s="654"/>
      <c r="G45" s="655">
        <v>0</v>
      </c>
      <c r="H45" s="655"/>
      <c r="I45" s="656">
        <f>-O45</f>
        <v>512.5404100859015</v>
      </c>
      <c r="J45" s="655"/>
      <c r="K45" s="619">
        <f t="shared" ref="K45:K46" si="2">I45-G45</f>
        <v>512.5404100859015</v>
      </c>
      <c r="L45" s="656"/>
      <c r="M45" s="655">
        <v>0</v>
      </c>
      <c r="N45" s="655"/>
      <c r="O45" s="656">
        <f>-'land value - residual'!C22/1000000</f>
        <v>-512.5404100859015</v>
      </c>
      <c r="P45" s="655"/>
      <c r="Q45" s="619">
        <f>O45-M45</f>
        <v>-512.5404100859015</v>
      </c>
      <c r="R45" s="296"/>
      <c r="S45" s="279" t="s">
        <v>968</v>
      </c>
      <c r="T45" s="296"/>
      <c r="U45" s="672"/>
      <c r="V45" s="208"/>
      <c r="W45" s="276"/>
    </row>
    <row r="46" spans="1:23" s="137" customFormat="1">
      <c r="C46" s="654" t="s">
        <v>1377</v>
      </c>
      <c r="D46" s="654"/>
      <c r="E46" s="654"/>
      <c r="F46" s="654"/>
      <c r="G46" s="655">
        <v>0</v>
      </c>
      <c r="H46" s="655"/>
      <c r="I46" s="656">
        <f>-O46</f>
        <v>-164.17717632438283</v>
      </c>
      <c r="J46" s="655"/>
      <c r="K46" s="619">
        <f t="shared" si="2"/>
        <v>-164.17717632438283</v>
      </c>
      <c r="L46" s="656"/>
      <c r="M46" s="655">
        <v>0</v>
      </c>
      <c r="N46" s="655"/>
      <c r="O46" s="656">
        <f>'Annualised costs'!C176/1000000</f>
        <v>164.17717632438283</v>
      </c>
      <c r="P46" s="655"/>
      <c r="Q46" s="619">
        <f>O46-M46</f>
        <v>164.17717632438283</v>
      </c>
      <c r="R46" s="296"/>
      <c r="S46" s="279" t="s">
        <v>968</v>
      </c>
      <c r="T46" s="296"/>
      <c r="U46" s="672"/>
      <c r="V46" s="208"/>
      <c r="W46" s="276"/>
    </row>
    <row r="47" spans="1:23" ht="7.75" customHeight="1">
      <c r="A47" s="205"/>
      <c r="B47" s="205"/>
      <c r="C47" s="205"/>
      <c r="D47" s="205"/>
      <c r="E47" s="205"/>
      <c r="F47" s="205"/>
      <c r="G47" s="326"/>
      <c r="H47" s="326"/>
      <c r="I47" s="327"/>
      <c r="J47" s="326"/>
      <c r="K47" s="327"/>
      <c r="L47" s="279"/>
      <c r="M47" s="326"/>
      <c r="N47" s="326"/>
      <c r="O47" s="327"/>
      <c r="P47" s="326"/>
      <c r="Q47" s="327"/>
      <c r="R47" s="327"/>
      <c r="S47" s="279"/>
      <c r="T47" s="279"/>
      <c r="U47" s="279"/>
    </row>
    <row r="48" spans="1:23" s="389" customFormat="1" ht="14.5" thickBot="1">
      <c r="A48" s="394" t="s">
        <v>447</v>
      </c>
      <c r="B48" s="394" t="s">
        <v>448</v>
      </c>
      <c r="C48" s="320" t="s">
        <v>1290</v>
      </c>
      <c r="D48" s="320"/>
      <c r="E48" s="320"/>
      <c r="F48" s="320"/>
      <c r="G48" s="324">
        <f>SUM(G45:G46)</f>
        <v>0</v>
      </c>
      <c r="H48" s="324"/>
      <c r="I48" s="324">
        <f>SUM(I45:I46)</f>
        <v>348.3632337615187</v>
      </c>
      <c r="J48" s="324"/>
      <c r="K48" s="324">
        <f>SUM(K45:K46)</f>
        <v>348.3632337615187</v>
      </c>
      <c r="L48" s="386"/>
      <c r="M48" s="324">
        <f>SUM(M45:M46)</f>
        <v>0</v>
      </c>
      <c r="N48" s="324"/>
      <c r="O48" s="324">
        <f>SUM(O45:O46)</f>
        <v>-348.3632337615187</v>
      </c>
      <c r="P48" s="324"/>
      <c r="Q48" s="324">
        <f>SUM(Q45:Q46)</f>
        <v>-348.3632337615187</v>
      </c>
      <c r="R48" s="325"/>
      <c r="S48" s="386"/>
      <c r="T48" s="386"/>
      <c r="U48" s="386"/>
      <c r="V48" s="387"/>
      <c r="W48" s="388"/>
    </row>
    <row r="49" spans="1:23" s="205" customFormat="1" ht="14.5" thickTop="1">
      <c r="G49" s="326"/>
      <c r="H49" s="326"/>
      <c r="I49" s="327"/>
      <c r="J49" s="326"/>
      <c r="K49" s="327"/>
      <c r="L49" s="327"/>
      <c r="M49" s="326"/>
      <c r="N49" s="326"/>
      <c r="O49" s="327"/>
      <c r="P49" s="326"/>
      <c r="Q49" s="327"/>
      <c r="R49" s="327"/>
      <c r="S49" s="327"/>
      <c r="T49" s="327"/>
      <c r="U49" s="327"/>
      <c r="V49" s="208"/>
      <c r="W49" s="406"/>
    </row>
    <row r="50" spans="1:23" s="208" customFormat="1">
      <c r="A50" s="408"/>
      <c r="B50" s="408"/>
      <c r="C50" s="408" t="s">
        <v>752</v>
      </c>
      <c r="D50" s="408"/>
      <c r="E50" s="408"/>
      <c r="F50" s="408"/>
      <c r="G50" s="676">
        <f>'Output matrix'!G50*(1+'Output matrix_adjusted'!$U50)</f>
        <v>30.233130451853665</v>
      </c>
      <c r="H50" s="322"/>
      <c r="I50" s="676">
        <f>'Output matrix'!I50*(1+'Output matrix_adjusted'!$U50)</f>
        <v>33.963661557726098</v>
      </c>
      <c r="J50" s="322"/>
      <c r="K50" s="308">
        <f t="shared" ref="K50" si="3">I50-G50</f>
        <v>3.7305311058724335</v>
      </c>
      <c r="L50" s="410"/>
      <c r="M50" s="411" t="s">
        <v>723</v>
      </c>
      <c r="N50" s="410"/>
      <c r="O50" s="411" t="s">
        <v>723</v>
      </c>
      <c r="P50" s="410"/>
      <c r="Q50" s="411" t="s">
        <v>723</v>
      </c>
      <c r="R50" s="409"/>
      <c r="S50" s="279" t="s">
        <v>747</v>
      </c>
      <c r="T50" s="410">
        <v>5</v>
      </c>
      <c r="U50" s="672">
        <f>VLOOKUP(T50,'Confidence grades'!$A$2:$F$8,6,FALSE)</f>
        <v>0.25</v>
      </c>
    </row>
    <row r="51" spans="1:23" s="137" customFormat="1">
      <c r="C51" s="137" t="s">
        <v>753</v>
      </c>
      <c r="G51" s="676">
        <f>'Output matrix'!G51*(1+'Output matrix_adjusted'!$U51)</f>
        <v>100.51593416779068</v>
      </c>
      <c r="H51" s="322"/>
      <c r="I51" s="676">
        <f>'Output matrix'!I51*(1+'Output matrix_adjusted'!$U51)</f>
        <v>95.563667286254002</v>
      </c>
      <c r="J51" s="322"/>
      <c r="K51" s="323">
        <f>I51-G51</f>
        <v>-4.9522668815366728</v>
      </c>
      <c r="L51" s="296"/>
      <c r="M51" s="407" t="s">
        <v>723</v>
      </c>
      <c r="N51" s="295"/>
      <c r="O51" s="407" t="s">
        <v>723</v>
      </c>
      <c r="P51" s="295"/>
      <c r="Q51" s="407" t="s">
        <v>723</v>
      </c>
      <c r="R51" s="323"/>
      <c r="S51" s="279" t="s">
        <v>747</v>
      </c>
      <c r="T51" s="296">
        <v>5</v>
      </c>
      <c r="U51" s="672">
        <f>VLOOKUP(T51,'Confidence grades'!$A$2:$F$8,6,FALSE)</f>
        <v>0.25</v>
      </c>
      <c r="V51" s="208"/>
      <c r="W51" s="276"/>
    </row>
    <row r="52" spans="1:23" s="205" customFormat="1">
      <c r="C52" s="646" t="s">
        <v>1289</v>
      </c>
      <c r="D52" s="646"/>
      <c r="E52" s="646"/>
      <c r="F52" s="646"/>
      <c r="G52" s="676">
        <f>'Output matrix'!G52*(1+'Output matrix_adjusted'!$U52)</f>
        <v>0</v>
      </c>
      <c r="H52" s="653"/>
      <c r="I52" s="676">
        <f>'Output matrix'!I52*(1+'Output matrix_adjusted'!$U52)</f>
        <v>-294.39734835663137</v>
      </c>
      <c r="J52" s="653"/>
      <c r="K52" s="619">
        <f t="shared" ref="K52:K53" si="4">I52-G52</f>
        <v>-294.39734835663137</v>
      </c>
      <c r="L52" s="327"/>
      <c r="M52" s="407" t="s">
        <v>723</v>
      </c>
      <c r="N52" s="295"/>
      <c r="O52" s="407" t="s">
        <v>723</v>
      </c>
      <c r="P52" s="295"/>
      <c r="Q52" s="407" t="s">
        <v>723</v>
      </c>
      <c r="R52" s="441"/>
      <c r="S52" s="313" t="s">
        <v>792</v>
      </c>
      <c r="T52" s="327">
        <v>2</v>
      </c>
      <c r="U52" s="673">
        <f>VLOOKUP(T52,'Confidence grades'!$A$12:$F$17,6,FALSE)</f>
        <v>-0.05</v>
      </c>
      <c r="V52" s="208"/>
      <c r="W52" s="406"/>
    </row>
    <row r="53" spans="1:23" s="205" customFormat="1">
      <c r="C53" s="205" t="s">
        <v>1359</v>
      </c>
      <c r="G53" s="676">
        <f>'Output matrix'!G53*(1+'Output matrix_adjusted'!$U53)</f>
        <v>0</v>
      </c>
      <c r="H53" s="440"/>
      <c r="I53" s="676">
        <f>'Output matrix'!I53*(1+'Output matrix_adjusted'!$U53)</f>
        <v>-881.73285426586301</v>
      </c>
      <c r="J53" s="440"/>
      <c r="K53" s="619">
        <f t="shared" si="4"/>
        <v>-881.73285426586301</v>
      </c>
      <c r="L53" s="327"/>
      <c r="M53" s="407" t="s">
        <v>723</v>
      </c>
      <c r="N53" s="295"/>
      <c r="O53" s="407" t="s">
        <v>723</v>
      </c>
      <c r="P53" s="295"/>
      <c r="Q53" s="407" t="s">
        <v>723</v>
      </c>
      <c r="R53" s="441"/>
      <c r="S53" s="313" t="s">
        <v>1458</v>
      </c>
      <c r="T53" s="327">
        <v>5</v>
      </c>
      <c r="U53" s="673">
        <f>VLOOKUP(T53,'Confidence grades'!$A$12:$F$17,6,FALSE)</f>
        <v>-0.25</v>
      </c>
      <c r="V53" s="208"/>
      <c r="W53" s="406"/>
    </row>
    <row r="54" spans="1:23" s="205" customFormat="1">
      <c r="C54" s="205" t="s">
        <v>1362</v>
      </c>
      <c r="G54" s="676">
        <f>'Output matrix'!G54*(1+'Output matrix_adjusted'!$U54)</f>
        <v>-493.3301996148918</v>
      </c>
      <c r="H54" s="653"/>
      <c r="I54" s="676">
        <f>'Output matrix'!I54*(1+'Output matrix_adjusted'!$U54)</f>
        <v>-3608.2753362379726</v>
      </c>
      <c r="J54" s="653"/>
      <c r="K54" s="667">
        <f>I54-G54</f>
        <v>-3114.945136623081</v>
      </c>
      <c r="L54" s="327"/>
      <c r="M54" s="407" t="s">
        <v>723</v>
      </c>
      <c r="N54" s="295"/>
      <c r="O54" s="407" t="s">
        <v>723</v>
      </c>
      <c r="P54" s="295"/>
      <c r="Q54" s="407" t="s">
        <v>723</v>
      </c>
      <c r="R54" s="441"/>
      <c r="S54" s="313" t="s">
        <v>969</v>
      </c>
      <c r="T54" s="327">
        <v>2</v>
      </c>
      <c r="U54" s="673">
        <f>VLOOKUP(T54,'Confidence grades'!$A$12:$F$17,6,FALSE)</f>
        <v>-0.05</v>
      </c>
      <c r="V54" s="208"/>
      <c r="W54" s="406"/>
    </row>
    <row r="55" spans="1:23" s="309" customFormat="1" ht="7.75" customHeight="1">
      <c r="G55" s="312"/>
      <c r="H55" s="312"/>
      <c r="I55" s="313"/>
      <c r="J55" s="312"/>
      <c r="K55" s="313"/>
      <c r="L55" s="313"/>
      <c r="M55" s="312"/>
      <c r="N55" s="312"/>
      <c r="O55" s="313"/>
      <c r="P55" s="312"/>
      <c r="Q55" s="313"/>
      <c r="R55" s="313"/>
      <c r="S55" s="313"/>
      <c r="T55" s="313"/>
      <c r="U55" s="313"/>
      <c r="V55" s="208"/>
      <c r="W55" s="328"/>
    </row>
    <row r="56" spans="1:23" s="389" customFormat="1" ht="14.5" thickBot="1">
      <c r="A56" s="405" t="s">
        <v>730</v>
      </c>
      <c r="B56" s="405" t="s">
        <v>1078</v>
      </c>
      <c r="C56" s="320" t="s">
        <v>1290</v>
      </c>
      <c r="D56" s="320"/>
      <c r="E56" s="320"/>
      <c r="F56" s="320"/>
      <c r="G56" s="321">
        <f>SUM(G50:G54)</f>
        <v>-362.58113499524745</v>
      </c>
      <c r="H56" s="321"/>
      <c r="I56" s="321">
        <f>SUM(I50:I54)</f>
        <v>-4654.8782100164872</v>
      </c>
      <c r="J56" s="321"/>
      <c r="K56" s="321">
        <f>SUM(K50:K54)</f>
        <v>-4292.2970750212398</v>
      </c>
      <c r="L56" s="386"/>
      <c r="M56" s="321">
        <f>SUM(M50:M51,M52:M54)</f>
        <v>0</v>
      </c>
      <c r="N56" s="321"/>
      <c r="O56" s="321">
        <f>SUM(O50:O51,O52:O54)</f>
        <v>0</v>
      </c>
      <c r="P56" s="321"/>
      <c r="Q56" s="321">
        <f>SUM(Q50:Q51,Q52:Q54)</f>
        <v>0</v>
      </c>
      <c r="R56" s="390"/>
      <c r="S56" s="386"/>
      <c r="T56" s="386"/>
      <c r="U56" s="386"/>
      <c r="V56" s="387"/>
      <c r="W56" s="388"/>
    </row>
    <row r="57" spans="1:23" ht="14.5" thickTop="1">
      <c r="G57" s="278"/>
      <c r="H57" s="278"/>
      <c r="I57" s="279"/>
      <c r="J57" s="278"/>
      <c r="K57" s="279"/>
      <c r="L57" s="279"/>
      <c r="M57" s="278"/>
      <c r="N57" s="278"/>
      <c r="O57" s="279"/>
      <c r="P57" s="278"/>
      <c r="Q57" s="279"/>
      <c r="R57" s="279"/>
      <c r="S57" s="279"/>
      <c r="T57" s="279"/>
      <c r="U57" s="279"/>
    </row>
    <row r="58" spans="1:23" s="309" customFormat="1">
      <c r="G58" s="312"/>
      <c r="H58" s="312"/>
      <c r="I58" s="313"/>
      <c r="J58" s="312"/>
      <c r="K58" s="312"/>
      <c r="L58" s="313"/>
      <c r="M58" s="312"/>
      <c r="N58" s="312"/>
      <c r="O58" s="313"/>
      <c r="P58" s="312"/>
      <c r="Q58" s="312"/>
      <c r="R58" s="313"/>
      <c r="S58" s="313"/>
      <c r="T58" s="313"/>
      <c r="U58" s="313"/>
      <c r="V58" s="208"/>
      <c r="W58" s="328"/>
    </row>
    <row r="59" spans="1:23" s="139" customFormat="1">
      <c r="G59" s="297"/>
      <c r="H59" s="297"/>
      <c r="I59" s="298"/>
      <c r="J59" s="297"/>
      <c r="K59" s="297"/>
      <c r="L59" s="298"/>
      <c r="M59" s="297"/>
      <c r="N59" s="297"/>
      <c r="O59" s="298"/>
      <c r="P59" s="297"/>
      <c r="Q59" s="297"/>
      <c r="R59" s="298"/>
      <c r="S59" s="298"/>
      <c r="T59" s="298"/>
      <c r="U59" s="298"/>
      <c r="V59" s="334"/>
      <c r="W59" s="335"/>
    </row>
    <row r="60" spans="1:23" s="137" customFormat="1">
      <c r="G60" s="295"/>
      <c r="H60" s="295"/>
      <c r="I60" s="296"/>
      <c r="J60" s="295"/>
      <c r="K60" s="296"/>
      <c r="L60" s="296"/>
      <c r="M60" s="295"/>
      <c r="N60" s="295"/>
      <c r="O60" s="296"/>
      <c r="P60" s="295"/>
      <c r="Q60" s="296"/>
      <c r="R60" s="296"/>
      <c r="S60" s="296"/>
      <c r="T60" s="296"/>
      <c r="U60" s="296"/>
      <c r="V60" s="208"/>
      <c r="W60" s="276"/>
    </row>
    <row r="61" spans="1:23" s="329" customFormat="1">
      <c r="G61" s="330"/>
      <c r="H61" s="330"/>
      <c r="I61" s="331"/>
      <c r="J61" s="330"/>
      <c r="K61" s="331"/>
      <c r="L61" s="331"/>
      <c r="M61" s="330"/>
      <c r="N61" s="330"/>
      <c r="O61" s="331"/>
      <c r="P61" s="330"/>
      <c r="Q61" s="331"/>
      <c r="R61" s="331"/>
      <c r="S61" s="331"/>
      <c r="T61" s="331"/>
      <c r="U61" s="331"/>
      <c r="V61" s="332"/>
      <c r="W61" s="333"/>
    </row>
    <row r="62" spans="1:23" ht="17.5">
      <c r="C62" s="314" t="s">
        <v>1440</v>
      </c>
      <c r="D62" s="314"/>
      <c r="E62" s="314"/>
      <c r="F62" s="314"/>
      <c r="G62" s="315">
        <f>SUM(G14,G18,G25,G30,G38,G43,G48,G56)</f>
        <v>1190.3950864990575</v>
      </c>
      <c r="H62" s="315" t="e">
        <f>SUM(H30,H38,H43,H48,H25,H18)-SUM(#REF!)</f>
        <v>#REF!</v>
      </c>
      <c r="I62" s="315">
        <f>SUM(I14,I18,I25,I30,I38,I43,I48,I56)</f>
        <v>-1082.5671027671669</v>
      </c>
      <c r="J62" s="315"/>
      <c r="K62" s="315">
        <f>SUM(K14,K18,K25,K30,K38,K43,K48,K56)</f>
        <v>-2272.9621892662244</v>
      </c>
      <c r="L62" s="743" t="s">
        <v>445</v>
      </c>
      <c r="M62" s="315">
        <f>SUM(M14,M18,M25,M30,M38,M43,M48,M56)</f>
        <v>311.20163839480063</v>
      </c>
      <c r="N62" s="315" t="e">
        <f>SUM(N30,N38,N43,N48,N25,N18)-SUM(#REF!)</f>
        <v>#REF!</v>
      </c>
      <c r="O62" s="315">
        <f>SUM(O14,O18,O25,O30,O38,O43,O48,O56)</f>
        <v>1674.5527603254309</v>
      </c>
      <c r="P62" s="315"/>
      <c r="Q62" s="315">
        <f>SUM(Q14,Q18,Q25,Q30,Q38,Q43,Q48,Q56)</f>
        <v>1363.3511219306301</v>
      </c>
      <c r="R62" s="279" t="s">
        <v>445</v>
      </c>
      <c r="S62" s="279"/>
      <c r="T62" s="279"/>
      <c r="U62" s="279"/>
    </row>
    <row r="63" spans="1:23" s="139" customFormat="1">
      <c r="G63" s="297"/>
      <c r="H63" s="297"/>
      <c r="I63" s="298"/>
      <c r="J63" s="297"/>
      <c r="K63" s="297"/>
      <c r="L63" s="298"/>
      <c r="M63" s="297"/>
      <c r="N63" s="297"/>
      <c r="O63" s="298"/>
      <c r="P63" s="297"/>
      <c r="Q63" s="297"/>
      <c r="R63" s="298"/>
      <c r="S63" s="298"/>
      <c r="T63" s="298"/>
      <c r="U63" s="298"/>
      <c r="V63" s="334"/>
      <c r="W63" s="335"/>
    </row>
    <row r="65" spans="3:23" s="329" customFormat="1">
      <c r="G65" s="330"/>
      <c r="H65" s="330"/>
      <c r="I65" s="331"/>
      <c r="J65" s="330"/>
      <c r="K65" s="331"/>
      <c r="L65" s="331"/>
      <c r="M65" s="330"/>
      <c r="N65" s="330"/>
      <c r="O65" s="331"/>
      <c r="P65" s="330"/>
      <c r="Q65" s="331"/>
      <c r="R65" s="331"/>
      <c r="S65" s="331"/>
      <c r="T65" s="331"/>
      <c r="U65" s="331"/>
      <c r="V65" s="332"/>
      <c r="W65" s="333"/>
    </row>
    <row r="66" spans="3:23" ht="17.5">
      <c r="C66" s="314" t="s">
        <v>1444</v>
      </c>
      <c r="D66" s="314"/>
      <c r="E66" s="314"/>
      <c r="F66" s="314"/>
      <c r="G66" s="315">
        <f>G62+M62</f>
        <v>1501.5967248938582</v>
      </c>
      <c r="H66" s="315" t="e">
        <f>SUM(H34,H42,#REF!,#REF!,H29,H22)-SUM(H47:H47)</f>
        <v>#REF!</v>
      </c>
      <c r="I66" s="315">
        <f>I62+O62</f>
        <v>591.98565755826394</v>
      </c>
      <c r="J66" s="315"/>
      <c r="K66" s="315">
        <f>I66-G66</f>
        <v>-909.61106733559427</v>
      </c>
      <c r="L66" s="743" t="s">
        <v>445</v>
      </c>
      <c r="M66" s="315"/>
      <c r="N66" s="315"/>
      <c r="O66" s="315"/>
      <c r="P66" s="315"/>
      <c r="Q66" s="315"/>
      <c r="R66" s="279"/>
      <c r="S66" s="279"/>
      <c r="T66" s="279"/>
      <c r="U66" s="279"/>
    </row>
    <row r="67" spans="3:23" s="139" customFormat="1">
      <c r="G67" s="297"/>
      <c r="H67" s="297"/>
      <c r="I67" s="298"/>
      <c r="J67" s="297"/>
      <c r="K67" s="297"/>
      <c r="L67" s="298"/>
      <c r="M67" s="297"/>
      <c r="N67" s="297"/>
      <c r="O67" s="298"/>
      <c r="P67" s="297"/>
      <c r="Q67" s="297"/>
      <c r="R67" s="298"/>
      <c r="S67" s="298"/>
      <c r="T67" s="298"/>
      <c r="U67" s="298"/>
      <c r="V67" s="334"/>
      <c r="W67" s="335"/>
    </row>
  </sheetData>
  <mergeCells count="2">
    <mergeCell ref="G2:K2"/>
    <mergeCell ref="M2:Q2"/>
  </mergeCells>
  <pageMargins left="0.7" right="0.7" top="0.75" bottom="0.75" header="0.3" footer="0.3"/>
  <pageSetup paperSize="8" scale="67" orientation="landscape"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E0153F-675D-416C-BDF3-B45DF9E69C24}">
          <x14:formula1>
            <xm:f>Lookups!$C$11:$C$12</xm:f>
          </x14:formula1>
          <xm:sqref>S33:S34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D76BB-9514-47A7-97F6-AE09F2FDBCFD}">
  <sheetPr codeName="Sheet13">
    <tabColor theme="0" tint="-0.249977111117893"/>
  </sheetPr>
  <dimension ref="A1:N54"/>
  <sheetViews>
    <sheetView showOutlineSymbols="0" showWhiteSpace="0" topLeftCell="A6" workbookViewId="0">
      <selection activeCell="D17" sqref="D17:E17"/>
    </sheetView>
  </sheetViews>
  <sheetFormatPr defaultColWidth="9.1796875" defaultRowHeight="14.5"/>
  <cols>
    <col min="1" max="1" width="13.453125" customWidth="1"/>
    <col min="2" max="2" width="26.81640625" customWidth="1"/>
    <col min="3" max="3" width="56.6328125" style="138" customWidth="1"/>
    <col min="4" max="4" width="10.81640625" style="138" bestFit="1" customWidth="1"/>
    <col min="5" max="5" width="13.54296875" style="274" bestFit="1" customWidth="1"/>
    <col min="6" max="6" width="12.1796875" style="274" hidden="1" customWidth="1"/>
    <col min="7" max="7" width="10.81640625" style="138" bestFit="1" customWidth="1"/>
    <col min="8" max="8" width="10.81640625" style="274" bestFit="1" customWidth="1"/>
    <col min="9" max="9" width="12.1796875" style="274" hidden="1" customWidth="1"/>
    <col min="10" max="10" width="20" style="274" customWidth="1"/>
    <col min="11" max="12" width="25.7265625" style="274" customWidth="1"/>
    <col min="13" max="13" width="9.1796875" style="208"/>
    <col min="14" max="14" width="9.1796875" style="206"/>
    <col min="15" max="16384" width="9.1796875" style="138"/>
  </cols>
  <sheetData>
    <row r="1" spans="1:14" s="137" customFormat="1" ht="45" customHeight="1">
      <c r="A1" s="761"/>
      <c r="B1" s="336"/>
      <c r="C1" s="762"/>
      <c r="D1" s="838" t="s">
        <v>656</v>
      </c>
      <c r="E1" s="838"/>
      <c r="F1" s="839"/>
      <c r="G1" s="840" t="s">
        <v>170</v>
      </c>
      <c r="H1" s="838"/>
      <c r="I1" s="839"/>
      <c r="J1" s="553"/>
      <c r="K1" s="273"/>
      <c r="L1" s="273"/>
      <c r="M1" s="208"/>
      <c r="N1" s="276"/>
    </row>
    <row r="2" spans="1:14" s="536" customFormat="1" ht="30.75" customHeight="1">
      <c r="A2" s="763"/>
      <c r="B2" s="764"/>
      <c r="C2" s="765"/>
      <c r="D2" s="541" t="s">
        <v>97</v>
      </c>
      <c r="E2" s="537" t="s">
        <v>98</v>
      </c>
      <c r="F2" s="543" t="s">
        <v>971</v>
      </c>
      <c r="G2" s="542" t="s">
        <v>97</v>
      </c>
      <c r="H2" s="537" t="s">
        <v>98</v>
      </c>
      <c r="I2" s="543" t="s">
        <v>971</v>
      </c>
      <c r="J2" s="541" t="s">
        <v>480</v>
      </c>
      <c r="K2" s="537"/>
      <c r="L2" s="537"/>
      <c r="M2" s="538"/>
      <c r="N2" s="539"/>
    </row>
    <row r="3" spans="1:14" ht="14">
      <c r="A3" s="766" t="s">
        <v>184</v>
      </c>
      <c r="B3" s="540" t="s">
        <v>105</v>
      </c>
      <c r="C3" s="767" t="s">
        <v>970</v>
      </c>
      <c r="D3" s="760" t="s">
        <v>283</v>
      </c>
      <c r="E3" s="303" t="s">
        <v>283</v>
      </c>
      <c r="F3" s="545" t="s">
        <v>283</v>
      </c>
      <c r="G3" s="544" t="s">
        <v>283</v>
      </c>
      <c r="H3" s="303" t="s">
        <v>283</v>
      </c>
      <c r="I3" s="545" t="s">
        <v>283</v>
      </c>
      <c r="J3" s="554"/>
      <c r="K3" s="271"/>
      <c r="L3" s="271"/>
    </row>
    <row r="4" spans="1:14" ht="14" hidden="1">
      <c r="A4" s="841" t="str">
        <f>'Output matrix'!A14</f>
        <v>Capital investment</v>
      </c>
      <c r="B4" s="823" t="str">
        <f>'Output matrix'!B14</f>
        <v>Terminal and network development</v>
      </c>
      <c r="C4" s="751" t="s">
        <v>781</v>
      </c>
      <c r="D4" s="744"/>
      <c r="E4" s="701"/>
      <c r="F4" s="546"/>
      <c r="G4" s="704"/>
      <c r="H4" s="705"/>
      <c r="I4" s="555"/>
      <c r="J4" s="560" t="s">
        <v>780</v>
      </c>
      <c r="K4" s="279"/>
      <c r="L4" s="279"/>
    </row>
    <row r="5" spans="1:14" ht="14">
      <c r="A5" s="842"/>
      <c r="B5" s="824"/>
      <c r="C5" s="752" t="s">
        <v>1397</v>
      </c>
      <c r="D5" s="744"/>
      <c r="E5" s="701"/>
      <c r="F5" s="546"/>
      <c r="G5" s="704">
        <f>'Output matrix_adjusted'!M8</f>
        <v>129.80285568367859</v>
      </c>
      <c r="H5" s="705">
        <f>'Output matrix_adjusted'!O8</f>
        <v>110.14493811479987</v>
      </c>
      <c r="I5" s="555"/>
      <c r="J5" s="560" t="str">
        <f>'Output matrix_adjusted'!S8</f>
        <v>SAHRIS 2018</v>
      </c>
      <c r="K5" s="279"/>
      <c r="L5" s="279"/>
    </row>
    <row r="6" spans="1:14" ht="14">
      <c r="A6" s="842"/>
      <c r="B6" s="824"/>
      <c r="C6" s="752" t="s">
        <v>782</v>
      </c>
      <c r="D6" s="744"/>
      <c r="E6" s="701"/>
      <c r="F6" s="546"/>
      <c r="G6" s="704">
        <f>'Output matrix_adjusted'!M9</f>
        <v>0</v>
      </c>
      <c r="H6" s="705">
        <f>'Output matrix_adjusted'!O9</f>
        <v>1642.84482209769</v>
      </c>
      <c r="I6" s="555"/>
      <c r="J6" s="560" t="s">
        <v>780</v>
      </c>
      <c r="K6" s="279"/>
      <c r="L6" s="279"/>
    </row>
    <row r="7" spans="1:14" ht="14" hidden="1">
      <c r="A7" s="842"/>
      <c r="B7" s="824"/>
      <c r="C7" s="752" t="s">
        <v>783</v>
      </c>
      <c r="D7" s="744"/>
      <c r="E7" s="701"/>
      <c r="F7" s="546"/>
      <c r="G7" s="704"/>
      <c r="H7" s="705"/>
      <c r="I7" s="555"/>
      <c r="J7" s="560" t="s">
        <v>780</v>
      </c>
      <c r="K7" s="279"/>
      <c r="L7" s="279"/>
    </row>
    <row r="8" spans="1:14" ht="14" hidden="1">
      <c r="A8" s="842"/>
      <c r="B8" s="824"/>
      <c r="C8" s="752" t="s">
        <v>785</v>
      </c>
      <c r="D8" s="744"/>
      <c r="E8" s="701"/>
      <c r="F8" s="546"/>
      <c r="G8" s="704"/>
      <c r="H8" s="705"/>
      <c r="I8" s="555"/>
      <c r="J8" s="560" t="s">
        <v>791</v>
      </c>
      <c r="K8" s="279"/>
      <c r="L8" s="279"/>
    </row>
    <row r="9" spans="1:14" ht="14">
      <c r="A9" s="842"/>
      <c r="B9" s="825"/>
      <c r="C9" s="752" t="s">
        <v>784</v>
      </c>
      <c r="D9" s="744"/>
      <c r="E9" s="701"/>
      <c r="F9" s="546"/>
      <c r="G9" s="706">
        <f>'Output matrix_adjusted'!M12</f>
        <v>0</v>
      </c>
      <c r="H9" s="705">
        <f>'Output matrix_adjusted'!O12</f>
        <v>66.144264528103051</v>
      </c>
      <c r="I9" s="548">
        <f>H9-G9</f>
        <v>66.144264528103051</v>
      </c>
      <c r="J9" s="560" t="s">
        <v>512</v>
      </c>
      <c r="K9" s="279"/>
      <c r="L9" s="279"/>
    </row>
    <row r="10" spans="1:14" ht="14">
      <c r="A10" s="843" t="str">
        <f>'Output matrix'!A18</f>
        <v>Freight - rail</v>
      </c>
      <c r="B10" s="694" t="str">
        <f>'Output matrix'!B18</f>
        <v>Vehicle operating costs</v>
      </c>
      <c r="C10" s="753" t="s">
        <v>750</v>
      </c>
      <c r="D10" s="744"/>
      <c r="E10" s="701"/>
      <c r="F10" s="546"/>
      <c r="G10" s="704">
        <f>'Output matrix_adjusted'!M16</f>
        <v>181.39878271112201</v>
      </c>
      <c r="H10" s="705">
        <f>'Output matrix_adjusted'!O16</f>
        <v>203.78196934635662</v>
      </c>
      <c r="I10" s="548">
        <f>H10-G10</f>
        <v>22.383186635234608</v>
      </c>
      <c r="J10" s="560" t="str">
        <f>'Annualised costs'!H69</f>
        <v>BINSUWADAN 2021</v>
      </c>
      <c r="K10" s="279"/>
      <c r="L10" s="279"/>
    </row>
    <row r="11" spans="1:14" ht="14">
      <c r="A11" s="843"/>
      <c r="B11" s="826" t="str">
        <f>'Output matrix'!B25</f>
        <v>Transport externalities</v>
      </c>
      <c r="C11" s="753" t="s">
        <v>35</v>
      </c>
      <c r="D11" s="745">
        <f>'Output matrix_adjusted'!G20</f>
        <v>0.61774230407328745</v>
      </c>
      <c r="E11" s="677">
        <f>'Output matrix_adjusted'!I20</f>
        <v>0.5666788872966263</v>
      </c>
      <c r="F11" s="547">
        <f t="shared" ref="F11:F20" si="0">E11-D11</f>
        <v>-5.1063416776661152E-2</v>
      </c>
      <c r="G11" s="700"/>
      <c r="H11" s="701"/>
      <c r="I11" s="546"/>
      <c r="J11" s="560" t="s">
        <v>470</v>
      </c>
      <c r="K11" s="279"/>
      <c r="L11" s="279"/>
    </row>
    <row r="12" spans="1:14" ht="14">
      <c r="A12" s="843"/>
      <c r="B12" s="827"/>
      <c r="C12" s="753" t="s">
        <v>275</v>
      </c>
      <c r="D12" s="745">
        <f>'Output matrix_adjusted'!G21</f>
        <v>7.3956522772572919</v>
      </c>
      <c r="E12" s="677">
        <f>'Output matrix_adjusted'!I21</f>
        <v>6.7843176283612863</v>
      </c>
      <c r="F12" s="548">
        <f t="shared" si="0"/>
        <v>-0.61133464889600564</v>
      </c>
      <c r="G12" s="700"/>
      <c r="H12" s="701"/>
      <c r="I12" s="546"/>
      <c r="J12" s="560" t="s">
        <v>470</v>
      </c>
      <c r="K12" s="279"/>
      <c r="L12" s="279"/>
    </row>
    <row r="13" spans="1:14" ht="14">
      <c r="A13" s="843"/>
      <c r="B13" s="827"/>
      <c r="C13" s="753" t="s">
        <v>438</v>
      </c>
      <c r="D13" s="745">
        <f>'Output matrix_adjusted'!G22</f>
        <v>21.283501900733789</v>
      </c>
      <c r="E13" s="677">
        <f>'Output matrix_adjusted'!I22</f>
        <v>19.52417876411549</v>
      </c>
      <c r="F13" s="548">
        <f t="shared" si="0"/>
        <v>-1.7593231366182991</v>
      </c>
      <c r="G13" s="700"/>
      <c r="H13" s="701"/>
      <c r="I13" s="546"/>
      <c r="J13" s="560" t="s">
        <v>470</v>
      </c>
      <c r="K13" s="279"/>
      <c r="L13" s="279"/>
    </row>
    <row r="14" spans="1:14" ht="14">
      <c r="A14" s="843"/>
      <c r="B14" s="828"/>
      <c r="C14" s="753" t="s">
        <v>276</v>
      </c>
      <c r="D14" s="745">
        <f>'Output matrix_adjusted'!G23</f>
        <v>69.44412097276485</v>
      </c>
      <c r="E14" s="677">
        <f>'Output matrix_adjusted'!I23</f>
        <v>63.703775737317827</v>
      </c>
      <c r="F14" s="548">
        <f t="shared" si="0"/>
        <v>-5.7403452354470232</v>
      </c>
      <c r="G14" s="700"/>
      <c r="H14" s="701"/>
      <c r="I14" s="546"/>
      <c r="J14" s="560" t="s">
        <v>469</v>
      </c>
      <c r="K14" s="279"/>
      <c r="L14" s="279"/>
    </row>
    <row r="15" spans="1:14" ht="14">
      <c r="A15" s="844" t="str">
        <f>'Output matrix'!A30</f>
        <v>Freight - road</v>
      </c>
      <c r="B15" s="829" t="str">
        <f>'Output matrix'!B30</f>
        <v>Vehicle operating costs</v>
      </c>
      <c r="C15" s="754" t="s">
        <v>427</v>
      </c>
      <c r="D15" s="746">
        <f>'Output matrix_adjusted'!G27</f>
        <v>527.70163504460788</v>
      </c>
      <c r="E15" s="308">
        <f>'Output matrix_adjusted'!I27</f>
        <v>464.30961299371086</v>
      </c>
      <c r="F15" s="548">
        <f t="shared" si="0"/>
        <v>-63.392022050897026</v>
      </c>
      <c r="G15" s="700"/>
      <c r="H15" s="701"/>
      <c r="I15" s="546"/>
      <c r="J15" s="560" t="s">
        <v>477</v>
      </c>
      <c r="K15" s="279"/>
      <c r="L15" s="279"/>
    </row>
    <row r="16" spans="1:14" ht="14">
      <c r="A16" s="844"/>
      <c r="B16" s="830"/>
      <c r="C16" s="754" t="s">
        <v>428</v>
      </c>
      <c r="D16" s="746">
        <f>'Output matrix_adjusted'!G28</f>
        <v>270.4030320177917</v>
      </c>
      <c r="E16" s="308">
        <f>'Output matrix_adjusted'!I28</f>
        <v>257.080686747703</v>
      </c>
      <c r="F16" s="548">
        <f t="shared" si="0"/>
        <v>-13.322345270088704</v>
      </c>
      <c r="G16" s="700"/>
      <c r="H16" s="701"/>
      <c r="I16" s="546"/>
      <c r="J16" s="560" t="s">
        <v>477</v>
      </c>
      <c r="K16" s="279"/>
      <c r="L16" s="279"/>
    </row>
    <row r="17" spans="1:14" ht="14">
      <c r="A17" s="844"/>
      <c r="B17" s="829" t="str">
        <f>'Output matrix'!B38</f>
        <v>Transport externalities</v>
      </c>
      <c r="C17" s="754" t="s">
        <v>35</v>
      </c>
      <c r="D17" s="746">
        <f>'Output matrix_adjusted'!G32</f>
        <v>19.767427704804966</v>
      </c>
      <c r="E17" s="308">
        <f>'Output matrix_adjusted'!I32</f>
        <v>14.190562561629129</v>
      </c>
      <c r="F17" s="548">
        <f t="shared" si="0"/>
        <v>-5.5768651431758371</v>
      </c>
      <c r="G17" s="700"/>
      <c r="H17" s="701"/>
      <c r="I17" s="546"/>
      <c r="J17" s="560" t="s">
        <v>469</v>
      </c>
      <c r="K17" s="279"/>
      <c r="L17" s="279"/>
    </row>
    <row r="18" spans="1:14" ht="14">
      <c r="A18" s="844"/>
      <c r="B18" s="831"/>
      <c r="C18" s="754" t="s">
        <v>275</v>
      </c>
      <c r="D18" s="746">
        <f>'Output matrix_adjusted'!G33</f>
        <v>282.88480359001039</v>
      </c>
      <c r="E18" s="308">
        <f>'Output matrix_adjusted'!I33</f>
        <v>248.90226778542524</v>
      </c>
      <c r="F18" s="548">
        <f t="shared" si="0"/>
        <v>-33.982535804585154</v>
      </c>
      <c r="G18" s="700"/>
      <c r="H18" s="701"/>
      <c r="I18" s="546"/>
      <c r="J18" s="560" t="s">
        <v>470</v>
      </c>
      <c r="K18" s="279"/>
      <c r="L18" s="279"/>
    </row>
    <row r="19" spans="1:14" ht="14">
      <c r="A19" s="844"/>
      <c r="B19" s="831"/>
      <c r="C19" s="754" t="s">
        <v>438</v>
      </c>
      <c r="D19" s="746">
        <f>'Output matrix_adjusted'!G34</f>
        <v>301.94351469835624</v>
      </c>
      <c r="E19" s="308">
        <f>'Output matrix_adjusted'!I34</f>
        <v>245.59883963152973</v>
      </c>
      <c r="F19" s="548">
        <f t="shared" si="0"/>
        <v>-56.344675066826511</v>
      </c>
      <c r="G19" s="700"/>
      <c r="H19" s="701"/>
      <c r="I19" s="546"/>
      <c r="J19" s="560" t="s">
        <v>470</v>
      </c>
      <c r="K19" s="279"/>
      <c r="L19" s="279"/>
    </row>
    <row r="20" spans="1:14" ht="14">
      <c r="A20" s="844"/>
      <c r="B20" s="831"/>
      <c r="C20" s="754" t="s">
        <v>276</v>
      </c>
      <c r="D20" s="746">
        <f>'Output matrix_adjusted'!G35</f>
        <v>51.534790983904486</v>
      </c>
      <c r="E20" s="308">
        <f>'Output matrix_adjusted'!I35</f>
        <v>45.343992264541271</v>
      </c>
      <c r="F20" s="548">
        <f t="shared" si="0"/>
        <v>-6.1907987193632152</v>
      </c>
      <c r="G20" s="700"/>
      <c r="H20" s="701"/>
      <c r="I20" s="546"/>
      <c r="J20" s="560" t="s">
        <v>469</v>
      </c>
      <c r="K20" s="279"/>
      <c r="L20" s="279"/>
    </row>
    <row r="21" spans="1:14" ht="14" hidden="1">
      <c r="A21" s="844"/>
      <c r="B21" s="830"/>
      <c r="C21" s="754" t="s">
        <v>277</v>
      </c>
      <c r="D21" s="746"/>
      <c r="E21" s="308"/>
      <c r="F21" s="549"/>
      <c r="G21" s="696"/>
      <c r="H21" s="697"/>
      <c r="I21" s="556"/>
      <c r="J21" s="560" t="s">
        <v>700</v>
      </c>
      <c r="K21" s="279"/>
      <c r="L21" s="279"/>
    </row>
    <row r="22" spans="1:14" ht="14">
      <c r="A22" s="837" t="str">
        <f>'Output matrix'!A43</f>
        <v>Commuter - road</v>
      </c>
      <c r="B22" s="832" t="str">
        <f>'Output matrix'!B43</f>
        <v>Vehicle operating costs</v>
      </c>
      <c r="C22" s="755" t="s">
        <v>484</v>
      </c>
      <c r="D22" s="747">
        <f>'Output matrix_adjusted'!G40</f>
        <v>0</v>
      </c>
      <c r="E22" s="697">
        <f>'Output matrix_adjusted'!I40</f>
        <v>1177.0400563965086</v>
      </c>
      <c r="F22" s="549"/>
      <c r="G22" s="700"/>
      <c r="H22" s="701"/>
      <c r="I22" s="546"/>
      <c r="J22" s="560" t="s">
        <v>792</v>
      </c>
      <c r="K22" s="279"/>
      <c r="L22" s="279"/>
    </row>
    <row r="23" spans="1:14" ht="14">
      <c r="A23" s="837"/>
      <c r="B23" s="833"/>
      <c r="C23" s="755" t="s">
        <v>486</v>
      </c>
      <c r="D23" s="747">
        <f>'Output matrix_adjusted'!G41</f>
        <v>0</v>
      </c>
      <c r="E23" s="697">
        <f>'Output matrix_adjusted'!I41</f>
        <v>680.90290408966257</v>
      </c>
      <c r="F23" s="549"/>
      <c r="G23" s="700"/>
      <c r="H23" s="701"/>
      <c r="I23" s="546"/>
      <c r="J23" s="560" t="s">
        <v>792</v>
      </c>
      <c r="K23" s="279"/>
      <c r="L23" s="279"/>
    </row>
    <row r="24" spans="1:14" s="137" customFormat="1" ht="17.25" customHeight="1">
      <c r="A24" s="756" t="str">
        <f>'Output matrix'!A48</f>
        <v>Land use</v>
      </c>
      <c r="B24" s="693" t="str">
        <f>'Output matrix'!B48</f>
        <v>Land development</v>
      </c>
      <c r="C24" s="757" t="s">
        <v>1445</v>
      </c>
      <c r="D24" s="748">
        <f>SUM('Output matrix_adjusted'!G45:G46)</f>
        <v>0</v>
      </c>
      <c r="E24" s="699">
        <f>SUM('Output matrix_adjusted'!I45:I46)</f>
        <v>348.3632337615187</v>
      </c>
      <c r="F24" s="550">
        <f>'Output matrix'!K45</f>
        <v>512.5404100859015</v>
      </c>
      <c r="G24" s="698">
        <f>SUM('Output matrix_adjusted'!M45:M46)</f>
        <v>0</v>
      </c>
      <c r="H24" s="699">
        <f>SUM('Output matrix_adjusted'!O45:O46)</f>
        <v>-348.3632337615187</v>
      </c>
      <c r="I24" s="551">
        <f>H24-G24</f>
        <v>-348.3632337615187</v>
      </c>
      <c r="J24" s="560" t="s">
        <v>478</v>
      </c>
      <c r="K24" s="296"/>
      <c r="L24" s="296"/>
      <c r="M24" s="208"/>
      <c r="N24" s="276"/>
    </row>
    <row r="25" spans="1:14" s="208" customFormat="1" ht="14">
      <c r="A25" s="821" t="str">
        <f>'Output matrix'!A56</f>
        <v>Economy</v>
      </c>
      <c r="B25" s="834" t="str">
        <f>'Output matrix'!B56</f>
        <v>Wider economic benefits</v>
      </c>
      <c r="C25" s="758" t="s">
        <v>1490</v>
      </c>
      <c r="D25" s="749">
        <f>'Output matrix_adjusted'!G50</f>
        <v>30.233130451853665</v>
      </c>
      <c r="E25" s="322">
        <f>'Output matrix_adjusted'!I50</f>
        <v>33.963661557726098</v>
      </c>
      <c r="F25" s="548">
        <f t="shared" ref="F25:F27" si="1">E25-D25</f>
        <v>3.7305311058724335</v>
      </c>
      <c r="G25" s="707"/>
      <c r="H25" s="708"/>
      <c r="I25" s="557"/>
      <c r="J25" s="560" t="s">
        <v>747</v>
      </c>
      <c r="K25" s="410"/>
      <c r="L25" s="410"/>
    </row>
    <row r="26" spans="1:14" s="137" customFormat="1" ht="14">
      <c r="A26" s="821"/>
      <c r="B26" s="835"/>
      <c r="C26" s="758" t="s">
        <v>1491</v>
      </c>
      <c r="D26" s="749">
        <f>'Output matrix_adjusted'!G51</f>
        <v>100.51593416779068</v>
      </c>
      <c r="E26" s="322">
        <f>'Output matrix_adjusted'!I51</f>
        <v>95.563667286254002</v>
      </c>
      <c r="F26" s="552">
        <f t="shared" si="1"/>
        <v>-4.9522668815366728</v>
      </c>
      <c r="G26" s="707"/>
      <c r="H26" s="708"/>
      <c r="I26" s="557"/>
      <c r="J26" s="560" t="s">
        <v>747</v>
      </c>
      <c r="K26" s="296"/>
      <c r="L26" s="296"/>
      <c r="M26" s="208"/>
      <c r="N26" s="276"/>
    </row>
    <row r="27" spans="1:14" s="205" customFormat="1" ht="14">
      <c r="A27" s="821"/>
      <c r="B27" s="835"/>
      <c r="C27" s="758" t="s">
        <v>1289</v>
      </c>
      <c r="D27" s="749">
        <f>'Output matrix_adjusted'!G52</f>
        <v>0</v>
      </c>
      <c r="E27" s="322">
        <f>'Output matrix_adjusted'!I52</f>
        <v>-294.39734835663137</v>
      </c>
      <c r="F27" s="552">
        <f t="shared" si="1"/>
        <v>-294.39734835663137</v>
      </c>
      <c r="G27" s="707"/>
      <c r="H27" s="708"/>
      <c r="I27" s="557"/>
      <c r="J27" s="561" t="str">
        <f>'Output matrix_adjusted'!S52</f>
        <v>FRIESLAAR</v>
      </c>
      <c r="K27" s="327"/>
      <c r="L27" s="327"/>
      <c r="M27" s="208"/>
      <c r="N27" s="406"/>
    </row>
    <row r="28" spans="1:14" s="205" customFormat="1" ht="14">
      <c r="A28" s="821"/>
      <c r="B28" s="835"/>
      <c r="C28" s="758" t="s">
        <v>1456</v>
      </c>
      <c r="D28" s="749">
        <f>'Output matrix_adjusted'!G53</f>
        <v>0</v>
      </c>
      <c r="E28" s="322">
        <f>'Output matrix_adjusted'!I53</f>
        <v>-881.73285426586301</v>
      </c>
      <c r="F28" s="549"/>
      <c r="G28" s="709"/>
      <c r="H28" s="710"/>
      <c r="I28" s="558"/>
      <c r="J28" s="561" t="str">
        <f>'Output matrix_adjusted'!S53</f>
        <v>MELO 2013</v>
      </c>
      <c r="K28" s="327"/>
      <c r="L28" s="327"/>
      <c r="M28" s="208"/>
      <c r="N28" s="406"/>
    </row>
    <row r="29" spans="1:14" s="205" customFormat="1" ht="14">
      <c r="A29" s="822"/>
      <c r="B29" s="836"/>
      <c r="C29" s="759" t="s">
        <v>1362</v>
      </c>
      <c r="D29" s="750">
        <f>'Output matrix_adjusted'!G54</f>
        <v>-493.3301996148918</v>
      </c>
      <c r="E29" s="702">
        <f>'Output matrix_adjusted'!I54</f>
        <v>-3608.2753362379726</v>
      </c>
      <c r="F29" s="703"/>
      <c r="G29" s="711"/>
      <c r="H29" s="712"/>
      <c r="I29" s="559"/>
      <c r="J29" s="561" t="s">
        <v>969</v>
      </c>
      <c r="K29" s="327"/>
      <c r="L29" s="327"/>
      <c r="M29" s="208"/>
      <c r="N29" s="406"/>
    </row>
    <row r="30" spans="1:14" s="309" customFormat="1" ht="7.5" customHeight="1">
      <c r="A30"/>
      <c r="B30"/>
      <c r="C30" s="205"/>
      <c r="D30" s="326"/>
      <c r="E30" s="327"/>
      <c r="F30" s="327"/>
      <c r="G30" s="326"/>
      <c r="H30" s="327"/>
      <c r="I30" s="327"/>
      <c r="J30" s="313"/>
      <c r="K30" s="313"/>
      <c r="L30" s="313"/>
      <c r="M30" s="208"/>
      <c r="N30" s="328"/>
    </row>
    <row r="31" spans="1:14">
      <c r="D31" s="278">
        <f>SUM(D4:D29)</f>
        <v>1190.3950864990572</v>
      </c>
      <c r="E31" s="278">
        <f>SUM(E4:E29)</f>
        <v>-1082.5671027671669</v>
      </c>
      <c r="G31" s="278">
        <f>SUM(G4:G29)</f>
        <v>311.20163839480063</v>
      </c>
      <c r="H31" s="278">
        <f>SUM(H4:H29)</f>
        <v>1674.5527603254309</v>
      </c>
    </row>
    <row r="33" spans="3:10">
      <c r="C33" s="138" t="s">
        <v>322</v>
      </c>
      <c r="D33" s="278">
        <f>SUM(D31,G31)</f>
        <v>1501.5967248938578</v>
      </c>
      <c r="E33" s="278">
        <f>SUM(E31,H31)</f>
        <v>591.98565755826394</v>
      </c>
    </row>
    <row r="36" spans="3:10">
      <c r="C36" s="725" t="s">
        <v>1459</v>
      </c>
      <c r="D36" s="278">
        <f>ABS(SUMIF(D$4:D$29,"&lt;"&amp;0,D$4:D$29))</f>
        <v>493.3301996148918</v>
      </c>
      <c r="E36" s="278">
        <f>ABS(SUMIF(E$4:E$29,"&lt;"&amp;0,E$4:E$29))</f>
        <v>4784.4055388604665</v>
      </c>
      <c r="G36" s="278">
        <f>ABS(SUMIF(G$4:G$29,"&lt;"&amp;0,G$4:G$29))</f>
        <v>0</v>
      </c>
      <c r="H36" s="278">
        <f>ABS(SUMIF(H$4:H$29,"&lt;"&amp;0,H$4:H$29))</f>
        <v>348.3632337615187</v>
      </c>
    </row>
    <row r="37" spans="3:10">
      <c r="C37" s="725" t="s">
        <v>1460</v>
      </c>
      <c r="D37" s="278">
        <f>SUMIF(D$4:D$29,"&gt;"&amp;0,D$4:D$29)</f>
        <v>1683.7252861139491</v>
      </c>
      <c r="E37" s="278">
        <f>SUMIF(E$4:E$29,"&gt;"&amp;0,E$4:E$29)</f>
        <v>3701.8384360933001</v>
      </c>
      <c r="G37" s="278">
        <f>SUMIF(G$4:G$29,"&gt;"&amp;0,G$4:G$29)</f>
        <v>311.20163839480063</v>
      </c>
      <c r="H37" s="278">
        <f>SUMIF(H$4:H$29,"&gt;"&amp;0,H$4:H$29)</f>
        <v>2022.9159940869497</v>
      </c>
    </row>
    <row r="38" spans="3:10">
      <c r="E38" s="138"/>
      <c r="H38" s="138"/>
    </row>
    <row r="39" spans="3:10">
      <c r="C39" s="725" t="s">
        <v>1461</v>
      </c>
      <c r="D39" s="726">
        <f>+D36/D37</f>
        <v>0.29299922242867876</v>
      </c>
      <c r="E39" s="726">
        <f>E36/E37</f>
        <v>1.2924403972393899</v>
      </c>
      <c r="G39" s="726">
        <f>G36/G37</f>
        <v>0</v>
      </c>
      <c r="H39" s="726">
        <f>H36/H37</f>
        <v>0.1722084529361555</v>
      </c>
    </row>
    <row r="42" spans="3:10">
      <c r="C42" s="725" t="s">
        <v>1488</v>
      </c>
      <c r="D42" s="278">
        <f>SUM(D36,G36)</f>
        <v>493.3301996148918</v>
      </c>
      <c r="E42" s="278">
        <f>SUM(E36,H36)</f>
        <v>5132.7687726219856</v>
      </c>
    </row>
    <row r="43" spans="3:10">
      <c r="C43" s="725" t="s">
        <v>1489</v>
      </c>
      <c r="D43" s="278">
        <f>SUM(D37,G37)</f>
        <v>1994.9269245087498</v>
      </c>
      <c r="E43" s="278">
        <f>SUM(E37,H37)</f>
        <v>5724.75443018025</v>
      </c>
    </row>
    <row r="45" spans="3:10">
      <c r="C45" s="725" t="s">
        <v>1541</v>
      </c>
      <c r="D45" s="726">
        <f>D42/D43</f>
        <v>0.24729236622858966</v>
      </c>
      <c r="E45" s="726">
        <f>E42/E43</f>
        <v>0.89659195607808362</v>
      </c>
      <c r="H45" s="274" t="s">
        <v>112</v>
      </c>
      <c r="J45" s="210">
        <v>0.08</v>
      </c>
    </row>
    <row r="49" spans="3:12">
      <c r="C49" s="309"/>
      <c r="D49" s="309"/>
      <c r="E49" s="776"/>
      <c r="F49" s="776"/>
      <c r="G49" s="309"/>
      <c r="H49" s="776"/>
      <c r="I49" s="776"/>
      <c r="J49" s="776"/>
      <c r="K49" s="776"/>
    </row>
    <row r="50" spans="3:12">
      <c r="C50" s="777"/>
      <c r="D50" s="777" t="s">
        <v>1542</v>
      </c>
      <c r="E50" s="777"/>
      <c r="F50" s="777"/>
      <c r="G50" s="777" t="s">
        <v>170</v>
      </c>
      <c r="H50" s="777"/>
      <c r="I50" s="777"/>
      <c r="J50" s="777" t="s">
        <v>1543</v>
      </c>
      <c r="K50" s="777"/>
      <c r="L50" s="775"/>
    </row>
    <row r="51" spans="3:12">
      <c r="C51" s="777" t="s">
        <v>112</v>
      </c>
      <c r="D51" s="777" t="s">
        <v>97</v>
      </c>
      <c r="E51" s="777" t="s">
        <v>98</v>
      </c>
      <c r="F51" s="777"/>
      <c r="G51" s="777" t="s">
        <v>97</v>
      </c>
      <c r="H51" s="777" t="s">
        <v>98</v>
      </c>
      <c r="I51" s="777"/>
      <c r="J51" s="777" t="s">
        <v>97</v>
      </c>
      <c r="K51" s="777" t="s">
        <v>98</v>
      </c>
      <c r="L51" s="775"/>
    </row>
    <row r="52" spans="3:12">
      <c r="C52" s="778">
        <v>3.5000000000000003E-2</v>
      </c>
      <c r="D52" s="779">
        <v>2635.8117696982849</v>
      </c>
      <c r="E52" s="779">
        <v>-654.13902292444163</v>
      </c>
      <c r="F52" s="779"/>
      <c r="G52" s="779">
        <v>641.31535281610286</v>
      </c>
      <c r="H52" s="779">
        <v>2770.6599507533283</v>
      </c>
      <c r="I52" s="777"/>
      <c r="J52" s="781">
        <v>0.21059946820119141</v>
      </c>
      <c r="K52" s="781">
        <v>0.81105567764817421</v>
      </c>
      <c r="L52" s="775"/>
    </row>
    <row r="53" spans="3:12">
      <c r="C53" s="780">
        <v>0.08</v>
      </c>
      <c r="D53" s="779">
        <v>983.73010671938232</v>
      </c>
      <c r="E53" s="779">
        <v>-1240.2906811970565</v>
      </c>
      <c r="F53" s="779"/>
      <c r="G53" s="779">
        <v>311.20163839480063</v>
      </c>
      <c r="H53" s="779">
        <v>1674.5527603254309</v>
      </c>
      <c r="I53" s="777"/>
      <c r="J53" s="781">
        <v>0.27587132918026291</v>
      </c>
      <c r="K53" s="781">
        <v>0.92199395140915452</v>
      </c>
      <c r="L53" s="775"/>
    </row>
    <row r="54" spans="3:12">
      <c r="C54" s="137"/>
      <c r="D54" s="137"/>
      <c r="E54" s="273"/>
      <c r="F54" s="273"/>
      <c r="G54" s="137"/>
      <c r="H54" s="273"/>
      <c r="I54" s="273"/>
      <c r="J54" s="273"/>
      <c r="K54" s="273"/>
    </row>
  </sheetData>
  <mergeCells count="13">
    <mergeCell ref="D1:F1"/>
    <mergeCell ref="G1:I1"/>
    <mergeCell ref="A4:A9"/>
    <mergeCell ref="A10:A14"/>
    <mergeCell ref="A15:A21"/>
    <mergeCell ref="A25:A29"/>
    <mergeCell ref="B4:B9"/>
    <mergeCell ref="B11:B14"/>
    <mergeCell ref="B15:B16"/>
    <mergeCell ref="B17:B21"/>
    <mergeCell ref="B22:B23"/>
    <mergeCell ref="B25:B29"/>
    <mergeCell ref="A22:A23"/>
  </mergeCells>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3C243C9-9AFB-44B3-AC37-A8C2EBF8497E}">
          <x14:formula1>
            <xm:f>Lookups!$C$11:$C$12</xm:f>
          </x14:formula1>
          <xm:sqref>J18:J19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8274-9CF8-4E8F-9057-45932D7A9581}">
  <sheetPr codeName="Sheet16">
    <tabColor theme="0" tint="-0.249977111117893"/>
  </sheetPr>
  <dimension ref="A2:Z53"/>
  <sheetViews>
    <sheetView showOutlineSymbols="0" showWhiteSpace="0" workbookViewId="0"/>
  </sheetViews>
  <sheetFormatPr defaultColWidth="12.54296875" defaultRowHeight="14.5"/>
  <cols>
    <col min="1" max="13" width="12.54296875" style="68"/>
    <col min="14" max="14" width="12.54296875" style="416"/>
    <col min="15" max="15" width="12.54296875" style="236" customWidth="1"/>
    <col min="16" max="16" width="2" style="429" customWidth="1"/>
    <col min="17" max="17" width="12.54296875" style="424"/>
    <col min="18" max="18" width="12.54296875" style="236"/>
    <col min="19" max="19" width="12.54296875" style="417"/>
    <col min="20" max="26" width="12.54296875" style="68"/>
  </cols>
  <sheetData>
    <row r="2" spans="1:26" s="434" customFormat="1" ht="15" thickBot="1">
      <c r="A2" s="432"/>
      <c r="B2" s="432" t="s">
        <v>759</v>
      </c>
      <c r="C2" s="432"/>
      <c r="D2" s="432"/>
      <c r="E2" s="432"/>
      <c r="F2" s="432"/>
      <c r="G2" s="432"/>
      <c r="H2" s="432" t="s">
        <v>756</v>
      </c>
      <c r="I2" s="432"/>
      <c r="J2" s="432"/>
      <c r="K2" s="432"/>
      <c r="L2" s="432" t="s">
        <v>758</v>
      </c>
      <c r="M2" s="432"/>
      <c r="N2" s="848" t="s">
        <v>765</v>
      </c>
      <c r="O2" s="849"/>
      <c r="P2" s="433"/>
      <c r="Q2" s="845" t="s">
        <v>763</v>
      </c>
      <c r="R2" s="846"/>
      <c r="S2" s="847"/>
      <c r="T2" s="432"/>
      <c r="U2" s="432"/>
      <c r="V2" s="432"/>
      <c r="W2" s="432"/>
      <c r="X2" s="432"/>
      <c r="Y2" s="432"/>
      <c r="Z2" s="432"/>
    </row>
    <row r="3" spans="1:26" ht="15" thickTop="1"/>
    <row r="4" spans="1:26" s="413" customFormat="1">
      <c r="A4" s="230"/>
      <c r="B4" s="230" t="s">
        <v>685</v>
      </c>
      <c r="C4" s="230"/>
      <c r="D4" s="230"/>
      <c r="E4" s="230"/>
      <c r="F4" s="230"/>
      <c r="G4" s="230"/>
      <c r="H4" s="230"/>
      <c r="I4" s="230"/>
      <c r="J4" s="230"/>
      <c r="K4" s="230"/>
      <c r="L4" s="230" t="s">
        <v>700</v>
      </c>
      <c r="M4" s="230"/>
      <c r="N4" s="414"/>
      <c r="O4" s="230"/>
      <c r="P4" s="428"/>
      <c r="Q4" s="423"/>
      <c r="R4" s="230"/>
      <c r="S4" s="415"/>
      <c r="T4" s="230"/>
      <c r="U4" s="230"/>
      <c r="V4" s="230"/>
      <c r="W4" s="230"/>
      <c r="X4" s="230"/>
      <c r="Y4" s="230"/>
      <c r="Z4" s="230"/>
    </row>
    <row r="5" spans="1:26">
      <c r="B5" s="412" t="s">
        <v>665</v>
      </c>
      <c r="C5" s="412"/>
      <c r="D5" s="412"/>
      <c r="E5" s="412"/>
      <c r="F5" s="412"/>
      <c r="G5" s="412"/>
      <c r="H5" s="68" t="s">
        <v>757</v>
      </c>
      <c r="N5" s="416">
        <v>7.05</v>
      </c>
      <c r="O5" s="236" t="s">
        <v>762</v>
      </c>
    </row>
    <row r="6" spans="1:26">
      <c r="B6" s="412" t="s">
        <v>15</v>
      </c>
      <c r="C6" s="412"/>
      <c r="D6" s="412"/>
      <c r="E6" s="412"/>
      <c r="F6" s="412"/>
      <c r="G6" s="412"/>
      <c r="H6" s="68" t="s">
        <v>757</v>
      </c>
      <c r="N6" s="416">
        <v>7.05</v>
      </c>
      <c r="O6" s="236" t="s">
        <v>762</v>
      </c>
    </row>
    <row r="8" spans="1:26" s="413" customFormat="1">
      <c r="A8" s="230"/>
      <c r="B8" s="230" t="s">
        <v>692</v>
      </c>
      <c r="C8" s="230"/>
      <c r="D8" s="230"/>
      <c r="E8" s="230"/>
      <c r="F8" s="230"/>
      <c r="G8" s="230"/>
      <c r="H8" s="230"/>
      <c r="I8" s="230"/>
      <c r="J8" s="230"/>
      <c r="K8" s="230"/>
      <c r="L8" s="230" t="s">
        <v>700</v>
      </c>
      <c r="M8" s="230"/>
      <c r="N8" s="414"/>
      <c r="O8" s="230"/>
      <c r="P8" s="428"/>
      <c r="Q8" s="423"/>
      <c r="R8" s="230"/>
      <c r="S8" s="415"/>
      <c r="T8" s="230"/>
      <c r="U8" s="230"/>
      <c r="V8" s="230"/>
      <c r="W8" s="230"/>
      <c r="X8" s="230"/>
      <c r="Y8" s="230"/>
      <c r="Z8" s="230"/>
    </row>
    <row r="9" spans="1:26">
      <c r="B9" s="412" t="s">
        <v>665</v>
      </c>
      <c r="C9" s="412"/>
      <c r="D9" s="412"/>
      <c r="E9" s="412"/>
      <c r="F9" s="412"/>
      <c r="G9" s="412"/>
      <c r="H9" s="68" t="s">
        <v>761</v>
      </c>
    </row>
    <row r="10" spans="1:26">
      <c r="B10" s="412" t="s">
        <v>15</v>
      </c>
      <c r="C10" s="412"/>
      <c r="D10" s="412"/>
      <c r="E10" s="412"/>
      <c r="F10" s="412"/>
      <c r="G10" s="412"/>
      <c r="H10" s="68" t="s">
        <v>761</v>
      </c>
    </row>
    <row r="12" spans="1:26" s="413" customFormat="1">
      <c r="A12" s="230"/>
      <c r="B12" s="230" t="s">
        <v>691</v>
      </c>
      <c r="C12" s="230"/>
      <c r="D12" s="230"/>
      <c r="E12" s="230"/>
      <c r="F12" s="230"/>
      <c r="G12" s="230"/>
      <c r="H12" s="230"/>
      <c r="I12" s="230"/>
      <c r="J12" s="230"/>
      <c r="K12" s="230"/>
      <c r="L12" s="230" t="s">
        <v>700</v>
      </c>
      <c r="M12" s="230"/>
      <c r="N12" s="414"/>
      <c r="O12" s="230"/>
      <c r="P12" s="428"/>
      <c r="Q12" s="423"/>
      <c r="R12" s="230"/>
      <c r="S12" s="415"/>
      <c r="T12" s="230"/>
      <c r="U12" s="230"/>
      <c r="V12" s="230"/>
      <c r="W12" s="230"/>
      <c r="X12" s="230"/>
      <c r="Y12" s="230"/>
      <c r="Z12" s="230"/>
    </row>
    <row r="13" spans="1:26">
      <c r="B13" s="412" t="s">
        <v>690</v>
      </c>
      <c r="C13" s="412"/>
      <c r="D13" s="412"/>
      <c r="E13" s="412"/>
      <c r="F13" s="412"/>
      <c r="G13" s="412"/>
      <c r="H13" s="68" t="s">
        <v>760</v>
      </c>
      <c r="N13" s="416">
        <v>37</v>
      </c>
      <c r="O13" s="236" t="s">
        <v>760</v>
      </c>
    </row>
    <row r="14" spans="1:26">
      <c r="B14" s="412" t="s">
        <v>15</v>
      </c>
      <c r="C14" s="412"/>
      <c r="D14" s="412"/>
      <c r="E14" s="412"/>
      <c r="F14" s="412"/>
      <c r="G14" s="412"/>
      <c r="H14" s="68" t="s">
        <v>760</v>
      </c>
      <c r="N14" s="416">
        <v>60</v>
      </c>
      <c r="O14" s="236" t="s">
        <v>760</v>
      </c>
    </row>
    <row r="15" spans="1:26">
      <c r="B15" s="412"/>
      <c r="C15" s="412"/>
      <c r="D15" s="412"/>
      <c r="E15" s="412"/>
      <c r="F15" s="412"/>
      <c r="G15" s="412"/>
    </row>
    <row r="16" spans="1:26" s="413" customFormat="1">
      <c r="A16" s="230"/>
      <c r="B16" s="230" t="s">
        <v>687</v>
      </c>
      <c r="C16" s="230"/>
      <c r="D16" s="230"/>
      <c r="E16" s="230"/>
      <c r="F16" s="230"/>
      <c r="G16" s="230"/>
      <c r="H16" s="230"/>
      <c r="I16" s="230"/>
      <c r="J16" s="230"/>
      <c r="K16" s="230"/>
      <c r="L16" s="230" t="s">
        <v>700</v>
      </c>
      <c r="M16" s="230"/>
      <c r="N16" s="414"/>
      <c r="O16" s="230"/>
      <c r="P16" s="428"/>
      <c r="Q16" s="423"/>
      <c r="R16" s="230"/>
      <c r="S16" s="415"/>
      <c r="T16" s="230"/>
      <c r="U16" s="230"/>
      <c r="V16" s="230"/>
      <c r="W16" s="230"/>
      <c r="X16" s="230"/>
      <c r="Y16" s="230"/>
      <c r="Z16" s="230"/>
    </row>
    <row r="17" spans="1:26">
      <c r="B17" s="412" t="s">
        <v>755</v>
      </c>
      <c r="C17" s="412"/>
      <c r="D17" s="412"/>
      <c r="E17" s="412"/>
      <c r="F17" s="412"/>
      <c r="G17" s="412"/>
      <c r="H17" s="68" t="s">
        <v>766</v>
      </c>
      <c r="N17" s="418">
        <v>0.36521739130434783</v>
      </c>
      <c r="O17" s="234"/>
      <c r="Q17" s="425" t="s">
        <v>755</v>
      </c>
      <c r="R17" s="234">
        <f>'terminal operations'!D23</f>
        <v>1088870.0815371994</v>
      </c>
      <c r="S17" s="417" t="s">
        <v>298</v>
      </c>
      <c r="T17" s="231"/>
    </row>
    <row r="18" spans="1:26">
      <c r="B18" s="412" t="s">
        <v>556</v>
      </c>
      <c r="C18" s="412"/>
      <c r="D18" s="412"/>
      <c r="E18" s="412"/>
      <c r="F18" s="412"/>
      <c r="G18" s="412"/>
      <c r="H18" s="68" t="s">
        <v>766</v>
      </c>
      <c r="N18" s="418">
        <v>0.12173913043478261</v>
      </c>
    </row>
    <row r="19" spans="1:26">
      <c r="B19" s="412" t="s">
        <v>557</v>
      </c>
      <c r="C19" s="412"/>
      <c r="D19" s="412"/>
      <c r="E19" s="412"/>
      <c r="F19" s="412"/>
      <c r="G19" s="412"/>
      <c r="H19" s="68" t="s">
        <v>766</v>
      </c>
      <c r="N19" s="418">
        <v>0.31304347826086959</v>
      </c>
    </row>
    <row r="20" spans="1:26">
      <c r="B20" s="412" t="s">
        <v>558</v>
      </c>
      <c r="C20" s="412"/>
      <c r="D20" s="412"/>
      <c r="E20" s="412"/>
      <c r="F20" s="412"/>
      <c r="G20" s="412"/>
      <c r="H20" s="68" t="s">
        <v>766</v>
      </c>
      <c r="N20" s="418">
        <v>0.2</v>
      </c>
      <c r="O20" s="234"/>
    </row>
    <row r="21" spans="1:26">
      <c r="N21" s="420"/>
      <c r="O21" s="234"/>
    </row>
    <row r="22" spans="1:26" s="413" customFormat="1">
      <c r="A22" s="230"/>
      <c r="B22" s="230" t="s">
        <v>688</v>
      </c>
      <c r="C22" s="230"/>
      <c r="D22" s="230"/>
      <c r="E22" s="230"/>
      <c r="F22" s="230"/>
      <c r="G22" s="230"/>
      <c r="H22" s="230"/>
      <c r="I22" s="230"/>
      <c r="J22" s="230"/>
      <c r="K22" s="230"/>
      <c r="L22" s="230" t="s">
        <v>700</v>
      </c>
      <c r="M22" s="230"/>
      <c r="N22" s="421"/>
      <c r="O22" s="232"/>
      <c r="P22" s="428"/>
      <c r="Q22" s="423"/>
      <c r="R22" s="230"/>
      <c r="S22" s="415"/>
      <c r="T22" s="230"/>
      <c r="U22" s="230"/>
      <c r="V22" s="230"/>
      <c r="W22" s="230"/>
      <c r="X22" s="230"/>
      <c r="Y22" s="230"/>
      <c r="Z22" s="230"/>
    </row>
    <row r="23" spans="1:26">
      <c r="B23" s="412" t="s">
        <v>560</v>
      </c>
      <c r="H23" s="68" t="s">
        <v>498</v>
      </c>
      <c r="N23" s="416">
        <f>'land use change'!K45</f>
        <v>2.5000000000000001E-3</v>
      </c>
      <c r="O23" s="236" t="s">
        <v>498</v>
      </c>
      <c r="Q23" s="425" t="s">
        <v>755</v>
      </c>
      <c r="R23" s="234">
        <f>'terminal operations'!D23*'land use change'!$K$45</f>
        <v>2722.1752038429986</v>
      </c>
      <c r="S23" s="419" t="s">
        <v>457</v>
      </c>
      <c r="T23" s="231"/>
    </row>
    <row r="24" spans="1:26">
      <c r="B24" s="412" t="s">
        <v>562</v>
      </c>
      <c r="H24" s="68" t="s">
        <v>498</v>
      </c>
      <c r="N24" s="416">
        <f>'land use change'!K46</f>
        <v>2.0000000000000001E-4</v>
      </c>
      <c r="O24" s="236" t="s">
        <v>498</v>
      </c>
      <c r="Q24" s="426" t="s">
        <v>764</v>
      </c>
      <c r="R24" s="232">
        <f>'terminal operations'!E16*10000*'land use change'!$K$46</f>
        <v>96.788451692195537</v>
      </c>
      <c r="S24" s="422" t="s">
        <v>457</v>
      </c>
      <c r="T24" s="231"/>
    </row>
    <row r="25" spans="1:26">
      <c r="Q25" s="425" t="s">
        <v>322</v>
      </c>
      <c r="R25" s="234">
        <f>'terminal operations'!D23*'land use change'!$K$45+'terminal operations'!E16*10000*'land use change'!$K$46</f>
        <v>2818.963655535194</v>
      </c>
      <c r="S25" s="419" t="s">
        <v>457</v>
      </c>
      <c r="T25" s="231"/>
    </row>
    <row r="26" spans="1:26">
      <c r="Q26" s="425"/>
      <c r="R26" s="234"/>
      <c r="S26" s="419"/>
      <c r="T26" s="231"/>
    </row>
    <row r="27" spans="1:26" s="413" customFormat="1">
      <c r="A27" s="230"/>
      <c r="B27" s="230" t="s">
        <v>689</v>
      </c>
      <c r="C27" s="230"/>
      <c r="D27" s="230"/>
      <c r="E27" s="230"/>
      <c r="F27" s="230"/>
      <c r="G27" s="230"/>
      <c r="H27" s="230"/>
      <c r="I27" s="230"/>
      <c r="J27" s="230"/>
      <c r="K27" s="230"/>
      <c r="L27" s="230" t="s">
        <v>701</v>
      </c>
      <c r="M27" s="230"/>
      <c r="N27" s="414"/>
      <c r="O27" s="230"/>
      <c r="P27" s="428"/>
      <c r="Q27" s="423"/>
      <c r="R27" s="230"/>
      <c r="S27" s="415"/>
      <c r="T27" s="230"/>
      <c r="U27" s="230"/>
      <c r="V27" s="230"/>
      <c r="W27" s="230"/>
      <c r="X27" s="230"/>
      <c r="Y27" s="230"/>
      <c r="Z27" s="230"/>
    </row>
    <row r="28" spans="1:26">
      <c r="B28" s="412" t="s">
        <v>693</v>
      </c>
      <c r="C28" s="412"/>
      <c r="D28" s="412"/>
      <c r="E28" s="412"/>
      <c r="F28" s="412"/>
      <c r="G28" s="412"/>
      <c r="H28" s="68" t="s">
        <v>278</v>
      </c>
      <c r="M28" s="412"/>
      <c r="N28" s="416">
        <v>18</v>
      </c>
      <c r="O28" s="236" t="s">
        <v>278</v>
      </c>
      <c r="P28" s="430"/>
    </row>
    <row r="29" spans="1:26">
      <c r="B29" s="412" t="s">
        <v>694</v>
      </c>
      <c r="C29" s="412"/>
      <c r="D29" s="412"/>
      <c r="E29" s="412"/>
      <c r="F29" s="412"/>
      <c r="G29" s="412"/>
      <c r="H29" s="68" t="s">
        <v>278</v>
      </c>
      <c r="M29" s="412"/>
      <c r="N29" s="416">
        <v>34</v>
      </c>
      <c r="O29" s="236" t="s">
        <v>278</v>
      </c>
      <c r="P29" s="430"/>
    </row>
    <row r="30" spans="1:26">
      <c r="B30" s="412" t="s">
        <v>695</v>
      </c>
      <c r="C30" s="412"/>
      <c r="D30" s="412"/>
      <c r="E30" s="412"/>
      <c r="F30" s="412"/>
      <c r="G30" s="412"/>
      <c r="H30" s="68" t="s">
        <v>278</v>
      </c>
      <c r="M30" s="412"/>
      <c r="N30" s="416">
        <v>3</v>
      </c>
      <c r="O30" s="236" t="s">
        <v>278</v>
      </c>
      <c r="P30" s="430"/>
    </row>
    <row r="31" spans="1:26">
      <c r="B31" s="412" t="s">
        <v>696</v>
      </c>
      <c r="C31" s="412"/>
      <c r="D31" s="412"/>
      <c r="E31" s="412"/>
      <c r="F31" s="412"/>
      <c r="G31" s="412"/>
      <c r="H31" s="68" t="s">
        <v>278</v>
      </c>
      <c r="M31" s="412"/>
      <c r="N31" s="416">
        <v>19</v>
      </c>
      <c r="O31" s="236" t="s">
        <v>278</v>
      </c>
      <c r="P31" s="430"/>
    </row>
    <row r="33" spans="1:26" s="413" customFormat="1">
      <c r="A33" s="230"/>
      <c r="B33" s="230" t="s">
        <v>697</v>
      </c>
      <c r="C33" s="230"/>
      <c r="D33" s="230"/>
      <c r="E33" s="230"/>
      <c r="F33" s="230"/>
      <c r="G33" s="230"/>
      <c r="H33" s="230"/>
      <c r="I33" s="230"/>
      <c r="J33" s="230"/>
      <c r="K33" s="230"/>
      <c r="L33" s="230" t="s">
        <v>700</v>
      </c>
      <c r="M33" s="230"/>
      <c r="N33" s="414"/>
      <c r="O33" s="230"/>
      <c r="P33" s="428"/>
      <c r="Q33" s="423"/>
      <c r="R33" s="230"/>
      <c r="S33" s="415"/>
      <c r="T33" s="230"/>
      <c r="U33" s="230"/>
      <c r="V33" s="230"/>
      <c r="W33" s="230"/>
      <c r="X33" s="230"/>
      <c r="Y33" s="230"/>
      <c r="Z33" s="230"/>
    </row>
    <row r="34" spans="1:26">
      <c r="B34" s="412" t="s">
        <v>767</v>
      </c>
      <c r="H34" s="236" t="s">
        <v>768</v>
      </c>
      <c r="N34" s="420">
        <f>'Assumptions - freight'!H19</f>
        <v>14</v>
      </c>
      <c r="O34" s="236" t="s">
        <v>769</v>
      </c>
    </row>
    <row r="36" spans="1:26" s="413" customFormat="1">
      <c r="A36" s="230"/>
      <c r="B36" s="230" t="s">
        <v>770</v>
      </c>
      <c r="C36" s="230"/>
      <c r="D36" s="230"/>
      <c r="E36" s="230"/>
      <c r="F36" s="230"/>
      <c r="G36" s="230"/>
      <c r="H36" s="230"/>
      <c r="I36" s="230"/>
      <c r="J36" s="230"/>
      <c r="K36" s="230"/>
      <c r="L36" s="230" t="s">
        <v>700</v>
      </c>
      <c r="M36" s="230"/>
      <c r="N36" s="414"/>
      <c r="O36" s="230"/>
      <c r="P36" s="428"/>
      <c r="Q36" s="423"/>
      <c r="R36" s="230"/>
      <c r="S36" s="415"/>
      <c r="T36" s="230"/>
      <c r="U36" s="230"/>
      <c r="V36" s="230"/>
      <c r="W36" s="230"/>
      <c r="X36" s="230"/>
      <c r="Y36" s="230"/>
      <c r="Z36" s="230"/>
    </row>
    <row r="37" spans="1:26">
      <c r="B37" s="412" t="s">
        <v>771</v>
      </c>
      <c r="C37" s="412"/>
      <c r="D37" s="412"/>
      <c r="E37" s="412"/>
      <c r="F37" s="412"/>
      <c r="G37" s="412"/>
    </row>
    <row r="38" spans="1:26">
      <c r="B38" s="427" t="s">
        <v>280</v>
      </c>
      <c r="C38" s="412"/>
      <c r="D38" s="412"/>
      <c r="E38" s="412"/>
      <c r="F38" s="412"/>
      <c r="G38" s="412"/>
      <c r="H38" s="68" t="s">
        <v>772</v>
      </c>
      <c r="N38" s="416">
        <v>6.57</v>
      </c>
      <c r="O38" s="68" t="s">
        <v>772</v>
      </c>
    </row>
    <row r="39" spans="1:26">
      <c r="B39" s="427" t="s">
        <v>281</v>
      </c>
      <c r="C39" s="412"/>
      <c r="D39" s="412"/>
      <c r="E39" s="412"/>
      <c r="F39" s="412"/>
      <c r="G39" s="412"/>
      <c r="H39" s="68" t="s">
        <v>772</v>
      </c>
      <c r="N39" s="416">
        <v>1.18</v>
      </c>
      <c r="O39" s="68" t="s">
        <v>772</v>
      </c>
    </row>
    <row r="41" spans="1:26" s="413" customFormat="1">
      <c r="A41" s="230"/>
      <c r="B41" s="230" t="s">
        <v>698</v>
      </c>
      <c r="C41" s="230"/>
      <c r="D41" s="230"/>
      <c r="E41" s="230"/>
      <c r="F41" s="230"/>
      <c r="G41" s="230"/>
      <c r="H41" s="230"/>
      <c r="I41" s="230"/>
      <c r="J41" s="230"/>
      <c r="K41" s="230"/>
      <c r="L41" s="230" t="s">
        <v>699</v>
      </c>
      <c r="M41" s="230"/>
      <c r="N41" s="414"/>
      <c r="O41" s="230"/>
      <c r="P41" s="428"/>
      <c r="Q41" s="423"/>
      <c r="R41" s="230"/>
      <c r="S41" s="415"/>
      <c r="T41" s="230"/>
      <c r="U41" s="230"/>
      <c r="V41" s="230"/>
      <c r="W41" s="230"/>
      <c r="X41" s="230"/>
      <c r="Y41" s="230"/>
      <c r="Z41" s="230"/>
    </row>
    <row r="43" spans="1:26" s="413" customFormat="1">
      <c r="A43" s="230"/>
      <c r="B43" s="230" t="s">
        <v>776</v>
      </c>
      <c r="C43" s="230"/>
      <c r="D43" s="230"/>
      <c r="E43" s="230"/>
      <c r="F43" s="230"/>
      <c r="G43" s="230"/>
      <c r="H43" s="230"/>
      <c r="I43" s="230"/>
      <c r="J43" s="230"/>
      <c r="K43" s="230"/>
      <c r="L43" s="230" t="s">
        <v>725</v>
      </c>
      <c r="M43" s="230"/>
      <c r="N43" s="414"/>
      <c r="O43" s="230"/>
      <c r="P43" s="428"/>
      <c r="Q43" s="423"/>
      <c r="R43" s="230"/>
      <c r="S43" s="415"/>
      <c r="T43" s="230"/>
      <c r="U43" s="230"/>
      <c r="V43" s="230"/>
      <c r="W43" s="230"/>
      <c r="X43" s="230"/>
      <c r="Y43" s="230"/>
      <c r="Z43" s="230"/>
    </row>
    <row r="44" spans="1:26">
      <c r="B44" s="431" t="s">
        <v>777</v>
      </c>
    </row>
    <row r="45" spans="1:26">
      <c r="B45" s="431" t="s">
        <v>778</v>
      </c>
    </row>
    <row r="47" spans="1:26" s="413" customFormat="1">
      <c r="A47" s="230"/>
      <c r="B47" s="230" t="s">
        <v>787</v>
      </c>
      <c r="C47" s="230"/>
      <c r="D47" s="230"/>
      <c r="E47" s="230"/>
      <c r="F47" s="230"/>
      <c r="G47" s="230"/>
      <c r="H47" s="230"/>
      <c r="I47" s="230"/>
      <c r="J47" s="230"/>
      <c r="K47" s="230"/>
      <c r="L47" s="230" t="s">
        <v>725</v>
      </c>
      <c r="M47" s="230"/>
      <c r="N47" s="414"/>
      <c r="O47" s="230"/>
      <c r="P47" s="428"/>
      <c r="Q47" s="423"/>
      <c r="R47" s="230"/>
      <c r="S47" s="415"/>
      <c r="T47" s="230"/>
      <c r="U47" s="230"/>
      <c r="V47" s="230"/>
      <c r="W47" s="230"/>
      <c r="X47" s="230"/>
      <c r="Y47" s="230"/>
      <c r="Z47" s="230"/>
    </row>
    <row r="48" spans="1:26">
      <c r="B48" s="431" t="s">
        <v>789</v>
      </c>
    </row>
    <row r="49" spans="1:26">
      <c r="B49" s="431" t="s">
        <v>788</v>
      </c>
    </row>
    <row r="50" spans="1:26">
      <c r="B50" s="431"/>
    </row>
    <row r="51" spans="1:26" s="413" customFormat="1">
      <c r="A51" s="230"/>
      <c r="B51" s="230" t="s">
        <v>754</v>
      </c>
      <c r="C51" s="230"/>
      <c r="D51" s="230"/>
      <c r="E51" s="230"/>
      <c r="F51" s="230"/>
      <c r="G51" s="230"/>
      <c r="H51" s="230"/>
      <c r="I51" s="230"/>
      <c r="J51" s="230"/>
      <c r="K51" s="230"/>
      <c r="L51" s="230" t="s">
        <v>700</v>
      </c>
      <c r="M51" s="230"/>
      <c r="N51" s="414"/>
      <c r="O51" s="230"/>
      <c r="P51" s="428"/>
      <c r="Q51" s="423"/>
      <c r="R51" s="230"/>
      <c r="S51" s="415"/>
      <c r="T51" s="230"/>
      <c r="U51" s="230"/>
      <c r="V51" s="230"/>
      <c r="W51" s="230"/>
      <c r="X51" s="230"/>
      <c r="Y51" s="230"/>
      <c r="Z51" s="230"/>
    </row>
    <row r="52" spans="1:26">
      <c r="B52" s="412" t="s">
        <v>773</v>
      </c>
      <c r="H52" s="68" t="s">
        <v>775</v>
      </c>
    </row>
    <row r="53" spans="1:26">
      <c r="B53" s="412" t="s">
        <v>774</v>
      </c>
      <c r="H53" s="68" t="s">
        <v>775</v>
      </c>
    </row>
  </sheetData>
  <mergeCells count="2">
    <mergeCell ref="Q2:S2"/>
    <mergeCell ref="N2:O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9CDE-8EB2-4878-B658-274D8C36B298}">
  <sheetPr codeName="Sheet17">
    <tabColor theme="8" tint="-0.499984740745262"/>
  </sheetPr>
  <dimension ref="A1"/>
  <sheetViews>
    <sheetView showOutlineSymbols="0" showWhiteSpace="0" workbookViewId="0"/>
  </sheetViews>
  <sheetFormatPr defaultRowHeight="14.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1761F-1FB4-4EF9-A2AE-5559C234E476}">
  <sheetPr>
    <tabColor theme="8" tint="0.39997558519241921"/>
  </sheetPr>
  <dimension ref="B10:C24"/>
  <sheetViews>
    <sheetView showOutlineSymbols="0" showWhiteSpace="0" workbookViewId="0"/>
  </sheetViews>
  <sheetFormatPr defaultRowHeight="14.5"/>
  <cols>
    <col min="2" max="2" width="52.6328125" customWidth="1"/>
    <col min="3" max="3" width="12.1796875" style="201" bestFit="1" customWidth="1"/>
  </cols>
  <sheetData>
    <row r="10" spans="2:3">
      <c r="B10" t="s">
        <v>1368</v>
      </c>
    </row>
    <row r="13" spans="2:3">
      <c r="B13" t="s">
        <v>1378</v>
      </c>
      <c r="C13" s="201">
        <f>'Annualised costs'!C186</f>
        <v>1466828795.068531</v>
      </c>
    </row>
    <row r="14" spans="2:3">
      <c r="B14" t="s">
        <v>1369</v>
      </c>
      <c r="C14" s="237">
        <v>0.1</v>
      </c>
    </row>
    <row r="16" spans="2:3">
      <c r="B16" t="s">
        <v>1370</v>
      </c>
      <c r="C16" s="201">
        <f>C13*(1-C14)</f>
        <v>1320145915.5616779</v>
      </c>
    </row>
    <row r="17" spans="2:3">
      <c r="B17" t="s">
        <v>1371</v>
      </c>
      <c r="C17" s="201">
        <f>'Annualised costs'!C211</f>
        <v>155190651.69143784</v>
      </c>
    </row>
    <row r="18" spans="2:3">
      <c r="B18" t="s">
        <v>1372</v>
      </c>
      <c r="C18" s="201">
        <f>'Annualised costs'!C216</f>
        <v>147706547.05468339</v>
      </c>
    </row>
    <row r="19" spans="2:3">
      <c r="B19" t="s">
        <v>1373</v>
      </c>
      <c r="C19" s="201">
        <f>'Site preparation'!G44</f>
        <v>343187205.63450003</v>
      </c>
    </row>
    <row r="20" spans="2:3">
      <c r="B20" t="s">
        <v>1374</v>
      </c>
      <c r="C20" s="237">
        <v>0.25</v>
      </c>
    </row>
    <row r="22" spans="2:3">
      <c r="B22" t="s">
        <v>1375</v>
      </c>
      <c r="C22" s="201">
        <f>C16-(SUM(C17:C19)*(1+C20))</f>
        <v>512540410.0859015</v>
      </c>
    </row>
    <row r="24" spans="2:3">
      <c r="C24" s="23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002BB-0DA3-43F1-9C95-095D00BC582C}">
  <sheetPr codeName="Sheet15">
    <tabColor theme="8" tint="0.39997558519241921"/>
  </sheetPr>
  <dimension ref="A1:AC114"/>
  <sheetViews>
    <sheetView showOutlineSymbols="0" showWhiteSpace="0" workbookViewId="0"/>
  </sheetViews>
  <sheetFormatPr defaultRowHeight="14.5"/>
  <cols>
    <col min="2" max="2" width="17.81640625" customWidth="1"/>
    <col min="5" max="5" width="8.7265625" customWidth="1"/>
    <col min="7" max="7" width="24.54296875" customWidth="1"/>
    <col min="10" max="10" width="9.453125" bestFit="1" customWidth="1"/>
    <col min="14" max="14" width="34.7265625" customWidth="1"/>
    <col min="15" max="15" width="12.54296875" customWidth="1"/>
    <col min="16" max="16" width="11.81640625" bestFit="1" customWidth="1"/>
    <col min="17" max="17" width="13.453125" customWidth="1"/>
    <col min="18" max="18" width="12.1796875" bestFit="1" customWidth="1"/>
    <col min="19" max="19" width="12.453125" customWidth="1"/>
    <col min="22" max="22" width="20.7265625" customWidth="1"/>
    <col min="24" max="27" width="12.54296875" customWidth="1"/>
  </cols>
  <sheetData>
    <row r="1" spans="1:29" ht="23.5">
      <c r="A1" s="153" t="s">
        <v>285</v>
      </c>
      <c r="B1" s="66"/>
      <c r="C1" s="66"/>
      <c r="D1" s="66"/>
      <c r="E1" s="66"/>
      <c r="F1" s="66"/>
      <c r="G1" s="66"/>
    </row>
    <row r="3" spans="1:29">
      <c r="A3" t="s">
        <v>231</v>
      </c>
      <c r="C3" t="s">
        <v>286</v>
      </c>
    </row>
    <row r="4" spans="1:29">
      <c r="C4" t="s">
        <v>287</v>
      </c>
    </row>
    <row r="5" spans="1:29">
      <c r="C5" t="s">
        <v>288</v>
      </c>
    </row>
    <row r="6" spans="1:29">
      <c r="C6" t="s">
        <v>289</v>
      </c>
    </row>
    <row r="7" spans="1:29">
      <c r="C7" t="s">
        <v>290</v>
      </c>
    </row>
    <row r="14" spans="1:29" ht="23.5">
      <c r="A14" s="154" t="s">
        <v>323</v>
      </c>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row>
    <row r="15" spans="1:29" ht="23.5">
      <c r="A15" s="88"/>
      <c r="B15" s="221"/>
      <c r="C15" s="221"/>
      <c r="D15" s="221"/>
      <c r="E15" s="221"/>
      <c r="F15" s="221"/>
      <c r="G15" s="221"/>
      <c r="H15" s="221"/>
      <c r="I15" s="221"/>
      <c r="J15" s="221"/>
      <c r="K15" s="221"/>
    </row>
    <row r="16" spans="1:29">
      <c r="B16" s="67" t="s">
        <v>294</v>
      </c>
      <c r="C16" s="66"/>
      <c r="D16" s="67"/>
      <c r="E16" s="67"/>
      <c r="F16" s="67"/>
      <c r="G16" s="67"/>
      <c r="H16" s="221"/>
      <c r="I16" s="221"/>
      <c r="J16" s="221"/>
      <c r="K16" s="221"/>
      <c r="N16" s="68"/>
      <c r="O16" s="68"/>
      <c r="P16" s="68"/>
      <c r="Q16" s="68"/>
      <c r="R16" s="68"/>
      <c r="S16" s="68"/>
      <c r="T16" s="68"/>
      <c r="U16" s="68"/>
      <c r="V16" s="68"/>
      <c r="W16" s="68"/>
      <c r="X16" s="68"/>
    </row>
    <row r="17" spans="2:27">
      <c r="B17" s="221"/>
      <c r="C17" s="221"/>
      <c r="D17" s="221"/>
      <c r="E17" s="221"/>
      <c r="F17" s="221"/>
      <c r="G17" s="221"/>
      <c r="H17" s="221"/>
      <c r="I17" s="221"/>
      <c r="J17" s="221"/>
      <c r="K17" s="221"/>
    </row>
    <row r="18" spans="2:27">
      <c r="P18" s="68"/>
      <c r="Q18" s="68"/>
      <c r="R18" s="68"/>
      <c r="S18" s="68"/>
      <c r="T18" s="68"/>
      <c r="U18" s="68"/>
      <c r="V18" s="68"/>
      <c r="W18" s="68"/>
      <c r="X18" s="68"/>
      <c r="Y18" s="68"/>
      <c r="Z18" s="68"/>
      <c r="AA18" s="68"/>
    </row>
    <row r="19" spans="2:27" ht="15" thickBot="1">
      <c r="B19" s="226" t="s">
        <v>98</v>
      </c>
      <c r="C19" s="226"/>
      <c r="D19" s="226"/>
      <c r="F19" s="221"/>
      <c r="G19" s="221"/>
      <c r="J19" s="226" t="s">
        <v>307</v>
      </c>
      <c r="K19" s="226"/>
      <c r="N19" s="230" t="s">
        <v>13</v>
      </c>
      <c r="O19" s="71"/>
      <c r="P19" s="230">
        <v>2020</v>
      </c>
      <c r="Q19" s="230">
        <v>2030</v>
      </c>
      <c r="R19" s="230">
        <v>2040</v>
      </c>
      <c r="S19" s="230">
        <v>2050</v>
      </c>
      <c r="T19" s="68"/>
      <c r="U19" s="68"/>
      <c r="V19" s="68"/>
      <c r="W19" s="68"/>
      <c r="X19" s="68"/>
      <c r="Y19" s="68"/>
      <c r="Z19" s="68"/>
      <c r="AA19" s="68"/>
    </row>
    <row r="20" spans="2:27" ht="15" thickTop="1">
      <c r="F20" s="221"/>
      <c r="G20" s="221"/>
      <c r="O20" t="s">
        <v>304</v>
      </c>
      <c r="P20" s="231">
        <f>'demand _ TEUs'!L6</f>
        <v>15.933061763011068</v>
      </c>
      <c r="Q20" s="231">
        <f>'demand _ TEUs'!L14</f>
        <v>21.61343235170083</v>
      </c>
      <c r="R20" s="231">
        <f>'demand _ TEUs'!L22</f>
        <v>29.522843863002119</v>
      </c>
      <c r="S20" s="231">
        <f>'demand _ TEUs'!L30</f>
        <v>40.622899316934578</v>
      </c>
    </row>
    <row r="21" spans="2:27">
      <c r="B21" s="201">
        <v>104499000</v>
      </c>
      <c r="C21" t="s">
        <v>293</v>
      </c>
      <c r="F21" s="222"/>
      <c r="G21" s="221"/>
      <c r="L21" s="212"/>
      <c r="M21" s="212"/>
      <c r="O21" t="s">
        <v>24</v>
      </c>
      <c r="P21" s="231">
        <f>'demand _ TEUs'!L7</f>
        <v>116.5360884751523</v>
      </c>
      <c r="Q21" s="231">
        <f>'demand _ TEUs'!L15</f>
        <v>154.36137487156611</v>
      </c>
      <c r="R21" s="231">
        <f>'demand _ TEUs'!L23</f>
        <v>205.40814077486681</v>
      </c>
      <c r="S21" s="231">
        <f>'demand _ TEUs'!L31</f>
        <v>274.72741224825421</v>
      </c>
      <c r="T21" s="68"/>
      <c r="U21" s="68"/>
      <c r="V21" s="68"/>
    </row>
    <row r="22" spans="2:27">
      <c r="B22" s="202">
        <v>302.67</v>
      </c>
      <c r="C22" s="71" t="s">
        <v>292</v>
      </c>
      <c r="D22" s="71"/>
      <c r="F22" s="222"/>
      <c r="G22" s="221"/>
      <c r="L22" s="224"/>
      <c r="M22" s="224"/>
      <c r="N22" s="71"/>
      <c r="O22" s="71" t="s">
        <v>262</v>
      </c>
      <c r="P22" s="232">
        <f>'demand _ TEUs'!L8</f>
        <v>157.4013801356584</v>
      </c>
      <c r="Q22" s="232">
        <f>'demand _ TEUs'!L16</f>
        <v>195.66194687236836</v>
      </c>
      <c r="R22" s="232">
        <f>'demand _ TEUs'!L24</f>
        <v>249.77089170643222</v>
      </c>
      <c r="S22" s="232">
        <f>'demand _ TEUs'!L32</f>
        <v>397.52399802151729</v>
      </c>
    </row>
    <row r="23" spans="2:27">
      <c r="B23" s="201"/>
      <c r="F23" s="222"/>
      <c r="G23" s="221"/>
      <c r="P23" s="68"/>
      <c r="Q23" s="68"/>
      <c r="R23" s="68"/>
      <c r="S23" s="68"/>
      <c r="T23" s="68"/>
      <c r="V23" s="68"/>
      <c r="W23" s="68"/>
      <c r="X23" s="68"/>
    </row>
    <row r="24" spans="2:27">
      <c r="B24" s="219">
        <f>B21/B22</f>
        <v>345257.21082366933</v>
      </c>
      <c r="C24" s="212" t="s">
        <v>296</v>
      </c>
      <c r="F24" s="223"/>
      <c r="G24" s="224"/>
      <c r="J24" s="229">
        <f>B24*('Assumptions - financial'!$H$62/'Assumptions - financial'!$H$64)</f>
        <v>375690.64235377969</v>
      </c>
      <c r="K24" s="212" t="s">
        <v>296</v>
      </c>
      <c r="P24" s="68"/>
      <c r="Q24" s="68"/>
      <c r="R24" s="68"/>
      <c r="S24" s="68"/>
      <c r="T24" s="68"/>
      <c r="U24" s="68"/>
      <c r="V24" s="68"/>
      <c r="W24" s="68"/>
      <c r="X24" s="68"/>
    </row>
    <row r="25" spans="2:27" ht="15" thickBot="1">
      <c r="B25" s="228">
        <f>B24/10000</f>
        <v>34.525721082366935</v>
      </c>
      <c r="C25" s="225" t="s">
        <v>295</v>
      </c>
      <c r="D25" s="226"/>
      <c r="F25" s="220"/>
      <c r="G25" s="212"/>
      <c r="J25" s="229">
        <f>B25*('Assumptions - financial'!$H$62/'Assumptions - financial'!$H$64)</f>
        <v>37.569064235377972</v>
      </c>
      <c r="K25" s="225" t="s">
        <v>295</v>
      </c>
      <c r="P25" s="68"/>
      <c r="Q25" s="68"/>
      <c r="R25" s="68"/>
      <c r="S25" s="68"/>
      <c r="T25" s="68"/>
      <c r="U25" s="68"/>
      <c r="V25" s="68"/>
      <c r="W25" s="68"/>
      <c r="X25" s="68"/>
    </row>
    <row r="26" spans="2:27" ht="15" thickTop="1">
      <c r="P26" s="68"/>
      <c r="Q26" s="68"/>
      <c r="R26" s="68"/>
      <c r="S26" s="68"/>
      <c r="T26" s="68"/>
      <c r="U26" s="68"/>
      <c r="V26" s="68"/>
      <c r="W26" s="68"/>
      <c r="X26" s="68"/>
    </row>
    <row r="27" spans="2:27">
      <c r="N27" s="71" t="s">
        <v>308</v>
      </c>
      <c r="O27" s="71"/>
      <c r="P27" s="230">
        <v>2020</v>
      </c>
      <c r="Q27" s="230">
        <v>2030</v>
      </c>
      <c r="R27" s="230">
        <v>2040</v>
      </c>
      <c r="S27" s="230">
        <v>2050</v>
      </c>
      <c r="T27" s="68"/>
      <c r="U27" s="68"/>
      <c r="V27" s="68"/>
      <c r="W27" s="68"/>
      <c r="X27" s="68"/>
    </row>
    <row r="28" spans="2:27" ht="15" thickBot="1">
      <c r="B28" s="226" t="s">
        <v>97</v>
      </c>
      <c r="C28" s="226"/>
      <c r="D28" s="226" t="s">
        <v>297</v>
      </c>
      <c r="N28" t="s">
        <v>97</v>
      </c>
      <c r="O28" t="s">
        <v>304</v>
      </c>
      <c r="P28" s="231">
        <f>P20*$J$33</f>
        <v>8668757.698250087</v>
      </c>
      <c r="Q28" s="231">
        <f t="shared" ref="Q28:S28" si="0">Q20*$J$33</f>
        <v>11759297.169071289</v>
      </c>
      <c r="R28" s="231">
        <f t="shared" si="0"/>
        <v>16062598.878877966</v>
      </c>
      <c r="S28" s="231">
        <f t="shared" si="0"/>
        <v>22101845.609890152</v>
      </c>
      <c r="T28" s="68"/>
      <c r="U28" s="68"/>
      <c r="V28" s="68"/>
      <c r="W28" s="68"/>
      <c r="X28" s="68"/>
    </row>
    <row r="29" spans="2:27" ht="15" thickTop="1">
      <c r="O29" t="s">
        <v>24</v>
      </c>
      <c r="P29" s="231">
        <f>P21*$J$33</f>
        <v>63404204.987027891</v>
      </c>
      <c r="Q29" s="231">
        <f t="shared" ref="Q29:S29" si="1">Q21*$J$33</f>
        <v>83983943.364660308</v>
      </c>
      <c r="R29" s="231">
        <f t="shared" si="1"/>
        <v>111757139.21847348</v>
      </c>
      <c r="S29" s="231">
        <f t="shared" si="1"/>
        <v>149471922.30034441</v>
      </c>
      <c r="T29" s="68"/>
      <c r="U29" s="68"/>
      <c r="V29" s="68"/>
      <c r="W29" s="68"/>
      <c r="X29" s="68"/>
    </row>
    <row r="30" spans="2:27">
      <c r="B30" s="222">
        <v>8625900</v>
      </c>
      <c r="C30" s="221" t="s">
        <v>291</v>
      </c>
      <c r="D30">
        <v>657037</v>
      </c>
      <c r="L30" s="212"/>
      <c r="M30" s="212"/>
      <c r="O30" s="221" t="s">
        <v>262</v>
      </c>
      <c r="P30" s="231">
        <f t="shared" ref="P30:R30" si="2">P22*$J$33</f>
        <v>85637929.863162443</v>
      </c>
      <c r="Q30" s="231">
        <f>Q22*$J$33</f>
        <v>106454492.76686297</v>
      </c>
      <c r="R30" s="231">
        <f t="shared" si="2"/>
        <v>135893739.22503003</v>
      </c>
      <c r="S30" s="231">
        <f>S22*$J$33</f>
        <v>216282298.36453855</v>
      </c>
      <c r="T30" s="68"/>
      <c r="U30" s="68"/>
      <c r="V30" s="68"/>
      <c r="W30" s="68"/>
      <c r="X30" s="68"/>
    </row>
    <row r="31" spans="2:27">
      <c r="B31" s="202">
        <v>172518</v>
      </c>
      <c r="C31" s="71" t="s">
        <v>298</v>
      </c>
      <c r="D31" s="71"/>
      <c r="L31" s="224"/>
      <c r="M31" s="224"/>
      <c r="O31" s="221"/>
      <c r="P31" s="231"/>
      <c r="Q31" s="231"/>
      <c r="R31" s="231"/>
      <c r="S31" s="231"/>
      <c r="T31" s="68"/>
      <c r="U31" s="68"/>
      <c r="V31" s="68"/>
      <c r="W31" s="68"/>
      <c r="X31" s="68"/>
    </row>
    <row r="32" spans="2:27">
      <c r="B32" s="222"/>
      <c r="C32" s="221"/>
      <c r="N32" t="s">
        <v>728</v>
      </c>
      <c r="P32" s="201">
        <f>P30*'Assumptions - financial'!$H$62</f>
        <v>101673779.66632004</v>
      </c>
      <c r="Q32" s="201">
        <f>Q30*'Assumptions - financial'!$H$62</f>
        <v>126388279.8120243</v>
      </c>
      <c r="R32" s="201">
        <f>R30*'Assumptions - financial'!$H$62</f>
        <v>161340075.85278437</v>
      </c>
      <c r="S32" s="201">
        <f>S30*'Assumptions - financial'!$H$62</f>
        <v>256781531.09000582</v>
      </c>
      <c r="T32" s="68"/>
      <c r="U32" s="68"/>
      <c r="V32" s="68"/>
      <c r="W32" s="68"/>
      <c r="X32" s="68"/>
    </row>
    <row r="33" spans="2:24">
      <c r="B33" s="223">
        <f>B30/(B31/10000)</f>
        <v>500000</v>
      </c>
      <c r="C33" s="212" t="s">
        <v>296</v>
      </c>
      <c r="J33" s="229">
        <f>B33*('Assumptions - financial'!$H$62/'Assumptions - financial'!$H$64)</f>
        <v>544073.56396338006</v>
      </c>
      <c r="K33" s="212" t="s">
        <v>296</v>
      </c>
      <c r="N33" t="s">
        <v>729</v>
      </c>
      <c r="P33" s="404">
        <f>B33*O46*'Assumptions - financial'!H62</f>
        <v>232623869.2633881</v>
      </c>
      <c r="Q33" s="201"/>
      <c r="R33" s="201"/>
      <c r="S33" s="201"/>
      <c r="T33" s="68"/>
      <c r="U33" s="68"/>
      <c r="V33" s="68"/>
      <c r="W33" s="68"/>
      <c r="X33" s="68"/>
    </row>
    <row r="34" spans="2:24" ht="15" thickBot="1">
      <c r="B34" s="228">
        <f>B30/B31</f>
        <v>50</v>
      </c>
      <c r="C34" s="225" t="s">
        <v>295</v>
      </c>
      <c r="D34" s="226"/>
      <c r="J34" s="229">
        <f>B34*('Assumptions - financial'!$H$62/'Assumptions - financial'!$H$64)</f>
        <v>54.407356396338002</v>
      </c>
      <c r="K34" s="225" t="s">
        <v>295</v>
      </c>
      <c r="P34" s="68"/>
      <c r="Q34" s="68"/>
      <c r="R34" s="68"/>
      <c r="S34" s="68"/>
      <c r="T34" s="68"/>
      <c r="U34" s="68"/>
      <c r="V34" s="68"/>
      <c r="W34" s="68"/>
      <c r="X34" s="68"/>
    </row>
    <row r="35" spans="2:24" ht="15" thickTop="1">
      <c r="N35" t="s">
        <v>98</v>
      </c>
      <c r="O35" t="s">
        <v>304</v>
      </c>
      <c r="P35" s="231">
        <f t="shared" ref="P35:S37" si="3">P20*$J$24</f>
        <v>5985902.2084080735</v>
      </c>
      <c r="Q35" s="231">
        <f t="shared" si="3"/>
        <v>8119964.2836804483</v>
      </c>
      <c r="R35" s="231">
        <f t="shared" si="3"/>
        <v>11091456.175001608</v>
      </c>
      <c r="S35" s="231">
        <f t="shared" si="3"/>
        <v>15261643.138652069</v>
      </c>
      <c r="T35" s="68"/>
      <c r="U35" s="68"/>
      <c r="V35" s="68"/>
      <c r="W35" s="68"/>
      <c r="X35" s="68"/>
    </row>
    <row r="36" spans="2:24">
      <c r="O36" t="s">
        <v>24</v>
      </c>
      <c r="P36" s="231">
        <f t="shared" si="3"/>
        <v>43781517.936626866</v>
      </c>
      <c r="Q36" s="231">
        <f t="shared" si="3"/>
        <v>57992124.080111258</v>
      </c>
      <c r="R36" s="231">
        <f t="shared" si="3"/>
        <v>77169916.352405325</v>
      </c>
      <c r="S36" s="231">
        <f t="shared" si="3"/>
        <v>103212517.97973827</v>
      </c>
      <c r="T36" s="68"/>
      <c r="U36" s="68"/>
      <c r="V36" s="68"/>
      <c r="W36" s="68"/>
      <c r="X36" s="68"/>
    </row>
    <row r="37" spans="2:24" ht="15" thickBot="1">
      <c r="B37" s="226" t="s">
        <v>299</v>
      </c>
      <c r="C37" s="226"/>
      <c r="D37" s="226"/>
      <c r="N37" s="221"/>
      <c r="O37" s="221" t="s">
        <v>262</v>
      </c>
      <c r="P37" s="234">
        <f t="shared" si="3"/>
        <v>59134225.610536963</v>
      </c>
      <c r="Q37" s="234">
        <f t="shared" si="3"/>
        <v>73508362.504671186</v>
      </c>
      <c r="R37" s="234">
        <f t="shared" si="3"/>
        <v>93836586.746465862</v>
      </c>
      <c r="S37" s="234">
        <f t="shared" si="3"/>
        <v>149346046.16774648</v>
      </c>
      <c r="T37" s="68"/>
      <c r="U37" s="68"/>
      <c r="V37" s="68"/>
      <c r="W37" s="68"/>
      <c r="X37" s="68"/>
    </row>
    <row r="38" spans="2:24" ht="15" thickTop="1">
      <c r="P38" s="68"/>
      <c r="Q38" s="68"/>
      <c r="R38" s="68"/>
      <c r="S38" s="68"/>
      <c r="T38" s="68"/>
      <c r="U38" s="68"/>
      <c r="V38" s="68"/>
      <c r="W38" s="68"/>
      <c r="X38" s="68"/>
    </row>
    <row r="39" spans="2:24">
      <c r="B39" s="71" t="s">
        <v>300</v>
      </c>
      <c r="C39" s="71"/>
      <c r="D39" s="71"/>
      <c r="N39" t="s">
        <v>727</v>
      </c>
      <c r="P39" s="201">
        <f>P37*'Assumptions - financial'!$H$62</f>
        <v>70207211.162987918</v>
      </c>
      <c r="Q39" s="201">
        <f>Q37*'Assumptions - financial'!$H$62</f>
        <v>87272929.937401965</v>
      </c>
      <c r="R39" s="201">
        <f>R37*'Assumptions - financial'!$H$62</f>
        <v>111407649.16602314</v>
      </c>
      <c r="S39" s="201">
        <f>S37*'Assumptions - financial'!$H$62</f>
        <v>177311350.43033347</v>
      </c>
      <c r="T39" s="68"/>
      <c r="U39" s="68"/>
      <c r="V39" s="68"/>
      <c r="W39" s="68"/>
      <c r="X39" s="68"/>
    </row>
    <row r="40" spans="2:24">
      <c r="P40" s="68"/>
      <c r="Q40" s="68"/>
      <c r="R40" s="68"/>
      <c r="S40" s="68"/>
      <c r="T40" s="68"/>
      <c r="U40" s="68"/>
      <c r="V40" s="68"/>
      <c r="W40" s="68"/>
      <c r="X40" s="68"/>
    </row>
    <row r="41" spans="2:24">
      <c r="B41" s="201">
        <v>10</v>
      </c>
      <c r="C41" t="s">
        <v>301</v>
      </c>
      <c r="T41" s="68"/>
      <c r="U41" s="68"/>
      <c r="V41" s="68"/>
      <c r="W41" s="68"/>
      <c r="X41" s="68"/>
    </row>
    <row r="42" spans="2:24">
      <c r="B42" s="201">
        <v>16835700</v>
      </c>
      <c r="C42" t="s">
        <v>291</v>
      </c>
      <c r="L42" s="224"/>
      <c r="M42" s="224"/>
      <c r="T42" s="68"/>
      <c r="U42" s="68"/>
      <c r="V42" s="68"/>
      <c r="W42" s="68"/>
      <c r="X42" s="68"/>
    </row>
    <row r="43" spans="2:24">
      <c r="B43" s="202">
        <v>5761</v>
      </c>
      <c r="C43" s="71" t="s">
        <v>298</v>
      </c>
      <c r="D43" s="71"/>
      <c r="T43" s="68"/>
      <c r="U43" s="68"/>
      <c r="V43" s="68"/>
      <c r="W43" s="68"/>
      <c r="X43" s="68"/>
    </row>
    <row r="44" spans="2:24">
      <c r="B44" s="201"/>
      <c r="N44" t="s">
        <v>97</v>
      </c>
      <c r="R44" t="s">
        <v>324</v>
      </c>
      <c r="T44" s="68"/>
      <c r="U44" s="68"/>
      <c r="V44" s="68"/>
      <c r="W44" s="68"/>
      <c r="X44" s="68"/>
    </row>
    <row r="45" spans="2:24">
      <c r="B45" s="229">
        <f>B42/B43</f>
        <v>2922.3572296476304</v>
      </c>
      <c r="C45" s="227" t="s">
        <v>295</v>
      </c>
      <c r="D45" s="71"/>
      <c r="J45" s="229">
        <f>B45*('Assumptions - financial'!$H$62/'Assumptions - financial'!$H$64)</f>
        <v>3179.954626217072</v>
      </c>
      <c r="K45" s="227" t="s">
        <v>295</v>
      </c>
      <c r="N45" t="s">
        <v>312</v>
      </c>
      <c r="O45" s="210">
        <v>30</v>
      </c>
      <c r="P45" t="s">
        <v>292</v>
      </c>
      <c r="R45" s="201">
        <f>O45*J34*10000</f>
        <v>16322206.918901403</v>
      </c>
    </row>
    <row r="46" spans="2:24">
      <c r="B46" s="201"/>
      <c r="N46" t="s">
        <v>313</v>
      </c>
      <c r="O46" s="229">
        <f>'land use change'!G11</f>
        <v>391.86950000000002</v>
      </c>
      <c r="P46" t="s">
        <v>292</v>
      </c>
      <c r="R46" s="201">
        <f>O46*J34*10000</f>
        <v>213205835.47354773</v>
      </c>
    </row>
    <row r="47" spans="2:24">
      <c r="B47" s="71" t="s">
        <v>302</v>
      </c>
      <c r="C47" s="71"/>
      <c r="D47" s="71"/>
    </row>
    <row r="48" spans="2:24">
      <c r="N48" s="71" t="s">
        <v>314</v>
      </c>
      <c r="O48" s="71"/>
      <c r="P48" s="230">
        <v>2020</v>
      </c>
      <c r="Q48" s="230">
        <v>2030</v>
      </c>
      <c r="R48" s="230">
        <v>2040</v>
      </c>
      <c r="S48" s="230">
        <v>2050</v>
      </c>
    </row>
    <row r="49" spans="2:19">
      <c r="B49" s="201">
        <v>3</v>
      </c>
      <c r="C49" t="s">
        <v>301</v>
      </c>
      <c r="N49" t="s">
        <v>309</v>
      </c>
      <c r="P49" s="235">
        <v>0.05</v>
      </c>
      <c r="Q49" s="235">
        <v>0.1</v>
      </c>
      <c r="R49" s="235">
        <v>0.15</v>
      </c>
      <c r="S49" s="235">
        <v>0.2</v>
      </c>
    </row>
    <row r="50" spans="2:19">
      <c r="B50" s="201">
        <v>25421000</v>
      </c>
      <c r="C50" t="s">
        <v>291</v>
      </c>
      <c r="L50" s="224"/>
      <c r="M50" s="224"/>
      <c r="N50" t="s">
        <v>310</v>
      </c>
      <c r="P50" s="235">
        <v>0.05</v>
      </c>
      <c r="Q50" s="235">
        <v>0.1</v>
      </c>
      <c r="R50" s="235">
        <v>0.15</v>
      </c>
      <c r="S50" s="235">
        <v>0.2</v>
      </c>
    </row>
    <row r="51" spans="2:19">
      <c r="B51" s="202">
        <v>3509</v>
      </c>
      <c r="C51" s="71" t="s">
        <v>298</v>
      </c>
      <c r="D51" s="71"/>
      <c r="N51" s="221" t="s">
        <v>311</v>
      </c>
      <c r="O51" s="221"/>
      <c r="P51" s="235">
        <v>0.9</v>
      </c>
      <c r="Q51" s="235">
        <v>0.8</v>
      </c>
      <c r="R51" s="235">
        <v>0.7</v>
      </c>
      <c r="S51" s="235">
        <v>0.6</v>
      </c>
    </row>
    <row r="52" spans="2:19">
      <c r="B52" s="201"/>
    </row>
    <row r="53" spans="2:19">
      <c r="B53" s="229">
        <f>B50/B51</f>
        <v>7244.5141065830721</v>
      </c>
      <c r="C53" s="227" t="s">
        <v>295</v>
      </c>
      <c r="D53" s="71"/>
      <c r="J53" s="229">
        <f>B53*('Assumptions - financial'!$H$62/'Assumptions - financial'!$H$64)</f>
        <v>7883.0972183032682</v>
      </c>
      <c r="K53" s="227" t="s">
        <v>295</v>
      </c>
      <c r="N53" s="71" t="s">
        <v>320</v>
      </c>
      <c r="O53" s="71"/>
      <c r="P53" s="230">
        <v>2020</v>
      </c>
      <c r="Q53" s="230">
        <v>2030</v>
      </c>
      <c r="R53" s="230">
        <v>2040</v>
      </c>
      <c r="S53" s="230">
        <v>2050</v>
      </c>
    </row>
    <row r="54" spans="2:19">
      <c r="N54" t="s">
        <v>309</v>
      </c>
      <c r="P54">
        <f>$O$45*P49</f>
        <v>1.5</v>
      </c>
      <c r="Q54">
        <f t="shared" ref="Q54:S54" si="4">$O$45*Q49</f>
        <v>3</v>
      </c>
      <c r="R54">
        <f t="shared" si="4"/>
        <v>4.5</v>
      </c>
      <c r="S54">
        <f t="shared" si="4"/>
        <v>6</v>
      </c>
    </row>
    <row r="55" spans="2:19">
      <c r="B55" s="71" t="s">
        <v>303</v>
      </c>
      <c r="C55" s="71"/>
      <c r="D55" s="71"/>
      <c r="N55" t="s">
        <v>310</v>
      </c>
      <c r="P55">
        <f t="shared" ref="P55:S55" si="5">$O$45*P50</f>
        <v>1.5</v>
      </c>
      <c r="Q55">
        <f t="shared" si="5"/>
        <v>3</v>
      </c>
      <c r="R55">
        <f t="shared" si="5"/>
        <v>4.5</v>
      </c>
      <c r="S55">
        <f t="shared" si="5"/>
        <v>6</v>
      </c>
    </row>
    <row r="56" spans="2:19">
      <c r="N56" s="221" t="s">
        <v>311</v>
      </c>
      <c r="P56">
        <f>$O$45*P51</f>
        <v>27</v>
      </c>
      <c r="Q56">
        <f t="shared" ref="Q56:S56" si="6">$O$45*Q51</f>
        <v>24</v>
      </c>
      <c r="R56">
        <f t="shared" si="6"/>
        <v>21</v>
      </c>
      <c r="S56">
        <f t="shared" si="6"/>
        <v>18</v>
      </c>
    </row>
    <row r="57" spans="2:19">
      <c r="B57" s="201">
        <v>149</v>
      </c>
      <c r="C57" t="s">
        <v>301</v>
      </c>
    </row>
    <row r="58" spans="2:19">
      <c r="B58" s="201">
        <v>2478996000</v>
      </c>
      <c r="C58" t="s">
        <v>291</v>
      </c>
      <c r="L58" s="224"/>
      <c r="M58" s="224"/>
      <c r="N58" s="71" t="s">
        <v>308</v>
      </c>
      <c r="O58" s="71"/>
      <c r="P58" s="230">
        <v>2020</v>
      </c>
      <c r="Q58" s="230">
        <v>2030</v>
      </c>
      <c r="R58" s="230">
        <v>2040</v>
      </c>
      <c r="S58" s="230">
        <v>2050</v>
      </c>
    </row>
    <row r="59" spans="2:19">
      <c r="B59" s="202">
        <v>172956</v>
      </c>
      <c r="C59" s="71" t="s">
        <v>298</v>
      </c>
      <c r="D59" s="71"/>
      <c r="N59" t="s">
        <v>309</v>
      </c>
      <c r="P59" s="201">
        <f>P54*10000*$J$69</f>
        <v>17091316.14544649</v>
      </c>
      <c r="Q59" s="201">
        <f t="shared" ref="Q59:R59" si="7">Q54*10000*$J$69</f>
        <v>34182632.290892981</v>
      </c>
      <c r="R59" s="201">
        <f t="shared" si="7"/>
        <v>51273948.436339475</v>
      </c>
      <c r="S59" s="201">
        <f>S54*10000*$J$69</f>
        <v>68365264.581785962</v>
      </c>
    </row>
    <row r="60" spans="2:19">
      <c r="B60" s="201"/>
      <c r="N60" t="s">
        <v>310</v>
      </c>
      <c r="P60" s="201">
        <f>P55*10000*$J$45</f>
        <v>47699319.393256083</v>
      </c>
      <c r="Q60" s="201">
        <f t="shared" ref="Q60:S60" si="8">Q55*10000*$J$45</f>
        <v>95398638.786512166</v>
      </c>
      <c r="R60" s="201">
        <f t="shared" si="8"/>
        <v>143097958.17976823</v>
      </c>
      <c r="S60" s="201">
        <f t="shared" si="8"/>
        <v>190797277.57302433</v>
      </c>
    </row>
    <row r="61" spans="2:19" ht="15" thickBot="1">
      <c r="B61" s="229">
        <f>B58/B59</f>
        <v>14333.1020606397</v>
      </c>
      <c r="C61" s="225" t="s">
        <v>295</v>
      </c>
      <c r="D61" s="226"/>
      <c r="J61" s="229">
        <f>B61*('Assumptions - financial'!$H$62/'Assumptions - financial'!$H$64)</f>
        <v>15596.523841566215</v>
      </c>
      <c r="K61" s="227" t="s">
        <v>295</v>
      </c>
      <c r="N61" s="71" t="s">
        <v>311</v>
      </c>
      <c r="O61" s="71"/>
      <c r="P61" s="71">
        <v>0</v>
      </c>
      <c r="Q61" s="71">
        <v>0</v>
      </c>
      <c r="R61" s="71">
        <v>0</v>
      </c>
      <c r="S61" s="71">
        <v>0</v>
      </c>
    </row>
    <row r="62" spans="2:19" ht="15" thickTop="1">
      <c r="N62" s="238" t="s">
        <v>322</v>
      </c>
      <c r="O62" s="239"/>
      <c r="P62" s="240">
        <f>SUM(P59:P61)</f>
        <v>64790635.538702577</v>
      </c>
      <c r="Q62" s="240">
        <f t="shared" ref="Q62:S62" si="9">SUM(Q59:Q61)</f>
        <v>129581271.07740515</v>
      </c>
      <c r="R62" s="240">
        <f t="shared" si="9"/>
        <v>194371906.6161077</v>
      </c>
      <c r="S62" s="240">
        <f t="shared" si="9"/>
        <v>259162542.15481031</v>
      </c>
    </row>
    <row r="63" spans="2:19">
      <c r="B63" s="71" t="s">
        <v>321</v>
      </c>
      <c r="C63" s="71"/>
      <c r="D63" s="71"/>
      <c r="N63" s="221"/>
    </row>
    <row r="65" spans="2:27">
      <c r="B65" s="201">
        <v>662129</v>
      </c>
      <c r="C65" t="s">
        <v>297</v>
      </c>
      <c r="N65" s="71" t="s">
        <v>520</v>
      </c>
      <c r="O65" s="71"/>
      <c r="P65" s="230">
        <v>2020</v>
      </c>
      <c r="Q65" s="230">
        <v>2030</v>
      </c>
      <c r="R65" s="230">
        <v>2040</v>
      </c>
      <c r="S65" s="230">
        <v>2050</v>
      </c>
      <c r="V65" s="71" t="s">
        <v>521</v>
      </c>
      <c r="W65" s="71"/>
      <c r="X65" s="230">
        <v>2020</v>
      </c>
      <c r="Y65" s="230">
        <v>2030</v>
      </c>
      <c r="Z65" s="230">
        <v>2040</v>
      </c>
      <c r="AA65" s="230">
        <v>2050</v>
      </c>
    </row>
    <row r="66" spans="2:27">
      <c r="B66" s="201">
        <v>3200000</v>
      </c>
      <c r="C66" t="s">
        <v>291</v>
      </c>
      <c r="N66" t="s">
        <v>309</v>
      </c>
      <c r="P66" s="253">
        <v>0</v>
      </c>
      <c r="Q66" s="253">
        <v>0.09</v>
      </c>
      <c r="R66" s="253">
        <v>0.18</v>
      </c>
      <c r="S66" s="253">
        <v>0.27</v>
      </c>
      <c r="T66" s="68"/>
      <c r="V66" t="s">
        <v>309</v>
      </c>
      <c r="X66" s="253">
        <v>0</v>
      </c>
      <c r="Y66" s="253">
        <v>0.4</v>
      </c>
      <c r="Z66" s="253">
        <v>0.8</v>
      </c>
      <c r="AA66" s="253">
        <v>1</v>
      </c>
    </row>
    <row r="67" spans="2:27">
      <c r="B67" s="202">
        <v>3056</v>
      </c>
      <c r="C67" s="71" t="s">
        <v>298</v>
      </c>
      <c r="D67" s="71"/>
      <c r="N67" t="s">
        <v>310</v>
      </c>
      <c r="P67" s="253">
        <v>0</v>
      </c>
      <c r="Q67" s="253">
        <v>0.04</v>
      </c>
      <c r="R67" s="253">
        <v>0.08</v>
      </c>
      <c r="S67" s="253">
        <v>0.1</v>
      </c>
      <c r="V67" t="s">
        <v>310</v>
      </c>
      <c r="X67" s="253">
        <v>0</v>
      </c>
      <c r="Y67" s="253">
        <v>0</v>
      </c>
      <c r="Z67" s="253">
        <v>0</v>
      </c>
      <c r="AA67" s="253">
        <v>0</v>
      </c>
    </row>
    <row r="68" spans="2:27">
      <c r="B68" s="201"/>
      <c r="N68" s="221" t="s">
        <v>315</v>
      </c>
      <c r="O68" s="221"/>
      <c r="P68" s="253">
        <v>0</v>
      </c>
      <c r="Q68" s="253">
        <v>0.25</v>
      </c>
      <c r="R68" s="253">
        <v>0.5</v>
      </c>
      <c r="S68" s="253">
        <v>0.5</v>
      </c>
      <c r="V68" s="221" t="s">
        <v>315</v>
      </c>
      <c r="W68" s="221"/>
      <c r="X68" s="253">
        <v>0</v>
      </c>
      <c r="Y68" s="253">
        <v>0</v>
      </c>
      <c r="Z68" s="253">
        <v>0</v>
      </c>
      <c r="AA68" s="253">
        <v>0</v>
      </c>
    </row>
    <row r="69" spans="2:27" ht="15" thickBot="1">
      <c r="B69" s="229">
        <f>B66/B67</f>
        <v>1047.1204188481674</v>
      </c>
      <c r="C69" s="225" t="s">
        <v>295</v>
      </c>
      <c r="D69" s="226"/>
      <c r="J69" s="229">
        <f>B69*('Assumptions - financial'!$H$62/'Assumptions - financial'!$H$64)</f>
        <v>1139.4210763630995</v>
      </c>
      <c r="K69" s="227" t="s">
        <v>295</v>
      </c>
      <c r="N69" s="236" t="s">
        <v>500</v>
      </c>
      <c r="O69" s="221"/>
      <c r="P69" s="253">
        <v>0</v>
      </c>
      <c r="Q69" s="253">
        <v>0.02</v>
      </c>
      <c r="R69" s="253">
        <v>0.04</v>
      </c>
      <c r="S69" s="253">
        <v>0.13</v>
      </c>
      <c r="V69" s="236" t="s">
        <v>500</v>
      </c>
      <c r="W69" s="221"/>
      <c r="X69" s="253">
        <v>0</v>
      </c>
      <c r="Y69" s="253">
        <v>0</v>
      </c>
      <c r="Z69" s="253">
        <v>0</v>
      </c>
      <c r="AA69" s="253">
        <v>0</v>
      </c>
    </row>
    <row r="70" spans="2:27" ht="15" thickTop="1">
      <c r="N70" s="236" t="s">
        <v>311</v>
      </c>
      <c r="P70" s="237">
        <f t="shared" ref="P70:R70" si="10">1-SUM(P66:P69)</f>
        <v>1</v>
      </c>
      <c r="Q70" s="237">
        <f t="shared" si="10"/>
        <v>0.6</v>
      </c>
      <c r="R70" s="237">
        <f t="shared" si="10"/>
        <v>0.19999999999999996</v>
      </c>
      <c r="S70" s="237">
        <f>1-SUM(S66:S69)</f>
        <v>0</v>
      </c>
      <c r="V70" s="236" t="s">
        <v>311</v>
      </c>
      <c r="X70" s="237">
        <f>1-SUM(X66:X69)</f>
        <v>1</v>
      </c>
      <c r="Y70" s="237">
        <f t="shared" ref="Y70" si="11">1-SUM(Y66:Y69)</f>
        <v>0.6</v>
      </c>
      <c r="Z70" s="237">
        <f t="shared" ref="Z70" si="12">1-SUM(Z66:Z69)</f>
        <v>0.19999999999999996</v>
      </c>
      <c r="AA70" s="237">
        <f>1-SUM(AA66:AA69)</f>
        <v>0</v>
      </c>
    </row>
    <row r="71" spans="2:27">
      <c r="B71" t="s">
        <v>317</v>
      </c>
    </row>
    <row r="72" spans="2:27">
      <c r="N72" s="71" t="s">
        <v>320</v>
      </c>
      <c r="O72" s="71"/>
      <c r="P72" s="230">
        <v>2020</v>
      </c>
      <c r="Q72" s="230">
        <v>2030</v>
      </c>
      <c r="R72" s="230">
        <v>2040</v>
      </c>
      <c r="S72" s="230">
        <v>2050</v>
      </c>
      <c r="V72" s="71" t="s">
        <v>320</v>
      </c>
      <c r="W72" s="71"/>
      <c r="X72" s="230">
        <v>2020</v>
      </c>
      <c r="Y72" s="230">
        <v>2030</v>
      </c>
      <c r="Z72" s="230">
        <v>2040</v>
      </c>
      <c r="AA72" s="230">
        <v>2050</v>
      </c>
    </row>
    <row r="73" spans="2:27">
      <c r="B73" s="71"/>
      <c r="C73" s="202">
        <v>1000</v>
      </c>
      <c r="D73" s="202">
        <v>2000</v>
      </c>
      <c r="E73" s="202">
        <v>5000</v>
      </c>
      <c r="F73" s="202">
        <v>10000</v>
      </c>
      <c r="G73" s="201"/>
      <c r="N73" t="s">
        <v>309</v>
      </c>
      <c r="P73" s="201">
        <f t="shared" ref="P73:S77" si="13">$O$46*P66</f>
        <v>0</v>
      </c>
      <c r="Q73" s="201">
        <f t="shared" si="13"/>
        <v>35.268255000000003</v>
      </c>
      <c r="R73" s="201">
        <f t="shared" si="13"/>
        <v>70.536510000000007</v>
      </c>
      <c r="S73" s="201">
        <f t="shared" si="13"/>
        <v>105.80476500000002</v>
      </c>
      <c r="V73" t="s">
        <v>309</v>
      </c>
      <c r="X73" s="201">
        <f>X66*$S$22</f>
        <v>0</v>
      </c>
      <c r="Y73" s="201">
        <f t="shared" ref="Y73:AA73" si="14">Y66*$S$22</f>
        <v>159.00959920860691</v>
      </c>
      <c r="Z73" s="201">
        <f t="shared" si="14"/>
        <v>318.01919841721383</v>
      </c>
      <c r="AA73" s="201">
        <f t="shared" si="14"/>
        <v>397.52399802151729</v>
      </c>
    </row>
    <row r="74" spans="2:27">
      <c r="B74" t="s">
        <v>318</v>
      </c>
      <c r="C74" s="201">
        <v>1775</v>
      </c>
      <c r="D74" s="201">
        <v>1650</v>
      </c>
      <c r="E74" s="201">
        <v>1600</v>
      </c>
      <c r="F74" s="201">
        <v>1600</v>
      </c>
      <c r="G74" s="201"/>
      <c r="N74" t="s">
        <v>310</v>
      </c>
      <c r="P74" s="201">
        <f t="shared" si="13"/>
        <v>0</v>
      </c>
      <c r="Q74" s="201">
        <f t="shared" si="13"/>
        <v>15.67478</v>
      </c>
      <c r="R74" s="201">
        <f t="shared" si="13"/>
        <v>31.34956</v>
      </c>
      <c r="S74" s="201">
        <f t="shared" si="13"/>
        <v>39.186950000000003</v>
      </c>
      <c r="V74" t="s">
        <v>310</v>
      </c>
      <c r="X74" s="201">
        <f t="shared" ref="X74:AA74" si="15">X67*$S$22</f>
        <v>0</v>
      </c>
      <c r="Y74" s="201">
        <f t="shared" si="15"/>
        <v>0</v>
      </c>
      <c r="Z74" s="201">
        <f t="shared" si="15"/>
        <v>0</v>
      </c>
      <c r="AA74" s="201">
        <f t="shared" si="15"/>
        <v>0</v>
      </c>
    </row>
    <row r="75" spans="2:27">
      <c r="B75" t="s">
        <v>319</v>
      </c>
      <c r="C75" s="201">
        <v>1525</v>
      </c>
      <c r="D75" s="201">
        <v>1525</v>
      </c>
      <c r="E75" s="201">
        <v>1500</v>
      </c>
      <c r="F75" s="201">
        <v>1450</v>
      </c>
      <c r="G75" s="201"/>
      <c r="N75" s="221" t="s">
        <v>315</v>
      </c>
      <c r="P75" s="201">
        <f t="shared" si="13"/>
        <v>0</v>
      </c>
      <c r="Q75" s="201">
        <f t="shared" si="13"/>
        <v>97.967375000000004</v>
      </c>
      <c r="R75" s="201">
        <f t="shared" si="13"/>
        <v>195.93475000000001</v>
      </c>
      <c r="S75" s="201">
        <f t="shared" si="13"/>
        <v>195.93475000000001</v>
      </c>
      <c r="V75" s="221" t="s">
        <v>315</v>
      </c>
      <c r="X75" s="201">
        <f t="shared" ref="X75:AA75" si="16">X68*$S$22</f>
        <v>0</v>
      </c>
      <c r="Y75" s="201">
        <f t="shared" si="16"/>
        <v>0</v>
      </c>
      <c r="Z75" s="201">
        <f t="shared" si="16"/>
        <v>0</v>
      </c>
      <c r="AA75" s="201">
        <f t="shared" si="16"/>
        <v>0</v>
      </c>
    </row>
    <row r="76" spans="2:27">
      <c r="C76" s="201"/>
      <c r="D76" s="201"/>
      <c r="E76" s="201"/>
      <c r="F76" s="201"/>
      <c r="G76" s="201"/>
      <c r="N76" s="236" t="s">
        <v>500</v>
      </c>
      <c r="P76" s="201">
        <f t="shared" si="13"/>
        <v>0</v>
      </c>
      <c r="Q76" s="201">
        <f t="shared" si="13"/>
        <v>7.8373900000000001</v>
      </c>
      <c r="R76" s="201">
        <f t="shared" si="13"/>
        <v>15.67478</v>
      </c>
      <c r="S76" s="201">
        <f t="shared" si="13"/>
        <v>50.943035000000002</v>
      </c>
      <c r="V76" s="236" t="s">
        <v>500</v>
      </c>
      <c r="X76" s="201">
        <f t="shared" ref="X76:AA76" si="17">X69*$S$22</f>
        <v>0</v>
      </c>
      <c r="Y76" s="201">
        <f t="shared" si="17"/>
        <v>0</v>
      </c>
      <c r="Z76" s="201">
        <f t="shared" si="17"/>
        <v>0</v>
      </c>
      <c r="AA76" s="201">
        <f t="shared" si="17"/>
        <v>0</v>
      </c>
    </row>
    <row r="77" spans="2:27">
      <c r="B77" s="229">
        <f>AVERAGE(C74:F75)</f>
        <v>1578.125</v>
      </c>
      <c r="C77" s="219" t="s">
        <v>295</v>
      </c>
      <c r="D77" s="201"/>
      <c r="E77" s="201"/>
      <c r="F77" s="201"/>
      <c r="G77" s="201"/>
      <c r="J77" s="229">
        <f>B77*('Assumptions - financial'!$H$62/'Assumptions - financial'!$H$64)</f>
        <v>1717.2321862594183</v>
      </c>
      <c r="K77" t="s">
        <v>295</v>
      </c>
      <c r="N77" s="236" t="s">
        <v>311</v>
      </c>
      <c r="P77" s="201">
        <f t="shared" si="13"/>
        <v>391.86950000000002</v>
      </c>
      <c r="Q77" s="201">
        <f t="shared" si="13"/>
        <v>235.1217</v>
      </c>
      <c r="R77" s="201">
        <f t="shared" si="13"/>
        <v>78.373899999999992</v>
      </c>
      <c r="S77" s="201">
        <f t="shared" si="13"/>
        <v>0</v>
      </c>
      <c r="V77" s="236" t="s">
        <v>311</v>
      </c>
      <c r="X77" s="201">
        <f t="shared" ref="X77:AA77" si="18">X70*$S$22</f>
        <v>397.52399802151729</v>
      </c>
      <c r="Y77" s="201">
        <f t="shared" si="18"/>
        <v>238.51439881291037</v>
      </c>
      <c r="Z77" s="201">
        <f t="shared" si="18"/>
        <v>79.504799604303443</v>
      </c>
      <c r="AA77" s="201">
        <f t="shared" si="18"/>
        <v>0</v>
      </c>
    </row>
    <row r="78" spans="2:27">
      <c r="C78" s="201"/>
      <c r="D78" s="201"/>
      <c r="E78" s="201"/>
      <c r="F78" s="201"/>
      <c r="G78" s="201"/>
    </row>
    <row r="79" spans="2:27">
      <c r="N79" s="71" t="s">
        <v>487</v>
      </c>
      <c r="O79" s="71"/>
      <c r="P79" s="230">
        <v>2020</v>
      </c>
      <c r="Q79" s="230">
        <v>2030</v>
      </c>
      <c r="R79" s="230">
        <v>2040</v>
      </c>
      <c r="S79" s="230">
        <v>2050</v>
      </c>
      <c r="V79" s="71" t="s">
        <v>487</v>
      </c>
      <c r="W79" s="71"/>
      <c r="X79" s="230">
        <v>2020</v>
      </c>
      <c r="Y79" s="230">
        <v>2030</v>
      </c>
      <c r="Z79" s="230">
        <v>2040</v>
      </c>
      <c r="AA79" s="230">
        <v>2050</v>
      </c>
    </row>
    <row r="80" spans="2:27">
      <c r="B80" s="66" t="s">
        <v>316</v>
      </c>
      <c r="C80" s="66"/>
      <c r="D80" s="66"/>
      <c r="E80" s="66"/>
      <c r="F80" s="66"/>
      <c r="G80" s="66"/>
      <c r="H80" s="66"/>
      <c r="N80" t="s">
        <v>309</v>
      </c>
      <c r="P80" s="201">
        <f>P73*10000*$J$69</f>
        <v>0</v>
      </c>
      <c r="Q80" s="201">
        <f>Q73*10000*$J$69</f>
        <v>401853930.73548269</v>
      </c>
      <c r="R80" s="201">
        <f>R73*10000*$J$69</f>
        <v>803707861.47096539</v>
      </c>
      <c r="S80" s="201">
        <f>S73*10000*$J$69</f>
        <v>1205561792.2064481</v>
      </c>
      <c r="V80" t="s">
        <v>309</v>
      </c>
      <c r="X80" s="201">
        <f>X73*$J$113*10000</f>
        <v>0</v>
      </c>
      <c r="Y80" s="201">
        <f t="shared" ref="Y80:AA80" si="19">Y73*$J$113*10000</f>
        <v>460248730.91973799</v>
      </c>
      <c r="Z80" s="201">
        <f t="shared" si="19"/>
        <v>920497461.83947599</v>
      </c>
      <c r="AA80" s="201">
        <f t="shared" si="19"/>
        <v>1150621827.299345</v>
      </c>
    </row>
    <row r="81" spans="14:27">
      <c r="N81" t="s">
        <v>310</v>
      </c>
      <c r="P81" s="201">
        <f>P74*10000*$J$45</f>
        <v>0</v>
      </c>
      <c r="Q81" s="201">
        <f>Q74*10000*$J$45</f>
        <v>498450891.75934833</v>
      </c>
      <c r="R81" s="201">
        <f>R74*10000*$J$45</f>
        <v>996901783.51869667</v>
      </c>
      <c r="S81" s="201">
        <f>S74*10000*$J$45</f>
        <v>1246127229.398371</v>
      </c>
      <c r="V81" t="s">
        <v>310</v>
      </c>
      <c r="X81" s="201">
        <f>X74*10000*$J$45</f>
        <v>0</v>
      </c>
      <c r="Y81" s="201">
        <f>Y74*10000*$J$45</f>
        <v>0</v>
      </c>
      <c r="Z81" s="201">
        <f>Z74*10000*$J$45</f>
        <v>0</v>
      </c>
      <c r="AA81" s="201">
        <f>AA74*10000*$J$45</f>
        <v>0</v>
      </c>
    </row>
    <row r="82" spans="14:27">
      <c r="N82" s="221" t="s">
        <v>315</v>
      </c>
      <c r="P82" s="201">
        <f>P75*10000*$J$77</f>
        <v>0</v>
      </c>
      <c r="Q82" s="201">
        <f>Q75*10000*$J$77</f>
        <v>1682327295.5334628</v>
      </c>
      <c r="R82" s="201">
        <f>R75*10000*$J$77</f>
        <v>3364654591.0669255</v>
      </c>
      <c r="S82" s="201">
        <f>S75*10000*$J$77</f>
        <v>3364654591.0669255</v>
      </c>
      <c r="V82" s="221" t="s">
        <v>315</v>
      </c>
      <c r="X82" s="201">
        <f>X75*10000*$J$77</f>
        <v>0</v>
      </c>
      <c r="Y82" s="201">
        <f>Y75*10000*$J$77</f>
        <v>0</v>
      </c>
      <c r="Z82" s="201">
        <f>Z75*10000*$J$77</f>
        <v>0</v>
      </c>
      <c r="AA82" s="201">
        <f>AA75*10000*$J$77</f>
        <v>0</v>
      </c>
    </row>
    <row r="83" spans="14:27">
      <c r="N83" s="230" t="s">
        <v>311</v>
      </c>
      <c r="O83" s="71"/>
      <c r="P83" s="71">
        <v>0</v>
      </c>
      <c r="Q83" s="71">
        <v>0</v>
      </c>
      <c r="R83" s="71">
        <v>0</v>
      </c>
      <c r="S83" s="71">
        <v>0</v>
      </c>
      <c r="V83" s="230" t="s">
        <v>311</v>
      </c>
      <c r="W83" s="71"/>
      <c r="X83" s="71">
        <v>0</v>
      </c>
      <c r="Y83" s="71">
        <v>0</v>
      </c>
      <c r="Z83" s="71">
        <v>0</v>
      </c>
      <c r="AA83" s="71">
        <v>0</v>
      </c>
    </row>
    <row r="84" spans="14:27">
      <c r="N84" s="357" t="s">
        <v>322</v>
      </c>
      <c r="O84" s="358"/>
      <c r="P84" s="359">
        <f>SUM(P80:P83)</f>
        <v>0</v>
      </c>
      <c r="Q84" s="359">
        <f>SUM(Q80:Q83)</f>
        <v>2582632118.0282936</v>
      </c>
      <c r="R84" s="359">
        <f t="shared" ref="R84:S84" si="20">SUM(R80:R83)</f>
        <v>5165264236.0565872</v>
      </c>
      <c r="S84" s="359">
        <f t="shared" si="20"/>
        <v>5816343612.6717453</v>
      </c>
      <c r="V84" s="357" t="s">
        <v>322</v>
      </c>
      <c r="W84" s="358"/>
      <c r="X84" s="359">
        <f>SUM(X80:X83)</f>
        <v>0</v>
      </c>
      <c r="Y84" s="359">
        <f>SUM(Y80:Y83)</f>
        <v>460248730.91973799</v>
      </c>
      <c r="Z84" s="359">
        <f t="shared" ref="Z84:AA84" si="21">SUM(Z80:Z83)</f>
        <v>920497461.83947599</v>
      </c>
      <c r="AA84" s="359">
        <f t="shared" si="21"/>
        <v>1150621827.299345</v>
      </c>
    </row>
    <row r="86" spans="14:27">
      <c r="N86" s="71" t="s">
        <v>492</v>
      </c>
      <c r="O86" s="71"/>
      <c r="P86" s="230">
        <v>2020</v>
      </c>
      <c r="Q86" s="230">
        <v>2030</v>
      </c>
      <c r="R86" s="230">
        <v>2040</v>
      </c>
      <c r="S86" s="230">
        <v>2050</v>
      </c>
      <c r="V86" s="71" t="s">
        <v>492</v>
      </c>
      <c r="W86" s="71"/>
      <c r="X86" s="230">
        <v>2020</v>
      </c>
      <c r="Y86" s="230">
        <v>2030</v>
      </c>
      <c r="Z86" s="230">
        <v>2040</v>
      </c>
      <c r="AA86" s="230">
        <v>2050</v>
      </c>
    </row>
    <row r="87" spans="14:27">
      <c r="N87" t="s">
        <v>309</v>
      </c>
      <c r="P87" s="201">
        <f>P80*'land use change'!$T27</f>
        <v>0</v>
      </c>
      <c r="Q87" s="201">
        <f>Q80*'land use change'!$T27</f>
        <v>200926965.36774135</v>
      </c>
      <c r="R87" s="201">
        <f>R80*'land use change'!$T27</f>
        <v>401853930.73548269</v>
      </c>
      <c r="S87" s="201">
        <f>S80*'land use change'!$T27</f>
        <v>602780896.10322404</v>
      </c>
      <c r="V87" t="s">
        <v>309</v>
      </c>
      <c r="X87" s="201">
        <f>X80*'land use change'!$T27</f>
        <v>0</v>
      </c>
      <c r="Y87" s="201">
        <f>Y80*'land use change'!$T27</f>
        <v>230124365.459869</v>
      </c>
      <c r="Z87" s="201">
        <f>Z80*'land use change'!$T27</f>
        <v>460248730.91973799</v>
      </c>
      <c r="AA87" s="201">
        <f>AA80*'land use change'!$T27</f>
        <v>575310913.64967251</v>
      </c>
    </row>
    <row r="88" spans="14:27">
      <c r="N88" t="s">
        <v>310</v>
      </c>
      <c r="P88" s="201">
        <f>P81*'land use change'!$T28</f>
        <v>0</v>
      </c>
      <c r="Q88" s="201">
        <f>Q81*'land use change'!$T28</f>
        <v>149535267.52780449</v>
      </c>
      <c r="R88" s="201">
        <f>R81*'land use change'!$T28</f>
        <v>299070535.05560899</v>
      </c>
      <c r="S88" s="201">
        <f>S81*'land use change'!$T28</f>
        <v>373838168.81951129</v>
      </c>
      <c r="V88" t="s">
        <v>310</v>
      </c>
      <c r="X88" s="201">
        <f>X81*'land use change'!$T28</f>
        <v>0</v>
      </c>
      <c r="Y88" s="201">
        <f>Y81*'land use change'!$T28</f>
        <v>0</v>
      </c>
      <c r="Z88" s="201">
        <f>Z81*'land use change'!$T28</f>
        <v>0</v>
      </c>
      <c r="AA88" s="201">
        <f>AA81*'land use change'!$T28</f>
        <v>0</v>
      </c>
    </row>
    <row r="89" spans="14:27">
      <c r="N89" s="221" t="s">
        <v>315</v>
      </c>
      <c r="P89" s="201">
        <f>P82*'land use change'!$T29</f>
        <v>0</v>
      </c>
      <c r="Q89" s="201">
        <f>Q82*'land use change'!$T29</f>
        <v>672930918.21338511</v>
      </c>
      <c r="R89" s="201">
        <f>R82*'land use change'!$T29</f>
        <v>1345861836.4267702</v>
      </c>
      <c r="S89" s="201">
        <f>S82*'land use change'!$T29</f>
        <v>1345861836.4267702</v>
      </c>
      <c r="V89" s="221" t="s">
        <v>315</v>
      </c>
      <c r="X89" s="201">
        <f>X82*'land use change'!$T29</f>
        <v>0</v>
      </c>
      <c r="Y89" s="201">
        <f>Y82*'land use change'!$T29</f>
        <v>0</v>
      </c>
      <c r="Z89" s="201">
        <f>Z82*'land use change'!$T29</f>
        <v>0</v>
      </c>
      <c r="AA89" s="201">
        <f>AA82*'land use change'!$T29</f>
        <v>0</v>
      </c>
    </row>
    <row r="90" spans="14:27">
      <c r="N90" s="230" t="s">
        <v>311</v>
      </c>
      <c r="O90" s="71"/>
      <c r="P90" s="202">
        <f>P83*'land use change'!$T30</f>
        <v>0</v>
      </c>
      <c r="Q90" s="202">
        <f>Q83*'land use change'!$T30</f>
        <v>0</v>
      </c>
      <c r="R90" s="202">
        <f>R83*'land use change'!$T30</f>
        <v>0</v>
      </c>
      <c r="S90" s="202">
        <f>S83*'land use change'!$T30</f>
        <v>0</v>
      </c>
      <c r="V90" s="230" t="s">
        <v>311</v>
      </c>
      <c r="W90" s="71"/>
      <c r="X90" s="202">
        <f>X83*'land use change'!$T30</f>
        <v>0</v>
      </c>
      <c r="Y90" s="202">
        <f>Y83*'land use change'!$T30</f>
        <v>0</v>
      </c>
      <c r="Z90" s="202">
        <f>Z83*'land use change'!$T30</f>
        <v>0</v>
      </c>
      <c r="AA90" s="202">
        <f>AA83*'land use change'!$T30</f>
        <v>0</v>
      </c>
    </row>
    <row r="91" spans="14:27">
      <c r="N91" s="357" t="s">
        <v>494</v>
      </c>
      <c r="O91" s="358"/>
      <c r="P91" s="359">
        <f>SUM(P87:P90)</f>
        <v>0</v>
      </c>
      <c r="Q91" s="359">
        <f>SUM(Q87:Q90)</f>
        <v>1023393151.1089309</v>
      </c>
      <c r="R91" s="359">
        <f t="shared" ref="R91:S91" si="22">SUM(R87:R90)</f>
        <v>2046786302.2178619</v>
      </c>
      <c r="S91" s="359">
        <f t="shared" si="22"/>
        <v>2322480901.3495054</v>
      </c>
      <c r="V91" s="357" t="s">
        <v>494</v>
      </c>
      <c r="W91" s="358"/>
      <c r="X91" s="359">
        <f>SUM(X87:X90)</f>
        <v>0</v>
      </c>
      <c r="Y91" s="359">
        <f>SUM(Y87:Y90)</f>
        <v>230124365.459869</v>
      </c>
      <c r="Z91" s="359">
        <f t="shared" ref="Z91:AA91" si="23">SUM(Z87:Z90)</f>
        <v>460248730.91973799</v>
      </c>
      <c r="AA91" s="359">
        <f t="shared" si="23"/>
        <v>575310913.64967251</v>
      </c>
    </row>
    <row r="93" spans="14:27">
      <c r="N93" t="s">
        <v>493</v>
      </c>
      <c r="P93" s="201">
        <f>P91*'Assumptions - financial'!$H$62</f>
        <v>0</v>
      </c>
      <c r="Q93" s="201">
        <f>Q91*'Assumptions - financial'!$H$62</f>
        <v>1215025280.5518711</v>
      </c>
      <c r="R93" s="201">
        <f>R91*'Assumptions - financial'!$H$62</f>
        <v>2430050561.1037421</v>
      </c>
      <c r="S93" s="201">
        <f>S91*'Assumptions - financial'!$H$62</f>
        <v>2757369448.5651121</v>
      </c>
      <c r="V93" t="s">
        <v>493</v>
      </c>
      <c r="X93" s="201">
        <f>X91*'Assumptions - financial'!$H$62</f>
        <v>0</v>
      </c>
      <c r="Y93" s="201">
        <f>Y91*'Assumptions - financial'!$H$62</f>
        <v>273215549.07976615</v>
      </c>
      <c r="Z93" s="201">
        <f>Z91*'Assumptions - financial'!$H$62</f>
        <v>546431098.15953231</v>
      </c>
      <c r="AA93" s="201">
        <f>AA91*'Assumptions - financial'!$H$62</f>
        <v>683038872.69941545</v>
      </c>
    </row>
    <row r="107" spans="2:4">
      <c r="B107" s="71" t="s">
        <v>522</v>
      </c>
      <c r="C107" s="71"/>
      <c r="D107" s="71"/>
    </row>
    <row r="109" spans="2:4">
      <c r="B109" s="201"/>
    </row>
    <row r="110" spans="2:4">
      <c r="B110" s="201"/>
    </row>
    <row r="111" spans="2:4">
      <c r="B111" s="202"/>
      <c r="C111" s="71"/>
      <c r="D111" s="71"/>
    </row>
    <row r="112" spans="2:4">
      <c r="B112" s="201"/>
    </row>
    <row r="113" spans="2:11" ht="15" thickBot="1">
      <c r="B113" s="229">
        <v>266</v>
      </c>
      <c r="C113" s="225" t="s">
        <v>295</v>
      </c>
      <c r="D113" s="226"/>
      <c r="J113" s="229">
        <f>B113*('Assumptions - financial'!$H$62/'Assumptions - financial'!$H$64)</f>
        <v>289.44713602851817</v>
      </c>
      <c r="K113" s="227" t="s">
        <v>295</v>
      </c>
    </row>
    <row r="114" spans="2:11" ht="15" thickTop="1"/>
  </sheetData>
  <pageMargins left="0.7" right="0.7" top="0.75" bottom="0.75" header="0.3" footer="0.3"/>
  <pageSetup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88F3-72B9-4CBF-AEAC-5880C404AF14}">
  <sheetPr codeName="Sheet18">
    <tabColor theme="8" tint="0.39997558519241921"/>
  </sheetPr>
  <dimension ref="A1:AQ116"/>
  <sheetViews>
    <sheetView showOutlineSymbols="0" showWhiteSpace="0" workbookViewId="0"/>
  </sheetViews>
  <sheetFormatPr defaultRowHeight="14.5"/>
  <cols>
    <col min="2" max="2" width="23.26953125" customWidth="1"/>
    <col min="3" max="3" width="22.26953125" customWidth="1"/>
    <col min="4" max="4" width="10.81640625" bestFit="1" customWidth="1"/>
    <col min="5" max="5" width="13" customWidth="1"/>
    <col min="6" max="8" width="10.7265625" bestFit="1" customWidth="1"/>
    <col min="10" max="10" width="32.81640625" customWidth="1"/>
    <col min="14" max="14" width="39.1796875" customWidth="1"/>
    <col min="19" max="19" width="28.1796875" customWidth="1"/>
    <col min="20" max="20" width="13.54296875" customWidth="1"/>
    <col min="23" max="23" width="9.81640625" customWidth="1"/>
    <col min="24" max="24" width="11.453125" customWidth="1"/>
    <col min="29" max="29" width="17.1796875" customWidth="1"/>
  </cols>
  <sheetData>
    <row r="1" spans="1:30" ht="23.5">
      <c r="A1" s="154" t="s">
        <v>458</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row>
    <row r="3" spans="1:30">
      <c r="C3" t="s">
        <v>181</v>
      </c>
      <c r="E3" t="s">
        <v>172</v>
      </c>
      <c r="G3" t="s">
        <v>490</v>
      </c>
      <c r="P3" s="67" t="s">
        <v>449</v>
      </c>
      <c r="Q3" s="67"/>
      <c r="R3" s="67"/>
      <c r="S3" s="67"/>
      <c r="T3" s="67"/>
      <c r="U3" s="67"/>
      <c r="V3" s="67"/>
      <c r="W3" s="67"/>
    </row>
    <row r="4" spans="1:30">
      <c r="B4" t="s">
        <v>446</v>
      </c>
      <c r="C4">
        <v>2019</v>
      </c>
      <c r="D4">
        <v>2040</v>
      </c>
      <c r="E4">
        <v>2019</v>
      </c>
      <c r="F4">
        <v>2040</v>
      </c>
    </row>
    <row r="5" spans="1:30">
      <c r="B5">
        <v>2015</v>
      </c>
      <c r="C5" s="201">
        <v>642</v>
      </c>
      <c r="D5" s="201">
        <v>8314</v>
      </c>
      <c r="E5" s="201">
        <v>0</v>
      </c>
      <c r="F5" s="201">
        <v>3420</v>
      </c>
      <c r="G5" s="201">
        <v>1543595</v>
      </c>
    </row>
    <row r="6" spans="1:30">
      <c r="B6">
        <v>2056</v>
      </c>
      <c r="C6" s="201">
        <v>1715</v>
      </c>
      <c r="D6" s="201">
        <v>1715</v>
      </c>
      <c r="E6" s="201">
        <v>0</v>
      </c>
      <c r="F6" s="201">
        <v>0</v>
      </c>
      <c r="G6" s="201">
        <v>202454</v>
      </c>
    </row>
    <row r="7" spans="1:30">
      <c r="B7">
        <v>2069</v>
      </c>
      <c r="C7" s="201">
        <v>642</v>
      </c>
      <c r="D7" s="201">
        <v>3357</v>
      </c>
      <c r="E7" s="201">
        <v>0</v>
      </c>
      <c r="F7" s="201">
        <v>0</v>
      </c>
      <c r="G7" s="201">
        <v>623046</v>
      </c>
    </row>
    <row r="8" spans="1:30">
      <c r="B8">
        <v>2070</v>
      </c>
      <c r="C8" s="201">
        <v>642</v>
      </c>
      <c r="D8" s="201">
        <v>8329</v>
      </c>
      <c r="E8" s="201">
        <v>0</v>
      </c>
      <c r="F8" s="201">
        <v>0</v>
      </c>
      <c r="G8" s="201">
        <v>1549600</v>
      </c>
    </row>
    <row r="9" spans="1:30">
      <c r="C9" s="201"/>
      <c r="D9" s="201"/>
      <c r="E9" s="201"/>
      <c r="F9" s="201"/>
    </row>
    <row r="10" spans="1:30">
      <c r="B10" s="336" t="s">
        <v>322</v>
      </c>
      <c r="C10" s="337">
        <f>SUM(C5:C8)</f>
        <v>3641</v>
      </c>
      <c r="D10" s="338">
        <f>SUM(D5:D8)</f>
        <v>21715</v>
      </c>
      <c r="E10" s="337">
        <f t="shared" ref="E10:G10" si="0">SUM(E5:E8)</f>
        <v>0</v>
      </c>
      <c r="F10" s="338">
        <f t="shared" si="0"/>
        <v>3420</v>
      </c>
      <c r="G10" s="338">
        <f t="shared" si="0"/>
        <v>3918695</v>
      </c>
      <c r="H10" t="s">
        <v>298</v>
      </c>
    </row>
    <row r="11" spans="1:30">
      <c r="G11" s="201">
        <f>G10/10000</f>
        <v>391.86950000000002</v>
      </c>
      <c r="H11" t="s">
        <v>491</v>
      </c>
    </row>
    <row r="26" spans="2:43">
      <c r="B26" s="71" t="s">
        <v>320</v>
      </c>
      <c r="C26" s="71"/>
      <c r="D26" s="230">
        <v>2020</v>
      </c>
      <c r="E26" s="230">
        <v>2030</v>
      </c>
      <c r="F26" s="230">
        <v>2040</v>
      </c>
      <c r="G26" s="230">
        <v>2050</v>
      </c>
      <c r="J26" s="71" t="s">
        <v>488</v>
      </c>
      <c r="K26" s="71"/>
      <c r="L26" s="230">
        <v>2020</v>
      </c>
      <c r="M26" s="230">
        <v>2030</v>
      </c>
      <c r="N26" s="230">
        <v>2040</v>
      </c>
      <c r="O26" s="230">
        <v>2050</v>
      </c>
      <c r="S26" s="71"/>
      <c r="T26" s="71" t="s">
        <v>451</v>
      </c>
      <c r="U26" s="71" t="s">
        <v>450</v>
      </c>
      <c r="V26" s="71" t="s">
        <v>452</v>
      </c>
      <c r="W26" s="71" t="s">
        <v>546</v>
      </c>
      <c r="X26" s="71" t="s">
        <v>489</v>
      </c>
      <c r="Y26" t="s">
        <v>298</v>
      </c>
      <c r="AC26" t="s">
        <v>547</v>
      </c>
      <c r="AJ26" s="67" t="s">
        <v>551</v>
      </c>
      <c r="AK26" s="67"/>
      <c r="AL26" s="67"/>
      <c r="AM26" s="67"/>
      <c r="AN26" s="67"/>
      <c r="AO26" s="67"/>
      <c r="AP26" s="67"/>
      <c r="AQ26" s="67"/>
    </row>
    <row r="27" spans="2:43">
      <c r="B27" t="s">
        <v>309</v>
      </c>
      <c r="C27" s="201"/>
      <c r="D27" s="201">
        <f>'land value - comparative'!P73</f>
        <v>0</v>
      </c>
      <c r="E27" s="201">
        <f>'land value - comparative'!Q73</f>
        <v>35.268255000000003</v>
      </c>
      <c r="F27" s="201">
        <f>'land value - comparative'!R73</f>
        <v>70.536510000000007</v>
      </c>
      <c r="G27" s="201">
        <f>'land value - comparative'!S73</f>
        <v>105.80476500000002</v>
      </c>
      <c r="J27" t="s">
        <v>309</v>
      </c>
      <c r="L27">
        <f>$X$27</f>
        <v>50</v>
      </c>
      <c r="M27">
        <f t="shared" ref="M27:O27" si="1">$X$27</f>
        <v>50</v>
      </c>
      <c r="N27">
        <f t="shared" si="1"/>
        <v>50</v>
      </c>
      <c r="O27">
        <f t="shared" si="1"/>
        <v>50</v>
      </c>
      <c r="P27" t="s">
        <v>455</v>
      </c>
      <c r="S27" s="221" t="s">
        <v>309</v>
      </c>
      <c r="T27" s="210">
        <v>0.5</v>
      </c>
      <c r="U27" s="210"/>
      <c r="V27" s="210"/>
      <c r="W27" s="210">
        <v>100</v>
      </c>
      <c r="X27" s="221">
        <f>T27*W27</f>
        <v>50</v>
      </c>
      <c r="Y27" t="s">
        <v>455</v>
      </c>
      <c r="AJ27" s="67" t="s">
        <v>552</v>
      </c>
      <c r="AK27" s="67"/>
      <c r="AL27" s="67"/>
      <c r="AM27" s="67"/>
      <c r="AN27" s="67"/>
      <c r="AO27" s="67"/>
      <c r="AP27" s="67"/>
      <c r="AQ27" s="67"/>
    </row>
    <row r="28" spans="2:43">
      <c r="B28" t="s">
        <v>310</v>
      </c>
      <c r="C28" s="201"/>
      <c r="D28" s="201">
        <f>'land value - comparative'!P74</f>
        <v>0</v>
      </c>
      <c r="E28" s="201">
        <f>'land value - comparative'!Q74</f>
        <v>15.67478</v>
      </c>
      <c r="F28" s="201">
        <f>'land value - comparative'!R74</f>
        <v>31.34956</v>
      </c>
      <c r="G28" s="201">
        <f>'land value - comparative'!S74</f>
        <v>39.186950000000003</v>
      </c>
      <c r="J28" t="s">
        <v>310</v>
      </c>
      <c r="L28" s="201">
        <f>$X28</f>
        <v>7200</v>
      </c>
      <c r="M28" s="201">
        <f t="shared" ref="M28:O28" si="2">$X28</f>
        <v>7200</v>
      </c>
      <c r="N28" s="201">
        <f t="shared" si="2"/>
        <v>7200</v>
      </c>
      <c r="O28" s="201">
        <f t="shared" si="2"/>
        <v>7200</v>
      </c>
      <c r="P28" t="s">
        <v>456</v>
      </c>
      <c r="S28" t="s">
        <v>310</v>
      </c>
      <c r="T28" s="210">
        <v>0.3</v>
      </c>
      <c r="U28" s="210">
        <v>0.8</v>
      </c>
      <c r="V28" s="210">
        <v>3</v>
      </c>
      <c r="W28" s="210"/>
      <c r="X28" s="201">
        <f>T28*U28*V28*10000</f>
        <v>7200</v>
      </c>
      <c r="Y28" t="s">
        <v>456</v>
      </c>
      <c r="AC28" t="s">
        <v>548</v>
      </c>
      <c r="AD28" s="201">
        <v>35</v>
      </c>
    </row>
    <row r="29" spans="2:43">
      <c r="B29" s="221" t="s">
        <v>315</v>
      </c>
      <c r="C29" s="201"/>
      <c r="D29" s="201">
        <f>'land value - comparative'!P75</f>
        <v>0</v>
      </c>
      <c r="E29" s="201">
        <f>'land value - comparative'!Q75</f>
        <v>97.967375000000004</v>
      </c>
      <c r="F29" s="201">
        <f>'land value - comparative'!R75</f>
        <v>195.93475000000001</v>
      </c>
      <c r="G29" s="201">
        <f>'land value - comparative'!S75</f>
        <v>195.93475000000001</v>
      </c>
      <c r="J29" s="221" t="s">
        <v>315</v>
      </c>
      <c r="L29" s="201">
        <f>$X29</f>
        <v>2000</v>
      </c>
      <c r="M29" s="201">
        <f t="shared" ref="M29:O31" si="3">$X29</f>
        <v>2000</v>
      </c>
      <c r="N29" s="201">
        <f t="shared" si="3"/>
        <v>2000</v>
      </c>
      <c r="O29" s="201">
        <f>$X29</f>
        <v>2000</v>
      </c>
      <c r="P29" t="s">
        <v>456</v>
      </c>
      <c r="S29" t="s">
        <v>315</v>
      </c>
      <c r="T29" s="210">
        <v>0.4</v>
      </c>
      <c r="U29" s="210">
        <v>0.5</v>
      </c>
      <c r="V29" s="210">
        <v>1</v>
      </c>
      <c r="W29" s="210"/>
      <c r="X29" s="201">
        <f>T29*U29*V29*10000</f>
        <v>2000</v>
      </c>
      <c r="Y29" t="s">
        <v>456</v>
      </c>
      <c r="AC29" t="s">
        <v>549</v>
      </c>
      <c r="AD29" s="201">
        <v>50000</v>
      </c>
    </row>
    <row r="30" spans="2:43">
      <c r="B30" s="236" t="s">
        <v>500</v>
      </c>
      <c r="C30" s="201"/>
      <c r="D30" s="201">
        <f>'land value - comparative'!P76</f>
        <v>0</v>
      </c>
      <c r="E30" s="201">
        <f>'land value - comparative'!Q76</f>
        <v>7.8373900000000001</v>
      </c>
      <c r="F30" s="201">
        <f>'land value - comparative'!R76</f>
        <v>15.67478</v>
      </c>
      <c r="G30" s="201">
        <f>'land value - comparative'!S76</f>
        <v>50.943035000000002</v>
      </c>
      <c r="J30" s="236" t="s">
        <v>500</v>
      </c>
      <c r="L30" s="201">
        <f>$X30</f>
        <v>1000</v>
      </c>
      <c r="M30" s="201">
        <f t="shared" si="3"/>
        <v>1000</v>
      </c>
      <c r="N30" s="201">
        <f t="shared" si="3"/>
        <v>1000</v>
      </c>
      <c r="O30" s="201">
        <f t="shared" si="3"/>
        <v>1000</v>
      </c>
      <c r="P30" t="s">
        <v>456</v>
      </c>
      <c r="S30" t="s">
        <v>500</v>
      </c>
      <c r="T30" s="210">
        <v>0.4</v>
      </c>
      <c r="U30" s="210">
        <v>0.25</v>
      </c>
      <c r="V30" s="210">
        <v>1</v>
      </c>
      <c r="W30" s="210"/>
      <c r="X30" s="201">
        <f>T30*U30*V30*10000</f>
        <v>1000</v>
      </c>
      <c r="Y30" t="s">
        <v>456</v>
      </c>
      <c r="AD30" s="201"/>
    </row>
    <row r="31" spans="2:43">
      <c r="B31" s="236" t="s">
        <v>311</v>
      </c>
      <c r="C31" s="201"/>
      <c r="D31" s="201">
        <f>'land value - comparative'!P77</f>
        <v>391.86950000000002</v>
      </c>
      <c r="E31" s="201">
        <f>'land value - comparative'!Q77</f>
        <v>235.1217</v>
      </c>
      <c r="F31" s="201">
        <f>'land value - comparative'!R77</f>
        <v>78.373899999999992</v>
      </c>
      <c r="G31" s="201">
        <f>'land value - comparative'!S77</f>
        <v>0</v>
      </c>
      <c r="J31" s="236" t="s">
        <v>505</v>
      </c>
      <c r="L31" s="201">
        <f>$X31</f>
        <v>2000</v>
      </c>
      <c r="M31" s="201">
        <f t="shared" si="3"/>
        <v>2000</v>
      </c>
      <c r="N31" s="201">
        <f t="shared" si="3"/>
        <v>2000</v>
      </c>
      <c r="O31" s="201">
        <f t="shared" si="3"/>
        <v>2000</v>
      </c>
      <c r="P31" t="s">
        <v>456</v>
      </c>
      <c r="S31" t="s">
        <v>505</v>
      </c>
      <c r="T31" s="210">
        <v>0.2</v>
      </c>
      <c r="U31" s="210">
        <v>1</v>
      </c>
      <c r="V31" s="210">
        <v>1</v>
      </c>
      <c r="W31" s="210"/>
      <c r="X31" s="201">
        <f>T31*U31*V31*10000</f>
        <v>2000</v>
      </c>
      <c r="Y31" t="s">
        <v>456</v>
      </c>
      <c r="AD31" s="255">
        <f>AD29/AD28</f>
        <v>1428.5714285714287</v>
      </c>
      <c r="AE31" t="s">
        <v>550</v>
      </c>
    </row>
    <row r="32" spans="2:43">
      <c r="S32" t="s">
        <v>523</v>
      </c>
      <c r="T32" s="210">
        <v>0.7</v>
      </c>
      <c r="U32" s="210"/>
      <c r="V32" s="210"/>
      <c r="W32" s="210">
        <v>5</v>
      </c>
      <c r="X32" s="221">
        <f>T32*W32</f>
        <v>3.5</v>
      </c>
      <c r="Y32" t="s">
        <v>455</v>
      </c>
    </row>
    <row r="33" spans="2:33">
      <c r="B33" s="267" t="s">
        <v>636</v>
      </c>
    </row>
    <row r="34" spans="2:33">
      <c r="B34" s="71" t="s">
        <v>459</v>
      </c>
      <c r="C34" s="71"/>
      <c r="D34" s="230">
        <v>2020</v>
      </c>
      <c r="E34" s="230">
        <v>2030</v>
      </c>
      <c r="F34" s="230">
        <v>2040</v>
      </c>
      <c r="G34" s="230">
        <v>2050</v>
      </c>
      <c r="S34" s="361" t="s">
        <v>535</v>
      </c>
    </row>
    <row r="35" spans="2:33">
      <c r="B35" t="s">
        <v>309</v>
      </c>
      <c r="D35" s="201">
        <f>D27*L27</f>
        <v>0</v>
      </c>
      <c r="E35" s="201">
        <f>E27*M27</f>
        <v>1763.4127500000002</v>
      </c>
      <c r="F35" s="255">
        <f>F27*N27</f>
        <v>3526.8255000000004</v>
      </c>
      <c r="G35" s="201">
        <f>G27*O27</f>
        <v>5290.2382500000012</v>
      </c>
      <c r="H35" t="s">
        <v>453</v>
      </c>
      <c r="S35" s="71"/>
      <c r="T35" s="71"/>
      <c r="U35" s="230">
        <v>2020</v>
      </c>
      <c r="V35" s="230">
        <v>2030</v>
      </c>
      <c r="W35" s="230">
        <v>2040</v>
      </c>
      <c r="X35" s="230">
        <v>2050</v>
      </c>
      <c r="AD35">
        <f>U35</f>
        <v>2020</v>
      </c>
      <c r="AE35">
        <f t="shared" ref="AE35:AG35" si="4">V35</f>
        <v>2030</v>
      </c>
      <c r="AF35">
        <f t="shared" si="4"/>
        <v>2040</v>
      </c>
      <c r="AG35">
        <f t="shared" si="4"/>
        <v>2050</v>
      </c>
    </row>
    <row r="36" spans="2:33">
      <c r="B36" t="s">
        <v>310</v>
      </c>
      <c r="D36" s="201">
        <f>D28*L$28</f>
        <v>0</v>
      </c>
      <c r="E36" s="201">
        <f>E28*M$28</f>
        <v>112858.416</v>
      </c>
      <c r="F36" s="201">
        <f>F28*N$28</f>
        <v>225716.83199999999</v>
      </c>
      <c r="G36" s="201">
        <f>G28*O$28</f>
        <v>282146.04000000004</v>
      </c>
      <c r="H36" t="s">
        <v>298</v>
      </c>
      <c r="S36" t="s">
        <v>506</v>
      </c>
      <c r="U36" s="201">
        <f>'land value - comparative'!P20</f>
        <v>15.933061763011068</v>
      </c>
      <c r="V36" s="201">
        <f>'land value - comparative'!Q20</f>
        <v>21.61343235170083</v>
      </c>
      <c r="W36" s="231">
        <f>'land value - comparative'!R21</f>
        <v>205.40814077486681</v>
      </c>
      <c r="X36" s="201">
        <f>'land value - comparative'!S22</f>
        <v>397.52399802151729</v>
      </c>
      <c r="AC36" t="s">
        <v>1494</v>
      </c>
      <c r="AD36" s="201">
        <f>U36*10000</f>
        <v>159330.61763011068</v>
      </c>
      <c r="AE36" s="201">
        <f t="shared" ref="AE36:AG36" si="5">V36*10000</f>
        <v>216134.32351700831</v>
      </c>
      <c r="AF36" s="201">
        <f t="shared" si="5"/>
        <v>2054081.407748668</v>
      </c>
      <c r="AG36" s="201">
        <f t="shared" si="5"/>
        <v>3975239.9802151727</v>
      </c>
    </row>
    <row r="37" spans="2:33">
      <c r="B37" s="221" t="s">
        <v>315</v>
      </c>
      <c r="D37" s="201">
        <f t="shared" ref="D37:G38" si="6">D29*L29</f>
        <v>0</v>
      </c>
      <c r="E37" s="201">
        <f>E29*M29</f>
        <v>195934.75</v>
      </c>
      <c r="F37" s="201">
        <f t="shared" si="6"/>
        <v>391869.5</v>
      </c>
      <c r="G37" s="201">
        <f>G29*O29</f>
        <v>391869.5</v>
      </c>
      <c r="H37" t="s">
        <v>298</v>
      </c>
      <c r="S37" t="s">
        <v>561</v>
      </c>
      <c r="U37" s="201">
        <f>'terminal operations'!D20</f>
        <v>38022.079207185503</v>
      </c>
      <c r="V37" s="201">
        <f>'terminal operations'!D21</f>
        <v>57696.874498184421</v>
      </c>
      <c r="W37" s="201">
        <f>'terminal operations'!D22</f>
        <v>647035.64344083052</v>
      </c>
      <c r="X37" s="201">
        <f>'terminal operations'!D23</f>
        <v>1088870.0815371994</v>
      </c>
      <c r="Y37" t="s">
        <v>298</v>
      </c>
      <c r="AC37" t="s">
        <v>755</v>
      </c>
      <c r="AD37" s="201">
        <f t="shared" ref="AD37" si="7">U37</f>
        <v>38022.079207185503</v>
      </c>
      <c r="AE37" s="201">
        <f t="shared" ref="AE37" si="8">V37</f>
        <v>57696.874498184421</v>
      </c>
      <c r="AF37" s="201">
        <f t="shared" ref="AF37" si="9">W37</f>
        <v>647035.64344083052</v>
      </c>
      <c r="AG37" s="201">
        <f t="shared" ref="AG37" si="10">X37</f>
        <v>1088870.0815371994</v>
      </c>
    </row>
    <row r="38" spans="2:33">
      <c r="B38" s="236" t="s">
        <v>500</v>
      </c>
      <c r="D38" s="201">
        <f t="shared" si="6"/>
        <v>0</v>
      </c>
      <c r="E38" s="201">
        <f t="shared" si="6"/>
        <v>7837.39</v>
      </c>
      <c r="F38" s="201">
        <f t="shared" si="6"/>
        <v>15674.78</v>
      </c>
      <c r="G38" s="201">
        <f t="shared" si="6"/>
        <v>50943.035000000003</v>
      </c>
      <c r="H38" t="s">
        <v>298</v>
      </c>
      <c r="S38" s="221" t="s">
        <v>181</v>
      </c>
      <c r="U38" s="201">
        <f>'terminal operations'!K13</f>
        <v>98.434938391935802</v>
      </c>
      <c r="V38" s="201">
        <f>'terminal operations'!K14</f>
        <v>149.37079731196633</v>
      </c>
      <c r="W38" s="201">
        <f>'terminal operations'!K15</f>
        <v>1675.1033880190389</v>
      </c>
      <c r="X38" s="255">
        <f>'terminal operations'!K16</f>
        <v>2818.963655535194</v>
      </c>
      <c r="Y38" t="s">
        <v>575</v>
      </c>
    </row>
    <row r="39" spans="2:33">
      <c r="N39" s="356"/>
      <c r="S39" s="236"/>
      <c r="U39" s="201"/>
      <c r="V39" s="201"/>
      <c r="W39" s="201"/>
      <c r="X39" s="201"/>
    </row>
    <row r="40" spans="2:33">
      <c r="B40" s="71" t="s">
        <v>181</v>
      </c>
      <c r="C40" s="71"/>
      <c r="D40" s="230">
        <v>2020</v>
      </c>
      <c r="E40" s="230">
        <v>2030</v>
      </c>
      <c r="F40" s="230">
        <v>2040</v>
      </c>
      <c r="G40" s="230">
        <v>2050</v>
      </c>
      <c r="J40" t="s">
        <v>454</v>
      </c>
      <c r="N40" s="355"/>
      <c r="S40" s="236"/>
    </row>
    <row r="41" spans="2:33">
      <c r="B41" s="236" t="s">
        <v>309</v>
      </c>
      <c r="D41" s="201">
        <f t="shared" ref="D41:G44" si="11">D35*$K41</f>
        <v>0</v>
      </c>
      <c r="E41" s="201">
        <f t="shared" si="11"/>
        <v>881.70637500000009</v>
      </c>
      <c r="F41" s="201">
        <f t="shared" si="11"/>
        <v>1763.4127500000002</v>
      </c>
      <c r="G41" s="201">
        <f t="shared" si="11"/>
        <v>2645.1191250000006</v>
      </c>
      <c r="H41" t="s">
        <v>457</v>
      </c>
      <c r="J41" t="s">
        <v>309</v>
      </c>
      <c r="K41" s="210">
        <v>0.5</v>
      </c>
      <c r="L41" t="s">
        <v>499</v>
      </c>
      <c r="M41">
        <f>1/K41</f>
        <v>2</v>
      </c>
      <c r="N41" t="s">
        <v>563</v>
      </c>
      <c r="S41" s="361" t="s">
        <v>524</v>
      </c>
    </row>
    <row r="42" spans="2:33">
      <c r="B42" t="s">
        <v>310</v>
      </c>
      <c r="D42" s="201">
        <f t="shared" si="11"/>
        <v>0</v>
      </c>
      <c r="E42" s="201">
        <f t="shared" si="11"/>
        <v>5642.9207999999999</v>
      </c>
      <c r="F42" s="201">
        <f t="shared" si="11"/>
        <v>11285.8416</v>
      </c>
      <c r="G42" s="201">
        <f t="shared" si="11"/>
        <v>14107.302000000003</v>
      </c>
      <c r="H42" t="s">
        <v>457</v>
      </c>
      <c r="J42" t="s">
        <v>310</v>
      </c>
      <c r="K42" s="210">
        <v>0.05</v>
      </c>
      <c r="L42" t="s">
        <v>498</v>
      </c>
      <c r="M42">
        <f t="shared" ref="M42:M46" si="12">1/K42</f>
        <v>20</v>
      </c>
      <c r="N42" t="s">
        <v>564</v>
      </c>
      <c r="S42" s="71"/>
      <c r="T42" s="71"/>
      <c r="U42" s="230">
        <v>2020</v>
      </c>
      <c r="V42" s="230">
        <v>2030</v>
      </c>
      <c r="W42" s="230">
        <v>2040</v>
      </c>
      <c r="X42" s="230">
        <v>2050</v>
      </c>
    </row>
    <row r="43" spans="2:33">
      <c r="B43" t="s">
        <v>315</v>
      </c>
      <c r="D43" s="201">
        <f t="shared" si="11"/>
        <v>0</v>
      </c>
      <c r="E43" s="201">
        <f t="shared" si="11"/>
        <v>3918.6950000000002</v>
      </c>
      <c r="F43" s="201">
        <f t="shared" si="11"/>
        <v>7837.39</v>
      </c>
      <c r="G43" s="201">
        <f t="shared" si="11"/>
        <v>7837.39</v>
      </c>
      <c r="H43" t="s">
        <v>457</v>
      </c>
      <c r="J43" t="s">
        <v>315</v>
      </c>
      <c r="K43" s="210">
        <v>0.02</v>
      </c>
      <c r="L43" t="s">
        <v>498</v>
      </c>
      <c r="M43">
        <f t="shared" si="12"/>
        <v>50</v>
      </c>
      <c r="N43" t="s">
        <v>564</v>
      </c>
      <c r="S43" t="s">
        <v>506</v>
      </c>
      <c r="U43" s="201">
        <f>'land value - comparative'!X73</f>
        <v>0</v>
      </c>
      <c r="V43" s="201">
        <f>'land value - comparative'!Y73</f>
        <v>159.00959920860691</v>
      </c>
      <c r="W43" s="201">
        <f>'land value - comparative'!Z73</f>
        <v>318.01919841721383</v>
      </c>
      <c r="X43" s="201">
        <f>'land value - comparative'!AA73</f>
        <v>397.52399802151729</v>
      </c>
      <c r="Y43" t="s">
        <v>525</v>
      </c>
    </row>
    <row r="44" spans="2:33">
      <c r="B44" t="s">
        <v>500</v>
      </c>
      <c r="D44" s="201">
        <f t="shared" si="11"/>
        <v>0</v>
      </c>
      <c r="E44" s="201">
        <f t="shared" si="11"/>
        <v>391.86950000000002</v>
      </c>
      <c r="F44" s="201">
        <f t="shared" si="11"/>
        <v>783.73900000000003</v>
      </c>
      <c r="G44" s="201">
        <f t="shared" si="11"/>
        <v>2547.1517500000004</v>
      </c>
      <c r="H44" t="s">
        <v>457</v>
      </c>
      <c r="J44" t="s">
        <v>500</v>
      </c>
      <c r="K44" s="210">
        <v>0.05</v>
      </c>
      <c r="L44" t="s">
        <v>498</v>
      </c>
      <c r="M44">
        <f t="shared" si="12"/>
        <v>20</v>
      </c>
      <c r="N44" t="s">
        <v>564</v>
      </c>
      <c r="S44" t="s">
        <v>459</v>
      </c>
      <c r="U44" s="201">
        <f>U43*$X$32</f>
        <v>0</v>
      </c>
      <c r="V44" s="201">
        <f t="shared" ref="V44:X44" si="13">V43*$X$32</f>
        <v>556.5335972301242</v>
      </c>
      <c r="W44" s="201">
        <f t="shared" si="13"/>
        <v>1113.0671944602484</v>
      </c>
      <c r="X44" s="201">
        <f t="shared" si="13"/>
        <v>1391.3339930753104</v>
      </c>
      <c r="Y44" t="s">
        <v>453</v>
      </c>
    </row>
    <row r="45" spans="2:33">
      <c r="B45" t="s">
        <v>322</v>
      </c>
      <c r="D45" s="201">
        <f>SUM(D41:D44)</f>
        <v>0</v>
      </c>
      <c r="E45" s="201">
        <f>SUM(E41:E44)</f>
        <v>10835.191675</v>
      </c>
      <c r="F45" s="255">
        <f>SUM(F41:F44)</f>
        <v>21670.38335</v>
      </c>
      <c r="G45" s="201">
        <f>SUM(G41:G44)</f>
        <v>27136.962875000005</v>
      </c>
      <c r="H45" t="s">
        <v>457</v>
      </c>
      <c r="J45" t="s">
        <v>560</v>
      </c>
      <c r="K45" s="210">
        <v>2.5000000000000001E-3</v>
      </c>
      <c r="L45" t="s">
        <v>498</v>
      </c>
      <c r="M45">
        <f t="shared" si="12"/>
        <v>400</v>
      </c>
      <c r="N45" t="s">
        <v>564</v>
      </c>
      <c r="S45" s="221" t="s">
        <v>181</v>
      </c>
      <c r="U45" s="201">
        <f>U44*$K$47</f>
        <v>0</v>
      </c>
      <c r="V45" s="201">
        <f t="shared" ref="V45:W45" si="14">V44*$K$47</f>
        <v>834.80039584518636</v>
      </c>
      <c r="W45" s="201">
        <f t="shared" si="14"/>
        <v>1669.6007916903727</v>
      </c>
      <c r="X45" s="201">
        <f>X44*$K$47</f>
        <v>2087.0009896129659</v>
      </c>
      <c r="Y45" t="s">
        <v>457</v>
      </c>
    </row>
    <row r="46" spans="2:33">
      <c r="J46" t="s">
        <v>562</v>
      </c>
      <c r="K46" s="210">
        <v>2.0000000000000001E-4</v>
      </c>
      <c r="L46" t="s">
        <v>498</v>
      </c>
      <c r="M46" s="201">
        <f t="shared" si="12"/>
        <v>5000</v>
      </c>
      <c r="N46" t="s">
        <v>564</v>
      </c>
    </row>
    <row r="47" spans="2:33">
      <c r="J47" t="s">
        <v>523</v>
      </c>
      <c r="K47" s="210">
        <v>1.5</v>
      </c>
      <c r="L47" t="s">
        <v>499</v>
      </c>
      <c r="M47" s="373">
        <f t="shared" ref="M47" si="15">1/K47</f>
        <v>0.66666666666666663</v>
      </c>
      <c r="N47" t="s">
        <v>563</v>
      </c>
    </row>
    <row r="50" spans="1:23" s="71" customFormat="1" ht="23.5">
      <c r="A50" s="154" t="s">
        <v>600</v>
      </c>
    </row>
    <row r="55" spans="1:23">
      <c r="B55" s="267" t="s">
        <v>598</v>
      </c>
    </row>
    <row r="57" spans="1:23">
      <c r="D57">
        <v>2020</v>
      </c>
      <c r="E57">
        <v>2030</v>
      </c>
      <c r="F57">
        <v>2040</v>
      </c>
      <c r="G57">
        <v>2050</v>
      </c>
      <c r="P57" s="67" t="s">
        <v>503</v>
      </c>
      <c r="Q57" s="67"/>
      <c r="R57" s="67"/>
      <c r="S57" s="67"/>
      <c r="T57" s="67"/>
      <c r="U57" s="67"/>
      <c r="V57" s="67"/>
      <c r="W57" s="67"/>
    </row>
    <row r="58" spans="1:23">
      <c r="B58" t="s">
        <v>501</v>
      </c>
      <c r="D58" s="229">
        <v>0</v>
      </c>
      <c r="E58" s="229">
        <v>145151026</v>
      </c>
      <c r="F58" s="229">
        <v>145535405</v>
      </c>
      <c r="G58" s="229">
        <v>74911927</v>
      </c>
      <c r="H58" t="s">
        <v>502</v>
      </c>
    </row>
    <row r="59" spans="1:23">
      <c r="D59" s="201">
        <f>D58*'Assumptions - financial'!$H$58</f>
        <v>0</v>
      </c>
      <c r="E59" s="201">
        <f>E58*'Assumptions - financial'!$H$58</f>
        <v>214315277.82956651</v>
      </c>
      <c r="F59" s="201">
        <f>F58*'Assumptions - financial'!$H$58</f>
        <v>214882812.86150524</v>
      </c>
      <c r="G59" s="201">
        <f>G58*'Assumptions - financial'!$H$58</f>
        <v>110607350.77238245</v>
      </c>
      <c r="H59" s="201" t="s">
        <v>466</v>
      </c>
    </row>
    <row r="60" spans="1:23">
      <c r="D60" s="201"/>
      <c r="E60" s="201"/>
      <c r="F60" s="201"/>
      <c r="G60" s="201"/>
      <c r="H60" s="201"/>
    </row>
    <row r="61" spans="1:23">
      <c r="B61" s="267" t="s">
        <v>599</v>
      </c>
      <c r="D61" s="201"/>
      <c r="E61" s="201"/>
      <c r="F61" s="201"/>
      <c r="G61" s="201"/>
      <c r="H61" s="201"/>
    </row>
    <row r="62" spans="1:23">
      <c r="D62" s="201"/>
      <c r="E62" s="201"/>
      <c r="F62" s="201"/>
      <c r="G62" s="201"/>
      <c r="H62" s="201"/>
    </row>
    <row r="64" spans="1:23">
      <c r="B64" t="s">
        <v>504</v>
      </c>
    </row>
    <row r="66" spans="1:29">
      <c r="B66" t="s">
        <v>507</v>
      </c>
    </row>
    <row r="68" spans="1:29">
      <c r="B68" t="s">
        <v>508</v>
      </c>
      <c r="C68" s="201"/>
      <c r="D68" s="201">
        <f>X37</f>
        <v>1088870.0815371994</v>
      </c>
      <c r="E68" t="s">
        <v>298</v>
      </c>
    </row>
    <row r="70" spans="1:29">
      <c r="B70" t="s">
        <v>501</v>
      </c>
      <c r="D70" s="229">
        <v>125561425</v>
      </c>
      <c r="E70" t="s">
        <v>509</v>
      </c>
    </row>
    <row r="71" spans="1:29">
      <c r="D71" s="201">
        <f>D70*'Assumptions - financial'!H58</f>
        <v>185391260.57263473</v>
      </c>
      <c r="E71" t="s">
        <v>510</v>
      </c>
    </row>
    <row r="76" spans="1:29" s="71" customFormat="1" ht="23.5">
      <c r="A76" s="154" t="s">
        <v>601</v>
      </c>
    </row>
    <row r="78" spans="1:29">
      <c r="O78" s="602" t="s">
        <v>536</v>
      </c>
      <c r="P78" s="602"/>
      <c r="Q78" s="602"/>
      <c r="R78" s="602"/>
      <c r="S78" s="602"/>
      <c r="T78" s="602"/>
      <c r="U78" s="602"/>
      <c r="V78" s="602"/>
      <c r="W78" s="602"/>
      <c r="AC78" t="s">
        <v>333</v>
      </c>
    </row>
    <row r="79" spans="1:29">
      <c r="AC79" t="s">
        <v>576</v>
      </c>
    </row>
    <row r="80" spans="1:29">
      <c r="B80" s="267" t="s">
        <v>528</v>
      </c>
      <c r="D80" t="s">
        <v>514</v>
      </c>
      <c r="H80" t="s">
        <v>518</v>
      </c>
      <c r="O80" t="s">
        <v>534</v>
      </c>
      <c r="T80" t="s">
        <v>537</v>
      </c>
      <c r="AC80" t="s">
        <v>577</v>
      </c>
    </row>
    <row r="81" spans="2:29">
      <c r="C81" t="s">
        <v>513</v>
      </c>
      <c r="D81" t="s">
        <v>515</v>
      </c>
      <c r="E81" t="s">
        <v>516</v>
      </c>
      <c r="F81" t="s">
        <v>517</v>
      </c>
      <c r="G81" t="s">
        <v>519</v>
      </c>
      <c r="H81" t="s">
        <v>515</v>
      </c>
      <c r="I81" t="s">
        <v>516</v>
      </c>
      <c r="J81" t="s">
        <v>517</v>
      </c>
      <c r="K81" t="s">
        <v>519</v>
      </c>
      <c r="O81" t="s">
        <v>530</v>
      </c>
      <c r="P81" t="s">
        <v>531</v>
      </c>
      <c r="Q81" t="s">
        <v>532</v>
      </c>
      <c r="R81" t="s">
        <v>533</v>
      </c>
      <c r="T81" t="s">
        <v>530</v>
      </c>
      <c r="U81" t="s">
        <v>538</v>
      </c>
      <c r="V81" t="s">
        <v>517</v>
      </c>
      <c r="AC81" t="s">
        <v>578</v>
      </c>
    </row>
    <row r="82" spans="2:29">
      <c r="B82" s="294" t="s">
        <v>97</v>
      </c>
      <c r="C82">
        <v>2015</v>
      </c>
      <c r="D82" s="229">
        <v>794</v>
      </c>
      <c r="E82" s="229">
        <v>77</v>
      </c>
      <c r="F82" s="229">
        <v>-1803</v>
      </c>
      <c r="G82" s="362">
        <v>-931</v>
      </c>
      <c r="H82" s="229">
        <v>2014</v>
      </c>
      <c r="I82" s="229">
        <v>9072</v>
      </c>
      <c r="J82" s="229">
        <v>-7046</v>
      </c>
      <c r="K82" s="229">
        <v>4040</v>
      </c>
      <c r="O82" s="229">
        <v>1119.4686027261309</v>
      </c>
      <c r="P82" s="229">
        <v>-653.83459215045025</v>
      </c>
      <c r="Q82" s="229">
        <v>8930.1501593226258</v>
      </c>
      <c r="R82" s="229">
        <v>-7052.8207078908863</v>
      </c>
      <c r="T82" s="229">
        <f>H82-O82</f>
        <v>894.53139727386906</v>
      </c>
      <c r="U82" s="229">
        <f>I82-Q82</f>
        <v>141.84984067737423</v>
      </c>
      <c r="V82" s="229">
        <f>J82-SUM(P82,R82)</f>
        <v>660.65530004133689</v>
      </c>
      <c r="AC82" t="s">
        <v>579</v>
      </c>
    </row>
    <row r="83" spans="2:29">
      <c r="B83" s="294" t="s">
        <v>98</v>
      </c>
      <c r="C83">
        <v>7251</v>
      </c>
      <c r="D83" s="229">
        <v>679</v>
      </c>
      <c r="E83" s="229">
        <v>0</v>
      </c>
      <c r="F83" s="229">
        <v>-1671</v>
      </c>
      <c r="G83" s="229">
        <v>-992</v>
      </c>
      <c r="H83" s="229">
        <v>2031</v>
      </c>
      <c r="I83" s="229">
        <v>10411</v>
      </c>
      <c r="J83" s="229">
        <v>-7250</v>
      </c>
      <c r="K83" s="229">
        <v>5191</v>
      </c>
      <c r="O83" s="229">
        <v>1138.4829383842959</v>
      </c>
      <c r="P83" s="229">
        <v>-672.84892780861514</v>
      </c>
      <c r="Q83" s="229">
        <v>9303.0718937033616</v>
      </c>
      <c r="R83" s="229">
        <v>-7257.9256409835589</v>
      </c>
      <c r="T83" s="229">
        <f>H83-O83</f>
        <v>892.51706161570405</v>
      </c>
      <c r="U83" s="229">
        <f>I83-Q83</f>
        <v>1107.9281062966384</v>
      </c>
      <c r="V83" s="229">
        <f>J83-SUM(P83,R83)</f>
        <v>680.77456879217425</v>
      </c>
    </row>
    <row r="84" spans="2:29">
      <c r="D84" s="201"/>
      <c r="E84" s="201"/>
      <c r="F84" s="201"/>
      <c r="G84" s="201"/>
      <c r="H84" s="201"/>
      <c r="I84" s="201"/>
      <c r="J84" s="201"/>
      <c r="K84" s="201"/>
    </row>
    <row r="85" spans="2:29">
      <c r="B85" s="267" t="s">
        <v>529</v>
      </c>
      <c r="D85" s="201" t="s">
        <v>514</v>
      </c>
      <c r="E85" s="201"/>
      <c r="F85" s="201"/>
      <c r="G85" s="201"/>
      <c r="H85" s="201" t="s">
        <v>518</v>
      </c>
      <c r="I85" s="201"/>
      <c r="J85" s="201"/>
      <c r="K85" s="201"/>
      <c r="O85" t="s">
        <v>534</v>
      </c>
      <c r="T85" t="s">
        <v>534</v>
      </c>
      <c r="AC85" t="s">
        <v>580</v>
      </c>
    </row>
    <row r="86" spans="2:29">
      <c r="C86" t="s">
        <v>513</v>
      </c>
      <c r="D86" s="201" t="s">
        <v>515</v>
      </c>
      <c r="E86" s="201" t="s">
        <v>516</v>
      </c>
      <c r="F86" s="201" t="s">
        <v>517</v>
      </c>
      <c r="G86" s="201" t="s">
        <v>519</v>
      </c>
      <c r="H86" s="201" t="s">
        <v>515</v>
      </c>
      <c r="I86" s="201" t="s">
        <v>516</v>
      </c>
      <c r="J86" s="201" t="s">
        <v>517</v>
      </c>
      <c r="K86" s="201" t="s">
        <v>519</v>
      </c>
      <c r="O86" t="s">
        <v>530</v>
      </c>
      <c r="P86" t="s">
        <v>531</v>
      </c>
      <c r="Q86" t="s">
        <v>532</v>
      </c>
      <c r="R86" t="s">
        <v>533</v>
      </c>
      <c r="T86" t="s">
        <v>530</v>
      </c>
      <c r="U86" t="s">
        <v>538</v>
      </c>
      <c r="V86" t="s">
        <v>517</v>
      </c>
      <c r="AC86" t="s">
        <v>581</v>
      </c>
    </row>
    <row r="87" spans="2:29">
      <c r="B87" s="294" t="s">
        <v>97</v>
      </c>
      <c r="C87">
        <v>2015</v>
      </c>
      <c r="D87" s="229">
        <v>1816</v>
      </c>
      <c r="E87" s="229">
        <v>101</v>
      </c>
      <c r="F87" s="229">
        <v>-3280</v>
      </c>
      <c r="G87" s="362">
        <v>-1362</v>
      </c>
      <c r="H87" s="229">
        <v>3308</v>
      </c>
      <c r="I87" s="229">
        <v>12716</v>
      </c>
      <c r="J87" s="229">
        <v>-8837</v>
      </c>
      <c r="K87" s="229">
        <v>7187</v>
      </c>
      <c r="O87" s="229">
        <v>1425.2182829550459</v>
      </c>
      <c r="P87" s="229">
        <v>-789.05583540433327</v>
      </c>
      <c r="Q87" s="229">
        <v>12122.993268352864</v>
      </c>
      <c r="R87" s="229">
        <v>-8837.9089873904195</v>
      </c>
      <c r="T87" s="229">
        <f>H87-O87</f>
        <v>1882.7817170449541</v>
      </c>
      <c r="U87" s="229">
        <f>I87-Q87</f>
        <v>593.00673164713589</v>
      </c>
      <c r="V87" s="229">
        <f>J87-SUM(P87,R87)</f>
        <v>789.96482279475276</v>
      </c>
      <c r="AC87" t="s">
        <v>582</v>
      </c>
    </row>
    <row r="88" spans="2:29">
      <c r="B88" s="294" t="s">
        <v>98</v>
      </c>
      <c r="C88">
        <v>7251</v>
      </c>
      <c r="D88" s="229">
        <v>300</v>
      </c>
      <c r="E88" s="229">
        <v>0</v>
      </c>
      <c r="F88" s="229">
        <v>-1641</v>
      </c>
      <c r="G88" s="229">
        <v>-1341</v>
      </c>
      <c r="H88" s="229">
        <v>2646</v>
      </c>
      <c r="I88" s="229">
        <v>16370</v>
      </c>
      <c r="J88" s="229">
        <v>-8381</v>
      </c>
      <c r="K88" s="229">
        <v>10636</v>
      </c>
      <c r="O88" s="229">
        <v>2174.6102553948253</v>
      </c>
      <c r="P88" s="229">
        <v>-1169.6184643455124</v>
      </c>
      <c r="Q88" s="229">
        <v>16252.776707131763</v>
      </c>
      <c r="R88" s="229">
        <v>-8381.1605550737513</v>
      </c>
      <c r="T88" s="229">
        <f>H88-O88</f>
        <v>471.38974460517466</v>
      </c>
      <c r="U88" s="229">
        <f>I88-Q88</f>
        <v>117.22329286823697</v>
      </c>
      <c r="V88" s="229">
        <f>J88-SUM(P88,R88)</f>
        <v>1169.7790194192639</v>
      </c>
      <c r="AC88" t="s">
        <v>583</v>
      </c>
    </row>
    <row r="89" spans="2:29">
      <c r="D89" s="201"/>
      <c r="E89" s="201"/>
      <c r="F89" s="201"/>
      <c r="G89" s="201"/>
      <c r="H89" s="201"/>
      <c r="I89" s="201"/>
      <c r="J89" s="201"/>
      <c r="K89" s="201"/>
      <c r="M89" s="201"/>
      <c r="N89" s="201"/>
      <c r="O89" s="201"/>
      <c r="P89" s="201"/>
      <c r="T89" s="201"/>
      <c r="U89" s="201"/>
      <c r="AC89" t="s">
        <v>584</v>
      </c>
    </row>
    <row r="90" spans="2:29">
      <c r="D90" s="201"/>
      <c r="E90" s="201"/>
      <c r="F90" s="201"/>
      <c r="G90" s="201"/>
      <c r="H90" s="201"/>
      <c r="I90" s="201"/>
      <c r="J90" s="201"/>
      <c r="K90" s="201"/>
      <c r="M90" s="201"/>
      <c r="N90" s="201"/>
      <c r="O90" s="201"/>
      <c r="P90" s="201"/>
      <c r="T90" s="201"/>
      <c r="U90" s="201"/>
      <c r="AC90" t="s">
        <v>585</v>
      </c>
    </row>
    <row r="91" spans="2:29">
      <c r="B91" t="s">
        <v>526</v>
      </c>
      <c r="D91" s="201">
        <f>SUM(D82)</f>
        <v>794</v>
      </c>
      <c r="E91" s="201">
        <f t="shared" ref="E91:K91" si="16">SUM(E82)</f>
        <v>77</v>
      </c>
      <c r="F91" s="201">
        <f t="shared" si="16"/>
        <v>-1803</v>
      </c>
      <c r="G91" s="201">
        <f t="shared" si="16"/>
        <v>-931</v>
      </c>
      <c r="H91" s="201">
        <f t="shared" si="16"/>
        <v>2014</v>
      </c>
      <c r="I91" s="201">
        <f t="shared" si="16"/>
        <v>9072</v>
      </c>
      <c r="J91" s="201">
        <f t="shared" si="16"/>
        <v>-7046</v>
      </c>
      <c r="K91" s="201">
        <f t="shared" si="16"/>
        <v>4040</v>
      </c>
      <c r="M91" s="201"/>
      <c r="N91" t="s">
        <v>526</v>
      </c>
      <c r="O91" s="201">
        <f>SUM(O82)</f>
        <v>1119.4686027261309</v>
      </c>
      <c r="P91" s="201">
        <f t="shared" ref="P91:R91" si="17">SUM(P82)</f>
        <v>-653.83459215045025</v>
      </c>
      <c r="Q91" s="201">
        <f t="shared" si="17"/>
        <v>8930.1501593226258</v>
      </c>
      <c r="R91" s="201">
        <f t="shared" si="17"/>
        <v>-7052.8207078908863</v>
      </c>
      <c r="T91" s="201">
        <f>SUM(T82)</f>
        <v>894.53139727386906</v>
      </c>
      <c r="U91" s="201">
        <f t="shared" ref="U91:V91" si="18">SUM(U82)</f>
        <v>141.84984067737423</v>
      </c>
      <c r="V91" s="201">
        <f t="shared" si="18"/>
        <v>660.65530004133689</v>
      </c>
      <c r="AC91" t="s">
        <v>589</v>
      </c>
    </row>
    <row r="92" spans="2:29">
      <c r="B92" t="s">
        <v>527</v>
      </c>
      <c r="D92" s="201">
        <f>D83+D87</f>
        <v>2495</v>
      </c>
      <c r="E92" s="201">
        <f t="shared" ref="E92:I92" si="19">E83+E87</f>
        <v>101</v>
      </c>
      <c r="F92" s="201">
        <f t="shared" si="19"/>
        <v>-4951</v>
      </c>
      <c r="G92" s="201">
        <f t="shared" si="19"/>
        <v>-2354</v>
      </c>
      <c r="H92" s="201">
        <f t="shared" si="19"/>
        <v>5339</v>
      </c>
      <c r="I92" s="201">
        <f t="shared" si="19"/>
        <v>23127</v>
      </c>
      <c r="J92" s="201">
        <f>J83+J87</f>
        <v>-16087</v>
      </c>
      <c r="K92" s="201">
        <f>K83+K87</f>
        <v>12378</v>
      </c>
      <c r="M92" s="201"/>
      <c r="N92" t="s">
        <v>527</v>
      </c>
      <c r="O92" s="201">
        <f>O83+O87</f>
        <v>2563.7012213393418</v>
      </c>
      <c r="P92" s="201">
        <f t="shared" ref="P92" si="20">P83+P87</f>
        <v>-1461.9047632129484</v>
      </c>
      <c r="Q92" s="201">
        <f>Q83+Q87</f>
        <v>21426.065162056228</v>
      </c>
      <c r="R92" s="201">
        <f>R83+R87</f>
        <v>-16095.834628373977</v>
      </c>
      <c r="T92" s="201">
        <f>T83+T87</f>
        <v>2775.2987786606582</v>
      </c>
      <c r="U92" s="201">
        <f t="shared" ref="U92" si="21">U83+U87</f>
        <v>1700.9348379437743</v>
      </c>
      <c r="V92" s="201">
        <f>V83+V87</f>
        <v>1470.739391586927</v>
      </c>
    </row>
    <row r="94" spans="2:29" ht="15" thickBot="1"/>
    <row r="95" spans="2:29">
      <c r="B95" s="267" t="s">
        <v>586</v>
      </c>
      <c r="C95" s="363" t="s">
        <v>542</v>
      </c>
      <c r="D95" s="15"/>
      <c r="E95" s="363" t="s">
        <v>543</v>
      </c>
      <c r="F95" s="15"/>
      <c r="G95" s="363" t="s">
        <v>544</v>
      </c>
      <c r="H95" s="15"/>
      <c r="I95" s="363" t="s">
        <v>545</v>
      </c>
      <c r="J95" s="15"/>
    </row>
    <row r="96" spans="2:29">
      <c r="C96" s="364" t="s">
        <v>322</v>
      </c>
      <c r="D96" s="365" t="s">
        <v>594</v>
      </c>
      <c r="E96" s="364" t="s">
        <v>322</v>
      </c>
      <c r="F96" s="365" t="s">
        <v>594</v>
      </c>
      <c r="G96" s="364" t="s">
        <v>322</v>
      </c>
      <c r="H96" s="365" t="s">
        <v>594</v>
      </c>
      <c r="I96" s="364" t="s">
        <v>322</v>
      </c>
      <c r="J96" s="365" t="s">
        <v>594</v>
      </c>
      <c r="O96" t="s">
        <v>97</v>
      </c>
      <c r="P96" t="s">
        <v>98</v>
      </c>
    </row>
    <row r="97" spans="2:16">
      <c r="B97" t="s">
        <v>462</v>
      </c>
      <c r="C97" s="368">
        <v>12.150817068546816</v>
      </c>
      <c r="D97" s="370">
        <v>0</v>
      </c>
      <c r="E97" s="368">
        <v>5.5214353896378165</v>
      </c>
      <c r="F97" s="369">
        <v>-5.2686398961711696</v>
      </c>
      <c r="G97" s="368">
        <v>9.932404383729196</v>
      </c>
      <c r="H97" s="370">
        <v>0</v>
      </c>
      <c r="I97" s="368">
        <v>24.02085421916108</v>
      </c>
      <c r="J97" s="369">
        <v>-9.5373251821764207</v>
      </c>
      <c r="N97" t="s">
        <v>597</v>
      </c>
      <c r="O97" s="201"/>
    </row>
    <row r="98" spans="2:16">
      <c r="B98" t="s">
        <v>539</v>
      </c>
      <c r="C98" s="368">
        <v>59.910722450294145</v>
      </c>
      <c r="D98" s="370">
        <v>0</v>
      </c>
      <c r="E98" s="368">
        <v>25.230884632094337</v>
      </c>
      <c r="F98" s="369">
        <v>-24.293466603221841</v>
      </c>
      <c r="G98" s="368">
        <v>31.513180049816668</v>
      </c>
      <c r="H98" s="370">
        <v>0</v>
      </c>
      <c r="I98" s="368">
        <v>67.398915502059921</v>
      </c>
      <c r="J98" s="369">
        <v>-40.537030634044051</v>
      </c>
      <c r="N98" s="294" t="s">
        <v>543</v>
      </c>
      <c r="O98" s="201">
        <v>0</v>
      </c>
    </row>
    <row r="99" spans="2:16">
      <c r="B99" t="s">
        <v>540</v>
      </c>
      <c r="C99" s="368">
        <v>56.274761254102025</v>
      </c>
      <c r="D99" s="370">
        <v>0</v>
      </c>
      <c r="E99" s="368">
        <v>5.8591028102947638</v>
      </c>
      <c r="F99" s="369">
        <v>-6.1375206093151835</v>
      </c>
      <c r="G99" s="368">
        <v>6.0927536069803061</v>
      </c>
      <c r="H99" s="370">
        <v>0</v>
      </c>
      <c r="I99" s="368">
        <v>10.239693411104627</v>
      </c>
      <c r="J99" s="369">
        <v>-9.6285030128420992</v>
      </c>
      <c r="N99" s="294" t="s">
        <v>542</v>
      </c>
      <c r="P99" s="201">
        <f>C104</f>
        <v>864.09414716808044</v>
      </c>
    </row>
    <row r="100" spans="2:16">
      <c r="B100" t="s">
        <v>541</v>
      </c>
      <c r="C100" s="368">
        <v>47.895093782069203</v>
      </c>
      <c r="D100" s="370">
        <v>0</v>
      </c>
      <c r="E100" s="368">
        <v>4.5941155946926902</v>
      </c>
      <c r="F100" s="369">
        <v>-3.3174408348547697</v>
      </c>
      <c r="G100" s="368">
        <v>21.73101191634662</v>
      </c>
      <c r="H100" s="370">
        <v>0</v>
      </c>
      <c r="I100" s="368">
        <v>96.061722787240157</v>
      </c>
      <c r="J100" s="369">
        <v>-79.979541958274638</v>
      </c>
      <c r="N100" s="294" t="s">
        <v>596</v>
      </c>
      <c r="P100" s="201">
        <f>I104</f>
        <v>374.68645820730046</v>
      </c>
    </row>
    <row r="101" spans="2:16">
      <c r="B101" t="s">
        <v>460</v>
      </c>
      <c r="C101" s="368">
        <v>674.08399803606824</v>
      </c>
      <c r="D101" s="370">
        <v>0</v>
      </c>
      <c r="E101" s="368">
        <v>66.111973831004974</v>
      </c>
      <c r="F101" s="369">
        <v>-58.221112701163065</v>
      </c>
      <c r="G101" s="368">
        <v>10.279585737699438</v>
      </c>
      <c r="H101" s="370">
        <v>0</v>
      </c>
      <c r="I101" s="368">
        <v>153.18674144059966</v>
      </c>
      <c r="J101" s="369">
        <v>-108.86053417669881</v>
      </c>
      <c r="N101" s="294" t="s">
        <v>595</v>
      </c>
      <c r="O101" s="201">
        <f>G104</f>
        <v>106.15483669457223</v>
      </c>
    </row>
    <row r="102" spans="2:16">
      <c r="B102" t="s">
        <v>461</v>
      </c>
      <c r="C102" s="368">
        <v>13.778754576999999</v>
      </c>
      <c r="D102" s="370">
        <v>0</v>
      </c>
      <c r="E102" s="368">
        <v>10.843525112550585</v>
      </c>
      <c r="F102" s="369">
        <v>-10.088389161536615</v>
      </c>
      <c r="G102" s="368">
        <v>26.605900999999999</v>
      </c>
      <c r="H102" s="370">
        <v>0</v>
      </c>
      <c r="I102" s="368">
        <v>23.778530847134991</v>
      </c>
      <c r="J102" s="369">
        <v>-21.767402846183309</v>
      </c>
      <c r="N102" s="294"/>
    </row>
    <row r="103" spans="2:16">
      <c r="C103" s="364"/>
      <c r="D103" s="365"/>
      <c r="E103" s="364"/>
      <c r="F103" s="365"/>
      <c r="G103" s="364"/>
      <c r="H103" s="365"/>
      <c r="I103" s="364"/>
      <c r="J103" s="365"/>
      <c r="N103" s="294"/>
      <c r="O103" s="201">
        <f>SUM(O98:O101)</f>
        <v>106.15483669457223</v>
      </c>
      <c r="P103" s="201">
        <f>SUM(P98:P101)</f>
        <v>1238.7806053753809</v>
      </c>
    </row>
    <row r="104" spans="2:16" ht="15" thickBot="1">
      <c r="C104" s="366">
        <f>SUM(C97:C102)</f>
        <v>864.09414716808044</v>
      </c>
      <c r="D104" s="367">
        <f t="shared" ref="D104:F104" si="22">SUM(D97:D102)</f>
        <v>0</v>
      </c>
      <c r="E104" s="366">
        <f t="shared" si="22"/>
        <v>118.16103737027517</v>
      </c>
      <c r="F104" s="367">
        <f t="shared" si="22"/>
        <v>-107.32656980626264</v>
      </c>
      <c r="G104" s="366">
        <f>SUM(G97:G102)</f>
        <v>106.15483669457223</v>
      </c>
      <c r="H104" s="367">
        <f t="shared" ref="H104" si="23">SUM(H97:H102)</f>
        <v>0</v>
      </c>
      <c r="I104" s="366">
        <f>SUM(I97:I102)</f>
        <v>374.68645820730046</v>
      </c>
      <c r="J104" s="367">
        <f>SUM(J97:J102)</f>
        <v>-270.31033781021932</v>
      </c>
    </row>
    <row r="105" spans="2:16">
      <c r="N105" s="294"/>
      <c r="O105" s="201"/>
    </row>
    <row r="106" spans="2:16" ht="15" thickBot="1">
      <c r="N106" s="294"/>
    </row>
    <row r="107" spans="2:16">
      <c r="B107" s="267" t="s">
        <v>587</v>
      </c>
      <c r="C107" s="363" t="s">
        <v>542</v>
      </c>
      <c r="D107" s="15"/>
      <c r="E107" s="363" t="s">
        <v>543</v>
      </c>
      <c r="F107" s="15"/>
      <c r="G107" s="363" t="s">
        <v>544</v>
      </c>
      <c r="H107" s="15"/>
      <c r="I107" s="363" t="s">
        <v>545</v>
      </c>
      <c r="J107" s="15"/>
      <c r="N107" s="294"/>
    </row>
    <row r="108" spans="2:16">
      <c r="C108" s="364" t="s">
        <v>588</v>
      </c>
      <c r="D108" s="365" t="s">
        <v>514</v>
      </c>
      <c r="E108" s="364" t="s">
        <v>588</v>
      </c>
      <c r="F108" s="365" t="s">
        <v>514</v>
      </c>
      <c r="G108" s="364" t="s">
        <v>588</v>
      </c>
      <c r="H108" s="365" t="s">
        <v>514</v>
      </c>
      <c r="I108" s="364" t="s">
        <v>588</v>
      </c>
      <c r="J108" s="365" t="s">
        <v>514</v>
      </c>
      <c r="N108" s="294"/>
    </row>
    <row r="109" spans="2:16">
      <c r="B109" t="s">
        <v>462</v>
      </c>
      <c r="C109" s="368">
        <v>0</v>
      </c>
      <c r="D109" s="201">
        <v>0</v>
      </c>
      <c r="E109" s="368">
        <v>0</v>
      </c>
      <c r="F109" s="369">
        <v>3.6211668836159756</v>
      </c>
      <c r="G109" s="368">
        <v>39.247870332737612</v>
      </c>
      <c r="H109" s="370">
        <v>0</v>
      </c>
      <c r="I109" s="368">
        <v>48.862499625322634</v>
      </c>
      <c r="J109" s="369">
        <v>50.548998335119876</v>
      </c>
    </row>
    <row r="110" spans="2:16">
      <c r="B110" t="s">
        <v>539</v>
      </c>
      <c r="C110" s="368">
        <v>0</v>
      </c>
      <c r="D110" s="201">
        <v>0</v>
      </c>
      <c r="E110" s="368">
        <v>0</v>
      </c>
      <c r="F110" s="369">
        <v>6.4172699322887192</v>
      </c>
      <c r="G110" s="368">
        <v>24.247380722841154</v>
      </c>
      <c r="H110" s="370">
        <v>0</v>
      </c>
      <c r="I110" s="368">
        <v>29.059958746291588</v>
      </c>
      <c r="J110" s="369">
        <v>35.572320815405924</v>
      </c>
    </row>
    <row r="111" spans="2:16">
      <c r="B111" t="s">
        <v>540</v>
      </c>
      <c r="C111" s="368">
        <v>0</v>
      </c>
      <c r="D111" s="201">
        <v>0</v>
      </c>
      <c r="E111" s="368">
        <v>0</v>
      </c>
      <c r="F111" s="369">
        <v>13.122500028636686</v>
      </c>
      <c r="G111" s="368">
        <v>7.7740513279970571</v>
      </c>
      <c r="H111" s="370">
        <v>0</v>
      </c>
      <c r="I111" s="368">
        <v>18.052998913566473</v>
      </c>
      <c r="J111" s="369">
        <v>39.19909002435184</v>
      </c>
    </row>
    <row r="112" spans="2:16">
      <c r="B112" t="s">
        <v>541</v>
      </c>
      <c r="C112" s="368">
        <v>654.47090936401082</v>
      </c>
      <c r="D112" s="201">
        <v>0</v>
      </c>
      <c r="E112" s="368">
        <v>655.73562859617834</v>
      </c>
      <c r="F112" s="369">
        <v>460.20058059672101</v>
      </c>
      <c r="G112" s="368">
        <v>78.758531673545022</v>
      </c>
      <c r="H112" s="370">
        <v>0</v>
      </c>
      <c r="I112" s="368">
        <v>683.28057888166666</v>
      </c>
      <c r="J112" s="369">
        <v>530.48974620109516</v>
      </c>
    </row>
    <row r="113" spans="2:10">
      <c r="B113" t="s">
        <v>460</v>
      </c>
      <c r="C113" s="368">
        <v>0</v>
      </c>
      <c r="D113" s="201">
        <v>0</v>
      </c>
      <c r="E113" s="368">
        <v>0</v>
      </c>
      <c r="F113" s="369">
        <v>40.077535617382125</v>
      </c>
      <c r="G113" s="368">
        <v>0</v>
      </c>
      <c r="H113" s="370">
        <v>0</v>
      </c>
      <c r="I113" s="368">
        <v>0</v>
      </c>
      <c r="J113" s="369">
        <v>67.053519789344662</v>
      </c>
    </row>
    <row r="114" spans="2:10">
      <c r="B114" t="s">
        <v>461</v>
      </c>
      <c r="C114" s="368">
        <v>0</v>
      </c>
      <c r="D114" s="201">
        <v>0</v>
      </c>
      <c r="E114" s="368">
        <v>0</v>
      </c>
      <c r="F114" s="369">
        <v>57.986770051488662</v>
      </c>
      <c r="G114" s="368">
        <v>0</v>
      </c>
      <c r="H114" s="370">
        <v>0</v>
      </c>
      <c r="I114" s="368">
        <v>0</v>
      </c>
      <c r="J114" s="369">
        <v>27.182311933643184</v>
      </c>
    </row>
    <row r="115" spans="2:10">
      <c r="C115" s="364"/>
      <c r="D115" s="365"/>
      <c r="E115" s="364"/>
      <c r="F115" s="365"/>
      <c r="G115" s="364"/>
      <c r="H115" s="365"/>
      <c r="I115" s="364"/>
      <c r="J115" s="365"/>
    </row>
    <row r="116" spans="2:10" ht="15" thickBot="1">
      <c r="C116" s="366">
        <f>SUM(C109:C114)</f>
        <v>654.47090936401082</v>
      </c>
      <c r="D116" s="367">
        <f t="shared" ref="D116:F116" si="24">SUM(D109:D114)</f>
        <v>0</v>
      </c>
      <c r="E116" s="366">
        <f t="shared" si="24"/>
        <v>655.73562859617834</v>
      </c>
      <c r="F116" s="367">
        <f t="shared" si="24"/>
        <v>581.42582311013314</v>
      </c>
      <c r="G116" s="366">
        <f>SUM(G109:G114)</f>
        <v>150.02783405712086</v>
      </c>
      <c r="H116" s="367">
        <f t="shared" ref="H116" si="25">SUM(H109:H114)</f>
        <v>0</v>
      </c>
      <c r="I116" s="366">
        <f>SUM(I109:I114)</f>
        <v>779.25603616684737</v>
      </c>
      <c r="J116" s="367">
        <f t="shared" ref="J116" si="26">SUM(J109:J114)</f>
        <v>750.04598709896072</v>
      </c>
    </row>
  </sheetData>
  <phoneticPr fontId="42" type="noConversion"/>
  <pageMargins left="0.7" right="0.7" top="0.75" bottom="0.75" header="0.3" footer="0.3"/>
  <ignoredErrors>
    <ignoredError sqref="E10:F10 C10:D10" formulaRange="1"/>
  </ignoredErrors>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B2569-4773-49CE-AFCA-400153172F82}">
  <sheetPr codeName="Sheet19">
    <tabColor theme="8" tint="0.39997558519241921"/>
  </sheetPr>
  <dimension ref="A1:AM65"/>
  <sheetViews>
    <sheetView showOutlineSymbols="0" showWhiteSpace="0" workbookViewId="0"/>
  </sheetViews>
  <sheetFormatPr defaultRowHeight="14.5"/>
  <cols>
    <col min="1" max="1" width="30" customWidth="1"/>
    <col min="2" max="2" width="19.1796875" customWidth="1"/>
    <col min="3" max="6" width="12.54296875" customWidth="1"/>
    <col min="8" max="11" width="12.54296875" customWidth="1"/>
    <col min="13" max="16" width="12.54296875" customWidth="1"/>
    <col min="18" max="21" width="12.54296875" customWidth="1"/>
  </cols>
  <sheetData>
    <row r="1" spans="1:39" ht="23.5">
      <c r="A1" s="154" t="s">
        <v>655</v>
      </c>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row>
    <row r="3" spans="1:39">
      <c r="C3">
        <v>2022</v>
      </c>
      <c r="H3">
        <v>2030</v>
      </c>
      <c r="M3">
        <v>2040</v>
      </c>
      <c r="R3">
        <v>2050</v>
      </c>
    </row>
    <row r="4" spans="1:39">
      <c r="C4" t="s">
        <v>97</v>
      </c>
      <c r="D4" t="s">
        <v>97</v>
      </c>
      <c r="E4" t="s">
        <v>98</v>
      </c>
      <c r="F4" t="s">
        <v>98</v>
      </c>
      <c r="H4" t="s">
        <v>97</v>
      </c>
      <c r="I4" t="s">
        <v>97</v>
      </c>
      <c r="J4" t="s">
        <v>98</v>
      </c>
      <c r="K4" t="s">
        <v>98</v>
      </c>
      <c r="M4" t="s">
        <v>97</v>
      </c>
      <c r="N4" t="s">
        <v>97</v>
      </c>
      <c r="O4" t="s">
        <v>98</v>
      </c>
      <c r="P4" t="s">
        <v>98</v>
      </c>
      <c r="R4" t="s">
        <v>97</v>
      </c>
      <c r="S4" t="s">
        <v>97</v>
      </c>
      <c r="T4" t="s">
        <v>98</v>
      </c>
      <c r="U4" t="s">
        <v>98</v>
      </c>
      <c r="W4" t="s">
        <v>596</v>
      </c>
      <c r="AC4" t="s">
        <v>595</v>
      </c>
      <c r="AI4" t="s">
        <v>633</v>
      </c>
    </row>
    <row r="5" spans="1:39">
      <c r="C5" t="s">
        <v>633</v>
      </c>
      <c r="D5" t="s">
        <v>1311</v>
      </c>
      <c r="E5" t="s">
        <v>633</v>
      </c>
      <c r="F5" t="s">
        <v>1311</v>
      </c>
      <c r="H5" t="s">
        <v>633</v>
      </c>
      <c r="I5" t="s">
        <v>1311</v>
      </c>
      <c r="J5" t="s">
        <v>633</v>
      </c>
      <c r="K5" t="s">
        <v>1311</v>
      </c>
      <c r="M5" t="s">
        <v>633</v>
      </c>
      <c r="N5" t="s">
        <v>1311</v>
      </c>
      <c r="O5" t="s">
        <v>633</v>
      </c>
      <c r="P5" t="s">
        <v>1311</v>
      </c>
      <c r="R5" t="s">
        <v>633</v>
      </c>
      <c r="S5" t="s">
        <v>1311</v>
      </c>
      <c r="T5" t="s">
        <v>633</v>
      </c>
      <c r="U5" t="s">
        <v>1311</v>
      </c>
    </row>
    <row r="7" spans="1:39">
      <c r="W7" t="s">
        <v>635</v>
      </c>
      <c r="X7">
        <v>2020</v>
      </c>
      <c r="Y7">
        <v>2030</v>
      </c>
      <c r="Z7">
        <v>2040</v>
      </c>
      <c r="AA7">
        <v>2050</v>
      </c>
      <c r="AC7" t="s">
        <v>635</v>
      </c>
      <c r="AD7">
        <v>2020</v>
      </c>
      <c r="AE7">
        <v>2030</v>
      </c>
      <c r="AF7">
        <v>2040</v>
      </c>
      <c r="AG7">
        <v>2050</v>
      </c>
      <c r="AI7" t="s">
        <v>635</v>
      </c>
      <c r="AJ7">
        <v>2020</v>
      </c>
      <c r="AK7">
        <v>2030</v>
      </c>
      <c r="AL7">
        <v>2040</v>
      </c>
      <c r="AM7">
        <v>2050</v>
      </c>
    </row>
    <row r="8" spans="1:39">
      <c r="A8" t="s">
        <v>632</v>
      </c>
      <c r="B8" t="s">
        <v>618</v>
      </c>
      <c r="C8" s="374"/>
      <c r="D8" s="374"/>
      <c r="E8" s="374"/>
      <c r="F8" s="374">
        <f>AC8*AD8</f>
        <v>0</v>
      </c>
      <c r="G8" s="358"/>
      <c r="H8" s="374"/>
      <c r="I8" s="374"/>
      <c r="J8" s="374"/>
      <c r="K8" s="374">
        <f>AC8*AE8</f>
        <v>556.5335972301242</v>
      </c>
      <c r="L8" s="379"/>
      <c r="M8" s="374"/>
      <c r="N8" s="374"/>
      <c r="O8" s="374"/>
      <c r="P8" s="374">
        <f>AC8*AF8</f>
        <v>1113.0671944602484</v>
      </c>
      <c r="Q8" s="379"/>
      <c r="R8" s="374"/>
      <c r="S8" s="374"/>
      <c r="T8" s="374"/>
      <c r="U8" s="374">
        <f>AC8*AG8</f>
        <v>1391.3339930753104</v>
      </c>
      <c r="W8" s="237"/>
      <c r="X8" s="201"/>
      <c r="Y8" s="201"/>
      <c r="Z8" s="201"/>
      <c r="AA8" s="201"/>
      <c r="AB8" s="201"/>
      <c r="AC8" s="237">
        <v>1</v>
      </c>
      <c r="AD8" s="201">
        <f>'land use change'!U44</f>
        <v>0</v>
      </c>
      <c r="AE8" s="201">
        <f>'land use change'!V44</f>
        <v>556.5335972301242</v>
      </c>
      <c r="AF8" s="201">
        <f>'land use change'!W44</f>
        <v>1113.0671944602484</v>
      </c>
      <c r="AG8" s="201">
        <f>'land use change'!X44</f>
        <v>1391.3339930753104</v>
      </c>
    </row>
    <row r="9" spans="1:39">
      <c r="A9" t="s">
        <v>631</v>
      </c>
      <c r="B9" t="s">
        <v>618</v>
      </c>
      <c r="C9" s="376"/>
      <c r="D9" s="376"/>
      <c r="E9" s="376"/>
      <c r="F9" s="376"/>
      <c r="G9" s="358"/>
      <c r="H9" s="376"/>
      <c r="I9" s="376"/>
      <c r="J9" s="376"/>
      <c r="K9" s="376"/>
      <c r="L9" s="358"/>
      <c r="M9" s="376"/>
      <c r="N9" s="376"/>
      <c r="O9" s="376"/>
      <c r="P9" s="376"/>
      <c r="Q9" s="358"/>
      <c r="R9" s="376"/>
      <c r="S9" s="376"/>
      <c r="T9" s="376"/>
      <c r="U9" s="376"/>
    </row>
    <row r="10" spans="1:39">
      <c r="A10" t="s">
        <v>630</v>
      </c>
      <c r="B10" t="s">
        <v>618</v>
      </c>
      <c r="C10" s="376"/>
      <c r="D10" s="376"/>
      <c r="E10" s="376"/>
      <c r="F10" s="376"/>
      <c r="G10" s="358"/>
      <c r="H10" s="376"/>
      <c r="I10" s="376"/>
      <c r="J10" s="376"/>
      <c r="K10" s="376"/>
      <c r="L10" s="358"/>
      <c r="M10" s="376"/>
      <c r="N10" s="376"/>
      <c r="O10" s="376"/>
      <c r="P10" s="376"/>
      <c r="Q10" s="358"/>
      <c r="R10" s="376"/>
      <c r="S10" s="376"/>
      <c r="T10" s="376"/>
      <c r="U10" s="376"/>
    </row>
    <row r="11" spans="1:39">
      <c r="A11" t="s">
        <v>629</v>
      </c>
      <c r="B11" t="s">
        <v>618</v>
      </c>
      <c r="C11" s="376"/>
      <c r="D11" s="376"/>
      <c r="E11" s="376"/>
      <c r="F11" s="376"/>
      <c r="G11" s="358"/>
      <c r="H11" s="376"/>
      <c r="I11" s="376"/>
      <c r="J11" s="376"/>
      <c r="K11" s="376"/>
      <c r="L11" s="358"/>
      <c r="M11" s="376"/>
      <c r="N11" s="376"/>
      <c r="O11" s="376"/>
      <c r="P11" s="376"/>
      <c r="Q11" s="358"/>
      <c r="R11" s="376"/>
      <c r="S11" s="376"/>
      <c r="T11" s="376"/>
      <c r="U11" s="376"/>
    </row>
    <row r="12" spans="1:39">
      <c r="A12" t="s">
        <v>628</v>
      </c>
      <c r="B12" t="s">
        <v>618</v>
      </c>
      <c r="C12" s="376"/>
      <c r="D12" s="376"/>
      <c r="E12" s="376"/>
      <c r="F12" s="376"/>
      <c r="G12" s="358"/>
      <c r="H12" s="376"/>
      <c r="I12" s="376"/>
      <c r="J12" s="376"/>
      <c r="K12" s="376"/>
      <c r="L12" s="358"/>
      <c r="M12" s="376"/>
      <c r="N12" s="376"/>
      <c r="O12" s="376"/>
      <c r="P12" s="376"/>
      <c r="Q12" s="358"/>
      <c r="R12" s="376"/>
      <c r="S12" s="376"/>
      <c r="T12" s="376"/>
      <c r="U12" s="376"/>
    </row>
    <row r="13" spans="1:39">
      <c r="A13" t="s">
        <v>627</v>
      </c>
      <c r="B13" t="s">
        <v>618</v>
      </c>
      <c r="C13" s="376"/>
      <c r="D13" s="376"/>
      <c r="E13" s="376"/>
      <c r="F13" s="376"/>
      <c r="G13" s="358"/>
      <c r="H13" s="376"/>
      <c r="I13" s="376"/>
      <c r="J13" s="376"/>
      <c r="K13" s="376"/>
      <c r="L13" s="358"/>
      <c r="M13" s="376"/>
      <c r="N13" s="376"/>
      <c r="O13" s="376"/>
      <c r="P13" s="376"/>
      <c r="Q13" s="358"/>
      <c r="R13" s="376"/>
      <c r="S13" s="376"/>
      <c r="T13" s="376"/>
      <c r="U13" s="376"/>
    </row>
    <row r="14" spans="1:39">
      <c r="A14" t="s">
        <v>626</v>
      </c>
      <c r="B14" t="s">
        <v>618</v>
      </c>
      <c r="C14" s="376"/>
      <c r="D14" s="376"/>
      <c r="E14" s="376"/>
      <c r="F14" s="376"/>
      <c r="G14" s="358"/>
      <c r="H14" s="376"/>
      <c r="I14" s="376"/>
      <c r="J14" s="376"/>
      <c r="K14" s="376"/>
      <c r="L14" s="358"/>
      <c r="M14" s="376"/>
      <c r="N14" s="376"/>
      <c r="O14" s="376"/>
      <c r="P14" s="376"/>
      <c r="Q14" s="358"/>
      <c r="R14" s="376"/>
      <c r="S14" s="376"/>
      <c r="T14" s="376"/>
      <c r="U14" s="376"/>
    </row>
    <row r="15" spans="1:39">
      <c r="A15" t="s">
        <v>625</v>
      </c>
      <c r="B15" t="s">
        <v>618</v>
      </c>
      <c r="C15" s="376"/>
      <c r="D15" s="376"/>
      <c r="E15" s="376"/>
      <c r="F15" s="376"/>
      <c r="G15" s="358"/>
      <c r="H15" s="376"/>
      <c r="I15" s="376"/>
      <c r="J15" s="376"/>
      <c r="K15" s="376"/>
      <c r="L15" s="358"/>
      <c r="M15" s="376"/>
      <c r="N15" s="376"/>
      <c r="O15" s="376"/>
      <c r="P15" s="376"/>
      <c r="Q15" s="358"/>
      <c r="R15" s="376"/>
      <c r="S15" s="376"/>
      <c r="T15" s="376"/>
      <c r="U15" s="376"/>
    </row>
    <row r="16" spans="1:39">
      <c r="A16" t="s">
        <v>624</v>
      </c>
      <c r="B16" t="s">
        <v>618</v>
      </c>
      <c r="C16" s="376"/>
      <c r="D16" s="376"/>
      <c r="E16" s="376"/>
      <c r="F16" s="376"/>
      <c r="G16" s="358"/>
      <c r="H16" s="376"/>
      <c r="I16" s="376"/>
      <c r="J16" s="376"/>
      <c r="K16" s="376"/>
      <c r="L16" s="358"/>
      <c r="M16" s="376"/>
      <c r="N16" s="376"/>
      <c r="O16" s="376"/>
      <c r="P16" s="376"/>
      <c r="Q16" s="358"/>
      <c r="R16" s="376"/>
      <c r="S16" s="376"/>
      <c r="T16" s="376"/>
      <c r="U16" s="376"/>
    </row>
    <row r="17" spans="1:39">
      <c r="A17" t="s">
        <v>623</v>
      </c>
      <c r="B17" t="s">
        <v>618</v>
      </c>
      <c r="C17" s="376"/>
      <c r="D17" s="376"/>
      <c r="E17" s="376"/>
      <c r="F17" s="376"/>
      <c r="G17" s="358"/>
      <c r="H17" s="376"/>
      <c r="I17" s="376"/>
      <c r="J17" s="376"/>
      <c r="K17" s="376"/>
      <c r="L17" s="358"/>
      <c r="M17" s="376"/>
      <c r="N17" s="376"/>
      <c r="O17" s="376"/>
      <c r="P17" s="376"/>
      <c r="Q17" s="358"/>
      <c r="R17" s="376"/>
      <c r="S17" s="376"/>
      <c r="T17" s="376"/>
      <c r="U17" s="376"/>
    </row>
    <row r="18" spans="1:39">
      <c r="A18" t="s">
        <v>622</v>
      </c>
      <c r="B18" t="s">
        <v>618</v>
      </c>
      <c r="C18" s="376"/>
      <c r="D18" s="376">
        <f>W18*X18</f>
        <v>0</v>
      </c>
      <c r="E18" s="376"/>
      <c r="F18" s="376"/>
      <c r="G18" s="358"/>
      <c r="H18" s="376"/>
      <c r="I18" s="382">
        <f>W18*Y18</f>
        <v>1763.4127500000002</v>
      </c>
      <c r="J18" s="376"/>
      <c r="K18" s="376"/>
      <c r="L18" s="358"/>
      <c r="M18" s="376"/>
      <c r="N18" s="382">
        <f>W18*Z18</f>
        <v>3526.8255000000004</v>
      </c>
      <c r="O18" s="376"/>
      <c r="P18" s="376"/>
      <c r="Q18" s="358"/>
      <c r="R18" s="376"/>
      <c r="S18" s="382">
        <f>W18*AA18</f>
        <v>5290.2382500000012</v>
      </c>
      <c r="T18" s="376"/>
      <c r="U18" s="376"/>
      <c r="W18" s="237">
        <v>1</v>
      </c>
      <c r="X18" s="201">
        <f>'land use change'!D35</f>
        <v>0</v>
      </c>
      <c r="Y18" s="201">
        <f>'land use change'!E35</f>
        <v>1763.4127500000002</v>
      </c>
      <c r="Z18" s="201">
        <f>'land use change'!F35</f>
        <v>3526.8255000000004</v>
      </c>
      <c r="AA18" s="201">
        <f>'land use change'!G35</f>
        <v>5290.2382500000012</v>
      </c>
    </row>
    <row r="19" spans="1:39">
      <c r="A19" t="s">
        <v>621</v>
      </c>
      <c r="B19" t="s">
        <v>618</v>
      </c>
      <c r="C19" s="376"/>
      <c r="D19" s="376"/>
      <c r="E19" s="376"/>
      <c r="F19" s="376"/>
      <c r="G19" s="358"/>
      <c r="H19" s="376"/>
      <c r="I19" s="376"/>
      <c r="J19" s="376"/>
      <c r="K19" s="376"/>
      <c r="L19" s="358"/>
      <c r="M19" s="376"/>
      <c r="N19" s="376"/>
      <c r="O19" s="376"/>
      <c r="P19" s="376"/>
      <c r="Q19" s="358"/>
      <c r="R19" s="376"/>
      <c r="S19" s="376"/>
      <c r="T19" s="376"/>
      <c r="U19" s="376"/>
    </row>
    <row r="20" spans="1:39">
      <c r="A20" t="s">
        <v>620</v>
      </c>
      <c r="B20" t="s">
        <v>618</v>
      </c>
      <c r="C20" s="376"/>
      <c r="D20" s="376"/>
      <c r="E20" s="376"/>
      <c r="F20" s="376"/>
      <c r="G20" s="358"/>
      <c r="H20" s="376"/>
      <c r="I20" s="376"/>
      <c r="J20" s="376"/>
      <c r="K20" s="376"/>
      <c r="L20" s="358"/>
      <c r="M20" s="376"/>
      <c r="N20" s="376"/>
      <c r="O20" s="376"/>
      <c r="P20" s="376"/>
      <c r="Q20" s="358"/>
      <c r="R20" s="376"/>
      <c r="S20" s="376"/>
      <c r="T20" s="376"/>
      <c r="U20" s="376"/>
    </row>
    <row r="21" spans="1:39">
      <c r="A21" t="s">
        <v>619</v>
      </c>
      <c r="B21" t="s">
        <v>618</v>
      </c>
      <c r="C21" s="377"/>
      <c r="D21" s="377"/>
      <c r="E21" s="377"/>
      <c r="F21" s="377"/>
      <c r="G21" s="358"/>
      <c r="H21" s="377"/>
      <c r="I21" s="377"/>
      <c r="J21" s="377"/>
      <c r="K21" s="377"/>
      <c r="L21" s="358"/>
      <c r="M21" s="377"/>
      <c r="N21" s="377"/>
      <c r="O21" s="377"/>
      <c r="P21" s="377"/>
      <c r="Q21" s="358"/>
      <c r="R21" s="377"/>
      <c r="S21" s="377"/>
      <c r="T21" s="377"/>
      <c r="U21" s="377"/>
    </row>
    <row r="22" spans="1:39">
      <c r="C22" s="358"/>
      <c r="D22" s="358"/>
      <c r="E22" s="358"/>
      <c r="F22" s="358"/>
      <c r="G22" s="358"/>
      <c r="H22" s="358"/>
      <c r="I22" s="358"/>
      <c r="J22" s="358"/>
      <c r="K22" s="358"/>
      <c r="L22" s="358"/>
      <c r="M22" s="358"/>
      <c r="N22" s="358"/>
      <c r="O22" s="358"/>
      <c r="P22" s="358"/>
      <c r="Q22" s="358"/>
      <c r="R22" s="358"/>
      <c r="S22" s="358"/>
      <c r="T22" s="358"/>
      <c r="U22" s="358"/>
    </row>
    <row r="23" spans="1:39">
      <c r="A23" t="s">
        <v>617</v>
      </c>
      <c r="B23" t="s">
        <v>615</v>
      </c>
      <c r="C23" s="375"/>
      <c r="D23" s="375"/>
      <c r="E23" s="375"/>
      <c r="F23" s="375"/>
      <c r="G23" s="358"/>
      <c r="H23" s="375"/>
      <c r="I23" s="375"/>
      <c r="J23" s="375"/>
      <c r="K23" s="375"/>
      <c r="L23" s="358"/>
      <c r="M23" s="375"/>
      <c r="N23" s="375"/>
      <c r="O23" s="375"/>
      <c r="P23" s="375"/>
      <c r="Q23" s="358"/>
      <c r="R23" s="375"/>
      <c r="S23" s="375"/>
      <c r="T23" s="375"/>
      <c r="U23" s="375"/>
    </row>
    <row r="24" spans="1:39">
      <c r="B24" t="s">
        <v>634</v>
      </c>
      <c r="C24" s="378"/>
      <c r="D24" s="378"/>
      <c r="E24" s="378"/>
      <c r="F24" s="378"/>
      <c r="G24" s="358"/>
      <c r="H24" s="378"/>
      <c r="I24" s="378"/>
      <c r="J24" s="378"/>
      <c r="K24" s="378"/>
      <c r="L24" s="358"/>
      <c r="M24" s="378"/>
      <c r="N24" s="378"/>
      <c r="O24" s="378"/>
      <c r="P24" s="378"/>
      <c r="Q24" s="358"/>
      <c r="R24" s="378"/>
      <c r="S24" s="378"/>
      <c r="T24" s="378"/>
      <c r="U24" s="378"/>
    </row>
    <row r="25" spans="1:39">
      <c r="A25" t="s">
        <v>616</v>
      </c>
      <c r="B25" t="s">
        <v>615</v>
      </c>
      <c r="C25" s="375"/>
      <c r="D25" s="375"/>
      <c r="E25" s="375"/>
      <c r="F25" s="375"/>
      <c r="G25" s="358"/>
      <c r="H25" s="375"/>
      <c r="I25" s="375"/>
      <c r="J25" s="375"/>
      <c r="K25" s="375"/>
      <c r="L25" s="358"/>
      <c r="M25" s="375"/>
      <c r="N25" s="375"/>
      <c r="O25" s="375"/>
      <c r="P25" s="375"/>
      <c r="Q25" s="358"/>
      <c r="R25" s="375"/>
      <c r="S25" s="375"/>
      <c r="T25" s="375"/>
      <c r="U25" s="375"/>
    </row>
    <row r="26" spans="1:39">
      <c r="B26" t="s">
        <v>634</v>
      </c>
      <c r="C26" s="378"/>
      <c r="D26" s="378"/>
      <c r="E26" s="378"/>
      <c r="F26" s="378"/>
      <c r="G26" s="358"/>
      <c r="H26" s="378"/>
      <c r="I26" s="378"/>
      <c r="J26" s="378"/>
      <c r="K26" s="378"/>
      <c r="L26" s="358"/>
      <c r="M26" s="378"/>
      <c r="N26" s="378"/>
      <c r="O26" s="378"/>
      <c r="P26" s="378"/>
      <c r="Q26" s="358"/>
      <c r="R26" s="378"/>
      <c r="S26" s="378"/>
      <c r="T26" s="378"/>
      <c r="U26" s="378"/>
    </row>
    <row r="27" spans="1:39">
      <c r="C27" s="358"/>
      <c r="D27" s="358"/>
      <c r="E27" s="358"/>
      <c r="F27" s="358"/>
      <c r="G27" s="358"/>
      <c r="H27" s="358"/>
      <c r="I27" s="358"/>
      <c r="J27" s="358"/>
      <c r="K27" s="358"/>
      <c r="L27" s="358"/>
      <c r="M27" s="358"/>
      <c r="N27" s="358"/>
      <c r="O27" s="358"/>
      <c r="P27" s="358"/>
      <c r="Q27" s="358"/>
      <c r="R27" s="358"/>
      <c r="S27" s="358"/>
      <c r="T27" s="358"/>
      <c r="U27" s="358"/>
    </row>
    <row r="28" spans="1:39">
      <c r="A28" t="s">
        <v>614</v>
      </c>
      <c r="B28" t="s">
        <v>634</v>
      </c>
      <c r="C28" s="376"/>
      <c r="D28" s="376">
        <f>W28*X$28</f>
        <v>0</v>
      </c>
      <c r="E28" s="376"/>
      <c r="F28" s="376"/>
      <c r="G28" s="358"/>
      <c r="H28" s="376"/>
      <c r="I28" s="382">
        <f>W28*Y$28</f>
        <v>0</v>
      </c>
      <c r="J28" s="376"/>
      <c r="K28" s="376"/>
      <c r="L28" s="358"/>
      <c r="M28" s="376"/>
      <c r="N28" s="382">
        <f>W28*Z$28</f>
        <v>0</v>
      </c>
      <c r="O28" s="376"/>
      <c r="P28" s="376"/>
      <c r="Q28" s="358"/>
      <c r="R28" s="376"/>
      <c r="S28" s="382">
        <f>W28*AA$28</f>
        <v>0</v>
      </c>
      <c r="T28" s="376"/>
      <c r="U28" s="376"/>
      <c r="W28" s="237">
        <v>0</v>
      </c>
      <c r="X28" s="201">
        <f>'land use change'!D36</f>
        <v>0</v>
      </c>
      <c r="Y28" s="201">
        <f>'land use change'!E36</f>
        <v>112858.416</v>
      </c>
      <c r="Z28" s="201">
        <f>'land use change'!F36</f>
        <v>225716.83199999999</v>
      </c>
      <c r="AA28" s="201">
        <f>'land use change'!G36</f>
        <v>282146.04000000004</v>
      </c>
    </row>
    <row r="29" spans="1:39">
      <c r="A29" t="s">
        <v>613</v>
      </c>
      <c r="B29" t="s">
        <v>634</v>
      </c>
      <c r="C29" s="376"/>
      <c r="D29" s="376">
        <f t="shared" ref="D29" si="0">W29*X$28</f>
        <v>0</v>
      </c>
      <c r="E29" s="376"/>
      <c r="F29" s="376"/>
      <c r="G29" s="358"/>
      <c r="H29" s="376"/>
      <c r="I29" s="382">
        <f t="shared" ref="I29:I30" si="1">W29*Y$28</f>
        <v>79000.891199999998</v>
      </c>
      <c r="J29" s="376"/>
      <c r="K29" s="376"/>
      <c r="L29" s="358"/>
      <c r="M29" s="376"/>
      <c r="N29" s="382">
        <f t="shared" ref="N29:N30" si="2">W29*Z$28</f>
        <v>158001.7824</v>
      </c>
      <c r="O29" s="376"/>
      <c r="P29" s="376"/>
      <c r="Q29" s="358"/>
      <c r="R29" s="376"/>
      <c r="S29" s="382">
        <f t="shared" ref="S29:S30" si="3">W29*AA$28</f>
        <v>197502.228</v>
      </c>
      <c r="T29" s="376"/>
      <c r="U29" s="376"/>
      <c r="W29" s="237">
        <v>0.7</v>
      </c>
      <c r="X29" s="201"/>
      <c r="Y29" s="201"/>
      <c r="Z29" s="201"/>
      <c r="AA29" s="201"/>
    </row>
    <row r="30" spans="1:39">
      <c r="A30" t="s">
        <v>612</v>
      </c>
      <c r="B30" t="s">
        <v>634</v>
      </c>
      <c r="C30" s="376"/>
      <c r="D30" s="376">
        <f>W30*X$28</f>
        <v>0</v>
      </c>
      <c r="E30" s="376"/>
      <c r="F30" s="376"/>
      <c r="G30" s="358"/>
      <c r="H30" s="376"/>
      <c r="I30" s="382">
        <f t="shared" si="1"/>
        <v>33857.524799999999</v>
      </c>
      <c r="J30" s="376"/>
      <c r="K30" s="376"/>
      <c r="L30" s="358"/>
      <c r="M30" s="376"/>
      <c r="N30" s="382">
        <f t="shared" si="2"/>
        <v>67715.049599999998</v>
      </c>
      <c r="O30" s="376"/>
      <c r="P30" s="376"/>
      <c r="Q30" s="358"/>
      <c r="R30" s="376"/>
      <c r="S30" s="382">
        <f t="shared" si="3"/>
        <v>84643.812000000005</v>
      </c>
      <c r="T30" s="376"/>
      <c r="U30" s="376"/>
      <c r="W30" s="237">
        <v>0.3</v>
      </c>
      <c r="X30" s="201"/>
      <c r="Y30" s="201"/>
      <c r="Z30" s="201"/>
      <c r="AA30" s="201"/>
    </row>
    <row r="31" spans="1:39">
      <c r="C31" s="358"/>
      <c r="D31" s="358"/>
      <c r="E31" s="358"/>
      <c r="F31" s="358"/>
      <c r="G31" s="358"/>
      <c r="H31" s="358"/>
      <c r="I31" s="358"/>
      <c r="J31" s="358"/>
      <c r="K31" s="358"/>
      <c r="L31" s="358"/>
      <c r="M31" s="358"/>
      <c r="N31" s="358"/>
      <c r="O31" s="358"/>
      <c r="P31" s="358"/>
      <c r="Q31" s="358"/>
      <c r="R31" s="358"/>
      <c r="S31" s="358"/>
      <c r="T31" s="358"/>
      <c r="U31" s="358"/>
    </row>
    <row r="32" spans="1:39">
      <c r="A32" t="s">
        <v>611</v>
      </c>
      <c r="B32" t="s">
        <v>634</v>
      </c>
      <c r="C32" s="374">
        <f>E32</f>
        <v>38022.079207185503</v>
      </c>
      <c r="D32" s="374">
        <f>W32*X$32</f>
        <v>0</v>
      </c>
      <c r="E32" s="374">
        <f>AI32*AJ32</f>
        <v>38022.079207185503</v>
      </c>
      <c r="F32" s="374"/>
      <c r="G32" s="358"/>
      <c r="H32" s="374">
        <f>J32</f>
        <v>57696.874498184421</v>
      </c>
      <c r="I32" s="374">
        <f>W32*Y$32</f>
        <v>97967.375</v>
      </c>
      <c r="J32" s="374">
        <f>AI32*AK32</f>
        <v>57696.874498184421</v>
      </c>
      <c r="K32" s="374"/>
      <c r="L32" s="379"/>
      <c r="M32" s="374">
        <f>O32</f>
        <v>647035.64344083052</v>
      </c>
      <c r="N32" s="374">
        <f>W32*Z$32</f>
        <v>195934.75</v>
      </c>
      <c r="O32" s="374">
        <f>AI32*AL32</f>
        <v>647035.64344083052</v>
      </c>
      <c r="P32" s="374"/>
      <c r="Q32" s="379"/>
      <c r="R32" s="374">
        <f>T32</f>
        <v>1088870.0815371994</v>
      </c>
      <c r="S32" s="374">
        <f>W32*AA$32</f>
        <v>195934.75</v>
      </c>
      <c r="T32" s="374">
        <f>AC32*AM32</f>
        <v>1088870.0815371994</v>
      </c>
      <c r="U32" s="374"/>
      <c r="V32" s="237"/>
      <c r="W32" s="237">
        <v>0.5</v>
      </c>
      <c r="X32" s="201">
        <f>'land use change'!P37</f>
        <v>0</v>
      </c>
      <c r="Y32" s="201">
        <f>'land use change'!E37</f>
        <v>195934.75</v>
      </c>
      <c r="Z32" s="201">
        <f>'land use change'!F37</f>
        <v>391869.5</v>
      </c>
      <c r="AA32" s="201">
        <f>'land use change'!G37</f>
        <v>391869.5</v>
      </c>
      <c r="AB32" s="201"/>
      <c r="AC32" s="237">
        <v>1</v>
      </c>
      <c r="AD32" s="201">
        <f>'land use change'!U37</f>
        <v>38022.079207185503</v>
      </c>
      <c r="AE32" s="201">
        <f>'land use change'!V37</f>
        <v>57696.874498184421</v>
      </c>
      <c r="AF32" s="201">
        <f>'land use change'!W37</f>
        <v>647035.64344083052</v>
      </c>
      <c r="AG32" s="201">
        <f>'land use change'!X37</f>
        <v>1088870.0815371994</v>
      </c>
      <c r="AI32" s="237">
        <v>1</v>
      </c>
      <c r="AJ32" s="201">
        <f>'land use change'!U37</f>
        <v>38022.079207185503</v>
      </c>
      <c r="AK32" s="201">
        <f>'land use change'!V37</f>
        <v>57696.874498184421</v>
      </c>
      <c r="AL32" s="201">
        <f>'land use change'!W37</f>
        <v>647035.64344083052</v>
      </c>
      <c r="AM32" s="201">
        <f>'land use change'!X37</f>
        <v>1088870.0815371994</v>
      </c>
    </row>
    <row r="33" spans="1:35">
      <c r="A33" t="s">
        <v>315</v>
      </c>
      <c r="B33" t="s">
        <v>634</v>
      </c>
      <c r="C33" s="374"/>
      <c r="D33" s="374">
        <f>W33*X$32</f>
        <v>0</v>
      </c>
      <c r="E33" s="374">
        <f>AC33*$AD$32</f>
        <v>0</v>
      </c>
      <c r="F33" s="374"/>
      <c r="G33" s="358"/>
      <c r="H33" s="374"/>
      <c r="I33" s="374">
        <f>W33*Y$32</f>
        <v>97967.375</v>
      </c>
      <c r="J33" s="374">
        <f>AC33*$AE$32</f>
        <v>0</v>
      </c>
      <c r="K33" s="374"/>
      <c r="L33" s="379"/>
      <c r="M33" s="374"/>
      <c r="N33" s="374">
        <f>W33*Z$32</f>
        <v>195934.75</v>
      </c>
      <c r="O33" s="374">
        <f>AC33*$AF$32</f>
        <v>0</v>
      </c>
      <c r="P33" s="374"/>
      <c r="Q33" s="379"/>
      <c r="R33" s="374"/>
      <c r="S33" s="374">
        <f>W33*AA$32</f>
        <v>195934.75</v>
      </c>
      <c r="T33" s="374">
        <f>AC33*$AG$32</f>
        <v>0</v>
      </c>
      <c r="U33" s="374"/>
      <c r="V33" s="237"/>
      <c r="W33" s="237">
        <v>0.5</v>
      </c>
      <c r="AC33" s="237">
        <v>0</v>
      </c>
      <c r="AI33" s="237">
        <v>0</v>
      </c>
    </row>
    <row r="34" spans="1:35">
      <c r="C34" s="358"/>
      <c r="D34" s="358"/>
      <c r="E34" s="358"/>
      <c r="F34" s="358"/>
      <c r="G34" s="358"/>
      <c r="H34" s="358"/>
      <c r="I34" s="358"/>
      <c r="J34" s="358"/>
      <c r="K34" s="358"/>
      <c r="L34" s="358"/>
      <c r="M34" s="358"/>
      <c r="N34" s="358"/>
      <c r="O34" s="358"/>
      <c r="P34" s="358"/>
      <c r="Q34" s="358"/>
      <c r="R34" s="358"/>
      <c r="S34" s="358"/>
      <c r="T34" s="358"/>
      <c r="U34" s="358"/>
    </row>
    <row r="35" spans="1:35">
      <c r="A35" t="s">
        <v>610</v>
      </c>
      <c r="B35" t="s">
        <v>608</v>
      </c>
      <c r="C35" s="375"/>
      <c r="D35" s="375"/>
      <c r="E35" s="375"/>
      <c r="F35" s="375"/>
      <c r="G35" s="358"/>
      <c r="H35" s="375"/>
      <c r="I35" s="375"/>
      <c r="J35" s="375"/>
      <c r="K35" s="375"/>
      <c r="L35" s="358"/>
      <c r="M35" s="375"/>
      <c r="N35" s="375"/>
      <c r="O35" s="375"/>
      <c r="P35" s="375"/>
      <c r="Q35" s="358"/>
      <c r="R35" s="375"/>
      <c r="S35" s="375"/>
      <c r="T35" s="375"/>
      <c r="U35" s="375"/>
      <c r="W35" s="237"/>
      <c r="X35" s="201"/>
      <c r="Y35" s="201"/>
      <c r="Z35" s="201"/>
      <c r="AA35" s="201"/>
    </row>
    <row r="36" spans="1:35">
      <c r="B36" t="s">
        <v>634</v>
      </c>
      <c r="C36" s="376"/>
      <c r="D36" s="376">
        <f>W36*X$36</f>
        <v>0</v>
      </c>
      <c r="E36" s="376"/>
      <c r="F36" s="376"/>
      <c r="G36" s="358"/>
      <c r="H36" s="376"/>
      <c r="I36" s="382">
        <f>W36*Y$36</f>
        <v>7837.39</v>
      </c>
      <c r="J36" s="376"/>
      <c r="K36" s="376"/>
      <c r="L36" s="358"/>
      <c r="M36" s="376"/>
      <c r="N36" s="382">
        <f>W36*Z$36</f>
        <v>15674.78</v>
      </c>
      <c r="O36" s="376"/>
      <c r="P36" s="376"/>
      <c r="Q36" s="358"/>
      <c r="R36" s="376"/>
      <c r="S36" s="382">
        <f>W36*AA$36</f>
        <v>50943.035000000003</v>
      </c>
      <c r="T36" s="376"/>
      <c r="U36" s="376"/>
      <c r="W36" s="237">
        <v>1</v>
      </c>
      <c r="X36" s="201">
        <f>'land use change'!D38</f>
        <v>0</v>
      </c>
      <c r="Y36" s="201">
        <f>'land use change'!E38</f>
        <v>7837.39</v>
      </c>
      <c r="Z36" s="201">
        <f>'land use change'!F38</f>
        <v>15674.78</v>
      </c>
      <c r="AA36" s="201">
        <f>'land use change'!G38</f>
        <v>50943.035000000003</v>
      </c>
    </row>
    <row r="37" spans="1:35">
      <c r="A37" t="s">
        <v>609</v>
      </c>
      <c r="B37" t="s">
        <v>608</v>
      </c>
      <c r="C37" s="375"/>
      <c r="D37" s="375"/>
      <c r="E37" s="375"/>
      <c r="F37" s="375"/>
      <c r="G37" s="358"/>
      <c r="H37" s="375"/>
      <c r="I37" s="375"/>
      <c r="J37" s="375"/>
      <c r="K37" s="375"/>
      <c r="L37" s="358"/>
      <c r="M37" s="375"/>
      <c r="N37" s="375"/>
      <c r="O37" s="375"/>
      <c r="P37" s="375"/>
      <c r="Q37" s="358"/>
      <c r="R37" s="375"/>
      <c r="S37" s="375"/>
      <c r="T37" s="375"/>
      <c r="U37" s="375"/>
    </row>
    <row r="38" spans="1:35">
      <c r="B38" t="s">
        <v>634</v>
      </c>
      <c r="C38" s="380"/>
      <c r="D38" s="380"/>
      <c r="E38" s="380"/>
      <c r="F38" s="380"/>
      <c r="G38" s="358"/>
      <c r="H38" s="380"/>
      <c r="I38" s="380"/>
      <c r="J38" s="380"/>
      <c r="K38" s="380"/>
      <c r="L38" s="358"/>
      <c r="M38" s="380"/>
      <c r="N38" s="380"/>
      <c r="O38" s="380"/>
      <c r="P38" s="380"/>
      <c r="Q38" s="358"/>
      <c r="R38" s="380"/>
      <c r="S38" s="380"/>
      <c r="T38" s="380"/>
      <c r="U38" s="380"/>
    </row>
    <row r="39" spans="1:35">
      <c r="A39" t="s">
        <v>607</v>
      </c>
      <c r="B39" t="s">
        <v>606</v>
      </c>
      <c r="C39" s="375"/>
      <c r="D39" s="375"/>
      <c r="E39" s="375"/>
      <c r="F39" s="375"/>
      <c r="G39" s="358"/>
      <c r="H39" s="375"/>
      <c r="I39" s="375"/>
      <c r="J39" s="375"/>
      <c r="K39" s="375"/>
      <c r="L39" s="358"/>
      <c r="M39" s="375"/>
      <c r="N39" s="375"/>
      <c r="O39" s="375"/>
      <c r="P39" s="375"/>
      <c r="Q39" s="358"/>
      <c r="R39" s="375"/>
      <c r="S39" s="375"/>
      <c r="T39" s="375"/>
      <c r="U39" s="375"/>
    </row>
    <row r="40" spans="1:35">
      <c r="B40" t="s">
        <v>634</v>
      </c>
      <c r="C40" s="380"/>
      <c r="D40" s="380"/>
      <c r="E40" s="380"/>
      <c r="F40" s="380"/>
      <c r="G40" s="358"/>
      <c r="H40" s="380"/>
      <c r="I40" s="380"/>
      <c r="J40" s="380"/>
      <c r="K40" s="380"/>
      <c r="L40" s="358"/>
      <c r="M40" s="380"/>
      <c r="N40" s="380"/>
      <c r="O40" s="380"/>
      <c r="P40" s="380"/>
      <c r="Q40" s="358"/>
      <c r="R40" s="380"/>
      <c r="S40" s="380"/>
      <c r="T40" s="380"/>
      <c r="U40" s="380"/>
    </row>
    <row r="41" spans="1:35">
      <c r="A41" t="s">
        <v>605</v>
      </c>
      <c r="B41" t="s">
        <v>634</v>
      </c>
      <c r="C41" s="381"/>
      <c r="D41" s="381"/>
      <c r="E41" s="381"/>
      <c r="F41" s="381"/>
      <c r="G41" s="358"/>
      <c r="H41" s="381"/>
      <c r="I41" s="381"/>
      <c r="J41" s="381"/>
      <c r="K41" s="381"/>
      <c r="L41" s="358"/>
      <c r="M41" s="381"/>
      <c r="N41" s="381"/>
      <c r="O41" s="381"/>
      <c r="P41" s="381"/>
      <c r="Q41" s="358"/>
      <c r="R41" s="381"/>
      <c r="S41" s="381"/>
      <c r="T41" s="381"/>
      <c r="U41" s="381"/>
    </row>
    <row r="42" spans="1:35">
      <c r="A42" t="s">
        <v>604</v>
      </c>
      <c r="B42" t="s">
        <v>634</v>
      </c>
      <c r="C42" s="381"/>
      <c r="D42" s="381"/>
      <c r="E42" s="381"/>
      <c r="F42" s="381"/>
      <c r="G42" s="358"/>
      <c r="H42" s="381"/>
      <c r="I42" s="381"/>
      <c r="J42" s="381"/>
      <c r="K42" s="381"/>
      <c r="L42" s="358"/>
      <c r="M42" s="381"/>
      <c r="N42" s="381"/>
      <c r="O42" s="381"/>
      <c r="P42" s="381"/>
      <c r="Q42" s="358"/>
      <c r="R42" s="381"/>
      <c r="S42" s="381"/>
      <c r="T42" s="381"/>
      <c r="U42" s="381"/>
    </row>
    <row r="43" spans="1:35">
      <c r="A43" t="s">
        <v>603</v>
      </c>
      <c r="B43" t="s">
        <v>602</v>
      </c>
      <c r="C43" s="381"/>
      <c r="D43" s="381"/>
      <c r="E43" s="381"/>
      <c r="F43" s="381"/>
      <c r="G43" s="358"/>
      <c r="H43" s="381"/>
      <c r="I43" s="381"/>
      <c r="J43" s="381"/>
      <c r="K43" s="381"/>
      <c r="L43" s="358"/>
      <c r="M43" s="381"/>
      <c r="N43" s="381"/>
      <c r="O43" s="381"/>
      <c r="P43" s="381"/>
      <c r="Q43" s="358"/>
      <c r="R43" s="381"/>
      <c r="S43" s="381"/>
      <c r="T43" s="381"/>
      <c r="U43" s="381"/>
    </row>
    <row r="45" spans="1:35">
      <c r="A45" t="s">
        <v>638</v>
      </c>
      <c r="C45" s="383" t="s">
        <v>639</v>
      </c>
      <c r="D45" s="383" t="s">
        <v>639</v>
      </c>
      <c r="E45" s="383" t="s">
        <v>640</v>
      </c>
      <c r="F45" s="383" t="s">
        <v>640</v>
      </c>
      <c r="H45" s="383" t="s">
        <v>639</v>
      </c>
      <c r="I45" s="383" t="s">
        <v>639</v>
      </c>
      <c r="J45" s="383" t="s">
        <v>640</v>
      </c>
      <c r="K45" s="383" t="s">
        <v>640</v>
      </c>
      <c r="M45" s="383" t="s">
        <v>639</v>
      </c>
      <c r="N45" s="383" t="s">
        <v>639</v>
      </c>
      <c r="O45" s="383" t="s">
        <v>640</v>
      </c>
      <c r="P45" s="383" t="s">
        <v>640</v>
      </c>
      <c r="R45" s="383" t="s">
        <v>639</v>
      </c>
      <c r="S45" s="383" t="s">
        <v>639</v>
      </c>
      <c r="T45" s="383" t="s">
        <v>640</v>
      </c>
      <c r="U45" s="383" t="s">
        <v>640</v>
      </c>
    </row>
    <row r="47" spans="1:35" s="201" customFormat="1">
      <c r="A47" s="201" t="s">
        <v>637</v>
      </c>
      <c r="C47" s="201">
        <v>9684</v>
      </c>
      <c r="D47" s="201">
        <v>0</v>
      </c>
      <c r="E47" s="201">
        <f>C47</f>
        <v>9684</v>
      </c>
      <c r="F47" s="201">
        <f>D47</f>
        <v>0</v>
      </c>
      <c r="H47" s="201">
        <v>5011</v>
      </c>
      <c r="I47" s="201">
        <v>172835</v>
      </c>
      <c r="J47" s="201">
        <f>H47</f>
        <v>5011</v>
      </c>
      <c r="K47" s="201">
        <v>27217</v>
      </c>
      <c r="M47" s="201">
        <v>147085</v>
      </c>
      <c r="N47" s="201">
        <v>172835</v>
      </c>
      <c r="O47" s="201">
        <v>150116</v>
      </c>
      <c r="P47" s="201">
        <v>27277</v>
      </c>
      <c r="R47" s="201">
        <v>62162</v>
      </c>
      <c r="S47" s="201">
        <v>94047</v>
      </c>
      <c r="T47" s="201">
        <f>R47</f>
        <v>62162</v>
      </c>
      <c r="U47" s="201">
        <v>13638</v>
      </c>
    </row>
    <row r="48" spans="1:35" s="201" customFormat="1">
      <c r="A48" s="201" t="s">
        <v>786</v>
      </c>
      <c r="C48" s="201">
        <f>C47*'Assumptions - financial'!$H$63*1000</f>
        <v>11001762.743778586</v>
      </c>
      <c r="D48" s="201">
        <f>D47*'Assumptions - financial'!$H$63*1000</f>
        <v>0</v>
      </c>
      <c r="E48" s="201">
        <f>E47*'Assumptions - financial'!$H$63*1000</f>
        <v>11001762.743778586</v>
      </c>
      <c r="F48" s="201">
        <f>F47*'Assumptions - financial'!$H$63*1000</f>
        <v>0</v>
      </c>
      <c r="H48" s="201">
        <f>H47*'Assumptions - financial'!$H$63*1000</f>
        <v>5692878.2640514765</v>
      </c>
      <c r="I48" s="201">
        <f>I47*'Assumptions - financial'!$H$63*1000</f>
        <v>196353744.71509415</v>
      </c>
      <c r="J48" s="201">
        <f>J47*'Assumptions - financial'!$H$63*1000</f>
        <v>5692878.2640514765</v>
      </c>
      <c r="K48" s="201">
        <f>K47*'Assumptions - financial'!$H$63*1000</f>
        <v>30920588.248391345</v>
      </c>
      <c r="M48" s="201">
        <f>M47*'Assumptions - financial'!$H$63*1000</f>
        <v>167099780.37677339</v>
      </c>
      <c r="N48" s="201">
        <f>N47*'Assumptions - financial'!$H$63*1000</f>
        <v>196353744.71509415</v>
      </c>
      <c r="O48" s="201">
        <f>O47*'Assumptions - financial'!$H$63*1000</f>
        <v>170543227.59655786</v>
      </c>
      <c r="P48" s="201">
        <f>P47*'Assumptions - financial'!$H$63*1000</f>
        <v>30988752.825490344</v>
      </c>
      <c r="R48" s="201">
        <f>R47*'Assumptions - financial'!$H$63*1000</f>
        <v>70620774.027133882</v>
      </c>
      <c r="S48" s="201">
        <f>S47*'Assumptions - financial'!$H$63*1000</f>
        <v>106844566.37382741</v>
      </c>
      <c r="T48" s="201">
        <f>T47*'Assumptions - financial'!$H$63*1000</f>
        <v>70620774.027133882</v>
      </c>
      <c r="U48" s="201">
        <f>U47*'Assumptions - financial'!$H$63*1000</f>
        <v>15493808.374602681</v>
      </c>
    </row>
    <row r="50" spans="1:30" ht="23.5">
      <c r="A50" s="385" t="s">
        <v>654</v>
      </c>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row>
    <row r="51" spans="1:30" ht="23.5">
      <c r="A51" s="299"/>
      <c r="B51" s="221"/>
      <c r="C51" s="221"/>
      <c r="D51" s="221"/>
      <c r="E51" s="221"/>
      <c r="F51" s="221"/>
      <c r="G51" s="221"/>
      <c r="H51" s="221"/>
      <c r="I51" s="221"/>
      <c r="J51" s="221"/>
      <c r="K51" s="221"/>
      <c r="L51" s="221"/>
      <c r="M51" s="221"/>
      <c r="N51" s="221"/>
      <c r="O51" s="221"/>
      <c r="P51" s="221"/>
      <c r="Q51" s="221"/>
      <c r="R51" s="221"/>
      <c r="S51" s="221"/>
      <c r="T51" s="221"/>
      <c r="U51" s="221"/>
      <c r="V51" s="221"/>
      <c r="W51" s="221"/>
      <c r="X51" s="221"/>
      <c r="Y51" s="221"/>
      <c r="Z51" s="221"/>
      <c r="AA51" s="221"/>
      <c r="AB51" s="221"/>
      <c r="AC51" s="221"/>
      <c r="AD51" s="221"/>
    </row>
    <row r="52" spans="1:30">
      <c r="A52" s="267" t="s">
        <v>652</v>
      </c>
    </row>
    <row r="53" spans="1:30">
      <c r="A53" t="s">
        <v>643</v>
      </c>
      <c r="I53">
        <v>0.1</v>
      </c>
      <c r="K53">
        <v>0.1</v>
      </c>
      <c r="N53">
        <v>0.1</v>
      </c>
      <c r="P53">
        <v>0.1</v>
      </c>
      <c r="S53">
        <v>0.1</v>
      </c>
      <c r="U53">
        <v>0.1</v>
      </c>
    </row>
    <row r="54" spans="1:30">
      <c r="A54" t="s">
        <v>644</v>
      </c>
      <c r="I54">
        <v>80</v>
      </c>
      <c r="K54">
        <v>30</v>
      </c>
      <c r="N54">
        <v>80</v>
      </c>
      <c r="P54">
        <v>30</v>
      </c>
      <c r="S54">
        <v>80</v>
      </c>
      <c r="U54">
        <v>30</v>
      </c>
    </row>
    <row r="55" spans="1:30">
      <c r="A55" t="s">
        <v>490</v>
      </c>
      <c r="I55">
        <v>75</v>
      </c>
      <c r="K55">
        <v>1000</v>
      </c>
      <c r="N55">
        <v>75</v>
      </c>
      <c r="P55">
        <v>1000</v>
      </c>
      <c r="S55">
        <v>75</v>
      </c>
      <c r="U55">
        <v>1000</v>
      </c>
    </row>
    <row r="56" spans="1:30">
      <c r="A56" t="s">
        <v>645</v>
      </c>
      <c r="I56" s="201">
        <f>I54*I55*12/0.1</f>
        <v>720000</v>
      </c>
      <c r="J56" s="201"/>
      <c r="K56" s="201">
        <f>K54*K55*12/0.1</f>
        <v>3600000</v>
      </c>
      <c r="N56" s="201">
        <f>N54*N55*12/0.1</f>
        <v>720000</v>
      </c>
      <c r="P56" s="201">
        <f>P54*P55*12/0.1</f>
        <v>3600000</v>
      </c>
      <c r="S56" s="201">
        <f>S54*S55*12/0.1</f>
        <v>720000</v>
      </c>
      <c r="U56" s="201">
        <f>U54*U55*12/0.1</f>
        <v>3600000</v>
      </c>
    </row>
    <row r="57" spans="1:30">
      <c r="A57" t="s">
        <v>648</v>
      </c>
      <c r="I57" s="201">
        <f>I56-300000</f>
        <v>420000</v>
      </c>
      <c r="J57" s="201"/>
      <c r="K57" s="201">
        <f>K56-300000</f>
        <v>3300000</v>
      </c>
      <c r="N57" s="201">
        <f>N56-300000</f>
        <v>420000</v>
      </c>
      <c r="P57" s="201">
        <f>P56-300000</f>
        <v>3300000</v>
      </c>
      <c r="S57" s="201">
        <f>S56-300000</f>
        <v>420000</v>
      </c>
      <c r="U57" s="201">
        <f>U56-300000</f>
        <v>3300000</v>
      </c>
    </row>
    <row r="58" spans="1:30">
      <c r="A58" t="s">
        <v>646</v>
      </c>
      <c r="I58" s="201">
        <f>I56*I18</f>
        <v>1269657180.0000002</v>
      </c>
      <c r="J58" s="201"/>
      <c r="K58" s="201">
        <f>K56*K8</f>
        <v>2003520950.0284472</v>
      </c>
      <c r="N58" s="201">
        <f>N56*N18</f>
        <v>2539314360.0000005</v>
      </c>
      <c r="P58" s="201">
        <f>P56*P8</f>
        <v>4007041900.0568943</v>
      </c>
      <c r="S58" s="201">
        <f>S56*S18</f>
        <v>3808971540.000001</v>
      </c>
      <c r="U58" s="201">
        <f>U56*U8</f>
        <v>5008802375.0711174</v>
      </c>
    </row>
    <row r="59" spans="1:30">
      <c r="A59" t="s">
        <v>649</v>
      </c>
      <c r="I59" s="201">
        <f>I57*I18</f>
        <v>740633355.00000012</v>
      </c>
      <c r="J59" s="201"/>
      <c r="K59" s="201">
        <f>K57*K8</f>
        <v>1836560870.8594098</v>
      </c>
      <c r="N59" s="201">
        <f>N57*N18</f>
        <v>1481266710.0000002</v>
      </c>
      <c r="P59" s="201">
        <f>P57*P8</f>
        <v>3673121741.7188196</v>
      </c>
      <c r="S59" s="201">
        <f>S57*S18</f>
        <v>2221900065.0000005</v>
      </c>
      <c r="U59" s="201">
        <f>U57*U8</f>
        <v>4591402177.1485243</v>
      </c>
    </row>
    <row r="60" spans="1:30">
      <c r="A60" t="s">
        <v>647</v>
      </c>
      <c r="I60">
        <v>6.3439999999999998E-3</v>
      </c>
      <c r="K60">
        <v>6.3439999999999998E-3</v>
      </c>
      <c r="N60">
        <v>6.3439999999999998E-3</v>
      </c>
      <c r="P60">
        <v>6.3439999999999998E-3</v>
      </c>
      <c r="S60">
        <v>6.3439999999999998E-3</v>
      </c>
      <c r="U60">
        <v>6.3439999999999998E-3</v>
      </c>
    </row>
    <row r="61" spans="1:30">
      <c r="A61" t="s">
        <v>651</v>
      </c>
      <c r="I61" s="201">
        <f>I57*I60/12</f>
        <v>222.04</v>
      </c>
      <c r="J61" s="201"/>
      <c r="K61" s="201">
        <f>K57*K60/12</f>
        <v>1744.6000000000001</v>
      </c>
      <c r="N61" s="201">
        <f>N57*N60/12</f>
        <v>222.04</v>
      </c>
      <c r="P61" s="201">
        <f>P57*P60/12</f>
        <v>1744.6000000000001</v>
      </c>
      <c r="S61" s="201">
        <f>S57*S60/12</f>
        <v>222.04</v>
      </c>
      <c r="U61" s="201">
        <f>U57*U60/12</f>
        <v>1744.6000000000001</v>
      </c>
    </row>
    <row r="62" spans="1:30">
      <c r="A62" t="s">
        <v>650</v>
      </c>
      <c r="I62" s="201">
        <f>I59*I60</f>
        <v>4698578.0041200006</v>
      </c>
      <c r="K62" s="201">
        <f>K59*K60</f>
        <v>11651142.164732095</v>
      </c>
      <c r="N62" s="201">
        <f>N59*N60</f>
        <v>9397156.0082400013</v>
      </c>
      <c r="P62" s="201">
        <f>P59*P60</f>
        <v>23302284.32946419</v>
      </c>
      <c r="S62" s="201">
        <f>S59*S60</f>
        <v>14095734.012360003</v>
      </c>
      <c r="U62" s="201">
        <f>U59*U60</f>
        <v>29127855.411830239</v>
      </c>
    </row>
    <row r="65" spans="1:1">
      <c r="A65" s="267" t="s">
        <v>653</v>
      </c>
    </row>
  </sheetData>
  <conditionalFormatting sqref="C9">
    <cfRule type="expression" dxfId="621" priority="851">
      <formula>$G$18&gt;0</formula>
    </cfRule>
  </conditionalFormatting>
  <conditionalFormatting sqref="C10">
    <cfRule type="expression" dxfId="620" priority="850">
      <formula>$G$19&gt;0</formula>
    </cfRule>
  </conditionalFormatting>
  <conditionalFormatting sqref="C11">
    <cfRule type="expression" dxfId="619" priority="849">
      <formula>$G$20&gt;0</formula>
    </cfRule>
  </conditionalFormatting>
  <conditionalFormatting sqref="C12">
    <cfRule type="expression" dxfId="618" priority="848">
      <formula>$G$21&gt;0</formula>
    </cfRule>
  </conditionalFormatting>
  <conditionalFormatting sqref="C13">
    <cfRule type="expression" dxfId="617" priority="847">
      <formula>$G$22&gt;0</formula>
    </cfRule>
  </conditionalFormatting>
  <conditionalFormatting sqref="C14">
    <cfRule type="expression" dxfId="616" priority="846">
      <formula>$G$23&gt;0</formula>
    </cfRule>
  </conditionalFormatting>
  <conditionalFormatting sqref="C15">
    <cfRule type="expression" dxfId="615" priority="845">
      <formula>$G$24&gt;0</formula>
    </cfRule>
  </conditionalFormatting>
  <conditionalFormatting sqref="C16">
    <cfRule type="expression" dxfId="614" priority="844">
      <formula>$G$25&gt;0</formula>
    </cfRule>
  </conditionalFormatting>
  <conditionalFormatting sqref="C17">
    <cfRule type="expression" dxfId="613" priority="843">
      <formula>$G$26&gt;0</formula>
    </cfRule>
  </conditionalFormatting>
  <conditionalFormatting sqref="C18">
    <cfRule type="expression" dxfId="612" priority="842">
      <formula>$G$27&gt;0</formula>
    </cfRule>
  </conditionalFormatting>
  <conditionalFormatting sqref="C19">
    <cfRule type="expression" dxfId="611" priority="841">
      <formula>$G$28&gt;0</formula>
    </cfRule>
  </conditionalFormatting>
  <conditionalFormatting sqref="C20">
    <cfRule type="expression" dxfId="610" priority="840">
      <formula>$G$29&gt;0</formula>
    </cfRule>
  </conditionalFormatting>
  <conditionalFormatting sqref="C21">
    <cfRule type="expression" dxfId="609" priority="839">
      <formula>$G$30&gt;0</formula>
    </cfRule>
  </conditionalFormatting>
  <conditionalFormatting sqref="D9">
    <cfRule type="expression" dxfId="608" priority="822">
      <formula>$G$18&gt;0</formula>
    </cfRule>
  </conditionalFormatting>
  <conditionalFormatting sqref="D10">
    <cfRule type="expression" dxfId="607" priority="821">
      <formula>$G$19&gt;0</formula>
    </cfRule>
  </conditionalFormatting>
  <conditionalFormatting sqref="D11">
    <cfRule type="expression" dxfId="606" priority="820">
      <formula>$G$20&gt;0</formula>
    </cfRule>
  </conditionalFormatting>
  <conditionalFormatting sqref="D12">
    <cfRule type="expression" dxfId="605" priority="819">
      <formula>$G$21&gt;0</formula>
    </cfRule>
  </conditionalFormatting>
  <conditionalFormatting sqref="D13">
    <cfRule type="expression" dxfId="604" priority="818">
      <formula>$G$22&gt;0</formula>
    </cfRule>
  </conditionalFormatting>
  <conditionalFormatting sqref="D14">
    <cfRule type="expression" dxfId="603" priority="817">
      <formula>$G$23&gt;0</formula>
    </cfRule>
  </conditionalFormatting>
  <conditionalFormatting sqref="D15">
    <cfRule type="expression" dxfId="602" priority="816">
      <formula>$G$24&gt;0</formula>
    </cfRule>
  </conditionalFormatting>
  <conditionalFormatting sqref="D16">
    <cfRule type="expression" dxfId="601" priority="815">
      <formula>$G$25&gt;0</formula>
    </cfRule>
  </conditionalFormatting>
  <conditionalFormatting sqref="D17">
    <cfRule type="expression" dxfId="600" priority="814">
      <formula>$G$26&gt;0</formula>
    </cfRule>
  </conditionalFormatting>
  <conditionalFormatting sqref="D18">
    <cfRule type="expression" dxfId="599" priority="813">
      <formula>$G$27&gt;0</formula>
    </cfRule>
  </conditionalFormatting>
  <conditionalFormatting sqref="D19">
    <cfRule type="expression" dxfId="598" priority="812">
      <formula>$G$28&gt;0</formula>
    </cfRule>
  </conditionalFormatting>
  <conditionalFormatting sqref="D20">
    <cfRule type="expression" dxfId="597" priority="811">
      <formula>$G$29&gt;0</formula>
    </cfRule>
  </conditionalFormatting>
  <conditionalFormatting sqref="D21">
    <cfRule type="expression" dxfId="596" priority="810">
      <formula>$G$30&gt;0</formula>
    </cfRule>
  </conditionalFormatting>
  <conditionalFormatting sqref="E9">
    <cfRule type="expression" dxfId="595" priority="793">
      <formula>$G$18&gt;0</formula>
    </cfRule>
  </conditionalFormatting>
  <conditionalFormatting sqref="E10">
    <cfRule type="expression" dxfId="594" priority="792">
      <formula>$G$19&gt;0</formula>
    </cfRule>
  </conditionalFormatting>
  <conditionalFormatting sqref="E11">
    <cfRule type="expression" dxfId="593" priority="791">
      <formula>$G$20&gt;0</formula>
    </cfRule>
  </conditionalFormatting>
  <conditionalFormatting sqref="E12">
    <cfRule type="expression" dxfId="592" priority="790">
      <formula>$G$21&gt;0</formula>
    </cfRule>
  </conditionalFormatting>
  <conditionalFormatting sqref="E13">
    <cfRule type="expression" dxfId="591" priority="789">
      <formula>$G$22&gt;0</formula>
    </cfRule>
  </conditionalFormatting>
  <conditionalFormatting sqref="E14">
    <cfRule type="expression" dxfId="590" priority="788">
      <formula>$G$23&gt;0</formula>
    </cfRule>
  </conditionalFormatting>
  <conditionalFormatting sqref="E15">
    <cfRule type="expression" dxfId="589" priority="787">
      <formula>$G$24&gt;0</formula>
    </cfRule>
  </conditionalFormatting>
  <conditionalFormatting sqref="E16">
    <cfRule type="expression" dxfId="588" priority="786">
      <formula>$G$25&gt;0</formula>
    </cfRule>
  </conditionalFormatting>
  <conditionalFormatting sqref="E17">
    <cfRule type="expression" dxfId="587" priority="785">
      <formula>$G$26&gt;0</formula>
    </cfRule>
  </conditionalFormatting>
  <conditionalFormatting sqref="E18">
    <cfRule type="expression" dxfId="586" priority="784">
      <formula>$G$27&gt;0</formula>
    </cfRule>
  </conditionalFormatting>
  <conditionalFormatting sqref="E19">
    <cfRule type="expression" dxfId="585" priority="783">
      <formula>$G$28&gt;0</formula>
    </cfRule>
  </conditionalFormatting>
  <conditionalFormatting sqref="E20">
    <cfRule type="expression" dxfId="584" priority="782">
      <formula>$G$29&gt;0</formula>
    </cfRule>
  </conditionalFormatting>
  <conditionalFormatting sqref="E21">
    <cfRule type="expression" dxfId="583" priority="781">
      <formula>$G$30&gt;0</formula>
    </cfRule>
  </conditionalFormatting>
  <conditionalFormatting sqref="F9">
    <cfRule type="expression" dxfId="582" priority="764">
      <formula>$G$18&gt;0</formula>
    </cfRule>
  </conditionalFormatting>
  <conditionalFormatting sqref="F10">
    <cfRule type="expression" dxfId="581" priority="763">
      <formula>$G$19&gt;0</formula>
    </cfRule>
  </conditionalFormatting>
  <conditionalFormatting sqref="F11">
    <cfRule type="expression" dxfId="580" priority="762">
      <formula>$G$20&gt;0</formula>
    </cfRule>
  </conditionalFormatting>
  <conditionalFormatting sqref="F12">
    <cfRule type="expression" dxfId="579" priority="761">
      <formula>$G$21&gt;0</formula>
    </cfRule>
  </conditionalFormatting>
  <conditionalFormatting sqref="F13">
    <cfRule type="expression" dxfId="578" priority="760">
      <formula>$G$22&gt;0</formula>
    </cfRule>
  </conditionalFormatting>
  <conditionalFormatting sqref="F14">
    <cfRule type="expression" dxfId="577" priority="759">
      <formula>$G$23&gt;0</formula>
    </cfRule>
  </conditionalFormatting>
  <conditionalFormatting sqref="F15">
    <cfRule type="expression" dxfId="576" priority="758">
      <formula>$G$24&gt;0</formula>
    </cfRule>
  </conditionalFormatting>
  <conditionalFormatting sqref="F16">
    <cfRule type="expression" dxfId="575" priority="757">
      <formula>$G$25&gt;0</formula>
    </cfRule>
  </conditionalFormatting>
  <conditionalFormatting sqref="F17">
    <cfRule type="expression" dxfId="574" priority="756">
      <formula>$G$26&gt;0</formula>
    </cfRule>
  </conditionalFormatting>
  <conditionalFormatting sqref="F18">
    <cfRule type="expression" dxfId="573" priority="755">
      <formula>$G$27&gt;0</formula>
    </cfRule>
  </conditionalFormatting>
  <conditionalFormatting sqref="F19">
    <cfRule type="expression" dxfId="572" priority="754">
      <formula>$G$28&gt;0</formula>
    </cfRule>
  </conditionalFormatting>
  <conditionalFormatting sqref="F20">
    <cfRule type="expression" dxfId="571" priority="753">
      <formula>$G$29&gt;0</formula>
    </cfRule>
  </conditionalFormatting>
  <conditionalFormatting sqref="F21">
    <cfRule type="expression" dxfId="570" priority="752">
      <formula>$G$30&gt;0</formula>
    </cfRule>
  </conditionalFormatting>
  <conditionalFormatting sqref="C23">
    <cfRule type="expression" dxfId="569" priority="737">
      <formula>$G$32&gt;0</formula>
    </cfRule>
  </conditionalFormatting>
  <conditionalFormatting sqref="C24">
    <cfRule type="expression" dxfId="568" priority="736">
      <formula>$G$33&gt;0</formula>
    </cfRule>
  </conditionalFormatting>
  <conditionalFormatting sqref="C25">
    <cfRule type="expression" dxfId="567" priority="735">
      <formula>$G$34&gt;0</formula>
    </cfRule>
  </conditionalFormatting>
  <conditionalFormatting sqref="C26">
    <cfRule type="expression" dxfId="566" priority="734">
      <formula>$G$35&gt;0</formula>
    </cfRule>
  </conditionalFormatting>
  <conditionalFormatting sqref="D23">
    <cfRule type="expression" dxfId="565" priority="729">
      <formula>$G$32&gt;0</formula>
    </cfRule>
  </conditionalFormatting>
  <conditionalFormatting sqref="D24">
    <cfRule type="expression" dxfId="564" priority="728">
      <formula>$G$33&gt;0</formula>
    </cfRule>
  </conditionalFormatting>
  <conditionalFormatting sqref="D25">
    <cfRule type="expression" dxfId="563" priority="727">
      <formula>$G$34&gt;0</formula>
    </cfRule>
  </conditionalFormatting>
  <conditionalFormatting sqref="D26">
    <cfRule type="expression" dxfId="562" priority="726">
      <formula>$G$35&gt;0</formula>
    </cfRule>
  </conditionalFormatting>
  <conditionalFormatting sqref="E23">
    <cfRule type="expression" dxfId="561" priority="721">
      <formula>$G$32&gt;0</formula>
    </cfRule>
  </conditionalFormatting>
  <conditionalFormatting sqref="E24">
    <cfRule type="expression" dxfId="560" priority="720">
      <formula>$G$33&gt;0</formula>
    </cfRule>
  </conditionalFormatting>
  <conditionalFormatting sqref="E25">
    <cfRule type="expression" dxfId="559" priority="719">
      <formula>$G$34&gt;0</formula>
    </cfRule>
  </conditionalFormatting>
  <conditionalFormatting sqref="E26">
    <cfRule type="expression" dxfId="558" priority="718">
      <formula>$G$35&gt;0</formula>
    </cfRule>
  </conditionalFormatting>
  <conditionalFormatting sqref="F23">
    <cfRule type="expression" dxfId="557" priority="713">
      <formula>$G$32&gt;0</formula>
    </cfRule>
  </conditionalFormatting>
  <conditionalFormatting sqref="F24">
    <cfRule type="expression" dxfId="556" priority="712">
      <formula>$G$33&gt;0</formula>
    </cfRule>
  </conditionalFormatting>
  <conditionalFormatting sqref="F25">
    <cfRule type="expression" dxfId="555" priority="711">
      <formula>$G$34&gt;0</formula>
    </cfRule>
  </conditionalFormatting>
  <conditionalFormatting sqref="F26">
    <cfRule type="expression" dxfId="554" priority="710">
      <formula>$G$35&gt;0</formula>
    </cfRule>
  </conditionalFormatting>
  <conditionalFormatting sqref="C32">
    <cfRule type="expression" dxfId="553" priority="681">
      <formula>$G$41</formula>
    </cfRule>
  </conditionalFormatting>
  <conditionalFormatting sqref="C33">
    <cfRule type="expression" dxfId="552" priority="680">
      <formula>$G$42&gt;0</formula>
    </cfRule>
  </conditionalFormatting>
  <conditionalFormatting sqref="D32:D33">
    <cfRule type="expression" dxfId="551" priority="677">
      <formula>$G$41</formula>
    </cfRule>
  </conditionalFormatting>
  <conditionalFormatting sqref="E32:E33">
    <cfRule type="expression" dxfId="550" priority="673">
      <formula>$G$41</formula>
    </cfRule>
  </conditionalFormatting>
  <conditionalFormatting sqref="F32">
    <cfRule type="expression" dxfId="549" priority="669">
      <formula>$G$41</formula>
    </cfRule>
  </conditionalFormatting>
  <conditionalFormatting sqref="F33">
    <cfRule type="expression" dxfId="548" priority="668">
      <formula>$G$42&gt;0</formula>
    </cfRule>
  </conditionalFormatting>
  <conditionalFormatting sqref="C35">
    <cfRule type="expression" dxfId="547" priority="665">
      <formula>$G$44&gt;0</formula>
    </cfRule>
  </conditionalFormatting>
  <conditionalFormatting sqref="C37">
    <cfRule type="expression" dxfId="546" priority="661">
      <formula>$G$47&gt;0</formula>
    </cfRule>
  </conditionalFormatting>
  <conditionalFormatting sqref="C38">
    <cfRule type="expression" dxfId="545" priority="660">
      <formula>$G$49&gt;0</formula>
    </cfRule>
  </conditionalFormatting>
  <conditionalFormatting sqref="C39">
    <cfRule type="expression" dxfId="544" priority="657">
      <formula>$G$50&gt;0</formula>
    </cfRule>
  </conditionalFormatting>
  <conditionalFormatting sqref="C40">
    <cfRule type="expression" dxfId="543" priority="656">
      <formula>$G$52&gt;0</formula>
    </cfRule>
  </conditionalFormatting>
  <conditionalFormatting sqref="C41">
    <cfRule type="expression" dxfId="542" priority="653">
      <formula>$G$53&gt;0</formula>
    </cfRule>
  </conditionalFormatting>
  <conditionalFormatting sqref="C42">
    <cfRule type="expression" dxfId="541" priority="651">
      <formula>$G$54&gt;0</formula>
    </cfRule>
  </conditionalFormatting>
  <conditionalFormatting sqref="C43">
    <cfRule type="expression" dxfId="540" priority="649">
      <formula>$G$55&gt;0</formula>
    </cfRule>
  </conditionalFormatting>
  <conditionalFormatting sqref="D35">
    <cfRule type="expression" dxfId="539" priority="647">
      <formula>$G$44&gt;0</formula>
    </cfRule>
  </conditionalFormatting>
  <conditionalFormatting sqref="D37">
    <cfRule type="expression" dxfId="538" priority="643">
      <formula>$G$47&gt;0</formula>
    </cfRule>
  </conditionalFormatting>
  <conditionalFormatting sqref="D38">
    <cfRule type="expression" dxfId="537" priority="642">
      <formula>$G$49&gt;0</formula>
    </cfRule>
  </conditionalFormatting>
  <conditionalFormatting sqref="D39">
    <cfRule type="expression" dxfId="536" priority="639">
      <formula>$G$50&gt;0</formula>
    </cfRule>
  </conditionalFormatting>
  <conditionalFormatting sqref="D40">
    <cfRule type="expression" dxfId="535" priority="638">
      <formula>$G$52&gt;0</formula>
    </cfRule>
  </conditionalFormatting>
  <conditionalFormatting sqref="D41">
    <cfRule type="expression" dxfId="534" priority="635">
      <formula>$G$53&gt;0</formula>
    </cfRule>
  </conditionalFormatting>
  <conditionalFormatting sqref="D42">
    <cfRule type="expression" dxfId="533" priority="633">
      <formula>$G$54&gt;0</formula>
    </cfRule>
  </conditionalFormatting>
  <conditionalFormatting sqref="D43">
    <cfRule type="expression" dxfId="532" priority="631">
      <formula>$G$55&gt;0</formula>
    </cfRule>
  </conditionalFormatting>
  <conditionalFormatting sqref="E35">
    <cfRule type="expression" dxfId="531" priority="629">
      <formula>$G$44&gt;0</formula>
    </cfRule>
  </conditionalFormatting>
  <conditionalFormatting sqref="E37">
    <cfRule type="expression" dxfId="530" priority="625">
      <formula>$G$47&gt;0</formula>
    </cfRule>
  </conditionalFormatting>
  <conditionalFormatting sqref="E38">
    <cfRule type="expression" dxfId="529" priority="624">
      <formula>$G$49&gt;0</formula>
    </cfRule>
  </conditionalFormatting>
  <conditionalFormatting sqref="E39">
    <cfRule type="expression" dxfId="528" priority="621">
      <formula>$G$50&gt;0</formula>
    </cfRule>
  </conditionalFormatting>
  <conditionalFormatting sqref="E40">
    <cfRule type="expression" dxfId="527" priority="620">
      <formula>$G$52&gt;0</formula>
    </cfRule>
  </conditionalFormatting>
  <conditionalFormatting sqref="E41">
    <cfRule type="expression" dxfId="526" priority="617">
      <formula>$G$53&gt;0</formula>
    </cfRule>
  </conditionalFormatting>
  <conditionalFormatting sqref="E42">
    <cfRule type="expression" dxfId="525" priority="615">
      <formula>$G$54&gt;0</formula>
    </cfRule>
  </conditionalFormatting>
  <conditionalFormatting sqref="E43">
    <cfRule type="expression" dxfId="524" priority="613">
      <formula>$G$55&gt;0</formula>
    </cfRule>
  </conditionalFormatting>
  <conditionalFormatting sqref="F35">
    <cfRule type="expression" dxfId="523" priority="611">
      <formula>$G$44&gt;0</formula>
    </cfRule>
  </conditionalFormatting>
  <conditionalFormatting sqref="F37">
    <cfRule type="expression" dxfId="522" priority="607">
      <formula>$G$47&gt;0</formula>
    </cfRule>
  </conditionalFormatting>
  <conditionalFormatting sqref="F38">
    <cfRule type="expression" dxfId="521" priority="606">
      <formula>$G$49&gt;0</formula>
    </cfRule>
  </conditionalFormatting>
  <conditionalFormatting sqref="F39">
    <cfRule type="expression" dxfId="520" priority="603">
      <formula>$G$50&gt;0</formula>
    </cfRule>
  </conditionalFormatting>
  <conditionalFormatting sqref="F40">
    <cfRule type="expression" dxfId="519" priority="602">
      <formula>$G$52&gt;0</formula>
    </cfRule>
  </conditionalFormatting>
  <conditionalFormatting sqref="F41">
    <cfRule type="expression" dxfId="518" priority="599">
      <formula>$G$53&gt;0</formula>
    </cfRule>
  </conditionalFormatting>
  <conditionalFormatting sqref="F42">
    <cfRule type="expression" dxfId="517" priority="597">
      <formula>$G$54&gt;0</formula>
    </cfRule>
  </conditionalFormatting>
  <conditionalFormatting sqref="F43">
    <cfRule type="expression" dxfId="516" priority="595">
      <formula>$G$55&gt;0</formula>
    </cfRule>
  </conditionalFormatting>
  <conditionalFormatting sqref="C9:F9">
    <cfRule type="expression" dxfId="515" priority="856">
      <formula>#REF!&gt;0</formula>
    </cfRule>
  </conditionalFormatting>
  <conditionalFormatting sqref="C10:F10">
    <cfRule type="expression" dxfId="514" priority="857">
      <formula>#REF!&gt;0</formula>
    </cfRule>
  </conditionalFormatting>
  <conditionalFormatting sqref="C11:F11">
    <cfRule type="expression" dxfId="513" priority="858">
      <formula>#REF!&gt;0</formula>
    </cfRule>
  </conditionalFormatting>
  <conditionalFormatting sqref="C12:F12">
    <cfRule type="expression" dxfId="512" priority="859">
      <formula>#REF!&gt;0</formula>
    </cfRule>
  </conditionalFormatting>
  <conditionalFormatting sqref="C13:F13">
    <cfRule type="expression" dxfId="511" priority="860">
      <formula>#REF!&gt;0</formula>
    </cfRule>
  </conditionalFormatting>
  <conditionalFormatting sqref="C14:F14">
    <cfRule type="expression" dxfId="510" priority="861">
      <formula>#REF!&gt;0</formula>
    </cfRule>
  </conditionalFormatting>
  <conditionalFormatting sqref="C15:F15">
    <cfRule type="expression" dxfId="509" priority="862">
      <formula>#REF!&gt;0</formula>
    </cfRule>
  </conditionalFormatting>
  <conditionalFormatting sqref="C16:F16">
    <cfRule type="expression" dxfId="508" priority="863">
      <formula>#REF!&gt;0</formula>
    </cfRule>
  </conditionalFormatting>
  <conditionalFormatting sqref="C17:F17">
    <cfRule type="expression" dxfId="507" priority="864">
      <formula>#REF!&gt;0</formula>
    </cfRule>
  </conditionalFormatting>
  <conditionalFormatting sqref="C18:F18">
    <cfRule type="expression" dxfId="506" priority="865">
      <formula>#REF!&gt;0</formula>
    </cfRule>
  </conditionalFormatting>
  <conditionalFormatting sqref="C19:F19">
    <cfRule type="expression" dxfId="505" priority="866">
      <formula>#REF!</formula>
    </cfRule>
  </conditionalFormatting>
  <conditionalFormatting sqref="C20:F20">
    <cfRule type="expression" dxfId="504" priority="867">
      <formula>#REF!&gt;0</formula>
    </cfRule>
  </conditionalFormatting>
  <conditionalFormatting sqref="C21:F21">
    <cfRule type="expression" dxfId="503" priority="868">
      <formula>#REF!&gt;0</formula>
    </cfRule>
  </conditionalFormatting>
  <conditionalFormatting sqref="C23:F23">
    <cfRule type="expression" dxfId="502" priority="914">
      <formula>#REF!&gt;0</formula>
    </cfRule>
  </conditionalFormatting>
  <conditionalFormatting sqref="C24:F24">
    <cfRule type="expression" dxfId="501" priority="915">
      <formula>#REF!&gt;0</formula>
    </cfRule>
  </conditionalFormatting>
  <conditionalFormatting sqref="C25:F25">
    <cfRule type="expression" dxfId="500" priority="916">
      <formula>#REF!&gt;0</formula>
    </cfRule>
  </conditionalFormatting>
  <conditionalFormatting sqref="C26:F26">
    <cfRule type="expression" dxfId="499" priority="917">
      <formula>#REF!&gt;0</formula>
    </cfRule>
  </conditionalFormatting>
  <conditionalFormatting sqref="C32:F32 D33:E33">
    <cfRule type="expression" dxfId="498" priority="942">
      <formula>#REF!&gt;0</formula>
    </cfRule>
  </conditionalFormatting>
  <conditionalFormatting sqref="C33 F33">
    <cfRule type="expression" dxfId="497" priority="943">
      <formula>#REF!&gt;0</formula>
    </cfRule>
  </conditionalFormatting>
  <conditionalFormatting sqref="C35:F35">
    <cfRule type="expression" dxfId="496" priority="950">
      <formula>#REF!&gt;0</formula>
    </cfRule>
  </conditionalFormatting>
  <conditionalFormatting sqref="C37:F37">
    <cfRule type="expression" dxfId="495" priority="952">
      <formula>#REF!&gt;0</formula>
    </cfRule>
  </conditionalFormatting>
  <conditionalFormatting sqref="C38:F38">
    <cfRule type="expression" dxfId="494" priority="953">
      <formula>#REF!&gt;0</formula>
    </cfRule>
  </conditionalFormatting>
  <conditionalFormatting sqref="C39:F39">
    <cfRule type="expression" dxfId="493" priority="954">
      <formula>#REF!&gt;0</formula>
    </cfRule>
  </conditionalFormatting>
  <conditionalFormatting sqref="C40:F40">
    <cfRule type="expression" dxfId="492" priority="955">
      <formula>#REF!&gt;0</formula>
    </cfRule>
  </conditionalFormatting>
  <conditionalFormatting sqref="C41:F41">
    <cfRule type="expression" dxfId="491" priority="956">
      <formula>#REF!&gt;0</formula>
    </cfRule>
  </conditionalFormatting>
  <conditionalFormatting sqref="C42:F42">
    <cfRule type="expression" dxfId="490" priority="957">
      <formula>#REF!&gt;0</formula>
    </cfRule>
  </conditionalFormatting>
  <conditionalFormatting sqref="C43:F43">
    <cfRule type="expression" dxfId="489" priority="958">
      <formula>#REF!&gt;0</formula>
    </cfRule>
  </conditionalFormatting>
  <conditionalFormatting sqref="H9">
    <cfRule type="expression" dxfId="488" priority="559">
      <formula>$G$18&gt;0</formula>
    </cfRule>
  </conditionalFormatting>
  <conditionalFormatting sqref="H10">
    <cfRule type="expression" dxfId="487" priority="558">
      <formula>$G$19&gt;0</formula>
    </cfRule>
  </conditionalFormatting>
  <conditionalFormatting sqref="H11">
    <cfRule type="expression" dxfId="486" priority="557">
      <formula>$G$20&gt;0</formula>
    </cfRule>
  </conditionalFormatting>
  <conditionalFormatting sqref="H12">
    <cfRule type="expression" dxfId="485" priority="556">
      <formula>$G$21&gt;0</formula>
    </cfRule>
  </conditionalFormatting>
  <conditionalFormatting sqref="H13">
    <cfRule type="expression" dxfId="484" priority="555">
      <formula>$G$22&gt;0</formula>
    </cfRule>
  </conditionalFormatting>
  <conditionalFormatting sqref="H14">
    <cfRule type="expression" dxfId="483" priority="554">
      <formula>$G$23&gt;0</formula>
    </cfRule>
  </conditionalFormatting>
  <conditionalFormatting sqref="H15">
    <cfRule type="expression" dxfId="482" priority="553">
      <formula>$G$24&gt;0</formula>
    </cfRule>
  </conditionalFormatting>
  <conditionalFormatting sqref="H16">
    <cfRule type="expression" dxfId="481" priority="552">
      <formula>$G$25&gt;0</formula>
    </cfRule>
  </conditionalFormatting>
  <conditionalFormatting sqref="H17">
    <cfRule type="expression" dxfId="480" priority="551">
      <formula>$G$26&gt;0</formula>
    </cfRule>
  </conditionalFormatting>
  <conditionalFormatting sqref="H18">
    <cfRule type="expression" dxfId="479" priority="550">
      <formula>$G$27&gt;0</formula>
    </cfRule>
  </conditionalFormatting>
  <conditionalFormatting sqref="H19">
    <cfRule type="expression" dxfId="478" priority="549">
      <formula>$G$28&gt;0</formula>
    </cfRule>
  </conditionalFormatting>
  <conditionalFormatting sqref="H20">
    <cfRule type="expression" dxfId="477" priority="548">
      <formula>$G$29&gt;0</formula>
    </cfRule>
  </conditionalFormatting>
  <conditionalFormatting sqref="H21">
    <cfRule type="expression" dxfId="476" priority="547">
      <formula>$G$30&gt;0</formula>
    </cfRule>
  </conditionalFormatting>
  <conditionalFormatting sqref="I9">
    <cfRule type="expression" dxfId="475" priority="545">
      <formula>$G$18&gt;0</formula>
    </cfRule>
  </conditionalFormatting>
  <conditionalFormatting sqref="I10">
    <cfRule type="expression" dxfId="474" priority="544">
      <formula>$G$19&gt;0</formula>
    </cfRule>
  </conditionalFormatting>
  <conditionalFormatting sqref="I11">
    <cfRule type="expression" dxfId="473" priority="543">
      <formula>$G$20&gt;0</formula>
    </cfRule>
  </conditionalFormatting>
  <conditionalFormatting sqref="I12">
    <cfRule type="expression" dxfId="472" priority="542">
      <formula>$G$21&gt;0</formula>
    </cfRule>
  </conditionalFormatting>
  <conditionalFormatting sqref="I13">
    <cfRule type="expression" dxfId="471" priority="541">
      <formula>$G$22&gt;0</formula>
    </cfRule>
  </conditionalFormatting>
  <conditionalFormatting sqref="I14">
    <cfRule type="expression" dxfId="470" priority="540">
      <formula>$G$23&gt;0</formula>
    </cfRule>
  </conditionalFormatting>
  <conditionalFormatting sqref="I15">
    <cfRule type="expression" dxfId="469" priority="539">
      <formula>$G$24&gt;0</formula>
    </cfRule>
  </conditionalFormatting>
  <conditionalFormatting sqref="I16">
    <cfRule type="expression" dxfId="468" priority="538">
      <formula>$G$25&gt;0</formula>
    </cfRule>
  </conditionalFormatting>
  <conditionalFormatting sqref="I17">
    <cfRule type="expression" dxfId="467" priority="537">
      <formula>$G$26&gt;0</formula>
    </cfRule>
  </conditionalFormatting>
  <conditionalFormatting sqref="I18">
    <cfRule type="expression" dxfId="466" priority="536">
      <formula>$G$27&gt;0</formula>
    </cfRule>
  </conditionalFormatting>
  <conditionalFormatting sqref="I19">
    <cfRule type="expression" dxfId="465" priority="535">
      <formula>$G$28&gt;0</formula>
    </cfRule>
  </conditionalFormatting>
  <conditionalFormatting sqref="I20">
    <cfRule type="expression" dxfId="464" priority="534">
      <formula>$G$29&gt;0</formula>
    </cfRule>
  </conditionalFormatting>
  <conditionalFormatting sqref="I21">
    <cfRule type="expression" dxfId="463" priority="533">
      <formula>$G$30&gt;0</formula>
    </cfRule>
  </conditionalFormatting>
  <conditionalFormatting sqref="J9">
    <cfRule type="expression" dxfId="462" priority="531">
      <formula>$G$18&gt;0</formula>
    </cfRule>
  </conditionalFormatting>
  <conditionalFormatting sqref="J10">
    <cfRule type="expression" dxfId="461" priority="530">
      <formula>$G$19&gt;0</formula>
    </cfRule>
  </conditionalFormatting>
  <conditionalFormatting sqref="J11">
    <cfRule type="expression" dxfId="460" priority="529">
      <formula>$G$20&gt;0</formula>
    </cfRule>
  </conditionalFormatting>
  <conditionalFormatting sqref="J12">
    <cfRule type="expression" dxfId="459" priority="528">
      <formula>$G$21&gt;0</formula>
    </cfRule>
  </conditionalFormatting>
  <conditionalFormatting sqref="J13">
    <cfRule type="expression" dxfId="458" priority="527">
      <formula>$G$22&gt;0</formula>
    </cfRule>
  </conditionalFormatting>
  <conditionalFormatting sqref="J14">
    <cfRule type="expression" dxfId="457" priority="526">
      <formula>$G$23&gt;0</formula>
    </cfRule>
  </conditionalFormatting>
  <conditionalFormatting sqref="J15">
    <cfRule type="expression" dxfId="456" priority="525">
      <formula>$G$24&gt;0</formula>
    </cfRule>
  </conditionalFormatting>
  <conditionalFormatting sqref="J16">
    <cfRule type="expression" dxfId="455" priority="524">
      <formula>$G$25&gt;0</formula>
    </cfRule>
  </conditionalFormatting>
  <conditionalFormatting sqref="J17">
    <cfRule type="expression" dxfId="454" priority="523">
      <formula>$G$26&gt;0</formula>
    </cfRule>
  </conditionalFormatting>
  <conditionalFormatting sqref="J18">
    <cfRule type="expression" dxfId="453" priority="522">
      <formula>$G$27&gt;0</formula>
    </cfRule>
  </conditionalFormatting>
  <conditionalFormatting sqref="J19">
    <cfRule type="expression" dxfId="452" priority="521">
      <formula>$G$28&gt;0</formula>
    </cfRule>
  </conditionalFormatting>
  <conditionalFormatting sqref="J20">
    <cfRule type="expression" dxfId="451" priority="520">
      <formula>$G$29&gt;0</formula>
    </cfRule>
  </conditionalFormatting>
  <conditionalFormatting sqref="J21">
    <cfRule type="expression" dxfId="450" priority="519">
      <formula>$G$30&gt;0</formula>
    </cfRule>
  </conditionalFormatting>
  <conditionalFormatting sqref="K9">
    <cfRule type="expression" dxfId="449" priority="517">
      <formula>$G$18&gt;0</formula>
    </cfRule>
  </conditionalFormatting>
  <conditionalFormatting sqref="K10">
    <cfRule type="expression" dxfId="448" priority="516">
      <formula>$G$19&gt;0</formula>
    </cfRule>
  </conditionalFormatting>
  <conditionalFormatting sqref="K11">
    <cfRule type="expression" dxfId="447" priority="515">
      <formula>$G$20&gt;0</formula>
    </cfRule>
  </conditionalFormatting>
  <conditionalFormatting sqref="K12">
    <cfRule type="expression" dxfId="446" priority="514">
      <formula>$G$21&gt;0</formula>
    </cfRule>
  </conditionalFormatting>
  <conditionalFormatting sqref="K13">
    <cfRule type="expression" dxfId="445" priority="513">
      <formula>$G$22&gt;0</formula>
    </cfRule>
  </conditionalFormatting>
  <conditionalFormatting sqref="K14">
    <cfRule type="expression" dxfId="444" priority="512">
      <formula>$G$23&gt;0</formula>
    </cfRule>
  </conditionalFormatting>
  <conditionalFormatting sqref="K15">
    <cfRule type="expression" dxfId="443" priority="511">
      <formula>$G$24&gt;0</formula>
    </cfRule>
  </conditionalFormatting>
  <conditionalFormatting sqref="K16">
    <cfRule type="expression" dxfId="442" priority="510">
      <formula>$G$25&gt;0</formula>
    </cfRule>
  </conditionalFormatting>
  <conditionalFormatting sqref="K17">
    <cfRule type="expression" dxfId="441" priority="509">
      <formula>$G$26&gt;0</formula>
    </cfRule>
  </conditionalFormatting>
  <conditionalFormatting sqref="K18">
    <cfRule type="expression" dxfId="440" priority="508">
      <formula>$G$27&gt;0</formula>
    </cfRule>
  </conditionalFormatting>
  <conditionalFormatting sqref="K19">
    <cfRule type="expression" dxfId="439" priority="507">
      <formula>$G$28&gt;0</formula>
    </cfRule>
  </conditionalFormatting>
  <conditionalFormatting sqref="K20">
    <cfRule type="expression" dxfId="438" priority="506">
      <formula>$G$29&gt;0</formula>
    </cfRule>
  </conditionalFormatting>
  <conditionalFormatting sqref="K21">
    <cfRule type="expression" dxfId="437" priority="505">
      <formula>$G$30&gt;0</formula>
    </cfRule>
  </conditionalFormatting>
  <conditionalFormatting sqref="H23">
    <cfRule type="expression" dxfId="436" priority="504">
      <formula>$G$32&gt;0</formula>
    </cfRule>
  </conditionalFormatting>
  <conditionalFormatting sqref="H24">
    <cfRule type="expression" dxfId="435" priority="503">
      <formula>$G$33&gt;0</formula>
    </cfRule>
  </conditionalFormatting>
  <conditionalFormatting sqref="H25">
    <cfRule type="expression" dxfId="434" priority="502">
      <formula>$G$34&gt;0</formula>
    </cfRule>
  </conditionalFormatting>
  <conditionalFormatting sqref="H26">
    <cfRule type="expression" dxfId="433" priority="501">
      <formula>$G$35&gt;0</formula>
    </cfRule>
  </conditionalFormatting>
  <conditionalFormatting sqref="I23">
    <cfRule type="expression" dxfId="432" priority="500">
      <formula>$G$32&gt;0</formula>
    </cfRule>
  </conditionalFormatting>
  <conditionalFormatting sqref="I24">
    <cfRule type="expression" dxfId="431" priority="499">
      <formula>$G$33&gt;0</formula>
    </cfRule>
  </conditionalFormatting>
  <conditionalFormatting sqref="I25">
    <cfRule type="expression" dxfId="430" priority="498">
      <formula>$G$34&gt;0</formula>
    </cfRule>
  </conditionalFormatting>
  <conditionalFormatting sqref="I26">
    <cfRule type="expression" dxfId="429" priority="497">
      <formula>$G$35&gt;0</formula>
    </cfRule>
  </conditionalFormatting>
  <conditionalFormatting sqref="J23">
    <cfRule type="expression" dxfId="428" priority="496">
      <formula>$G$32&gt;0</formula>
    </cfRule>
  </conditionalFormatting>
  <conditionalFormatting sqref="J24">
    <cfRule type="expression" dxfId="427" priority="495">
      <formula>$G$33&gt;0</formula>
    </cfRule>
  </conditionalFormatting>
  <conditionalFormatting sqref="J25">
    <cfRule type="expression" dxfId="426" priority="494">
      <formula>$G$34&gt;0</formula>
    </cfRule>
  </conditionalFormatting>
  <conditionalFormatting sqref="J26">
    <cfRule type="expression" dxfId="425" priority="493">
      <formula>$G$35&gt;0</formula>
    </cfRule>
  </conditionalFormatting>
  <conditionalFormatting sqref="K23">
    <cfRule type="expression" dxfId="424" priority="492">
      <formula>$G$32&gt;0</formula>
    </cfRule>
  </conditionalFormatting>
  <conditionalFormatting sqref="K24">
    <cfRule type="expression" dxfId="423" priority="491">
      <formula>$G$33&gt;0</formula>
    </cfRule>
  </conditionalFormatting>
  <conditionalFormatting sqref="K25">
    <cfRule type="expression" dxfId="422" priority="490">
      <formula>$G$34&gt;0</formula>
    </cfRule>
  </conditionalFormatting>
  <conditionalFormatting sqref="K26">
    <cfRule type="expression" dxfId="421" priority="489">
      <formula>$G$35&gt;0</formula>
    </cfRule>
  </conditionalFormatting>
  <conditionalFormatting sqref="H32">
    <cfRule type="expression" dxfId="420" priority="476">
      <formula>$G$41</formula>
    </cfRule>
  </conditionalFormatting>
  <conditionalFormatting sqref="H33">
    <cfRule type="expression" dxfId="419" priority="475">
      <formula>$G$42&gt;0</formula>
    </cfRule>
  </conditionalFormatting>
  <conditionalFormatting sqref="K32">
    <cfRule type="expression" dxfId="418" priority="471">
      <formula>$G$41</formula>
    </cfRule>
  </conditionalFormatting>
  <conditionalFormatting sqref="K33">
    <cfRule type="expression" dxfId="417" priority="470">
      <formula>$G$42&gt;0</formula>
    </cfRule>
  </conditionalFormatting>
  <conditionalFormatting sqref="H35">
    <cfRule type="expression" dxfId="416" priority="469">
      <formula>$G$44&gt;0</formula>
    </cfRule>
  </conditionalFormatting>
  <conditionalFormatting sqref="H37">
    <cfRule type="expression" dxfId="415" priority="467">
      <formula>$G$47&gt;0</formula>
    </cfRule>
  </conditionalFormatting>
  <conditionalFormatting sqref="H38">
    <cfRule type="expression" dxfId="414" priority="466">
      <formula>$G$49&gt;0</formula>
    </cfRule>
  </conditionalFormatting>
  <conditionalFormatting sqref="H39">
    <cfRule type="expression" dxfId="413" priority="465">
      <formula>$G$50&gt;0</formula>
    </cfRule>
  </conditionalFormatting>
  <conditionalFormatting sqref="H40">
    <cfRule type="expression" dxfId="412" priority="464">
      <formula>$G$52&gt;0</formula>
    </cfRule>
  </conditionalFormatting>
  <conditionalFormatting sqref="H41">
    <cfRule type="expression" dxfId="411" priority="463">
      <formula>$G$53&gt;0</formula>
    </cfRule>
  </conditionalFormatting>
  <conditionalFormatting sqref="H42">
    <cfRule type="expression" dxfId="410" priority="462">
      <formula>$G$54&gt;0</formula>
    </cfRule>
  </conditionalFormatting>
  <conditionalFormatting sqref="H43">
    <cfRule type="expression" dxfId="409" priority="461">
      <formula>$G$55&gt;0</formula>
    </cfRule>
  </conditionalFormatting>
  <conditionalFormatting sqref="I35">
    <cfRule type="expression" dxfId="408" priority="460">
      <formula>$G$44&gt;0</formula>
    </cfRule>
  </conditionalFormatting>
  <conditionalFormatting sqref="I37">
    <cfRule type="expression" dxfId="407" priority="458">
      <formula>$G$47&gt;0</formula>
    </cfRule>
  </conditionalFormatting>
  <conditionalFormatting sqref="I38">
    <cfRule type="expression" dxfId="406" priority="457">
      <formula>$G$49&gt;0</formula>
    </cfRule>
  </conditionalFormatting>
  <conditionalFormatting sqref="I39">
    <cfRule type="expression" dxfId="405" priority="456">
      <formula>$G$50&gt;0</formula>
    </cfRule>
  </conditionalFormatting>
  <conditionalFormatting sqref="I40">
    <cfRule type="expression" dxfId="404" priority="455">
      <formula>$G$52&gt;0</formula>
    </cfRule>
  </conditionalFormatting>
  <conditionalFormatting sqref="I41">
    <cfRule type="expression" dxfId="403" priority="454">
      <formula>$G$53&gt;0</formula>
    </cfRule>
  </conditionalFormatting>
  <conditionalFormatting sqref="I42">
    <cfRule type="expression" dxfId="402" priority="453">
      <formula>$G$54&gt;0</formula>
    </cfRule>
  </conditionalFormatting>
  <conditionalFormatting sqref="I43">
    <cfRule type="expression" dxfId="401" priority="452">
      <formula>$G$55&gt;0</formula>
    </cfRule>
  </conditionalFormatting>
  <conditionalFormatting sqref="J35">
    <cfRule type="expression" dxfId="400" priority="451">
      <formula>$G$44&gt;0</formula>
    </cfRule>
  </conditionalFormatting>
  <conditionalFormatting sqref="J37">
    <cfRule type="expression" dxfId="399" priority="449">
      <formula>$G$47&gt;0</formula>
    </cfRule>
  </conditionalFormatting>
  <conditionalFormatting sqref="J38">
    <cfRule type="expression" dxfId="398" priority="448">
      <formula>$G$49&gt;0</formula>
    </cfRule>
  </conditionalFormatting>
  <conditionalFormatting sqref="J39">
    <cfRule type="expression" dxfId="397" priority="447">
      <formula>$G$50&gt;0</formula>
    </cfRule>
  </conditionalFormatting>
  <conditionalFormatting sqref="J40">
    <cfRule type="expression" dxfId="396" priority="446">
      <formula>$G$52&gt;0</formula>
    </cfRule>
  </conditionalFormatting>
  <conditionalFormatting sqref="J41">
    <cfRule type="expression" dxfId="395" priority="445">
      <formula>$G$53&gt;0</formula>
    </cfRule>
  </conditionalFormatting>
  <conditionalFormatting sqref="J42">
    <cfRule type="expression" dxfId="394" priority="444">
      <formula>$G$54&gt;0</formula>
    </cfRule>
  </conditionalFormatting>
  <conditionalFormatting sqref="J43">
    <cfRule type="expression" dxfId="393" priority="443">
      <formula>$G$55&gt;0</formula>
    </cfRule>
  </conditionalFormatting>
  <conditionalFormatting sqref="K35">
    <cfRule type="expression" dxfId="392" priority="442">
      <formula>$G$44&gt;0</formula>
    </cfRule>
  </conditionalFormatting>
  <conditionalFormatting sqref="K37">
    <cfRule type="expression" dxfId="391" priority="440">
      <formula>$G$47&gt;0</formula>
    </cfRule>
  </conditionalFormatting>
  <conditionalFormatting sqref="K38">
    <cfRule type="expression" dxfId="390" priority="439">
      <formula>$G$49&gt;0</formula>
    </cfRule>
  </conditionalFormatting>
  <conditionalFormatting sqref="K39">
    <cfRule type="expression" dxfId="389" priority="438">
      <formula>$G$50&gt;0</formula>
    </cfRule>
  </conditionalFormatting>
  <conditionalFormatting sqref="K40">
    <cfRule type="expression" dxfId="388" priority="437">
      <formula>$G$52&gt;0</formula>
    </cfRule>
  </conditionalFormatting>
  <conditionalFormatting sqref="K41">
    <cfRule type="expression" dxfId="387" priority="436">
      <formula>$G$53&gt;0</formula>
    </cfRule>
  </conditionalFormatting>
  <conditionalFormatting sqref="K42">
    <cfRule type="expression" dxfId="386" priority="435">
      <formula>$G$54&gt;0</formula>
    </cfRule>
  </conditionalFormatting>
  <conditionalFormatting sqref="K43">
    <cfRule type="expression" dxfId="385" priority="434">
      <formula>$G$55&gt;0</formula>
    </cfRule>
  </conditionalFormatting>
  <conditionalFormatting sqref="H9:K9">
    <cfRule type="expression" dxfId="384" priority="563">
      <formula>#REF!&gt;0</formula>
    </cfRule>
  </conditionalFormatting>
  <conditionalFormatting sqref="H10:K10">
    <cfRule type="expression" dxfId="383" priority="564">
      <formula>#REF!&gt;0</formula>
    </cfRule>
  </conditionalFormatting>
  <conditionalFormatting sqref="H11:K11">
    <cfRule type="expression" dxfId="382" priority="565">
      <formula>#REF!&gt;0</formula>
    </cfRule>
  </conditionalFormatting>
  <conditionalFormatting sqref="H12:K12">
    <cfRule type="expression" dxfId="381" priority="566">
      <formula>#REF!&gt;0</formula>
    </cfRule>
  </conditionalFormatting>
  <conditionalFormatting sqref="H13:K13">
    <cfRule type="expression" dxfId="380" priority="567">
      <formula>#REF!&gt;0</formula>
    </cfRule>
  </conditionalFormatting>
  <conditionalFormatting sqref="H14:K14">
    <cfRule type="expression" dxfId="379" priority="568">
      <formula>#REF!&gt;0</formula>
    </cfRule>
  </conditionalFormatting>
  <conditionalFormatting sqref="H15:K15">
    <cfRule type="expression" dxfId="378" priority="569">
      <formula>#REF!&gt;0</formula>
    </cfRule>
  </conditionalFormatting>
  <conditionalFormatting sqref="H16:K16">
    <cfRule type="expression" dxfId="377" priority="570">
      <formula>#REF!&gt;0</formula>
    </cfRule>
  </conditionalFormatting>
  <conditionalFormatting sqref="H17:K17">
    <cfRule type="expression" dxfId="376" priority="571">
      <formula>#REF!&gt;0</formula>
    </cfRule>
  </conditionalFormatting>
  <conditionalFormatting sqref="H18:K18">
    <cfRule type="expression" dxfId="375" priority="572">
      <formula>#REF!&gt;0</formula>
    </cfRule>
  </conditionalFormatting>
  <conditionalFormatting sqref="H19:K19">
    <cfRule type="expression" dxfId="374" priority="573">
      <formula>#REF!</formula>
    </cfRule>
  </conditionalFormatting>
  <conditionalFormatting sqref="H20:K20">
    <cfRule type="expression" dxfId="373" priority="574">
      <formula>#REF!&gt;0</formula>
    </cfRule>
  </conditionalFormatting>
  <conditionalFormatting sqref="H21:K21">
    <cfRule type="expression" dxfId="372" priority="575">
      <formula>#REF!&gt;0</formula>
    </cfRule>
  </conditionalFormatting>
  <conditionalFormatting sqref="H23:K23">
    <cfRule type="expression" dxfId="371" priority="576">
      <formula>#REF!&gt;0</formula>
    </cfRule>
  </conditionalFormatting>
  <conditionalFormatting sqref="H24:K24">
    <cfRule type="expression" dxfId="370" priority="577">
      <formula>#REF!&gt;0</formula>
    </cfRule>
  </conditionalFormatting>
  <conditionalFormatting sqref="H25:K25">
    <cfRule type="expression" dxfId="369" priority="578">
      <formula>#REF!&gt;0</formula>
    </cfRule>
  </conditionalFormatting>
  <conditionalFormatting sqref="H26:K26">
    <cfRule type="expression" dxfId="368" priority="579">
      <formula>#REF!&gt;0</formula>
    </cfRule>
  </conditionalFormatting>
  <conditionalFormatting sqref="H32 K32">
    <cfRule type="expression" dxfId="367" priority="583">
      <formula>#REF!&gt;0</formula>
    </cfRule>
  </conditionalFormatting>
  <conditionalFormatting sqref="H33 K33">
    <cfRule type="expression" dxfId="366" priority="584">
      <formula>#REF!&gt;0</formula>
    </cfRule>
  </conditionalFormatting>
  <conditionalFormatting sqref="H35:K35">
    <cfRule type="expression" dxfId="365" priority="585">
      <formula>#REF!&gt;0</formula>
    </cfRule>
  </conditionalFormatting>
  <conditionalFormatting sqref="H37:K37">
    <cfRule type="expression" dxfId="364" priority="587">
      <formula>#REF!&gt;0</formula>
    </cfRule>
  </conditionalFormatting>
  <conditionalFormatting sqref="H38:K38">
    <cfRule type="expression" dxfId="363" priority="588">
      <formula>#REF!&gt;0</formula>
    </cfRule>
  </conditionalFormatting>
  <conditionalFormatting sqref="H39:K39">
    <cfRule type="expression" dxfId="362" priority="589">
      <formula>#REF!&gt;0</formula>
    </cfRule>
  </conditionalFormatting>
  <conditionalFormatting sqref="H40:K40">
    <cfRule type="expression" dxfId="361" priority="590">
      <formula>#REF!&gt;0</formula>
    </cfRule>
  </conditionalFormatting>
  <conditionalFormatting sqref="H41:K41">
    <cfRule type="expression" dxfId="360" priority="591">
      <formula>#REF!&gt;0</formula>
    </cfRule>
  </conditionalFormatting>
  <conditionalFormatting sqref="H42:K42">
    <cfRule type="expression" dxfId="359" priority="592">
      <formula>#REF!&gt;0</formula>
    </cfRule>
  </conditionalFormatting>
  <conditionalFormatting sqref="H43:K43">
    <cfRule type="expression" dxfId="358" priority="593">
      <formula>#REF!&gt;0</formula>
    </cfRule>
  </conditionalFormatting>
  <conditionalFormatting sqref="M9">
    <cfRule type="expression" dxfId="357" priority="399">
      <formula>$G$18&gt;0</formula>
    </cfRule>
  </conditionalFormatting>
  <conditionalFormatting sqref="M10">
    <cfRule type="expression" dxfId="356" priority="398">
      <formula>$G$19&gt;0</formula>
    </cfRule>
  </conditionalFormatting>
  <conditionalFormatting sqref="M11">
    <cfRule type="expression" dxfId="355" priority="397">
      <formula>$G$20&gt;0</formula>
    </cfRule>
  </conditionalFormatting>
  <conditionalFormatting sqref="M12">
    <cfRule type="expression" dxfId="354" priority="396">
      <formula>$G$21&gt;0</formula>
    </cfRule>
  </conditionalFormatting>
  <conditionalFormatting sqref="M13">
    <cfRule type="expression" dxfId="353" priority="395">
      <formula>$G$22&gt;0</formula>
    </cfRule>
  </conditionalFormatting>
  <conditionalFormatting sqref="M14">
    <cfRule type="expression" dxfId="352" priority="394">
      <formula>$G$23&gt;0</formula>
    </cfRule>
  </conditionalFormatting>
  <conditionalFormatting sqref="M15">
    <cfRule type="expression" dxfId="351" priority="393">
      <formula>$G$24&gt;0</formula>
    </cfRule>
  </conditionalFormatting>
  <conditionalFormatting sqref="M16">
    <cfRule type="expression" dxfId="350" priority="392">
      <formula>$G$25&gt;0</formula>
    </cfRule>
  </conditionalFormatting>
  <conditionalFormatting sqref="M17">
    <cfRule type="expression" dxfId="349" priority="391">
      <formula>$G$26&gt;0</formula>
    </cfRule>
  </conditionalFormatting>
  <conditionalFormatting sqref="M18">
    <cfRule type="expression" dxfId="348" priority="390">
      <formula>$G$27&gt;0</formula>
    </cfRule>
  </conditionalFormatting>
  <conditionalFormatting sqref="M19">
    <cfRule type="expression" dxfId="347" priority="389">
      <formula>$G$28&gt;0</formula>
    </cfRule>
  </conditionalFormatting>
  <conditionalFormatting sqref="M20">
    <cfRule type="expression" dxfId="346" priority="388">
      <formula>$G$29&gt;0</formula>
    </cfRule>
  </conditionalFormatting>
  <conditionalFormatting sqref="M21">
    <cfRule type="expression" dxfId="345" priority="387">
      <formula>$G$30&gt;0</formula>
    </cfRule>
  </conditionalFormatting>
  <conditionalFormatting sqref="N9">
    <cfRule type="expression" dxfId="344" priority="385">
      <formula>$G$18&gt;0</formula>
    </cfRule>
  </conditionalFormatting>
  <conditionalFormatting sqref="N10">
    <cfRule type="expression" dxfId="343" priority="384">
      <formula>$G$19&gt;0</formula>
    </cfRule>
  </conditionalFormatting>
  <conditionalFormatting sqref="N11">
    <cfRule type="expression" dxfId="342" priority="383">
      <formula>$G$20&gt;0</formula>
    </cfRule>
  </conditionalFormatting>
  <conditionalFormatting sqref="N12">
    <cfRule type="expression" dxfId="341" priority="382">
      <formula>$G$21&gt;0</formula>
    </cfRule>
  </conditionalFormatting>
  <conditionalFormatting sqref="N13">
    <cfRule type="expression" dxfId="340" priority="381">
      <formula>$G$22&gt;0</formula>
    </cfRule>
  </conditionalFormatting>
  <conditionalFormatting sqref="N14">
    <cfRule type="expression" dxfId="339" priority="380">
      <formula>$G$23&gt;0</formula>
    </cfRule>
  </conditionalFormatting>
  <conditionalFormatting sqref="N15">
    <cfRule type="expression" dxfId="338" priority="379">
      <formula>$G$24&gt;0</formula>
    </cfRule>
  </conditionalFormatting>
  <conditionalFormatting sqref="N16">
    <cfRule type="expression" dxfId="337" priority="378">
      <formula>$G$25&gt;0</formula>
    </cfRule>
  </conditionalFormatting>
  <conditionalFormatting sqref="N17">
    <cfRule type="expression" dxfId="336" priority="377">
      <formula>$G$26&gt;0</formula>
    </cfRule>
  </conditionalFormatting>
  <conditionalFormatting sqref="N18">
    <cfRule type="expression" dxfId="335" priority="376">
      <formula>$G$27&gt;0</formula>
    </cfRule>
  </conditionalFormatting>
  <conditionalFormatting sqref="N19">
    <cfRule type="expression" dxfId="334" priority="375">
      <formula>$G$28&gt;0</formula>
    </cfRule>
  </conditionalFormatting>
  <conditionalFormatting sqref="N20">
    <cfRule type="expression" dxfId="333" priority="374">
      <formula>$G$29&gt;0</formula>
    </cfRule>
  </conditionalFormatting>
  <conditionalFormatting sqref="N21">
    <cfRule type="expression" dxfId="332" priority="373">
      <formula>$G$30&gt;0</formula>
    </cfRule>
  </conditionalFormatting>
  <conditionalFormatting sqref="O9">
    <cfRule type="expression" dxfId="331" priority="371">
      <formula>$G$18&gt;0</formula>
    </cfRule>
  </conditionalFormatting>
  <conditionalFormatting sqref="O10">
    <cfRule type="expression" dxfId="330" priority="370">
      <formula>$G$19&gt;0</formula>
    </cfRule>
  </conditionalFormatting>
  <conditionalFormatting sqref="O11">
    <cfRule type="expression" dxfId="329" priority="369">
      <formula>$G$20&gt;0</formula>
    </cfRule>
  </conditionalFormatting>
  <conditionalFormatting sqref="O12">
    <cfRule type="expression" dxfId="328" priority="368">
      <formula>$G$21&gt;0</formula>
    </cfRule>
  </conditionalFormatting>
  <conditionalFormatting sqref="O13">
    <cfRule type="expression" dxfId="327" priority="367">
      <formula>$G$22&gt;0</formula>
    </cfRule>
  </conditionalFormatting>
  <conditionalFormatting sqref="O14">
    <cfRule type="expression" dxfId="326" priority="366">
      <formula>$G$23&gt;0</formula>
    </cfRule>
  </conditionalFormatting>
  <conditionalFormatting sqref="O15">
    <cfRule type="expression" dxfId="325" priority="365">
      <formula>$G$24&gt;0</formula>
    </cfRule>
  </conditionalFormatting>
  <conditionalFormatting sqref="O16">
    <cfRule type="expression" dxfId="324" priority="364">
      <formula>$G$25&gt;0</formula>
    </cfRule>
  </conditionalFormatting>
  <conditionalFormatting sqref="O17">
    <cfRule type="expression" dxfId="323" priority="363">
      <formula>$G$26&gt;0</formula>
    </cfRule>
  </conditionalFormatting>
  <conditionalFormatting sqref="O18">
    <cfRule type="expression" dxfId="322" priority="362">
      <formula>$G$27&gt;0</formula>
    </cfRule>
  </conditionalFormatting>
  <conditionalFormatting sqref="O19">
    <cfRule type="expression" dxfId="321" priority="361">
      <formula>$G$28&gt;0</formula>
    </cfRule>
  </conditionalFormatting>
  <conditionalFormatting sqref="O20">
    <cfRule type="expression" dxfId="320" priority="360">
      <formula>$G$29&gt;0</formula>
    </cfRule>
  </conditionalFormatting>
  <conditionalFormatting sqref="O21">
    <cfRule type="expression" dxfId="319" priority="359">
      <formula>$G$30&gt;0</formula>
    </cfRule>
  </conditionalFormatting>
  <conditionalFormatting sqref="P9">
    <cfRule type="expression" dxfId="318" priority="357">
      <formula>$G$18&gt;0</formula>
    </cfRule>
  </conditionalFormatting>
  <conditionalFormatting sqref="P10">
    <cfRule type="expression" dxfId="317" priority="356">
      <formula>$G$19&gt;0</formula>
    </cfRule>
  </conditionalFormatting>
  <conditionalFormatting sqref="P11">
    <cfRule type="expression" dxfId="316" priority="355">
      <formula>$G$20&gt;0</formula>
    </cfRule>
  </conditionalFormatting>
  <conditionalFormatting sqref="P12">
    <cfRule type="expression" dxfId="315" priority="354">
      <formula>$G$21&gt;0</formula>
    </cfRule>
  </conditionalFormatting>
  <conditionalFormatting sqref="P13">
    <cfRule type="expression" dxfId="314" priority="353">
      <formula>$G$22&gt;0</formula>
    </cfRule>
  </conditionalFormatting>
  <conditionalFormatting sqref="P14">
    <cfRule type="expression" dxfId="313" priority="352">
      <formula>$G$23&gt;0</formula>
    </cfRule>
  </conditionalFormatting>
  <conditionalFormatting sqref="P15">
    <cfRule type="expression" dxfId="312" priority="351">
      <formula>$G$24&gt;0</formula>
    </cfRule>
  </conditionalFormatting>
  <conditionalFormatting sqref="P16">
    <cfRule type="expression" dxfId="311" priority="350">
      <formula>$G$25&gt;0</formula>
    </cfRule>
  </conditionalFormatting>
  <conditionalFormatting sqref="P17">
    <cfRule type="expression" dxfId="310" priority="349">
      <formula>$G$26&gt;0</formula>
    </cfRule>
  </conditionalFormatting>
  <conditionalFormatting sqref="P18">
    <cfRule type="expression" dxfId="309" priority="348">
      <formula>$G$27&gt;0</formula>
    </cfRule>
  </conditionalFormatting>
  <conditionalFormatting sqref="P19">
    <cfRule type="expression" dxfId="308" priority="347">
      <formula>$G$28&gt;0</formula>
    </cfRule>
  </conditionalFormatting>
  <conditionalFormatting sqref="P20">
    <cfRule type="expression" dxfId="307" priority="346">
      <formula>$G$29&gt;0</formula>
    </cfRule>
  </conditionalFormatting>
  <conditionalFormatting sqref="P21">
    <cfRule type="expression" dxfId="306" priority="345">
      <formula>$G$30&gt;0</formula>
    </cfRule>
  </conditionalFormatting>
  <conditionalFormatting sqref="M23">
    <cfRule type="expression" dxfId="305" priority="344">
      <formula>$G$32&gt;0</formula>
    </cfRule>
  </conditionalFormatting>
  <conditionalFormatting sqref="M24">
    <cfRule type="expression" dxfId="304" priority="343">
      <formula>$G$33&gt;0</formula>
    </cfRule>
  </conditionalFormatting>
  <conditionalFormatting sqref="M25">
    <cfRule type="expression" dxfId="303" priority="342">
      <formula>$G$34&gt;0</formula>
    </cfRule>
  </conditionalFormatting>
  <conditionalFormatting sqref="M26">
    <cfRule type="expression" dxfId="302" priority="341">
      <formula>$G$35&gt;0</formula>
    </cfRule>
  </conditionalFormatting>
  <conditionalFormatting sqref="N23">
    <cfRule type="expression" dxfId="301" priority="340">
      <formula>$G$32&gt;0</formula>
    </cfRule>
  </conditionalFormatting>
  <conditionalFormatting sqref="N24">
    <cfRule type="expression" dxfId="300" priority="339">
      <formula>$G$33&gt;0</formula>
    </cfRule>
  </conditionalFormatting>
  <conditionalFormatting sqref="N25">
    <cfRule type="expression" dxfId="299" priority="338">
      <formula>$G$34&gt;0</formula>
    </cfRule>
  </conditionalFormatting>
  <conditionalFormatting sqref="N26">
    <cfRule type="expression" dxfId="298" priority="337">
      <formula>$G$35&gt;0</formula>
    </cfRule>
  </conditionalFormatting>
  <conditionalFormatting sqref="O23">
    <cfRule type="expression" dxfId="297" priority="336">
      <formula>$G$32&gt;0</formula>
    </cfRule>
  </conditionalFormatting>
  <conditionalFormatting sqref="O24">
    <cfRule type="expression" dxfId="296" priority="335">
      <formula>$G$33&gt;0</formula>
    </cfRule>
  </conditionalFormatting>
  <conditionalFormatting sqref="O25">
    <cfRule type="expression" dxfId="295" priority="334">
      <formula>$G$34&gt;0</formula>
    </cfRule>
  </conditionalFormatting>
  <conditionalFormatting sqref="O26">
    <cfRule type="expression" dxfId="294" priority="333">
      <formula>$G$35&gt;0</formula>
    </cfRule>
  </conditionalFormatting>
  <conditionalFormatting sqref="P23">
    <cfRule type="expression" dxfId="293" priority="332">
      <formula>$G$32&gt;0</formula>
    </cfRule>
  </conditionalFormatting>
  <conditionalFormatting sqref="P24">
    <cfRule type="expression" dxfId="292" priority="331">
      <formula>$G$33&gt;0</formula>
    </cfRule>
  </conditionalFormatting>
  <conditionalFormatting sqref="P25">
    <cfRule type="expression" dxfId="291" priority="330">
      <formula>$G$34&gt;0</formula>
    </cfRule>
  </conditionalFormatting>
  <conditionalFormatting sqref="P26">
    <cfRule type="expression" dxfId="290" priority="329">
      <formula>$G$35&gt;0</formula>
    </cfRule>
  </conditionalFormatting>
  <conditionalFormatting sqref="M32">
    <cfRule type="expression" dxfId="289" priority="316">
      <formula>$G$41</formula>
    </cfRule>
  </conditionalFormatting>
  <conditionalFormatting sqref="M33">
    <cfRule type="expression" dxfId="288" priority="315">
      <formula>$G$42&gt;0</formula>
    </cfRule>
  </conditionalFormatting>
  <conditionalFormatting sqref="O32:O33">
    <cfRule type="expression" dxfId="287" priority="312">
      <formula>$G$41</formula>
    </cfRule>
  </conditionalFormatting>
  <conditionalFormatting sqref="P32">
    <cfRule type="expression" dxfId="286" priority="311">
      <formula>$G$41</formula>
    </cfRule>
  </conditionalFormatting>
  <conditionalFormatting sqref="P33">
    <cfRule type="expression" dxfId="285" priority="310">
      <formula>$G$42&gt;0</formula>
    </cfRule>
  </conditionalFormatting>
  <conditionalFormatting sqref="M35">
    <cfRule type="expression" dxfId="284" priority="309">
      <formula>$G$44&gt;0</formula>
    </cfRule>
  </conditionalFormatting>
  <conditionalFormatting sqref="M37">
    <cfRule type="expression" dxfId="283" priority="307">
      <formula>$G$47&gt;0</formula>
    </cfRule>
  </conditionalFormatting>
  <conditionalFormatting sqref="M38">
    <cfRule type="expression" dxfId="282" priority="306">
      <formula>$G$49&gt;0</formula>
    </cfRule>
  </conditionalFormatting>
  <conditionalFormatting sqref="M39">
    <cfRule type="expression" dxfId="281" priority="305">
      <formula>$G$50&gt;0</formula>
    </cfRule>
  </conditionalFormatting>
  <conditionalFormatting sqref="M40">
    <cfRule type="expression" dxfId="280" priority="304">
      <formula>$G$52&gt;0</formula>
    </cfRule>
  </conditionalFormatting>
  <conditionalFormatting sqref="M41">
    <cfRule type="expression" dxfId="279" priority="303">
      <formula>$G$53&gt;0</formula>
    </cfRule>
  </conditionalFormatting>
  <conditionalFormatting sqref="M42">
    <cfRule type="expression" dxfId="278" priority="302">
      <formula>$G$54&gt;0</formula>
    </cfRule>
  </conditionalFormatting>
  <conditionalFormatting sqref="M43">
    <cfRule type="expression" dxfId="277" priority="301">
      <formula>$G$55&gt;0</formula>
    </cfRule>
  </conditionalFormatting>
  <conditionalFormatting sqref="N35">
    <cfRule type="expression" dxfId="276" priority="300">
      <formula>$G$44&gt;0</formula>
    </cfRule>
  </conditionalFormatting>
  <conditionalFormatting sqref="N37">
    <cfRule type="expression" dxfId="275" priority="298">
      <formula>$G$47&gt;0</formula>
    </cfRule>
  </conditionalFormatting>
  <conditionalFormatting sqref="N38">
    <cfRule type="expression" dxfId="274" priority="297">
      <formula>$G$49&gt;0</formula>
    </cfRule>
  </conditionalFormatting>
  <conditionalFormatting sqref="N39">
    <cfRule type="expression" dxfId="273" priority="296">
      <formula>$G$50&gt;0</formula>
    </cfRule>
  </conditionalFormatting>
  <conditionalFormatting sqref="N40">
    <cfRule type="expression" dxfId="272" priority="295">
      <formula>$G$52&gt;0</formula>
    </cfRule>
  </conditionalFormatting>
  <conditionalFormatting sqref="N41">
    <cfRule type="expression" dxfId="271" priority="294">
      <formula>$G$53&gt;0</formula>
    </cfRule>
  </conditionalFormatting>
  <conditionalFormatting sqref="N42">
    <cfRule type="expression" dxfId="270" priority="293">
      <formula>$G$54&gt;0</formula>
    </cfRule>
  </conditionalFormatting>
  <conditionalFormatting sqref="N43">
    <cfRule type="expression" dxfId="269" priority="292">
      <formula>$G$55&gt;0</formula>
    </cfRule>
  </conditionalFormatting>
  <conditionalFormatting sqref="O35">
    <cfRule type="expression" dxfId="268" priority="291">
      <formula>$G$44&gt;0</formula>
    </cfRule>
  </conditionalFormatting>
  <conditionalFormatting sqref="O37">
    <cfRule type="expression" dxfId="267" priority="289">
      <formula>$G$47&gt;0</formula>
    </cfRule>
  </conditionalFormatting>
  <conditionalFormatting sqref="O38">
    <cfRule type="expression" dxfId="266" priority="288">
      <formula>$G$49&gt;0</formula>
    </cfRule>
  </conditionalFormatting>
  <conditionalFormatting sqref="O39">
    <cfRule type="expression" dxfId="265" priority="287">
      <formula>$G$50&gt;0</formula>
    </cfRule>
  </conditionalFormatting>
  <conditionalFormatting sqref="O40">
    <cfRule type="expression" dxfId="264" priority="286">
      <formula>$G$52&gt;0</formula>
    </cfRule>
  </conditionalFormatting>
  <conditionalFormatting sqref="O41">
    <cfRule type="expression" dxfId="263" priority="285">
      <formula>$G$53&gt;0</formula>
    </cfRule>
  </conditionalFormatting>
  <conditionalFormatting sqref="O42">
    <cfRule type="expression" dxfId="262" priority="284">
      <formula>$G$54&gt;0</formula>
    </cfRule>
  </conditionalFormatting>
  <conditionalFormatting sqref="O43">
    <cfRule type="expression" dxfId="261" priority="283">
      <formula>$G$55&gt;0</formula>
    </cfRule>
  </conditionalFormatting>
  <conditionalFormatting sqref="P35">
    <cfRule type="expression" dxfId="260" priority="282">
      <formula>$G$44&gt;0</formula>
    </cfRule>
  </conditionalFormatting>
  <conditionalFormatting sqref="P37">
    <cfRule type="expression" dxfId="259" priority="280">
      <formula>$G$47&gt;0</formula>
    </cfRule>
  </conditionalFormatting>
  <conditionalFormatting sqref="P38">
    <cfRule type="expression" dxfId="258" priority="279">
      <formula>$G$49&gt;0</formula>
    </cfRule>
  </conditionalFormatting>
  <conditionalFormatting sqref="P39">
    <cfRule type="expression" dxfId="257" priority="278">
      <formula>$G$50&gt;0</formula>
    </cfRule>
  </conditionalFormatting>
  <conditionalFormatting sqref="P40">
    <cfRule type="expression" dxfId="256" priority="277">
      <formula>$G$52&gt;0</formula>
    </cfRule>
  </conditionalFormatting>
  <conditionalFormatting sqref="P41">
    <cfRule type="expression" dxfId="255" priority="276">
      <formula>$G$53&gt;0</formula>
    </cfRule>
  </conditionalFormatting>
  <conditionalFormatting sqref="P42">
    <cfRule type="expression" dxfId="254" priority="275">
      <formula>$G$54&gt;0</formula>
    </cfRule>
  </conditionalFormatting>
  <conditionalFormatting sqref="P43">
    <cfRule type="expression" dxfId="253" priority="274">
      <formula>$G$55&gt;0</formula>
    </cfRule>
  </conditionalFormatting>
  <conditionalFormatting sqref="M9:P9">
    <cfRule type="expression" dxfId="252" priority="403">
      <formula>#REF!&gt;0</formula>
    </cfRule>
  </conditionalFormatting>
  <conditionalFormatting sqref="M10:P10">
    <cfRule type="expression" dxfId="251" priority="404">
      <formula>#REF!&gt;0</formula>
    </cfRule>
  </conditionalFormatting>
  <conditionalFormatting sqref="M11:P11">
    <cfRule type="expression" dxfId="250" priority="405">
      <formula>#REF!&gt;0</formula>
    </cfRule>
  </conditionalFormatting>
  <conditionalFormatting sqref="M12:P12">
    <cfRule type="expression" dxfId="249" priority="406">
      <formula>#REF!&gt;0</formula>
    </cfRule>
  </conditionalFormatting>
  <conditionalFormatting sqref="M13:P13">
    <cfRule type="expression" dxfId="248" priority="407">
      <formula>#REF!&gt;0</formula>
    </cfRule>
  </conditionalFormatting>
  <conditionalFormatting sqref="M14:P14">
    <cfRule type="expression" dxfId="247" priority="408">
      <formula>#REF!&gt;0</formula>
    </cfRule>
  </conditionalFormatting>
  <conditionalFormatting sqref="M15:P15">
    <cfRule type="expression" dxfId="246" priority="409">
      <formula>#REF!&gt;0</formula>
    </cfRule>
  </conditionalFormatting>
  <conditionalFormatting sqref="M16:P16">
    <cfRule type="expression" dxfId="245" priority="410">
      <formula>#REF!&gt;0</formula>
    </cfRule>
  </conditionalFormatting>
  <conditionalFormatting sqref="M17:P17">
    <cfRule type="expression" dxfId="244" priority="411">
      <formula>#REF!&gt;0</formula>
    </cfRule>
  </conditionalFormatting>
  <conditionalFormatting sqref="M18:P18">
    <cfRule type="expression" dxfId="243" priority="412">
      <formula>#REF!&gt;0</formula>
    </cfRule>
  </conditionalFormatting>
  <conditionalFormatting sqref="M19:P19">
    <cfRule type="expression" dxfId="242" priority="413">
      <formula>#REF!</formula>
    </cfRule>
  </conditionalFormatting>
  <conditionalFormatting sqref="M20:P20">
    <cfRule type="expression" dxfId="241" priority="414">
      <formula>#REF!&gt;0</formula>
    </cfRule>
  </conditionalFormatting>
  <conditionalFormatting sqref="M21:P21">
    <cfRule type="expression" dxfId="240" priority="415">
      <formula>#REF!&gt;0</formula>
    </cfRule>
  </conditionalFormatting>
  <conditionalFormatting sqref="M23:P23">
    <cfRule type="expression" dxfId="239" priority="416">
      <formula>#REF!&gt;0</formula>
    </cfRule>
  </conditionalFormatting>
  <conditionalFormatting sqref="M24:P24">
    <cfRule type="expression" dxfId="238" priority="417">
      <formula>#REF!&gt;0</formula>
    </cfRule>
  </conditionalFormatting>
  <conditionalFormatting sqref="M25:P25">
    <cfRule type="expression" dxfId="237" priority="418">
      <formula>#REF!&gt;0</formula>
    </cfRule>
  </conditionalFormatting>
  <conditionalFormatting sqref="M26:P26">
    <cfRule type="expression" dxfId="236" priority="419">
      <formula>#REF!&gt;0</formula>
    </cfRule>
  </conditionalFormatting>
  <conditionalFormatting sqref="M32 O33 O32:P32">
    <cfRule type="expression" dxfId="235" priority="423">
      <formula>#REF!&gt;0</formula>
    </cfRule>
  </conditionalFormatting>
  <conditionalFormatting sqref="M33 P33">
    <cfRule type="expression" dxfId="234" priority="424">
      <formula>#REF!&gt;0</formula>
    </cfRule>
  </conditionalFormatting>
  <conditionalFormatting sqref="M35:P35">
    <cfRule type="expression" dxfId="233" priority="425">
      <formula>#REF!&gt;0</formula>
    </cfRule>
  </conditionalFormatting>
  <conditionalFormatting sqref="M37:P37">
    <cfRule type="expression" dxfId="232" priority="427">
      <formula>#REF!&gt;0</formula>
    </cfRule>
  </conditionalFormatting>
  <conditionalFormatting sqref="M38:P38">
    <cfRule type="expression" dxfId="231" priority="428">
      <formula>#REF!&gt;0</formula>
    </cfRule>
  </conditionalFormatting>
  <conditionalFormatting sqref="M39:P39">
    <cfRule type="expression" dxfId="230" priority="429">
      <formula>#REF!&gt;0</formula>
    </cfRule>
  </conditionalFormatting>
  <conditionalFormatting sqref="M40:P40">
    <cfRule type="expression" dxfId="229" priority="430">
      <formula>#REF!&gt;0</formula>
    </cfRule>
  </conditionalFormatting>
  <conditionalFormatting sqref="M41:P41">
    <cfRule type="expression" dxfId="228" priority="431">
      <formula>#REF!&gt;0</formula>
    </cfRule>
  </conditionalFormatting>
  <conditionalFormatting sqref="M42:P42">
    <cfRule type="expression" dxfId="227" priority="432">
      <formula>#REF!&gt;0</formula>
    </cfRule>
  </conditionalFormatting>
  <conditionalFormatting sqref="M43:P43">
    <cfRule type="expression" dxfId="226" priority="433">
      <formula>#REF!&gt;0</formula>
    </cfRule>
  </conditionalFormatting>
  <conditionalFormatting sqref="R9">
    <cfRule type="expression" dxfId="225" priority="239">
      <formula>$G$18&gt;0</formula>
    </cfRule>
  </conditionalFormatting>
  <conditionalFormatting sqref="R10">
    <cfRule type="expression" dxfId="224" priority="238">
      <formula>$G$19&gt;0</formula>
    </cfRule>
  </conditionalFormatting>
  <conditionalFormatting sqref="R11">
    <cfRule type="expression" dxfId="223" priority="237">
      <formula>$G$20&gt;0</formula>
    </cfRule>
  </conditionalFormatting>
  <conditionalFormatting sqref="R12">
    <cfRule type="expression" dxfId="222" priority="236">
      <formula>$G$21&gt;0</formula>
    </cfRule>
  </conditionalFormatting>
  <conditionalFormatting sqref="R13">
    <cfRule type="expression" dxfId="221" priority="235">
      <formula>$G$22&gt;0</formula>
    </cfRule>
  </conditionalFormatting>
  <conditionalFormatting sqref="R14">
    <cfRule type="expression" dxfId="220" priority="234">
      <formula>$G$23&gt;0</formula>
    </cfRule>
  </conditionalFormatting>
  <conditionalFormatting sqref="R15">
    <cfRule type="expression" dxfId="219" priority="233">
      <formula>$G$24&gt;0</formula>
    </cfRule>
  </conditionalFormatting>
  <conditionalFormatting sqref="R16">
    <cfRule type="expression" dxfId="218" priority="232">
      <formula>$G$25&gt;0</formula>
    </cfRule>
  </conditionalFormatting>
  <conditionalFormatting sqref="R17">
    <cfRule type="expression" dxfId="217" priority="231">
      <formula>$G$26&gt;0</formula>
    </cfRule>
  </conditionalFormatting>
  <conditionalFormatting sqref="R18:S18">
    <cfRule type="expression" dxfId="216" priority="230">
      <formula>$G$27&gt;0</formula>
    </cfRule>
  </conditionalFormatting>
  <conditionalFormatting sqref="R19">
    <cfRule type="expression" dxfId="215" priority="229">
      <formula>$G$28&gt;0</formula>
    </cfRule>
  </conditionalFormatting>
  <conditionalFormatting sqref="R20">
    <cfRule type="expression" dxfId="214" priority="228">
      <formula>$G$29&gt;0</formula>
    </cfRule>
  </conditionalFormatting>
  <conditionalFormatting sqref="R21">
    <cfRule type="expression" dxfId="213" priority="227">
      <formula>$G$30&gt;0</formula>
    </cfRule>
  </conditionalFormatting>
  <conditionalFormatting sqref="S9">
    <cfRule type="expression" dxfId="212" priority="225">
      <formula>$G$18&gt;0</formula>
    </cfRule>
  </conditionalFormatting>
  <conditionalFormatting sqref="S10">
    <cfRule type="expression" dxfId="211" priority="224">
      <formula>$G$19&gt;0</formula>
    </cfRule>
  </conditionalFormatting>
  <conditionalFormatting sqref="S11">
    <cfRule type="expression" dxfId="210" priority="223">
      <formula>$G$20&gt;0</formula>
    </cfRule>
  </conditionalFormatting>
  <conditionalFormatting sqref="S12">
    <cfRule type="expression" dxfId="209" priority="222">
      <formula>$G$21&gt;0</formula>
    </cfRule>
  </conditionalFormatting>
  <conditionalFormatting sqref="S13">
    <cfRule type="expression" dxfId="208" priority="221">
      <formula>$G$22&gt;0</formula>
    </cfRule>
  </conditionalFormatting>
  <conditionalFormatting sqref="S14">
    <cfRule type="expression" dxfId="207" priority="220">
      <formula>$G$23&gt;0</formula>
    </cfRule>
  </conditionalFormatting>
  <conditionalFormatting sqref="S15">
    <cfRule type="expression" dxfId="206" priority="219">
      <formula>$G$24&gt;0</formula>
    </cfRule>
  </conditionalFormatting>
  <conditionalFormatting sqref="S16">
    <cfRule type="expression" dxfId="205" priority="218">
      <formula>$G$25&gt;0</formula>
    </cfRule>
  </conditionalFormatting>
  <conditionalFormatting sqref="S17">
    <cfRule type="expression" dxfId="204" priority="217">
      <formula>$G$26&gt;0</formula>
    </cfRule>
  </conditionalFormatting>
  <conditionalFormatting sqref="S18">
    <cfRule type="expression" dxfId="203" priority="216">
      <formula>$G$27&gt;0</formula>
    </cfRule>
  </conditionalFormatting>
  <conditionalFormatting sqref="S19">
    <cfRule type="expression" dxfId="202" priority="215">
      <formula>$G$28&gt;0</formula>
    </cfRule>
  </conditionalFormatting>
  <conditionalFormatting sqref="S20">
    <cfRule type="expression" dxfId="201" priority="214">
      <formula>$G$29&gt;0</formula>
    </cfRule>
  </conditionalFormatting>
  <conditionalFormatting sqref="S21">
    <cfRule type="expression" dxfId="200" priority="213">
      <formula>$G$30&gt;0</formula>
    </cfRule>
  </conditionalFormatting>
  <conditionalFormatting sqref="T9">
    <cfRule type="expression" dxfId="199" priority="211">
      <formula>$G$18&gt;0</formula>
    </cfRule>
  </conditionalFormatting>
  <conditionalFormatting sqref="T10">
    <cfRule type="expression" dxfId="198" priority="210">
      <formula>$G$19&gt;0</formula>
    </cfRule>
  </conditionalFormatting>
  <conditionalFormatting sqref="T11">
    <cfRule type="expression" dxfId="197" priority="209">
      <formula>$G$20&gt;0</formula>
    </cfRule>
  </conditionalFormatting>
  <conditionalFormatting sqref="T12">
    <cfRule type="expression" dxfId="196" priority="208">
      <formula>$G$21&gt;0</formula>
    </cfRule>
  </conditionalFormatting>
  <conditionalFormatting sqref="T13">
    <cfRule type="expression" dxfId="195" priority="207">
      <formula>$G$22&gt;0</formula>
    </cfRule>
  </conditionalFormatting>
  <conditionalFormatting sqref="T14">
    <cfRule type="expression" dxfId="194" priority="206">
      <formula>$G$23&gt;0</formula>
    </cfRule>
  </conditionalFormatting>
  <conditionalFormatting sqref="T15">
    <cfRule type="expression" dxfId="193" priority="205">
      <formula>$G$24&gt;0</formula>
    </cfRule>
  </conditionalFormatting>
  <conditionalFormatting sqref="T16">
    <cfRule type="expression" dxfId="192" priority="204">
      <formula>$G$25&gt;0</formula>
    </cfRule>
  </conditionalFormatting>
  <conditionalFormatting sqref="T17">
    <cfRule type="expression" dxfId="191" priority="203">
      <formula>$G$26&gt;0</formula>
    </cfRule>
  </conditionalFormatting>
  <conditionalFormatting sqref="T18">
    <cfRule type="expression" dxfId="190" priority="202">
      <formula>$G$27&gt;0</formula>
    </cfRule>
  </conditionalFormatting>
  <conditionalFormatting sqref="T19">
    <cfRule type="expression" dxfId="189" priority="201">
      <formula>$G$28&gt;0</formula>
    </cfRule>
  </conditionalFormatting>
  <conditionalFormatting sqref="T20">
    <cfRule type="expression" dxfId="188" priority="200">
      <formula>$G$29&gt;0</formula>
    </cfRule>
  </conditionalFormatting>
  <conditionalFormatting sqref="T21">
    <cfRule type="expression" dxfId="187" priority="199">
      <formula>$G$30&gt;0</formula>
    </cfRule>
  </conditionalFormatting>
  <conditionalFormatting sqref="U9">
    <cfRule type="expression" dxfId="186" priority="197">
      <formula>$G$18&gt;0</formula>
    </cfRule>
  </conditionalFormatting>
  <conditionalFormatting sqref="U10">
    <cfRule type="expression" dxfId="185" priority="196">
      <formula>$G$19&gt;0</formula>
    </cfRule>
  </conditionalFormatting>
  <conditionalFormatting sqref="U11">
    <cfRule type="expression" dxfId="184" priority="195">
      <formula>$G$20&gt;0</formula>
    </cfRule>
  </conditionalFormatting>
  <conditionalFormatting sqref="U12">
    <cfRule type="expression" dxfId="183" priority="194">
      <formula>$G$21&gt;0</formula>
    </cfRule>
  </conditionalFormatting>
  <conditionalFormatting sqref="U13">
    <cfRule type="expression" dxfId="182" priority="193">
      <formula>$G$22&gt;0</formula>
    </cfRule>
  </conditionalFormatting>
  <conditionalFormatting sqref="U14">
    <cfRule type="expression" dxfId="181" priority="192">
      <formula>$G$23&gt;0</formula>
    </cfRule>
  </conditionalFormatting>
  <conditionalFormatting sqref="U15">
    <cfRule type="expression" dxfId="180" priority="191">
      <formula>$G$24&gt;0</formula>
    </cfRule>
  </conditionalFormatting>
  <conditionalFormatting sqref="U16">
    <cfRule type="expression" dxfId="179" priority="190">
      <formula>$G$25&gt;0</formula>
    </cfRule>
  </conditionalFormatting>
  <conditionalFormatting sqref="U17">
    <cfRule type="expression" dxfId="178" priority="189">
      <formula>$G$26&gt;0</formula>
    </cfRule>
  </conditionalFormatting>
  <conditionalFormatting sqref="U18">
    <cfRule type="expression" dxfId="177" priority="188">
      <formula>$G$27&gt;0</formula>
    </cfRule>
  </conditionalFormatting>
  <conditionalFormatting sqref="U19">
    <cfRule type="expression" dxfId="176" priority="187">
      <formula>$G$28&gt;0</formula>
    </cfRule>
  </conditionalFormatting>
  <conditionalFormatting sqref="U20">
    <cfRule type="expression" dxfId="175" priority="186">
      <formula>$G$29&gt;0</formula>
    </cfRule>
  </conditionalFormatting>
  <conditionalFormatting sqref="U21">
    <cfRule type="expression" dxfId="174" priority="185">
      <formula>$G$30&gt;0</formula>
    </cfRule>
  </conditionalFormatting>
  <conditionalFormatting sqref="R23">
    <cfRule type="expression" dxfId="173" priority="184">
      <formula>$G$32&gt;0</formula>
    </cfRule>
  </conditionalFormatting>
  <conditionalFormatting sqref="R24">
    <cfRule type="expression" dxfId="172" priority="183">
      <formula>$G$33&gt;0</formula>
    </cfRule>
  </conditionalFormatting>
  <conditionalFormatting sqref="R25">
    <cfRule type="expression" dxfId="171" priority="182">
      <formula>$G$34&gt;0</formula>
    </cfRule>
  </conditionalFormatting>
  <conditionalFormatting sqref="R26">
    <cfRule type="expression" dxfId="170" priority="181">
      <formula>$G$35&gt;0</formula>
    </cfRule>
  </conditionalFormatting>
  <conditionalFormatting sqref="S23">
    <cfRule type="expression" dxfId="169" priority="180">
      <formula>$G$32&gt;0</formula>
    </cfRule>
  </conditionalFormatting>
  <conditionalFormatting sqref="S24">
    <cfRule type="expression" dxfId="168" priority="179">
      <formula>$G$33&gt;0</formula>
    </cfRule>
  </conditionalFormatting>
  <conditionalFormatting sqref="S25">
    <cfRule type="expression" dxfId="167" priority="178">
      <formula>$G$34&gt;0</formula>
    </cfRule>
  </conditionalFormatting>
  <conditionalFormatting sqref="S26">
    <cfRule type="expression" dxfId="166" priority="177">
      <formula>$G$35&gt;0</formula>
    </cfRule>
  </conditionalFormatting>
  <conditionalFormatting sqref="T23">
    <cfRule type="expression" dxfId="165" priority="176">
      <formula>$G$32&gt;0</formula>
    </cfRule>
  </conditionalFormatting>
  <conditionalFormatting sqref="T24">
    <cfRule type="expression" dxfId="164" priority="175">
      <formula>$G$33&gt;0</formula>
    </cfRule>
  </conditionalFormatting>
  <conditionalFormatting sqref="T25">
    <cfRule type="expression" dxfId="163" priority="174">
      <formula>$G$34&gt;0</formula>
    </cfRule>
  </conditionalFormatting>
  <conditionalFormatting sqref="T26">
    <cfRule type="expression" dxfId="162" priority="173">
      <formula>$G$35&gt;0</formula>
    </cfRule>
  </conditionalFormatting>
  <conditionalFormatting sqref="U23">
    <cfRule type="expression" dxfId="161" priority="172">
      <formula>$G$32&gt;0</formula>
    </cfRule>
  </conditionalFormatting>
  <conditionalFormatting sqref="U24">
    <cfRule type="expression" dxfId="160" priority="171">
      <formula>$G$33&gt;0</formula>
    </cfRule>
  </conditionalFormatting>
  <conditionalFormatting sqref="U25">
    <cfRule type="expression" dxfId="159" priority="170">
      <formula>$G$34&gt;0</formula>
    </cfRule>
  </conditionalFormatting>
  <conditionalFormatting sqref="U26">
    <cfRule type="expression" dxfId="158" priority="169">
      <formula>$G$35&gt;0</formula>
    </cfRule>
  </conditionalFormatting>
  <conditionalFormatting sqref="R32">
    <cfRule type="expression" dxfId="157" priority="156">
      <formula>$G$41</formula>
    </cfRule>
  </conditionalFormatting>
  <conditionalFormatting sqref="R33">
    <cfRule type="expression" dxfId="156" priority="155">
      <formula>$G$42&gt;0</formula>
    </cfRule>
  </conditionalFormatting>
  <conditionalFormatting sqref="T32:T33">
    <cfRule type="expression" dxfId="155" priority="152">
      <formula>$G$41</formula>
    </cfRule>
  </conditionalFormatting>
  <conditionalFormatting sqref="U32">
    <cfRule type="expression" dxfId="154" priority="151">
      <formula>$G$41</formula>
    </cfRule>
  </conditionalFormatting>
  <conditionalFormatting sqref="U33">
    <cfRule type="expression" dxfId="153" priority="150">
      <formula>$G$42&gt;0</formula>
    </cfRule>
  </conditionalFormatting>
  <conditionalFormatting sqref="R35">
    <cfRule type="expression" dxfId="152" priority="149">
      <formula>$G$44&gt;0</formula>
    </cfRule>
  </conditionalFormatting>
  <conditionalFormatting sqref="R37">
    <cfRule type="expression" dxfId="151" priority="147">
      <formula>$G$47&gt;0</formula>
    </cfRule>
  </conditionalFormatting>
  <conditionalFormatting sqref="R38">
    <cfRule type="expression" dxfId="150" priority="146">
      <formula>$G$49&gt;0</formula>
    </cfRule>
  </conditionalFormatting>
  <conditionalFormatting sqref="R39">
    <cfRule type="expression" dxfId="149" priority="145">
      <formula>$G$50&gt;0</formula>
    </cfRule>
  </conditionalFormatting>
  <conditionalFormatting sqref="R40">
    <cfRule type="expression" dxfId="148" priority="144">
      <formula>$G$52&gt;0</formula>
    </cfRule>
  </conditionalFormatting>
  <conditionalFormatting sqref="R41">
    <cfRule type="expression" dxfId="147" priority="143">
      <formula>$G$53&gt;0</formula>
    </cfRule>
  </conditionalFormatting>
  <conditionalFormatting sqref="R42">
    <cfRule type="expression" dxfId="146" priority="142">
      <formula>$G$54&gt;0</formula>
    </cfRule>
  </conditionalFormatting>
  <conditionalFormatting sqref="R43">
    <cfRule type="expression" dxfId="145" priority="141">
      <formula>$G$55&gt;0</formula>
    </cfRule>
  </conditionalFormatting>
  <conditionalFormatting sqref="S35">
    <cfRule type="expression" dxfId="144" priority="140">
      <formula>$G$44&gt;0</formula>
    </cfRule>
  </conditionalFormatting>
  <conditionalFormatting sqref="S37">
    <cfRule type="expression" dxfId="143" priority="138">
      <formula>$G$47&gt;0</formula>
    </cfRule>
  </conditionalFormatting>
  <conditionalFormatting sqref="S38">
    <cfRule type="expression" dxfId="142" priority="137">
      <formula>$G$49&gt;0</formula>
    </cfRule>
  </conditionalFormatting>
  <conditionalFormatting sqref="S39">
    <cfRule type="expression" dxfId="141" priority="136">
      <formula>$G$50&gt;0</formula>
    </cfRule>
  </conditionalFormatting>
  <conditionalFormatting sqref="S40">
    <cfRule type="expression" dxfId="140" priority="135">
      <formula>$G$52&gt;0</formula>
    </cfRule>
  </conditionalFormatting>
  <conditionalFormatting sqref="S41">
    <cfRule type="expression" dxfId="139" priority="134">
      <formula>$G$53&gt;0</formula>
    </cfRule>
  </conditionalFormatting>
  <conditionalFormatting sqref="S42">
    <cfRule type="expression" dxfId="138" priority="133">
      <formula>$G$54&gt;0</formula>
    </cfRule>
  </conditionalFormatting>
  <conditionalFormatting sqref="S43">
    <cfRule type="expression" dxfId="137" priority="132">
      <formula>$G$55&gt;0</formula>
    </cfRule>
  </conditionalFormatting>
  <conditionalFormatting sqref="T35">
    <cfRule type="expression" dxfId="136" priority="131">
      <formula>$G$44&gt;0</formula>
    </cfRule>
  </conditionalFormatting>
  <conditionalFormatting sqref="T37">
    <cfRule type="expression" dxfId="135" priority="129">
      <formula>$G$47&gt;0</formula>
    </cfRule>
  </conditionalFormatting>
  <conditionalFormatting sqref="T38">
    <cfRule type="expression" dxfId="134" priority="128">
      <formula>$G$49&gt;0</formula>
    </cfRule>
  </conditionalFormatting>
  <conditionalFormatting sqref="T39">
    <cfRule type="expression" dxfId="133" priority="127">
      <formula>$G$50&gt;0</formula>
    </cfRule>
  </conditionalFormatting>
  <conditionalFormatting sqref="T40">
    <cfRule type="expression" dxfId="132" priority="126">
      <formula>$G$52&gt;0</formula>
    </cfRule>
  </conditionalFormatting>
  <conditionalFormatting sqref="T41">
    <cfRule type="expression" dxfId="131" priority="125">
      <formula>$G$53&gt;0</formula>
    </cfRule>
  </conditionalFormatting>
  <conditionalFormatting sqref="T42">
    <cfRule type="expression" dxfId="130" priority="124">
      <formula>$G$54&gt;0</formula>
    </cfRule>
  </conditionalFormatting>
  <conditionalFormatting sqref="T43">
    <cfRule type="expression" dxfId="129" priority="123">
      <formula>$G$55&gt;0</formula>
    </cfRule>
  </conditionalFormatting>
  <conditionalFormatting sqref="U35">
    <cfRule type="expression" dxfId="128" priority="122">
      <formula>$G$44&gt;0</formula>
    </cfRule>
  </conditionalFormatting>
  <conditionalFormatting sqref="U37">
    <cfRule type="expression" dxfId="127" priority="120">
      <formula>$G$47&gt;0</formula>
    </cfRule>
  </conditionalFormatting>
  <conditionalFormatting sqref="U38">
    <cfRule type="expression" dxfId="126" priority="119">
      <formula>$G$49&gt;0</formula>
    </cfRule>
  </conditionalFormatting>
  <conditionalFormatting sqref="U39">
    <cfRule type="expression" dxfId="125" priority="118">
      <formula>$G$50&gt;0</formula>
    </cfRule>
  </conditionalFormatting>
  <conditionalFormatting sqref="U40">
    <cfRule type="expression" dxfId="124" priority="117">
      <formula>$G$52&gt;0</formula>
    </cfRule>
  </conditionalFormatting>
  <conditionalFormatting sqref="U41">
    <cfRule type="expression" dxfId="123" priority="116">
      <formula>$G$53&gt;0</formula>
    </cfRule>
  </conditionalFormatting>
  <conditionalFormatting sqref="U42">
    <cfRule type="expression" dxfId="122" priority="115">
      <formula>$G$54&gt;0</formula>
    </cfRule>
  </conditionalFormatting>
  <conditionalFormatting sqref="U43">
    <cfRule type="expression" dxfId="121" priority="114">
      <formula>$G$55&gt;0</formula>
    </cfRule>
  </conditionalFormatting>
  <conditionalFormatting sqref="R9:U9">
    <cfRule type="expression" dxfId="120" priority="243">
      <formula>#REF!&gt;0</formula>
    </cfRule>
  </conditionalFormatting>
  <conditionalFormatting sqref="R10:U10">
    <cfRule type="expression" dxfId="119" priority="244">
      <formula>#REF!&gt;0</formula>
    </cfRule>
  </conditionalFormatting>
  <conditionalFormatting sqref="R11:U11">
    <cfRule type="expression" dxfId="118" priority="245">
      <formula>#REF!&gt;0</formula>
    </cfRule>
  </conditionalFormatting>
  <conditionalFormatting sqref="R12:U12">
    <cfRule type="expression" dxfId="117" priority="246">
      <formula>#REF!&gt;0</formula>
    </cfRule>
  </conditionalFormatting>
  <conditionalFormatting sqref="R13:U13">
    <cfRule type="expression" dxfId="116" priority="247">
      <formula>#REF!&gt;0</formula>
    </cfRule>
  </conditionalFormatting>
  <conditionalFormatting sqref="R14:U14">
    <cfRule type="expression" dxfId="115" priority="248">
      <formula>#REF!&gt;0</formula>
    </cfRule>
  </conditionalFormatting>
  <conditionalFormatting sqref="R15:U15">
    <cfRule type="expression" dxfId="114" priority="249">
      <formula>#REF!&gt;0</formula>
    </cfRule>
  </conditionalFormatting>
  <conditionalFormatting sqref="R16:U16">
    <cfRule type="expression" dxfId="113" priority="250">
      <formula>#REF!&gt;0</formula>
    </cfRule>
  </conditionalFormatting>
  <conditionalFormatting sqref="R17:U17">
    <cfRule type="expression" dxfId="112" priority="251">
      <formula>#REF!&gt;0</formula>
    </cfRule>
  </conditionalFormatting>
  <conditionalFormatting sqref="R18:U18">
    <cfRule type="expression" dxfId="111" priority="252">
      <formula>#REF!&gt;0</formula>
    </cfRule>
  </conditionalFormatting>
  <conditionalFormatting sqref="R19:U19">
    <cfRule type="expression" dxfId="110" priority="253">
      <formula>#REF!</formula>
    </cfRule>
  </conditionalFormatting>
  <conditionalFormatting sqref="R20:U20">
    <cfRule type="expression" dxfId="109" priority="254">
      <formula>#REF!&gt;0</formula>
    </cfRule>
  </conditionalFormatting>
  <conditionalFormatting sqref="R21:U21">
    <cfRule type="expression" dxfId="108" priority="255">
      <formula>#REF!&gt;0</formula>
    </cfRule>
  </conditionalFormatting>
  <conditionalFormatting sqref="R23:U23">
    <cfRule type="expression" dxfId="107" priority="256">
      <formula>#REF!&gt;0</formula>
    </cfRule>
  </conditionalFormatting>
  <conditionalFormatting sqref="R24:U24">
    <cfRule type="expression" dxfId="106" priority="257">
      <formula>#REF!&gt;0</formula>
    </cfRule>
  </conditionalFormatting>
  <conditionalFormatting sqref="R25:U25">
    <cfRule type="expression" dxfId="105" priority="258">
      <formula>#REF!&gt;0</formula>
    </cfRule>
  </conditionalFormatting>
  <conditionalFormatting sqref="R26:U26">
    <cfRule type="expression" dxfId="104" priority="259">
      <formula>#REF!&gt;0</formula>
    </cfRule>
  </conditionalFormatting>
  <conditionalFormatting sqref="R32 T33 T32:U32">
    <cfRule type="expression" dxfId="103" priority="263">
      <formula>#REF!&gt;0</formula>
    </cfRule>
  </conditionalFormatting>
  <conditionalFormatting sqref="R33 U33">
    <cfRule type="expression" dxfId="102" priority="264">
      <formula>#REF!&gt;0</formula>
    </cfRule>
  </conditionalFormatting>
  <conditionalFormatting sqref="R35:U35">
    <cfRule type="expression" dxfId="101" priority="265">
      <formula>#REF!&gt;0</formula>
    </cfRule>
  </conditionalFormatting>
  <conditionalFormatting sqref="R37:U37">
    <cfRule type="expression" dxfId="100" priority="267">
      <formula>#REF!&gt;0</formula>
    </cfRule>
  </conditionalFormatting>
  <conditionalFormatting sqref="R38:U38">
    <cfRule type="expression" dxfId="99" priority="268">
      <formula>#REF!&gt;0</formula>
    </cfRule>
  </conditionalFormatting>
  <conditionalFormatting sqref="R39:U39">
    <cfRule type="expression" dxfId="98" priority="269">
      <formula>#REF!&gt;0</formula>
    </cfRule>
  </conditionalFormatting>
  <conditionalFormatting sqref="R40:U40">
    <cfRule type="expression" dxfId="97" priority="270">
      <formula>#REF!&gt;0</formula>
    </cfRule>
  </conditionalFormatting>
  <conditionalFormatting sqref="R41:U41">
    <cfRule type="expression" dxfId="96" priority="271">
      <formula>#REF!&gt;0</formula>
    </cfRule>
  </conditionalFormatting>
  <conditionalFormatting sqref="R42:U42">
    <cfRule type="expression" dxfId="95" priority="272">
      <formula>#REF!&gt;0</formula>
    </cfRule>
  </conditionalFormatting>
  <conditionalFormatting sqref="R43:U43">
    <cfRule type="expression" dxfId="94" priority="273">
      <formula>#REF!&gt;0</formula>
    </cfRule>
  </conditionalFormatting>
  <conditionalFormatting sqref="J32:J33">
    <cfRule type="expression" dxfId="93" priority="112">
      <formula>$G$41</formula>
    </cfRule>
  </conditionalFormatting>
  <conditionalFormatting sqref="J32:J33">
    <cfRule type="expression" dxfId="92" priority="113">
      <formula>#REF!&gt;0</formula>
    </cfRule>
  </conditionalFormatting>
  <conditionalFormatting sqref="C8">
    <cfRule type="expression" dxfId="91" priority="110">
      <formula>$G$41</formula>
    </cfRule>
  </conditionalFormatting>
  <conditionalFormatting sqref="D8">
    <cfRule type="expression" dxfId="90" priority="109">
      <formula>$G$41</formula>
    </cfRule>
  </conditionalFormatting>
  <conditionalFormatting sqref="E8">
    <cfRule type="expression" dxfId="89" priority="108">
      <formula>$G$41</formula>
    </cfRule>
  </conditionalFormatting>
  <conditionalFormatting sqref="F8">
    <cfRule type="expression" dxfId="88" priority="107">
      <formula>$G$41</formula>
    </cfRule>
  </conditionalFormatting>
  <conditionalFormatting sqref="C8:F8">
    <cfRule type="expression" dxfId="87" priority="111">
      <formula>#REF!&gt;0</formula>
    </cfRule>
  </conditionalFormatting>
  <conditionalFormatting sqref="H8">
    <cfRule type="expression" dxfId="86" priority="105">
      <formula>$G$41</formula>
    </cfRule>
  </conditionalFormatting>
  <conditionalFormatting sqref="I8">
    <cfRule type="expression" dxfId="85" priority="104">
      <formula>$G$41</formula>
    </cfRule>
  </conditionalFormatting>
  <conditionalFormatting sqref="K8">
    <cfRule type="expression" dxfId="84" priority="103">
      <formula>$G$41</formula>
    </cfRule>
  </conditionalFormatting>
  <conditionalFormatting sqref="H8:I8 K8">
    <cfRule type="expression" dxfId="83" priority="106">
      <formula>#REF!&gt;0</formula>
    </cfRule>
  </conditionalFormatting>
  <conditionalFormatting sqref="M8">
    <cfRule type="expression" dxfId="82" priority="101">
      <formula>$G$41</formula>
    </cfRule>
  </conditionalFormatting>
  <conditionalFormatting sqref="N8">
    <cfRule type="expression" dxfId="81" priority="100">
      <formula>$G$41</formula>
    </cfRule>
  </conditionalFormatting>
  <conditionalFormatting sqref="O8">
    <cfRule type="expression" dxfId="80" priority="99">
      <formula>$G$41</formula>
    </cfRule>
  </conditionalFormatting>
  <conditionalFormatting sqref="P8">
    <cfRule type="expression" dxfId="79" priority="98">
      <formula>$G$41</formula>
    </cfRule>
  </conditionalFormatting>
  <conditionalFormatting sqref="M8:P8">
    <cfRule type="expression" dxfId="78" priority="102">
      <formula>#REF!&gt;0</formula>
    </cfRule>
  </conditionalFormatting>
  <conditionalFormatting sqref="R8">
    <cfRule type="expression" dxfId="77" priority="96">
      <formula>$G$41</formula>
    </cfRule>
  </conditionalFormatting>
  <conditionalFormatting sqref="S8">
    <cfRule type="expression" dxfId="76" priority="95">
      <formula>$G$41</formula>
    </cfRule>
  </conditionalFormatting>
  <conditionalFormatting sqref="T8">
    <cfRule type="expression" dxfId="75" priority="94">
      <formula>$G$41</formula>
    </cfRule>
  </conditionalFormatting>
  <conditionalFormatting sqref="U8">
    <cfRule type="expression" dxfId="74" priority="93">
      <formula>$G$41</formula>
    </cfRule>
  </conditionalFormatting>
  <conditionalFormatting sqref="R8:U8">
    <cfRule type="expression" dxfId="73" priority="97">
      <formula>#REF!&gt;0</formula>
    </cfRule>
  </conditionalFormatting>
  <conditionalFormatting sqref="J8">
    <cfRule type="expression" dxfId="72" priority="91">
      <formula>$G$41</formula>
    </cfRule>
  </conditionalFormatting>
  <conditionalFormatting sqref="J8">
    <cfRule type="expression" dxfId="71" priority="92">
      <formula>#REF!&gt;0</formula>
    </cfRule>
  </conditionalFormatting>
  <conditionalFormatting sqref="C28:C30">
    <cfRule type="expression" dxfId="70" priority="89">
      <formula>$G$27&gt;0</formula>
    </cfRule>
  </conditionalFormatting>
  <conditionalFormatting sqref="D28:D30">
    <cfRule type="expression" dxfId="69" priority="88">
      <formula>$G$27&gt;0</formula>
    </cfRule>
  </conditionalFormatting>
  <conditionalFormatting sqref="E28:E30">
    <cfRule type="expression" dxfId="68" priority="87">
      <formula>$G$27&gt;0</formula>
    </cfRule>
  </conditionalFormatting>
  <conditionalFormatting sqref="F28:F30">
    <cfRule type="expression" dxfId="67" priority="86">
      <formula>$G$27&gt;0</formula>
    </cfRule>
  </conditionalFormatting>
  <conditionalFormatting sqref="C28:F30">
    <cfRule type="expression" dxfId="66" priority="90">
      <formula>#REF!&gt;0</formula>
    </cfRule>
  </conditionalFormatting>
  <conditionalFormatting sqref="H28:H30">
    <cfRule type="expression" dxfId="65" priority="84">
      <formula>$G$27&gt;0</formula>
    </cfRule>
  </conditionalFormatting>
  <conditionalFormatting sqref="I28:I30">
    <cfRule type="expression" dxfId="64" priority="83">
      <formula>$G$27&gt;0</formula>
    </cfRule>
  </conditionalFormatting>
  <conditionalFormatting sqref="J28:J30">
    <cfRule type="expression" dxfId="63" priority="82">
      <formula>$G$27&gt;0</formula>
    </cfRule>
  </conditionalFormatting>
  <conditionalFormatting sqref="K28:K30">
    <cfRule type="expression" dxfId="62" priority="81">
      <formula>$G$27&gt;0</formula>
    </cfRule>
  </conditionalFormatting>
  <conditionalFormatting sqref="H28:K30">
    <cfRule type="expression" dxfId="61" priority="85">
      <formula>#REF!&gt;0</formula>
    </cfRule>
  </conditionalFormatting>
  <conditionalFormatting sqref="M28:M30">
    <cfRule type="expression" dxfId="60" priority="79">
      <formula>$G$27&gt;0</formula>
    </cfRule>
  </conditionalFormatting>
  <conditionalFormatting sqref="N28:N30">
    <cfRule type="expression" dxfId="59" priority="78">
      <formula>$G$27&gt;0</formula>
    </cfRule>
  </conditionalFormatting>
  <conditionalFormatting sqref="O28:O30">
    <cfRule type="expression" dxfId="58" priority="77">
      <formula>$G$27&gt;0</formula>
    </cfRule>
  </conditionalFormatting>
  <conditionalFormatting sqref="P28:P30">
    <cfRule type="expression" dxfId="57" priority="76">
      <formula>$G$27&gt;0</formula>
    </cfRule>
  </conditionalFormatting>
  <conditionalFormatting sqref="M28:P30">
    <cfRule type="expression" dxfId="56" priority="80">
      <formula>#REF!&gt;0</formula>
    </cfRule>
  </conditionalFormatting>
  <conditionalFormatting sqref="R28:S30">
    <cfRule type="expression" dxfId="55" priority="74">
      <formula>$G$27&gt;0</formula>
    </cfRule>
  </conditionalFormatting>
  <conditionalFormatting sqref="S28:S30">
    <cfRule type="expression" dxfId="54" priority="73">
      <formula>$G$27&gt;0</formula>
    </cfRule>
  </conditionalFormatting>
  <conditionalFormatting sqref="T28:T30">
    <cfRule type="expression" dxfId="53" priority="72">
      <formula>$G$27&gt;0</formula>
    </cfRule>
  </conditionalFormatting>
  <conditionalFormatting sqref="U28:U30">
    <cfRule type="expression" dxfId="52" priority="71">
      <formula>$G$27&gt;0</formula>
    </cfRule>
  </conditionalFormatting>
  <conditionalFormatting sqref="R28:U30">
    <cfRule type="expression" dxfId="51" priority="75">
      <formula>#REF!&gt;0</formula>
    </cfRule>
  </conditionalFormatting>
  <conditionalFormatting sqref="C36">
    <cfRule type="expression" dxfId="50" priority="29">
      <formula>$G$27&gt;0</formula>
    </cfRule>
  </conditionalFormatting>
  <conditionalFormatting sqref="D36">
    <cfRule type="expression" dxfId="49" priority="28">
      <formula>$G$27&gt;0</formula>
    </cfRule>
  </conditionalFormatting>
  <conditionalFormatting sqref="E36">
    <cfRule type="expression" dxfId="48" priority="27">
      <formula>$G$27&gt;0</formula>
    </cfRule>
  </conditionalFormatting>
  <conditionalFormatting sqref="F36">
    <cfRule type="expression" dxfId="47" priority="26">
      <formula>$G$27&gt;0</formula>
    </cfRule>
  </conditionalFormatting>
  <conditionalFormatting sqref="C36:F36">
    <cfRule type="expression" dxfId="46" priority="30">
      <formula>#REF!&gt;0</formula>
    </cfRule>
  </conditionalFormatting>
  <conditionalFormatting sqref="H36">
    <cfRule type="expression" dxfId="45" priority="24">
      <formula>$G$27&gt;0</formula>
    </cfRule>
  </conditionalFormatting>
  <conditionalFormatting sqref="I36">
    <cfRule type="expression" dxfId="44" priority="23">
      <formula>$G$27&gt;0</formula>
    </cfRule>
  </conditionalFormatting>
  <conditionalFormatting sqref="J36">
    <cfRule type="expression" dxfId="43" priority="22">
      <formula>$G$27&gt;0</formula>
    </cfRule>
  </conditionalFormatting>
  <conditionalFormatting sqref="K36">
    <cfRule type="expression" dxfId="42" priority="21">
      <formula>$G$27&gt;0</formula>
    </cfRule>
  </conditionalFormatting>
  <conditionalFormatting sqref="H36:K36">
    <cfRule type="expression" dxfId="41" priority="25">
      <formula>#REF!&gt;0</formula>
    </cfRule>
  </conditionalFormatting>
  <conditionalFormatting sqref="M36">
    <cfRule type="expression" dxfId="40" priority="19">
      <formula>$G$27&gt;0</formula>
    </cfRule>
  </conditionalFormatting>
  <conditionalFormatting sqref="N36">
    <cfRule type="expression" dxfId="39" priority="18">
      <formula>$G$27&gt;0</formula>
    </cfRule>
  </conditionalFormatting>
  <conditionalFormatting sqref="O36">
    <cfRule type="expression" dxfId="38" priority="17">
      <formula>$G$27&gt;0</formula>
    </cfRule>
  </conditionalFormatting>
  <conditionalFormatting sqref="P36">
    <cfRule type="expression" dxfId="37" priority="16">
      <formula>$G$27&gt;0</formula>
    </cfRule>
  </conditionalFormatting>
  <conditionalFormatting sqref="M36:P36">
    <cfRule type="expression" dxfId="36" priority="20">
      <formula>#REF!&gt;0</formula>
    </cfRule>
  </conditionalFormatting>
  <conditionalFormatting sqref="R36:S36">
    <cfRule type="expression" dxfId="35" priority="14">
      <formula>$G$27&gt;0</formula>
    </cfRule>
  </conditionalFormatting>
  <conditionalFormatting sqref="S36">
    <cfRule type="expression" dxfId="34" priority="13">
      <formula>$G$27&gt;0</formula>
    </cfRule>
  </conditionalFormatting>
  <conditionalFormatting sqref="T36">
    <cfRule type="expression" dxfId="33" priority="12">
      <formula>$G$27&gt;0</formula>
    </cfRule>
  </conditionalFormatting>
  <conditionalFormatting sqref="U36">
    <cfRule type="expression" dxfId="32" priority="11">
      <formula>$G$27&gt;0</formula>
    </cfRule>
  </conditionalFormatting>
  <conditionalFormatting sqref="R36:U36">
    <cfRule type="expression" dxfId="31" priority="15">
      <formula>#REF!&gt;0</formula>
    </cfRule>
  </conditionalFormatting>
  <conditionalFormatting sqref="I32:I33">
    <cfRule type="expression" dxfId="30" priority="9">
      <formula>$G$41</formula>
    </cfRule>
  </conditionalFormatting>
  <conditionalFormatting sqref="I32:I33">
    <cfRule type="expression" dxfId="29" priority="10">
      <formula>#REF!&gt;0</formula>
    </cfRule>
  </conditionalFormatting>
  <conditionalFormatting sqref="N32:N33">
    <cfRule type="expression" dxfId="28" priority="3">
      <formula>$G$41</formula>
    </cfRule>
  </conditionalFormatting>
  <conditionalFormatting sqref="N32:N33">
    <cfRule type="expression" dxfId="27" priority="4">
      <formula>#REF!&gt;0</formula>
    </cfRule>
  </conditionalFormatting>
  <conditionalFormatting sqref="S32:S33">
    <cfRule type="expression" dxfId="26" priority="1">
      <formula>$G$41</formula>
    </cfRule>
  </conditionalFormatting>
  <conditionalFormatting sqref="S32:S33">
    <cfRule type="expression" dxfId="25" priority="2">
      <formula>#REF!&gt;0</formula>
    </cfRule>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EFAAB-9228-4BA4-A9E7-D98209B2B282}">
  <sheetPr codeName="Sheet20">
    <tabColor theme="8" tint="0.39997558519241921"/>
  </sheetPr>
  <dimension ref="A1:FV43"/>
  <sheetViews>
    <sheetView showOutlineSymbols="0" showWhiteSpace="0" workbookViewId="0"/>
  </sheetViews>
  <sheetFormatPr defaultRowHeight="14.5"/>
  <cols>
    <col min="1" max="1" width="35" customWidth="1"/>
    <col min="6" max="6" width="9.26953125" bestFit="1" customWidth="1"/>
    <col min="8" max="8" width="10.26953125" bestFit="1" customWidth="1"/>
    <col min="10" max="10" width="10.26953125" bestFit="1" customWidth="1"/>
    <col min="12" max="12" width="10.26953125" bestFit="1" customWidth="1"/>
    <col min="15" max="15" width="14.453125" bestFit="1" customWidth="1"/>
    <col min="17" max="17" width="14.453125" customWidth="1"/>
    <col min="18" max="19" width="17.54296875" customWidth="1"/>
    <col min="21" max="51" width="8.7265625" customWidth="1"/>
    <col min="53" max="53" width="10.81640625" bestFit="1" customWidth="1"/>
    <col min="54" max="56" width="8.81640625" bestFit="1" customWidth="1"/>
    <col min="57" max="57" width="9.81640625" bestFit="1" customWidth="1"/>
    <col min="58" max="81" width="9.7265625" bestFit="1" customWidth="1"/>
    <col min="85" max="113" width="12.54296875" customWidth="1"/>
    <col min="118" max="122" width="12.54296875" customWidth="1"/>
    <col min="123" max="123" width="16.1796875" customWidth="1"/>
    <col min="124" max="146" width="12.54296875" customWidth="1"/>
    <col min="150" max="154" width="12.54296875" customWidth="1"/>
    <col min="155" max="155" width="16.1796875" customWidth="1"/>
    <col min="156" max="178" width="12.54296875" customWidth="1"/>
  </cols>
  <sheetData>
    <row r="1" spans="1:178" ht="66.25" customHeight="1">
      <c r="A1" t="s">
        <v>847</v>
      </c>
      <c r="C1" t="s">
        <v>322</v>
      </c>
      <c r="F1" s="300" t="s">
        <v>935</v>
      </c>
      <c r="G1" s="300"/>
      <c r="H1" s="300" t="s">
        <v>952</v>
      </c>
      <c r="I1" s="300"/>
      <c r="J1" s="300" t="s">
        <v>1363</v>
      </c>
      <c r="K1" s="300"/>
      <c r="L1" s="300" t="s">
        <v>1364</v>
      </c>
      <c r="M1" s="300"/>
      <c r="O1" s="383" t="s">
        <v>282</v>
      </c>
      <c r="P1" s="383"/>
      <c r="Q1" s="383"/>
      <c r="R1" s="383"/>
      <c r="S1" s="383"/>
      <c r="T1" s="383"/>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c r="CG1">
        <v>2022</v>
      </c>
      <c r="CH1">
        <v>2023</v>
      </c>
      <c r="CI1">
        <v>2024</v>
      </c>
      <c r="CJ1">
        <v>2025</v>
      </c>
      <c r="CK1">
        <v>2026</v>
      </c>
      <c r="CL1">
        <v>2027</v>
      </c>
      <c r="CM1">
        <v>2028</v>
      </c>
      <c r="CN1">
        <v>2029</v>
      </c>
      <c r="CO1">
        <v>2030</v>
      </c>
      <c r="CP1">
        <v>2031</v>
      </c>
      <c r="CQ1">
        <v>2032</v>
      </c>
      <c r="CR1">
        <v>2033</v>
      </c>
      <c r="CS1">
        <v>2034</v>
      </c>
      <c r="CT1">
        <v>2035</v>
      </c>
      <c r="CU1">
        <v>2036</v>
      </c>
      <c r="CV1">
        <v>2037</v>
      </c>
      <c r="CW1">
        <v>2038</v>
      </c>
      <c r="CX1">
        <v>2039</v>
      </c>
      <c r="CY1">
        <v>2040</v>
      </c>
      <c r="CZ1">
        <v>2041</v>
      </c>
      <c r="DA1">
        <v>2042</v>
      </c>
      <c r="DB1">
        <v>2043</v>
      </c>
      <c r="DC1">
        <v>2044</v>
      </c>
      <c r="DD1">
        <v>2045</v>
      </c>
      <c r="DE1">
        <v>2046</v>
      </c>
      <c r="DF1">
        <v>2047</v>
      </c>
      <c r="DG1">
        <v>2048</v>
      </c>
      <c r="DH1">
        <v>2049</v>
      </c>
      <c r="DI1">
        <v>2050</v>
      </c>
      <c r="DN1">
        <v>2022</v>
      </c>
      <c r="DO1">
        <v>2023</v>
      </c>
      <c r="DP1">
        <v>2024</v>
      </c>
      <c r="DQ1">
        <v>2025</v>
      </c>
      <c r="DR1">
        <v>2026</v>
      </c>
      <c r="DS1">
        <v>2027</v>
      </c>
      <c r="DT1">
        <v>2028</v>
      </c>
      <c r="DU1">
        <v>2029</v>
      </c>
      <c r="DV1">
        <v>2030</v>
      </c>
      <c r="DW1">
        <v>2031</v>
      </c>
      <c r="DX1">
        <v>2032</v>
      </c>
      <c r="DY1">
        <v>2033</v>
      </c>
      <c r="DZ1">
        <v>2034</v>
      </c>
      <c r="EA1">
        <v>2035</v>
      </c>
      <c r="EB1">
        <v>2036</v>
      </c>
      <c r="EC1">
        <v>2037</v>
      </c>
      <c r="ED1">
        <v>2038</v>
      </c>
      <c r="EE1">
        <v>2039</v>
      </c>
      <c r="EF1">
        <v>2040</v>
      </c>
      <c r="EG1">
        <v>2041</v>
      </c>
      <c r="EH1">
        <v>2042</v>
      </c>
      <c r="EI1">
        <v>2043</v>
      </c>
      <c r="EJ1">
        <v>2044</v>
      </c>
      <c r="EK1">
        <v>2045</v>
      </c>
      <c r="EL1">
        <v>2046</v>
      </c>
      <c r="EM1">
        <v>2047</v>
      </c>
      <c r="EN1">
        <v>2048</v>
      </c>
      <c r="EO1">
        <v>2049</v>
      </c>
      <c r="EP1">
        <v>2050</v>
      </c>
      <c r="ET1">
        <v>2022</v>
      </c>
      <c r="EU1">
        <v>2023</v>
      </c>
      <c r="EV1">
        <v>2024</v>
      </c>
      <c r="EW1">
        <v>2025</v>
      </c>
      <c r="EX1">
        <v>2026</v>
      </c>
      <c r="EY1">
        <v>2027</v>
      </c>
      <c r="EZ1">
        <v>2028</v>
      </c>
      <c r="FA1">
        <v>2029</v>
      </c>
      <c r="FB1">
        <v>2030</v>
      </c>
      <c r="FC1">
        <v>2031</v>
      </c>
      <c r="FD1">
        <v>2032</v>
      </c>
      <c r="FE1">
        <v>2033</v>
      </c>
      <c r="FF1">
        <v>2034</v>
      </c>
      <c r="FG1">
        <v>2035</v>
      </c>
      <c r="FH1">
        <v>2036</v>
      </c>
      <c r="FI1">
        <v>2037</v>
      </c>
      <c r="FJ1">
        <v>2038</v>
      </c>
      <c r="FK1">
        <v>2039</v>
      </c>
      <c r="FL1">
        <v>2040</v>
      </c>
      <c r="FM1">
        <v>2041</v>
      </c>
      <c r="FN1">
        <v>2042</v>
      </c>
      <c r="FO1">
        <v>2043</v>
      </c>
      <c r="FP1">
        <v>2044</v>
      </c>
      <c r="FQ1">
        <v>2045</v>
      </c>
      <c r="FR1">
        <v>2046</v>
      </c>
      <c r="FS1">
        <v>2047</v>
      </c>
      <c r="FT1">
        <v>2048</v>
      </c>
      <c r="FU1">
        <v>2049</v>
      </c>
      <c r="FV1">
        <v>2050</v>
      </c>
    </row>
    <row r="2" spans="1:178" s="530" customFormat="1" ht="78.75" customHeight="1" thickBot="1">
      <c r="O2" s="530" t="s">
        <v>829</v>
      </c>
      <c r="P2" s="530" t="s">
        <v>949</v>
      </c>
      <c r="Q2" s="530" t="s">
        <v>952</v>
      </c>
      <c r="R2" s="530" t="s">
        <v>959</v>
      </c>
      <c r="U2" s="530" t="s">
        <v>964</v>
      </c>
      <c r="V2" s="530" t="s">
        <v>964</v>
      </c>
      <c r="W2" s="530" t="s">
        <v>964</v>
      </c>
      <c r="X2" s="530" t="s">
        <v>964</v>
      </c>
      <c r="Y2" s="530" t="s">
        <v>964</v>
      </c>
      <c r="Z2" s="530" t="s">
        <v>964</v>
      </c>
      <c r="AA2" s="530" t="s">
        <v>964</v>
      </c>
      <c r="AB2" s="530" t="s">
        <v>964</v>
      </c>
      <c r="AC2" s="530" t="s">
        <v>964</v>
      </c>
      <c r="AD2" s="530" t="s">
        <v>964</v>
      </c>
      <c r="AE2" s="530" t="s">
        <v>964</v>
      </c>
      <c r="AF2" s="530" t="s">
        <v>964</v>
      </c>
      <c r="AG2" s="530" t="s">
        <v>964</v>
      </c>
      <c r="AH2" s="530" t="s">
        <v>964</v>
      </c>
      <c r="AI2" s="530" t="s">
        <v>964</v>
      </c>
      <c r="AJ2" s="530" t="s">
        <v>964</v>
      </c>
      <c r="AK2" s="530" t="s">
        <v>964</v>
      </c>
      <c r="AL2" s="530" t="s">
        <v>964</v>
      </c>
      <c r="AM2" s="530" t="s">
        <v>964</v>
      </c>
      <c r="AN2" s="530" t="s">
        <v>964</v>
      </c>
      <c r="AO2" s="530" t="s">
        <v>964</v>
      </c>
      <c r="AP2" s="530" t="s">
        <v>964</v>
      </c>
      <c r="AQ2" s="530" t="s">
        <v>964</v>
      </c>
      <c r="AR2" s="530" t="s">
        <v>964</v>
      </c>
      <c r="AS2" s="530" t="s">
        <v>964</v>
      </c>
      <c r="AT2" s="530" t="s">
        <v>964</v>
      </c>
      <c r="AU2" s="530" t="s">
        <v>964</v>
      </c>
      <c r="AV2" s="530" t="s">
        <v>964</v>
      </c>
      <c r="AW2" s="530" t="s">
        <v>964</v>
      </c>
      <c r="BA2" s="530" t="s">
        <v>965</v>
      </c>
      <c r="BB2" s="530" t="s">
        <v>965</v>
      </c>
      <c r="BC2" s="530" t="s">
        <v>965</v>
      </c>
      <c r="BD2" s="530" t="s">
        <v>965</v>
      </c>
      <c r="BE2" s="530" t="s">
        <v>965</v>
      </c>
      <c r="BF2" s="530" t="s">
        <v>965</v>
      </c>
      <c r="BG2" s="530" t="s">
        <v>965</v>
      </c>
      <c r="BH2" s="530" t="s">
        <v>965</v>
      </c>
      <c r="BI2" s="530" t="s">
        <v>965</v>
      </c>
      <c r="BJ2" s="530" t="s">
        <v>965</v>
      </c>
      <c r="BK2" s="530" t="s">
        <v>965</v>
      </c>
      <c r="BL2" s="530" t="s">
        <v>965</v>
      </c>
      <c r="BM2" s="530" t="s">
        <v>965</v>
      </c>
      <c r="BN2" s="530" t="s">
        <v>965</v>
      </c>
      <c r="BO2" s="530" t="s">
        <v>965</v>
      </c>
      <c r="BP2" s="530" t="s">
        <v>965</v>
      </c>
      <c r="BQ2" s="530" t="s">
        <v>965</v>
      </c>
      <c r="BR2" s="530" t="s">
        <v>965</v>
      </c>
      <c r="BS2" s="530" t="s">
        <v>965</v>
      </c>
      <c r="BT2" s="530" t="s">
        <v>965</v>
      </c>
      <c r="BU2" s="530" t="s">
        <v>965</v>
      </c>
      <c r="BV2" s="530" t="s">
        <v>965</v>
      </c>
      <c r="BW2" s="530" t="s">
        <v>965</v>
      </c>
      <c r="BX2" s="530" t="s">
        <v>965</v>
      </c>
      <c r="BY2" s="530" t="s">
        <v>965</v>
      </c>
      <c r="BZ2" s="530" t="s">
        <v>965</v>
      </c>
      <c r="CA2" s="530" t="s">
        <v>965</v>
      </c>
      <c r="CB2" s="530" t="s">
        <v>965</v>
      </c>
      <c r="CC2" s="530" t="s">
        <v>965</v>
      </c>
      <c r="CG2" s="530" t="s">
        <v>952</v>
      </c>
      <c r="CH2" s="530" t="s">
        <v>952</v>
      </c>
      <c r="CI2" s="530" t="s">
        <v>952</v>
      </c>
      <c r="CJ2" s="530" t="s">
        <v>952</v>
      </c>
      <c r="CK2" s="530" t="s">
        <v>952</v>
      </c>
      <c r="CL2" s="530" t="s">
        <v>952</v>
      </c>
      <c r="CM2" s="530" t="s">
        <v>952</v>
      </c>
      <c r="CN2" s="530" t="s">
        <v>952</v>
      </c>
      <c r="CO2" s="530" t="s">
        <v>952</v>
      </c>
      <c r="CP2" s="530" t="s">
        <v>952</v>
      </c>
      <c r="CQ2" s="530" t="s">
        <v>952</v>
      </c>
      <c r="CR2" s="530" t="s">
        <v>952</v>
      </c>
      <c r="CS2" s="530" t="s">
        <v>952</v>
      </c>
      <c r="CT2" s="530" t="s">
        <v>952</v>
      </c>
      <c r="CU2" s="530" t="s">
        <v>952</v>
      </c>
      <c r="CV2" s="530" t="s">
        <v>952</v>
      </c>
      <c r="CW2" s="530" t="s">
        <v>952</v>
      </c>
      <c r="CX2" s="530" t="s">
        <v>952</v>
      </c>
      <c r="CY2" s="530" t="s">
        <v>952</v>
      </c>
      <c r="CZ2" s="530" t="s">
        <v>952</v>
      </c>
      <c r="DA2" s="530" t="s">
        <v>952</v>
      </c>
      <c r="DB2" s="530" t="s">
        <v>952</v>
      </c>
      <c r="DC2" s="530" t="s">
        <v>952</v>
      </c>
      <c r="DD2" s="530" t="s">
        <v>952</v>
      </c>
      <c r="DE2" s="530" t="s">
        <v>952</v>
      </c>
      <c r="DF2" s="530" t="s">
        <v>952</v>
      </c>
      <c r="DG2" s="530" t="s">
        <v>952</v>
      </c>
      <c r="DH2" s="530" t="s">
        <v>952</v>
      </c>
      <c r="DI2" s="530" t="s">
        <v>952</v>
      </c>
      <c r="DN2" s="530" t="s">
        <v>1363</v>
      </c>
      <c r="DO2" s="530" t="s">
        <v>1363</v>
      </c>
      <c r="DP2" s="530" t="s">
        <v>1363</v>
      </c>
      <c r="DQ2" s="530" t="s">
        <v>1363</v>
      </c>
      <c r="DR2" s="530" t="s">
        <v>1363</v>
      </c>
      <c r="DS2" s="530" t="s">
        <v>1363</v>
      </c>
      <c r="DT2" s="530" t="s">
        <v>1363</v>
      </c>
      <c r="DU2" s="530" t="s">
        <v>1363</v>
      </c>
      <c r="DV2" s="530" t="s">
        <v>1363</v>
      </c>
      <c r="DW2" s="530" t="s">
        <v>1363</v>
      </c>
      <c r="DX2" s="530" t="s">
        <v>1363</v>
      </c>
      <c r="DY2" s="530" t="s">
        <v>1363</v>
      </c>
      <c r="DZ2" s="530" t="s">
        <v>1363</v>
      </c>
      <c r="EA2" s="530" t="s">
        <v>1363</v>
      </c>
      <c r="EB2" s="530" t="s">
        <v>1363</v>
      </c>
      <c r="EC2" s="530" t="s">
        <v>1363</v>
      </c>
      <c r="ED2" s="530" t="s">
        <v>1363</v>
      </c>
      <c r="EE2" s="530" t="s">
        <v>1363</v>
      </c>
      <c r="EF2" s="530" t="s">
        <v>1363</v>
      </c>
      <c r="EG2" s="530" t="s">
        <v>1363</v>
      </c>
      <c r="EH2" s="530" t="s">
        <v>1363</v>
      </c>
      <c r="EI2" s="530" t="s">
        <v>1363</v>
      </c>
      <c r="EJ2" s="530" t="s">
        <v>1363</v>
      </c>
      <c r="EK2" s="530" t="s">
        <v>1363</v>
      </c>
      <c r="EL2" s="530" t="s">
        <v>1363</v>
      </c>
      <c r="EM2" s="530" t="s">
        <v>1363</v>
      </c>
      <c r="EN2" s="530" t="s">
        <v>1363</v>
      </c>
      <c r="EO2" s="530" t="s">
        <v>1363</v>
      </c>
      <c r="EP2" s="530" t="s">
        <v>1363</v>
      </c>
      <c r="ET2" s="530" t="s">
        <v>1364</v>
      </c>
      <c r="EU2" s="530" t="s">
        <v>1364</v>
      </c>
      <c r="EV2" s="530" t="s">
        <v>1364</v>
      </c>
      <c r="EW2" s="530" t="s">
        <v>1364</v>
      </c>
      <c r="EX2" s="530" t="s">
        <v>1364</v>
      </c>
      <c r="EY2" s="530" t="s">
        <v>1364</v>
      </c>
      <c r="EZ2" s="530" t="s">
        <v>1364</v>
      </c>
      <c r="FA2" s="530" t="s">
        <v>1364</v>
      </c>
      <c r="FB2" s="530" t="s">
        <v>1364</v>
      </c>
      <c r="FC2" s="530" t="s">
        <v>1364</v>
      </c>
      <c r="FD2" s="530" t="s">
        <v>1364</v>
      </c>
      <c r="FE2" s="530" t="s">
        <v>1364</v>
      </c>
      <c r="FF2" s="530" t="s">
        <v>1364</v>
      </c>
      <c r="FG2" s="530" t="s">
        <v>1364</v>
      </c>
      <c r="FH2" s="530" t="s">
        <v>1364</v>
      </c>
      <c r="FI2" s="530" t="s">
        <v>1364</v>
      </c>
      <c r="FJ2" s="530" t="s">
        <v>1364</v>
      </c>
      <c r="FK2" s="530" t="s">
        <v>1364</v>
      </c>
      <c r="FL2" s="530" t="s">
        <v>1364</v>
      </c>
      <c r="FM2" s="530" t="s">
        <v>1364</v>
      </c>
      <c r="FN2" s="530" t="s">
        <v>1364</v>
      </c>
      <c r="FO2" s="530" t="s">
        <v>1364</v>
      </c>
      <c r="FP2" s="530" t="s">
        <v>1364</v>
      </c>
      <c r="FQ2" s="530" t="s">
        <v>1364</v>
      </c>
      <c r="FR2" s="530" t="s">
        <v>1364</v>
      </c>
      <c r="FS2" s="530" t="s">
        <v>1364</v>
      </c>
      <c r="FT2" s="530" t="s">
        <v>1364</v>
      </c>
      <c r="FU2" s="530" t="s">
        <v>1364</v>
      </c>
      <c r="FV2" s="530" t="s">
        <v>1364</v>
      </c>
    </row>
    <row r="3" spans="1:178" s="59" customFormat="1" ht="15.5" thickTop="1" thickBot="1">
      <c r="A3" s="525" t="s">
        <v>848</v>
      </c>
      <c r="C3" s="526">
        <f>SUM(U3:AW3)</f>
        <v>1.0000000000000002</v>
      </c>
      <c r="O3" s="527">
        <f>SUM(O11,O21,O26,O31,O36,O16)</f>
        <v>147706547.05468345</v>
      </c>
      <c r="Q3" s="527">
        <f>SUM(Q11,Q21,Q26,Q31,Q36,Q16)</f>
        <v>2649702586.6362729</v>
      </c>
      <c r="S3" s="650"/>
      <c r="T3" s="535">
        <f>SUM(U3:AW3)</f>
        <v>1.0000000000000002</v>
      </c>
      <c r="U3" s="528"/>
      <c r="V3" s="528"/>
      <c r="W3" s="528"/>
      <c r="X3" s="529"/>
      <c r="Y3" s="529"/>
      <c r="Z3" s="529"/>
      <c r="AA3" s="529"/>
      <c r="AB3" s="529">
        <v>0.05</v>
      </c>
      <c r="AC3" s="529">
        <v>0.05</v>
      </c>
      <c r="AD3" s="529">
        <v>0.05</v>
      </c>
      <c r="AE3" s="529">
        <v>0.05</v>
      </c>
      <c r="AF3" s="529">
        <v>0.05</v>
      </c>
      <c r="AG3" s="529">
        <v>0.05</v>
      </c>
      <c r="AH3" s="529">
        <v>0.05</v>
      </c>
      <c r="AI3" s="529">
        <v>0.05</v>
      </c>
      <c r="AJ3" s="529">
        <v>0.05</v>
      </c>
      <c r="AK3" s="529">
        <v>0.05</v>
      </c>
      <c r="AL3" s="529">
        <v>0.05</v>
      </c>
      <c r="AM3" s="529">
        <v>0.05</v>
      </c>
      <c r="AN3" s="529">
        <v>0.05</v>
      </c>
      <c r="AO3" s="529">
        <v>0.05</v>
      </c>
      <c r="AP3" s="529">
        <v>0.05</v>
      </c>
      <c r="AQ3" s="529">
        <v>0.05</v>
      </c>
      <c r="AR3" s="529">
        <v>0.05</v>
      </c>
      <c r="AS3" s="529">
        <v>0.05</v>
      </c>
      <c r="AT3" s="529">
        <v>0.05</v>
      </c>
      <c r="AU3" s="529">
        <v>0.05</v>
      </c>
      <c r="AV3" s="529">
        <v>0</v>
      </c>
      <c r="AW3" s="529">
        <v>0</v>
      </c>
      <c r="BA3" s="526">
        <f>U3</f>
        <v>0</v>
      </c>
      <c r="BB3" s="526">
        <f t="shared" ref="BB3:CC3" si="0">V3</f>
        <v>0</v>
      </c>
      <c r="BC3" s="526">
        <f t="shared" si="0"/>
        <v>0</v>
      </c>
      <c r="BD3" s="526">
        <f t="shared" si="0"/>
        <v>0</v>
      </c>
      <c r="BE3" s="526">
        <f t="shared" si="0"/>
        <v>0</v>
      </c>
      <c r="BF3" s="526">
        <f t="shared" si="0"/>
        <v>0</v>
      </c>
      <c r="BG3" s="526">
        <f t="shared" si="0"/>
        <v>0</v>
      </c>
      <c r="BH3" s="526">
        <f t="shared" si="0"/>
        <v>0.05</v>
      </c>
      <c r="BI3" s="526">
        <f t="shared" si="0"/>
        <v>0.05</v>
      </c>
      <c r="BJ3" s="526">
        <f t="shared" si="0"/>
        <v>0.05</v>
      </c>
      <c r="BK3" s="526">
        <f t="shared" si="0"/>
        <v>0.05</v>
      </c>
      <c r="BL3" s="526">
        <f t="shared" si="0"/>
        <v>0.05</v>
      </c>
      <c r="BM3" s="526">
        <f t="shared" si="0"/>
        <v>0.05</v>
      </c>
      <c r="BN3" s="526">
        <f t="shared" si="0"/>
        <v>0.05</v>
      </c>
      <c r="BO3" s="526">
        <f t="shared" si="0"/>
        <v>0.05</v>
      </c>
      <c r="BP3" s="526">
        <f t="shared" si="0"/>
        <v>0.05</v>
      </c>
      <c r="BQ3" s="526">
        <f t="shared" si="0"/>
        <v>0.05</v>
      </c>
      <c r="BR3" s="526">
        <f t="shared" si="0"/>
        <v>0.05</v>
      </c>
      <c r="BS3" s="526">
        <f t="shared" si="0"/>
        <v>0.05</v>
      </c>
      <c r="BT3" s="526">
        <f t="shared" si="0"/>
        <v>0.05</v>
      </c>
      <c r="BU3" s="526">
        <f t="shared" si="0"/>
        <v>0.05</v>
      </c>
      <c r="BV3" s="526">
        <f t="shared" si="0"/>
        <v>0.05</v>
      </c>
      <c r="BW3" s="526">
        <f t="shared" si="0"/>
        <v>0.05</v>
      </c>
      <c r="BX3" s="526">
        <f t="shared" si="0"/>
        <v>0.05</v>
      </c>
      <c r="BY3" s="526">
        <f t="shared" si="0"/>
        <v>0.05</v>
      </c>
      <c r="BZ3" s="526">
        <f t="shared" si="0"/>
        <v>0.05</v>
      </c>
      <c r="CA3" s="526">
        <f t="shared" si="0"/>
        <v>0.05</v>
      </c>
      <c r="CB3" s="526">
        <f t="shared" si="0"/>
        <v>0</v>
      </c>
      <c r="CC3" s="526">
        <f t="shared" si="0"/>
        <v>0</v>
      </c>
      <c r="CG3" s="526">
        <f>U3</f>
        <v>0</v>
      </c>
      <c r="CH3" s="526">
        <f t="shared" ref="CH3:DI3" si="1">V3</f>
        <v>0</v>
      </c>
      <c r="CI3" s="526">
        <f t="shared" si="1"/>
        <v>0</v>
      </c>
      <c r="CJ3" s="526">
        <f t="shared" si="1"/>
        <v>0</v>
      </c>
      <c r="CK3" s="526">
        <f t="shared" si="1"/>
        <v>0</v>
      </c>
      <c r="CL3" s="526">
        <f t="shared" si="1"/>
        <v>0</v>
      </c>
      <c r="CM3" s="526">
        <f t="shared" si="1"/>
        <v>0</v>
      </c>
      <c r="CN3" s="526">
        <f t="shared" si="1"/>
        <v>0.05</v>
      </c>
      <c r="CO3" s="526">
        <f t="shared" si="1"/>
        <v>0.05</v>
      </c>
      <c r="CP3" s="526">
        <f t="shared" si="1"/>
        <v>0.05</v>
      </c>
      <c r="CQ3" s="526">
        <f t="shared" si="1"/>
        <v>0.05</v>
      </c>
      <c r="CR3" s="526">
        <f t="shared" si="1"/>
        <v>0.05</v>
      </c>
      <c r="CS3" s="526">
        <f t="shared" si="1"/>
        <v>0.05</v>
      </c>
      <c r="CT3" s="526">
        <f t="shared" si="1"/>
        <v>0.05</v>
      </c>
      <c r="CU3" s="526">
        <f t="shared" si="1"/>
        <v>0.05</v>
      </c>
      <c r="CV3" s="526">
        <f t="shared" si="1"/>
        <v>0.05</v>
      </c>
      <c r="CW3" s="526">
        <f t="shared" si="1"/>
        <v>0.05</v>
      </c>
      <c r="CX3" s="526">
        <f t="shared" si="1"/>
        <v>0.05</v>
      </c>
      <c r="CY3" s="526">
        <f t="shared" si="1"/>
        <v>0.05</v>
      </c>
      <c r="CZ3" s="526">
        <f t="shared" si="1"/>
        <v>0.05</v>
      </c>
      <c r="DA3" s="526">
        <f t="shared" si="1"/>
        <v>0.05</v>
      </c>
      <c r="DB3" s="526">
        <f t="shared" si="1"/>
        <v>0.05</v>
      </c>
      <c r="DC3" s="526">
        <f t="shared" si="1"/>
        <v>0.05</v>
      </c>
      <c r="DD3" s="526">
        <f t="shared" si="1"/>
        <v>0.05</v>
      </c>
      <c r="DE3" s="526">
        <f t="shared" si="1"/>
        <v>0.05</v>
      </c>
      <c r="DF3" s="526">
        <f t="shared" si="1"/>
        <v>0.05</v>
      </c>
      <c r="DG3" s="526">
        <f t="shared" si="1"/>
        <v>0.05</v>
      </c>
      <c r="DH3" s="526">
        <f t="shared" si="1"/>
        <v>0</v>
      </c>
      <c r="DI3" s="526">
        <f t="shared" si="1"/>
        <v>0</v>
      </c>
      <c r="DN3" s="526">
        <f>SUM($U3:U3)</f>
        <v>0</v>
      </c>
      <c r="DO3" s="526">
        <f>SUM($U3:V3)</f>
        <v>0</v>
      </c>
      <c r="DP3" s="526">
        <f>SUM($U3:W3)</f>
        <v>0</v>
      </c>
      <c r="DQ3" s="526">
        <f>SUM($U3:X3)</f>
        <v>0</v>
      </c>
      <c r="DR3" s="526">
        <f>SUM($U3:Y3)</f>
        <v>0</v>
      </c>
      <c r="DS3" s="526">
        <f>SUM($U3:Z3)</f>
        <v>0</v>
      </c>
      <c r="DT3" s="526">
        <f>SUM($U3:AA3)</f>
        <v>0</v>
      </c>
      <c r="DU3" s="526">
        <f>SUM($U3:AB3)</f>
        <v>0.05</v>
      </c>
      <c r="DV3" s="526">
        <f>SUM($U3:AC3)</f>
        <v>0.1</v>
      </c>
      <c r="DW3" s="526">
        <f>SUM($U3:AD3)</f>
        <v>0.15000000000000002</v>
      </c>
      <c r="DX3" s="526">
        <f>SUM($U3:AE3)</f>
        <v>0.2</v>
      </c>
      <c r="DY3" s="526">
        <f>SUM($U3:AF3)</f>
        <v>0.25</v>
      </c>
      <c r="DZ3" s="526">
        <f>SUM($U3:AG3)</f>
        <v>0.3</v>
      </c>
      <c r="EA3" s="526">
        <f>SUM($U3:AH3)</f>
        <v>0.35</v>
      </c>
      <c r="EB3" s="526">
        <f>SUM($U3:AI3)</f>
        <v>0.39999999999999997</v>
      </c>
      <c r="EC3" s="526">
        <f>SUM($U3:AJ3)</f>
        <v>0.44999999999999996</v>
      </c>
      <c r="ED3" s="526">
        <f>SUM($U3:AK3)</f>
        <v>0.49999999999999994</v>
      </c>
      <c r="EE3" s="526">
        <f>SUM($U3:AL3)</f>
        <v>0.54999999999999993</v>
      </c>
      <c r="EF3" s="526">
        <f>SUM($U3:AM3)</f>
        <v>0.6</v>
      </c>
      <c r="EG3" s="526">
        <f>SUM($U3:AN3)</f>
        <v>0.65</v>
      </c>
      <c r="EH3" s="526">
        <f>SUM($U3:AO3)</f>
        <v>0.70000000000000007</v>
      </c>
      <c r="EI3" s="526">
        <f>SUM($U3:AP3)</f>
        <v>0.75000000000000011</v>
      </c>
      <c r="EJ3" s="526">
        <f>SUM($U3:AQ3)</f>
        <v>0.80000000000000016</v>
      </c>
      <c r="EK3" s="526">
        <f>SUM($U3:AR3)</f>
        <v>0.8500000000000002</v>
      </c>
      <c r="EL3" s="526">
        <f>SUM($U3:AS3)</f>
        <v>0.90000000000000024</v>
      </c>
      <c r="EM3" s="526">
        <f>SUM($U3:AT3)</f>
        <v>0.95000000000000029</v>
      </c>
      <c r="EN3" s="526">
        <f>SUM($U3:AU3)</f>
        <v>1.0000000000000002</v>
      </c>
      <c r="EO3" s="526">
        <f>SUM($U3:AV3)</f>
        <v>1.0000000000000002</v>
      </c>
      <c r="EP3" s="526">
        <f>SUM($U3:AW3)</f>
        <v>1.0000000000000002</v>
      </c>
      <c r="ET3" s="526">
        <f>DN3</f>
        <v>0</v>
      </c>
      <c r="EU3" s="526">
        <f t="shared" ref="EU3:FV3" si="2">DO3</f>
        <v>0</v>
      </c>
      <c r="EV3" s="526">
        <f t="shared" si="2"/>
        <v>0</v>
      </c>
      <c r="EW3" s="526">
        <f t="shared" si="2"/>
        <v>0</v>
      </c>
      <c r="EX3" s="526">
        <f t="shared" si="2"/>
        <v>0</v>
      </c>
      <c r="EY3" s="526">
        <f t="shared" si="2"/>
        <v>0</v>
      </c>
      <c r="EZ3" s="526">
        <f t="shared" si="2"/>
        <v>0</v>
      </c>
      <c r="FA3" s="526">
        <f t="shared" si="2"/>
        <v>0.05</v>
      </c>
      <c r="FB3" s="526">
        <f t="shared" si="2"/>
        <v>0.1</v>
      </c>
      <c r="FC3" s="526">
        <f t="shared" si="2"/>
        <v>0.15000000000000002</v>
      </c>
      <c r="FD3" s="526">
        <f t="shared" si="2"/>
        <v>0.2</v>
      </c>
      <c r="FE3" s="526">
        <f t="shared" si="2"/>
        <v>0.25</v>
      </c>
      <c r="FF3" s="526">
        <f t="shared" si="2"/>
        <v>0.3</v>
      </c>
      <c r="FG3" s="526">
        <f t="shared" si="2"/>
        <v>0.35</v>
      </c>
      <c r="FH3" s="526">
        <f t="shared" si="2"/>
        <v>0.39999999999999997</v>
      </c>
      <c r="FI3" s="526">
        <f t="shared" si="2"/>
        <v>0.44999999999999996</v>
      </c>
      <c r="FJ3" s="526">
        <f t="shared" si="2"/>
        <v>0.49999999999999994</v>
      </c>
      <c r="FK3" s="526">
        <f t="shared" si="2"/>
        <v>0.54999999999999993</v>
      </c>
      <c r="FL3" s="526">
        <f t="shared" si="2"/>
        <v>0.6</v>
      </c>
      <c r="FM3" s="526">
        <f t="shared" si="2"/>
        <v>0.65</v>
      </c>
      <c r="FN3" s="526">
        <f t="shared" si="2"/>
        <v>0.70000000000000007</v>
      </c>
      <c r="FO3" s="526">
        <f t="shared" si="2"/>
        <v>0.75000000000000011</v>
      </c>
      <c r="FP3" s="526">
        <f t="shared" si="2"/>
        <v>0.80000000000000016</v>
      </c>
      <c r="FQ3" s="526">
        <f t="shared" si="2"/>
        <v>0.8500000000000002</v>
      </c>
      <c r="FR3" s="526">
        <f t="shared" si="2"/>
        <v>0.90000000000000024</v>
      </c>
      <c r="FS3" s="526">
        <f t="shared" si="2"/>
        <v>0.95000000000000029</v>
      </c>
      <c r="FT3" s="526">
        <f t="shared" si="2"/>
        <v>1.0000000000000002</v>
      </c>
      <c r="FU3" s="526">
        <f t="shared" si="2"/>
        <v>1.0000000000000002</v>
      </c>
      <c r="FV3" s="526">
        <f t="shared" si="2"/>
        <v>1.0000000000000002</v>
      </c>
    </row>
    <row r="5" spans="1:178" s="71" customFormat="1">
      <c r="A5" s="71" t="s">
        <v>822</v>
      </c>
    </row>
    <row r="6" spans="1:178">
      <c r="A6" s="294" t="s">
        <v>820</v>
      </c>
    </row>
    <row r="7" spans="1:178">
      <c r="A7" s="294" t="s">
        <v>819</v>
      </c>
    </row>
    <row r="8" spans="1:178">
      <c r="A8" s="294" t="s">
        <v>818</v>
      </c>
    </row>
    <row r="9" spans="1:178">
      <c r="A9" s="294" t="s">
        <v>817</v>
      </c>
    </row>
    <row r="11" spans="1:178" s="71" customFormat="1">
      <c r="A11" s="71" t="s">
        <v>816</v>
      </c>
      <c r="C11" s="516">
        <f>'land use change'!G35</f>
        <v>5290.2382500000012</v>
      </c>
      <c r="D11" s="71" t="s">
        <v>849</v>
      </c>
      <c r="O11" s="517">
        <f>SUM(O12:O14)</f>
        <v>121481076.08837406</v>
      </c>
      <c r="Q11" s="517">
        <f>SUM(Q12:Q14)</f>
        <v>891016653.93199778</v>
      </c>
      <c r="R11" s="517">
        <f>SUM(R12:R14)</f>
        <v>1340401725.6673572</v>
      </c>
      <c r="S11" s="517"/>
    </row>
    <row r="12" spans="1:178">
      <c r="A12" s="294" t="s">
        <v>815</v>
      </c>
      <c r="C12" s="201">
        <f>C11*D12</f>
        <v>4232.1906000000008</v>
      </c>
      <c r="D12" s="514">
        <v>0.8</v>
      </c>
      <c r="E12" s="237"/>
      <c r="F12" s="201">
        <f>'unit costs - int serv 2'!Z32</f>
        <v>79779.229230873156</v>
      </c>
      <c r="G12" s="237" t="s">
        <v>947</v>
      </c>
      <c r="H12" s="201">
        <f>'unit costs - int serv 2'!AC32</f>
        <v>588000</v>
      </c>
      <c r="I12" s="237" t="s">
        <v>947</v>
      </c>
      <c r="J12" s="201">
        <f>'unit costs - int serv 2'!AF32</f>
        <v>100332</v>
      </c>
      <c r="K12" s="237" t="s">
        <v>947</v>
      </c>
      <c r="L12" s="201">
        <f>J12*'unit costs - int serv 2'!$AH$21</f>
        <v>20066.400000000001</v>
      </c>
      <c r="M12" s="237" t="s">
        <v>947</v>
      </c>
      <c r="N12" s="237"/>
      <c r="O12" s="214">
        <f>NPV(DISCOUNT,BA12:CC12)</f>
        <v>96713771.26879783</v>
      </c>
      <c r="P12" s="237"/>
      <c r="Q12" s="214">
        <f>NPV(DISCOUNT,CG12:DI12)</f>
        <v>712813323.14559817</v>
      </c>
      <c r="R12" s="214">
        <f>NPV(DISCOUNT,DN12:EP12)</f>
        <v>1072321380.5338858</v>
      </c>
      <c r="S12" s="214"/>
      <c r="T12" s="237"/>
      <c r="X12" s="237"/>
      <c r="Y12" s="201">
        <f>$C12*Y$3</f>
        <v>0</v>
      </c>
      <c r="Z12" s="201">
        <f t="shared" ref="Z12:AW23" si="3">$C12*Z$3</f>
        <v>0</v>
      </c>
      <c r="AA12" s="201">
        <f t="shared" si="3"/>
        <v>0</v>
      </c>
      <c r="AB12" s="201">
        <f t="shared" si="3"/>
        <v>211.60953000000006</v>
      </c>
      <c r="AC12" s="201">
        <f t="shared" si="3"/>
        <v>211.60953000000006</v>
      </c>
      <c r="AD12" s="201">
        <f t="shared" si="3"/>
        <v>211.60953000000006</v>
      </c>
      <c r="AE12" s="201">
        <f t="shared" si="3"/>
        <v>211.60953000000006</v>
      </c>
      <c r="AF12" s="201">
        <f t="shared" si="3"/>
        <v>211.60953000000006</v>
      </c>
      <c r="AG12" s="201">
        <f t="shared" si="3"/>
        <v>211.60953000000006</v>
      </c>
      <c r="AH12" s="201">
        <f t="shared" si="3"/>
        <v>211.60953000000006</v>
      </c>
      <c r="AI12" s="201">
        <f t="shared" si="3"/>
        <v>211.60953000000006</v>
      </c>
      <c r="AJ12" s="201">
        <f t="shared" si="3"/>
        <v>211.60953000000006</v>
      </c>
      <c r="AK12" s="201">
        <f t="shared" si="3"/>
        <v>211.60953000000006</v>
      </c>
      <c r="AL12" s="201">
        <f t="shared" si="3"/>
        <v>211.60953000000006</v>
      </c>
      <c r="AM12" s="201">
        <f t="shared" si="3"/>
        <v>211.60953000000006</v>
      </c>
      <c r="AN12" s="201">
        <f t="shared" si="3"/>
        <v>211.60953000000006</v>
      </c>
      <c r="AO12" s="201">
        <f t="shared" si="3"/>
        <v>211.60953000000006</v>
      </c>
      <c r="AP12" s="201">
        <f t="shared" si="3"/>
        <v>211.60953000000006</v>
      </c>
      <c r="AQ12" s="201">
        <f t="shared" si="3"/>
        <v>211.60953000000006</v>
      </c>
      <c r="AR12" s="201">
        <f t="shared" si="3"/>
        <v>211.60953000000006</v>
      </c>
      <c r="AS12" s="201">
        <f t="shared" si="3"/>
        <v>211.60953000000006</v>
      </c>
      <c r="AT12" s="201">
        <f t="shared" si="3"/>
        <v>211.60953000000006</v>
      </c>
      <c r="AU12" s="201">
        <f t="shared" si="3"/>
        <v>211.60953000000006</v>
      </c>
      <c r="AV12" s="201">
        <f t="shared" si="3"/>
        <v>0</v>
      </c>
      <c r="AW12" s="201">
        <f t="shared" si="3"/>
        <v>0</v>
      </c>
      <c r="BA12" s="201">
        <f>U12*$F12</f>
        <v>0</v>
      </c>
      <c r="BB12" s="201">
        <f t="shared" ref="BB12:CC12" si="4">V12*$F12</f>
        <v>0</v>
      </c>
      <c r="BC12" s="201">
        <f t="shared" si="4"/>
        <v>0</v>
      </c>
      <c r="BD12" s="201">
        <f t="shared" si="4"/>
        <v>0</v>
      </c>
      <c r="BE12" s="201">
        <f t="shared" si="4"/>
        <v>0</v>
      </c>
      <c r="BF12" s="201">
        <f t="shared" si="4"/>
        <v>0</v>
      </c>
      <c r="BG12" s="201">
        <f t="shared" si="4"/>
        <v>0</v>
      </c>
      <c r="BH12" s="201">
        <f t="shared" si="4"/>
        <v>16882045.201307334</v>
      </c>
      <c r="BI12" s="201">
        <f t="shared" si="4"/>
        <v>16882045.201307334</v>
      </c>
      <c r="BJ12" s="201">
        <f t="shared" si="4"/>
        <v>16882045.201307334</v>
      </c>
      <c r="BK12" s="201">
        <f t="shared" si="4"/>
        <v>16882045.201307334</v>
      </c>
      <c r="BL12" s="201">
        <f t="shared" si="4"/>
        <v>16882045.201307334</v>
      </c>
      <c r="BM12" s="201">
        <f t="shared" si="4"/>
        <v>16882045.201307334</v>
      </c>
      <c r="BN12" s="201">
        <f t="shared" si="4"/>
        <v>16882045.201307334</v>
      </c>
      <c r="BO12" s="201">
        <f t="shared" si="4"/>
        <v>16882045.201307334</v>
      </c>
      <c r="BP12" s="201">
        <f t="shared" si="4"/>
        <v>16882045.201307334</v>
      </c>
      <c r="BQ12" s="201">
        <f t="shared" si="4"/>
        <v>16882045.201307334</v>
      </c>
      <c r="BR12" s="201">
        <f t="shared" si="4"/>
        <v>16882045.201307334</v>
      </c>
      <c r="BS12" s="201">
        <f t="shared" si="4"/>
        <v>16882045.201307334</v>
      </c>
      <c r="BT12" s="201">
        <f t="shared" si="4"/>
        <v>16882045.201307334</v>
      </c>
      <c r="BU12" s="201">
        <f t="shared" si="4"/>
        <v>16882045.201307334</v>
      </c>
      <c r="BV12" s="201">
        <f t="shared" si="4"/>
        <v>16882045.201307334</v>
      </c>
      <c r="BW12" s="201">
        <f t="shared" si="4"/>
        <v>16882045.201307334</v>
      </c>
      <c r="BX12" s="201">
        <f t="shared" si="4"/>
        <v>16882045.201307334</v>
      </c>
      <c r="BY12" s="201">
        <f t="shared" si="4"/>
        <v>16882045.201307334</v>
      </c>
      <c r="BZ12" s="201">
        <f t="shared" si="4"/>
        <v>16882045.201307334</v>
      </c>
      <c r="CA12" s="201">
        <f t="shared" si="4"/>
        <v>16882045.201307334</v>
      </c>
      <c r="CB12" s="201">
        <f t="shared" si="4"/>
        <v>0</v>
      </c>
      <c r="CC12" s="201">
        <f t="shared" si="4"/>
        <v>0</v>
      </c>
      <c r="CG12" s="201">
        <f>U12*$H12</f>
        <v>0</v>
      </c>
      <c r="CH12" s="201">
        <f t="shared" ref="CH12:DI12" si="5">V12*$H12</f>
        <v>0</v>
      </c>
      <c r="CI12" s="201">
        <f t="shared" si="5"/>
        <v>0</v>
      </c>
      <c r="CJ12" s="201">
        <f t="shared" si="5"/>
        <v>0</v>
      </c>
      <c r="CK12" s="201">
        <f t="shared" si="5"/>
        <v>0</v>
      </c>
      <c r="CL12" s="201">
        <f t="shared" si="5"/>
        <v>0</v>
      </c>
      <c r="CM12" s="201">
        <f t="shared" si="5"/>
        <v>0</v>
      </c>
      <c r="CN12" s="201">
        <f t="shared" si="5"/>
        <v>124426403.64000003</v>
      </c>
      <c r="CO12" s="201">
        <f t="shared" si="5"/>
        <v>124426403.64000003</v>
      </c>
      <c r="CP12" s="201">
        <f t="shared" si="5"/>
        <v>124426403.64000003</v>
      </c>
      <c r="CQ12" s="201">
        <f t="shared" si="5"/>
        <v>124426403.64000003</v>
      </c>
      <c r="CR12" s="201">
        <f t="shared" si="5"/>
        <v>124426403.64000003</v>
      </c>
      <c r="CS12" s="201">
        <f t="shared" si="5"/>
        <v>124426403.64000003</v>
      </c>
      <c r="CT12" s="201">
        <f t="shared" si="5"/>
        <v>124426403.64000003</v>
      </c>
      <c r="CU12" s="201">
        <f t="shared" si="5"/>
        <v>124426403.64000003</v>
      </c>
      <c r="CV12" s="201">
        <f t="shared" si="5"/>
        <v>124426403.64000003</v>
      </c>
      <c r="CW12" s="201">
        <f t="shared" si="5"/>
        <v>124426403.64000003</v>
      </c>
      <c r="CX12" s="201">
        <f t="shared" si="5"/>
        <v>124426403.64000003</v>
      </c>
      <c r="CY12" s="201">
        <f t="shared" si="5"/>
        <v>124426403.64000003</v>
      </c>
      <c r="CZ12" s="201">
        <f t="shared" si="5"/>
        <v>124426403.64000003</v>
      </c>
      <c r="DA12" s="201">
        <f t="shared" si="5"/>
        <v>124426403.64000003</v>
      </c>
      <c r="DB12" s="201">
        <f t="shared" si="5"/>
        <v>124426403.64000003</v>
      </c>
      <c r="DC12" s="201">
        <f t="shared" si="5"/>
        <v>124426403.64000003</v>
      </c>
      <c r="DD12" s="201">
        <f t="shared" si="5"/>
        <v>124426403.64000003</v>
      </c>
      <c r="DE12" s="201">
        <f t="shared" si="5"/>
        <v>124426403.64000003</v>
      </c>
      <c r="DF12" s="201">
        <f t="shared" si="5"/>
        <v>124426403.64000003</v>
      </c>
      <c r="DG12" s="201">
        <f t="shared" si="5"/>
        <v>124426403.64000003</v>
      </c>
      <c r="DH12" s="201">
        <f t="shared" si="5"/>
        <v>0</v>
      </c>
      <c r="DI12" s="201">
        <f t="shared" si="5"/>
        <v>0</v>
      </c>
      <c r="DN12" s="201">
        <f>$C12*$J12*DN$3</f>
        <v>0</v>
      </c>
      <c r="DO12" s="201">
        <f t="shared" ref="DO12:EP14" si="6">$C12*$J12*DO$3</f>
        <v>0</v>
      </c>
      <c r="DP12" s="201">
        <f t="shared" si="6"/>
        <v>0</v>
      </c>
      <c r="DQ12" s="201">
        <f t="shared" si="6"/>
        <v>0</v>
      </c>
      <c r="DR12" s="201">
        <f t="shared" si="6"/>
        <v>0</v>
      </c>
      <c r="DS12" s="201">
        <f t="shared" si="6"/>
        <v>0</v>
      </c>
      <c r="DT12" s="201">
        <f t="shared" si="6"/>
        <v>0</v>
      </c>
      <c r="DU12" s="201">
        <f t="shared" si="6"/>
        <v>21231207.363960005</v>
      </c>
      <c r="DV12" s="201">
        <f t="shared" si="6"/>
        <v>42462414.727920011</v>
      </c>
      <c r="DW12" s="201">
        <f t="shared" si="6"/>
        <v>63693622.091880023</v>
      </c>
      <c r="DX12" s="201">
        <f t="shared" si="6"/>
        <v>84924829.455840021</v>
      </c>
      <c r="DY12" s="201">
        <f t="shared" si="6"/>
        <v>106156036.81980002</v>
      </c>
      <c r="DZ12" s="201">
        <f t="shared" si="6"/>
        <v>127387244.18376002</v>
      </c>
      <c r="EA12" s="201">
        <f t="shared" si="6"/>
        <v>148618451.54772002</v>
      </c>
      <c r="EB12" s="201">
        <f t="shared" si="6"/>
        <v>169849658.91168001</v>
      </c>
      <c r="EC12" s="201">
        <f t="shared" si="6"/>
        <v>191080866.27564001</v>
      </c>
      <c r="ED12" s="201">
        <f t="shared" si="6"/>
        <v>212312073.63960001</v>
      </c>
      <c r="EE12" s="201">
        <f t="shared" si="6"/>
        <v>233543281.00356001</v>
      </c>
      <c r="EF12" s="201">
        <f t="shared" si="6"/>
        <v>254774488.36752003</v>
      </c>
      <c r="EG12" s="201">
        <f t="shared" si="6"/>
        <v>276005695.73148006</v>
      </c>
      <c r="EH12" s="201">
        <f t="shared" si="6"/>
        <v>297236903.09544009</v>
      </c>
      <c r="EI12" s="201">
        <f t="shared" si="6"/>
        <v>318468110.45940012</v>
      </c>
      <c r="EJ12" s="201">
        <f t="shared" si="6"/>
        <v>339699317.82336015</v>
      </c>
      <c r="EK12" s="201">
        <f t="shared" si="6"/>
        <v>360930525.18732017</v>
      </c>
      <c r="EL12" s="201">
        <f t="shared" si="6"/>
        <v>382161732.5512802</v>
      </c>
      <c r="EM12" s="201">
        <f t="shared" si="6"/>
        <v>403392939.91524017</v>
      </c>
      <c r="EN12" s="201">
        <f t="shared" si="6"/>
        <v>424624147.2792002</v>
      </c>
      <c r="EO12" s="201">
        <f t="shared" si="6"/>
        <v>424624147.2792002</v>
      </c>
      <c r="EP12" s="201">
        <f t="shared" si="6"/>
        <v>424624147.2792002</v>
      </c>
      <c r="ET12" s="201">
        <f t="shared" ref="ET12:FC14" si="7">$C12*$L12*ET$3</f>
        <v>0</v>
      </c>
      <c r="EU12" s="201">
        <f t="shared" si="7"/>
        <v>0</v>
      </c>
      <c r="EV12" s="201">
        <f t="shared" si="7"/>
        <v>0</v>
      </c>
      <c r="EW12" s="201">
        <f t="shared" si="7"/>
        <v>0</v>
      </c>
      <c r="EX12" s="201">
        <f t="shared" si="7"/>
        <v>0</v>
      </c>
      <c r="EY12" s="201">
        <f t="shared" si="7"/>
        <v>0</v>
      </c>
      <c r="EZ12" s="201">
        <f t="shared" si="7"/>
        <v>0</v>
      </c>
      <c r="FA12" s="201">
        <f t="shared" si="7"/>
        <v>4246241.4727920014</v>
      </c>
      <c r="FB12" s="201">
        <f t="shared" si="7"/>
        <v>8492482.9455840029</v>
      </c>
      <c r="FC12" s="201">
        <f t="shared" si="7"/>
        <v>12738724.418376004</v>
      </c>
      <c r="FD12" s="201">
        <f t="shared" ref="FD12:FM14" si="8">$C12*$L12*FD$3</f>
        <v>16984965.891168006</v>
      </c>
      <c r="FE12" s="201">
        <f t="shared" si="8"/>
        <v>21231207.363960005</v>
      </c>
      <c r="FF12" s="201">
        <f t="shared" si="8"/>
        <v>25477448.836752005</v>
      </c>
      <c r="FG12" s="201">
        <f t="shared" si="8"/>
        <v>29723690.309544004</v>
      </c>
      <c r="FH12" s="201">
        <f t="shared" si="8"/>
        <v>33969931.782336004</v>
      </c>
      <c r="FI12" s="201">
        <f t="shared" si="8"/>
        <v>38216173.255128004</v>
      </c>
      <c r="FJ12" s="201">
        <f t="shared" si="8"/>
        <v>42462414.727920003</v>
      </c>
      <c r="FK12" s="201">
        <f t="shared" si="8"/>
        <v>46708656.200712003</v>
      </c>
      <c r="FL12" s="201">
        <f t="shared" si="8"/>
        <v>50954897.67350401</v>
      </c>
      <c r="FM12" s="201">
        <f t="shared" si="8"/>
        <v>55201139.146296017</v>
      </c>
      <c r="FN12" s="201">
        <f t="shared" ref="FN12:FV14" si="9">$C12*$L12*FN$3</f>
        <v>59447380.619088024</v>
      </c>
      <c r="FO12" s="201">
        <f t="shared" si="9"/>
        <v>63693622.091880023</v>
      </c>
      <c r="FP12" s="201">
        <f t="shared" si="9"/>
        <v>67939863.564672023</v>
      </c>
      <c r="FQ12" s="201">
        <f t="shared" si="9"/>
        <v>72186105.037464038</v>
      </c>
      <c r="FR12" s="201">
        <f t="shared" si="9"/>
        <v>76432346.510256037</v>
      </c>
      <c r="FS12" s="201">
        <f t="shared" si="9"/>
        <v>80678587.983048052</v>
      </c>
      <c r="FT12" s="201">
        <f t="shared" si="9"/>
        <v>84924829.455840036</v>
      </c>
      <c r="FU12" s="201">
        <f t="shared" si="9"/>
        <v>84924829.455840036</v>
      </c>
      <c r="FV12" s="201">
        <f t="shared" si="9"/>
        <v>84924829.455840036</v>
      </c>
    </row>
    <row r="13" spans="1:178">
      <c r="A13" s="294" t="s">
        <v>814</v>
      </c>
      <c r="C13" s="201">
        <f>C11*D13</f>
        <v>529.0238250000001</v>
      </c>
      <c r="D13" s="253">
        <v>0.1</v>
      </c>
      <c r="E13" s="237"/>
      <c r="F13" s="201">
        <f>'unit costs - int serv 2'!Z33</f>
        <v>79779.229230873156</v>
      </c>
      <c r="G13" s="237" t="s">
        <v>947</v>
      </c>
      <c r="H13" s="201">
        <f>'unit costs - int serv 2'!AC33</f>
        <v>588000</v>
      </c>
      <c r="I13" s="237" t="s">
        <v>947</v>
      </c>
      <c r="J13" s="201">
        <f>'unit costs - int serv 2'!AF33</f>
        <v>100332</v>
      </c>
      <c r="K13" s="237" t="s">
        <v>947</v>
      </c>
      <c r="L13" s="201">
        <f>J13*'unit costs - int serv 2'!$AH$21</f>
        <v>20066.400000000001</v>
      </c>
      <c r="M13" s="237" t="s">
        <v>947</v>
      </c>
      <c r="N13" s="237"/>
      <c r="O13" s="214">
        <f>NPV(DISCOUNT,BA13:CC13)</f>
        <v>12089221.408599729</v>
      </c>
      <c r="P13" s="237"/>
      <c r="Q13" s="214">
        <f>NPV(DISCOUNT,CG13:DI13)</f>
        <v>89101665.393199772</v>
      </c>
      <c r="R13" s="214">
        <f>NPV(DISCOUNT,DN13:EP13)</f>
        <v>134040172.56673573</v>
      </c>
      <c r="S13" s="214"/>
      <c r="T13" s="237"/>
      <c r="X13" s="237"/>
      <c r="Y13" s="201">
        <f t="shared" ref="Y13:AN37" si="10">$C13*Y$3</f>
        <v>0</v>
      </c>
      <c r="Z13" s="201">
        <f t="shared" si="10"/>
        <v>0</v>
      </c>
      <c r="AA13" s="201">
        <f t="shared" si="10"/>
        <v>0</v>
      </c>
      <c r="AB13" s="201">
        <f t="shared" si="10"/>
        <v>26.451191250000008</v>
      </c>
      <c r="AC13" s="201">
        <f t="shared" si="10"/>
        <v>26.451191250000008</v>
      </c>
      <c r="AD13" s="201">
        <f t="shared" si="10"/>
        <v>26.451191250000008</v>
      </c>
      <c r="AE13" s="201">
        <f t="shared" si="10"/>
        <v>26.451191250000008</v>
      </c>
      <c r="AF13" s="201">
        <f t="shared" si="10"/>
        <v>26.451191250000008</v>
      </c>
      <c r="AG13" s="201">
        <f t="shared" si="10"/>
        <v>26.451191250000008</v>
      </c>
      <c r="AH13" s="201">
        <f t="shared" si="10"/>
        <v>26.451191250000008</v>
      </c>
      <c r="AI13" s="201">
        <f t="shared" si="10"/>
        <v>26.451191250000008</v>
      </c>
      <c r="AJ13" s="201">
        <f t="shared" si="10"/>
        <v>26.451191250000008</v>
      </c>
      <c r="AK13" s="201">
        <f t="shared" si="10"/>
        <v>26.451191250000008</v>
      </c>
      <c r="AL13" s="201">
        <f t="shared" si="10"/>
        <v>26.451191250000008</v>
      </c>
      <c r="AM13" s="201">
        <f t="shared" si="10"/>
        <v>26.451191250000008</v>
      </c>
      <c r="AN13" s="201">
        <f t="shared" si="10"/>
        <v>26.451191250000008</v>
      </c>
      <c r="AO13" s="201">
        <f t="shared" si="3"/>
        <v>26.451191250000008</v>
      </c>
      <c r="AP13" s="201">
        <f t="shared" si="3"/>
        <v>26.451191250000008</v>
      </c>
      <c r="AQ13" s="201">
        <f t="shared" si="3"/>
        <v>26.451191250000008</v>
      </c>
      <c r="AR13" s="201">
        <f t="shared" si="3"/>
        <v>26.451191250000008</v>
      </c>
      <c r="AS13" s="201">
        <f t="shared" si="3"/>
        <v>26.451191250000008</v>
      </c>
      <c r="AT13" s="201">
        <f t="shared" si="3"/>
        <v>26.451191250000008</v>
      </c>
      <c r="AU13" s="201">
        <f t="shared" si="3"/>
        <v>26.451191250000008</v>
      </c>
      <c r="AV13" s="201">
        <f t="shared" si="3"/>
        <v>0</v>
      </c>
      <c r="AW13" s="201">
        <f t="shared" si="3"/>
        <v>0</v>
      </c>
      <c r="BA13" s="201">
        <f t="shared" ref="BA13:BA14" si="11">U13*$F13</f>
        <v>0</v>
      </c>
      <c r="BB13" s="201">
        <f t="shared" ref="BB13:BB14" si="12">V13*$F13</f>
        <v>0</v>
      </c>
      <c r="BC13" s="201">
        <f t="shared" ref="BC13:BC14" si="13">W13*$F13</f>
        <v>0</v>
      </c>
      <c r="BD13" s="201">
        <f t="shared" ref="BD13:BD14" si="14">X13*$F13</f>
        <v>0</v>
      </c>
      <c r="BE13" s="201">
        <f t="shared" ref="BE13:BE14" si="15">Y13*$F13</f>
        <v>0</v>
      </c>
      <c r="BF13" s="201">
        <f t="shared" ref="BF13:BF14" si="16">Z13*$F13</f>
        <v>0</v>
      </c>
      <c r="BG13" s="201">
        <f t="shared" ref="BG13:BG14" si="17">AA13*$F13</f>
        <v>0</v>
      </c>
      <c r="BH13" s="201">
        <f t="shared" ref="BH13:BH14" si="18">AB13*$F13</f>
        <v>2110255.6501634168</v>
      </c>
      <c r="BI13" s="201">
        <f t="shared" ref="BI13:BI14" si="19">AC13*$F13</f>
        <v>2110255.6501634168</v>
      </c>
      <c r="BJ13" s="201">
        <f t="shared" ref="BJ13:BJ14" si="20">AD13*$F13</f>
        <v>2110255.6501634168</v>
      </c>
      <c r="BK13" s="201">
        <f t="shared" ref="BK13:BK14" si="21">AE13*$F13</f>
        <v>2110255.6501634168</v>
      </c>
      <c r="BL13" s="201">
        <f t="shared" ref="BL13:BL14" si="22">AF13*$F13</f>
        <v>2110255.6501634168</v>
      </c>
      <c r="BM13" s="201">
        <f t="shared" ref="BM13:BM14" si="23">AG13*$F13</f>
        <v>2110255.6501634168</v>
      </c>
      <c r="BN13" s="201">
        <f t="shared" ref="BN13:BN14" si="24">AH13*$F13</f>
        <v>2110255.6501634168</v>
      </c>
      <c r="BO13" s="201">
        <f t="shared" ref="BO13:BO14" si="25">AI13*$F13</f>
        <v>2110255.6501634168</v>
      </c>
      <c r="BP13" s="201">
        <f t="shared" ref="BP13:BP14" si="26">AJ13*$F13</f>
        <v>2110255.6501634168</v>
      </c>
      <c r="BQ13" s="201">
        <f t="shared" ref="BQ13:BQ14" si="27">AK13*$F13</f>
        <v>2110255.6501634168</v>
      </c>
      <c r="BR13" s="201">
        <f t="shared" ref="BR13:BR14" si="28">AL13*$F13</f>
        <v>2110255.6501634168</v>
      </c>
      <c r="BS13" s="201">
        <f t="shared" ref="BS13:BS14" si="29">AM13*$F13</f>
        <v>2110255.6501634168</v>
      </c>
      <c r="BT13" s="201">
        <f t="shared" ref="BT13:BT14" si="30">AN13*$F13</f>
        <v>2110255.6501634168</v>
      </c>
      <c r="BU13" s="201">
        <f t="shared" ref="BU13:BU14" si="31">AO13*$F13</f>
        <v>2110255.6501634168</v>
      </c>
      <c r="BV13" s="201">
        <f t="shared" ref="BV13:BV14" si="32">AP13*$F13</f>
        <v>2110255.6501634168</v>
      </c>
      <c r="BW13" s="201">
        <f t="shared" ref="BW13:BW14" si="33">AQ13*$F13</f>
        <v>2110255.6501634168</v>
      </c>
      <c r="BX13" s="201">
        <f t="shared" ref="BX13:BX14" si="34">AR13*$F13</f>
        <v>2110255.6501634168</v>
      </c>
      <c r="BY13" s="201">
        <f t="shared" ref="BY13:BY14" si="35">AS13*$F13</f>
        <v>2110255.6501634168</v>
      </c>
      <c r="BZ13" s="201">
        <f t="shared" ref="BZ13:BZ14" si="36">AT13*$F13</f>
        <v>2110255.6501634168</v>
      </c>
      <c r="CA13" s="201">
        <f t="shared" ref="CA13:CA14" si="37">AU13*$F13</f>
        <v>2110255.6501634168</v>
      </c>
      <c r="CB13" s="201">
        <f t="shared" ref="CB13:CB14" si="38">AV13*$F13</f>
        <v>0</v>
      </c>
      <c r="CC13" s="201">
        <f t="shared" ref="CC13:CC14" si="39">AW13*$F13</f>
        <v>0</v>
      </c>
      <c r="CG13" s="201">
        <f t="shared" ref="CG13" si="40">U13*$H13</f>
        <v>0</v>
      </c>
      <c r="CH13" s="201">
        <f t="shared" ref="CH13:CH14" si="41">V13*$H13</f>
        <v>0</v>
      </c>
      <c r="CI13" s="201">
        <f t="shared" ref="CI13:CI14" si="42">W13*$H13</f>
        <v>0</v>
      </c>
      <c r="CJ13" s="201">
        <f t="shared" ref="CJ13:CJ14" si="43">X13*$H13</f>
        <v>0</v>
      </c>
      <c r="CK13" s="201">
        <f t="shared" ref="CK13:CK14" si="44">Y13*$H13</f>
        <v>0</v>
      </c>
      <c r="CL13" s="201">
        <f t="shared" ref="CL13:CL14" si="45">Z13*$H13</f>
        <v>0</v>
      </c>
      <c r="CM13" s="201">
        <f t="shared" ref="CM13:CM14" si="46">AA13*$H13</f>
        <v>0</v>
      </c>
      <c r="CN13" s="201">
        <f t="shared" ref="CN13:CN14" si="47">AB13*$H13</f>
        <v>15553300.455000004</v>
      </c>
      <c r="CO13" s="201">
        <f t="shared" ref="CO13:CO14" si="48">AC13*$H13</f>
        <v>15553300.455000004</v>
      </c>
      <c r="CP13" s="201">
        <f t="shared" ref="CP13:CP14" si="49">AD13*$H13</f>
        <v>15553300.455000004</v>
      </c>
      <c r="CQ13" s="201">
        <f t="shared" ref="CQ13:CQ14" si="50">AE13*$H13</f>
        <v>15553300.455000004</v>
      </c>
      <c r="CR13" s="201">
        <f t="shared" ref="CR13:CR14" si="51">AF13*$H13</f>
        <v>15553300.455000004</v>
      </c>
      <c r="CS13" s="201">
        <f t="shared" ref="CS13:CS14" si="52">AG13*$H13</f>
        <v>15553300.455000004</v>
      </c>
      <c r="CT13" s="201">
        <f t="shared" ref="CT13:CT14" si="53">AH13*$H13</f>
        <v>15553300.455000004</v>
      </c>
      <c r="CU13" s="201">
        <f t="shared" ref="CU13:CU14" si="54">AI13*$H13</f>
        <v>15553300.455000004</v>
      </c>
      <c r="CV13" s="201">
        <f t="shared" ref="CV13:CV14" si="55">AJ13*$H13</f>
        <v>15553300.455000004</v>
      </c>
      <c r="CW13" s="201">
        <f t="shared" ref="CW13:CW14" si="56">AK13*$H13</f>
        <v>15553300.455000004</v>
      </c>
      <c r="CX13" s="201">
        <f t="shared" ref="CX13:CX14" si="57">AL13*$H13</f>
        <v>15553300.455000004</v>
      </c>
      <c r="CY13" s="201">
        <f t="shared" ref="CY13:CY14" si="58">AM13*$H13</f>
        <v>15553300.455000004</v>
      </c>
      <c r="CZ13" s="201">
        <f t="shared" ref="CZ13:CZ14" si="59">AN13*$H13</f>
        <v>15553300.455000004</v>
      </c>
      <c r="DA13" s="201">
        <f t="shared" ref="DA13:DA14" si="60">AO13*$H13</f>
        <v>15553300.455000004</v>
      </c>
      <c r="DB13" s="201">
        <f t="shared" ref="DB13:DB14" si="61">AP13*$H13</f>
        <v>15553300.455000004</v>
      </c>
      <c r="DC13" s="201">
        <f t="shared" ref="DC13:DC14" si="62">AQ13*$H13</f>
        <v>15553300.455000004</v>
      </c>
      <c r="DD13" s="201">
        <f t="shared" ref="DD13:DD14" si="63">AR13*$H13</f>
        <v>15553300.455000004</v>
      </c>
      <c r="DE13" s="201">
        <f t="shared" ref="DE13:DE14" si="64">AS13*$H13</f>
        <v>15553300.455000004</v>
      </c>
      <c r="DF13" s="201">
        <f t="shared" ref="DF13:DF14" si="65">AT13*$H13</f>
        <v>15553300.455000004</v>
      </c>
      <c r="DG13" s="201">
        <f t="shared" ref="DG13:DG14" si="66">AU13*$H13</f>
        <v>15553300.455000004</v>
      </c>
      <c r="DH13" s="201">
        <f t="shared" ref="DH13:DH14" si="67">AV13*$H13</f>
        <v>0</v>
      </c>
      <c r="DI13" s="201">
        <f t="shared" ref="DI13:DI14" si="68">AW13*$H13</f>
        <v>0</v>
      </c>
      <c r="DN13" s="201">
        <f t="shared" ref="DN13:DN14" si="69">$C13*$J13*DN$3</f>
        <v>0</v>
      </c>
      <c r="DO13" s="201">
        <f t="shared" si="6"/>
        <v>0</v>
      </c>
      <c r="DP13" s="201">
        <f t="shared" si="6"/>
        <v>0</v>
      </c>
      <c r="DQ13" s="201">
        <f t="shared" si="6"/>
        <v>0</v>
      </c>
      <c r="DR13" s="201">
        <f t="shared" si="6"/>
        <v>0</v>
      </c>
      <c r="DS13" s="201">
        <f t="shared" si="6"/>
        <v>0</v>
      </c>
      <c r="DT13" s="201">
        <f t="shared" si="6"/>
        <v>0</v>
      </c>
      <c r="DU13" s="201">
        <f t="shared" si="6"/>
        <v>2653900.9204950007</v>
      </c>
      <c r="DV13" s="201">
        <f t="shared" si="6"/>
        <v>5307801.8409900013</v>
      </c>
      <c r="DW13" s="201">
        <f t="shared" si="6"/>
        <v>7961702.7614850029</v>
      </c>
      <c r="DX13" s="201">
        <f t="shared" si="6"/>
        <v>10615603.681980003</v>
      </c>
      <c r="DY13" s="201">
        <f t="shared" si="6"/>
        <v>13269504.602475002</v>
      </c>
      <c r="DZ13" s="201">
        <f t="shared" si="6"/>
        <v>15923405.522970002</v>
      </c>
      <c r="EA13" s="201">
        <f t="shared" si="6"/>
        <v>18577306.443465002</v>
      </c>
      <c r="EB13" s="201">
        <f t="shared" si="6"/>
        <v>21231207.363960002</v>
      </c>
      <c r="EC13" s="201">
        <f t="shared" si="6"/>
        <v>23885108.284455001</v>
      </c>
      <c r="ED13" s="201">
        <f t="shared" si="6"/>
        <v>26539009.204950001</v>
      </c>
      <c r="EE13" s="201">
        <f t="shared" si="6"/>
        <v>29192910.125445001</v>
      </c>
      <c r="EF13" s="201">
        <f t="shared" si="6"/>
        <v>31846811.045940004</v>
      </c>
      <c r="EG13" s="201">
        <f t="shared" si="6"/>
        <v>34500711.966435008</v>
      </c>
      <c r="EH13" s="201">
        <f t="shared" si="6"/>
        <v>37154612.886930011</v>
      </c>
      <c r="EI13" s="201">
        <f t="shared" si="6"/>
        <v>39808513.807425015</v>
      </c>
      <c r="EJ13" s="201">
        <f t="shared" si="6"/>
        <v>42462414.727920018</v>
      </c>
      <c r="EK13" s="201">
        <f t="shared" si="6"/>
        <v>45116315.648415022</v>
      </c>
      <c r="EL13" s="201">
        <f t="shared" si="6"/>
        <v>47770216.568910025</v>
      </c>
      <c r="EM13" s="201">
        <f t="shared" si="6"/>
        <v>50424117.489405021</v>
      </c>
      <c r="EN13" s="201">
        <f t="shared" si="6"/>
        <v>53078018.409900025</v>
      </c>
      <c r="EO13" s="201">
        <f t="shared" si="6"/>
        <v>53078018.409900025</v>
      </c>
      <c r="EP13" s="201">
        <f t="shared" si="6"/>
        <v>53078018.409900025</v>
      </c>
      <c r="ET13" s="201">
        <f t="shared" si="7"/>
        <v>0</v>
      </c>
      <c r="EU13" s="201">
        <f t="shared" si="7"/>
        <v>0</v>
      </c>
      <c r="EV13" s="201">
        <f t="shared" si="7"/>
        <v>0</v>
      </c>
      <c r="EW13" s="201">
        <f t="shared" si="7"/>
        <v>0</v>
      </c>
      <c r="EX13" s="201">
        <f t="shared" si="7"/>
        <v>0</v>
      </c>
      <c r="EY13" s="201">
        <f t="shared" si="7"/>
        <v>0</v>
      </c>
      <c r="EZ13" s="201">
        <f t="shared" si="7"/>
        <v>0</v>
      </c>
      <c r="FA13" s="201">
        <f t="shared" si="7"/>
        <v>530780.18409900018</v>
      </c>
      <c r="FB13" s="201">
        <f t="shared" si="7"/>
        <v>1061560.3681980004</v>
      </c>
      <c r="FC13" s="201">
        <f t="shared" si="7"/>
        <v>1592340.5522970005</v>
      </c>
      <c r="FD13" s="201">
        <f t="shared" si="8"/>
        <v>2123120.7363960007</v>
      </c>
      <c r="FE13" s="201">
        <f t="shared" si="8"/>
        <v>2653900.9204950007</v>
      </c>
      <c r="FF13" s="201">
        <f t="shared" si="8"/>
        <v>3184681.1045940006</v>
      </c>
      <c r="FG13" s="201">
        <f t="shared" si="8"/>
        <v>3715461.2886930006</v>
      </c>
      <c r="FH13" s="201">
        <f t="shared" si="8"/>
        <v>4246241.4727920005</v>
      </c>
      <c r="FI13" s="201">
        <f t="shared" si="8"/>
        <v>4777021.6568910005</v>
      </c>
      <c r="FJ13" s="201">
        <f t="shared" si="8"/>
        <v>5307801.8409900004</v>
      </c>
      <c r="FK13" s="201">
        <f t="shared" si="8"/>
        <v>5838582.0250890004</v>
      </c>
      <c r="FL13" s="201">
        <f t="shared" si="8"/>
        <v>6369362.2091880012</v>
      </c>
      <c r="FM13" s="201">
        <f t="shared" si="8"/>
        <v>6900142.3932870021</v>
      </c>
      <c r="FN13" s="201">
        <f t="shared" si="9"/>
        <v>7430922.577386003</v>
      </c>
      <c r="FO13" s="201">
        <f t="shared" si="9"/>
        <v>7961702.7614850029</v>
      </c>
      <c r="FP13" s="201">
        <f t="shared" si="9"/>
        <v>8492482.9455840029</v>
      </c>
      <c r="FQ13" s="201">
        <f t="shared" si="9"/>
        <v>9023263.1296830047</v>
      </c>
      <c r="FR13" s="201">
        <f t="shared" si="9"/>
        <v>9554043.3137820046</v>
      </c>
      <c r="FS13" s="201">
        <f t="shared" si="9"/>
        <v>10084823.497881006</v>
      </c>
      <c r="FT13" s="201">
        <f t="shared" si="9"/>
        <v>10615603.681980005</v>
      </c>
      <c r="FU13" s="201">
        <f t="shared" si="9"/>
        <v>10615603.681980005</v>
      </c>
      <c r="FV13" s="201">
        <f t="shared" si="9"/>
        <v>10615603.681980005</v>
      </c>
    </row>
    <row r="14" spans="1:178">
      <c r="A14" s="294" t="s">
        <v>813</v>
      </c>
      <c r="C14" s="201">
        <f>C11*D14</f>
        <v>529.0238250000001</v>
      </c>
      <c r="D14" s="253">
        <v>0.1</v>
      </c>
      <c r="E14" s="237"/>
      <c r="F14" s="201">
        <f>'unit costs - int serv 2'!Z34</f>
        <v>83665.24927179559</v>
      </c>
      <c r="G14" s="237" t="s">
        <v>947</v>
      </c>
      <c r="H14" s="201">
        <f>'unit costs - int serv 2'!AC34</f>
        <v>588000</v>
      </c>
      <c r="I14" s="237" t="s">
        <v>947</v>
      </c>
      <c r="J14" s="201">
        <f>'unit costs - int serv 2'!AF34</f>
        <v>100332</v>
      </c>
      <c r="K14" s="237" t="s">
        <v>947</v>
      </c>
      <c r="L14" s="201">
        <f>J14*'unit costs - int serv 2'!$AH$21</f>
        <v>20066.400000000001</v>
      </c>
      <c r="M14" s="237" t="s">
        <v>947</v>
      </c>
      <c r="N14" s="237"/>
      <c r="O14" s="214">
        <f>NPV(DISCOUNT,BA14:CC14)</f>
        <v>12678083.410976496</v>
      </c>
      <c r="P14" s="237"/>
      <c r="Q14" s="214">
        <f>NPV(DISCOUNT,CG14:DI14)</f>
        <v>89101665.393199772</v>
      </c>
      <c r="R14" s="214">
        <f>NPV(DISCOUNT,DN14:EP14)</f>
        <v>134040172.56673573</v>
      </c>
      <c r="S14" s="214"/>
      <c r="T14" s="237"/>
      <c r="X14" s="237"/>
      <c r="Y14" s="201">
        <f t="shared" si="10"/>
        <v>0</v>
      </c>
      <c r="Z14" s="201">
        <f t="shared" si="3"/>
        <v>0</v>
      </c>
      <c r="AA14" s="201">
        <f t="shared" si="3"/>
        <v>0</v>
      </c>
      <c r="AB14" s="201">
        <f t="shared" si="3"/>
        <v>26.451191250000008</v>
      </c>
      <c r="AC14" s="201">
        <f t="shared" si="3"/>
        <v>26.451191250000008</v>
      </c>
      <c r="AD14" s="201">
        <f t="shared" si="3"/>
        <v>26.451191250000008</v>
      </c>
      <c r="AE14" s="201">
        <f t="shared" si="3"/>
        <v>26.451191250000008</v>
      </c>
      <c r="AF14" s="201">
        <f t="shared" si="3"/>
        <v>26.451191250000008</v>
      </c>
      <c r="AG14" s="201">
        <f t="shared" si="3"/>
        <v>26.451191250000008</v>
      </c>
      <c r="AH14" s="201">
        <f t="shared" si="3"/>
        <v>26.451191250000008</v>
      </c>
      <c r="AI14" s="201">
        <f t="shared" si="3"/>
        <v>26.451191250000008</v>
      </c>
      <c r="AJ14" s="201">
        <f t="shared" si="3"/>
        <v>26.451191250000008</v>
      </c>
      <c r="AK14" s="201">
        <f t="shared" si="3"/>
        <v>26.451191250000008</v>
      </c>
      <c r="AL14" s="201">
        <f t="shared" si="3"/>
        <v>26.451191250000008</v>
      </c>
      <c r="AM14" s="201">
        <f t="shared" si="3"/>
        <v>26.451191250000008</v>
      </c>
      <c r="AN14" s="201">
        <f t="shared" si="3"/>
        <v>26.451191250000008</v>
      </c>
      <c r="AO14" s="201">
        <f t="shared" si="3"/>
        <v>26.451191250000008</v>
      </c>
      <c r="AP14" s="201">
        <f t="shared" si="3"/>
        <v>26.451191250000008</v>
      </c>
      <c r="AQ14" s="201">
        <f t="shared" si="3"/>
        <v>26.451191250000008</v>
      </c>
      <c r="AR14" s="201">
        <f t="shared" si="3"/>
        <v>26.451191250000008</v>
      </c>
      <c r="AS14" s="201">
        <f t="shared" si="3"/>
        <v>26.451191250000008</v>
      </c>
      <c r="AT14" s="201">
        <f t="shared" si="3"/>
        <v>26.451191250000008</v>
      </c>
      <c r="AU14" s="201">
        <f t="shared" si="3"/>
        <v>26.451191250000008</v>
      </c>
      <c r="AV14" s="201">
        <f t="shared" si="3"/>
        <v>0</v>
      </c>
      <c r="AW14" s="201">
        <f t="shared" si="3"/>
        <v>0</v>
      </c>
      <c r="BA14" s="201">
        <f t="shared" si="11"/>
        <v>0</v>
      </c>
      <c r="BB14" s="201">
        <f t="shared" si="12"/>
        <v>0</v>
      </c>
      <c r="BC14" s="201">
        <f t="shared" si="13"/>
        <v>0</v>
      </c>
      <c r="BD14" s="201">
        <f t="shared" si="14"/>
        <v>0</v>
      </c>
      <c r="BE14" s="201">
        <f t="shared" si="15"/>
        <v>0</v>
      </c>
      <c r="BF14" s="201">
        <f t="shared" si="16"/>
        <v>0</v>
      </c>
      <c r="BG14" s="201">
        <f t="shared" si="17"/>
        <v>0</v>
      </c>
      <c r="BH14" s="201">
        <f t="shared" si="18"/>
        <v>2213045.5094671892</v>
      </c>
      <c r="BI14" s="201">
        <f t="shared" si="19"/>
        <v>2213045.5094671892</v>
      </c>
      <c r="BJ14" s="201">
        <f t="shared" si="20"/>
        <v>2213045.5094671892</v>
      </c>
      <c r="BK14" s="201">
        <f t="shared" si="21"/>
        <v>2213045.5094671892</v>
      </c>
      <c r="BL14" s="201">
        <f t="shared" si="22"/>
        <v>2213045.5094671892</v>
      </c>
      <c r="BM14" s="201">
        <f t="shared" si="23"/>
        <v>2213045.5094671892</v>
      </c>
      <c r="BN14" s="201">
        <f t="shared" si="24"/>
        <v>2213045.5094671892</v>
      </c>
      <c r="BO14" s="201">
        <f t="shared" si="25"/>
        <v>2213045.5094671892</v>
      </c>
      <c r="BP14" s="201">
        <f t="shared" si="26"/>
        <v>2213045.5094671892</v>
      </c>
      <c r="BQ14" s="201">
        <f t="shared" si="27"/>
        <v>2213045.5094671892</v>
      </c>
      <c r="BR14" s="201">
        <f t="shared" si="28"/>
        <v>2213045.5094671892</v>
      </c>
      <c r="BS14" s="201">
        <f t="shared" si="29"/>
        <v>2213045.5094671892</v>
      </c>
      <c r="BT14" s="201">
        <f t="shared" si="30"/>
        <v>2213045.5094671892</v>
      </c>
      <c r="BU14" s="201">
        <f t="shared" si="31"/>
        <v>2213045.5094671892</v>
      </c>
      <c r="BV14" s="201">
        <f t="shared" si="32"/>
        <v>2213045.5094671892</v>
      </c>
      <c r="BW14" s="201">
        <f t="shared" si="33"/>
        <v>2213045.5094671892</v>
      </c>
      <c r="BX14" s="201">
        <f t="shared" si="34"/>
        <v>2213045.5094671892</v>
      </c>
      <c r="BY14" s="201">
        <f t="shared" si="35"/>
        <v>2213045.5094671892</v>
      </c>
      <c r="BZ14" s="201">
        <f t="shared" si="36"/>
        <v>2213045.5094671892</v>
      </c>
      <c r="CA14" s="201">
        <f t="shared" si="37"/>
        <v>2213045.5094671892</v>
      </c>
      <c r="CB14" s="201">
        <f t="shared" si="38"/>
        <v>0</v>
      </c>
      <c r="CC14" s="201">
        <f t="shared" si="39"/>
        <v>0</v>
      </c>
      <c r="CG14" s="201">
        <f>U14*$H14</f>
        <v>0</v>
      </c>
      <c r="CH14" s="201">
        <f t="shared" si="41"/>
        <v>0</v>
      </c>
      <c r="CI14" s="201">
        <f t="shared" si="42"/>
        <v>0</v>
      </c>
      <c r="CJ14" s="201">
        <f t="shared" si="43"/>
        <v>0</v>
      </c>
      <c r="CK14" s="201">
        <f t="shared" si="44"/>
        <v>0</v>
      </c>
      <c r="CL14" s="201">
        <f t="shared" si="45"/>
        <v>0</v>
      </c>
      <c r="CM14" s="201">
        <f t="shared" si="46"/>
        <v>0</v>
      </c>
      <c r="CN14" s="201">
        <f t="shared" si="47"/>
        <v>15553300.455000004</v>
      </c>
      <c r="CO14" s="201">
        <f t="shared" si="48"/>
        <v>15553300.455000004</v>
      </c>
      <c r="CP14" s="201">
        <f t="shared" si="49"/>
        <v>15553300.455000004</v>
      </c>
      <c r="CQ14" s="201">
        <f t="shared" si="50"/>
        <v>15553300.455000004</v>
      </c>
      <c r="CR14" s="201">
        <f t="shared" si="51"/>
        <v>15553300.455000004</v>
      </c>
      <c r="CS14" s="201">
        <f t="shared" si="52"/>
        <v>15553300.455000004</v>
      </c>
      <c r="CT14" s="201">
        <f t="shared" si="53"/>
        <v>15553300.455000004</v>
      </c>
      <c r="CU14" s="201">
        <f t="shared" si="54"/>
        <v>15553300.455000004</v>
      </c>
      <c r="CV14" s="201">
        <f t="shared" si="55"/>
        <v>15553300.455000004</v>
      </c>
      <c r="CW14" s="201">
        <f t="shared" si="56"/>
        <v>15553300.455000004</v>
      </c>
      <c r="CX14" s="201">
        <f t="shared" si="57"/>
        <v>15553300.455000004</v>
      </c>
      <c r="CY14" s="201">
        <f t="shared" si="58"/>
        <v>15553300.455000004</v>
      </c>
      <c r="CZ14" s="201">
        <f t="shared" si="59"/>
        <v>15553300.455000004</v>
      </c>
      <c r="DA14" s="201">
        <f t="shared" si="60"/>
        <v>15553300.455000004</v>
      </c>
      <c r="DB14" s="201">
        <f t="shared" si="61"/>
        <v>15553300.455000004</v>
      </c>
      <c r="DC14" s="201">
        <f t="shared" si="62"/>
        <v>15553300.455000004</v>
      </c>
      <c r="DD14" s="201">
        <f t="shared" si="63"/>
        <v>15553300.455000004</v>
      </c>
      <c r="DE14" s="201">
        <f t="shared" si="64"/>
        <v>15553300.455000004</v>
      </c>
      <c r="DF14" s="201">
        <f t="shared" si="65"/>
        <v>15553300.455000004</v>
      </c>
      <c r="DG14" s="201">
        <f t="shared" si="66"/>
        <v>15553300.455000004</v>
      </c>
      <c r="DH14" s="201">
        <f t="shared" si="67"/>
        <v>0</v>
      </c>
      <c r="DI14" s="201">
        <f t="shared" si="68"/>
        <v>0</v>
      </c>
      <c r="DN14" s="201">
        <f t="shared" si="69"/>
        <v>0</v>
      </c>
      <c r="DO14" s="201">
        <f t="shared" si="6"/>
        <v>0</v>
      </c>
      <c r="DP14" s="201">
        <f t="shared" si="6"/>
        <v>0</v>
      </c>
      <c r="DQ14" s="201">
        <f t="shared" si="6"/>
        <v>0</v>
      </c>
      <c r="DR14" s="201">
        <f t="shared" si="6"/>
        <v>0</v>
      </c>
      <c r="DS14" s="201">
        <f t="shared" si="6"/>
        <v>0</v>
      </c>
      <c r="DT14" s="201">
        <f t="shared" si="6"/>
        <v>0</v>
      </c>
      <c r="DU14" s="201">
        <f t="shared" si="6"/>
        <v>2653900.9204950007</v>
      </c>
      <c r="DV14" s="201">
        <f t="shared" si="6"/>
        <v>5307801.8409900013</v>
      </c>
      <c r="DW14" s="201">
        <f t="shared" si="6"/>
        <v>7961702.7614850029</v>
      </c>
      <c r="DX14" s="201">
        <f t="shared" si="6"/>
        <v>10615603.681980003</v>
      </c>
      <c r="DY14" s="201">
        <f t="shared" si="6"/>
        <v>13269504.602475002</v>
      </c>
      <c r="DZ14" s="201">
        <f t="shared" si="6"/>
        <v>15923405.522970002</v>
      </c>
      <c r="EA14" s="201">
        <f t="shared" si="6"/>
        <v>18577306.443465002</v>
      </c>
      <c r="EB14" s="201">
        <f t="shared" si="6"/>
        <v>21231207.363960002</v>
      </c>
      <c r="EC14" s="201">
        <f t="shared" si="6"/>
        <v>23885108.284455001</v>
      </c>
      <c r="ED14" s="201">
        <f t="shared" si="6"/>
        <v>26539009.204950001</v>
      </c>
      <c r="EE14" s="201">
        <f t="shared" si="6"/>
        <v>29192910.125445001</v>
      </c>
      <c r="EF14" s="201">
        <f t="shared" si="6"/>
        <v>31846811.045940004</v>
      </c>
      <c r="EG14" s="201">
        <f t="shared" si="6"/>
        <v>34500711.966435008</v>
      </c>
      <c r="EH14" s="201">
        <f t="shared" si="6"/>
        <v>37154612.886930011</v>
      </c>
      <c r="EI14" s="201">
        <f t="shared" si="6"/>
        <v>39808513.807425015</v>
      </c>
      <c r="EJ14" s="201">
        <f t="shared" si="6"/>
        <v>42462414.727920018</v>
      </c>
      <c r="EK14" s="201">
        <f t="shared" si="6"/>
        <v>45116315.648415022</v>
      </c>
      <c r="EL14" s="201">
        <f t="shared" si="6"/>
        <v>47770216.568910025</v>
      </c>
      <c r="EM14" s="201">
        <f t="shared" si="6"/>
        <v>50424117.489405021</v>
      </c>
      <c r="EN14" s="201">
        <f t="shared" si="6"/>
        <v>53078018.409900025</v>
      </c>
      <c r="EO14" s="201">
        <f t="shared" si="6"/>
        <v>53078018.409900025</v>
      </c>
      <c r="EP14" s="201">
        <f t="shared" si="6"/>
        <v>53078018.409900025</v>
      </c>
      <c r="ET14" s="201">
        <f t="shared" si="7"/>
        <v>0</v>
      </c>
      <c r="EU14" s="201">
        <f t="shared" si="7"/>
        <v>0</v>
      </c>
      <c r="EV14" s="201">
        <f t="shared" si="7"/>
        <v>0</v>
      </c>
      <c r="EW14" s="201">
        <f t="shared" si="7"/>
        <v>0</v>
      </c>
      <c r="EX14" s="201">
        <f t="shared" si="7"/>
        <v>0</v>
      </c>
      <c r="EY14" s="201">
        <f t="shared" si="7"/>
        <v>0</v>
      </c>
      <c r="EZ14" s="201">
        <f t="shared" si="7"/>
        <v>0</v>
      </c>
      <c r="FA14" s="201">
        <f t="shared" si="7"/>
        <v>530780.18409900018</v>
      </c>
      <c r="FB14" s="201">
        <f t="shared" si="7"/>
        <v>1061560.3681980004</v>
      </c>
      <c r="FC14" s="201">
        <f t="shared" si="7"/>
        <v>1592340.5522970005</v>
      </c>
      <c r="FD14" s="201">
        <f t="shared" si="8"/>
        <v>2123120.7363960007</v>
      </c>
      <c r="FE14" s="201">
        <f t="shared" si="8"/>
        <v>2653900.9204950007</v>
      </c>
      <c r="FF14" s="201">
        <f t="shared" si="8"/>
        <v>3184681.1045940006</v>
      </c>
      <c r="FG14" s="201">
        <f t="shared" si="8"/>
        <v>3715461.2886930006</v>
      </c>
      <c r="FH14" s="201">
        <f t="shared" si="8"/>
        <v>4246241.4727920005</v>
      </c>
      <c r="FI14" s="201">
        <f t="shared" si="8"/>
        <v>4777021.6568910005</v>
      </c>
      <c r="FJ14" s="201">
        <f t="shared" si="8"/>
        <v>5307801.8409900004</v>
      </c>
      <c r="FK14" s="201">
        <f t="shared" si="8"/>
        <v>5838582.0250890004</v>
      </c>
      <c r="FL14" s="201">
        <f t="shared" si="8"/>
        <v>6369362.2091880012</v>
      </c>
      <c r="FM14" s="201">
        <f t="shared" si="8"/>
        <v>6900142.3932870021</v>
      </c>
      <c r="FN14" s="201">
        <f t="shared" si="9"/>
        <v>7430922.577386003</v>
      </c>
      <c r="FO14" s="201">
        <f t="shared" si="9"/>
        <v>7961702.7614850029</v>
      </c>
      <c r="FP14" s="201">
        <f t="shared" si="9"/>
        <v>8492482.9455840029</v>
      </c>
      <c r="FQ14" s="201">
        <f t="shared" si="9"/>
        <v>9023263.1296830047</v>
      </c>
      <c r="FR14" s="201">
        <f t="shared" si="9"/>
        <v>9554043.3137820046</v>
      </c>
      <c r="FS14" s="201">
        <f t="shared" si="9"/>
        <v>10084823.497881006</v>
      </c>
      <c r="FT14" s="201">
        <f t="shared" si="9"/>
        <v>10615603.681980005</v>
      </c>
      <c r="FU14" s="201">
        <f t="shared" si="9"/>
        <v>10615603.681980005</v>
      </c>
      <c r="FV14" s="201">
        <f t="shared" si="9"/>
        <v>10615603.681980005</v>
      </c>
    </row>
    <row r="15" spans="1:178">
      <c r="F15" s="201"/>
      <c r="H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BW15" s="201"/>
      <c r="BX15" s="201"/>
      <c r="BY15" s="201"/>
      <c r="BZ15" s="201"/>
      <c r="CA15" s="201"/>
      <c r="CB15" s="201"/>
      <c r="CC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c r="DC15" s="201"/>
      <c r="DD15" s="201"/>
      <c r="DE15" s="201"/>
      <c r="DF15" s="201"/>
      <c r="DG15" s="201"/>
      <c r="DH15" s="201"/>
      <c r="DI15" s="201"/>
      <c r="DO15" s="201"/>
      <c r="DP15" s="201"/>
      <c r="DQ15" s="201"/>
      <c r="DR15" s="201"/>
      <c r="DS15" s="201"/>
      <c r="DT15" s="201"/>
      <c r="DU15" s="201"/>
      <c r="DV15" s="201"/>
      <c r="DW15" s="201"/>
      <c r="DX15" s="201"/>
      <c r="DY15" s="201"/>
      <c r="DZ15" s="201"/>
      <c r="EA15" s="201"/>
      <c r="EB15" s="201"/>
      <c r="EC15" s="201"/>
      <c r="ED15" s="201"/>
      <c r="EE15" s="201"/>
      <c r="EF15" s="201"/>
      <c r="EG15" s="201"/>
      <c r="EH15" s="201"/>
      <c r="EI15" s="201"/>
      <c r="EJ15" s="201"/>
      <c r="EK15" s="201"/>
      <c r="EL15" s="201"/>
      <c r="EM15" s="201"/>
      <c r="EN15" s="201"/>
      <c r="EO15" s="201"/>
      <c r="EP15" s="201"/>
      <c r="EU15" s="201"/>
      <c r="EV15" s="201"/>
      <c r="EW15" s="201"/>
      <c r="EX15" s="201"/>
      <c r="EY15" s="201"/>
      <c r="EZ15" s="201"/>
      <c r="FA15" s="201"/>
      <c r="FB15" s="201"/>
      <c r="FC15" s="201"/>
      <c r="FD15" s="201"/>
      <c r="FE15" s="201"/>
      <c r="FF15" s="201"/>
      <c r="FG15" s="201"/>
      <c r="FH15" s="201"/>
      <c r="FI15" s="201"/>
      <c r="FJ15" s="201"/>
      <c r="FK15" s="201"/>
      <c r="FL15" s="201"/>
      <c r="FM15" s="201"/>
      <c r="FN15" s="201"/>
      <c r="FO15" s="201"/>
      <c r="FP15" s="201"/>
      <c r="FQ15" s="201"/>
      <c r="FR15" s="201"/>
      <c r="FS15" s="201"/>
      <c r="FT15" s="201"/>
      <c r="FU15" s="201"/>
      <c r="FV15" s="201"/>
    </row>
    <row r="16" spans="1:178" s="71" customFormat="1">
      <c r="A16" s="71" t="s">
        <v>812</v>
      </c>
      <c r="F16" s="202"/>
      <c r="H16" s="202"/>
      <c r="O16" s="517">
        <f>SUM(O17:O19)</f>
        <v>0</v>
      </c>
      <c r="Q16" s="517">
        <f>SUM(Q17:Q19)</f>
        <v>0</v>
      </c>
      <c r="R16" s="517">
        <f>SUM(R17:R19)</f>
        <v>0</v>
      </c>
      <c r="S16" s="517"/>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BB16" s="202"/>
      <c r="BC16" s="202"/>
      <c r="BD16" s="202"/>
      <c r="BE16" s="202"/>
      <c r="BF16" s="202"/>
      <c r="BG16" s="202"/>
      <c r="BH16" s="202"/>
      <c r="BI16" s="202"/>
      <c r="BJ16" s="202"/>
      <c r="BK16" s="202"/>
      <c r="BL16" s="202"/>
      <c r="BM16" s="202"/>
      <c r="BN16" s="202"/>
      <c r="BO16" s="202"/>
      <c r="BP16" s="202"/>
      <c r="BQ16" s="202"/>
      <c r="BR16" s="202"/>
      <c r="BS16" s="202"/>
      <c r="BT16" s="202"/>
      <c r="BU16" s="202"/>
      <c r="BV16" s="202"/>
      <c r="BW16" s="202"/>
      <c r="BX16" s="202"/>
      <c r="BY16" s="202"/>
      <c r="BZ16" s="202"/>
      <c r="CA16" s="202"/>
      <c r="CB16" s="202"/>
      <c r="CC16" s="202"/>
      <c r="CH16" s="202"/>
      <c r="CI16" s="202"/>
      <c r="CJ16" s="202"/>
      <c r="CK16" s="202"/>
      <c r="CL16" s="202"/>
      <c r="CM16" s="202"/>
      <c r="CN16" s="202"/>
      <c r="CO16" s="202"/>
      <c r="CP16" s="202"/>
      <c r="CQ16" s="202"/>
      <c r="CR16" s="202"/>
      <c r="CS16" s="202"/>
      <c r="CT16" s="202"/>
      <c r="CU16" s="202"/>
      <c r="CV16" s="202"/>
      <c r="CW16" s="202"/>
      <c r="CX16" s="202"/>
      <c r="CY16" s="202"/>
      <c r="CZ16" s="202"/>
      <c r="DA16" s="202"/>
      <c r="DB16" s="202"/>
      <c r="DC16" s="202"/>
      <c r="DD16" s="202"/>
      <c r="DE16" s="202"/>
      <c r="DF16" s="202"/>
      <c r="DG16" s="202"/>
      <c r="DH16" s="202"/>
      <c r="DI16" s="202"/>
      <c r="DO16" s="202"/>
      <c r="DP16" s="202"/>
      <c r="DQ16" s="202"/>
      <c r="DR16" s="202"/>
      <c r="DS16" s="202"/>
      <c r="DT16" s="202"/>
      <c r="DU16" s="202"/>
      <c r="DV16" s="202"/>
      <c r="DW16" s="202"/>
      <c r="DX16" s="202"/>
      <c r="DY16" s="202"/>
      <c r="DZ16" s="202"/>
      <c r="EA16" s="202"/>
      <c r="EB16" s="202"/>
      <c r="EC16" s="202"/>
      <c r="ED16" s="202"/>
      <c r="EE16" s="202"/>
      <c r="EF16" s="202"/>
      <c r="EG16" s="202"/>
      <c r="EH16" s="202"/>
      <c r="EI16" s="202"/>
      <c r="EJ16" s="202"/>
      <c r="EK16" s="202"/>
      <c r="EL16" s="202"/>
      <c r="EM16" s="202"/>
      <c r="EN16" s="202"/>
      <c r="EO16" s="202"/>
      <c r="EP16" s="202"/>
      <c r="EU16" s="202"/>
      <c r="EV16" s="202"/>
      <c r="EW16" s="202"/>
      <c r="EX16" s="202"/>
      <c r="EY16" s="202"/>
      <c r="EZ16" s="202"/>
      <c r="FA16" s="202"/>
      <c r="FB16" s="202"/>
      <c r="FC16" s="202"/>
      <c r="FD16" s="202"/>
      <c r="FE16" s="202"/>
      <c r="FF16" s="202"/>
      <c r="FG16" s="202"/>
      <c r="FH16" s="202"/>
      <c r="FI16" s="202"/>
      <c r="FJ16" s="202"/>
      <c r="FK16" s="202"/>
      <c r="FL16" s="202"/>
      <c r="FM16" s="202"/>
      <c r="FN16" s="202"/>
      <c r="FO16" s="202"/>
      <c r="FP16" s="202"/>
      <c r="FQ16" s="202"/>
      <c r="FR16" s="202"/>
      <c r="FS16" s="202"/>
      <c r="FT16" s="202"/>
      <c r="FU16" s="202"/>
      <c r="FV16" s="202"/>
    </row>
    <row r="17" spans="1:178">
      <c r="A17" s="294" t="s">
        <v>811</v>
      </c>
      <c r="D17" s="515"/>
      <c r="F17" s="201">
        <f>'unit costs - int serv 2'!Z37</f>
        <v>82986.952942404794</v>
      </c>
      <c r="G17" s="237" t="s">
        <v>947</v>
      </c>
      <c r="H17" s="201">
        <f>'unit costs - int serv 2'!AC37</f>
        <v>1300000</v>
      </c>
      <c r="I17" s="237" t="s">
        <v>947</v>
      </c>
      <c r="J17" s="201">
        <f>'unit costs - int serv 2'!AF37</f>
        <v>120396</v>
      </c>
      <c r="K17" s="237" t="s">
        <v>947</v>
      </c>
      <c r="L17" s="201">
        <f>J17*'unit costs - int serv 2'!$AH$21</f>
        <v>24079.200000000001</v>
      </c>
      <c r="M17" s="237" t="s">
        <v>947</v>
      </c>
      <c r="O17" s="214">
        <f>NPV(DISCOUNT,BA17:CC17)</f>
        <v>0</v>
      </c>
      <c r="Q17" s="214">
        <f>NPV(DISCOUNT,CG17:DI17)</f>
        <v>0</v>
      </c>
      <c r="R17" s="214">
        <f>NPV(DISCOUNT,DN17:EP17)</f>
        <v>0</v>
      </c>
      <c r="S17" s="214"/>
      <c r="Y17" s="201">
        <f t="shared" si="10"/>
        <v>0</v>
      </c>
      <c r="Z17" s="201">
        <f t="shared" si="3"/>
        <v>0</v>
      </c>
      <c r="AA17" s="201">
        <f t="shared" si="3"/>
        <v>0</v>
      </c>
      <c r="AB17" s="201">
        <f t="shared" si="3"/>
        <v>0</v>
      </c>
      <c r="AC17" s="201">
        <f t="shared" si="3"/>
        <v>0</v>
      </c>
      <c r="AD17" s="201">
        <f t="shared" si="3"/>
        <v>0</v>
      </c>
      <c r="AE17" s="201">
        <f t="shared" si="3"/>
        <v>0</v>
      </c>
      <c r="AF17" s="201">
        <f t="shared" si="3"/>
        <v>0</v>
      </c>
      <c r="AG17" s="201">
        <f t="shared" si="3"/>
        <v>0</v>
      </c>
      <c r="AH17" s="201">
        <f t="shared" si="3"/>
        <v>0</v>
      </c>
      <c r="AI17" s="201">
        <f t="shared" si="3"/>
        <v>0</v>
      </c>
      <c r="AJ17" s="201">
        <f t="shared" si="3"/>
        <v>0</v>
      </c>
      <c r="AK17" s="201">
        <f t="shared" si="3"/>
        <v>0</v>
      </c>
      <c r="AL17" s="201">
        <f t="shared" si="3"/>
        <v>0</v>
      </c>
      <c r="AM17" s="201">
        <f t="shared" si="3"/>
        <v>0</v>
      </c>
      <c r="AN17" s="201">
        <f t="shared" si="3"/>
        <v>0</v>
      </c>
      <c r="AO17" s="201">
        <f t="shared" si="3"/>
        <v>0</v>
      </c>
      <c r="AP17" s="201">
        <f t="shared" si="3"/>
        <v>0</v>
      </c>
      <c r="AQ17" s="201">
        <f t="shared" si="3"/>
        <v>0</v>
      </c>
      <c r="AR17" s="201">
        <f t="shared" si="3"/>
        <v>0</v>
      </c>
      <c r="AS17" s="201">
        <f t="shared" si="3"/>
        <v>0</v>
      </c>
      <c r="AT17" s="201">
        <f t="shared" si="3"/>
        <v>0</v>
      </c>
      <c r="AU17" s="201">
        <f t="shared" si="3"/>
        <v>0</v>
      </c>
      <c r="AV17" s="201">
        <f t="shared" si="3"/>
        <v>0</v>
      </c>
      <c r="AW17" s="201">
        <f t="shared" si="3"/>
        <v>0</v>
      </c>
      <c r="BA17" s="201">
        <f>U17*$F17</f>
        <v>0</v>
      </c>
      <c r="BB17" s="201">
        <f t="shared" ref="BB17:BB19" si="70">V17*$F17</f>
        <v>0</v>
      </c>
      <c r="BC17" s="201">
        <f t="shared" ref="BC17:BC19" si="71">W17*$F17</f>
        <v>0</v>
      </c>
      <c r="BD17" s="201">
        <f t="shared" ref="BD17:BD19" si="72">X17*$F17</f>
        <v>0</v>
      </c>
      <c r="BE17" s="201">
        <f t="shared" ref="BE17:BE19" si="73">Y17*$F17</f>
        <v>0</v>
      </c>
      <c r="BF17" s="201">
        <f t="shared" ref="BF17:BF19" si="74">Z17*$F17</f>
        <v>0</v>
      </c>
      <c r="BG17" s="201">
        <f t="shared" ref="BG17:BG19" si="75">AA17*$F17</f>
        <v>0</v>
      </c>
      <c r="BH17" s="201">
        <f t="shared" ref="BH17:BH19" si="76">AB17*$F17</f>
        <v>0</v>
      </c>
      <c r="BI17" s="201">
        <f t="shared" ref="BI17:BI19" si="77">AC17*$F17</f>
        <v>0</v>
      </c>
      <c r="BJ17" s="201">
        <f t="shared" ref="BJ17:BJ19" si="78">AD17*$F17</f>
        <v>0</v>
      </c>
      <c r="BK17" s="201">
        <f t="shared" ref="BK17:BK19" si="79">AE17*$F17</f>
        <v>0</v>
      </c>
      <c r="BL17" s="201">
        <f t="shared" ref="BL17:BL19" si="80">AF17*$F17</f>
        <v>0</v>
      </c>
      <c r="BM17" s="201">
        <f t="shared" ref="BM17:BM19" si="81">AG17*$F17</f>
        <v>0</v>
      </c>
      <c r="BN17" s="201">
        <f t="shared" ref="BN17:BN19" si="82">AH17*$F17</f>
        <v>0</v>
      </c>
      <c r="BO17" s="201">
        <f t="shared" ref="BO17:BO19" si="83">AI17*$F17</f>
        <v>0</v>
      </c>
      <c r="BP17" s="201">
        <f t="shared" ref="BP17:BP19" si="84">AJ17*$F17</f>
        <v>0</v>
      </c>
      <c r="BQ17" s="201">
        <f t="shared" ref="BQ17:BQ19" si="85">AK17*$F17</f>
        <v>0</v>
      </c>
      <c r="BR17" s="201">
        <f t="shared" ref="BR17:BR19" si="86">AL17*$F17</f>
        <v>0</v>
      </c>
      <c r="BS17" s="201">
        <f t="shared" ref="BS17:BS19" si="87">AM17*$F17</f>
        <v>0</v>
      </c>
      <c r="BT17" s="201">
        <f t="shared" ref="BT17:BT19" si="88">AN17*$F17</f>
        <v>0</v>
      </c>
      <c r="BU17" s="201">
        <f t="shared" ref="BU17:BU19" si="89">AO17*$F17</f>
        <v>0</v>
      </c>
      <c r="BV17" s="201">
        <f t="shared" ref="BV17:BV19" si="90">AP17*$F17</f>
        <v>0</v>
      </c>
      <c r="BW17" s="201">
        <f t="shared" ref="BW17:BW19" si="91">AQ17*$F17</f>
        <v>0</v>
      </c>
      <c r="BX17" s="201">
        <f t="shared" ref="BX17:BX19" si="92">AR17*$F17</f>
        <v>0</v>
      </c>
      <c r="BY17" s="201">
        <f t="shared" ref="BY17:BY19" si="93">AS17*$F17</f>
        <v>0</v>
      </c>
      <c r="BZ17" s="201">
        <f t="shared" ref="BZ17:BZ19" si="94">AT17*$F17</f>
        <v>0</v>
      </c>
      <c r="CA17" s="201">
        <f t="shared" ref="CA17:CA19" si="95">AU17*$F17</f>
        <v>0</v>
      </c>
      <c r="CB17" s="201">
        <f t="shared" ref="CB17:CB19" si="96">AV17*$F17</f>
        <v>0</v>
      </c>
      <c r="CC17" s="201">
        <f t="shared" ref="CC17:CC19" si="97">AW17*$F17</f>
        <v>0</v>
      </c>
      <c r="CG17" s="201">
        <f>U17*$H17</f>
        <v>0</v>
      </c>
      <c r="CH17" s="201">
        <f t="shared" ref="CH17:CH19" si="98">V17*$H17</f>
        <v>0</v>
      </c>
      <c r="CI17" s="201">
        <f t="shared" ref="CI17:CI19" si="99">W17*$H17</f>
        <v>0</v>
      </c>
      <c r="CJ17" s="201">
        <f t="shared" ref="CJ17:CJ19" si="100">X17*$H17</f>
        <v>0</v>
      </c>
      <c r="CK17" s="201">
        <f t="shared" ref="CK17:CK19" si="101">Y17*$H17</f>
        <v>0</v>
      </c>
      <c r="CL17" s="201">
        <f t="shared" ref="CL17:CL19" si="102">Z17*$H17</f>
        <v>0</v>
      </c>
      <c r="CM17" s="201">
        <f t="shared" ref="CM17:CM19" si="103">AA17*$H17</f>
        <v>0</v>
      </c>
      <c r="CN17" s="201">
        <f t="shared" ref="CN17:CN19" si="104">AB17*$H17</f>
        <v>0</v>
      </c>
      <c r="CO17" s="201">
        <f t="shared" ref="CO17:CO19" si="105">AC17*$H17</f>
        <v>0</v>
      </c>
      <c r="CP17" s="201">
        <f t="shared" ref="CP17:CP19" si="106">AD17*$H17</f>
        <v>0</v>
      </c>
      <c r="CQ17" s="201">
        <f t="shared" ref="CQ17:CQ19" si="107">AE17*$H17</f>
        <v>0</v>
      </c>
      <c r="CR17" s="201">
        <f t="shared" ref="CR17:CR19" si="108">AF17*$H17</f>
        <v>0</v>
      </c>
      <c r="CS17" s="201">
        <f t="shared" ref="CS17:CS19" si="109">AG17*$H17</f>
        <v>0</v>
      </c>
      <c r="CT17" s="201">
        <f t="shared" ref="CT17:CT19" si="110">AH17*$H17</f>
        <v>0</v>
      </c>
      <c r="CU17" s="201">
        <f t="shared" ref="CU17:CU19" si="111">AI17*$H17</f>
        <v>0</v>
      </c>
      <c r="CV17" s="201">
        <f t="shared" ref="CV17:CV19" si="112">AJ17*$H17</f>
        <v>0</v>
      </c>
      <c r="CW17" s="201">
        <f t="shared" ref="CW17:CW19" si="113">AK17*$H17</f>
        <v>0</v>
      </c>
      <c r="CX17" s="201">
        <f t="shared" ref="CX17:CX19" si="114">AL17*$H17</f>
        <v>0</v>
      </c>
      <c r="CY17" s="201">
        <f t="shared" ref="CY17:CY19" si="115">AM17*$H17</f>
        <v>0</v>
      </c>
      <c r="CZ17" s="201">
        <f t="shared" ref="CZ17:CZ19" si="116">AN17*$H17</f>
        <v>0</v>
      </c>
      <c r="DA17" s="201">
        <f t="shared" ref="DA17:DA19" si="117">AO17*$H17</f>
        <v>0</v>
      </c>
      <c r="DB17" s="201">
        <f t="shared" ref="DB17:DB19" si="118">AP17*$H17</f>
        <v>0</v>
      </c>
      <c r="DC17" s="201">
        <f t="shared" ref="DC17:DC19" si="119">AQ17*$H17</f>
        <v>0</v>
      </c>
      <c r="DD17" s="201">
        <f t="shared" ref="DD17:DD19" si="120">AR17*$H17</f>
        <v>0</v>
      </c>
      <c r="DE17" s="201">
        <f t="shared" ref="DE17:DE19" si="121">AS17*$H17</f>
        <v>0</v>
      </c>
      <c r="DF17" s="201">
        <f t="shared" ref="DF17:DF19" si="122">AT17*$H17</f>
        <v>0</v>
      </c>
      <c r="DG17" s="201">
        <f t="shared" ref="DG17:DG19" si="123">AU17*$H17</f>
        <v>0</v>
      </c>
      <c r="DH17" s="201">
        <f t="shared" ref="DH17:DH19" si="124">AV17*$H17</f>
        <v>0</v>
      </c>
      <c r="DI17" s="201">
        <f t="shared" ref="DI17:DI19" si="125">AW17*$H17</f>
        <v>0</v>
      </c>
      <c r="DN17" s="201">
        <f>$C17*$J17*DN$3</f>
        <v>0</v>
      </c>
      <c r="DO17" s="201">
        <f t="shared" ref="DO17:EP19" si="126">$C17*$J17*DO$3</f>
        <v>0</v>
      </c>
      <c r="DP17" s="201">
        <f t="shared" si="126"/>
        <v>0</v>
      </c>
      <c r="DQ17" s="201">
        <f t="shared" si="126"/>
        <v>0</v>
      </c>
      <c r="DR17" s="201">
        <f t="shared" si="126"/>
        <v>0</v>
      </c>
      <c r="DS17" s="201">
        <f t="shared" si="126"/>
        <v>0</v>
      </c>
      <c r="DT17" s="201">
        <f t="shared" si="126"/>
        <v>0</v>
      </c>
      <c r="DU17" s="201">
        <f t="shared" si="126"/>
        <v>0</v>
      </c>
      <c r="DV17" s="201">
        <f t="shared" si="126"/>
        <v>0</v>
      </c>
      <c r="DW17" s="201">
        <f t="shared" si="126"/>
        <v>0</v>
      </c>
      <c r="DX17" s="201">
        <f t="shared" si="126"/>
        <v>0</v>
      </c>
      <c r="DY17" s="201">
        <f t="shared" si="126"/>
        <v>0</v>
      </c>
      <c r="DZ17" s="201">
        <f t="shared" si="126"/>
        <v>0</v>
      </c>
      <c r="EA17" s="201">
        <f t="shared" si="126"/>
        <v>0</v>
      </c>
      <c r="EB17" s="201">
        <f t="shared" si="126"/>
        <v>0</v>
      </c>
      <c r="EC17" s="201">
        <f t="shared" si="126"/>
        <v>0</v>
      </c>
      <c r="ED17" s="201">
        <f t="shared" si="126"/>
        <v>0</v>
      </c>
      <c r="EE17" s="201">
        <f t="shared" si="126"/>
        <v>0</v>
      </c>
      <c r="EF17" s="201">
        <f t="shared" si="126"/>
        <v>0</v>
      </c>
      <c r="EG17" s="201">
        <f t="shared" si="126"/>
        <v>0</v>
      </c>
      <c r="EH17" s="201">
        <f t="shared" si="126"/>
        <v>0</v>
      </c>
      <c r="EI17" s="201">
        <f t="shared" si="126"/>
        <v>0</v>
      </c>
      <c r="EJ17" s="201">
        <f t="shared" si="126"/>
        <v>0</v>
      </c>
      <c r="EK17" s="201">
        <f t="shared" si="126"/>
        <v>0</v>
      </c>
      <c r="EL17" s="201">
        <f t="shared" si="126"/>
        <v>0</v>
      </c>
      <c r="EM17" s="201">
        <f t="shared" si="126"/>
        <v>0</v>
      </c>
      <c r="EN17" s="201">
        <f t="shared" si="126"/>
        <v>0</v>
      </c>
      <c r="EO17" s="201">
        <f t="shared" si="126"/>
        <v>0</v>
      </c>
      <c r="EP17" s="201">
        <f t="shared" si="126"/>
        <v>0</v>
      </c>
      <c r="ET17" s="201">
        <f t="shared" ref="ET17:FC19" si="127">$C17*$L17*ET$3</f>
        <v>0</v>
      </c>
      <c r="EU17" s="201">
        <f t="shared" si="127"/>
        <v>0</v>
      </c>
      <c r="EV17" s="201">
        <f t="shared" si="127"/>
        <v>0</v>
      </c>
      <c r="EW17" s="201">
        <f t="shared" si="127"/>
        <v>0</v>
      </c>
      <c r="EX17" s="201">
        <f t="shared" si="127"/>
        <v>0</v>
      </c>
      <c r="EY17" s="201">
        <f t="shared" si="127"/>
        <v>0</v>
      </c>
      <c r="EZ17" s="201">
        <f t="shared" si="127"/>
        <v>0</v>
      </c>
      <c r="FA17" s="201">
        <f t="shared" si="127"/>
        <v>0</v>
      </c>
      <c r="FB17" s="201">
        <f t="shared" si="127"/>
        <v>0</v>
      </c>
      <c r="FC17" s="201">
        <f t="shared" si="127"/>
        <v>0</v>
      </c>
      <c r="FD17" s="201">
        <f t="shared" ref="FD17:FM19" si="128">$C17*$L17*FD$3</f>
        <v>0</v>
      </c>
      <c r="FE17" s="201">
        <f t="shared" si="128"/>
        <v>0</v>
      </c>
      <c r="FF17" s="201">
        <f t="shared" si="128"/>
        <v>0</v>
      </c>
      <c r="FG17" s="201">
        <f t="shared" si="128"/>
        <v>0</v>
      </c>
      <c r="FH17" s="201">
        <f t="shared" si="128"/>
        <v>0</v>
      </c>
      <c r="FI17" s="201">
        <f t="shared" si="128"/>
        <v>0</v>
      </c>
      <c r="FJ17" s="201">
        <f t="shared" si="128"/>
        <v>0</v>
      </c>
      <c r="FK17" s="201">
        <f t="shared" si="128"/>
        <v>0</v>
      </c>
      <c r="FL17" s="201">
        <f t="shared" si="128"/>
        <v>0</v>
      </c>
      <c r="FM17" s="201">
        <f t="shared" si="128"/>
        <v>0</v>
      </c>
      <c r="FN17" s="201">
        <f t="shared" ref="FN17:FV19" si="129">$C17*$L17*FN$3</f>
        <v>0</v>
      </c>
      <c r="FO17" s="201">
        <f t="shared" si="129"/>
        <v>0</v>
      </c>
      <c r="FP17" s="201">
        <f t="shared" si="129"/>
        <v>0</v>
      </c>
      <c r="FQ17" s="201">
        <f t="shared" si="129"/>
        <v>0</v>
      </c>
      <c r="FR17" s="201">
        <f t="shared" si="129"/>
        <v>0</v>
      </c>
      <c r="FS17" s="201">
        <f t="shared" si="129"/>
        <v>0</v>
      </c>
      <c r="FT17" s="201">
        <f t="shared" si="129"/>
        <v>0</v>
      </c>
      <c r="FU17" s="201">
        <f t="shared" si="129"/>
        <v>0</v>
      </c>
      <c r="FV17" s="201">
        <f t="shared" si="129"/>
        <v>0</v>
      </c>
    </row>
    <row r="18" spans="1:178">
      <c r="A18" s="294" t="s">
        <v>810</v>
      </c>
      <c r="D18" s="210"/>
      <c r="F18" s="201">
        <f>'unit costs - int serv 2'!Z38</f>
        <v>86872.972983327258</v>
      </c>
      <c r="G18" s="237" t="s">
        <v>947</v>
      </c>
      <c r="H18" s="201">
        <f>'unit costs - int serv 2'!AC38</f>
        <v>1300000</v>
      </c>
      <c r="I18" s="237" t="s">
        <v>947</v>
      </c>
      <c r="J18" s="201">
        <f>'unit costs - int serv 2'!AF38</f>
        <v>120396</v>
      </c>
      <c r="K18" s="237" t="s">
        <v>947</v>
      </c>
      <c r="L18" s="201">
        <f>J18*'unit costs - int serv 2'!$AH$21</f>
        <v>24079.200000000001</v>
      </c>
      <c r="M18" s="237" t="s">
        <v>947</v>
      </c>
      <c r="O18" s="214">
        <f>NPV(DISCOUNT,BA18:CC18)</f>
        <v>0</v>
      </c>
      <c r="Q18" s="214">
        <f>NPV(DISCOUNT,CG18:DI18)</f>
        <v>0</v>
      </c>
      <c r="R18" s="214">
        <f>NPV(DISCOUNT,DN18:EP18)</f>
        <v>0</v>
      </c>
      <c r="S18" s="214"/>
      <c r="Y18" s="201">
        <f t="shared" si="10"/>
        <v>0</v>
      </c>
      <c r="Z18" s="201">
        <f t="shared" si="3"/>
        <v>0</v>
      </c>
      <c r="AA18" s="201">
        <f t="shared" si="3"/>
        <v>0</v>
      </c>
      <c r="AB18" s="201">
        <f t="shared" si="3"/>
        <v>0</v>
      </c>
      <c r="AC18" s="201">
        <f t="shared" si="3"/>
        <v>0</v>
      </c>
      <c r="AD18" s="201">
        <f t="shared" si="3"/>
        <v>0</v>
      </c>
      <c r="AE18" s="201">
        <f t="shared" si="3"/>
        <v>0</v>
      </c>
      <c r="AF18" s="201">
        <f t="shared" si="3"/>
        <v>0</v>
      </c>
      <c r="AG18" s="201">
        <f t="shared" si="3"/>
        <v>0</v>
      </c>
      <c r="AH18" s="201">
        <f t="shared" si="3"/>
        <v>0</v>
      </c>
      <c r="AI18" s="201">
        <f t="shared" si="3"/>
        <v>0</v>
      </c>
      <c r="AJ18" s="201">
        <f t="shared" si="3"/>
        <v>0</v>
      </c>
      <c r="AK18" s="201">
        <f t="shared" si="3"/>
        <v>0</v>
      </c>
      <c r="AL18" s="201">
        <f t="shared" si="3"/>
        <v>0</v>
      </c>
      <c r="AM18" s="201">
        <f t="shared" si="3"/>
        <v>0</v>
      </c>
      <c r="AN18" s="201">
        <f t="shared" si="3"/>
        <v>0</v>
      </c>
      <c r="AO18" s="201">
        <f t="shared" si="3"/>
        <v>0</v>
      </c>
      <c r="AP18" s="201">
        <f t="shared" si="3"/>
        <v>0</v>
      </c>
      <c r="AQ18" s="201">
        <f t="shared" si="3"/>
        <v>0</v>
      </c>
      <c r="AR18" s="201">
        <f t="shared" si="3"/>
        <v>0</v>
      </c>
      <c r="AS18" s="201">
        <f t="shared" si="3"/>
        <v>0</v>
      </c>
      <c r="AT18" s="201">
        <f t="shared" si="3"/>
        <v>0</v>
      </c>
      <c r="AU18" s="201">
        <f t="shared" si="3"/>
        <v>0</v>
      </c>
      <c r="AV18" s="201">
        <f t="shared" si="3"/>
        <v>0</v>
      </c>
      <c r="AW18" s="201">
        <f t="shared" si="3"/>
        <v>0</v>
      </c>
      <c r="BA18" s="201">
        <f t="shared" ref="BA18:BA19" si="130">U18*$F18</f>
        <v>0</v>
      </c>
      <c r="BB18" s="201">
        <f t="shared" si="70"/>
        <v>0</v>
      </c>
      <c r="BC18" s="201">
        <f t="shared" si="71"/>
        <v>0</v>
      </c>
      <c r="BD18" s="201">
        <f t="shared" si="72"/>
        <v>0</v>
      </c>
      <c r="BE18" s="201">
        <f t="shared" si="73"/>
        <v>0</v>
      </c>
      <c r="BF18" s="201">
        <f t="shared" si="74"/>
        <v>0</v>
      </c>
      <c r="BG18" s="201">
        <f t="shared" si="75"/>
        <v>0</v>
      </c>
      <c r="BH18" s="201">
        <f t="shared" si="76"/>
        <v>0</v>
      </c>
      <c r="BI18" s="201">
        <f t="shared" si="77"/>
        <v>0</v>
      </c>
      <c r="BJ18" s="201">
        <f t="shared" si="78"/>
        <v>0</v>
      </c>
      <c r="BK18" s="201">
        <f t="shared" si="79"/>
        <v>0</v>
      </c>
      <c r="BL18" s="201">
        <f t="shared" si="80"/>
        <v>0</v>
      </c>
      <c r="BM18" s="201">
        <f t="shared" si="81"/>
        <v>0</v>
      </c>
      <c r="BN18" s="201">
        <f t="shared" si="82"/>
        <v>0</v>
      </c>
      <c r="BO18" s="201">
        <f t="shared" si="83"/>
        <v>0</v>
      </c>
      <c r="BP18" s="201">
        <f t="shared" si="84"/>
        <v>0</v>
      </c>
      <c r="BQ18" s="201">
        <f t="shared" si="85"/>
        <v>0</v>
      </c>
      <c r="BR18" s="201">
        <f t="shared" si="86"/>
        <v>0</v>
      </c>
      <c r="BS18" s="201">
        <f t="shared" si="87"/>
        <v>0</v>
      </c>
      <c r="BT18" s="201">
        <f t="shared" si="88"/>
        <v>0</v>
      </c>
      <c r="BU18" s="201">
        <f t="shared" si="89"/>
        <v>0</v>
      </c>
      <c r="BV18" s="201">
        <f t="shared" si="90"/>
        <v>0</v>
      </c>
      <c r="BW18" s="201">
        <f t="shared" si="91"/>
        <v>0</v>
      </c>
      <c r="BX18" s="201">
        <f t="shared" si="92"/>
        <v>0</v>
      </c>
      <c r="BY18" s="201">
        <f t="shared" si="93"/>
        <v>0</v>
      </c>
      <c r="BZ18" s="201">
        <f t="shared" si="94"/>
        <v>0</v>
      </c>
      <c r="CA18" s="201">
        <f t="shared" si="95"/>
        <v>0</v>
      </c>
      <c r="CB18" s="201">
        <f t="shared" si="96"/>
        <v>0</v>
      </c>
      <c r="CC18" s="201">
        <f t="shared" si="97"/>
        <v>0</v>
      </c>
      <c r="CG18" s="201">
        <f t="shared" ref="CG18:CG19" si="131">U18*$H18</f>
        <v>0</v>
      </c>
      <c r="CH18" s="201">
        <f t="shared" si="98"/>
        <v>0</v>
      </c>
      <c r="CI18" s="201">
        <f t="shared" si="99"/>
        <v>0</v>
      </c>
      <c r="CJ18" s="201">
        <f t="shared" si="100"/>
        <v>0</v>
      </c>
      <c r="CK18" s="201">
        <f t="shared" si="101"/>
        <v>0</v>
      </c>
      <c r="CL18" s="201">
        <f t="shared" si="102"/>
        <v>0</v>
      </c>
      <c r="CM18" s="201">
        <f t="shared" si="103"/>
        <v>0</v>
      </c>
      <c r="CN18" s="201">
        <f t="shared" si="104"/>
        <v>0</v>
      </c>
      <c r="CO18" s="201">
        <f t="shared" si="105"/>
        <v>0</v>
      </c>
      <c r="CP18" s="201">
        <f t="shared" si="106"/>
        <v>0</v>
      </c>
      <c r="CQ18" s="201">
        <f t="shared" si="107"/>
        <v>0</v>
      </c>
      <c r="CR18" s="201">
        <f t="shared" si="108"/>
        <v>0</v>
      </c>
      <c r="CS18" s="201">
        <f t="shared" si="109"/>
        <v>0</v>
      </c>
      <c r="CT18" s="201">
        <f t="shared" si="110"/>
        <v>0</v>
      </c>
      <c r="CU18" s="201">
        <f t="shared" si="111"/>
        <v>0</v>
      </c>
      <c r="CV18" s="201">
        <f t="shared" si="112"/>
        <v>0</v>
      </c>
      <c r="CW18" s="201">
        <f t="shared" si="113"/>
        <v>0</v>
      </c>
      <c r="CX18" s="201">
        <f t="shared" si="114"/>
        <v>0</v>
      </c>
      <c r="CY18" s="201">
        <f t="shared" si="115"/>
        <v>0</v>
      </c>
      <c r="CZ18" s="201">
        <f t="shared" si="116"/>
        <v>0</v>
      </c>
      <c r="DA18" s="201">
        <f t="shared" si="117"/>
        <v>0</v>
      </c>
      <c r="DB18" s="201">
        <f t="shared" si="118"/>
        <v>0</v>
      </c>
      <c r="DC18" s="201">
        <f t="shared" si="119"/>
        <v>0</v>
      </c>
      <c r="DD18" s="201">
        <f t="shared" si="120"/>
        <v>0</v>
      </c>
      <c r="DE18" s="201">
        <f t="shared" si="121"/>
        <v>0</v>
      </c>
      <c r="DF18" s="201">
        <f t="shared" si="122"/>
        <v>0</v>
      </c>
      <c r="DG18" s="201">
        <f t="shared" si="123"/>
        <v>0</v>
      </c>
      <c r="DH18" s="201">
        <f t="shared" si="124"/>
        <v>0</v>
      </c>
      <c r="DI18" s="201">
        <f t="shared" si="125"/>
        <v>0</v>
      </c>
      <c r="DN18" s="201">
        <f t="shared" ref="DN18:DN19" si="132">$C18*$J18*DN$3</f>
        <v>0</v>
      </c>
      <c r="DO18" s="201">
        <f t="shared" si="126"/>
        <v>0</v>
      </c>
      <c r="DP18" s="201">
        <f t="shared" si="126"/>
        <v>0</v>
      </c>
      <c r="DQ18" s="201">
        <f t="shared" si="126"/>
        <v>0</v>
      </c>
      <c r="DR18" s="201">
        <f t="shared" si="126"/>
        <v>0</v>
      </c>
      <c r="DS18" s="201">
        <f t="shared" si="126"/>
        <v>0</v>
      </c>
      <c r="DT18" s="201">
        <f t="shared" si="126"/>
        <v>0</v>
      </c>
      <c r="DU18" s="201">
        <f t="shared" si="126"/>
        <v>0</v>
      </c>
      <c r="DV18" s="201">
        <f t="shared" si="126"/>
        <v>0</v>
      </c>
      <c r="DW18" s="201">
        <f t="shared" si="126"/>
        <v>0</v>
      </c>
      <c r="DX18" s="201">
        <f t="shared" si="126"/>
        <v>0</v>
      </c>
      <c r="DY18" s="201">
        <f t="shared" si="126"/>
        <v>0</v>
      </c>
      <c r="DZ18" s="201">
        <f t="shared" si="126"/>
        <v>0</v>
      </c>
      <c r="EA18" s="201">
        <f t="shared" si="126"/>
        <v>0</v>
      </c>
      <c r="EB18" s="201">
        <f t="shared" si="126"/>
        <v>0</v>
      </c>
      <c r="EC18" s="201">
        <f t="shared" si="126"/>
        <v>0</v>
      </c>
      <c r="ED18" s="201">
        <f t="shared" si="126"/>
        <v>0</v>
      </c>
      <c r="EE18" s="201">
        <f t="shared" si="126"/>
        <v>0</v>
      </c>
      <c r="EF18" s="201">
        <f t="shared" si="126"/>
        <v>0</v>
      </c>
      <c r="EG18" s="201">
        <f t="shared" si="126"/>
        <v>0</v>
      </c>
      <c r="EH18" s="201">
        <f t="shared" si="126"/>
        <v>0</v>
      </c>
      <c r="EI18" s="201">
        <f t="shared" si="126"/>
        <v>0</v>
      </c>
      <c r="EJ18" s="201">
        <f t="shared" si="126"/>
        <v>0</v>
      </c>
      <c r="EK18" s="201">
        <f t="shared" si="126"/>
        <v>0</v>
      </c>
      <c r="EL18" s="201">
        <f t="shared" si="126"/>
        <v>0</v>
      </c>
      <c r="EM18" s="201">
        <f t="shared" si="126"/>
        <v>0</v>
      </c>
      <c r="EN18" s="201">
        <f t="shared" si="126"/>
        <v>0</v>
      </c>
      <c r="EO18" s="201">
        <f t="shared" si="126"/>
        <v>0</v>
      </c>
      <c r="EP18" s="201">
        <f t="shared" si="126"/>
        <v>0</v>
      </c>
      <c r="ET18" s="201">
        <f t="shared" si="127"/>
        <v>0</v>
      </c>
      <c r="EU18" s="201">
        <f t="shared" si="127"/>
        <v>0</v>
      </c>
      <c r="EV18" s="201">
        <f t="shared" si="127"/>
        <v>0</v>
      </c>
      <c r="EW18" s="201">
        <f t="shared" si="127"/>
        <v>0</v>
      </c>
      <c r="EX18" s="201">
        <f t="shared" si="127"/>
        <v>0</v>
      </c>
      <c r="EY18" s="201">
        <f t="shared" si="127"/>
        <v>0</v>
      </c>
      <c r="EZ18" s="201">
        <f t="shared" si="127"/>
        <v>0</v>
      </c>
      <c r="FA18" s="201">
        <f t="shared" si="127"/>
        <v>0</v>
      </c>
      <c r="FB18" s="201">
        <f t="shared" si="127"/>
        <v>0</v>
      </c>
      <c r="FC18" s="201">
        <f t="shared" si="127"/>
        <v>0</v>
      </c>
      <c r="FD18" s="201">
        <f t="shared" si="128"/>
        <v>0</v>
      </c>
      <c r="FE18" s="201">
        <f t="shared" si="128"/>
        <v>0</v>
      </c>
      <c r="FF18" s="201">
        <f t="shared" si="128"/>
        <v>0</v>
      </c>
      <c r="FG18" s="201">
        <f t="shared" si="128"/>
        <v>0</v>
      </c>
      <c r="FH18" s="201">
        <f t="shared" si="128"/>
        <v>0</v>
      </c>
      <c r="FI18" s="201">
        <f t="shared" si="128"/>
        <v>0</v>
      </c>
      <c r="FJ18" s="201">
        <f t="shared" si="128"/>
        <v>0</v>
      </c>
      <c r="FK18" s="201">
        <f t="shared" si="128"/>
        <v>0</v>
      </c>
      <c r="FL18" s="201">
        <f t="shared" si="128"/>
        <v>0</v>
      </c>
      <c r="FM18" s="201">
        <f t="shared" si="128"/>
        <v>0</v>
      </c>
      <c r="FN18" s="201">
        <f t="shared" si="129"/>
        <v>0</v>
      </c>
      <c r="FO18" s="201">
        <f t="shared" si="129"/>
        <v>0</v>
      </c>
      <c r="FP18" s="201">
        <f t="shared" si="129"/>
        <v>0</v>
      </c>
      <c r="FQ18" s="201">
        <f t="shared" si="129"/>
        <v>0</v>
      </c>
      <c r="FR18" s="201">
        <f t="shared" si="129"/>
        <v>0</v>
      </c>
      <c r="FS18" s="201">
        <f t="shared" si="129"/>
        <v>0</v>
      </c>
      <c r="FT18" s="201">
        <f t="shared" si="129"/>
        <v>0</v>
      </c>
      <c r="FU18" s="201">
        <f t="shared" si="129"/>
        <v>0</v>
      </c>
      <c r="FV18" s="201">
        <f t="shared" si="129"/>
        <v>0</v>
      </c>
    </row>
    <row r="19" spans="1:178">
      <c r="A19" s="294" t="s">
        <v>809</v>
      </c>
      <c r="D19" s="210"/>
      <c r="F19" s="201">
        <f>'unit costs - int serv 2'!Z39</f>
        <v>90758.993024249721</v>
      </c>
      <c r="G19" s="237" t="s">
        <v>947</v>
      </c>
      <c r="H19" s="201">
        <f>'unit costs - int serv 2'!AC39</f>
        <v>1300000</v>
      </c>
      <c r="I19" s="237" t="s">
        <v>947</v>
      </c>
      <c r="J19" s="201">
        <f>'unit costs - int serv 2'!AF39</f>
        <v>120396</v>
      </c>
      <c r="K19" s="237" t="s">
        <v>947</v>
      </c>
      <c r="L19" s="201">
        <f>J19*'unit costs - int serv 2'!$AH$21</f>
        <v>24079.200000000001</v>
      </c>
      <c r="M19" s="237" t="s">
        <v>947</v>
      </c>
      <c r="O19" s="214">
        <f>NPV(DISCOUNT,BA19:CC19)</f>
        <v>0</v>
      </c>
      <c r="Q19" s="214">
        <f>NPV(DISCOUNT,CG19:DI19)</f>
        <v>0</v>
      </c>
      <c r="R19" s="214">
        <f>NPV(DISCOUNT,DN19:EP19)</f>
        <v>0</v>
      </c>
      <c r="S19" s="214"/>
      <c r="Y19" s="201">
        <f t="shared" si="10"/>
        <v>0</v>
      </c>
      <c r="Z19" s="201">
        <f t="shared" si="3"/>
        <v>0</v>
      </c>
      <c r="AA19" s="201">
        <f t="shared" si="3"/>
        <v>0</v>
      </c>
      <c r="AB19" s="201">
        <f t="shared" si="3"/>
        <v>0</v>
      </c>
      <c r="AC19" s="201">
        <f t="shared" si="3"/>
        <v>0</v>
      </c>
      <c r="AD19" s="201">
        <f t="shared" si="3"/>
        <v>0</v>
      </c>
      <c r="AE19" s="201">
        <f t="shared" si="3"/>
        <v>0</v>
      </c>
      <c r="AF19" s="201">
        <f t="shared" si="3"/>
        <v>0</v>
      </c>
      <c r="AG19" s="201">
        <f t="shared" si="3"/>
        <v>0</v>
      </c>
      <c r="AH19" s="201">
        <f t="shared" si="3"/>
        <v>0</v>
      </c>
      <c r="AI19" s="201">
        <f t="shared" si="3"/>
        <v>0</v>
      </c>
      <c r="AJ19" s="201">
        <f t="shared" si="3"/>
        <v>0</v>
      </c>
      <c r="AK19" s="201">
        <f t="shared" si="3"/>
        <v>0</v>
      </c>
      <c r="AL19" s="201">
        <f t="shared" si="3"/>
        <v>0</v>
      </c>
      <c r="AM19" s="201">
        <f t="shared" si="3"/>
        <v>0</v>
      </c>
      <c r="AN19" s="201">
        <f t="shared" si="3"/>
        <v>0</v>
      </c>
      <c r="AO19" s="201">
        <f t="shared" si="3"/>
        <v>0</v>
      </c>
      <c r="AP19" s="201">
        <f t="shared" si="3"/>
        <v>0</v>
      </c>
      <c r="AQ19" s="201">
        <f t="shared" si="3"/>
        <v>0</v>
      </c>
      <c r="AR19" s="201">
        <f t="shared" si="3"/>
        <v>0</v>
      </c>
      <c r="AS19" s="201">
        <f t="shared" si="3"/>
        <v>0</v>
      </c>
      <c r="AT19" s="201">
        <f t="shared" si="3"/>
        <v>0</v>
      </c>
      <c r="AU19" s="201">
        <f t="shared" si="3"/>
        <v>0</v>
      </c>
      <c r="AV19" s="201">
        <f t="shared" si="3"/>
        <v>0</v>
      </c>
      <c r="AW19" s="201">
        <f t="shared" si="3"/>
        <v>0</v>
      </c>
      <c r="BA19" s="201">
        <f t="shared" si="130"/>
        <v>0</v>
      </c>
      <c r="BB19" s="201">
        <f t="shared" si="70"/>
        <v>0</v>
      </c>
      <c r="BC19" s="201">
        <f t="shared" si="71"/>
        <v>0</v>
      </c>
      <c r="BD19" s="201">
        <f t="shared" si="72"/>
        <v>0</v>
      </c>
      <c r="BE19" s="201">
        <f t="shared" si="73"/>
        <v>0</v>
      </c>
      <c r="BF19" s="201">
        <f t="shared" si="74"/>
        <v>0</v>
      </c>
      <c r="BG19" s="201">
        <f t="shared" si="75"/>
        <v>0</v>
      </c>
      <c r="BH19" s="201">
        <f t="shared" si="76"/>
        <v>0</v>
      </c>
      <c r="BI19" s="201">
        <f t="shared" si="77"/>
        <v>0</v>
      </c>
      <c r="BJ19" s="201">
        <f t="shared" si="78"/>
        <v>0</v>
      </c>
      <c r="BK19" s="201">
        <f t="shared" si="79"/>
        <v>0</v>
      </c>
      <c r="BL19" s="201">
        <f t="shared" si="80"/>
        <v>0</v>
      </c>
      <c r="BM19" s="201">
        <f t="shared" si="81"/>
        <v>0</v>
      </c>
      <c r="BN19" s="201">
        <f t="shared" si="82"/>
        <v>0</v>
      </c>
      <c r="BO19" s="201">
        <f t="shared" si="83"/>
        <v>0</v>
      </c>
      <c r="BP19" s="201">
        <f t="shared" si="84"/>
        <v>0</v>
      </c>
      <c r="BQ19" s="201">
        <f t="shared" si="85"/>
        <v>0</v>
      </c>
      <c r="BR19" s="201">
        <f t="shared" si="86"/>
        <v>0</v>
      </c>
      <c r="BS19" s="201">
        <f t="shared" si="87"/>
        <v>0</v>
      </c>
      <c r="BT19" s="201">
        <f t="shared" si="88"/>
        <v>0</v>
      </c>
      <c r="BU19" s="201">
        <f t="shared" si="89"/>
        <v>0</v>
      </c>
      <c r="BV19" s="201">
        <f t="shared" si="90"/>
        <v>0</v>
      </c>
      <c r="BW19" s="201">
        <f t="shared" si="91"/>
        <v>0</v>
      </c>
      <c r="BX19" s="201">
        <f t="shared" si="92"/>
        <v>0</v>
      </c>
      <c r="BY19" s="201">
        <f t="shared" si="93"/>
        <v>0</v>
      </c>
      <c r="BZ19" s="201">
        <f t="shared" si="94"/>
        <v>0</v>
      </c>
      <c r="CA19" s="201">
        <f t="shared" si="95"/>
        <v>0</v>
      </c>
      <c r="CB19" s="201">
        <f t="shared" si="96"/>
        <v>0</v>
      </c>
      <c r="CC19" s="201">
        <f t="shared" si="97"/>
        <v>0</v>
      </c>
      <c r="CG19" s="201">
        <f t="shared" si="131"/>
        <v>0</v>
      </c>
      <c r="CH19" s="201">
        <f t="shared" si="98"/>
        <v>0</v>
      </c>
      <c r="CI19" s="201">
        <f t="shared" si="99"/>
        <v>0</v>
      </c>
      <c r="CJ19" s="201">
        <f t="shared" si="100"/>
        <v>0</v>
      </c>
      <c r="CK19" s="201">
        <f t="shared" si="101"/>
        <v>0</v>
      </c>
      <c r="CL19" s="201">
        <f t="shared" si="102"/>
        <v>0</v>
      </c>
      <c r="CM19" s="201">
        <f t="shared" si="103"/>
        <v>0</v>
      </c>
      <c r="CN19" s="201">
        <f t="shared" si="104"/>
        <v>0</v>
      </c>
      <c r="CO19" s="201">
        <f t="shared" si="105"/>
        <v>0</v>
      </c>
      <c r="CP19" s="201">
        <f t="shared" si="106"/>
        <v>0</v>
      </c>
      <c r="CQ19" s="201">
        <f t="shared" si="107"/>
        <v>0</v>
      </c>
      <c r="CR19" s="201">
        <f t="shared" si="108"/>
        <v>0</v>
      </c>
      <c r="CS19" s="201">
        <f t="shared" si="109"/>
        <v>0</v>
      </c>
      <c r="CT19" s="201">
        <f t="shared" si="110"/>
        <v>0</v>
      </c>
      <c r="CU19" s="201">
        <f t="shared" si="111"/>
        <v>0</v>
      </c>
      <c r="CV19" s="201">
        <f t="shared" si="112"/>
        <v>0</v>
      </c>
      <c r="CW19" s="201">
        <f t="shared" si="113"/>
        <v>0</v>
      </c>
      <c r="CX19" s="201">
        <f t="shared" si="114"/>
        <v>0</v>
      </c>
      <c r="CY19" s="201">
        <f t="shared" si="115"/>
        <v>0</v>
      </c>
      <c r="CZ19" s="201">
        <f t="shared" si="116"/>
        <v>0</v>
      </c>
      <c r="DA19" s="201">
        <f t="shared" si="117"/>
        <v>0</v>
      </c>
      <c r="DB19" s="201">
        <f t="shared" si="118"/>
        <v>0</v>
      </c>
      <c r="DC19" s="201">
        <f t="shared" si="119"/>
        <v>0</v>
      </c>
      <c r="DD19" s="201">
        <f t="shared" si="120"/>
        <v>0</v>
      </c>
      <c r="DE19" s="201">
        <f t="shared" si="121"/>
        <v>0</v>
      </c>
      <c r="DF19" s="201">
        <f t="shared" si="122"/>
        <v>0</v>
      </c>
      <c r="DG19" s="201">
        <f t="shared" si="123"/>
        <v>0</v>
      </c>
      <c r="DH19" s="201">
        <f t="shared" si="124"/>
        <v>0</v>
      </c>
      <c r="DI19" s="201">
        <f t="shared" si="125"/>
        <v>0</v>
      </c>
      <c r="DN19" s="201">
        <f t="shared" si="132"/>
        <v>0</v>
      </c>
      <c r="DO19" s="201">
        <f t="shared" si="126"/>
        <v>0</v>
      </c>
      <c r="DP19" s="201">
        <f t="shared" si="126"/>
        <v>0</v>
      </c>
      <c r="DQ19" s="201">
        <f t="shared" si="126"/>
        <v>0</v>
      </c>
      <c r="DR19" s="201">
        <f t="shared" si="126"/>
        <v>0</v>
      </c>
      <c r="DS19" s="201">
        <f t="shared" si="126"/>
        <v>0</v>
      </c>
      <c r="DT19" s="201">
        <f t="shared" si="126"/>
        <v>0</v>
      </c>
      <c r="DU19" s="201">
        <f t="shared" si="126"/>
        <v>0</v>
      </c>
      <c r="DV19" s="201">
        <f t="shared" si="126"/>
        <v>0</v>
      </c>
      <c r="DW19" s="201">
        <f t="shared" si="126"/>
        <v>0</v>
      </c>
      <c r="DX19" s="201">
        <f t="shared" si="126"/>
        <v>0</v>
      </c>
      <c r="DY19" s="201">
        <f t="shared" si="126"/>
        <v>0</v>
      </c>
      <c r="DZ19" s="201">
        <f t="shared" si="126"/>
        <v>0</v>
      </c>
      <c r="EA19" s="201">
        <f t="shared" si="126"/>
        <v>0</v>
      </c>
      <c r="EB19" s="201">
        <f t="shared" si="126"/>
        <v>0</v>
      </c>
      <c r="EC19" s="201">
        <f t="shared" si="126"/>
        <v>0</v>
      </c>
      <c r="ED19" s="201">
        <f t="shared" si="126"/>
        <v>0</v>
      </c>
      <c r="EE19" s="201">
        <f t="shared" si="126"/>
        <v>0</v>
      </c>
      <c r="EF19" s="201">
        <f t="shared" si="126"/>
        <v>0</v>
      </c>
      <c r="EG19" s="201">
        <f t="shared" si="126"/>
        <v>0</v>
      </c>
      <c r="EH19" s="201">
        <f t="shared" si="126"/>
        <v>0</v>
      </c>
      <c r="EI19" s="201">
        <f t="shared" si="126"/>
        <v>0</v>
      </c>
      <c r="EJ19" s="201">
        <f t="shared" si="126"/>
        <v>0</v>
      </c>
      <c r="EK19" s="201">
        <f t="shared" si="126"/>
        <v>0</v>
      </c>
      <c r="EL19" s="201">
        <f t="shared" si="126"/>
        <v>0</v>
      </c>
      <c r="EM19" s="201">
        <f t="shared" si="126"/>
        <v>0</v>
      </c>
      <c r="EN19" s="201">
        <f t="shared" si="126"/>
        <v>0</v>
      </c>
      <c r="EO19" s="201">
        <f t="shared" si="126"/>
        <v>0</v>
      </c>
      <c r="EP19" s="201">
        <f t="shared" si="126"/>
        <v>0</v>
      </c>
      <c r="ET19" s="201">
        <f t="shared" si="127"/>
        <v>0</v>
      </c>
      <c r="EU19" s="201">
        <f t="shared" si="127"/>
        <v>0</v>
      </c>
      <c r="EV19" s="201">
        <f t="shared" si="127"/>
        <v>0</v>
      </c>
      <c r="EW19" s="201">
        <f t="shared" si="127"/>
        <v>0</v>
      </c>
      <c r="EX19" s="201">
        <f t="shared" si="127"/>
        <v>0</v>
      </c>
      <c r="EY19" s="201">
        <f t="shared" si="127"/>
        <v>0</v>
      </c>
      <c r="EZ19" s="201">
        <f t="shared" si="127"/>
        <v>0</v>
      </c>
      <c r="FA19" s="201">
        <f t="shared" si="127"/>
        <v>0</v>
      </c>
      <c r="FB19" s="201">
        <f t="shared" si="127"/>
        <v>0</v>
      </c>
      <c r="FC19" s="201">
        <f t="shared" si="127"/>
        <v>0</v>
      </c>
      <c r="FD19" s="201">
        <f t="shared" si="128"/>
        <v>0</v>
      </c>
      <c r="FE19" s="201">
        <f t="shared" si="128"/>
        <v>0</v>
      </c>
      <c r="FF19" s="201">
        <f t="shared" si="128"/>
        <v>0</v>
      </c>
      <c r="FG19" s="201">
        <f t="shared" si="128"/>
        <v>0</v>
      </c>
      <c r="FH19" s="201">
        <f t="shared" si="128"/>
        <v>0</v>
      </c>
      <c r="FI19" s="201">
        <f t="shared" si="128"/>
        <v>0</v>
      </c>
      <c r="FJ19" s="201">
        <f t="shared" si="128"/>
        <v>0</v>
      </c>
      <c r="FK19" s="201">
        <f t="shared" si="128"/>
        <v>0</v>
      </c>
      <c r="FL19" s="201">
        <f t="shared" si="128"/>
        <v>0</v>
      </c>
      <c r="FM19" s="201">
        <f t="shared" si="128"/>
        <v>0</v>
      </c>
      <c r="FN19" s="201">
        <f t="shared" si="129"/>
        <v>0</v>
      </c>
      <c r="FO19" s="201">
        <f t="shared" si="129"/>
        <v>0</v>
      </c>
      <c r="FP19" s="201">
        <f t="shared" si="129"/>
        <v>0</v>
      </c>
      <c r="FQ19" s="201">
        <f t="shared" si="129"/>
        <v>0</v>
      </c>
      <c r="FR19" s="201">
        <f t="shared" si="129"/>
        <v>0</v>
      </c>
      <c r="FS19" s="201">
        <f t="shared" si="129"/>
        <v>0</v>
      </c>
      <c r="FT19" s="201">
        <f t="shared" si="129"/>
        <v>0</v>
      </c>
      <c r="FU19" s="201">
        <f t="shared" si="129"/>
        <v>0</v>
      </c>
      <c r="FV19" s="201">
        <f t="shared" si="129"/>
        <v>0</v>
      </c>
    </row>
    <row r="20" spans="1:178">
      <c r="F20" s="201"/>
      <c r="H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O20" s="201"/>
      <c r="DP20" s="201"/>
      <c r="DQ20" s="201"/>
      <c r="DR20" s="201"/>
      <c r="DS20" s="201"/>
      <c r="DT20" s="201"/>
      <c r="DU20" s="201"/>
      <c r="DV20" s="201"/>
      <c r="DW20" s="201"/>
      <c r="DX20" s="201"/>
      <c r="DY20" s="201"/>
      <c r="DZ20" s="201"/>
      <c r="EA20" s="201"/>
      <c r="EB20" s="201"/>
      <c r="EC20" s="201"/>
      <c r="ED20" s="201"/>
      <c r="EE20" s="201"/>
      <c r="EF20" s="201"/>
      <c r="EG20" s="201"/>
      <c r="EH20" s="201"/>
      <c r="EI20" s="201"/>
      <c r="EJ20" s="201"/>
      <c r="EK20" s="201"/>
      <c r="EL20" s="201"/>
      <c r="EM20" s="201"/>
      <c r="EN20" s="201"/>
      <c r="EO20" s="201"/>
      <c r="EP20" s="201"/>
      <c r="EU20" s="201"/>
      <c r="EV20" s="201"/>
      <c r="EW20" s="201"/>
      <c r="EX20" s="201"/>
      <c r="EY20" s="201"/>
      <c r="EZ20" s="201"/>
      <c r="FA20" s="201"/>
      <c r="FB20" s="201"/>
      <c r="FC20" s="201"/>
      <c r="FD20" s="201"/>
      <c r="FE20" s="201"/>
      <c r="FF20" s="201"/>
      <c r="FG20" s="201"/>
      <c r="FH20" s="201"/>
      <c r="FI20" s="201"/>
      <c r="FJ20" s="201"/>
      <c r="FK20" s="201"/>
      <c r="FL20" s="201"/>
      <c r="FM20" s="201"/>
      <c r="FN20" s="201"/>
      <c r="FO20" s="201"/>
      <c r="FP20" s="201"/>
      <c r="FQ20" s="201"/>
      <c r="FR20" s="201"/>
      <c r="FS20" s="201"/>
      <c r="FT20" s="201"/>
      <c r="FU20" s="201"/>
      <c r="FV20" s="201"/>
    </row>
    <row r="21" spans="1:178" s="71" customFormat="1">
      <c r="A21" s="71" t="s">
        <v>315</v>
      </c>
      <c r="C21" s="516">
        <f>'land use change'!G37</f>
        <v>391869.5</v>
      </c>
      <c r="D21" s="71" t="s">
        <v>298</v>
      </c>
      <c r="F21" s="202"/>
      <c r="H21" s="202"/>
      <c r="O21" s="517">
        <f>SUM(O22:O24)</f>
        <v>11562541.479067542</v>
      </c>
      <c r="Q21" s="517">
        <f>SUM(Q22:Q24)</f>
        <v>561234979.80095577</v>
      </c>
      <c r="R21" s="517">
        <f>SUM(R22:R24)</f>
        <v>591387756.54369164</v>
      </c>
      <c r="S21" s="517"/>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BB21" s="202">
        <f t="shared" ref="BB21:BB35" si="133">V21*$F21</f>
        <v>0</v>
      </c>
      <c r="BC21" s="202">
        <f t="shared" ref="BC21:BC35" si="134">W21*$F21</f>
        <v>0</v>
      </c>
      <c r="BD21" s="202">
        <f t="shared" ref="BD21:BD35" si="135">X21*$F21</f>
        <v>0</v>
      </c>
      <c r="BE21" s="202">
        <f t="shared" ref="BE21:BE35" si="136">Y21*$F21</f>
        <v>0</v>
      </c>
      <c r="BF21" s="202">
        <f t="shared" ref="BF21:BF35" si="137">Z21*$F21</f>
        <v>0</v>
      </c>
      <c r="BG21" s="202">
        <f t="shared" ref="BG21:BG35" si="138">AA21*$F21</f>
        <v>0</v>
      </c>
      <c r="BH21" s="202">
        <f t="shared" ref="BH21:BH35" si="139">AB21*$F21</f>
        <v>0</v>
      </c>
      <c r="BI21" s="202">
        <f t="shared" ref="BI21:BI35" si="140">AC21*$F21</f>
        <v>0</v>
      </c>
      <c r="BJ21" s="202">
        <f t="shared" ref="BJ21:BJ35" si="141">AD21*$F21</f>
        <v>0</v>
      </c>
      <c r="BK21" s="202">
        <f t="shared" ref="BK21:BK35" si="142">AE21*$F21</f>
        <v>0</v>
      </c>
      <c r="BL21" s="202">
        <f t="shared" ref="BL21:BL35" si="143">AF21*$F21</f>
        <v>0</v>
      </c>
      <c r="BM21" s="202">
        <f t="shared" ref="BM21:BM35" si="144">AG21*$F21</f>
        <v>0</v>
      </c>
      <c r="BN21" s="202">
        <f t="shared" ref="BN21:BN35" si="145">AH21*$F21</f>
        <v>0</v>
      </c>
      <c r="BO21" s="202">
        <f t="shared" ref="BO21:BO35" si="146">AI21*$F21</f>
        <v>0</v>
      </c>
      <c r="BP21" s="202">
        <f t="shared" ref="BP21:BP35" si="147">AJ21*$F21</f>
        <v>0</v>
      </c>
      <c r="BQ21" s="202">
        <f t="shared" ref="BQ21:BQ35" si="148">AK21*$F21</f>
        <v>0</v>
      </c>
      <c r="BR21" s="202">
        <f t="shared" ref="BR21:BR35" si="149">AL21*$F21</f>
        <v>0</v>
      </c>
      <c r="BS21" s="202">
        <f t="shared" ref="BS21:BS35" si="150">AM21*$F21</f>
        <v>0</v>
      </c>
      <c r="BT21" s="202">
        <f t="shared" ref="BT21:BT35" si="151">AN21*$F21</f>
        <v>0</v>
      </c>
      <c r="BU21" s="202">
        <f t="shared" ref="BU21:BU35" si="152">AO21*$F21</f>
        <v>0</v>
      </c>
      <c r="BV21" s="202">
        <f t="shared" ref="BV21:BV35" si="153">AP21*$F21</f>
        <v>0</v>
      </c>
      <c r="BW21" s="202">
        <f t="shared" ref="BW21:BW35" si="154">AQ21*$F21</f>
        <v>0</v>
      </c>
      <c r="BX21" s="202">
        <f t="shared" ref="BX21:BX35" si="155">AR21*$F21</f>
        <v>0</v>
      </c>
      <c r="BY21" s="202">
        <f t="shared" ref="BY21:BY35" si="156">AS21*$F21</f>
        <v>0</v>
      </c>
      <c r="BZ21" s="202">
        <f t="shared" ref="BZ21:BZ35" si="157">AT21*$F21</f>
        <v>0</v>
      </c>
      <c r="CA21" s="202">
        <f t="shared" ref="CA21:CA35" si="158">AU21*$F21</f>
        <v>0</v>
      </c>
      <c r="CB21" s="202">
        <f t="shared" ref="CB21:CB35" si="159">AV21*$F21</f>
        <v>0</v>
      </c>
      <c r="CC21" s="202">
        <f t="shared" ref="CC21:CC35" si="160">AW21*$F21</f>
        <v>0</v>
      </c>
      <c r="CH21" s="202">
        <f t="shared" ref="CH21" si="161">BB21*$F21</f>
        <v>0</v>
      </c>
      <c r="CI21" s="202">
        <f t="shared" ref="CI21" si="162">BC21*$F21</f>
        <v>0</v>
      </c>
      <c r="CJ21" s="202">
        <f t="shared" ref="CJ21" si="163">BD21*$F21</f>
        <v>0</v>
      </c>
      <c r="CK21" s="202">
        <f t="shared" ref="CK21" si="164">BE21*$F21</f>
        <v>0</v>
      </c>
      <c r="CL21" s="202">
        <f t="shared" ref="CL21" si="165">BF21*$F21</f>
        <v>0</v>
      </c>
      <c r="CM21" s="202">
        <f t="shared" ref="CM21" si="166">BG21*$F21</f>
        <v>0</v>
      </c>
      <c r="CN21" s="202">
        <f t="shared" ref="CN21" si="167">BH21*$F21</f>
        <v>0</v>
      </c>
      <c r="CO21" s="202">
        <f t="shared" ref="CO21" si="168">BI21*$F21</f>
        <v>0</v>
      </c>
      <c r="CP21" s="202">
        <f t="shared" ref="CP21" si="169">BJ21*$F21</f>
        <v>0</v>
      </c>
      <c r="CQ21" s="202">
        <f t="shared" ref="CQ21" si="170">BK21*$F21</f>
        <v>0</v>
      </c>
      <c r="CR21" s="202">
        <f t="shared" ref="CR21" si="171">BL21*$F21</f>
        <v>0</v>
      </c>
      <c r="CS21" s="202">
        <f t="shared" ref="CS21" si="172">BM21*$F21</f>
        <v>0</v>
      </c>
      <c r="CT21" s="202">
        <f t="shared" ref="CT21" si="173">BN21*$F21</f>
        <v>0</v>
      </c>
      <c r="CU21" s="202">
        <f t="shared" ref="CU21" si="174">BO21*$F21</f>
        <v>0</v>
      </c>
      <c r="CV21" s="202">
        <f t="shared" ref="CV21" si="175">BP21*$F21</f>
        <v>0</v>
      </c>
      <c r="CW21" s="202">
        <f t="shared" ref="CW21" si="176">BQ21*$F21</f>
        <v>0</v>
      </c>
      <c r="CX21" s="202">
        <f t="shared" ref="CX21" si="177">BR21*$F21</f>
        <v>0</v>
      </c>
      <c r="CY21" s="202">
        <f t="shared" ref="CY21" si="178">BS21*$F21</f>
        <v>0</v>
      </c>
      <c r="CZ21" s="202">
        <f t="shared" ref="CZ21" si="179">BT21*$F21</f>
        <v>0</v>
      </c>
      <c r="DA21" s="202">
        <f t="shared" ref="DA21" si="180">BU21*$F21</f>
        <v>0</v>
      </c>
      <c r="DB21" s="202">
        <f t="shared" ref="DB21" si="181">BV21*$F21</f>
        <v>0</v>
      </c>
      <c r="DC21" s="202">
        <f t="shared" ref="DC21" si="182">BW21*$F21</f>
        <v>0</v>
      </c>
      <c r="DD21" s="202">
        <f t="shared" ref="DD21" si="183">BX21*$F21</f>
        <v>0</v>
      </c>
      <c r="DE21" s="202">
        <f t="shared" ref="DE21" si="184">BY21*$F21</f>
        <v>0</v>
      </c>
      <c r="DF21" s="202">
        <f t="shared" ref="DF21" si="185">BZ21*$F21</f>
        <v>0</v>
      </c>
      <c r="DG21" s="202">
        <f t="shared" ref="DG21" si="186">CA21*$F21</f>
        <v>0</v>
      </c>
      <c r="DH21" s="202">
        <f t="shared" ref="DH21" si="187">CB21*$F21</f>
        <v>0</v>
      </c>
      <c r="DI21" s="202">
        <f t="shared" ref="DI21" si="188">CC21*$F21</f>
        <v>0</v>
      </c>
      <c r="DO21" s="202">
        <f t="shared" ref="DO21:EP21" si="189">CI21*$F21</f>
        <v>0</v>
      </c>
      <c r="DP21" s="202">
        <f t="shared" si="189"/>
        <v>0</v>
      </c>
      <c r="DQ21" s="202">
        <f t="shared" si="189"/>
        <v>0</v>
      </c>
      <c r="DR21" s="202">
        <f t="shared" si="189"/>
        <v>0</v>
      </c>
      <c r="DS21" s="202">
        <f t="shared" si="189"/>
        <v>0</v>
      </c>
      <c r="DT21" s="202">
        <f t="shared" si="189"/>
        <v>0</v>
      </c>
      <c r="DU21" s="202">
        <f t="shared" si="189"/>
        <v>0</v>
      </c>
      <c r="DV21" s="202">
        <f t="shared" si="189"/>
        <v>0</v>
      </c>
      <c r="DW21" s="202">
        <f t="shared" si="189"/>
        <v>0</v>
      </c>
      <c r="DX21" s="202">
        <f t="shared" si="189"/>
        <v>0</v>
      </c>
      <c r="DY21" s="202">
        <f t="shared" si="189"/>
        <v>0</v>
      </c>
      <c r="DZ21" s="202">
        <f t="shared" si="189"/>
        <v>0</v>
      </c>
      <c r="EA21" s="202">
        <f t="shared" si="189"/>
        <v>0</v>
      </c>
      <c r="EB21" s="202">
        <f t="shared" si="189"/>
        <v>0</v>
      </c>
      <c r="EC21" s="202">
        <f t="shared" si="189"/>
        <v>0</v>
      </c>
      <c r="ED21" s="202">
        <f t="shared" si="189"/>
        <v>0</v>
      </c>
      <c r="EE21" s="202">
        <f t="shared" si="189"/>
        <v>0</v>
      </c>
      <c r="EF21" s="202">
        <f t="shared" si="189"/>
        <v>0</v>
      </c>
      <c r="EG21" s="202">
        <f t="shared" si="189"/>
        <v>0</v>
      </c>
      <c r="EH21" s="202">
        <f t="shared" si="189"/>
        <v>0</v>
      </c>
      <c r="EI21" s="202">
        <f t="shared" si="189"/>
        <v>0</v>
      </c>
      <c r="EJ21" s="202">
        <f t="shared" si="189"/>
        <v>0</v>
      </c>
      <c r="EK21" s="202">
        <f t="shared" si="189"/>
        <v>0</v>
      </c>
      <c r="EL21" s="202">
        <f t="shared" si="189"/>
        <v>0</v>
      </c>
      <c r="EM21" s="202">
        <f t="shared" si="189"/>
        <v>0</v>
      </c>
      <c r="EN21" s="202">
        <f t="shared" si="189"/>
        <v>0</v>
      </c>
      <c r="EO21" s="202">
        <f t="shared" si="189"/>
        <v>0</v>
      </c>
      <c r="EP21" s="202">
        <f t="shared" si="189"/>
        <v>0</v>
      </c>
      <c r="EU21" s="202">
        <f t="shared" ref="EU21" si="190">DO21*$F21</f>
        <v>0</v>
      </c>
      <c r="EV21" s="202">
        <f t="shared" ref="EV21" si="191">DP21*$F21</f>
        <v>0</v>
      </c>
      <c r="EW21" s="202">
        <f t="shared" ref="EW21" si="192">DQ21*$F21</f>
        <v>0</v>
      </c>
      <c r="EX21" s="202">
        <f t="shared" ref="EX21" si="193">DR21*$F21</f>
        <v>0</v>
      </c>
      <c r="EY21" s="202">
        <f t="shared" ref="EY21" si="194">DS21*$F21</f>
        <v>0</v>
      </c>
      <c r="EZ21" s="202">
        <f t="shared" ref="EZ21" si="195">DT21*$F21</f>
        <v>0</v>
      </c>
      <c r="FA21" s="202">
        <f t="shared" ref="FA21" si="196">DU21*$F21</f>
        <v>0</v>
      </c>
      <c r="FB21" s="202">
        <f t="shared" ref="FB21" si="197">DV21*$F21</f>
        <v>0</v>
      </c>
      <c r="FC21" s="202">
        <f t="shared" ref="FC21" si="198">DW21*$F21</f>
        <v>0</v>
      </c>
      <c r="FD21" s="202">
        <f t="shared" ref="FD21" si="199">DX21*$F21</f>
        <v>0</v>
      </c>
      <c r="FE21" s="202">
        <f t="shared" ref="FE21" si="200">DY21*$F21</f>
        <v>0</v>
      </c>
      <c r="FF21" s="202">
        <f t="shared" ref="FF21" si="201">DZ21*$F21</f>
        <v>0</v>
      </c>
      <c r="FG21" s="202">
        <f t="shared" ref="FG21" si="202">EA21*$F21</f>
        <v>0</v>
      </c>
      <c r="FH21" s="202">
        <f t="shared" ref="FH21" si="203">EB21*$F21</f>
        <v>0</v>
      </c>
      <c r="FI21" s="202">
        <f t="shared" ref="FI21" si="204">EC21*$F21</f>
        <v>0</v>
      </c>
      <c r="FJ21" s="202">
        <f t="shared" ref="FJ21" si="205">ED21*$F21</f>
        <v>0</v>
      </c>
      <c r="FK21" s="202">
        <f t="shared" ref="FK21" si="206">EE21*$F21</f>
        <v>0</v>
      </c>
      <c r="FL21" s="202">
        <f t="shared" ref="FL21" si="207">EF21*$F21</f>
        <v>0</v>
      </c>
      <c r="FM21" s="202">
        <f t="shared" ref="FM21" si="208">EG21*$F21</f>
        <v>0</v>
      </c>
      <c r="FN21" s="202">
        <f t="shared" ref="FN21" si="209">EH21*$F21</f>
        <v>0</v>
      </c>
      <c r="FO21" s="202">
        <f t="shared" ref="FO21" si="210">EI21*$F21</f>
        <v>0</v>
      </c>
      <c r="FP21" s="202">
        <f t="shared" ref="FP21" si="211">EJ21*$F21</f>
        <v>0</v>
      </c>
      <c r="FQ21" s="202">
        <f t="shared" ref="FQ21" si="212">EK21*$F21</f>
        <v>0</v>
      </c>
      <c r="FR21" s="202">
        <f t="shared" ref="FR21" si="213">EL21*$F21</f>
        <v>0</v>
      </c>
      <c r="FS21" s="202">
        <f t="shared" ref="FS21" si="214">EM21*$F21</f>
        <v>0</v>
      </c>
      <c r="FT21" s="202">
        <f t="shared" ref="FT21" si="215">EN21*$F21</f>
        <v>0</v>
      </c>
      <c r="FU21" s="202">
        <f t="shared" ref="FU21" si="216">EO21*$F21</f>
        <v>0</v>
      </c>
      <c r="FV21" s="202">
        <f t="shared" ref="FV21" si="217">EP21*$F21</f>
        <v>0</v>
      </c>
    </row>
    <row r="22" spans="1:178">
      <c r="A22" s="294" t="s">
        <v>808</v>
      </c>
      <c r="C22" s="201">
        <f>C21*D22</f>
        <v>78373.900000000009</v>
      </c>
      <c r="D22" s="514">
        <v>0.2</v>
      </c>
      <c r="E22" s="237"/>
      <c r="F22" s="201">
        <f>'unit costs - int serv 2'!Z42</f>
        <v>220.68226136931938</v>
      </c>
      <c r="G22" s="237" t="s">
        <v>295</v>
      </c>
      <c r="H22" s="201">
        <f>'unit costs - int serv 2'!AC42</f>
        <v>5000</v>
      </c>
      <c r="I22" s="237" t="s">
        <v>295</v>
      </c>
      <c r="J22" s="201">
        <f>'unit costs - int serv 2'!AF42</f>
        <v>660</v>
      </c>
      <c r="K22" s="237" t="s">
        <v>295</v>
      </c>
      <c r="L22" s="201">
        <f>J22*'unit costs - int serv 2'!$AH$21</f>
        <v>132</v>
      </c>
      <c r="M22" s="237" t="s">
        <v>295</v>
      </c>
      <c r="N22" s="237"/>
      <c r="O22" s="214">
        <f>NPV(DISCOUNT,BA22:CC22)</f>
        <v>4954184.1800815687</v>
      </c>
      <c r="P22" s="237"/>
      <c r="Q22" s="214">
        <f>NPV(DISCOUNT,CG22:DI22)</f>
        <v>112246995.96019115</v>
      </c>
      <c r="R22" s="214">
        <f>NPV(DISCOUNT,DN22:EP22)</f>
        <v>130627817.710454</v>
      </c>
      <c r="S22" s="214"/>
      <c r="T22" s="237"/>
      <c r="X22" s="237"/>
      <c r="Y22" s="201">
        <f t="shared" si="10"/>
        <v>0</v>
      </c>
      <c r="Z22" s="201">
        <f t="shared" si="3"/>
        <v>0</v>
      </c>
      <c r="AA22" s="201">
        <f t="shared" si="3"/>
        <v>0</v>
      </c>
      <c r="AB22" s="201">
        <f t="shared" si="3"/>
        <v>3918.6950000000006</v>
      </c>
      <c r="AC22" s="201">
        <f t="shared" si="3"/>
        <v>3918.6950000000006</v>
      </c>
      <c r="AD22" s="201">
        <f t="shared" si="3"/>
        <v>3918.6950000000006</v>
      </c>
      <c r="AE22" s="201">
        <f t="shared" si="3"/>
        <v>3918.6950000000006</v>
      </c>
      <c r="AF22" s="201">
        <f t="shared" si="3"/>
        <v>3918.6950000000006</v>
      </c>
      <c r="AG22" s="201">
        <f t="shared" si="3"/>
        <v>3918.6950000000006</v>
      </c>
      <c r="AH22" s="201">
        <f t="shared" si="3"/>
        <v>3918.6950000000006</v>
      </c>
      <c r="AI22" s="201">
        <f t="shared" si="3"/>
        <v>3918.6950000000006</v>
      </c>
      <c r="AJ22" s="201">
        <f t="shared" si="3"/>
        <v>3918.6950000000006</v>
      </c>
      <c r="AK22" s="201">
        <f t="shared" si="3"/>
        <v>3918.6950000000006</v>
      </c>
      <c r="AL22" s="201">
        <f t="shared" si="3"/>
        <v>3918.6950000000006</v>
      </c>
      <c r="AM22" s="201">
        <f t="shared" si="3"/>
        <v>3918.6950000000006</v>
      </c>
      <c r="AN22" s="201">
        <f t="shared" si="3"/>
        <v>3918.6950000000006</v>
      </c>
      <c r="AO22" s="201">
        <f t="shared" si="3"/>
        <v>3918.6950000000006</v>
      </c>
      <c r="AP22" s="201">
        <f t="shared" si="3"/>
        <v>3918.6950000000006</v>
      </c>
      <c r="AQ22" s="201">
        <f t="shared" si="3"/>
        <v>3918.6950000000006</v>
      </c>
      <c r="AR22" s="201">
        <f t="shared" si="3"/>
        <v>3918.6950000000006</v>
      </c>
      <c r="AS22" s="201">
        <f t="shared" si="3"/>
        <v>3918.6950000000006</v>
      </c>
      <c r="AT22" s="201">
        <f t="shared" si="3"/>
        <v>3918.6950000000006</v>
      </c>
      <c r="AU22" s="201">
        <f t="shared" si="3"/>
        <v>3918.6950000000006</v>
      </c>
      <c r="AV22" s="201">
        <f t="shared" si="3"/>
        <v>0</v>
      </c>
      <c r="AW22" s="201">
        <f t="shared" si="3"/>
        <v>0</v>
      </c>
      <c r="BA22" s="201">
        <f>U22*$F22</f>
        <v>0</v>
      </c>
      <c r="BB22" s="201">
        <f t="shared" si="133"/>
        <v>0</v>
      </c>
      <c r="BC22" s="201">
        <f t="shared" si="134"/>
        <v>0</v>
      </c>
      <c r="BD22" s="201">
        <f t="shared" si="135"/>
        <v>0</v>
      </c>
      <c r="BE22" s="201">
        <f t="shared" si="136"/>
        <v>0</v>
      </c>
      <c r="BF22" s="201">
        <f t="shared" si="137"/>
        <v>0</v>
      </c>
      <c r="BG22" s="201">
        <f t="shared" si="138"/>
        <v>0</v>
      </c>
      <c r="BH22" s="201">
        <f t="shared" si="139"/>
        <v>864786.47421664512</v>
      </c>
      <c r="BI22" s="201">
        <f t="shared" si="140"/>
        <v>864786.47421664512</v>
      </c>
      <c r="BJ22" s="201">
        <f t="shared" si="141"/>
        <v>864786.47421664512</v>
      </c>
      <c r="BK22" s="201">
        <f t="shared" si="142"/>
        <v>864786.47421664512</v>
      </c>
      <c r="BL22" s="201">
        <f t="shared" si="143"/>
        <v>864786.47421664512</v>
      </c>
      <c r="BM22" s="201">
        <f t="shared" si="144"/>
        <v>864786.47421664512</v>
      </c>
      <c r="BN22" s="201">
        <f t="shared" si="145"/>
        <v>864786.47421664512</v>
      </c>
      <c r="BO22" s="201">
        <f t="shared" si="146"/>
        <v>864786.47421664512</v>
      </c>
      <c r="BP22" s="201">
        <f t="shared" si="147"/>
        <v>864786.47421664512</v>
      </c>
      <c r="BQ22" s="201">
        <f t="shared" si="148"/>
        <v>864786.47421664512</v>
      </c>
      <c r="BR22" s="201">
        <f t="shared" si="149"/>
        <v>864786.47421664512</v>
      </c>
      <c r="BS22" s="201">
        <f t="shared" si="150"/>
        <v>864786.47421664512</v>
      </c>
      <c r="BT22" s="201">
        <f t="shared" si="151"/>
        <v>864786.47421664512</v>
      </c>
      <c r="BU22" s="201">
        <f t="shared" si="152"/>
        <v>864786.47421664512</v>
      </c>
      <c r="BV22" s="201">
        <f t="shared" si="153"/>
        <v>864786.47421664512</v>
      </c>
      <c r="BW22" s="201">
        <f t="shared" si="154"/>
        <v>864786.47421664512</v>
      </c>
      <c r="BX22" s="201">
        <f t="shared" si="155"/>
        <v>864786.47421664512</v>
      </c>
      <c r="BY22" s="201">
        <f t="shared" si="156"/>
        <v>864786.47421664512</v>
      </c>
      <c r="BZ22" s="201">
        <f t="shared" si="157"/>
        <v>864786.47421664512</v>
      </c>
      <c r="CA22" s="201">
        <f t="shared" si="158"/>
        <v>864786.47421664512</v>
      </c>
      <c r="CB22" s="201">
        <f t="shared" si="159"/>
        <v>0</v>
      </c>
      <c r="CC22" s="201">
        <f t="shared" si="160"/>
        <v>0</v>
      </c>
      <c r="CG22" s="201">
        <f>U22*$H22</f>
        <v>0</v>
      </c>
      <c r="CH22" s="201">
        <f t="shared" ref="CH22:CH24" si="218">V22*$H22</f>
        <v>0</v>
      </c>
      <c r="CI22" s="201">
        <f t="shared" ref="CI22:CI24" si="219">W22*$H22</f>
        <v>0</v>
      </c>
      <c r="CJ22" s="201">
        <f t="shared" ref="CJ22:CJ24" si="220">X22*$H22</f>
        <v>0</v>
      </c>
      <c r="CK22" s="201">
        <f t="shared" ref="CK22:CK24" si="221">Y22*$H22</f>
        <v>0</v>
      </c>
      <c r="CL22" s="201">
        <f t="shared" ref="CL22:CL24" si="222">Z22*$H22</f>
        <v>0</v>
      </c>
      <c r="CM22" s="201">
        <f t="shared" ref="CM22:CM24" si="223">AA22*$H22</f>
        <v>0</v>
      </c>
      <c r="CN22" s="201">
        <f t="shared" ref="CN22:CN24" si="224">AB22*$H22</f>
        <v>19593475.000000004</v>
      </c>
      <c r="CO22" s="201">
        <f t="shared" ref="CO22:CO24" si="225">AC22*$H22</f>
        <v>19593475.000000004</v>
      </c>
      <c r="CP22" s="201">
        <f t="shared" ref="CP22:CP24" si="226">AD22*$H22</f>
        <v>19593475.000000004</v>
      </c>
      <c r="CQ22" s="201">
        <f t="shared" ref="CQ22:CQ24" si="227">AE22*$H22</f>
        <v>19593475.000000004</v>
      </c>
      <c r="CR22" s="201">
        <f t="shared" ref="CR22:CR24" si="228">AF22*$H22</f>
        <v>19593475.000000004</v>
      </c>
      <c r="CS22" s="201">
        <f t="shared" ref="CS22:CS24" si="229">AG22*$H22</f>
        <v>19593475.000000004</v>
      </c>
      <c r="CT22" s="201">
        <f t="shared" ref="CT22:CT24" si="230">AH22*$H22</f>
        <v>19593475.000000004</v>
      </c>
      <c r="CU22" s="201">
        <f t="shared" ref="CU22:CU24" si="231">AI22*$H22</f>
        <v>19593475.000000004</v>
      </c>
      <c r="CV22" s="201">
        <f t="shared" ref="CV22:CV24" si="232">AJ22*$H22</f>
        <v>19593475.000000004</v>
      </c>
      <c r="CW22" s="201">
        <f t="shared" ref="CW22:CW24" si="233">AK22*$H22</f>
        <v>19593475.000000004</v>
      </c>
      <c r="CX22" s="201">
        <f t="shared" ref="CX22:CX24" si="234">AL22*$H22</f>
        <v>19593475.000000004</v>
      </c>
      <c r="CY22" s="201">
        <f t="shared" ref="CY22:CY24" si="235">AM22*$H22</f>
        <v>19593475.000000004</v>
      </c>
      <c r="CZ22" s="201">
        <f t="shared" ref="CZ22:CZ24" si="236">AN22*$H22</f>
        <v>19593475.000000004</v>
      </c>
      <c r="DA22" s="201">
        <f t="shared" ref="DA22:DA24" si="237">AO22*$H22</f>
        <v>19593475.000000004</v>
      </c>
      <c r="DB22" s="201">
        <f t="shared" ref="DB22:DB24" si="238">AP22*$H22</f>
        <v>19593475.000000004</v>
      </c>
      <c r="DC22" s="201">
        <f t="shared" ref="DC22:DC24" si="239">AQ22*$H22</f>
        <v>19593475.000000004</v>
      </c>
      <c r="DD22" s="201">
        <f t="shared" ref="DD22:DD24" si="240">AR22*$H22</f>
        <v>19593475.000000004</v>
      </c>
      <c r="DE22" s="201">
        <f t="shared" ref="DE22:DE24" si="241">AS22*$H22</f>
        <v>19593475.000000004</v>
      </c>
      <c r="DF22" s="201">
        <f t="shared" ref="DF22:DF24" si="242">AT22*$H22</f>
        <v>19593475.000000004</v>
      </c>
      <c r="DG22" s="201">
        <f t="shared" ref="DG22:DG24" si="243">AU22*$H22</f>
        <v>19593475.000000004</v>
      </c>
      <c r="DH22" s="201">
        <f t="shared" ref="DH22:DH24" si="244">AV22*$H22</f>
        <v>0</v>
      </c>
      <c r="DI22" s="201">
        <f t="shared" ref="DI22:DI24" si="245">AW22*$H22</f>
        <v>0</v>
      </c>
      <c r="DN22" s="201">
        <f>$C22*$J22*DN$3</f>
        <v>0</v>
      </c>
      <c r="DO22" s="201">
        <f t="shared" ref="DO22:EP24" si="246">$C22*$J22*DO$3</f>
        <v>0</v>
      </c>
      <c r="DP22" s="201">
        <f t="shared" si="246"/>
        <v>0</v>
      </c>
      <c r="DQ22" s="201">
        <f t="shared" si="246"/>
        <v>0</v>
      </c>
      <c r="DR22" s="201">
        <f t="shared" si="246"/>
        <v>0</v>
      </c>
      <c r="DS22" s="201">
        <f t="shared" si="246"/>
        <v>0</v>
      </c>
      <c r="DT22" s="201">
        <f t="shared" si="246"/>
        <v>0</v>
      </c>
      <c r="DU22" s="201">
        <f t="shared" si="246"/>
        <v>2586338.7000000007</v>
      </c>
      <c r="DV22" s="201">
        <f t="shared" si="246"/>
        <v>5172677.4000000013</v>
      </c>
      <c r="DW22" s="201">
        <f t="shared" si="246"/>
        <v>7759016.1000000024</v>
      </c>
      <c r="DX22" s="201">
        <f t="shared" si="246"/>
        <v>10345354.800000003</v>
      </c>
      <c r="DY22" s="201">
        <f t="shared" si="246"/>
        <v>12931693.500000002</v>
      </c>
      <c r="DZ22" s="201">
        <f t="shared" si="246"/>
        <v>15518032.200000001</v>
      </c>
      <c r="EA22" s="201">
        <f t="shared" si="246"/>
        <v>18104370.900000002</v>
      </c>
      <c r="EB22" s="201">
        <f t="shared" si="246"/>
        <v>20690709.600000001</v>
      </c>
      <c r="EC22" s="201">
        <f t="shared" si="246"/>
        <v>23277048.300000001</v>
      </c>
      <c r="ED22" s="201">
        <f t="shared" si="246"/>
        <v>25863387</v>
      </c>
      <c r="EE22" s="201">
        <f t="shared" si="246"/>
        <v>28449725.699999999</v>
      </c>
      <c r="EF22" s="201">
        <f t="shared" si="246"/>
        <v>31036064.400000002</v>
      </c>
      <c r="EG22" s="201">
        <f t="shared" si="246"/>
        <v>33622403.100000009</v>
      </c>
      <c r="EH22" s="201">
        <f t="shared" si="246"/>
        <v>36208741.800000012</v>
      </c>
      <c r="EI22" s="201">
        <f t="shared" si="246"/>
        <v>38795080.500000015</v>
      </c>
      <c r="EJ22" s="201">
        <f t="shared" si="246"/>
        <v>41381419.20000001</v>
      </c>
      <c r="EK22" s="201">
        <f t="shared" si="246"/>
        <v>43967757.900000013</v>
      </c>
      <c r="EL22" s="201">
        <f t="shared" si="246"/>
        <v>46554096.600000016</v>
      </c>
      <c r="EM22" s="201">
        <f t="shared" si="246"/>
        <v>49140435.300000019</v>
      </c>
      <c r="EN22" s="201">
        <f t="shared" si="246"/>
        <v>51726774.000000022</v>
      </c>
      <c r="EO22" s="201">
        <f t="shared" si="246"/>
        <v>51726774.000000022</v>
      </c>
      <c r="EP22" s="201">
        <f t="shared" si="246"/>
        <v>51726774.000000022</v>
      </c>
      <c r="ET22" s="201">
        <f t="shared" ref="ET22:FC24" si="247">$C22*$L22*ET$3</f>
        <v>0</v>
      </c>
      <c r="EU22" s="201">
        <f t="shared" si="247"/>
        <v>0</v>
      </c>
      <c r="EV22" s="201">
        <f t="shared" si="247"/>
        <v>0</v>
      </c>
      <c r="EW22" s="201">
        <f t="shared" si="247"/>
        <v>0</v>
      </c>
      <c r="EX22" s="201">
        <f t="shared" si="247"/>
        <v>0</v>
      </c>
      <c r="EY22" s="201">
        <f t="shared" si="247"/>
        <v>0</v>
      </c>
      <c r="EZ22" s="201">
        <f t="shared" si="247"/>
        <v>0</v>
      </c>
      <c r="FA22" s="201">
        <f t="shared" si="247"/>
        <v>517267.74000000005</v>
      </c>
      <c r="FB22" s="201">
        <f t="shared" si="247"/>
        <v>1034535.4800000001</v>
      </c>
      <c r="FC22" s="201">
        <f t="shared" si="247"/>
        <v>1551803.2200000004</v>
      </c>
      <c r="FD22" s="201">
        <f t="shared" ref="FD22:FM24" si="248">$C22*$L22*FD$3</f>
        <v>2069070.9600000002</v>
      </c>
      <c r="FE22" s="201">
        <f t="shared" si="248"/>
        <v>2586338.7000000002</v>
      </c>
      <c r="FF22" s="201">
        <f t="shared" si="248"/>
        <v>3103606.44</v>
      </c>
      <c r="FG22" s="201">
        <f t="shared" si="248"/>
        <v>3620874.18</v>
      </c>
      <c r="FH22" s="201">
        <f t="shared" si="248"/>
        <v>4138141.92</v>
      </c>
      <c r="FI22" s="201">
        <f t="shared" si="248"/>
        <v>4655409.66</v>
      </c>
      <c r="FJ22" s="201">
        <f t="shared" si="248"/>
        <v>5172677.3999999994</v>
      </c>
      <c r="FK22" s="201">
        <f t="shared" si="248"/>
        <v>5689945.1399999997</v>
      </c>
      <c r="FL22" s="201">
        <f t="shared" si="248"/>
        <v>6207212.8799999999</v>
      </c>
      <c r="FM22" s="201">
        <f t="shared" si="248"/>
        <v>6724480.620000001</v>
      </c>
      <c r="FN22" s="201">
        <f t="shared" ref="FN22:FV24" si="249">$C22*$L22*FN$3</f>
        <v>7241748.3600000013</v>
      </c>
      <c r="FO22" s="201">
        <f t="shared" si="249"/>
        <v>7759016.1000000015</v>
      </c>
      <c r="FP22" s="201">
        <f t="shared" si="249"/>
        <v>8276283.8400000026</v>
      </c>
      <c r="FQ22" s="201">
        <f t="shared" si="249"/>
        <v>8793551.5800000019</v>
      </c>
      <c r="FR22" s="201">
        <f t="shared" si="249"/>
        <v>9310819.320000004</v>
      </c>
      <c r="FS22" s="201">
        <f t="shared" si="249"/>
        <v>9828087.0600000042</v>
      </c>
      <c r="FT22" s="201">
        <f t="shared" si="249"/>
        <v>10345354.800000003</v>
      </c>
      <c r="FU22" s="201">
        <f t="shared" si="249"/>
        <v>10345354.800000003</v>
      </c>
      <c r="FV22" s="201">
        <f t="shared" si="249"/>
        <v>10345354.800000003</v>
      </c>
    </row>
    <row r="23" spans="1:178">
      <c r="A23" s="294" t="s">
        <v>807</v>
      </c>
      <c r="C23" s="201">
        <f>C21*D23</f>
        <v>156747.80000000002</v>
      </c>
      <c r="D23" s="253">
        <v>0.4</v>
      </c>
      <c r="E23" s="237"/>
      <c r="F23" s="201">
        <f>'unit costs - int serv 2'!Z43</f>
        <v>84.25816029141815</v>
      </c>
      <c r="G23" s="237" t="s">
        <v>295</v>
      </c>
      <c r="H23" s="201">
        <f>'unit costs - int serv 2'!AC43</f>
        <v>5000</v>
      </c>
      <c r="I23" s="237" t="s">
        <v>295</v>
      </c>
      <c r="J23" s="201">
        <f>'unit costs - int serv 2'!AF43</f>
        <v>600</v>
      </c>
      <c r="K23" s="237" t="s">
        <v>295</v>
      </c>
      <c r="L23" s="201">
        <f>J23*'unit costs - int serv 2'!$AH$21</f>
        <v>120</v>
      </c>
      <c r="M23" s="237" t="s">
        <v>295</v>
      </c>
      <c r="N23" s="237"/>
      <c r="O23" s="214">
        <f>NPV(DISCOUNT,BA23:CC23)</f>
        <v>3783090.1511375802</v>
      </c>
      <c r="P23" s="237"/>
      <c r="Q23" s="214">
        <f>NPV(DISCOUNT,CG23:DI23)</f>
        <v>224493991.92038229</v>
      </c>
      <c r="R23" s="214">
        <f>NPV(DISCOUNT,DN23:EP23)</f>
        <v>237505123.10991633</v>
      </c>
      <c r="S23" s="214"/>
      <c r="T23" s="237"/>
      <c r="X23" s="237"/>
      <c r="Y23" s="201">
        <f t="shared" si="10"/>
        <v>0</v>
      </c>
      <c r="Z23" s="201">
        <f t="shared" si="3"/>
        <v>0</v>
      </c>
      <c r="AA23" s="201">
        <f t="shared" si="3"/>
        <v>0</v>
      </c>
      <c r="AB23" s="201">
        <f t="shared" si="3"/>
        <v>7837.3900000000012</v>
      </c>
      <c r="AC23" s="201">
        <f t="shared" si="3"/>
        <v>7837.3900000000012</v>
      </c>
      <c r="AD23" s="201">
        <f t="shared" si="3"/>
        <v>7837.3900000000012</v>
      </c>
      <c r="AE23" s="201">
        <f t="shared" si="3"/>
        <v>7837.3900000000012</v>
      </c>
      <c r="AF23" s="201">
        <f t="shared" ref="Z23:AW33" si="250">$C23*AF$3</f>
        <v>7837.3900000000012</v>
      </c>
      <c r="AG23" s="201">
        <f t="shared" si="250"/>
        <v>7837.3900000000012</v>
      </c>
      <c r="AH23" s="201">
        <f t="shared" si="250"/>
        <v>7837.3900000000012</v>
      </c>
      <c r="AI23" s="201">
        <f t="shared" si="250"/>
        <v>7837.3900000000012</v>
      </c>
      <c r="AJ23" s="201">
        <f t="shared" si="250"/>
        <v>7837.3900000000012</v>
      </c>
      <c r="AK23" s="201">
        <f t="shared" si="250"/>
        <v>7837.3900000000012</v>
      </c>
      <c r="AL23" s="201">
        <f t="shared" si="250"/>
        <v>7837.3900000000012</v>
      </c>
      <c r="AM23" s="201">
        <f t="shared" si="250"/>
        <v>7837.3900000000012</v>
      </c>
      <c r="AN23" s="201">
        <f t="shared" si="250"/>
        <v>7837.3900000000012</v>
      </c>
      <c r="AO23" s="201">
        <f t="shared" si="250"/>
        <v>7837.3900000000012</v>
      </c>
      <c r="AP23" s="201">
        <f t="shared" si="250"/>
        <v>7837.3900000000012</v>
      </c>
      <c r="AQ23" s="201">
        <f t="shared" si="250"/>
        <v>7837.3900000000012</v>
      </c>
      <c r="AR23" s="201">
        <f t="shared" si="250"/>
        <v>7837.3900000000012</v>
      </c>
      <c r="AS23" s="201">
        <f t="shared" si="250"/>
        <v>7837.3900000000012</v>
      </c>
      <c r="AT23" s="201">
        <f t="shared" si="250"/>
        <v>7837.3900000000012</v>
      </c>
      <c r="AU23" s="201">
        <f t="shared" si="250"/>
        <v>7837.3900000000012</v>
      </c>
      <c r="AV23" s="201">
        <f t="shared" si="250"/>
        <v>0</v>
      </c>
      <c r="AW23" s="201">
        <f t="shared" si="250"/>
        <v>0</v>
      </c>
      <c r="BA23" s="201">
        <f t="shared" ref="BA23:BA24" si="251">U23*$F23</f>
        <v>0</v>
      </c>
      <c r="BB23" s="201">
        <f t="shared" si="133"/>
        <v>0</v>
      </c>
      <c r="BC23" s="201">
        <f t="shared" si="134"/>
        <v>0</v>
      </c>
      <c r="BD23" s="201">
        <f t="shared" si="135"/>
        <v>0</v>
      </c>
      <c r="BE23" s="201">
        <f t="shared" si="136"/>
        <v>0</v>
      </c>
      <c r="BF23" s="201">
        <f t="shared" si="137"/>
        <v>0</v>
      </c>
      <c r="BG23" s="201">
        <f t="shared" si="138"/>
        <v>0</v>
      </c>
      <c r="BH23" s="201">
        <f t="shared" si="139"/>
        <v>660364.06288635777</v>
      </c>
      <c r="BI23" s="201">
        <f t="shared" si="140"/>
        <v>660364.06288635777</v>
      </c>
      <c r="BJ23" s="201">
        <f t="shared" si="141"/>
        <v>660364.06288635777</v>
      </c>
      <c r="BK23" s="201">
        <f t="shared" si="142"/>
        <v>660364.06288635777</v>
      </c>
      <c r="BL23" s="201">
        <f t="shared" si="143"/>
        <v>660364.06288635777</v>
      </c>
      <c r="BM23" s="201">
        <f t="shared" si="144"/>
        <v>660364.06288635777</v>
      </c>
      <c r="BN23" s="201">
        <f t="shared" si="145"/>
        <v>660364.06288635777</v>
      </c>
      <c r="BO23" s="201">
        <f t="shared" si="146"/>
        <v>660364.06288635777</v>
      </c>
      <c r="BP23" s="201">
        <f t="shared" si="147"/>
        <v>660364.06288635777</v>
      </c>
      <c r="BQ23" s="201">
        <f t="shared" si="148"/>
        <v>660364.06288635777</v>
      </c>
      <c r="BR23" s="201">
        <f t="shared" si="149"/>
        <v>660364.06288635777</v>
      </c>
      <c r="BS23" s="201">
        <f t="shared" si="150"/>
        <v>660364.06288635777</v>
      </c>
      <c r="BT23" s="201">
        <f t="shared" si="151"/>
        <v>660364.06288635777</v>
      </c>
      <c r="BU23" s="201">
        <f t="shared" si="152"/>
        <v>660364.06288635777</v>
      </c>
      <c r="BV23" s="201">
        <f t="shared" si="153"/>
        <v>660364.06288635777</v>
      </c>
      <c r="BW23" s="201">
        <f t="shared" si="154"/>
        <v>660364.06288635777</v>
      </c>
      <c r="BX23" s="201">
        <f t="shared" si="155"/>
        <v>660364.06288635777</v>
      </c>
      <c r="BY23" s="201">
        <f t="shared" si="156"/>
        <v>660364.06288635777</v>
      </c>
      <c r="BZ23" s="201">
        <f t="shared" si="157"/>
        <v>660364.06288635777</v>
      </c>
      <c r="CA23" s="201">
        <f t="shared" si="158"/>
        <v>660364.06288635777</v>
      </c>
      <c r="CB23" s="201">
        <f t="shared" si="159"/>
        <v>0</v>
      </c>
      <c r="CC23" s="201">
        <f t="shared" si="160"/>
        <v>0</v>
      </c>
      <c r="CG23" s="201">
        <f t="shared" ref="CG23:CG24" si="252">U23*$H23</f>
        <v>0</v>
      </c>
      <c r="CH23" s="201">
        <f t="shared" si="218"/>
        <v>0</v>
      </c>
      <c r="CI23" s="201">
        <f t="shared" si="219"/>
        <v>0</v>
      </c>
      <c r="CJ23" s="201">
        <f t="shared" si="220"/>
        <v>0</v>
      </c>
      <c r="CK23" s="201">
        <f t="shared" si="221"/>
        <v>0</v>
      </c>
      <c r="CL23" s="201">
        <f t="shared" si="222"/>
        <v>0</v>
      </c>
      <c r="CM23" s="201">
        <f t="shared" si="223"/>
        <v>0</v>
      </c>
      <c r="CN23" s="201">
        <f t="shared" si="224"/>
        <v>39186950.000000007</v>
      </c>
      <c r="CO23" s="201">
        <f t="shared" si="225"/>
        <v>39186950.000000007</v>
      </c>
      <c r="CP23" s="201">
        <f t="shared" si="226"/>
        <v>39186950.000000007</v>
      </c>
      <c r="CQ23" s="201">
        <f t="shared" si="227"/>
        <v>39186950.000000007</v>
      </c>
      <c r="CR23" s="201">
        <f t="shared" si="228"/>
        <v>39186950.000000007</v>
      </c>
      <c r="CS23" s="201">
        <f t="shared" si="229"/>
        <v>39186950.000000007</v>
      </c>
      <c r="CT23" s="201">
        <f t="shared" si="230"/>
        <v>39186950.000000007</v>
      </c>
      <c r="CU23" s="201">
        <f t="shared" si="231"/>
        <v>39186950.000000007</v>
      </c>
      <c r="CV23" s="201">
        <f t="shared" si="232"/>
        <v>39186950.000000007</v>
      </c>
      <c r="CW23" s="201">
        <f t="shared" si="233"/>
        <v>39186950.000000007</v>
      </c>
      <c r="CX23" s="201">
        <f t="shared" si="234"/>
        <v>39186950.000000007</v>
      </c>
      <c r="CY23" s="201">
        <f t="shared" si="235"/>
        <v>39186950.000000007</v>
      </c>
      <c r="CZ23" s="201">
        <f t="shared" si="236"/>
        <v>39186950.000000007</v>
      </c>
      <c r="DA23" s="201">
        <f t="shared" si="237"/>
        <v>39186950.000000007</v>
      </c>
      <c r="DB23" s="201">
        <f t="shared" si="238"/>
        <v>39186950.000000007</v>
      </c>
      <c r="DC23" s="201">
        <f t="shared" si="239"/>
        <v>39186950.000000007</v>
      </c>
      <c r="DD23" s="201">
        <f t="shared" si="240"/>
        <v>39186950.000000007</v>
      </c>
      <c r="DE23" s="201">
        <f t="shared" si="241"/>
        <v>39186950.000000007</v>
      </c>
      <c r="DF23" s="201">
        <f t="shared" si="242"/>
        <v>39186950.000000007</v>
      </c>
      <c r="DG23" s="201">
        <f t="shared" si="243"/>
        <v>39186950.000000007</v>
      </c>
      <c r="DH23" s="201">
        <f t="shared" si="244"/>
        <v>0</v>
      </c>
      <c r="DI23" s="201">
        <f t="shared" si="245"/>
        <v>0</v>
      </c>
      <c r="DN23" s="201">
        <f t="shared" ref="DN23:DN24" si="253">$C23*$J23*DN$3</f>
        <v>0</v>
      </c>
      <c r="DO23" s="201">
        <f t="shared" si="246"/>
        <v>0</v>
      </c>
      <c r="DP23" s="201">
        <f t="shared" si="246"/>
        <v>0</v>
      </c>
      <c r="DQ23" s="201">
        <f t="shared" si="246"/>
        <v>0</v>
      </c>
      <c r="DR23" s="201">
        <f t="shared" si="246"/>
        <v>0</v>
      </c>
      <c r="DS23" s="201">
        <f t="shared" si="246"/>
        <v>0</v>
      </c>
      <c r="DT23" s="201">
        <f t="shared" si="246"/>
        <v>0</v>
      </c>
      <c r="DU23" s="201">
        <f t="shared" si="246"/>
        <v>4702434.0000000009</v>
      </c>
      <c r="DV23" s="201">
        <f t="shared" si="246"/>
        <v>9404868.0000000019</v>
      </c>
      <c r="DW23" s="201">
        <f t="shared" si="246"/>
        <v>14107302.000000004</v>
      </c>
      <c r="DX23" s="201">
        <f t="shared" si="246"/>
        <v>18809736.000000004</v>
      </c>
      <c r="DY23" s="201">
        <f t="shared" si="246"/>
        <v>23512170.000000004</v>
      </c>
      <c r="DZ23" s="201">
        <f t="shared" si="246"/>
        <v>28214604.000000004</v>
      </c>
      <c r="EA23" s="201">
        <f t="shared" si="246"/>
        <v>32917038.000000004</v>
      </c>
      <c r="EB23" s="201">
        <f t="shared" si="246"/>
        <v>37619472</v>
      </c>
      <c r="EC23" s="201">
        <f t="shared" si="246"/>
        <v>42321906</v>
      </c>
      <c r="ED23" s="201">
        <f t="shared" si="246"/>
        <v>47024340</v>
      </c>
      <c r="EE23" s="201">
        <f t="shared" si="246"/>
        <v>51726774</v>
      </c>
      <c r="EF23" s="201">
        <f t="shared" si="246"/>
        <v>56429208.000000007</v>
      </c>
      <c r="EG23" s="201">
        <f t="shared" si="246"/>
        <v>61131642.000000015</v>
      </c>
      <c r="EH23" s="201">
        <f t="shared" si="246"/>
        <v>65834076.000000015</v>
      </c>
      <c r="EI23" s="201">
        <f t="shared" si="246"/>
        <v>70536510.000000015</v>
      </c>
      <c r="EJ23" s="201">
        <f t="shared" si="246"/>
        <v>75238944.00000003</v>
      </c>
      <c r="EK23" s="201">
        <f t="shared" si="246"/>
        <v>79941378.00000003</v>
      </c>
      <c r="EL23" s="201">
        <f t="shared" si="246"/>
        <v>84643812.00000003</v>
      </c>
      <c r="EM23" s="201">
        <f t="shared" si="246"/>
        <v>89346246.000000045</v>
      </c>
      <c r="EN23" s="201">
        <f t="shared" si="246"/>
        <v>94048680.00000003</v>
      </c>
      <c r="EO23" s="201">
        <f t="shared" si="246"/>
        <v>94048680.00000003</v>
      </c>
      <c r="EP23" s="201">
        <f t="shared" si="246"/>
        <v>94048680.00000003</v>
      </c>
      <c r="ET23" s="201">
        <f t="shared" si="247"/>
        <v>0</v>
      </c>
      <c r="EU23" s="201">
        <f t="shared" si="247"/>
        <v>0</v>
      </c>
      <c r="EV23" s="201">
        <f t="shared" si="247"/>
        <v>0</v>
      </c>
      <c r="EW23" s="201">
        <f t="shared" si="247"/>
        <v>0</v>
      </c>
      <c r="EX23" s="201">
        <f t="shared" si="247"/>
        <v>0</v>
      </c>
      <c r="EY23" s="201">
        <f t="shared" si="247"/>
        <v>0</v>
      </c>
      <c r="EZ23" s="201">
        <f t="shared" si="247"/>
        <v>0</v>
      </c>
      <c r="FA23" s="201">
        <f t="shared" si="247"/>
        <v>940486.80000000028</v>
      </c>
      <c r="FB23" s="201">
        <f t="shared" si="247"/>
        <v>1880973.6000000006</v>
      </c>
      <c r="FC23" s="201">
        <f t="shared" si="247"/>
        <v>2821460.4000000008</v>
      </c>
      <c r="FD23" s="201">
        <f t="shared" si="248"/>
        <v>3761947.2000000011</v>
      </c>
      <c r="FE23" s="201">
        <f t="shared" si="248"/>
        <v>4702434.0000000009</v>
      </c>
      <c r="FF23" s="201">
        <f t="shared" si="248"/>
        <v>5642920.8000000007</v>
      </c>
      <c r="FG23" s="201">
        <f t="shared" si="248"/>
        <v>6583407.6000000006</v>
      </c>
      <c r="FH23" s="201">
        <f t="shared" si="248"/>
        <v>7523894.4000000013</v>
      </c>
      <c r="FI23" s="201">
        <f t="shared" si="248"/>
        <v>8464381.2000000011</v>
      </c>
      <c r="FJ23" s="201">
        <f t="shared" si="248"/>
        <v>9404868</v>
      </c>
      <c r="FK23" s="201">
        <f t="shared" si="248"/>
        <v>10345354.800000001</v>
      </c>
      <c r="FL23" s="201">
        <f t="shared" si="248"/>
        <v>11285841.600000001</v>
      </c>
      <c r="FM23" s="201">
        <f t="shared" si="248"/>
        <v>12226328.400000002</v>
      </c>
      <c r="FN23" s="201">
        <f t="shared" si="249"/>
        <v>13166815.200000003</v>
      </c>
      <c r="FO23" s="201">
        <f t="shared" si="249"/>
        <v>14107302.000000006</v>
      </c>
      <c r="FP23" s="201">
        <f t="shared" si="249"/>
        <v>15047788.800000006</v>
      </c>
      <c r="FQ23" s="201">
        <f t="shared" si="249"/>
        <v>15988275.600000007</v>
      </c>
      <c r="FR23" s="201">
        <f t="shared" si="249"/>
        <v>16928762.40000001</v>
      </c>
      <c r="FS23" s="201">
        <f t="shared" si="249"/>
        <v>17869249.20000001</v>
      </c>
      <c r="FT23" s="201">
        <f t="shared" si="249"/>
        <v>18809736.000000007</v>
      </c>
      <c r="FU23" s="201">
        <f t="shared" si="249"/>
        <v>18809736.000000007</v>
      </c>
      <c r="FV23" s="201">
        <f t="shared" si="249"/>
        <v>18809736.000000007</v>
      </c>
    </row>
    <row r="24" spans="1:178">
      <c r="A24" s="294" t="s">
        <v>806</v>
      </c>
      <c r="C24" s="201">
        <f>C21*D24</f>
        <v>156747.80000000002</v>
      </c>
      <c r="D24" s="253">
        <v>0.4</v>
      </c>
      <c r="E24" s="237"/>
      <c r="F24" s="201">
        <f>'unit costs - int serv 2'!Z44</f>
        <v>62.925228503451116</v>
      </c>
      <c r="G24" s="237" t="s">
        <v>295</v>
      </c>
      <c r="H24" s="201">
        <f>'unit costs - int serv 2'!AC44</f>
        <v>5000</v>
      </c>
      <c r="I24" s="237" t="s">
        <v>295</v>
      </c>
      <c r="J24" s="201">
        <f>'unit costs - int serv 2'!AF44</f>
        <v>564</v>
      </c>
      <c r="K24" s="237" t="s">
        <v>295</v>
      </c>
      <c r="L24" s="201">
        <f>J24*'unit costs - int serv 2'!$AH$21</f>
        <v>112.80000000000001</v>
      </c>
      <c r="M24" s="237" t="s">
        <v>295</v>
      </c>
      <c r="N24" s="237"/>
      <c r="O24" s="214">
        <f>NPV(DISCOUNT,BA24:CC24)</f>
        <v>2825267.1478483938</v>
      </c>
      <c r="P24" s="237"/>
      <c r="Q24" s="214">
        <f>NPV(DISCOUNT,CG24:DI24)</f>
        <v>224493991.92038229</v>
      </c>
      <c r="R24" s="214">
        <f>NPV(DISCOUNT,DN24:EP24)</f>
        <v>223254815.72332129</v>
      </c>
      <c r="S24" s="214"/>
      <c r="T24" s="237"/>
      <c r="X24" s="237"/>
      <c r="Y24" s="201">
        <f t="shared" si="10"/>
        <v>0</v>
      </c>
      <c r="Z24" s="201">
        <f t="shared" si="250"/>
        <v>0</v>
      </c>
      <c r="AA24" s="201">
        <f t="shared" si="250"/>
        <v>0</v>
      </c>
      <c r="AB24" s="201">
        <f t="shared" si="250"/>
        <v>7837.3900000000012</v>
      </c>
      <c r="AC24" s="201">
        <f t="shared" si="250"/>
        <v>7837.3900000000012</v>
      </c>
      <c r="AD24" s="201">
        <f t="shared" si="250"/>
        <v>7837.3900000000012</v>
      </c>
      <c r="AE24" s="201">
        <f t="shared" si="250"/>
        <v>7837.3900000000012</v>
      </c>
      <c r="AF24" s="201">
        <f t="shared" si="250"/>
        <v>7837.3900000000012</v>
      </c>
      <c r="AG24" s="201">
        <f t="shared" si="250"/>
        <v>7837.3900000000012</v>
      </c>
      <c r="AH24" s="201">
        <f t="shared" si="250"/>
        <v>7837.3900000000012</v>
      </c>
      <c r="AI24" s="201">
        <f t="shared" si="250"/>
        <v>7837.3900000000012</v>
      </c>
      <c r="AJ24" s="201">
        <f t="shared" si="250"/>
        <v>7837.3900000000012</v>
      </c>
      <c r="AK24" s="201">
        <f t="shared" si="250"/>
        <v>7837.3900000000012</v>
      </c>
      <c r="AL24" s="201">
        <f t="shared" si="250"/>
        <v>7837.3900000000012</v>
      </c>
      <c r="AM24" s="201">
        <f t="shared" si="250"/>
        <v>7837.3900000000012</v>
      </c>
      <c r="AN24" s="201">
        <f t="shared" si="250"/>
        <v>7837.3900000000012</v>
      </c>
      <c r="AO24" s="201">
        <f t="shared" si="250"/>
        <v>7837.3900000000012</v>
      </c>
      <c r="AP24" s="201">
        <f t="shared" si="250"/>
        <v>7837.3900000000012</v>
      </c>
      <c r="AQ24" s="201">
        <f t="shared" si="250"/>
        <v>7837.3900000000012</v>
      </c>
      <c r="AR24" s="201">
        <f t="shared" si="250"/>
        <v>7837.3900000000012</v>
      </c>
      <c r="AS24" s="201">
        <f t="shared" si="250"/>
        <v>7837.3900000000012</v>
      </c>
      <c r="AT24" s="201">
        <f t="shared" si="250"/>
        <v>7837.3900000000012</v>
      </c>
      <c r="AU24" s="201">
        <f t="shared" si="250"/>
        <v>7837.3900000000012</v>
      </c>
      <c r="AV24" s="201">
        <f t="shared" si="250"/>
        <v>0</v>
      </c>
      <c r="AW24" s="201">
        <f t="shared" si="250"/>
        <v>0</v>
      </c>
      <c r="BA24" s="201">
        <f t="shared" si="251"/>
        <v>0</v>
      </c>
      <c r="BB24" s="201">
        <f t="shared" si="133"/>
        <v>0</v>
      </c>
      <c r="BC24" s="201">
        <f t="shared" si="134"/>
        <v>0</v>
      </c>
      <c r="BD24" s="201">
        <f t="shared" si="135"/>
        <v>0</v>
      </c>
      <c r="BE24" s="201">
        <f t="shared" si="136"/>
        <v>0</v>
      </c>
      <c r="BF24" s="201">
        <f t="shared" si="137"/>
        <v>0</v>
      </c>
      <c r="BG24" s="201">
        <f t="shared" si="138"/>
        <v>0</v>
      </c>
      <c r="BH24" s="201">
        <f t="shared" si="139"/>
        <v>493169.5566206628</v>
      </c>
      <c r="BI24" s="201">
        <f t="shared" si="140"/>
        <v>493169.5566206628</v>
      </c>
      <c r="BJ24" s="201">
        <f t="shared" si="141"/>
        <v>493169.5566206628</v>
      </c>
      <c r="BK24" s="201">
        <f t="shared" si="142"/>
        <v>493169.5566206628</v>
      </c>
      <c r="BL24" s="201">
        <f t="shared" si="143"/>
        <v>493169.5566206628</v>
      </c>
      <c r="BM24" s="201">
        <f t="shared" si="144"/>
        <v>493169.5566206628</v>
      </c>
      <c r="BN24" s="201">
        <f t="shared" si="145"/>
        <v>493169.5566206628</v>
      </c>
      <c r="BO24" s="201">
        <f t="shared" si="146"/>
        <v>493169.5566206628</v>
      </c>
      <c r="BP24" s="201">
        <f t="shared" si="147"/>
        <v>493169.5566206628</v>
      </c>
      <c r="BQ24" s="201">
        <f t="shared" si="148"/>
        <v>493169.5566206628</v>
      </c>
      <c r="BR24" s="201">
        <f t="shared" si="149"/>
        <v>493169.5566206628</v>
      </c>
      <c r="BS24" s="201">
        <f t="shared" si="150"/>
        <v>493169.5566206628</v>
      </c>
      <c r="BT24" s="201">
        <f t="shared" si="151"/>
        <v>493169.5566206628</v>
      </c>
      <c r="BU24" s="201">
        <f t="shared" si="152"/>
        <v>493169.5566206628</v>
      </c>
      <c r="BV24" s="201">
        <f t="shared" si="153"/>
        <v>493169.5566206628</v>
      </c>
      <c r="BW24" s="201">
        <f t="shared" si="154"/>
        <v>493169.5566206628</v>
      </c>
      <c r="BX24" s="201">
        <f t="shared" si="155"/>
        <v>493169.5566206628</v>
      </c>
      <c r="BY24" s="201">
        <f t="shared" si="156"/>
        <v>493169.5566206628</v>
      </c>
      <c r="BZ24" s="201">
        <f t="shared" si="157"/>
        <v>493169.5566206628</v>
      </c>
      <c r="CA24" s="201">
        <f t="shared" si="158"/>
        <v>493169.5566206628</v>
      </c>
      <c r="CB24" s="201">
        <f t="shared" si="159"/>
        <v>0</v>
      </c>
      <c r="CC24" s="201">
        <f t="shared" si="160"/>
        <v>0</v>
      </c>
      <c r="CG24" s="201">
        <f t="shared" si="252"/>
        <v>0</v>
      </c>
      <c r="CH24" s="201">
        <f t="shared" si="218"/>
        <v>0</v>
      </c>
      <c r="CI24" s="201">
        <f t="shared" si="219"/>
        <v>0</v>
      </c>
      <c r="CJ24" s="201">
        <f t="shared" si="220"/>
        <v>0</v>
      </c>
      <c r="CK24" s="201">
        <f t="shared" si="221"/>
        <v>0</v>
      </c>
      <c r="CL24" s="201">
        <f t="shared" si="222"/>
        <v>0</v>
      </c>
      <c r="CM24" s="201">
        <f t="shared" si="223"/>
        <v>0</v>
      </c>
      <c r="CN24" s="201">
        <f t="shared" si="224"/>
        <v>39186950.000000007</v>
      </c>
      <c r="CO24" s="201">
        <f t="shared" si="225"/>
        <v>39186950.000000007</v>
      </c>
      <c r="CP24" s="201">
        <f t="shared" si="226"/>
        <v>39186950.000000007</v>
      </c>
      <c r="CQ24" s="201">
        <f t="shared" si="227"/>
        <v>39186950.000000007</v>
      </c>
      <c r="CR24" s="201">
        <f t="shared" si="228"/>
        <v>39186950.000000007</v>
      </c>
      <c r="CS24" s="201">
        <f t="shared" si="229"/>
        <v>39186950.000000007</v>
      </c>
      <c r="CT24" s="201">
        <f t="shared" si="230"/>
        <v>39186950.000000007</v>
      </c>
      <c r="CU24" s="201">
        <f t="shared" si="231"/>
        <v>39186950.000000007</v>
      </c>
      <c r="CV24" s="201">
        <f t="shared" si="232"/>
        <v>39186950.000000007</v>
      </c>
      <c r="CW24" s="201">
        <f t="shared" si="233"/>
        <v>39186950.000000007</v>
      </c>
      <c r="CX24" s="201">
        <f t="shared" si="234"/>
        <v>39186950.000000007</v>
      </c>
      <c r="CY24" s="201">
        <f t="shared" si="235"/>
        <v>39186950.000000007</v>
      </c>
      <c r="CZ24" s="201">
        <f t="shared" si="236"/>
        <v>39186950.000000007</v>
      </c>
      <c r="DA24" s="201">
        <f t="shared" si="237"/>
        <v>39186950.000000007</v>
      </c>
      <c r="DB24" s="201">
        <f t="shared" si="238"/>
        <v>39186950.000000007</v>
      </c>
      <c r="DC24" s="201">
        <f t="shared" si="239"/>
        <v>39186950.000000007</v>
      </c>
      <c r="DD24" s="201">
        <f t="shared" si="240"/>
        <v>39186950.000000007</v>
      </c>
      <c r="DE24" s="201">
        <f t="shared" si="241"/>
        <v>39186950.000000007</v>
      </c>
      <c r="DF24" s="201">
        <f t="shared" si="242"/>
        <v>39186950.000000007</v>
      </c>
      <c r="DG24" s="201">
        <f t="shared" si="243"/>
        <v>39186950.000000007</v>
      </c>
      <c r="DH24" s="201">
        <f t="shared" si="244"/>
        <v>0</v>
      </c>
      <c r="DI24" s="201">
        <f t="shared" si="245"/>
        <v>0</v>
      </c>
      <c r="DN24" s="201">
        <f t="shared" si="253"/>
        <v>0</v>
      </c>
      <c r="DO24" s="201">
        <f t="shared" si="246"/>
        <v>0</v>
      </c>
      <c r="DP24" s="201">
        <f t="shared" si="246"/>
        <v>0</v>
      </c>
      <c r="DQ24" s="201">
        <f t="shared" si="246"/>
        <v>0</v>
      </c>
      <c r="DR24" s="201">
        <f t="shared" si="246"/>
        <v>0</v>
      </c>
      <c r="DS24" s="201">
        <f t="shared" si="246"/>
        <v>0</v>
      </c>
      <c r="DT24" s="201">
        <f t="shared" si="246"/>
        <v>0</v>
      </c>
      <c r="DU24" s="201">
        <f t="shared" si="246"/>
        <v>4420287.96</v>
      </c>
      <c r="DV24" s="201">
        <f t="shared" si="246"/>
        <v>8840575.9199999999</v>
      </c>
      <c r="DW24" s="201">
        <f t="shared" si="246"/>
        <v>13260863.880000003</v>
      </c>
      <c r="DX24" s="201">
        <f t="shared" si="246"/>
        <v>17681151.84</v>
      </c>
      <c r="DY24" s="201">
        <f t="shared" si="246"/>
        <v>22101439.800000001</v>
      </c>
      <c r="DZ24" s="201">
        <f t="shared" si="246"/>
        <v>26521727.760000002</v>
      </c>
      <c r="EA24" s="201">
        <f t="shared" si="246"/>
        <v>30942015.719999999</v>
      </c>
      <c r="EB24" s="201">
        <f t="shared" si="246"/>
        <v>35362303.68</v>
      </c>
      <c r="EC24" s="201">
        <f t="shared" si="246"/>
        <v>39782591.640000001</v>
      </c>
      <c r="ED24" s="201">
        <f t="shared" si="246"/>
        <v>44202879.599999994</v>
      </c>
      <c r="EE24" s="201">
        <f t="shared" si="246"/>
        <v>48623167.559999995</v>
      </c>
      <c r="EF24" s="201">
        <f t="shared" si="246"/>
        <v>53043455.520000003</v>
      </c>
      <c r="EG24" s="201">
        <f t="shared" si="246"/>
        <v>57463743.480000004</v>
      </c>
      <c r="EH24" s="201">
        <f t="shared" si="246"/>
        <v>61884031.440000005</v>
      </c>
      <c r="EI24" s="201">
        <f t="shared" si="246"/>
        <v>66304319.400000013</v>
      </c>
      <c r="EJ24" s="201">
        <f t="shared" si="246"/>
        <v>70724607.360000014</v>
      </c>
      <c r="EK24" s="201">
        <f t="shared" si="246"/>
        <v>75144895.320000023</v>
      </c>
      <c r="EL24" s="201">
        <f t="shared" si="246"/>
        <v>79565183.280000031</v>
      </c>
      <c r="EM24" s="201">
        <f t="shared" si="246"/>
        <v>83985471.240000024</v>
      </c>
      <c r="EN24" s="201">
        <f t="shared" si="246"/>
        <v>88405759.200000018</v>
      </c>
      <c r="EO24" s="201">
        <f t="shared" si="246"/>
        <v>88405759.200000018</v>
      </c>
      <c r="EP24" s="201">
        <f t="shared" si="246"/>
        <v>88405759.200000018</v>
      </c>
      <c r="ET24" s="201">
        <f t="shared" si="247"/>
        <v>0</v>
      </c>
      <c r="EU24" s="201">
        <f t="shared" si="247"/>
        <v>0</v>
      </c>
      <c r="EV24" s="201">
        <f t="shared" si="247"/>
        <v>0</v>
      </c>
      <c r="EW24" s="201">
        <f t="shared" si="247"/>
        <v>0</v>
      </c>
      <c r="EX24" s="201">
        <f t="shared" si="247"/>
        <v>0</v>
      </c>
      <c r="EY24" s="201">
        <f t="shared" si="247"/>
        <v>0</v>
      </c>
      <c r="EZ24" s="201">
        <f t="shared" si="247"/>
        <v>0</v>
      </c>
      <c r="FA24" s="201">
        <f t="shared" si="247"/>
        <v>884057.59200000018</v>
      </c>
      <c r="FB24" s="201">
        <f t="shared" si="247"/>
        <v>1768115.1840000004</v>
      </c>
      <c r="FC24" s="201">
        <f t="shared" si="247"/>
        <v>2652172.776000001</v>
      </c>
      <c r="FD24" s="201">
        <f t="shared" si="248"/>
        <v>3536230.3680000007</v>
      </c>
      <c r="FE24" s="201">
        <f t="shared" si="248"/>
        <v>4420287.9600000009</v>
      </c>
      <c r="FF24" s="201">
        <f t="shared" si="248"/>
        <v>5304345.5520000011</v>
      </c>
      <c r="FG24" s="201">
        <f t="shared" si="248"/>
        <v>6188403.1440000013</v>
      </c>
      <c r="FH24" s="201">
        <f t="shared" si="248"/>
        <v>7072460.7360000005</v>
      </c>
      <c r="FI24" s="201">
        <f t="shared" si="248"/>
        <v>7956518.3280000007</v>
      </c>
      <c r="FJ24" s="201">
        <f t="shared" si="248"/>
        <v>8840575.9199999999</v>
      </c>
      <c r="FK24" s="201">
        <f t="shared" si="248"/>
        <v>9724633.5120000001</v>
      </c>
      <c r="FL24" s="201">
        <f t="shared" si="248"/>
        <v>10608691.104000002</v>
      </c>
      <c r="FM24" s="201">
        <f t="shared" si="248"/>
        <v>11492748.696000002</v>
      </c>
      <c r="FN24" s="201">
        <f t="shared" si="249"/>
        <v>12376806.288000004</v>
      </c>
      <c r="FO24" s="201">
        <f t="shared" si="249"/>
        <v>13260863.880000005</v>
      </c>
      <c r="FP24" s="201">
        <f t="shared" si="249"/>
        <v>14144921.472000005</v>
      </c>
      <c r="FQ24" s="201">
        <f t="shared" si="249"/>
        <v>15028979.064000007</v>
      </c>
      <c r="FR24" s="201">
        <f t="shared" si="249"/>
        <v>15913036.656000007</v>
      </c>
      <c r="FS24" s="201">
        <f t="shared" si="249"/>
        <v>16797094.248000007</v>
      </c>
      <c r="FT24" s="201">
        <f t="shared" si="249"/>
        <v>17681151.840000007</v>
      </c>
      <c r="FU24" s="201">
        <f t="shared" si="249"/>
        <v>17681151.840000007</v>
      </c>
      <c r="FV24" s="201">
        <f t="shared" si="249"/>
        <v>17681151.840000007</v>
      </c>
    </row>
    <row r="25" spans="1:178">
      <c r="F25" s="201"/>
      <c r="H25" s="201"/>
      <c r="Q25" s="214"/>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A25" s="201"/>
      <c r="CB25" s="201"/>
      <c r="CC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O25" s="201"/>
      <c r="DP25" s="201"/>
      <c r="DQ25" s="201"/>
      <c r="DR25" s="201"/>
      <c r="DS25" s="201"/>
      <c r="DT25" s="201"/>
      <c r="DU25" s="201"/>
      <c r="DV25" s="201"/>
      <c r="DW25" s="201"/>
      <c r="DX25" s="201"/>
      <c r="DY25" s="201"/>
      <c r="DZ25" s="201"/>
      <c r="EA25" s="201"/>
      <c r="EB25" s="201"/>
      <c r="EC25" s="201"/>
      <c r="ED25" s="201"/>
      <c r="EE25" s="201"/>
      <c r="EF25" s="201"/>
      <c r="EG25" s="201"/>
      <c r="EH25" s="201"/>
      <c r="EI25" s="201"/>
      <c r="EJ25" s="201"/>
      <c r="EK25" s="201"/>
      <c r="EL25" s="201"/>
      <c r="EM25" s="201"/>
      <c r="EN25" s="201"/>
      <c r="EO25" s="201"/>
      <c r="EP25" s="201"/>
      <c r="EU25" s="201"/>
      <c r="EV25" s="201"/>
      <c r="EW25" s="201"/>
      <c r="EX25" s="201"/>
      <c r="EY25" s="201"/>
      <c r="EZ25" s="201"/>
      <c r="FA25" s="201"/>
      <c r="FB25" s="201"/>
      <c r="FC25" s="201"/>
      <c r="FD25" s="201"/>
      <c r="FE25" s="201"/>
      <c r="FF25" s="201"/>
      <c r="FG25" s="201"/>
      <c r="FH25" s="201"/>
      <c r="FI25" s="201"/>
      <c r="FJ25" s="201"/>
      <c r="FK25" s="201"/>
      <c r="FL25" s="201"/>
      <c r="FM25" s="201"/>
      <c r="FN25" s="201"/>
      <c r="FO25" s="201"/>
      <c r="FP25" s="201"/>
      <c r="FQ25" s="201"/>
      <c r="FR25" s="201"/>
      <c r="FS25" s="201"/>
      <c r="FT25" s="201"/>
      <c r="FU25" s="201"/>
      <c r="FV25" s="201"/>
    </row>
    <row r="26" spans="1:178" s="71" customFormat="1">
      <c r="A26" s="71" t="s">
        <v>805</v>
      </c>
      <c r="C26" s="516">
        <f>'land use change'!G36</f>
        <v>282146.04000000004</v>
      </c>
      <c r="D26" s="71" t="s">
        <v>298</v>
      </c>
      <c r="F26" s="202"/>
      <c r="H26" s="202"/>
      <c r="O26" s="517">
        <f>SUM(O27:O29)</f>
        <v>13212521.601855954</v>
      </c>
      <c r="Q26" s="517">
        <f>SUM(Q27:Q29)</f>
        <v>969814045.09605145</v>
      </c>
      <c r="R26" s="517">
        <f>SUM(R27:R29)</f>
        <v>1029442205.6076217</v>
      </c>
      <c r="S26" s="517"/>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BB26" s="202"/>
      <c r="BC26" s="202"/>
      <c r="BD26" s="202"/>
      <c r="BE26" s="202"/>
      <c r="BF26" s="202"/>
      <c r="BG26" s="202"/>
      <c r="BH26" s="202"/>
      <c r="BI26" s="202"/>
      <c r="BJ26" s="202"/>
      <c r="BK26" s="202"/>
      <c r="BL26" s="202"/>
      <c r="BM26" s="202"/>
      <c r="BN26" s="202"/>
      <c r="BO26" s="202"/>
      <c r="BP26" s="202"/>
      <c r="BQ26" s="202"/>
      <c r="BR26" s="202"/>
      <c r="BS26" s="202"/>
      <c r="BT26" s="202"/>
      <c r="BU26" s="202"/>
      <c r="BV26" s="202"/>
      <c r="BW26" s="202"/>
      <c r="BX26" s="202"/>
      <c r="BY26" s="202"/>
      <c r="BZ26" s="202"/>
      <c r="CA26" s="202"/>
      <c r="CB26" s="202"/>
      <c r="CC26" s="202"/>
      <c r="CH26" s="202"/>
      <c r="CI26" s="202"/>
      <c r="CJ26" s="202"/>
      <c r="CK26" s="202"/>
      <c r="CL26" s="202"/>
      <c r="CM26" s="202"/>
      <c r="CN26" s="202"/>
      <c r="CO26" s="202"/>
      <c r="CP26" s="202"/>
      <c r="CQ26" s="202"/>
      <c r="CR26" s="202"/>
      <c r="CS26" s="202"/>
      <c r="CT26" s="202"/>
      <c r="CU26" s="202"/>
      <c r="CV26" s="202"/>
      <c r="CW26" s="202"/>
      <c r="CX26" s="202"/>
      <c r="CY26" s="202"/>
      <c r="CZ26" s="202"/>
      <c r="DA26" s="202"/>
      <c r="DB26" s="202"/>
      <c r="DC26" s="202"/>
      <c r="DD26" s="202"/>
      <c r="DE26" s="202"/>
      <c r="DF26" s="202"/>
      <c r="DG26" s="202"/>
      <c r="DH26" s="202"/>
      <c r="DI26" s="202"/>
      <c r="DO26" s="202"/>
      <c r="DP26" s="202"/>
      <c r="DQ26" s="202"/>
      <c r="DR26" s="202"/>
      <c r="DS26" s="202"/>
      <c r="DT26" s="202"/>
      <c r="DU26" s="202"/>
      <c r="DV26" s="202"/>
      <c r="DW26" s="202"/>
      <c r="DX26" s="202"/>
      <c r="DY26" s="202"/>
      <c r="DZ26" s="202"/>
      <c r="EA26" s="202"/>
      <c r="EB26" s="202"/>
      <c r="EC26" s="202"/>
      <c r="ED26" s="202"/>
      <c r="EE26" s="202"/>
      <c r="EF26" s="202"/>
      <c r="EG26" s="202"/>
      <c r="EH26" s="202"/>
      <c r="EI26" s="202"/>
      <c r="EJ26" s="202"/>
      <c r="EK26" s="202"/>
      <c r="EL26" s="202"/>
      <c r="EM26" s="202"/>
      <c r="EN26" s="202"/>
      <c r="EO26" s="202"/>
      <c r="EP26" s="202"/>
      <c r="EU26" s="202"/>
      <c r="EV26" s="202"/>
      <c r="EW26" s="202"/>
      <c r="EX26" s="202"/>
      <c r="EY26" s="202"/>
      <c r="EZ26" s="202"/>
      <c r="FA26" s="202"/>
      <c r="FB26" s="202"/>
      <c r="FC26" s="202"/>
      <c r="FD26" s="202"/>
      <c r="FE26" s="202"/>
      <c r="FF26" s="202"/>
      <c r="FG26" s="202"/>
      <c r="FH26" s="202"/>
      <c r="FI26" s="202"/>
      <c r="FJ26" s="202"/>
      <c r="FK26" s="202"/>
      <c r="FL26" s="202"/>
      <c r="FM26" s="202"/>
      <c r="FN26" s="202"/>
      <c r="FO26" s="202"/>
      <c r="FP26" s="202"/>
      <c r="FQ26" s="202"/>
      <c r="FR26" s="202"/>
      <c r="FS26" s="202"/>
      <c r="FT26" s="202"/>
      <c r="FU26" s="202"/>
      <c r="FV26" s="202"/>
    </row>
    <row r="27" spans="1:178">
      <c r="A27" s="294" t="s">
        <v>804</v>
      </c>
      <c r="C27" s="201">
        <f>C26*D27</f>
        <v>56429.208000000013</v>
      </c>
      <c r="D27" s="514">
        <v>0.2</v>
      </c>
      <c r="E27" s="237"/>
      <c r="F27" s="201">
        <f>'unit costs - int serv 2'!Z47</f>
        <v>449.57456433058837</v>
      </c>
      <c r="G27" s="237" t="s">
        <v>295</v>
      </c>
      <c r="H27" s="201">
        <f>'unit costs - int serv 2'!AC47</f>
        <v>12000</v>
      </c>
      <c r="I27" s="237" t="s">
        <v>295</v>
      </c>
      <c r="J27" s="201">
        <f>'unit costs - int serv 2'!AF47</f>
        <v>1488</v>
      </c>
      <c r="K27" s="237" t="s">
        <v>295</v>
      </c>
      <c r="L27" s="201">
        <f>J27*'unit costs - int serv 2'!$AH$21</f>
        <v>297.60000000000002</v>
      </c>
      <c r="M27" s="237" t="s">
        <v>295</v>
      </c>
      <c r="N27" s="237"/>
      <c r="O27" s="214">
        <f>NPV(DISCOUNT,BA27:CC27)</f>
        <v>7266728.7800957179</v>
      </c>
      <c r="P27" s="237"/>
      <c r="Q27" s="214">
        <f>NPV(DISCOUNT,CG27:DI27)</f>
        <v>193962809.01921031</v>
      </c>
      <c r="R27" s="214">
        <f>NPV(DISCOUNT,DN27:EP27)</f>
        <v>212044573.91253334</v>
      </c>
      <c r="S27" s="214"/>
      <c r="T27" s="237"/>
      <c r="X27" s="237"/>
      <c r="Y27" s="201">
        <f t="shared" si="10"/>
        <v>0</v>
      </c>
      <c r="Z27" s="201">
        <f t="shared" si="250"/>
        <v>0</v>
      </c>
      <c r="AA27" s="201">
        <f t="shared" si="250"/>
        <v>0</v>
      </c>
      <c r="AB27" s="201">
        <f t="shared" si="250"/>
        <v>2821.4604000000008</v>
      </c>
      <c r="AC27" s="201">
        <f t="shared" si="250"/>
        <v>2821.4604000000008</v>
      </c>
      <c r="AD27" s="201">
        <f t="shared" si="250"/>
        <v>2821.4604000000008</v>
      </c>
      <c r="AE27" s="201">
        <f t="shared" si="250"/>
        <v>2821.4604000000008</v>
      </c>
      <c r="AF27" s="201">
        <f t="shared" si="250"/>
        <v>2821.4604000000008</v>
      </c>
      <c r="AG27" s="201">
        <f t="shared" si="250"/>
        <v>2821.4604000000008</v>
      </c>
      <c r="AH27" s="201">
        <f t="shared" si="250"/>
        <v>2821.4604000000008</v>
      </c>
      <c r="AI27" s="201">
        <f t="shared" si="250"/>
        <v>2821.4604000000008</v>
      </c>
      <c r="AJ27" s="201">
        <f t="shared" si="250"/>
        <v>2821.4604000000008</v>
      </c>
      <c r="AK27" s="201">
        <f t="shared" si="250"/>
        <v>2821.4604000000008</v>
      </c>
      <c r="AL27" s="201">
        <f t="shared" si="250"/>
        <v>2821.4604000000008</v>
      </c>
      <c r="AM27" s="201">
        <f t="shared" si="250"/>
        <v>2821.4604000000008</v>
      </c>
      <c r="AN27" s="201">
        <f t="shared" si="250"/>
        <v>2821.4604000000008</v>
      </c>
      <c r="AO27" s="201">
        <f t="shared" si="250"/>
        <v>2821.4604000000008</v>
      </c>
      <c r="AP27" s="201">
        <f t="shared" si="250"/>
        <v>2821.4604000000008</v>
      </c>
      <c r="AQ27" s="201">
        <f t="shared" si="250"/>
        <v>2821.4604000000008</v>
      </c>
      <c r="AR27" s="201">
        <f t="shared" si="250"/>
        <v>2821.4604000000008</v>
      </c>
      <c r="AS27" s="201">
        <f t="shared" si="250"/>
        <v>2821.4604000000008</v>
      </c>
      <c r="AT27" s="201">
        <f t="shared" si="250"/>
        <v>2821.4604000000008</v>
      </c>
      <c r="AU27" s="201">
        <f t="shared" si="250"/>
        <v>2821.4604000000008</v>
      </c>
      <c r="AV27" s="201">
        <f t="shared" si="250"/>
        <v>0</v>
      </c>
      <c r="AW27" s="201">
        <f t="shared" si="250"/>
        <v>0</v>
      </c>
      <c r="BA27" s="201">
        <f>U27*$F27</f>
        <v>0</v>
      </c>
      <c r="BB27" s="201">
        <f t="shared" ref="BB27:BB29" si="254">V27*$F27</f>
        <v>0</v>
      </c>
      <c r="BC27" s="201">
        <f t="shared" ref="BC27:BC29" si="255">W27*$F27</f>
        <v>0</v>
      </c>
      <c r="BD27" s="201">
        <f t="shared" ref="BD27:BD29" si="256">X27*$F27</f>
        <v>0</v>
      </c>
      <c r="BE27" s="201">
        <f t="shared" ref="BE27:BE29" si="257">Y27*$F27</f>
        <v>0</v>
      </c>
      <c r="BF27" s="201">
        <f t="shared" ref="BF27:BF29" si="258">Z27*$F27</f>
        <v>0</v>
      </c>
      <c r="BG27" s="201">
        <f t="shared" ref="BG27:BG29" si="259">AA27*$F27</f>
        <v>0</v>
      </c>
      <c r="BH27" s="201">
        <f t="shared" ref="BH27:BH29" si="260">AB27*$F27</f>
        <v>1268456.8301060081</v>
      </c>
      <c r="BI27" s="201">
        <f t="shared" ref="BI27:BI29" si="261">AC27*$F27</f>
        <v>1268456.8301060081</v>
      </c>
      <c r="BJ27" s="201">
        <f t="shared" ref="BJ27:BJ29" si="262">AD27*$F27</f>
        <v>1268456.8301060081</v>
      </c>
      <c r="BK27" s="201">
        <f t="shared" ref="BK27:BK29" si="263">AE27*$F27</f>
        <v>1268456.8301060081</v>
      </c>
      <c r="BL27" s="201">
        <f t="shared" ref="BL27:BL29" si="264">AF27*$F27</f>
        <v>1268456.8301060081</v>
      </c>
      <c r="BM27" s="201">
        <f t="shared" ref="BM27:BM29" si="265">AG27*$F27</f>
        <v>1268456.8301060081</v>
      </c>
      <c r="BN27" s="201">
        <f t="shared" ref="BN27:BN29" si="266">AH27*$F27</f>
        <v>1268456.8301060081</v>
      </c>
      <c r="BO27" s="201">
        <f t="shared" ref="BO27:BO29" si="267">AI27*$F27</f>
        <v>1268456.8301060081</v>
      </c>
      <c r="BP27" s="201">
        <f t="shared" ref="BP27:BP29" si="268">AJ27*$F27</f>
        <v>1268456.8301060081</v>
      </c>
      <c r="BQ27" s="201">
        <f t="shared" ref="BQ27:BQ29" si="269">AK27*$F27</f>
        <v>1268456.8301060081</v>
      </c>
      <c r="BR27" s="201">
        <f t="shared" ref="BR27:BR29" si="270">AL27*$F27</f>
        <v>1268456.8301060081</v>
      </c>
      <c r="BS27" s="201">
        <f t="shared" ref="BS27:BS29" si="271">AM27*$F27</f>
        <v>1268456.8301060081</v>
      </c>
      <c r="BT27" s="201">
        <f t="shared" ref="BT27:BT29" si="272">AN27*$F27</f>
        <v>1268456.8301060081</v>
      </c>
      <c r="BU27" s="201">
        <f t="shared" ref="BU27:BU29" si="273">AO27*$F27</f>
        <v>1268456.8301060081</v>
      </c>
      <c r="BV27" s="201">
        <f t="shared" ref="BV27:BV29" si="274">AP27*$F27</f>
        <v>1268456.8301060081</v>
      </c>
      <c r="BW27" s="201">
        <f t="shared" ref="BW27:BW29" si="275">AQ27*$F27</f>
        <v>1268456.8301060081</v>
      </c>
      <c r="BX27" s="201">
        <f t="shared" ref="BX27:BX29" si="276">AR27*$F27</f>
        <v>1268456.8301060081</v>
      </c>
      <c r="BY27" s="201">
        <f t="shared" ref="BY27:BY29" si="277">AS27*$F27</f>
        <v>1268456.8301060081</v>
      </c>
      <c r="BZ27" s="201">
        <f t="shared" ref="BZ27:BZ29" si="278">AT27*$F27</f>
        <v>1268456.8301060081</v>
      </c>
      <c r="CA27" s="201">
        <f t="shared" ref="CA27:CA29" si="279">AU27*$F27</f>
        <v>1268456.8301060081</v>
      </c>
      <c r="CB27" s="201">
        <f t="shared" ref="CB27:CB29" si="280">AV27*$F27</f>
        <v>0</v>
      </c>
      <c r="CC27" s="201">
        <f t="shared" ref="CC27:CC29" si="281">AW27*$F27</f>
        <v>0</v>
      </c>
      <c r="CG27" s="201">
        <f>U27*$H27</f>
        <v>0</v>
      </c>
      <c r="CH27" s="201">
        <f t="shared" ref="CH27:CH29" si="282">V27*$H27</f>
        <v>0</v>
      </c>
      <c r="CI27" s="201">
        <f t="shared" ref="CI27:CI29" si="283">W27*$H27</f>
        <v>0</v>
      </c>
      <c r="CJ27" s="201">
        <f t="shared" ref="CJ27:CJ29" si="284">X27*$H27</f>
        <v>0</v>
      </c>
      <c r="CK27" s="201">
        <f t="shared" ref="CK27:CK29" si="285">Y27*$H27</f>
        <v>0</v>
      </c>
      <c r="CL27" s="201">
        <f t="shared" ref="CL27:CL29" si="286">Z27*$H27</f>
        <v>0</v>
      </c>
      <c r="CM27" s="201">
        <f t="shared" ref="CM27:CM29" si="287">AA27*$H27</f>
        <v>0</v>
      </c>
      <c r="CN27" s="201">
        <f t="shared" ref="CN27:CN29" si="288">AB27*$H27</f>
        <v>33857524.800000012</v>
      </c>
      <c r="CO27" s="201">
        <f t="shared" ref="CO27:CO29" si="289">AC27*$H27</f>
        <v>33857524.800000012</v>
      </c>
      <c r="CP27" s="201">
        <f t="shared" ref="CP27:CP29" si="290">AD27*$H27</f>
        <v>33857524.800000012</v>
      </c>
      <c r="CQ27" s="201">
        <f t="shared" ref="CQ27:CQ29" si="291">AE27*$H27</f>
        <v>33857524.800000012</v>
      </c>
      <c r="CR27" s="201">
        <f t="shared" ref="CR27:CR29" si="292">AF27*$H27</f>
        <v>33857524.800000012</v>
      </c>
      <c r="CS27" s="201">
        <f t="shared" ref="CS27:CS29" si="293">AG27*$H27</f>
        <v>33857524.800000012</v>
      </c>
      <c r="CT27" s="201">
        <f t="shared" ref="CT27:CT29" si="294">AH27*$H27</f>
        <v>33857524.800000012</v>
      </c>
      <c r="CU27" s="201">
        <f t="shared" ref="CU27:CU29" si="295">AI27*$H27</f>
        <v>33857524.800000012</v>
      </c>
      <c r="CV27" s="201">
        <f t="shared" ref="CV27:CV29" si="296">AJ27*$H27</f>
        <v>33857524.800000012</v>
      </c>
      <c r="CW27" s="201">
        <f t="shared" ref="CW27:CW29" si="297">AK27*$H27</f>
        <v>33857524.800000012</v>
      </c>
      <c r="CX27" s="201">
        <f t="shared" ref="CX27:CX29" si="298">AL27*$H27</f>
        <v>33857524.800000012</v>
      </c>
      <c r="CY27" s="201">
        <f t="shared" ref="CY27:CY29" si="299">AM27*$H27</f>
        <v>33857524.800000012</v>
      </c>
      <c r="CZ27" s="201">
        <f t="shared" ref="CZ27:CZ29" si="300">AN27*$H27</f>
        <v>33857524.800000012</v>
      </c>
      <c r="DA27" s="201">
        <f t="shared" ref="DA27:DA29" si="301">AO27*$H27</f>
        <v>33857524.800000012</v>
      </c>
      <c r="DB27" s="201">
        <f t="shared" ref="DB27:DB29" si="302">AP27*$H27</f>
        <v>33857524.800000012</v>
      </c>
      <c r="DC27" s="201">
        <f t="shared" ref="DC27:DC29" si="303">AQ27*$H27</f>
        <v>33857524.800000012</v>
      </c>
      <c r="DD27" s="201">
        <f t="shared" ref="DD27:DD29" si="304">AR27*$H27</f>
        <v>33857524.800000012</v>
      </c>
      <c r="DE27" s="201">
        <f t="shared" ref="DE27:DE29" si="305">AS27*$H27</f>
        <v>33857524.800000012</v>
      </c>
      <c r="DF27" s="201">
        <f t="shared" ref="DF27:DF29" si="306">AT27*$H27</f>
        <v>33857524.800000012</v>
      </c>
      <c r="DG27" s="201">
        <f t="shared" ref="DG27:DG29" si="307">AU27*$H27</f>
        <v>33857524.800000012</v>
      </c>
      <c r="DH27" s="201">
        <f t="shared" ref="DH27:DH29" si="308">AV27*$H27</f>
        <v>0</v>
      </c>
      <c r="DI27" s="201">
        <f t="shared" ref="DI27:DI29" si="309">AW27*$H27</f>
        <v>0</v>
      </c>
      <c r="DN27" s="201">
        <f>$C27*$J27*DN$3</f>
        <v>0</v>
      </c>
      <c r="DO27" s="201">
        <f t="shared" ref="DO27:EP29" si="310">$C27*$J27*DO$3</f>
        <v>0</v>
      </c>
      <c r="DP27" s="201">
        <f t="shared" si="310"/>
        <v>0</v>
      </c>
      <c r="DQ27" s="201">
        <f t="shared" si="310"/>
        <v>0</v>
      </c>
      <c r="DR27" s="201">
        <f t="shared" si="310"/>
        <v>0</v>
      </c>
      <c r="DS27" s="201">
        <f t="shared" si="310"/>
        <v>0</v>
      </c>
      <c r="DT27" s="201">
        <f t="shared" si="310"/>
        <v>0</v>
      </c>
      <c r="DU27" s="201">
        <f t="shared" si="310"/>
        <v>4198333.0752000017</v>
      </c>
      <c r="DV27" s="201">
        <f t="shared" si="310"/>
        <v>8396666.1504000034</v>
      </c>
      <c r="DW27" s="201">
        <f t="shared" si="310"/>
        <v>12594999.225600006</v>
      </c>
      <c r="DX27" s="201">
        <f t="shared" si="310"/>
        <v>16793332.300800007</v>
      </c>
      <c r="DY27" s="201">
        <f t="shared" si="310"/>
        <v>20991665.376000006</v>
      </c>
      <c r="DZ27" s="201">
        <f t="shared" si="310"/>
        <v>25189998.451200005</v>
      </c>
      <c r="EA27" s="201">
        <f t="shared" si="310"/>
        <v>29388331.526400007</v>
      </c>
      <c r="EB27" s="201">
        <f t="shared" si="310"/>
        <v>33586664.601600006</v>
      </c>
      <c r="EC27" s="201">
        <f t="shared" si="310"/>
        <v>37784997.676800005</v>
      </c>
      <c r="ED27" s="201">
        <f t="shared" si="310"/>
        <v>41983330.752000004</v>
      </c>
      <c r="EE27" s="201">
        <f t="shared" si="310"/>
        <v>46181663.82720001</v>
      </c>
      <c r="EF27" s="201">
        <f t="shared" si="310"/>
        <v>50379996.902400009</v>
      </c>
      <c r="EG27" s="201">
        <f t="shared" si="310"/>
        <v>54578329.977600016</v>
      </c>
      <c r="EH27" s="201">
        <f t="shared" si="310"/>
        <v>58776663.052800022</v>
      </c>
      <c r="EI27" s="201">
        <f t="shared" si="310"/>
        <v>62974996.128000028</v>
      </c>
      <c r="EJ27" s="201">
        <f t="shared" si="310"/>
        <v>67173329.203200027</v>
      </c>
      <c r="EK27" s="201">
        <f t="shared" si="310"/>
        <v>71371662.278400034</v>
      </c>
      <c r="EL27" s="201">
        <f t="shared" si="310"/>
        <v>75569995.35360004</v>
      </c>
      <c r="EM27" s="201">
        <f t="shared" si="310"/>
        <v>79768328.428800046</v>
      </c>
      <c r="EN27" s="201">
        <f t="shared" si="310"/>
        <v>83966661.504000038</v>
      </c>
      <c r="EO27" s="201">
        <f t="shared" si="310"/>
        <v>83966661.504000038</v>
      </c>
      <c r="EP27" s="201">
        <f t="shared" si="310"/>
        <v>83966661.504000038</v>
      </c>
      <c r="ET27" s="201">
        <f t="shared" ref="ET27:FC29" si="311">$C27*$L27*ET$3</f>
        <v>0</v>
      </c>
      <c r="EU27" s="201">
        <f t="shared" si="311"/>
        <v>0</v>
      </c>
      <c r="EV27" s="201">
        <f t="shared" si="311"/>
        <v>0</v>
      </c>
      <c r="EW27" s="201">
        <f t="shared" si="311"/>
        <v>0</v>
      </c>
      <c r="EX27" s="201">
        <f t="shared" si="311"/>
        <v>0</v>
      </c>
      <c r="EY27" s="201">
        <f t="shared" si="311"/>
        <v>0</v>
      </c>
      <c r="EZ27" s="201">
        <f t="shared" si="311"/>
        <v>0</v>
      </c>
      <c r="FA27" s="201">
        <f t="shared" si="311"/>
        <v>839666.61504000041</v>
      </c>
      <c r="FB27" s="201">
        <f t="shared" si="311"/>
        <v>1679333.2300800008</v>
      </c>
      <c r="FC27" s="201">
        <f t="shared" si="311"/>
        <v>2518999.8451200016</v>
      </c>
      <c r="FD27" s="201">
        <f t="shared" ref="FD27:FM29" si="312">$C27*$L27*FD$3</f>
        <v>3358666.4601600016</v>
      </c>
      <c r="FE27" s="201">
        <f t="shared" si="312"/>
        <v>4198333.0752000017</v>
      </c>
      <c r="FF27" s="201">
        <f t="shared" si="312"/>
        <v>5037999.6902400022</v>
      </c>
      <c r="FG27" s="201">
        <f t="shared" si="312"/>
        <v>5877666.3052800018</v>
      </c>
      <c r="FH27" s="201">
        <f t="shared" si="312"/>
        <v>6717332.9203200024</v>
      </c>
      <c r="FI27" s="201">
        <f t="shared" si="312"/>
        <v>7556999.535360002</v>
      </c>
      <c r="FJ27" s="201">
        <f t="shared" si="312"/>
        <v>8396666.1504000016</v>
      </c>
      <c r="FK27" s="201">
        <f t="shared" si="312"/>
        <v>9236332.7654400021</v>
      </c>
      <c r="FL27" s="201">
        <f t="shared" si="312"/>
        <v>10075999.380480004</v>
      </c>
      <c r="FM27" s="201">
        <f t="shared" si="312"/>
        <v>10915665.995520005</v>
      </c>
      <c r="FN27" s="201">
        <f t="shared" ref="FN27:FV29" si="313">$C27*$L27*FN$3</f>
        <v>11755332.610560006</v>
      </c>
      <c r="FO27" s="201">
        <f t="shared" si="313"/>
        <v>12594999.225600008</v>
      </c>
      <c r="FP27" s="201">
        <f t="shared" si="313"/>
        <v>13434665.840640008</v>
      </c>
      <c r="FQ27" s="201">
        <f t="shared" si="313"/>
        <v>14274332.455680009</v>
      </c>
      <c r="FR27" s="201">
        <f t="shared" si="313"/>
        <v>15113999.07072001</v>
      </c>
      <c r="FS27" s="201">
        <f t="shared" si="313"/>
        <v>15953665.685760012</v>
      </c>
      <c r="FT27" s="201">
        <f t="shared" si="313"/>
        <v>16793332.300800011</v>
      </c>
      <c r="FU27" s="201">
        <f t="shared" si="313"/>
        <v>16793332.300800011</v>
      </c>
      <c r="FV27" s="201">
        <f t="shared" si="313"/>
        <v>16793332.300800011</v>
      </c>
    </row>
    <row r="28" spans="1:178">
      <c r="A28" s="294" t="s">
        <v>803</v>
      </c>
      <c r="C28" s="201">
        <f>C26*D28</f>
        <v>112858.41600000003</v>
      </c>
      <c r="D28" s="253">
        <v>0.4</v>
      </c>
      <c r="E28" s="237"/>
      <c r="F28" s="201">
        <f>'unit costs - int serv 2'!Z48</f>
        <v>119.59524485710917</v>
      </c>
      <c r="G28" s="237" t="s">
        <v>295</v>
      </c>
      <c r="H28" s="201">
        <f>'unit costs - int serv 2'!AC48</f>
        <v>12000</v>
      </c>
      <c r="I28" s="237" t="s">
        <v>295</v>
      </c>
      <c r="J28" s="201">
        <f>'unit costs - int serv 2'!AF48</f>
        <v>1488</v>
      </c>
      <c r="K28" s="237" t="s">
        <v>295</v>
      </c>
      <c r="L28" s="201">
        <f>J28*'unit costs - int serv 2'!$AH$21</f>
        <v>297.60000000000002</v>
      </c>
      <c r="M28" s="237" t="s">
        <v>295</v>
      </c>
      <c r="N28" s="237"/>
      <c r="O28" s="214">
        <f>NPV(DISCOUNT,BA28:CC28)</f>
        <v>3866171.6063041934</v>
      </c>
      <c r="P28" s="237"/>
      <c r="Q28" s="214">
        <f>NPV(DISCOUNT,CG28:DI28)</f>
        <v>387925618.03842062</v>
      </c>
      <c r="R28" s="214">
        <f>NPV(DISCOUNT,DN28:EP28)</f>
        <v>424089147.82506669</v>
      </c>
      <c r="S28" s="214"/>
      <c r="T28" s="237"/>
      <c r="X28" s="237"/>
      <c r="Y28" s="201">
        <f t="shared" si="10"/>
        <v>0</v>
      </c>
      <c r="Z28" s="201">
        <f t="shared" si="250"/>
        <v>0</v>
      </c>
      <c r="AA28" s="201">
        <f t="shared" si="250"/>
        <v>0</v>
      </c>
      <c r="AB28" s="201">
        <f t="shared" si="250"/>
        <v>5642.9208000000017</v>
      </c>
      <c r="AC28" s="201">
        <f t="shared" si="250"/>
        <v>5642.9208000000017</v>
      </c>
      <c r="AD28" s="201">
        <f t="shared" si="250"/>
        <v>5642.9208000000017</v>
      </c>
      <c r="AE28" s="201">
        <f t="shared" si="250"/>
        <v>5642.9208000000017</v>
      </c>
      <c r="AF28" s="201">
        <f t="shared" si="250"/>
        <v>5642.9208000000017</v>
      </c>
      <c r="AG28" s="201">
        <f t="shared" si="250"/>
        <v>5642.9208000000017</v>
      </c>
      <c r="AH28" s="201">
        <f t="shared" si="250"/>
        <v>5642.9208000000017</v>
      </c>
      <c r="AI28" s="201">
        <f t="shared" si="250"/>
        <v>5642.9208000000017</v>
      </c>
      <c r="AJ28" s="201">
        <f t="shared" si="250"/>
        <v>5642.9208000000017</v>
      </c>
      <c r="AK28" s="201">
        <f t="shared" si="250"/>
        <v>5642.9208000000017</v>
      </c>
      <c r="AL28" s="201">
        <f t="shared" si="250"/>
        <v>5642.9208000000017</v>
      </c>
      <c r="AM28" s="201">
        <f t="shared" si="250"/>
        <v>5642.9208000000017</v>
      </c>
      <c r="AN28" s="201">
        <f t="shared" si="250"/>
        <v>5642.9208000000017</v>
      </c>
      <c r="AO28" s="201">
        <f t="shared" si="250"/>
        <v>5642.9208000000017</v>
      </c>
      <c r="AP28" s="201">
        <f t="shared" si="250"/>
        <v>5642.9208000000017</v>
      </c>
      <c r="AQ28" s="201">
        <f t="shared" si="250"/>
        <v>5642.9208000000017</v>
      </c>
      <c r="AR28" s="201">
        <f t="shared" si="250"/>
        <v>5642.9208000000017</v>
      </c>
      <c r="AS28" s="201">
        <f t="shared" si="250"/>
        <v>5642.9208000000017</v>
      </c>
      <c r="AT28" s="201">
        <f t="shared" si="250"/>
        <v>5642.9208000000017</v>
      </c>
      <c r="AU28" s="201">
        <f t="shared" si="250"/>
        <v>5642.9208000000017</v>
      </c>
      <c r="AV28" s="201">
        <f t="shared" si="250"/>
        <v>0</v>
      </c>
      <c r="AW28" s="201">
        <f t="shared" si="250"/>
        <v>0</v>
      </c>
      <c r="BA28" s="201">
        <f t="shared" ref="BA28:BA29" si="314">U28*$F28</f>
        <v>0</v>
      </c>
      <c r="BB28" s="201">
        <f t="shared" si="254"/>
        <v>0</v>
      </c>
      <c r="BC28" s="201">
        <f t="shared" si="255"/>
        <v>0</v>
      </c>
      <c r="BD28" s="201">
        <f t="shared" si="256"/>
        <v>0</v>
      </c>
      <c r="BE28" s="201">
        <f t="shared" si="257"/>
        <v>0</v>
      </c>
      <c r="BF28" s="201">
        <f t="shared" si="258"/>
        <v>0</v>
      </c>
      <c r="BG28" s="201">
        <f t="shared" si="259"/>
        <v>0</v>
      </c>
      <c r="BH28" s="201">
        <f t="shared" si="260"/>
        <v>674866.4947852745</v>
      </c>
      <c r="BI28" s="201">
        <f t="shared" si="261"/>
        <v>674866.4947852745</v>
      </c>
      <c r="BJ28" s="201">
        <f t="shared" si="262"/>
        <v>674866.4947852745</v>
      </c>
      <c r="BK28" s="201">
        <f t="shared" si="263"/>
        <v>674866.4947852745</v>
      </c>
      <c r="BL28" s="201">
        <f t="shared" si="264"/>
        <v>674866.4947852745</v>
      </c>
      <c r="BM28" s="201">
        <f t="shared" si="265"/>
        <v>674866.4947852745</v>
      </c>
      <c r="BN28" s="201">
        <f t="shared" si="266"/>
        <v>674866.4947852745</v>
      </c>
      <c r="BO28" s="201">
        <f t="shared" si="267"/>
        <v>674866.4947852745</v>
      </c>
      <c r="BP28" s="201">
        <f t="shared" si="268"/>
        <v>674866.4947852745</v>
      </c>
      <c r="BQ28" s="201">
        <f t="shared" si="269"/>
        <v>674866.4947852745</v>
      </c>
      <c r="BR28" s="201">
        <f t="shared" si="270"/>
        <v>674866.4947852745</v>
      </c>
      <c r="BS28" s="201">
        <f t="shared" si="271"/>
        <v>674866.4947852745</v>
      </c>
      <c r="BT28" s="201">
        <f t="shared" si="272"/>
        <v>674866.4947852745</v>
      </c>
      <c r="BU28" s="201">
        <f t="shared" si="273"/>
        <v>674866.4947852745</v>
      </c>
      <c r="BV28" s="201">
        <f t="shared" si="274"/>
        <v>674866.4947852745</v>
      </c>
      <c r="BW28" s="201">
        <f t="shared" si="275"/>
        <v>674866.4947852745</v>
      </c>
      <c r="BX28" s="201">
        <f t="shared" si="276"/>
        <v>674866.4947852745</v>
      </c>
      <c r="BY28" s="201">
        <f t="shared" si="277"/>
        <v>674866.4947852745</v>
      </c>
      <c r="BZ28" s="201">
        <f t="shared" si="278"/>
        <v>674866.4947852745</v>
      </c>
      <c r="CA28" s="201">
        <f t="shared" si="279"/>
        <v>674866.4947852745</v>
      </c>
      <c r="CB28" s="201">
        <f t="shared" si="280"/>
        <v>0</v>
      </c>
      <c r="CC28" s="201">
        <f t="shared" si="281"/>
        <v>0</v>
      </c>
      <c r="CG28" s="201">
        <f t="shared" ref="CG28:CG29" si="315">U28*$H28</f>
        <v>0</v>
      </c>
      <c r="CH28" s="201">
        <f t="shared" si="282"/>
        <v>0</v>
      </c>
      <c r="CI28" s="201">
        <f t="shared" si="283"/>
        <v>0</v>
      </c>
      <c r="CJ28" s="201">
        <f t="shared" si="284"/>
        <v>0</v>
      </c>
      <c r="CK28" s="201">
        <f t="shared" si="285"/>
        <v>0</v>
      </c>
      <c r="CL28" s="201">
        <f t="shared" si="286"/>
        <v>0</v>
      </c>
      <c r="CM28" s="201">
        <f t="shared" si="287"/>
        <v>0</v>
      </c>
      <c r="CN28" s="201">
        <f t="shared" si="288"/>
        <v>67715049.600000024</v>
      </c>
      <c r="CO28" s="201">
        <f t="shared" si="289"/>
        <v>67715049.600000024</v>
      </c>
      <c r="CP28" s="201">
        <f t="shared" si="290"/>
        <v>67715049.600000024</v>
      </c>
      <c r="CQ28" s="201">
        <f t="shared" si="291"/>
        <v>67715049.600000024</v>
      </c>
      <c r="CR28" s="201">
        <f t="shared" si="292"/>
        <v>67715049.600000024</v>
      </c>
      <c r="CS28" s="201">
        <f t="shared" si="293"/>
        <v>67715049.600000024</v>
      </c>
      <c r="CT28" s="201">
        <f t="shared" si="294"/>
        <v>67715049.600000024</v>
      </c>
      <c r="CU28" s="201">
        <f t="shared" si="295"/>
        <v>67715049.600000024</v>
      </c>
      <c r="CV28" s="201">
        <f t="shared" si="296"/>
        <v>67715049.600000024</v>
      </c>
      <c r="CW28" s="201">
        <f t="shared" si="297"/>
        <v>67715049.600000024</v>
      </c>
      <c r="CX28" s="201">
        <f t="shared" si="298"/>
        <v>67715049.600000024</v>
      </c>
      <c r="CY28" s="201">
        <f t="shared" si="299"/>
        <v>67715049.600000024</v>
      </c>
      <c r="CZ28" s="201">
        <f t="shared" si="300"/>
        <v>67715049.600000024</v>
      </c>
      <c r="DA28" s="201">
        <f t="shared" si="301"/>
        <v>67715049.600000024</v>
      </c>
      <c r="DB28" s="201">
        <f t="shared" si="302"/>
        <v>67715049.600000024</v>
      </c>
      <c r="DC28" s="201">
        <f t="shared" si="303"/>
        <v>67715049.600000024</v>
      </c>
      <c r="DD28" s="201">
        <f t="shared" si="304"/>
        <v>67715049.600000024</v>
      </c>
      <c r="DE28" s="201">
        <f t="shared" si="305"/>
        <v>67715049.600000024</v>
      </c>
      <c r="DF28" s="201">
        <f t="shared" si="306"/>
        <v>67715049.600000024</v>
      </c>
      <c r="DG28" s="201">
        <f t="shared" si="307"/>
        <v>67715049.600000024</v>
      </c>
      <c r="DH28" s="201">
        <f t="shared" si="308"/>
        <v>0</v>
      </c>
      <c r="DI28" s="201">
        <f t="shared" si="309"/>
        <v>0</v>
      </c>
      <c r="DN28" s="201">
        <f t="shared" ref="DN28:DN29" si="316">$C28*$J28*DN$3</f>
        <v>0</v>
      </c>
      <c r="DO28" s="201">
        <f t="shared" si="310"/>
        <v>0</v>
      </c>
      <c r="DP28" s="201">
        <f t="shared" si="310"/>
        <v>0</v>
      </c>
      <c r="DQ28" s="201">
        <f t="shared" si="310"/>
        <v>0</v>
      </c>
      <c r="DR28" s="201">
        <f t="shared" si="310"/>
        <v>0</v>
      </c>
      <c r="DS28" s="201">
        <f t="shared" si="310"/>
        <v>0</v>
      </c>
      <c r="DT28" s="201">
        <f t="shared" si="310"/>
        <v>0</v>
      </c>
      <c r="DU28" s="201">
        <f t="shared" si="310"/>
        <v>8396666.1504000034</v>
      </c>
      <c r="DV28" s="201">
        <f t="shared" si="310"/>
        <v>16793332.300800007</v>
      </c>
      <c r="DW28" s="201">
        <f t="shared" si="310"/>
        <v>25189998.451200012</v>
      </c>
      <c r="DX28" s="201">
        <f t="shared" si="310"/>
        <v>33586664.601600014</v>
      </c>
      <c r="DY28" s="201">
        <f t="shared" si="310"/>
        <v>41983330.752000012</v>
      </c>
      <c r="DZ28" s="201">
        <f t="shared" si="310"/>
        <v>50379996.902400009</v>
      </c>
      <c r="EA28" s="201">
        <f t="shared" si="310"/>
        <v>58776663.052800015</v>
      </c>
      <c r="EB28" s="201">
        <f t="shared" si="310"/>
        <v>67173329.203200012</v>
      </c>
      <c r="EC28" s="201">
        <f t="shared" si="310"/>
        <v>75569995.35360001</v>
      </c>
      <c r="ED28" s="201">
        <f t="shared" si="310"/>
        <v>83966661.504000008</v>
      </c>
      <c r="EE28" s="201">
        <f t="shared" si="310"/>
        <v>92363327.654400021</v>
      </c>
      <c r="EF28" s="201">
        <f t="shared" si="310"/>
        <v>100759993.80480002</v>
      </c>
      <c r="EG28" s="201">
        <f t="shared" si="310"/>
        <v>109156659.95520003</v>
      </c>
      <c r="EH28" s="201">
        <f t="shared" si="310"/>
        <v>117553326.10560004</v>
      </c>
      <c r="EI28" s="201">
        <f t="shared" si="310"/>
        <v>125949992.25600006</v>
      </c>
      <c r="EJ28" s="201">
        <f t="shared" si="310"/>
        <v>134346658.40640005</v>
      </c>
      <c r="EK28" s="201">
        <f t="shared" si="310"/>
        <v>142743324.55680007</v>
      </c>
      <c r="EL28" s="201">
        <f t="shared" si="310"/>
        <v>151139990.70720008</v>
      </c>
      <c r="EM28" s="201">
        <f t="shared" si="310"/>
        <v>159536656.85760009</v>
      </c>
      <c r="EN28" s="201">
        <f t="shared" si="310"/>
        <v>167933323.00800008</v>
      </c>
      <c r="EO28" s="201">
        <f t="shared" si="310"/>
        <v>167933323.00800008</v>
      </c>
      <c r="EP28" s="201">
        <f t="shared" si="310"/>
        <v>167933323.00800008</v>
      </c>
      <c r="ET28" s="201">
        <f t="shared" si="311"/>
        <v>0</v>
      </c>
      <c r="EU28" s="201">
        <f t="shared" si="311"/>
        <v>0</v>
      </c>
      <c r="EV28" s="201">
        <f t="shared" si="311"/>
        <v>0</v>
      </c>
      <c r="EW28" s="201">
        <f t="shared" si="311"/>
        <v>0</v>
      </c>
      <c r="EX28" s="201">
        <f t="shared" si="311"/>
        <v>0</v>
      </c>
      <c r="EY28" s="201">
        <f t="shared" si="311"/>
        <v>0</v>
      </c>
      <c r="EZ28" s="201">
        <f t="shared" si="311"/>
        <v>0</v>
      </c>
      <c r="FA28" s="201">
        <f t="shared" si="311"/>
        <v>1679333.2300800008</v>
      </c>
      <c r="FB28" s="201">
        <f t="shared" si="311"/>
        <v>3358666.4601600016</v>
      </c>
      <c r="FC28" s="201">
        <f t="shared" si="311"/>
        <v>5037999.6902400032</v>
      </c>
      <c r="FD28" s="201">
        <f t="shared" si="312"/>
        <v>6717332.9203200033</v>
      </c>
      <c r="FE28" s="201">
        <f t="shared" si="312"/>
        <v>8396666.1504000034</v>
      </c>
      <c r="FF28" s="201">
        <f t="shared" si="312"/>
        <v>10075999.380480004</v>
      </c>
      <c r="FG28" s="201">
        <f t="shared" si="312"/>
        <v>11755332.610560004</v>
      </c>
      <c r="FH28" s="201">
        <f t="shared" si="312"/>
        <v>13434665.840640005</v>
      </c>
      <c r="FI28" s="201">
        <f t="shared" si="312"/>
        <v>15113999.070720004</v>
      </c>
      <c r="FJ28" s="201">
        <f t="shared" si="312"/>
        <v>16793332.300800003</v>
      </c>
      <c r="FK28" s="201">
        <f t="shared" si="312"/>
        <v>18472665.530880004</v>
      </c>
      <c r="FL28" s="201">
        <f t="shared" si="312"/>
        <v>20151998.760960009</v>
      </c>
      <c r="FM28" s="201">
        <f t="shared" si="312"/>
        <v>21831331.99104001</v>
      </c>
      <c r="FN28" s="201">
        <f t="shared" si="313"/>
        <v>23510665.221120011</v>
      </c>
      <c r="FO28" s="201">
        <f t="shared" si="313"/>
        <v>25189998.451200016</v>
      </c>
      <c r="FP28" s="201">
        <f t="shared" si="313"/>
        <v>26869331.681280017</v>
      </c>
      <c r="FQ28" s="201">
        <f t="shared" si="313"/>
        <v>28548664.911360018</v>
      </c>
      <c r="FR28" s="201">
        <f t="shared" si="313"/>
        <v>30227998.141440019</v>
      </c>
      <c r="FS28" s="201">
        <f t="shared" si="313"/>
        <v>31907331.371520024</v>
      </c>
      <c r="FT28" s="201">
        <f t="shared" si="313"/>
        <v>33586664.601600021</v>
      </c>
      <c r="FU28" s="201">
        <f t="shared" si="313"/>
        <v>33586664.601600021</v>
      </c>
      <c r="FV28" s="201">
        <f t="shared" si="313"/>
        <v>33586664.601600021</v>
      </c>
    </row>
    <row r="29" spans="1:178">
      <c r="A29" s="294" t="s">
        <v>802</v>
      </c>
      <c r="C29" s="201">
        <f>C26*D29</f>
        <v>112858.41600000003</v>
      </c>
      <c r="D29" s="253">
        <v>0.4</v>
      </c>
      <c r="E29" s="237"/>
      <c r="F29" s="201">
        <f>'unit costs - int serv 2'!Z49</f>
        <v>64.33051447249585</v>
      </c>
      <c r="G29" s="237" t="s">
        <v>295</v>
      </c>
      <c r="H29" s="201">
        <f>'unit costs - int serv 2'!AC49</f>
        <v>12000</v>
      </c>
      <c r="I29" s="237" t="s">
        <v>295</v>
      </c>
      <c r="J29" s="201">
        <f>'unit costs - int serv 2'!AF49</f>
        <v>1380</v>
      </c>
      <c r="K29" s="237" t="s">
        <v>295</v>
      </c>
      <c r="L29" s="201">
        <f>J29*'unit costs - int serv 2'!$AH$21</f>
        <v>276</v>
      </c>
      <c r="M29" s="237" t="s">
        <v>295</v>
      </c>
      <c r="N29" s="237"/>
      <c r="O29" s="214">
        <f>NPV(DISCOUNT,BA29:CC29)</f>
        <v>2079621.2154560427</v>
      </c>
      <c r="P29" s="237"/>
      <c r="Q29" s="214">
        <f>NPV(DISCOUNT,CG29:DI29)</f>
        <v>387925618.03842062</v>
      </c>
      <c r="R29" s="214">
        <f>NPV(DISCOUNT,DN29:EP29)</f>
        <v>393308483.87002158</v>
      </c>
      <c r="S29" s="214"/>
      <c r="T29" s="237"/>
      <c r="X29" s="237"/>
      <c r="Y29" s="201">
        <f t="shared" si="10"/>
        <v>0</v>
      </c>
      <c r="Z29" s="201">
        <f t="shared" si="250"/>
        <v>0</v>
      </c>
      <c r="AA29" s="201">
        <f t="shared" si="250"/>
        <v>0</v>
      </c>
      <c r="AB29" s="201">
        <f t="shared" si="250"/>
        <v>5642.9208000000017</v>
      </c>
      <c r="AC29" s="201">
        <f t="shared" si="250"/>
        <v>5642.9208000000017</v>
      </c>
      <c r="AD29" s="201">
        <f t="shared" si="250"/>
        <v>5642.9208000000017</v>
      </c>
      <c r="AE29" s="201">
        <f t="shared" si="250"/>
        <v>5642.9208000000017</v>
      </c>
      <c r="AF29" s="201">
        <f t="shared" si="250"/>
        <v>5642.9208000000017</v>
      </c>
      <c r="AG29" s="201">
        <f t="shared" si="250"/>
        <v>5642.9208000000017</v>
      </c>
      <c r="AH29" s="201">
        <f t="shared" si="250"/>
        <v>5642.9208000000017</v>
      </c>
      <c r="AI29" s="201">
        <f t="shared" si="250"/>
        <v>5642.9208000000017</v>
      </c>
      <c r="AJ29" s="201">
        <f t="shared" si="250"/>
        <v>5642.9208000000017</v>
      </c>
      <c r="AK29" s="201">
        <f t="shared" si="250"/>
        <v>5642.9208000000017</v>
      </c>
      <c r="AL29" s="201">
        <f t="shared" si="250"/>
        <v>5642.9208000000017</v>
      </c>
      <c r="AM29" s="201">
        <f t="shared" si="250"/>
        <v>5642.9208000000017</v>
      </c>
      <c r="AN29" s="201">
        <f t="shared" si="250"/>
        <v>5642.9208000000017</v>
      </c>
      <c r="AO29" s="201">
        <f t="shared" si="250"/>
        <v>5642.9208000000017</v>
      </c>
      <c r="AP29" s="201">
        <f t="shared" si="250"/>
        <v>5642.9208000000017</v>
      </c>
      <c r="AQ29" s="201">
        <f t="shared" si="250"/>
        <v>5642.9208000000017</v>
      </c>
      <c r="AR29" s="201">
        <f t="shared" si="250"/>
        <v>5642.9208000000017</v>
      </c>
      <c r="AS29" s="201">
        <f t="shared" si="250"/>
        <v>5642.9208000000017</v>
      </c>
      <c r="AT29" s="201">
        <f t="shared" si="250"/>
        <v>5642.9208000000017</v>
      </c>
      <c r="AU29" s="201">
        <f t="shared" si="250"/>
        <v>5642.9208000000017</v>
      </c>
      <c r="AV29" s="201">
        <f t="shared" si="250"/>
        <v>0</v>
      </c>
      <c r="AW29" s="201">
        <f t="shared" si="250"/>
        <v>0</v>
      </c>
      <c r="BA29" s="201">
        <f t="shared" si="314"/>
        <v>0</v>
      </c>
      <c r="BB29" s="201">
        <f t="shared" si="254"/>
        <v>0</v>
      </c>
      <c r="BC29" s="201">
        <f t="shared" si="255"/>
        <v>0</v>
      </c>
      <c r="BD29" s="201">
        <f t="shared" si="256"/>
        <v>0</v>
      </c>
      <c r="BE29" s="201">
        <f t="shared" si="257"/>
        <v>0</v>
      </c>
      <c r="BF29" s="201">
        <f t="shared" si="258"/>
        <v>0</v>
      </c>
      <c r="BG29" s="201">
        <f t="shared" si="259"/>
        <v>0</v>
      </c>
      <c r="BH29" s="201">
        <f t="shared" si="260"/>
        <v>363011.99819154799</v>
      </c>
      <c r="BI29" s="201">
        <f t="shared" si="261"/>
        <v>363011.99819154799</v>
      </c>
      <c r="BJ29" s="201">
        <f t="shared" si="262"/>
        <v>363011.99819154799</v>
      </c>
      <c r="BK29" s="201">
        <f t="shared" si="263"/>
        <v>363011.99819154799</v>
      </c>
      <c r="BL29" s="201">
        <f t="shared" si="264"/>
        <v>363011.99819154799</v>
      </c>
      <c r="BM29" s="201">
        <f t="shared" si="265"/>
        <v>363011.99819154799</v>
      </c>
      <c r="BN29" s="201">
        <f t="shared" si="266"/>
        <v>363011.99819154799</v>
      </c>
      <c r="BO29" s="201">
        <f t="shared" si="267"/>
        <v>363011.99819154799</v>
      </c>
      <c r="BP29" s="201">
        <f t="shared" si="268"/>
        <v>363011.99819154799</v>
      </c>
      <c r="BQ29" s="201">
        <f t="shared" si="269"/>
        <v>363011.99819154799</v>
      </c>
      <c r="BR29" s="201">
        <f t="shared" si="270"/>
        <v>363011.99819154799</v>
      </c>
      <c r="BS29" s="201">
        <f t="shared" si="271"/>
        <v>363011.99819154799</v>
      </c>
      <c r="BT29" s="201">
        <f t="shared" si="272"/>
        <v>363011.99819154799</v>
      </c>
      <c r="BU29" s="201">
        <f t="shared" si="273"/>
        <v>363011.99819154799</v>
      </c>
      <c r="BV29" s="201">
        <f t="shared" si="274"/>
        <v>363011.99819154799</v>
      </c>
      <c r="BW29" s="201">
        <f t="shared" si="275"/>
        <v>363011.99819154799</v>
      </c>
      <c r="BX29" s="201">
        <f t="shared" si="276"/>
        <v>363011.99819154799</v>
      </c>
      <c r="BY29" s="201">
        <f t="shared" si="277"/>
        <v>363011.99819154799</v>
      </c>
      <c r="BZ29" s="201">
        <f t="shared" si="278"/>
        <v>363011.99819154799</v>
      </c>
      <c r="CA29" s="201">
        <f t="shared" si="279"/>
        <v>363011.99819154799</v>
      </c>
      <c r="CB29" s="201">
        <f t="shared" si="280"/>
        <v>0</v>
      </c>
      <c r="CC29" s="201">
        <f t="shared" si="281"/>
        <v>0</v>
      </c>
      <c r="CG29" s="201">
        <f t="shared" si="315"/>
        <v>0</v>
      </c>
      <c r="CH29" s="201">
        <f t="shared" si="282"/>
        <v>0</v>
      </c>
      <c r="CI29" s="201">
        <f t="shared" si="283"/>
        <v>0</v>
      </c>
      <c r="CJ29" s="201">
        <f t="shared" si="284"/>
        <v>0</v>
      </c>
      <c r="CK29" s="201">
        <f t="shared" si="285"/>
        <v>0</v>
      </c>
      <c r="CL29" s="201">
        <f t="shared" si="286"/>
        <v>0</v>
      </c>
      <c r="CM29" s="201">
        <f t="shared" si="287"/>
        <v>0</v>
      </c>
      <c r="CN29" s="201">
        <f t="shared" si="288"/>
        <v>67715049.600000024</v>
      </c>
      <c r="CO29" s="201">
        <f t="shared" si="289"/>
        <v>67715049.600000024</v>
      </c>
      <c r="CP29" s="201">
        <f t="shared" si="290"/>
        <v>67715049.600000024</v>
      </c>
      <c r="CQ29" s="201">
        <f t="shared" si="291"/>
        <v>67715049.600000024</v>
      </c>
      <c r="CR29" s="201">
        <f t="shared" si="292"/>
        <v>67715049.600000024</v>
      </c>
      <c r="CS29" s="201">
        <f t="shared" si="293"/>
        <v>67715049.600000024</v>
      </c>
      <c r="CT29" s="201">
        <f t="shared" si="294"/>
        <v>67715049.600000024</v>
      </c>
      <c r="CU29" s="201">
        <f t="shared" si="295"/>
        <v>67715049.600000024</v>
      </c>
      <c r="CV29" s="201">
        <f t="shared" si="296"/>
        <v>67715049.600000024</v>
      </c>
      <c r="CW29" s="201">
        <f t="shared" si="297"/>
        <v>67715049.600000024</v>
      </c>
      <c r="CX29" s="201">
        <f t="shared" si="298"/>
        <v>67715049.600000024</v>
      </c>
      <c r="CY29" s="201">
        <f t="shared" si="299"/>
        <v>67715049.600000024</v>
      </c>
      <c r="CZ29" s="201">
        <f t="shared" si="300"/>
        <v>67715049.600000024</v>
      </c>
      <c r="DA29" s="201">
        <f t="shared" si="301"/>
        <v>67715049.600000024</v>
      </c>
      <c r="DB29" s="201">
        <f t="shared" si="302"/>
        <v>67715049.600000024</v>
      </c>
      <c r="DC29" s="201">
        <f t="shared" si="303"/>
        <v>67715049.600000024</v>
      </c>
      <c r="DD29" s="201">
        <f t="shared" si="304"/>
        <v>67715049.600000024</v>
      </c>
      <c r="DE29" s="201">
        <f t="shared" si="305"/>
        <v>67715049.600000024</v>
      </c>
      <c r="DF29" s="201">
        <f t="shared" si="306"/>
        <v>67715049.600000024</v>
      </c>
      <c r="DG29" s="201">
        <f t="shared" si="307"/>
        <v>67715049.600000024</v>
      </c>
      <c r="DH29" s="201">
        <f t="shared" si="308"/>
        <v>0</v>
      </c>
      <c r="DI29" s="201">
        <f t="shared" si="309"/>
        <v>0</v>
      </c>
      <c r="DN29" s="201">
        <f t="shared" si="316"/>
        <v>0</v>
      </c>
      <c r="DO29" s="201">
        <f t="shared" si="310"/>
        <v>0</v>
      </c>
      <c r="DP29" s="201">
        <f t="shared" si="310"/>
        <v>0</v>
      </c>
      <c r="DQ29" s="201">
        <f t="shared" si="310"/>
        <v>0</v>
      </c>
      <c r="DR29" s="201">
        <f t="shared" si="310"/>
        <v>0</v>
      </c>
      <c r="DS29" s="201">
        <f t="shared" si="310"/>
        <v>0</v>
      </c>
      <c r="DT29" s="201">
        <f t="shared" si="310"/>
        <v>0</v>
      </c>
      <c r="DU29" s="201">
        <f t="shared" si="310"/>
        <v>7787230.7040000027</v>
      </c>
      <c r="DV29" s="201">
        <f t="shared" si="310"/>
        <v>15574461.408000005</v>
      </c>
      <c r="DW29" s="201">
        <f t="shared" si="310"/>
        <v>23361692.112000011</v>
      </c>
      <c r="DX29" s="201">
        <f t="shared" si="310"/>
        <v>31148922.816000011</v>
      </c>
      <c r="DY29" s="201">
        <f t="shared" si="310"/>
        <v>38936153.520000011</v>
      </c>
      <c r="DZ29" s="201">
        <f t="shared" si="310"/>
        <v>46723384.224000014</v>
      </c>
      <c r="EA29" s="201">
        <f t="shared" si="310"/>
        <v>54510614.928000011</v>
      </c>
      <c r="EB29" s="201">
        <f t="shared" si="310"/>
        <v>62297845.632000014</v>
      </c>
      <c r="EC29" s="201">
        <f t="shared" si="310"/>
        <v>70085076.33600001</v>
      </c>
      <c r="ED29" s="201">
        <f t="shared" si="310"/>
        <v>77872307.040000007</v>
      </c>
      <c r="EE29" s="201">
        <f t="shared" si="310"/>
        <v>85659537.744000018</v>
      </c>
      <c r="EF29" s="201">
        <f t="shared" si="310"/>
        <v>93446768.448000029</v>
      </c>
      <c r="EG29" s="201">
        <f t="shared" si="310"/>
        <v>101233999.15200002</v>
      </c>
      <c r="EH29" s="201">
        <f t="shared" si="310"/>
        <v>109021229.85600004</v>
      </c>
      <c r="EI29" s="201">
        <f t="shared" si="310"/>
        <v>116808460.56000005</v>
      </c>
      <c r="EJ29" s="201">
        <f t="shared" si="310"/>
        <v>124595691.26400006</v>
      </c>
      <c r="EK29" s="201">
        <f t="shared" si="310"/>
        <v>132382921.96800007</v>
      </c>
      <c r="EL29" s="201">
        <f t="shared" si="310"/>
        <v>140170152.67200008</v>
      </c>
      <c r="EM29" s="201">
        <f t="shared" si="310"/>
        <v>147957383.37600008</v>
      </c>
      <c r="EN29" s="201">
        <f t="shared" si="310"/>
        <v>155744614.08000007</v>
      </c>
      <c r="EO29" s="201">
        <f t="shared" si="310"/>
        <v>155744614.08000007</v>
      </c>
      <c r="EP29" s="201">
        <f t="shared" si="310"/>
        <v>155744614.08000007</v>
      </c>
      <c r="ET29" s="201">
        <f t="shared" si="311"/>
        <v>0</v>
      </c>
      <c r="EU29" s="201">
        <f t="shared" si="311"/>
        <v>0</v>
      </c>
      <c r="EV29" s="201">
        <f t="shared" si="311"/>
        <v>0</v>
      </c>
      <c r="EW29" s="201">
        <f t="shared" si="311"/>
        <v>0</v>
      </c>
      <c r="EX29" s="201">
        <f t="shared" si="311"/>
        <v>0</v>
      </c>
      <c r="EY29" s="201">
        <f t="shared" si="311"/>
        <v>0</v>
      </c>
      <c r="EZ29" s="201">
        <f t="shared" si="311"/>
        <v>0</v>
      </c>
      <c r="FA29" s="201">
        <f t="shared" si="311"/>
        <v>1557446.1408000004</v>
      </c>
      <c r="FB29" s="201">
        <f t="shared" si="311"/>
        <v>3114892.2816000008</v>
      </c>
      <c r="FC29" s="201">
        <f t="shared" si="311"/>
        <v>4672338.4224000014</v>
      </c>
      <c r="FD29" s="201">
        <f t="shared" si="312"/>
        <v>6229784.5632000016</v>
      </c>
      <c r="FE29" s="201">
        <f t="shared" si="312"/>
        <v>7787230.7040000018</v>
      </c>
      <c r="FF29" s="201">
        <f t="shared" si="312"/>
        <v>9344676.844800001</v>
      </c>
      <c r="FG29" s="201">
        <f t="shared" si="312"/>
        <v>10902122.985600002</v>
      </c>
      <c r="FH29" s="201">
        <f t="shared" si="312"/>
        <v>12459569.126400001</v>
      </c>
      <c r="FI29" s="201">
        <f t="shared" si="312"/>
        <v>14017015.267200002</v>
      </c>
      <c r="FJ29" s="201">
        <f t="shared" si="312"/>
        <v>15574461.408000002</v>
      </c>
      <c r="FK29" s="201">
        <f t="shared" si="312"/>
        <v>17131907.548800003</v>
      </c>
      <c r="FL29" s="201">
        <f t="shared" si="312"/>
        <v>18689353.689600002</v>
      </c>
      <c r="FM29" s="201">
        <f t="shared" si="312"/>
        <v>20246799.830400005</v>
      </c>
      <c r="FN29" s="201">
        <f t="shared" si="313"/>
        <v>21804245.971200008</v>
      </c>
      <c r="FO29" s="201">
        <f t="shared" si="313"/>
        <v>23361692.112000007</v>
      </c>
      <c r="FP29" s="201">
        <f t="shared" si="313"/>
        <v>24919138.25280001</v>
      </c>
      <c r="FQ29" s="201">
        <f t="shared" si="313"/>
        <v>26476584.393600013</v>
      </c>
      <c r="FR29" s="201">
        <f t="shared" si="313"/>
        <v>28034030.534400012</v>
      </c>
      <c r="FS29" s="201">
        <f t="shared" si="313"/>
        <v>29591476.675200015</v>
      </c>
      <c r="FT29" s="201">
        <f t="shared" si="313"/>
        <v>31148922.816000015</v>
      </c>
      <c r="FU29" s="201">
        <f t="shared" si="313"/>
        <v>31148922.816000015</v>
      </c>
      <c r="FV29" s="201">
        <f t="shared" si="313"/>
        <v>31148922.816000015</v>
      </c>
    </row>
    <row r="30" spans="1:178">
      <c r="F30" s="201"/>
      <c r="H30" s="201"/>
      <c r="Y30" s="201"/>
      <c r="Z30" s="201"/>
      <c r="AA30" s="201"/>
      <c r="AB30" s="201"/>
      <c r="AC30" s="201"/>
      <c r="AD30" s="201"/>
      <c r="AE30" s="201"/>
      <c r="AF30" s="201"/>
      <c r="AG30" s="201"/>
      <c r="AH30" s="201"/>
      <c r="AI30" s="201"/>
      <c r="AJ30" s="201"/>
      <c r="AK30" s="201"/>
      <c r="AL30" s="201"/>
      <c r="AM30" s="201"/>
      <c r="AN30" s="201"/>
      <c r="AO30" s="201"/>
      <c r="AP30" s="201"/>
      <c r="AQ30" s="201"/>
      <c r="AR30" s="201"/>
      <c r="AS30" s="201"/>
      <c r="AT30" s="201"/>
      <c r="AU30" s="201"/>
      <c r="AV30" s="201"/>
      <c r="AW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BW30" s="201"/>
      <c r="BX30" s="201"/>
      <c r="BY30" s="201"/>
      <c r="BZ30" s="201"/>
      <c r="CA30" s="201"/>
      <c r="CB30" s="201"/>
      <c r="CC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c r="DC30" s="201"/>
      <c r="DD30" s="201"/>
      <c r="DE30" s="201"/>
      <c r="DF30" s="201"/>
      <c r="DG30" s="201"/>
      <c r="DH30" s="201"/>
      <c r="DI30" s="201"/>
      <c r="DO30" s="201"/>
      <c r="DP30" s="201"/>
      <c r="DQ30" s="201"/>
      <c r="DR30" s="201"/>
      <c r="DS30" s="201"/>
      <c r="DT30" s="201"/>
      <c r="DU30" s="201"/>
      <c r="DV30" s="201"/>
      <c r="DW30" s="201"/>
      <c r="DX30" s="201"/>
      <c r="DY30" s="201"/>
      <c r="DZ30" s="201"/>
      <c r="EA30" s="201"/>
      <c r="EB30" s="201"/>
      <c r="EC30" s="201"/>
      <c r="ED30" s="201"/>
      <c r="EE30" s="201"/>
      <c r="EF30" s="201"/>
      <c r="EG30" s="201"/>
      <c r="EH30" s="201"/>
      <c r="EI30" s="201"/>
      <c r="EJ30" s="201"/>
      <c r="EK30" s="201"/>
      <c r="EL30" s="201"/>
      <c r="EM30" s="201"/>
      <c r="EN30" s="201"/>
      <c r="EO30" s="201"/>
      <c r="EP30" s="201"/>
      <c r="EU30" s="201"/>
      <c r="EV30" s="201"/>
      <c r="EW30" s="201"/>
      <c r="EX30" s="201"/>
      <c r="EY30" s="201"/>
      <c r="EZ30" s="201"/>
      <c r="FA30" s="201"/>
      <c r="FB30" s="201"/>
      <c r="FC30" s="201"/>
      <c r="FD30" s="201"/>
      <c r="FE30" s="201"/>
      <c r="FF30" s="201"/>
      <c r="FG30" s="201"/>
      <c r="FH30" s="201"/>
      <c r="FI30" s="201"/>
      <c r="FJ30" s="201"/>
      <c r="FK30" s="201"/>
      <c r="FL30" s="201"/>
      <c r="FM30" s="201"/>
      <c r="FN30" s="201"/>
      <c r="FO30" s="201"/>
      <c r="FP30" s="201"/>
      <c r="FQ30" s="201"/>
      <c r="FR30" s="201"/>
      <c r="FS30" s="201"/>
      <c r="FT30" s="201"/>
      <c r="FU30" s="201"/>
      <c r="FV30" s="201"/>
    </row>
    <row r="31" spans="1:178" s="71" customFormat="1">
      <c r="A31" s="71" t="s">
        <v>801</v>
      </c>
      <c r="C31" s="516">
        <f>'land use change'!G38</f>
        <v>50943.035000000003</v>
      </c>
      <c r="D31" s="71" t="s">
        <v>298</v>
      </c>
      <c r="F31" s="202"/>
      <c r="H31" s="202"/>
      <c r="O31" s="517">
        <f>SUM(O32:O34)</f>
        <v>1450407.8853858609</v>
      </c>
      <c r="Q31" s="517">
        <f>SUM(Q32:Q34)</f>
        <v>227636907.80726764</v>
      </c>
      <c r="R31" s="517">
        <f>SUM(R32:R34)</f>
        <v>0</v>
      </c>
      <c r="S31" s="517"/>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BB31" s="202"/>
      <c r="BC31" s="202"/>
      <c r="BD31" s="202"/>
      <c r="BE31" s="202"/>
      <c r="BF31" s="202"/>
      <c r="BG31" s="202"/>
      <c r="BH31" s="202"/>
      <c r="BI31" s="202"/>
      <c r="BJ31" s="202"/>
      <c r="BK31" s="202"/>
      <c r="BL31" s="202"/>
      <c r="BM31" s="202"/>
      <c r="BN31" s="202"/>
      <c r="BO31" s="202"/>
      <c r="BP31" s="202"/>
      <c r="BQ31" s="202"/>
      <c r="BR31" s="202"/>
      <c r="BS31" s="202"/>
      <c r="BT31" s="202"/>
      <c r="BU31" s="202"/>
      <c r="BV31" s="202"/>
      <c r="BW31" s="202"/>
      <c r="BX31" s="202"/>
      <c r="BY31" s="202"/>
      <c r="BZ31" s="202"/>
      <c r="CA31" s="202"/>
      <c r="CB31" s="202"/>
      <c r="CC31" s="202"/>
      <c r="CH31" s="202"/>
      <c r="CI31" s="202"/>
      <c r="CJ31" s="202"/>
      <c r="CK31" s="202"/>
      <c r="CL31" s="202"/>
      <c r="CM31" s="202"/>
      <c r="CN31" s="202"/>
      <c r="CO31" s="202"/>
      <c r="CP31" s="202"/>
      <c r="CQ31" s="202"/>
      <c r="CR31" s="202"/>
      <c r="CS31" s="202"/>
      <c r="CT31" s="202"/>
      <c r="CU31" s="202"/>
      <c r="CV31" s="202"/>
      <c r="CW31" s="202"/>
      <c r="CX31" s="202"/>
      <c r="CY31" s="202"/>
      <c r="CZ31" s="202"/>
      <c r="DA31" s="202"/>
      <c r="DB31" s="202"/>
      <c r="DC31" s="202"/>
      <c r="DD31" s="202"/>
      <c r="DE31" s="202"/>
      <c r="DF31" s="202"/>
      <c r="DG31" s="202"/>
      <c r="DH31" s="202"/>
      <c r="DI31" s="202"/>
      <c r="DO31" s="202"/>
      <c r="DP31" s="202"/>
      <c r="DQ31" s="202"/>
      <c r="DR31" s="202"/>
      <c r="DS31" s="202"/>
      <c r="DT31" s="202"/>
      <c r="DU31" s="202"/>
      <c r="DV31" s="202"/>
      <c r="DW31" s="202"/>
      <c r="DX31" s="202"/>
      <c r="DY31" s="202"/>
      <c r="DZ31" s="202"/>
      <c r="EA31" s="202"/>
      <c r="EB31" s="202"/>
      <c r="EC31" s="202"/>
      <c r="ED31" s="202"/>
      <c r="EE31" s="202"/>
      <c r="EF31" s="202"/>
      <c r="EG31" s="202"/>
      <c r="EH31" s="202"/>
      <c r="EI31" s="202"/>
      <c r="EJ31" s="202"/>
      <c r="EK31" s="202"/>
      <c r="EL31" s="202"/>
      <c r="EM31" s="202"/>
      <c r="EN31" s="202"/>
      <c r="EO31" s="202"/>
      <c r="EP31" s="202"/>
      <c r="EU31" s="202"/>
      <c r="EV31" s="202"/>
      <c r="EW31" s="202"/>
      <c r="EX31" s="202"/>
      <c r="EY31" s="202"/>
      <c r="EZ31" s="202"/>
      <c r="FA31" s="202"/>
      <c r="FB31" s="202"/>
      <c r="FC31" s="202"/>
      <c r="FD31" s="202"/>
      <c r="FE31" s="202"/>
      <c r="FF31" s="202"/>
      <c r="FG31" s="202"/>
      <c r="FH31" s="202"/>
      <c r="FI31" s="202"/>
      <c r="FJ31" s="202"/>
      <c r="FK31" s="202"/>
      <c r="FL31" s="202"/>
      <c r="FM31" s="202"/>
      <c r="FN31" s="202"/>
      <c r="FO31" s="202"/>
      <c r="FP31" s="202"/>
      <c r="FQ31" s="202"/>
      <c r="FR31" s="202"/>
      <c r="FS31" s="202"/>
      <c r="FT31" s="202"/>
      <c r="FU31" s="202"/>
      <c r="FV31" s="202"/>
    </row>
    <row r="32" spans="1:178">
      <c r="A32" s="294" t="s">
        <v>800</v>
      </c>
      <c r="C32" s="201">
        <f>C31*D32</f>
        <v>20377.214000000004</v>
      </c>
      <c r="D32" s="514">
        <v>0.4</v>
      </c>
      <c r="E32" s="237"/>
      <c r="F32" s="201">
        <f>'unit costs - int serv 2'!Z52</f>
        <v>82.648876569960791</v>
      </c>
      <c r="G32" s="237" t="s">
        <v>295</v>
      </c>
      <c r="H32" s="201">
        <f>'unit costs - int serv 2'!AC52</f>
        <v>7500</v>
      </c>
      <c r="I32" s="237" t="s">
        <v>295</v>
      </c>
      <c r="J32" s="201">
        <f>'unit costs - int serv 2'!AF52</f>
        <v>0</v>
      </c>
      <c r="K32" s="237" t="s">
        <v>295</v>
      </c>
      <c r="L32" s="201">
        <f>J32*'unit costs - int serv 2'!$AH$21</f>
        <v>0</v>
      </c>
      <c r="M32" s="237" t="s">
        <v>295</v>
      </c>
      <c r="N32" s="237"/>
      <c r="O32" s="214">
        <f>NPV(DISCOUNT,BA32:CC32)</f>
        <v>482408.58195206185</v>
      </c>
      <c r="P32" s="237"/>
      <c r="Q32" s="214">
        <f>NPV(DISCOUNT,CG32:DI32)</f>
        <v>43776328.424474552</v>
      </c>
      <c r="R32" s="214">
        <f>NPV(DISCOUNT,DN32:EP32)</f>
        <v>0</v>
      </c>
      <c r="S32" s="214"/>
      <c r="T32" s="237"/>
      <c r="X32" s="237"/>
      <c r="Y32" s="201">
        <f t="shared" si="10"/>
        <v>0</v>
      </c>
      <c r="Z32" s="201">
        <f t="shared" si="250"/>
        <v>0</v>
      </c>
      <c r="AA32" s="201">
        <f t="shared" si="250"/>
        <v>0</v>
      </c>
      <c r="AB32" s="201">
        <f t="shared" si="250"/>
        <v>1018.8607000000002</v>
      </c>
      <c r="AC32" s="201">
        <f t="shared" si="250"/>
        <v>1018.8607000000002</v>
      </c>
      <c r="AD32" s="201">
        <f t="shared" si="250"/>
        <v>1018.8607000000002</v>
      </c>
      <c r="AE32" s="201">
        <f t="shared" si="250"/>
        <v>1018.8607000000002</v>
      </c>
      <c r="AF32" s="201">
        <f t="shared" si="250"/>
        <v>1018.8607000000002</v>
      </c>
      <c r="AG32" s="201">
        <f t="shared" si="250"/>
        <v>1018.8607000000002</v>
      </c>
      <c r="AH32" s="201">
        <f t="shared" si="250"/>
        <v>1018.8607000000002</v>
      </c>
      <c r="AI32" s="201">
        <f t="shared" si="250"/>
        <v>1018.8607000000002</v>
      </c>
      <c r="AJ32" s="201">
        <f t="shared" si="250"/>
        <v>1018.8607000000002</v>
      </c>
      <c r="AK32" s="201">
        <f t="shared" si="250"/>
        <v>1018.8607000000002</v>
      </c>
      <c r="AL32" s="201">
        <f t="shared" si="250"/>
        <v>1018.8607000000002</v>
      </c>
      <c r="AM32" s="201">
        <f t="shared" si="250"/>
        <v>1018.8607000000002</v>
      </c>
      <c r="AN32" s="201">
        <f t="shared" si="250"/>
        <v>1018.8607000000002</v>
      </c>
      <c r="AO32" s="201">
        <f t="shared" si="250"/>
        <v>1018.8607000000002</v>
      </c>
      <c r="AP32" s="201">
        <f t="shared" si="250"/>
        <v>1018.8607000000002</v>
      </c>
      <c r="AQ32" s="201">
        <f t="shared" si="250"/>
        <v>1018.8607000000002</v>
      </c>
      <c r="AR32" s="201">
        <f t="shared" si="250"/>
        <v>1018.8607000000002</v>
      </c>
      <c r="AS32" s="201">
        <f t="shared" si="250"/>
        <v>1018.8607000000002</v>
      </c>
      <c r="AT32" s="201">
        <f t="shared" si="250"/>
        <v>1018.8607000000002</v>
      </c>
      <c r="AU32" s="201">
        <f t="shared" si="250"/>
        <v>1018.8607000000002</v>
      </c>
      <c r="AV32" s="201">
        <f t="shared" si="250"/>
        <v>0</v>
      </c>
      <c r="AW32" s="201">
        <f t="shared" si="250"/>
        <v>0</v>
      </c>
      <c r="BA32" s="201">
        <f>U32*$F32</f>
        <v>0</v>
      </c>
      <c r="BB32" s="201">
        <f t="shared" ref="BB32:BB34" si="317">V32*$F32</f>
        <v>0</v>
      </c>
      <c r="BC32" s="201">
        <f t="shared" ref="BC32:BC34" si="318">W32*$F32</f>
        <v>0</v>
      </c>
      <c r="BD32" s="201">
        <f t="shared" ref="BD32:BD34" si="319">X32*$F32</f>
        <v>0</v>
      </c>
      <c r="BE32" s="201">
        <f t="shared" ref="BE32:BE34" si="320">Y32*$F32</f>
        <v>0</v>
      </c>
      <c r="BF32" s="201">
        <f t="shared" ref="BF32:BF34" si="321">Z32*$F32</f>
        <v>0</v>
      </c>
      <c r="BG32" s="201">
        <f t="shared" ref="BG32:BG34" si="322">AA32*$F32</f>
        <v>0</v>
      </c>
      <c r="BH32" s="201">
        <f t="shared" ref="BH32:BH34" si="323">AB32*$F32</f>
        <v>84207.692236283867</v>
      </c>
      <c r="BI32" s="201">
        <f t="shared" ref="BI32:BI34" si="324">AC32*$F32</f>
        <v>84207.692236283867</v>
      </c>
      <c r="BJ32" s="201">
        <f t="shared" ref="BJ32:BJ34" si="325">AD32*$F32</f>
        <v>84207.692236283867</v>
      </c>
      <c r="BK32" s="201">
        <f t="shared" ref="BK32:BK34" si="326">AE32*$F32</f>
        <v>84207.692236283867</v>
      </c>
      <c r="BL32" s="201">
        <f t="shared" ref="BL32:BL34" si="327">AF32*$F32</f>
        <v>84207.692236283867</v>
      </c>
      <c r="BM32" s="201">
        <f t="shared" ref="BM32:BM34" si="328">AG32*$F32</f>
        <v>84207.692236283867</v>
      </c>
      <c r="BN32" s="201">
        <f t="shared" ref="BN32:BN34" si="329">AH32*$F32</f>
        <v>84207.692236283867</v>
      </c>
      <c r="BO32" s="201">
        <f t="shared" ref="BO32:BO34" si="330">AI32*$F32</f>
        <v>84207.692236283867</v>
      </c>
      <c r="BP32" s="201">
        <f t="shared" ref="BP32:BP34" si="331">AJ32*$F32</f>
        <v>84207.692236283867</v>
      </c>
      <c r="BQ32" s="201">
        <f t="shared" ref="BQ32:BQ34" si="332">AK32*$F32</f>
        <v>84207.692236283867</v>
      </c>
      <c r="BR32" s="201">
        <f t="shared" ref="BR32:BR34" si="333">AL32*$F32</f>
        <v>84207.692236283867</v>
      </c>
      <c r="BS32" s="201">
        <f t="shared" ref="BS32:BS34" si="334">AM32*$F32</f>
        <v>84207.692236283867</v>
      </c>
      <c r="BT32" s="201">
        <f t="shared" ref="BT32:BT34" si="335">AN32*$F32</f>
        <v>84207.692236283867</v>
      </c>
      <c r="BU32" s="201">
        <f t="shared" ref="BU32:BU34" si="336">AO32*$F32</f>
        <v>84207.692236283867</v>
      </c>
      <c r="BV32" s="201">
        <f t="shared" ref="BV32:BV34" si="337">AP32*$F32</f>
        <v>84207.692236283867</v>
      </c>
      <c r="BW32" s="201">
        <f t="shared" ref="BW32:BW34" si="338">AQ32*$F32</f>
        <v>84207.692236283867</v>
      </c>
      <c r="BX32" s="201">
        <f t="shared" ref="BX32:BX34" si="339">AR32*$F32</f>
        <v>84207.692236283867</v>
      </c>
      <c r="BY32" s="201">
        <f t="shared" ref="BY32:BY34" si="340">AS32*$F32</f>
        <v>84207.692236283867</v>
      </c>
      <c r="BZ32" s="201">
        <f t="shared" ref="BZ32:BZ34" si="341">AT32*$F32</f>
        <v>84207.692236283867</v>
      </c>
      <c r="CA32" s="201">
        <f t="shared" ref="CA32:CA34" si="342">AU32*$F32</f>
        <v>84207.692236283867</v>
      </c>
      <c r="CB32" s="201">
        <f t="shared" ref="CB32:CB34" si="343">AV32*$F32</f>
        <v>0</v>
      </c>
      <c r="CC32" s="201">
        <f t="shared" ref="CC32:CC34" si="344">AW32*$F32</f>
        <v>0</v>
      </c>
      <c r="CG32" s="201">
        <f>U32*$H32</f>
        <v>0</v>
      </c>
      <c r="CH32" s="201">
        <f t="shared" ref="CH32:CH34" si="345">V32*$H32</f>
        <v>0</v>
      </c>
      <c r="CI32" s="201">
        <f t="shared" ref="CI32:CI34" si="346">W32*$H32</f>
        <v>0</v>
      </c>
      <c r="CJ32" s="201">
        <f t="shared" ref="CJ32:CJ34" si="347">X32*$H32</f>
        <v>0</v>
      </c>
      <c r="CK32" s="201">
        <f t="shared" ref="CK32:CK34" si="348">Y32*$H32</f>
        <v>0</v>
      </c>
      <c r="CL32" s="201">
        <f t="shared" ref="CL32:CL34" si="349">Z32*$H32</f>
        <v>0</v>
      </c>
      <c r="CM32" s="201">
        <f t="shared" ref="CM32:CM34" si="350">AA32*$H32</f>
        <v>0</v>
      </c>
      <c r="CN32" s="201">
        <f t="shared" ref="CN32:CN34" si="351">AB32*$H32</f>
        <v>7641455.2500000009</v>
      </c>
      <c r="CO32" s="201">
        <f t="shared" ref="CO32:CO34" si="352">AC32*$H32</f>
        <v>7641455.2500000009</v>
      </c>
      <c r="CP32" s="201">
        <f t="shared" ref="CP32:CP34" si="353">AD32*$H32</f>
        <v>7641455.2500000009</v>
      </c>
      <c r="CQ32" s="201">
        <f t="shared" ref="CQ32:CQ34" si="354">AE32*$H32</f>
        <v>7641455.2500000009</v>
      </c>
      <c r="CR32" s="201">
        <f t="shared" ref="CR32:CR34" si="355">AF32*$H32</f>
        <v>7641455.2500000009</v>
      </c>
      <c r="CS32" s="201">
        <f t="shared" ref="CS32:CS34" si="356">AG32*$H32</f>
        <v>7641455.2500000009</v>
      </c>
      <c r="CT32" s="201">
        <f t="shared" ref="CT32:CT34" si="357">AH32*$H32</f>
        <v>7641455.2500000009</v>
      </c>
      <c r="CU32" s="201">
        <f t="shared" ref="CU32:CU34" si="358">AI32*$H32</f>
        <v>7641455.2500000009</v>
      </c>
      <c r="CV32" s="201">
        <f t="shared" ref="CV32:CV34" si="359">AJ32*$H32</f>
        <v>7641455.2500000009</v>
      </c>
      <c r="CW32" s="201">
        <f t="shared" ref="CW32:CW34" si="360">AK32*$H32</f>
        <v>7641455.2500000009</v>
      </c>
      <c r="CX32" s="201">
        <f t="shared" ref="CX32:CX34" si="361">AL32*$H32</f>
        <v>7641455.2500000009</v>
      </c>
      <c r="CY32" s="201">
        <f t="shared" ref="CY32:CY34" si="362">AM32*$H32</f>
        <v>7641455.2500000009</v>
      </c>
      <c r="CZ32" s="201">
        <f t="shared" ref="CZ32:CZ34" si="363">AN32*$H32</f>
        <v>7641455.2500000009</v>
      </c>
      <c r="DA32" s="201">
        <f t="shared" ref="DA32:DA34" si="364">AO32*$H32</f>
        <v>7641455.2500000009</v>
      </c>
      <c r="DB32" s="201">
        <f t="shared" ref="DB32:DB34" si="365">AP32*$H32</f>
        <v>7641455.2500000009</v>
      </c>
      <c r="DC32" s="201">
        <f t="shared" ref="DC32:DC34" si="366">AQ32*$H32</f>
        <v>7641455.2500000009</v>
      </c>
      <c r="DD32" s="201">
        <f t="shared" ref="DD32:DD34" si="367">AR32*$H32</f>
        <v>7641455.2500000009</v>
      </c>
      <c r="DE32" s="201">
        <f t="shared" ref="DE32:DE34" si="368">AS32*$H32</f>
        <v>7641455.2500000009</v>
      </c>
      <c r="DF32" s="201">
        <f t="shared" ref="DF32:DF34" si="369">AT32*$H32</f>
        <v>7641455.2500000009</v>
      </c>
      <c r="DG32" s="201">
        <f t="shared" ref="DG32:DG34" si="370">AU32*$H32</f>
        <v>7641455.2500000009</v>
      </c>
      <c r="DH32" s="201">
        <f t="shared" ref="DH32:DH34" si="371">AV32*$H32</f>
        <v>0</v>
      </c>
      <c r="DI32" s="201">
        <f t="shared" ref="DI32:DI34" si="372">AW32*$H32</f>
        <v>0</v>
      </c>
      <c r="DN32" s="201">
        <f>$C32*$J32*DN$3</f>
        <v>0</v>
      </c>
      <c r="DO32" s="201">
        <f t="shared" ref="DO32:EP34" si="373">$C32*$J32*DO$3</f>
        <v>0</v>
      </c>
      <c r="DP32" s="201">
        <f t="shared" si="373"/>
        <v>0</v>
      </c>
      <c r="DQ32" s="201">
        <f t="shared" si="373"/>
        <v>0</v>
      </c>
      <c r="DR32" s="201">
        <f t="shared" si="373"/>
        <v>0</v>
      </c>
      <c r="DS32" s="201">
        <f t="shared" si="373"/>
        <v>0</v>
      </c>
      <c r="DT32" s="201">
        <f t="shared" si="373"/>
        <v>0</v>
      </c>
      <c r="DU32" s="201">
        <f t="shared" si="373"/>
        <v>0</v>
      </c>
      <c r="DV32" s="201">
        <f t="shared" si="373"/>
        <v>0</v>
      </c>
      <c r="DW32" s="201">
        <f t="shared" si="373"/>
        <v>0</v>
      </c>
      <c r="DX32" s="201">
        <f t="shared" si="373"/>
        <v>0</v>
      </c>
      <c r="DY32" s="201">
        <f t="shared" si="373"/>
        <v>0</v>
      </c>
      <c r="DZ32" s="201">
        <f t="shared" si="373"/>
        <v>0</v>
      </c>
      <c r="EA32" s="201">
        <f t="shared" si="373"/>
        <v>0</v>
      </c>
      <c r="EB32" s="201">
        <f t="shared" si="373"/>
        <v>0</v>
      </c>
      <c r="EC32" s="201">
        <f t="shared" si="373"/>
        <v>0</v>
      </c>
      <c r="ED32" s="201">
        <f t="shared" si="373"/>
        <v>0</v>
      </c>
      <c r="EE32" s="201">
        <f t="shared" si="373"/>
        <v>0</v>
      </c>
      <c r="EF32" s="201">
        <f t="shared" si="373"/>
        <v>0</v>
      </c>
      <c r="EG32" s="201">
        <f t="shared" si="373"/>
        <v>0</v>
      </c>
      <c r="EH32" s="201">
        <f t="shared" si="373"/>
        <v>0</v>
      </c>
      <c r="EI32" s="201">
        <f t="shared" si="373"/>
        <v>0</v>
      </c>
      <c r="EJ32" s="201">
        <f t="shared" si="373"/>
        <v>0</v>
      </c>
      <c r="EK32" s="201">
        <f t="shared" si="373"/>
        <v>0</v>
      </c>
      <c r="EL32" s="201">
        <f t="shared" si="373"/>
        <v>0</v>
      </c>
      <c r="EM32" s="201">
        <f t="shared" si="373"/>
        <v>0</v>
      </c>
      <c r="EN32" s="201">
        <f t="shared" si="373"/>
        <v>0</v>
      </c>
      <c r="EO32" s="201">
        <f t="shared" si="373"/>
        <v>0</v>
      </c>
      <c r="EP32" s="201">
        <f t="shared" si="373"/>
        <v>0</v>
      </c>
      <c r="ET32" s="201">
        <f t="shared" ref="ET32:FC34" si="374">$C32*$L32*ET$3</f>
        <v>0</v>
      </c>
      <c r="EU32" s="201">
        <f t="shared" si="374"/>
        <v>0</v>
      </c>
      <c r="EV32" s="201">
        <f t="shared" si="374"/>
        <v>0</v>
      </c>
      <c r="EW32" s="201">
        <f t="shared" si="374"/>
        <v>0</v>
      </c>
      <c r="EX32" s="201">
        <f t="shared" si="374"/>
        <v>0</v>
      </c>
      <c r="EY32" s="201">
        <f t="shared" si="374"/>
        <v>0</v>
      </c>
      <c r="EZ32" s="201">
        <f t="shared" si="374"/>
        <v>0</v>
      </c>
      <c r="FA32" s="201">
        <f t="shared" si="374"/>
        <v>0</v>
      </c>
      <c r="FB32" s="201">
        <f t="shared" si="374"/>
        <v>0</v>
      </c>
      <c r="FC32" s="201">
        <f t="shared" si="374"/>
        <v>0</v>
      </c>
      <c r="FD32" s="201">
        <f t="shared" ref="FD32:FM34" si="375">$C32*$L32*FD$3</f>
        <v>0</v>
      </c>
      <c r="FE32" s="201">
        <f t="shared" si="375"/>
        <v>0</v>
      </c>
      <c r="FF32" s="201">
        <f t="shared" si="375"/>
        <v>0</v>
      </c>
      <c r="FG32" s="201">
        <f t="shared" si="375"/>
        <v>0</v>
      </c>
      <c r="FH32" s="201">
        <f t="shared" si="375"/>
        <v>0</v>
      </c>
      <c r="FI32" s="201">
        <f t="shared" si="375"/>
        <v>0</v>
      </c>
      <c r="FJ32" s="201">
        <f t="shared" si="375"/>
        <v>0</v>
      </c>
      <c r="FK32" s="201">
        <f t="shared" si="375"/>
        <v>0</v>
      </c>
      <c r="FL32" s="201">
        <f t="shared" si="375"/>
        <v>0</v>
      </c>
      <c r="FM32" s="201">
        <f t="shared" si="375"/>
        <v>0</v>
      </c>
      <c r="FN32" s="201">
        <f t="shared" ref="FN32:FV34" si="376">$C32*$L32*FN$3</f>
        <v>0</v>
      </c>
      <c r="FO32" s="201">
        <f t="shared" si="376"/>
        <v>0</v>
      </c>
      <c r="FP32" s="201">
        <f t="shared" si="376"/>
        <v>0</v>
      </c>
      <c r="FQ32" s="201">
        <f t="shared" si="376"/>
        <v>0</v>
      </c>
      <c r="FR32" s="201">
        <f t="shared" si="376"/>
        <v>0</v>
      </c>
      <c r="FS32" s="201">
        <f t="shared" si="376"/>
        <v>0</v>
      </c>
      <c r="FT32" s="201">
        <f t="shared" si="376"/>
        <v>0</v>
      </c>
      <c r="FU32" s="201">
        <f t="shared" si="376"/>
        <v>0</v>
      </c>
      <c r="FV32" s="201">
        <f t="shared" si="376"/>
        <v>0</v>
      </c>
    </row>
    <row r="33" spans="1:178">
      <c r="A33" s="294" t="s">
        <v>799</v>
      </c>
      <c r="C33" s="201">
        <f>C31*D33</f>
        <v>15282.9105</v>
      </c>
      <c r="D33" s="253">
        <v>0.3</v>
      </c>
      <c r="E33" s="237"/>
      <c r="F33" s="201">
        <f>'unit costs - int serv 2'!Z53</f>
        <v>136.86575262509052</v>
      </c>
      <c r="G33" s="237" t="s">
        <v>295</v>
      </c>
      <c r="H33" s="201">
        <f>'unit costs - int serv 2'!AC53</f>
        <v>27000</v>
      </c>
      <c r="I33" s="237" t="s">
        <v>295</v>
      </c>
      <c r="J33" s="201">
        <f>'unit costs - int serv 2'!AF53</f>
        <v>0</v>
      </c>
      <c r="K33" s="237" t="s">
        <v>295</v>
      </c>
      <c r="L33" s="201">
        <f>J33*'unit costs - int serv 2'!$AH$21</f>
        <v>0</v>
      </c>
      <c r="M33" s="237" t="s">
        <v>295</v>
      </c>
      <c r="N33" s="237"/>
      <c r="O33" s="214">
        <f>NPV(DISCOUNT,BA33:CC33)</f>
        <v>599148.01369788509</v>
      </c>
      <c r="P33" s="237"/>
      <c r="Q33" s="214">
        <f>NPV(DISCOUNT,CG33:DI33)</f>
        <v>118196086.74608126</v>
      </c>
      <c r="R33" s="214">
        <f>NPV(DISCOUNT,DN33:EP33)</f>
        <v>0</v>
      </c>
      <c r="S33" s="214"/>
      <c r="T33" s="237"/>
      <c r="X33" s="237"/>
      <c r="Y33" s="201">
        <f t="shared" si="10"/>
        <v>0</v>
      </c>
      <c r="Z33" s="201">
        <f t="shared" si="250"/>
        <v>0</v>
      </c>
      <c r="AA33" s="201">
        <f t="shared" si="250"/>
        <v>0</v>
      </c>
      <c r="AB33" s="201">
        <f t="shared" si="250"/>
        <v>764.14552500000002</v>
      </c>
      <c r="AC33" s="201">
        <f t="shared" si="250"/>
        <v>764.14552500000002</v>
      </c>
      <c r="AD33" s="201">
        <f t="shared" si="250"/>
        <v>764.14552500000002</v>
      </c>
      <c r="AE33" s="201">
        <f t="shared" si="250"/>
        <v>764.14552500000002</v>
      </c>
      <c r="AF33" s="201">
        <f t="shared" si="250"/>
        <v>764.14552500000002</v>
      </c>
      <c r="AG33" s="201">
        <f t="shared" si="250"/>
        <v>764.14552500000002</v>
      </c>
      <c r="AH33" s="201">
        <f t="shared" si="250"/>
        <v>764.14552500000002</v>
      </c>
      <c r="AI33" s="201">
        <f t="shared" si="250"/>
        <v>764.14552500000002</v>
      </c>
      <c r="AJ33" s="201">
        <f t="shared" si="250"/>
        <v>764.14552500000002</v>
      </c>
      <c r="AK33" s="201">
        <f t="shared" si="250"/>
        <v>764.14552500000002</v>
      </c>
      <c r="AL33" s="201">
        <f t="shared" si="250"/>
        <v>764.14552500000002</v>
      </c>
      <c r="AM33" s="201">
        <f t="shared" si="250"/>
        <v>764.14552500000002</v>
      </c>
      <c r="AN33" s="201">
        <f t="shared" si="250"/>
        <v>764.14552500000002</v>
      </c>
      <c r="AO33" s="201">
        <f t="shared" si="250"/>
        <v>764.14552500000002</v>
      </c>
      <c r="AP33" s="201">
        <f t="shared" si="250"/>
        <v>764.14552500000002</v>
      </c>
      <c r="AQ33" s="201">
        <f t="shared" si="250"/>
        <v>764.14552500000002</v>
      </c>
      <c r="AR33" s="201">
        <f t="shared" si="250"/>
        <v>764.14552500000002</v>
      </c>
      <c r="AS33" s="201">
        <f t="shared" si="250"/>
        <v>764.14552500000002</v>
      </c>
      <c r="AT33" s="201">
        <f t="shared" si="250"/>
        <v>764.14552500000002</v>
      </c>
      <c r="AU33" s="201">
        <f t="shared" ref="Z33:AW37" si="377">$C33*AU$3</f>
        <v>764.14552500000002</v>
      </c>
      <c r="AV33" s="201">
        <f t="shared" si="377"/>
        <v>0</v>
      </c>
      <c r="AW33" s="201">
        <f t="shared" si="377"/>
        <v>0</v>
      </c>
      <c r="BA33" s="201">
        <f t="shared" ref="BA33:BA35" si="378">U33*$F33</f>
        <v>0</v>
      </c>
      <c r="BB33" s="201">
        <f t="shared" si="317"/>
        <v>0</v>
      </c>
      <c r="BC33" s="201">
        <f t="shared" si="318"/>
        <v>0</v>
      </c>
      <c r="BD33" s="201">
        <f t="shared" si="319"/>
        <v>0</v>
      </c>
      <c r="BE33" s="201">
        <f t="shared" si="320"/>
        <v>0</v>
      </c>
      <c r="BF33" s="201">
        <f t="shared" si="321"/>
        <v>0</v>
      </c>
      <c r="BG33" s="201">
        <f t="shared" si="322"/>
        <v>0</v>
      </c>
      <c r="BH33" s="201">
        <f t="shared" si="323"/>
        <v>104585.35239421992</v>
      </c>
      <c r="BI33" s="201">
        <f t="shared" si="324"/>
        <v>104585.35239421992</v>
      </c>
      <c r="BJ33" s="201">
        <f t="shared" si="325"/>
        <v>104585.35239421992</v>
      </c>
      <c r="BK33" s="201">
        <f t="shared" si="326"/>
        <v>104585.35239421992</v>
      </c>
      <c r="BL33" s="201">
        <f t="shared" si="327"/>
        <v>104585.35239421992</v>
      </c>
      <c r="BM33" s="201">
        <f t="shared" si="328"/>
        <v>104585.35239421992</v>
      </c>
      <c r="BN33" s="201">
        <f t="shared" si="329"/>
        <v>104585.35239421992</v>
      </c>
      <c r="BO33" s="201">
        <f t="shared" si="330"/>
        <v>104585.35239421992</v>
      </c>
      <c r="BP33" s="201">
        <f t="shared" si="331"/>
        <v>104585.35239421992</v>
      </c>
      <c r="BQ33" s="201">
        <f t="shared" si="332"/>
        <v>104585.35239421992</v>
      </c>
      <c r="BR33" s="201">
        <f t="shared" si="333"/>
        <v>104585.35239421992</v>
      </c>
      <c r="BS33" s="201">
        <f t="shared" si="334"/>
        <v>104585.35239421992</v>
      </c>
      <c r="BT33" s="201">
        <f t="shared" si="335"/>
        <v>104585.35239421992</v>
      </c>
      <c r="BU33" s="201">
        <f t="shared" si="336"/>
        <v>104585.35239421992</v>
      </c>
      <c r="BV33" s="201">
        <f t="shared" si="337"/>
        <v>104585.35239421992</v>
      </c>
      <c r="BW33" s="201">
        <f t="shared" si="338"/>
        <v>104585.35239421992</v>
      </c>
      <c r="BX33" s="201">
        <f t="shared" si="339"/>
        <v>104585.35239421992</v>
      </c>
      <c r="BY33" s="201">
        <f t="shared" si="340"/>
        <v>104585.35239421992</v>
      </c>
      <c r="BZ33" s="201">
        <f t="shared" si="341"/>
        <v>104585.35239421992</v>
      </c>
      <c r="CA33" s="201">
        <f t="shared" si="342"/>
        <v>104585.35239421992</v>
      </c>
      <c r="CB33" s="201">
        <f t="shared" si="343"/>
        <v>0</v>
      </c>
      <c r="CC33" s="201">
        <f t="shared" si="344"/>
        <v>0</v>
      </c>
      <c r="CG33" s="201">
        <f t="shared" ref="CG33:CG34" si="379">U33*$H33</f>
        <v>0</v>
      </c>
      <c r="CH33" s="201">
        <f t="shared" si="345"/>
        <v>0</v>
      </c>
      <c r="CI33" s="201">
        <f t="shared" si="346"/>
        <v>0</v>
      </c>
      <c r="CJ33" s="201">
        <f t="shared" si="347"/>
        <v>0</v>
      </c>
      <c r="CK33" s="201">
        <f t="shared" si="348"/>
        <v>0</v>
      </c>
      <c r="CL33" s="201">
        <f t="shared" si="349"/>
        <v>0</v>
      </c>
      <c r="CM33" s="201">
        <f t="shared" si="350"/>
        <v>0</v>
      </c>
      <c r="CN33" s="201">
        <f t="shared" si="351"/>
        <v>20631929.175000001</v>
      </c>
      <c r="CO33" s="201">
        <f t="shared" si="352"/>
        <v>20631929.175000001</v>
      </c>
      <c r="CP33" s="201">
        <f t="shared" si="353"/>
        <v>20631929.175000001</v>
      </c>
      <c r="CQ33" s="201">
        <f t="shared" si="354"/>
        <v>20631929.175000001</v>
      </c>
      <c r="CR33" s="201">
        <f t="shared" si="355"/>
        <v>20631929.175000001</v>
      </c>
      <c r="CS33" s="201">
        <f t="shared" si="356"/>
        <v>20631929.175000001</v>
      </c>
      <c r="CT33" s="201">
        <f t="shared" si="357"/>
        <v>20631929.175000001</v>
      </c>
      <c r="CU33" s="201">
        <f t="shared" si="358"/>
        <v>20631929.175000001</v>
      </c>
      <c r="CV33" s="201">
        <f t="shared" si="359"/>
        <v>20631929.175000001</v>
      </c>
      <c r="CW33" s="201">
        <f t="shared" si="360"/>
        <v>20631929.175000001</v>
      </c>
      <c r="CX33" s="201">
        <f t="shared" si="361"/>
        <v>20631929.175000001</v>
      </c>
      <c r="CY33" s="201">
        <f t="shared" si="362"/>
        <v>20631929.175000001</v>
      </c>
      <c r="CZ33" s="201">
        <f t="shared" si="363"/>
        <v>20631929.175000001</v>
      </c>
      <c r="DA33" s="201">
        <f t="shared" si="364"/>
        <v>20631929.175000001</v>
      </c>
      <c r="DB33" s="201">
        <f t="shared" si="365"/>
        <v>20631929.175000001</v>
      </c>
      <c r="DC33" s="201">
        <f t="shared" si="366"/>
        <v>20631929.175000001</v>
      </c>
      <c r="DD33" s="201">
        <f t="shared" si="367"/>
        <v>20631929.175000001</v>
      </c>
      <c r="DE33" s="201">
        <f t="shared" si="368"/>
        <v>20631929.175000001</v>
      </c>
      <c r="DF33" s="201">
        <f t="shared" si="369"/>
        <v>20631929.175000001</v>
      </c>
      <c r="DG33" s="201">
        <f t="shared" si="370"/>
        <v>20631929.175000001</v>
      </c>
      <c r="DH33" s="201">
        <f t="shared" si="371"/>
        <v>0</v>
      </c>
      <c r="DI33" s="201">
        <f t="shared" si="372"/>
        <v>0</v>
      </c>
      <c r="DN33" s="201">
        <f t="shared" ref="DN33:DN34" si="380">$C33*$J33*DN$3</f>
        <v>0</v>
      </c>
      <c r="DO33" s="201">
        <f t="shared" si="373"/>
        <v>0</v>
      </c>
      <c r="DP33" s="201">
        <f t="shared" si="373"/>
        <v>0</v>
      </c>
      <c r="DQ33" s="201">
        <f t="shared" si="373"/>
        <v>0</v>
      </c>
      <c r="DR33" s="201">
        <f t="shared" si="373"/>
        <v>0</v>
      </c>
      <c r="DS33" s="201">
        <f t="shared" si="373"/>
        <v>0</v>
      </c>
      <c r="DT33" s="201">
        <f t="shared" si="373"/>
        <v>0</v>
      </c>
      <c r="DU33" s="201">
        <f t="shared" si="373"/>
        <v>0</v>
      </c>
      <c r="DV33" s="201">
        <f t="shared" si="373"/>
        <v>0</v>
      </c>
      <c r="DW33" s="201">
        <f t="shared" si="373"/>
        <v>0</v>
      </c>
      <c r="DX33" s="201">
        <f t="shared" si="373"/>
        <v>0</v>
      </c>
      <c r="DY33" s="201">
        <f t="shared" si="373"/>
        <v>0</v>
      </c>
      <c r="DZ33" s="201">
        <f t="shared" si="373"/>
        <v>0</v>
      </c>
      <c r="EA33" s="201">
        <f t="shared" si="373"/>
        <v>0</v>
      </c>
      <c r="EB33" s="201">
        <f t="shared" si="373"/>
        <v>0</v>
      </c>
      <c r="EC33" s="201">
        <f t="shared" si="373"/>
        <v>0</v>
      </c>
      <c r="ED33" s="201">
        <f t="shared" si="373"/>
        <v>0</v>
      </c>
      <c r="EE33" s="201">
        <f t="shared" si="373"/>
        <v>0</v>
      </c>
      <c r="EF33" s="201">
        <f t="shared" si="373"/>
        <v>0</v>
      </c>
      <c r="EG33" s="201">
        <f t="shared" si="373"/>
        <v>0</v>
      </c>
      <c r="EH33" s="201">
        <f t="shared" si="373"/>
        <v>0</v>
      </c>
      <c r="EI33" s="201">
        <f t="shared" si="373"/>
        <v>0</v>
      </c>
      <c r="EJ33" s="201">
        <f t="shared" si="373"/>
        <v>0</v>
      </c>
      <c r="EK33" s="201">
        <f t="shared" si="373"/>
        <v>0</v>
      </c>
      <c r="EL33" s="201">
        <f t="shared" si="373"/>
        <v>0</v>
      </c>
      <c r="EM33" s="201">
        <f t="shared" si="373"/>
        <v>0</v>
      </c>
      <c r="EN33" s="201">
        <f t="shared" si="373"/>
        <v>0</v>
      </c>
      <c r="EO33" s="201">
        <f t="shared" si="373"/>
        <v>0</v>
      </c>
      <c r="EP33" s="201">
        <f t="shared" si="373"/>
        <v>0</v>
      </c>
      <c r="ET33" s="201">
        <f t="shared" si="374"/>
        <v>0</v>
      </c>
      <c r="EU33" s="201">
        <f t="shared" si="374"/>
        <v>0</v>
      </c>
      <c r="EV33" s="201">
        <f t="shared" si="374"/>
        <v>0</v>
      </c>
      <c r="EW33" s="201">
        <f t="shared" si="374"/>
        <v>0</v>
      </c>
      <c r="EX33" s="201">
        <f t="shared" si="374"/>
        <v>0</v>
      </c>
      <c r="EY33" s="201">
        <f t="shared" si="374"/>
        <v>0</v>
      </c>
      <c r="EZ33" s="201">
        <f t="shared" si="374"/>
        <v>0</v>
      </c>
      <c r="FA33" s="201">
        <f t="shared" si="374"/>
        <v>0</v>
      </c>
      <c r="FB33" s="201">
        <f t="shared" si="374"/>
        <v>0</v>
      </c>
      <c r="FC33" s="201">
        <f t="shared" si="374"/>
        <v>0</v>
      </c>
      <c r="FD33" s="201">
        <f t="shared" si="375"/>
        <v>0</v>
      </c>
      <c r="FE33" s="201">
        <f t="shared" si="375"/>
        <v>0</v>
      </c>
      <c r="FF33" s="201">
        <f t="shared" si="375"/>
        <v>0</v>
      </c>
      <c r="FG33" s="201">
        <f t="shared" si="375"/>
        <v>0</v>
      </c>
      <c r="FH33" s="201">
        <f t="shared" si="375"/>
        <v>0</v>
      </c>
      <c r="FI33" s="201">
        <f t="shared" si="375"/>
        <v>0</v>
      </c>
      <c r="FJ33" s="201">
        <f t="shared" si="375"/>
        <v>0</v>
      </c>
      <c r="FK33" s="201">
        <f t="shared" si="375"/>
        <v>0</v>
      </c>
      <c r="FL33" s="201">
        <f t="shared" si="375"/>
        <v>0</v>
      </c>
      <c r="FM33" s="201">
        <f t="shared" si="375"/>
        <v>0</v>
      </c>
      <c r="FN33" s="201">
        <f t="shared" si="376"/>
        <v>0</v>
      </c>
      <c r="FO33" s="201">
        <f t="shared" si="376"/>
        <v>0</v>
      </c>
      <c r="FP33" s="201">
        <f t="shared" si="376"/>
        <v>0</v>
      </c>
      <c r="FQ33" s="201">
        <f t="shared" si="376"/>
        <v>0</v>
      </c>
      <c r="FR33" s="201">
        <f t="shared" si="376"/>
        <v>0</v>
      </c>
      <c r="FS33" s="201">
        <f t="shared" si="376"/>
        <v>0</v>
      </c>
      <c r="FT33" s="201">
        <f t="shared" si="376"/>
        <v>0</v>
      </c>
      <c r="FU33" s="201">
        <f t="shared" si="376"/>
        <v>0</v>
      </c>
      <c r="FV33" s="201">
        <f t="shared" si="376"/>
        <v>0</v>
      </c>
    </row>
    <row r="34" spans="1:178">
      <c r="A34" s="294" t="s">
        <v>798</v>
      </c>
      <c r="C34" s="201">
        <f>C31*D34</f>
        <v>15282.9105</v>
      </c>
      <c r="D34" s="253">
        <v>0.3</v>
      </c>
      <c r="E34" s="237"/>
      <c r="F34" s="201">
        <f>'unit costs - int serv 2'!Z54</f>
        <v>84.25816029141815</v>
      </c>
      <c r="G34" s="237" t="s">
        <v>295</v>
      </c>
      <c r="H34" s="201">
        <f>'unit costs - int serv 2'!AC54</f>
        <v>15000</v>
      </c>
      <c r="I34" s="237" t="s">
        <v>295</v>
      </c>
      <c r="J34" s="201">
        <f>'unit costs - int serv 2'!AF54</f>
        <v>0</v>
      </c>
      <c r="K34" s="237" t="s">
        <v>295</v>
      </c>
      <c r="L34" s="201">
        <f>J34*'unit costs - int serv 2'!$AH$21</f>
        <v>0</v>
      </c>
      <c r="M34" s="237" t="s">
        <v>295</v>
      </c>
      <c r="N34" s="237"/>
      <c r="O34" s="214">
        <f>NPV(DISCOUNT,BA34:CC34)</f>
        <v>368851.28973591403</v>
      </c>
      <c r="P34" s="237"/>
      <c r="Q34" s="214">
        <f>NPV(DISCOUNT,CG34:DI34)</f>
        <v>65664492.636711806</v>
      </c>
      <c r="R34" s="214">
        <f>NPV(DISCOUNT,DN34:EP34)</f>
        <v>0</v>
      </c>
      <c r="S34" s="214"/>
      <c r="T34" s="237"/>
      <c r="X34" s="237"/>
      <c r="Y34" s="201">
        <f t="shared" si="10"/>
        <v>0</v>
      </c>
      <c r="Z34" s="201">
        <f t="shared" si="377"/>
        <v>0</v>
      </c>
      <c r="AA34" s="201">
        <f t="shared" si="377"/>
        <v>0</v>
      </c>
      <c r="AB34" s="201">
        <f t="shared" si="377"/>
        <v>764.14552500000002</v>
      </c>
      <c r="AC34" s="201">
        <f t="shared" si="377"/>
        <v>764.14552500000002</v>
      </c>
      <c r="AD34" s="201">
        <f t="shared" si="377"/>
        <v>764.14552500000002</v>
      </c>
      <c r="AE34" s="201">
        <f t="shared" si="377"/>
        <v>764.14552500000002</v>
      </c>
      <c r="AF34" s="201">
        <f t="shared" si="377"/>
        <v>764.14552500000002</v>
      </c>
      <c r="AG34" s="201">
        <f t="shared" si="377"/>
        <v>764.14552500000002</v>
      </c>
      <c r="AH34" s="201">
        <f t="shared" si="377"/>
        <v>764.14552500000002</v>
      </c>
      <c r="AI34" s="201">
        <f t="shared" si="377"/>
        <v>764.14552500000002</v>
      </c>
      <c r="AJ34" s="201">
        <f t="shared" si="377"/>
        <v>764.14552500000002</v>
      </c>
      <c r="AK34" s="201">
        <f t="shared" si="377"/>
        <v>764.14552500000002</v>
      </c>
      <c r="AL34" s="201">
        <f t="shared" si="377"/>
        <v>764.14552500000002</v>
      </c>
      <c r="AM34" s="201">
        <f t="shared" si="377"/>
        <v>764.14552500000002</v>
      </c>
      <c r="AN34" s="201">
        <f t="shared" si="377"/>
        <v>764.14552500000002</v>
      </c>
      <c r="AO34" s="201">
        <f t="shared" si="377"/>
        <v>764.14552500000002</v>
      </c>
      <c r="AP34" s="201">
        <f t="shared" si="377"/>
        <v>764.14552500000002</v>
      </c>
      <c r="AQ34" s="201">
        <f t="shared" si="377"/>
        <v>764.14552500000002</v>
      </c>
      <c r="AR34" s="201">
        <f t="shared" si="377"/>
        <v>764.14552500000002</v>
      </c>
      <c r="AS34" s="201">
        <f t="shared" si="377"/>
        <v>764.14552500000002</v>
      </c>
      <c r="AT34" s="201">
        <f t="shared" si="377"/>
        <v>764.14552500000002</v>
      </c>
      <c r="AU34" s="201">
        <f t="shared" si="377"/>
        <v>764.14552500000002</v>
      </c>
      <c r="AV34" s="201">
        <f t="shared" si="377"/>
        <v>0</v>
      </c>
      <c r="AW34" s="201">
        <f t="shared" si="377"/>
        <v>0</v>
      </c>
      <c r="BA34" s="201">
        <f t="shared" si="378"/>
        <v>0</v>
      </c>
      <c r="BB34" s="201">
        <f t="shared" si="317"/>
        <v>0</v>
      </c>
      <c r="BC34" s="201">
        <f t="shared" si="318"/>
        <v>0</v>
      </c>
      <c r="BD34" s="201">
        <f t="shared" si="319"/>
        <v>0</v>
      </c>
      <c r="BE34" s="201">
        <f t="shared" si="320"/>
        <v>0</v>
      </c>
      <c r="BF34" s="201">
        <f t="shared" si="321"/>
        <v>0</v>
      </c>
      <c r="BG34" s="201">
        <f t="shared" si="322"/>
        <v>0</v>
      </c>
      <c r="BH34" s="201">
        <f t="shared" si="323"/>
        <v>64385.496131419874</v>
      </c>
      <c r="BI34" s="201">
        <f t="shared" si="324"/>
        <v>64385.496131419874</v>
      </c>
      <c r="BJ34" s="201">
        <f t="shared" si="325"/>
        <v>64385.496131419874</v>
      </c>
      <c r="BK34" s="201">
        <f t="shared" si="326"/>
        <v>64385.496131419874</v>
      </c>
      <c r="BL34" s="201">
        <f t="shared" si="327"/>
        <v>64385.496131419874</v>
      </c>
      <c r="BM34" s="201">
        <f t="shared" si="328"/>
        <v>64385.496131419874</v>
      </c>
      <c r="BN34" s="201">
        <f t="shared" si="329"/>
        <v>64385.496131419874</v>
      </c>
      <c r="BO34" s="201">
        <f t="shared" si="330"/>
        <v>64385.496131419874</v>
      </c>
      <c r="BP34" s="201">
        <f t="shared" si="331"/>
        <v>64385.496131419874</v>
      </c>
      <c r="BQ34" s="201">
        <f t="shared" si="332"/>
        <v>64385.496131419874</v>
      </c>
      <c r="BR34" s="201">
        <f t="shared" si="333"/>
        <v>64385.496131419874</v>
      </c>
      <c r="BS34" s="201">
        <f t="shared" si="334"/>
        <v>64385.496131419874</v>
      </c>
      <c r="BT34" s="201">
        <f t="shared" si="335"/>
        <v>64385.496131419874</v>
      </c>
      <c r="BU34" s="201">
        <f t="shared" si="336"/>
        <v>64385.496131419874</v>
      </c>
      <c r="BV34" s="201">
        <f t="shared" si="337"/>
        <v>64385.496131419874</v>
      </c>
      <c r="BW34" s="201">
        <f t="shared" si="338"/>
        <v>64385.496131419874</v>
      </c>
      <c r="BX34" s="201">
        <f t="shared" si="339"/>
        <v>64385.496131419874</v>
      </c>
      <c r="BY34" s="201">
        <f t="shared" si="340"/>
        <v>64385.496131419874</v>
      </c>
      <c r="BZ34" s="201">
        <f t="shared" si="341"/>
        <v>64385.496131419874</v>
      </c>
      <c r="CA34" s="201">
        <f t="shared" si="342"/>
        <v>64385.496131419874</v>
      </c>
      <c r="CB34" s="201">
        <f t="shared" si="343"/>
        <v>0</v>
      </c>
      <c r="CC34" s="201">
        <f t="shared" si="344"/>
        <v>0</v>
      </c>
      <c r="CG34" s="201">
        <f t="shared" si="379"/>
        <v>0</v>
      </c>
      <c r="CH34" s="201">
        <f t="shared" si="345"/>
        <v>0</v>
      </c>
      <c r="CI34" s="201">
        <f t="shared" si="346"/>
        <v>0</v>
      </c>
      <c r="CJ34" s="201">
        <f t="shared" si="347"/>
        <v>0</v>
      </c>
      <c r="CK34" s="201">
        <f t="shared" si="348"/>
        <v>0</v>
      </c>
      <c r="CL34" s="201">
        <f t="shared" si="349"/>
        <v>0</v>
      </c>
      <c r="CM34" s="201">
        <f t="shared" si="350"/>
        <v>0</v>
      </c>
      <c r="CN34" s="201">
        <f t="shared" si="351"/>
        <v>11462182.875</v>
      </c>
      <c r="CO34" s="201">
        <f t="shared" si="352"/>
        <v>11462182.875</v>
      </c>
      <c r="CP34" s="201">
        <f t="shared" si="353"/>
        <v>11462182.875</v>
      </c>
      <c r="CQ34" s="201">
        <f t="shared" si="354"/>
        <v>11462182.875</v>
      </c>
      <c r="CR34" s="201">
        <f t="shared" si="355"/>
        <v>11462182.875</v>
      </c>
      <c r="CS34" s="201">
        <f t="shared" si="356"/>
        <v>11462182.875</v>
      </c>
      <c r="CT34" s="201">
        <f t="shared" si="357"/>
        <v>11462182.875</v>
      </c>
      <c r="CU34" s="201">
        <f t="shared" si="358"/>
        <v>11462182.875</v>
      </c>
      <c r="CV34" s="201">
        <f t="shared" si="359"/>
        <v>11462182.875</v>
      </c>
      <c r="CW34" s="201">
        <f t="shared" si="360"/>
        <v>11462182.875</v>
      </c>
      <c r="CX34" s="201">
        <f t="shared" si="361"/>
        <v>11462182.875</v>
      </c>
      <c r="CY34" s="201">
        <f t="shared" si="362"/>
        <v>11462182.875</v>
      </c>
      <c r="CZ34" s="201">
        <f t="shared" si="363"/>
        <v>11462182.875</v>
      </c>
      <c r="DA34" s="201">
        <f t="shared" si="364"/>
        <v>11462182.875</v>
      </c>
      <c r="DB34" s="201">
        <f t="shared" si="365"/>
        <v>11462182.875</v>
      </c>
      <c r="DC34" s="201">
        <f t="shared" si="366"/>
        <v>11462182.875</v>
      </c>
      <c r="DD34" s="201">
        <f t="shared" si="367"/>
        <v>11462182.875</v>
      </c>
      <c r="DE34" s="201">
        <f t="shared" si="368"/>
        <v>11462182.875</v>
      </c>
      <c r="DF34" s="201">
        <f t="shared" si="369"/>
        <v>11462182.875</v>
      </c>
      <c r="DG34" s="201">
        <f t="shared" si="370"/>
        <v>11462182.875</v>
      </c>
      <c r="DH34" s="201">
        <f t="shared" si="371"/>
        <v>0</v>
      </c>
      <c r="DI34" s="201">
        <f t="shared" si="372"/>
        <v>0</v>
      </c>
      <c r="DN34" s="201">
        <f t="shared" si="380"/>
        <v>0</v>
      </c>
      <c r="DO34" s="201">
        <f t="shared" si="373"/>
        <v>0</v>
      </c>
      <c r="DP34" s="201">
        <f t="shared" si="373"/>
        <v>0</v>
      </c>
      <c r="DQ34" s="201">
        <f t="shared" si="373"/>
        <v>0</v>
      </c>
      <c r="DR34" s="201">
        <f t="shared" si="373"/>
        <v>0</v>
      </c>
      <c r="DS34" s="201">
        <f t="shared" si="373"/>
        <v>0</v>
      </c>
      <c r="DT34" s="201">
        <f t="shared" si="373"/>
        <v>0</v>
      </c>
      <c r="DU34" s="201">
        <f t="shared" si="373"/>
        <v>0</v>
      </c>
      <c r="DV34" s="201">
        <f t="shared" si="373"/>
        <v>0</v>
      </c>
      <c r="DW34" s="201">
        <f t="shared" si="373"/>
        <v>0</v>
      </c>
      <c r="DX34" s="201">
        <f t="shared" si="373"/>
        <v>0</v>
      </c>
      <c r="DY34" s="201">
        <f t="shared" si="373"/>
        <v>0</v>
      </c>
      <c r="DZ34" s="201">
        <f t="shared" si="373"/>
        <v>0</v>
      </c>
      <c r="EA34" s="201">
        <f t="shared" si="373"/>
        <v>0</v>
      </c>
      <c r="EB34" s="201">
        <f t="shared" si="373"/>
        <v>0</v>
      </c>
      <c r="EC34" s="201">
        <f t="shared" si="373"/>
        <v>0</v>
      </c>
      <c r="ED34" s="201">
        <f t="shared" si="373"/>
        <v>0</v>
      </c>
      <c r="EE34" s="201">
        <f t="shared" si="373"/>
        <v>0</v>
      </c>
      <c r="EF34" s="201">
        <f t="shared" si="373"/>
        <v>0</v>
      </c>
      <c r="EG34" s="201">
        <f t="shared" si="373"/>
        <v>0</v>
      </c>
      <c r="EH34" s="201">
        <f t="shared" si="373"/>
        <v>0</v>
      </c>
      <c r="EI34" s="201">
        <f t="shared" si="373"/>
        <v>0</v>
      </c>
      <c r="EJ34" s="201">
        <f t="shared" si="373"/>
        <v>0</v>
      </c>
      <c r="EK34" s="201">
        <f t="shared" si="373"/>
        <v>0</v>
      </c>
      <c r="EL34" s="201">
        <f t="shared" si="373"/>
        <v>0</v>
      </c>
      <c r="EM34" s="201">
        <f t="shared" si="373"/>
        <v>0</v>
      </c>
      <c r="EN34" s="201">
        <f t="shared" si="373"/>
        <v>0</v>
      </c>
      <c r="EO34" s="201">
        <f t="shared" si="373"/>
        <v>0</v>
      </c>
      <c r="EP34" s="201">
        <f t="shared" si="373"/>
        <v>0</v>
      </c>
      <c r="ET34" s="201">
        <f t="shared" si="374"/>
        <v>0</v>
      </c>
      <c r="EU34" s="201">
        <f t="shared" si="374"/>
        <v>0</v>
      </c>
      <c r="EV34" s="201">
        <f t="shared" si="374"/>
        <v>0</v>
      </c>
      <c r="EW34" s="201">
        <f t="shared" si="374"/>
        <v>0</v>
      </c>
      <c r="EX34" s="201">
        <f t="shared" si="374"/>
        <v>0</v>
      </c>
      <c r="EY34" s="201">
        <f t="shared" si="374"/>
        <v>0</v>
      </c>
      <c r="EZ34" s="201">
        <f t="shared" si="374"/>
        <v>0</v>
      </c>
      <c r="FA34" s="201">
        <f t="shared" si="374"/>
        <v>0</v>
      </c>
      <c r="FB34" s="201">
        <f t="shared" si="374"/>
        <v>0</v>
      </c>
      <c r="FC34" s="201">
        <f t="shared" si="374"/>
        <v>0</v>
      </c>
      <c r="FD34" s="201">
        <f t="shared" si="375"/>
        <v>0</v>
      </c>
      <c r="FE34" s="201">
        <f t="shared" si="375"/>
        <v>0</v>
      </c>
      <c r="FF34" s="201">
        <f t="shared" si="375"/>
        <v>0</v>
      </c>
      <c r="FG34" s="201">
        <f t="shared" si="375"/>
        <v>0</v>
      </c>
      <c r="FH34" s="201">
        <f t="shared" si="375"/>
        <v>0</v>
      </c>
      <c r="FI34" s="201">
        <f t="shared" si="375"/>
        <v>0</v>
      </c>
      <c r="FJ34" s="201">
        <f t="shared" si="375"/>
        <v>0</v>
      </c>
      <c r="FK34" s="201">
        <f t="shared" si="375"/>
        <v>0</v>
      </c>
      <c r="FL34" s="201">
        <f t="shared" si="375"/>
        <v>0</v>
      </c>
      <c r="FM34" s="201">
        <f t="shared" si="375"/>
        <v>0</v>
      </c>
      <c r="FN34" s="201">
        <f t="shared" si="376"/>
        <v>0</v>
      </c>
      <c r="FO34" s="201">
        <f t="shared" si="376"/>
        <v>0</v>
      </c>
      <c r="FP34" s="201">
        <f t="shared" si="376"/>
        <v>0</v>
      </c>
      <c r="FQ34" s="201">
        <f t="shared" si="376"/>
        <v>0</v>
      </c>
      <c r="FR34" s="201">
        <f t="shared" si="376"/>
        <v>0</v>
      </c>
      <c r="FS34" s="201">
        <f t="shared" si="376"/>
        <v>0</v>
      </c>
      <c r="FT34" s="201">
        <f t="shared" si="376"/>
        <v>0</v>
      </c>
      <c r="FU34" s="201">
        <f t="shared" si="376"/>
        <v>0</v>
      </c>
      <c r="FV34" s="201">
        <f t="shared" si="376"/>
        <v>0</v>
      </c>
    </row>
    <row r="35" spans="1:178">
      <c r="F35" s="201"/>
      <c r="H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BA35" s="201">
        <f t="shared" si="378"/>
        <v>0</v>
      </c>
      <c r="BB35" s="201">
        <f t="shared" si="133"/>
        <v>0</v>
      </c>
      <c r="BC35" s="201">
        <f t="shared" si="134"/>
        <v>0</v>
      </c>
      <c r="BD35" s="201">
        <f t="shared" si="135"/>
        <v>0</v>
      </c>
      <c r="BE35" s="201">
        <f t="shared" si="136"/>
        <v>0</v>
      </c>
      <c r="BF35" s="201">
        <f t="shared" si="137"/>
        <v>0</v>
      </c>
      <c r="BG35" s="201">
        <f t="shared" si="138"/>
        <v>0</v>
      </c>
      <c r="BH35" s="201">
        <f t="shared" si="139"/>
        <v>0</v>
      </c>
      <c r="BI35" s="201">
        <f t="shared" si="140"/>
        <v>0</v>
      </c>
      <c r="BJ35" s="201">
        <f t="shared" si="141"/>
        <v>0</v>
      </c>
      <c r="BK35" s="201">
        <f t="shared" si="142"/>
        <v>0</v>
      </c>
      <c r="BL35" s="201">
        <f t="shared" si="143"/>
        <v>0</v>
      </c>
      <c r="BM35" s="201">
        <f t="shared" si="144"/>
        <v>0</v>
      </c>
      <c r="BN35" s="201">
        <f t="shared" si="145"/>
        <v>0</v>
      </c>
      <c r="BO35" s="201">
        <f t="shared" si="146"/>
        <v>0</v>
      </c>
      <c r="BP35" s="201">
        <f t="shared" si="147"/>
        <v>0</v>
      </c>
      <c r="BQ35" s="201">
        <f t="shared" si="148"/>
        <v>0</v>
      </c>
      <c r="BR35" s="201">
        <f t="shared" si="149"/>
        <v>0</v>
      </c>
      <c r="BS35" s="201">
        <f t="shared" si="150"/>
        <v>0</v>
      </c>
      <c r="BT35" s="201">
        <f t="shared" si="151"/>
        <v>0</v>
      </c>
      <c r="BU35" s="201">
        <f t="shared" si="152"/>
        <v>0</v>
      </c>
      <c r="BV35" s="201">
        <f t="shared" si="153"/>
        <v>0</v>
      </c>
      <c r="BW35" s="201">
        <f t="shared" si="154"/>
        <v>0</v>
      </c>
      <c r="BX35" s="201">
        <f t="shared" si="155"/>
        <v>0</v>
      </c>
      <c r="BY35" s="201">
        <f t="shared" si="156"/>
        <v>0</v>
      </c>
      <c r="BZ35" s="201">
        <f t="shared" si="157"/>
        <v>0</v>
      </c>
      <c r="CA35" s="201">
        <f t="shared" si="158"/>
        <v>0</v>
      </c>
      <c r="CB35" s="201">
        <f t="shared" si="159"/>
        <v>0</v>
      </c>
      <c r="CC35" s="201">
        <f t="shared" si="160"/>
        <v>0</v>
      </c>
      <c r="CH35" s="201">
        <f t="shared" ref="CH35" si="381">BB35*$F35</f>
        <v>0</v>
      </c>
      <c r="CI35" s="201">
        <f t="shared" ref="CI35" si="382">BC35*$F35</f>
        <v>0</v>
      </c>
      <c r="CJ35" s="201">
        <f t="shared" ref="CJ35" si="383">BD35*$F35</f>
        <v>0</v>
      </c>
      <c r="CK35" s="201">
        <f t="shared" ref="CK35" si="384">BE35*$F35</f>
        <v>0</v>
      </c>
      <c r="CL35" s="201">
        <f t="shared" ref="CL35" si="385">BF35*$F35</f>
        <v>0</v>
      </c>
      <c r="CM35" s="201">
        <f t="shared" ref="CM35" si="386">BG35*$F35</f>
        <v>0</v>
      </c>
      <c r="CN35" s="201">
        <f t="shared" ref="CN35" si="387">BH35*$F35</f>
        <v>0</v>
      </c>
      <c r="CO35" s="201">
        <f t="shared" ref="CO35" si="388">BI35*$F35</f>
        <v>0</v>
      </c>
      <c r="CP35" s="201">
        <f t="shared" ref="CP35" si="389">BJ35*$F35</f>
        <v>0</v>
      </c>
      <c r="CQ35" s="201">
        <f t="shared" ref="CQ35" si="390">BK35*$F35</f>
        <v>0</v>
      </c>
      <c r="CR35" s="201">
        <f t="shared" ref="CR35" si="391">BL35*$F35</f>
        <v>0</v>
      </c>
      <c r="CS35" s="201">
        <f t="shared" ref="CS35" si="392">BM35*$F35</f>
        <v>0</v>
      </c>
      <c r="CT35" s="201">
        <f t="shared" ref="CT35" si="393">BN35*$F35</f>
        <v>0</v>
      </c>
      <c r="CU35" s="201">
        <f t="shared" ref="CU35" si="394">BO35*$F35</f>
        <v>0</v>
      </c>
      <c r="CV35" s="201">
        <f t="shared" ref="CV35" si="395">BP35*$F35</f>
        <v>0</v>
      </c>
      <c r="CW35" s="201">
        <f t="shared" ref="CW35" si="396">BQ35*$F35</f>
        <v>0</v>
      </c>
      <c r="CX35" s="201">
        <f t="shared" ref="CX35" si="397">BR35*$F35</f>
        <v>0</v>
      </c>
      <c r="CY35" s="201">
        <f t="shared" ref="CY35" si="398">BS35*$F35</f>
        <v>0</v>
      </c>
      <c r="CZ35" s="201">
        <f t="shared" ref="CZ35" si="399">BT35*$F35</f>
        <v>0</v>
      </c>
      <c r="DA35" s="201">
        <f t="shared" ref="DA35" si="400">BU35*$F35</f>
        <v>0</v>
      </c>
      <c r="DB35" s="201">
        <f t="shared" ref="DB35" si="401">BV35*$F35</f>
        <v>0</v>
      </c>
      <c r="DC35" s="201">
        <f t="shared" ref="DC35" si="402">BW35*$F35</f>
        <v>0</v>
      </c>
      <c r="DD35" s="201">
        <f t="shared" ref="DD35" si="403">BX35*$F35</f>
        <v>0</v>
      </c>
      <c r="DE35" s="201">
        <f t="shared" ref="DE35" si="404">BY35*$F35</f>
        <v>0</v>
      </c>
      <c r="DF35" s="201">
        <f t="shared" ref="DF35" si="405">BZ35*$F35</f>
        <v>0</v>
      </c>
      <c r="DG35" s="201">
        <f t="shared" ref="DG35" si="406">CA35*$F35</f>
        <v>0</v>
      </c>
      <c r="DH35" s="201">
        <f t="shared" ref="DH35" si="407">CB35*$F35</f>
        <v>0</v>
      </c>
      <c r="DI35" s="201">
        <f t="shared" ref="DI35" si="408">CC35*$F35</f>
        <v>0</v>
      </c>
      <c r="DO35" s="201">
        <f t="shared" ref="DO35:EP35" si="409">CI35*$F35</f>
        <v>0</v>
      </c>
      <c r="DP35" s="201">
        <f t="shared" si="409"/>
        <v>0</v>
      </c>
      <c r="DQ35" s="201">
        <f t="shared" si="409"/>
        <v>0</v>
      </c>
      <c r="DR35" s="201">
        <f t="shared" si="409"/>
        <v>0</v>
      </c>
      <c r="DS35" s="201">
        <f t="shared" si="409"/>
        <v>0</v>
      </c>
      <c r="DT35" s="201">
        <f t="shared" si="409"/>
        <v>0</v>
      </c>
      <c r="DU35" s="201">
        <f t="shared" si="409"/>
        <v>0</v>
      </c>
      <c r="DV35" s="201">
        <f t="shared" si="409"/>
        <v>0</v>
      </c>
      <c r="DW35" s="201">
        <f t="shared" si="409"/>
        <v>0</v>
      </c>
      <c r="DX35" s="201">
        <f t="shared" si="409"/>
        <v>0</v>
      </c>
      <c r="DY35" s="201">
        <f t="shared" si="409"/>
        <v>0</v>
      </c>
      <c r="DZ35" s="201">
        <f t="shared" si="409"/>
        <v>0</v>
      </c>
      <c r="EA35" s="201">
        <f t="shared" si="409"/>
        <v>0</v>
      </c>
      <c r="EB35" s="201">
        <f t="shared" si="409"/>
        <v>0</v>
      </c>
      <c r="EC35" s="201">
        <f t="shared" si="409"/>
        <v>0</v>
      </c>
      <c r="ED35" s="201">
        <f t="shared" si="409"/>
        <v>0</v>
      </c>
      <c r="EE35" s="201">
        <f t="shared" si="409"/>
        <v>0</v>
      </c>
      <c r="EF35" s="201">
        <f t="shared" si="409"/>
        <v>0</v>
      </c>
      <c r="EG35" s="201">
        <f t="shared" si="409"/>
        <v>0</v>
      </c>
      <c r="EH35" s="201">
        <f t="shared" si="409"/>
        <v>0</v>
      </c>
      <c r="EI35" s="201">
        <f t="shared" si="409"/>
        <v>0</v>
      </c>
      <c r="EJ35" s="201">
        <f t="shared" si="409"/>
        <v>0</v>
      </c>
      <c r="EK35" s="201">
        <f t="shared" si="409"/>
        <v>0</v>
      </c>
      <c r="EL35" s="201">
        <f t="shared" si="409"/>
        <v>0</v>
      </c>
      <c r="EM35" s="201">
        <f t="shared" si="409"/>
        <v>0</v>
      </c>
      <c r="EN35" s="201">
        <f t="shared" si="409"/>
        <v>0</v>
      </c>
      <c r="EO35" s="201">
        <f t="shared" si="409"/>
        <v>0</v>
      </c>
      <c r="EP35" s="201">
        <f t="shared" si="409"/>
        <v>0</v>
      </c>
      <c r="EU35" s="201">
        <f t="shared" ref="EU35" si="410">DO35*$F35</f>
        <v>0</v>
      </c>
      <c r="EV35" s="201">
        <f t="shared" ref="EV35" si="411">DP35*$F35</f>
        <v>0</v>
      </c>
      <c r="EW35" s="201">
        <f t="shared" ref="EW35" si="412">DQ35*$F35</f>
        <v>0</v>
      </c>
      <c r="EX35" s="201">
        <f t="shared" ref="EX35" si="413">DR35*$F35</f>
        <v>0</v>
      </c>
      <c r="EY35" s="201">
        <f t="shared" ref="EY35" si="414">DS35*$F35</f>
        <v>0</v>
      </c>
      <c r="EZ35" s="201">
        <f t="shared" ref="EZ35" si="415">DT35*$F35</f>
        <v>0</v>
      </c>
      <c r="FA35" s="201">
        <f t="shared" ref="FA35" si="416">DU35*$F35</f>
        <v>0</v>
      </c>
      <c r="FB35" s="201">
        <f t="shared" ref="FB35" si="417">DV35*$F35</f>
        <v>0</v>
      </c>
      <c r="FC35" s="201">
        <f t="shared" ref="FC35" si="418">DW35*$F35</f>
        <v>0</v>
      </c>
      <c r="FD35" s="201">
        <f t="shared" ref="FD35" si="419">DX35*$F35</f>
        <v>0</v>
      </c>
      <c r="FE35" s="201">
        <f t="shared" ref="FE35" si="420">DY35*$F35</f>
        <v>0</v>
      </c>
      <c r="FF35" s="201">
        <f t="shared" ref="FF35" si="421">DZ35*$F35</f>
        <v>0</v>
      </c>
      <c r="FG35" s="201">
        <f t="shared" ref="FG35" si="422">EA35*$F35</f>
        <v>0</v>
      </c>
      <c r="FH35" s="201">
        <f t="shared" ref="FH35" si="423">EB35*$F35</f>
        <v>0</v>
      </c>
      <c r="FI35" s="201">
        <f t="shared" ref="FI35" si="424">EC35*$F35</f>
        <v>0</v>
      </c>
      <c r="FJ35" s="201">
        <f t="shared" ref="FJ35" si="425">ED35*$F35</f>
        <v>0</v>
      </c>
      <c r="FK35" s="201">
        <f t="shared" ref="FK35" si="426">EE35*$F35</f>
        <v>0</v>
      </c>
      <c r="FL35" s="201">
        <f t="shared" ref="FL35" si="427">EF35*$F35</f>
        <v>0</v>
      </c>
      <c r="FM35" s="201">
        <f t="shared" ref="FM35" si="428">EG35*$F35</f>
        <v>0</v>
      </c>
      <c r="FN35" s="201">
        <f t="shared" ref="FN35" si="429">EH35*$F35</f>
        <v>0</v>
      </c>
      <c r="FO35" s="201">
        <f t="shared" ref="FO35" si="430">EI35*$F35</f>
        <v>0</v>
      </c>
      <c r="FP35" s="201">
        <f t="shared" ref="FP35" si="431">EJ35*$F35</f>
        <v>0</v>
      </c>
      <c r="FQ35" s="201">
        <f t="shared" ref="FQ35" si="432">EK35*$F35</f>
        <v>0</v>
      </c>
      <c r="FR35" s="201">
        <f t="shared" ref="FR35" si="433">EL35*$F35</f>
        <v>0</v>
      </c>
      <c r="FS35" s="201">
        <f t="shared" ref="FS35" si="434">EM35*$F35</f>
        <v>0</v>
      </c>
      <c r="FT35" s="201">
        <f t="shared" ref="FT35" si="435">EN35*$F35</f>
        <v>0</v>
      </c>
      <c r="FU35" s="201">
        <f t="shared" ref="FU35" si="436">EO35*$F35</f>
        <v>0</v>
      </c>
      <c r="FV35" s="201">
        <f t="shared" ref="FV35" si="437">EP35*$F35</f>
        <v>0</v>
      </c>
    </row>
    <row r="36" spans="1:178" s="71" customFormat="1">
      <c r="A36" s="71" t="s">
        <v>797</v>
      </c>
      <c r="C36" s="71">
        <v>0</v>
      </c>
      <c r="D36" t="s">
        <v>298</v>
      </c>
      <c r="F36" s="202"/>
      <c r="H36" s="202"/>
      <c r="O36" s="517">
        <f>SUM(O37:O39)</f>
        <v>0</v>
      </c>
      <c r="Q36" s="517">
        <f>SUM(Q37:Q39)</f>
        <v>0</v>
      </c>
      <c r="R36" s="517">
        <f>SUM(R37:R39)</f>
        <v>0</v>
      </c>
      <c r="S36" s="517"/>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BB36" s="202"/>
      <c r="BC36" s="202"/>
      <c r="BD36" s="202"/>
      <c r="BE36" s="202"/>
      <c r="BF36" s="202"/>
      <c r="BG36" s="202"/>
      <c r="BH36" s="202"/>
      <c r="BI36" s="202"/>
      <c r="BJ36" s="202"/>
      <c r="BK36" s="202"/>
      <c r="BL36" s="202"/>
      <c r="BM36" s="202"/>
      <c r="BN36" s="202"/>
      <c r="BO36" s="202"/>
      <c r="BP36" s="202"/>
      <c r="BQ36" s="202"/>
      <c r="BR36" s="202"/>
      <c r="BS36" s="202"/>
      <c r="BT36" s="202"/>
      <c r="BU36" s="202"/>
      <c r="BV36" s="202"/>
      <c r="BW36" s="202"/>
      <c r="BX36" s="202"/>
      <c r="BY36" s="202"/>
      <c r="BZ36" s="202"/>
      <c r="CA36" s="202"/>
      <c r="CB36" s="202"/>
      <c r="CC36" s="202"/>
      <c r="CH36" s="202"/>
      <c r="CI36" s="202"/>
      <c r="CJ36" s="202"/>
      <c r="CK36" s="202"/>
      <c r="CL36" s="202"/>
      <c r="CM36" s="202"/>
      <c r="CN36" s="202"/>
      <c r="CO36" s="202"/>
      <c r="CP36" s="202"/>
      <c r="CQ36" s="202"/>
      <c r="CR36" s="202"/>
      <c r="CS36" s="202"/>
      <c r="CT36" s="202"/>
      <c r="CU36" s="202"/>
      <c r="CV36" s="202"/>
      <c r="CW36" s="202"/>
      <c r="CX36" s="202"/>
      <c r="CY36" s="202"/>
      <c r="CZ36" s="202"/>
      <c r="DA36" s="202"/>
      <c r="DB36" s="202"/>
      <c r="DC36" s="202"/>
      <c r="DD36" s="202"/>
      <c r="DE36" s="202"/>
      <c r="DF36" s="202"/>
      <c r="DG36" s="202"/>
      <c r="DH36" s="202"/>
      <c r="DI36" s="202"/>
      <c r="DO36" s="202"/>
      <c r="DP36" s="202"/>
      <c r="DQ36" s="202"/>
      <c r="DR36" s="202"/>
      <c r="DS36" s="202"/>
      <c r="DT36" s="202"/>
      <c r="DU36" s="202"/>
      <c r="DV36" s="202"/>
      <c r="DW36" s="202"/>
      <c r="DX36" s="202"/>
      <c r="DY36" s="202"/>
      <c r="DZ36" s="202"/>
      <c r="EA36" s="202"/>
      <c r="EB36" s="202"/>
      <c r="EC36" s="202"/>
      <c r="ED36" s="202"/>
      <c r="EE36" s="202"/>
      <c r="EF36" s="202"/>
      <c r="EG36" s="202"/>
      <c r="EH36" s="202"/>
      <c r="EI36" s="202"/>
      <c r="EJ36" s="202"/>
      <c r="EK36" s="202"/>
      <c r="EL36" s="202"/>
      <c r="EM36" s="202"/>
      <c r="EN36" s="202"/>
      <c r="EO36" s="202"/>
      <c r="EP36" s="202"/>
      <c r="EU36" s="202"/>
      <c r="EV36" s="202"/>
      <c r="EW36" s="202"/>
      <c r="EX36" s="202"/>
      <c r="EY36" s="202"/>
      <c r="EZ36" s="202"/>
      <c r="FA36" s="202"/>
      <c r="FB36" s="202"/>
      <c r="FC36" s="202"/>
      <c r="FD36" s="202"/>
      <c r="FE36" s="202"/>
      <c r="FF36" s="202"/>
      <c r="FG36" s="202"/>
      <c r="FH36" s="202"/>
      <c r="FI36" s="202"/>
      <c r="FJ36" s="202"/>
      <c r="FK36" s="202"/>
      <c r="FL36" s="202"/>
      <c r="FM36" s="202"/>
      <c r="FN36" s="202"/>
      <c r="FO36" s="202"/>
      <c r="FP36" s="202"/>
      <c r="FQ36" s="202"/>
      <c r="FR36" s="202"/>
      <c r="FS36" s="202"/>
      <c r="FT36" s="202"/>
      <c r="FU36" s="202"/>
      <c r="FV36" s="202"/>
    </row>
    <row r="37" spans="1:178">
      <c r="A37" s="294" t="s">
        <v>795</v>
      </c>
      <c r="C37" s="201">
        <f>C36*D37</f>
        <v>0</v>
      </c>
      <c r="D37" s="253">
        <v>1</v>
      </c>
      <c r="F37" s="201">
        <f>'unit costs - int serv 2'!Z57</f>
        <v>9.4061227193806953</v>
      </c>
      <c r="G37" s="237" t="s">
        <v>948</v>
      </c>
      <c r="H37" s="201">
        <f>'unit costs - int serv 2'!AC57</f>
        <v>1000000</v>
      </c>
      <c r="I37" s="237" t="s">
        <v>947</v>
      </c>
      <c r="J37" s="213">
        <f>'unit costs - int serv 2'!AF57</f>
        <v>120</v>
      </c>
      <c r="K37" s="237" t="s">
        <v>295</v>
      </c>
      <c r="L37" s="201">
        <f>J37*'unit costs - int serv 2'!$AH$21</f>
        <v>24</v>
      </c>
      <c r="M37" s="237" t="s">
        <v>295</v>
      </c>
      <c r="O37" s="214">
        <f>NPV(DISCOUNT,BA37:CC37)</f>
        <v>0</v>
      </c>
      <c r="Q37" s="214">
        <f>NPV(DISCOUNT,CG37:DI37)</f>
        <v>0</v>
      </c>
      <c r="R37" s="214">
        <f>NPV(DISCOUNT,DN37:EP37)</f>
        <v>0</v>
      </c>
      <c r="S37" s="214"/>
      <c r="Y37" s="201">
        <f t="shared" si="10"/>
        <v>0</v>
      </c>
      <c r="Z37" s="201">
        <f t="shared" si="377"/>
        <v>0</v>
      </c>
      <c r="AA37" s="201">
        <f t="shared" si="377"/>
        <v>0</v>
      </c>
      <c r="AB37" s="201">
        <f t="shared" si="377"/>
        <v>0</v>
      </c>
      <c r="AC37" s="201">
        <f t="shared" si="377"/>
        <v>0</v>
      </c>
      <c r="AD37" s="201">
        <f t="shared" si="377"/>
        <v>0</v>
      </c>
      <c r="AE37" s="201">
        <f t="shared" si="377"/>
        <v>0</v>
      </c>
      <c r="AF37" s="201">
        <f t="shared" si="377"/>
        <v>0</v>
      </c>
      <c r="AG37" s="201">
        <f t="shared" si="377"/>
        <v>0</v>
      </c>
      <c r="AH37" s="201">
        <f t="shared" si="377"/>
        <v>0</v>
      </c>
      <c r="AI37" s="201">
        <f t="shared" si="377"/>
        <v>0</v>
      </c>
      <c r="AJ37" s="201">
        <f t="shared" si="377"/>
        <v>0</v>
      </c>
      <c r="AK37" s="201">
        <f t="shared" si="377"/>
        <v>0</v>
      </c>
      <c r="AL37" s="201">
        <f t="shared" si="377"/>
        <v>0</v>
      </c>
      <c r="AM37" s="201">
        <f t="shared" si="377"/>
        <v>0</v>
      </c>
      <c r="AN37" s="201">
        <f t="shared" si="377"/>
        <v>0</v>
      </c>
      <c r="AO37" s="201">
        <f t="shared" si="377"/>
        <v>0</v>
      </c>
      <c r="AP37" s="201">
        <f t="shared" si="377"/>
        <v>0</v>
      </c>
      <c r="AQ37" s="201">
        <f t="shared" si="377"/>
        <v>0</v>
      </c>
      <c r="AR37" s="201">
        <f t="shared" si="377"/>
        <v>0</v>
      </c>
      <c r="AS37" s="201">
        <f t="shared" si="377"/>
        <v>0</v>
      </c>
      <c r="AT37" s="201">
        <f t="shared" si="377"/>
        <v>0</v>
      </c>
      <c r="AU37" s="201">
        <f t="shared" si="377"/>
        <v>0</v>
      </c>
      <c r="AV37" s="201">
        <f t="shared" si="377"/>
        <v>0</v>
      </c>
      <c r="AW37" s="201">
        <f t="shared" si="377"/>
        <v>0</v>
      </c>
      <c r="BA37" s="201">
        <f>U37*$F37</f>
        <v>0</v>
      </c>
      <c r="BB37" s="201">
        <f t="shared" ref="BB37:BB39" si="438">V37*$F37</f>
        <v>0</v>
      </c>
      <c r="BC37" s="201">
        <f t="shared" ref="BC37:BC39" si="439">W37*$F37</f>
        <v>0</v>
      </c>
      <c r="BD37" s="201">
        <f t="shared" ref="BD37:BD39" si="440">X37*$F37</f>
        <v>0</v>
      </c>
      <c r="BE37" s="201">
        <f t="shared" ref="BE37:BE39" si="441">Y37*$F37</f>
        <v>0</v>
      </c>
      <c r="BF37" s="201">
        <f t="shared" ref="BF37:BF39" si="442">Z37*$F37</f>
        <v>0</v>
      </c>
      <c r="BG37" s="201">
        <f t="shared" ref="BG37:BG39" si="443">AA37*$F37</f>
        <v>0</v>
      </c>
      <c r="BH37" s="201">
        <f t="shared" ref="BH37:BH39" si="444">AB37*$F37</f>
        <v>0</v>
      </c>
      <c r="BI37" s="201">
        <f t="shared" ref="BI37:BI39" si="445">AC37*$F37</f>
        <v>0</v>
      </c>
      <c r="BJ37" s="201">
        <f t="shared" ref="BJ37:BJ39" si="446">AD37*$F37</f>
        <v>0</v>
      </c>
      <c r="BK37" s="201">
        <f t="shared" ref="BK37:BK39" si="447">AE37*$F37</f>
        <v>0</v>
      </c>
      <c r="BL37" s="201">
        <f t="shared" ref="BL37:BL39" si="448">AF37*$F37</f>
        <v>0</v>
      </c>
      <c r="BM37" s="201">
        <f t="shared" ref="BM37:BM39" si="449">AG37*$F37</f>
        <v>0</v>
      </c>
      <c r="BN37" s="201">
        <f t="shared" ref="BN37:BN39" si="450">AH37*$F37</f>
        <v>0</v>
      </c>
      <c r="BO37" s="201">
        <f t="shared" ref="BO37:BO39" si="451">AI37*$F37</f>
        <v>0</v>
      </c>
      <c r="BP37" s="201">
        <f t="shared" ref="BP37:BP39" si="452">AJ37*$F37</f>
        <v>0</v>
      </c>
      <c r="BQ37" s="201">
        <f t="shared" ref="BQ37:BQ39" si="453">AK37*$F37</f>
        <v>0</v>
      </c>
      <c r="BR37" s="201">
        <f t="shared" ref="BR37:BR39" si="454">AL37*$F37</f>
        <v>0</v>
      </c>
      <c r="BS37" s="201">
        <f t="shared" ref="BS37:BS39" si="455">AM37*$F37</f>
        <v>0</v>
      </c>
      <c r="BT37" s="201">
        <f t="shared" ref="BT37:BT39" si="456">AN37*$F37</f>
        <v>0</v>
      </c>
      <c r="BU37" s="201">
        <f t="shared" ref="BU37:BU39" si="457">AO37*$F37</f>
        <v>0</v>
      </c>
      <c r="BV37" s="201">
        <f t="shared" ref="BV37:BV39" si="458">AP37*$F37</f>
        <v>0</v>
      </c>
      <c r="BW37" s="201">
        <f t="shared" ref="BW37:BW39" si="459">AQ37*$F37</f>
        <v>0</v>
      </c>
      <c r="BX37" s="201">
        <f t="shared" ref="BX37:BX39" si="460">AR37*$F37</f>
        <v>0</v>
      </c>
      <c r="BY37" s="201">
        <f t="shared" ref="BY37:BY39" si="461">AS37*$F37</f>
        <v>0</v>
      </c>
      <c r="BZ37" s="201">
        <f t="shared" ref="BZ37:BZ39" si="462">AT37*$F37</f>
        <v>0</v>
      </c>
      <c r="CA37" s="201">
        <f t="shared" ref="CA37:CA39" si="463">AU37*$F37</f>
        <v>0</v>
      </c>
      <c r="CB37" s="201">
        <f t="shared" ref="CB37:CB39" si="464">AV37*$F37</f>
        <v>0</v>
      </c>
      <c r="CC37" s="201">
        <f t="shared" ref="CC37:CC39" si="465">AW37*$F37</f>
        <v>0</v>
      </c>
      <c r="CG37" s="201">
        <f>U37*$H37/1000</f>
        <v>0</v>
      </c>
      <c r="CH37" s="201">
        <f t="shared" ref="CH37:DI37" si="466">V37*$H37/1000</f>
        <v>0</v>
      </c>
      <c r="CI37" s="201">
        <f t="shared" si="466"/>
        <v>0</v>
      </c>
      <c r="CJ37" s="201">
        <f t="shared" si="466"/>
        <v>0</v>
      </c>
      <c r="CK37" s="201">
        <f t="shared" si="466"/>
        <v>0</v>
      </c>
      <c r="CL37" s="201">
        <f t="shared" si="466"/>
        <v>0</v>
      </c>
      <c r="CM37" s="201">
        <f t="shared" si="466"/>
        <v>0</v>
      </c>
      <c r="CN37" s="201">
        <f t="shared" si="466"/>
        <v>0</v>
      </c>
      <c r="CO37" s="201">
        <f t="shared" si="466"/>
        <v>0</v>
      </c>
      <c r="CP37" s="201">
        <f t="shared" si="466"/>
        <v>0</v>
      </c>
      <c r="CQ37" s="201">
        <f t="shared" si="466"/>
        <v>0</v>
      </c>
      <c r="CR37" s="201">
        <f t="shared" si="466"/>
        <v>0</v>
      </c>
      <c r="CS37" s="201">
        <f t="shared" si="466"/>
        <v>0</v>
      </c>
      <c r="CT37" s="201">
        <f t="shared" si="466"/>
        <v>0</v>
      </c>
      <c r="CU37" s="201">
        <f t="shared" si="466"/>
        <v>0</v>
      </c>
      <c r="CV37" s="201">
        <f t="shared" si="466"/>
        <v>0</v>
      </c>
      <c r="CW37" s="201">
        <f t="shared" si="466"/>
        <v>0</v>
      </c>
      <c r="CX37" s="201">
        <f t="shared" si="466"/>
        <v>0</v>
      </c>
      <c r="CY37" s="201">
        <f t="shared" si="466"/>
        <v>0</v>
      </c>
      <c r="CZ37" s="201">
        <f t="shared" si="466"/>
        <v>0</v>
      </c>
      <c r="DA37" s="201">
        <f t="shared" si="466"/>
        <v>0</v>
      </c>
      <c r="DB37" s="201">
        <f t="shared" si="466"/>
        <v>0</v>
      </c>
      <c r="DC37" s="201">
        <f t="shared" si="466"/>
        <v>0</v>
      </c>
      <c r="DD37" s="201">
        <f t="shared" si="466"/>
        <v>0</v>
      </c>
      <c r="DE37" s="201">
        <f t="shared" si="466"/>
        <v>0</v>
      </c>
      <c r="DF37" s="201">
        <f t="shared" si="466"/>
        <v>0</v>
      </c>
      <c r="DG37" s="201">
        <f t="shared" si="466"/>
        <v>0</v>
      </c>
      <c r="DH37" s="201">
        <f t="shared" si="466"/>
        <v>0</v>
      </c>
      <c r="DI37" s="201">
        <f t="shared" si="466"/>
        <v>0</v>
      </c>
      <c r="DN37" s="201">
        <f>$C37*$J37*DN$3</f>
        <v>0</v>
      </c>
      <c r="DO37" s="201">
        <f t="shared" ref="DO37:EP39" si="467">$C37*$J37*DO$3</f>
        <v>0</v>
      </c>
      <c r="DP37" s="201">
        <f t="shared" si="467"/>
        <v>0</v>
      </c>
      <c r="DQ37" s="201">
        <f t="shared" si="467"/>
        <v>0</v>
      </c>
      <c r="DR37" s="201">
        <f>$C37*$J37*DR$3</f>
        <v>0</v>
      </c>
      <c r="DS37" s="201">
        <f t="shared" si="467"/>
        <v>0</v>
      </c>
      <c r="DT37" s="201">
        <f t="shared" si="467"/>
        <v>0</v>
      </c>
      <c r="DU37" s="201">
        <f t="shared" si="467"/>
        <v>0</v>
      </c>
      <c r="DV37" s="201">
        <f t="shared" si="467"/>
        <v>0</v>
      </c>
      <c r="DW37" s="201">
        <f t="shared" si="467"/>
        <v>0</v>
      </c>
      <c r="DX37" s="201">
        <f t="shared" si="467"/>
        <v>0</v>
      </c>
      <c r="DY37" s="201">
        <f t="shared" si="467"/>
        <v>0</v>
      </c>
      <c r="DZ37" s="201">
        <f t="shared" si="467"/>
        <v>0</v>
      </c>
      <c r="EA37" s="201">
        <f t="shared" si="467"/>
        <v>0</v>
      </c>
      <c r="EB37" s="201">
        <f t="shared" si="467"/>
        <v>0</v>
      </c>
      <c r="EC37" s="201">
        <f t="shared" si="467"/>
        <v>0</v>
      </c>
      <c r="ED37" s="201">
        <f t="shared" si="467"/>
        <v>0</v>
      </c>
      <c r="EE37" s="201">
        <f t="shared" si="467"/>
        <v>0</v>
      </c>
      <c r="EF37" s="201">
        <f t="shared" si="467"/>
        <v>0</v>
      </c>
      <c r="EG37" s="201">
        <f t="shared" si="467"/>
        <v>0</v>
      </c>
      <c r="EH37" s="201">
        <f t="shared" si="467"/>
        <v>0</v>
      </c>
      <c r="EI37" s="201">
        <f t="shared" si="467"/>
        <v>0</v>
      </c>
      <c r="EJ37" s="201">
        <f t="shared" si="467"/>
        <v>0</v>
      </c>
      <c r="EK37" s="201">
        <f t="shared" si="467"/>
        <v>0</v>
      </c>
      <c r="EL37" s="201">
        <f t="shared" si="467"/>
        <v>0</v>
      </c>
      <c r="EM37" s="201">
        <f t="shared" si="467"/>
        <v>0</v>
      </c>
      <c r="EN37" s="201">
        <f t="shared" si="467"/>
        <v>0</v>
      </c>
      <c r="EO37" s="201">
        <f t="shared" si="467"/>
        <v>0</v>
      </c>
      <c r="EP37" s="201">
        <f t="shared" si="467"/>
        <v>0</v>
      </c>
      <c r="ET37" s="201">
        <f t="shared" ref="ET37:FC39" si="468">$C37*$L37*ET$3</f>
        <v>0</v>
      </c>
      <c r="EU37" s="201">
        <f t="shared" si="468"/>
        <v>0</v>
      </c>
      <c r="EV37" s="201">
        <f t="shared" si="468"/>
        <v>0</v>
      </c>
      <c r="EW37" s="201">
        <f t="shared" si="468"/>
        <v>0</v>
      </c>
      <c r="EX37" s="201">
        <f t="shared" si="468"/>
        <v>0</v>
      </c>
      <c r="EY37" s="201">
        <f t="shared" si="468"/>
        <v>0</v>
      </c>
      <c r="EZ37" s="201">
        <f t="shared" si="468"/>
        <v>0</v>
      </c>
      <c r="FA37" s="201">
        <f t="shared" si="468"/>
        <v>0</v>
      </c>
      <c r="FB37" s="201">
        <f t="shared" si="468"/>
        <v>0</v>
      </c>
      <c r="FC37" s="201">
        <f t="shared" si="468"/>
        <v>0</v>
      </c>
      <c r="FD37" s="201">
        <f t="shared" ref="FD37:FM39" si="469">$C37*$L37*FD$3</f>
        <v>0</v>
      </c>
      <c r="FE37" s="201">
        <f t="shared" si="469"/>
        <v>0</v>
      </c>
      <c r="FF37" s="201">
        <f t="shared" si="469"/>
        <v>0</v>
      </c>
      <c r="FG37" s="201">
        <f t="shared" si="469"/>
        <v>0</v>
      </c>
      <c r="FH37" s="201">
        <f t="shared" si="469"/>
        <v>0</v>
      </c>
      <c r="FI37" s="201">
        <f t="shared" si="469"/>
        <v>0</v>
      </c>
      <c r="FJ37" s="201">
        <f t="shared" si="469"/>
        <v>0</v>
      </c>
      <c r="FK37" s="201">
        <f t="shared" si="469"/>
        <v>0</v>
      </c>
      <c r="FL37" s="201">
        <f t="shared" si="469"/>
        <v>0</v>
      </c>
      <c r="FM37" s="201">
        <f t="shared" si="469"/>
        <v>0</v>
      </c>
      <c r="FN37" s="201">
        <f t="shared" ref="FN37:FV39" si="470">$C37*$L37*FN$3</f>
        <v>0</v>
      </c>
      <c r="FO37" s="201">
        <f t="shared" si="470"/>
        <v>0</v>
      </c>
      <c r="FP37" s="201">
        <f t="shared" si="470"/>
        <v>0</v>
      </c>
      <c r="FQ37" s="201">
        <f t="shared" si="470"/>
        <v>0</v>
      </c>
      <c r="FR37" s="201">
        <f t="shared" si="470"/>
        <v>0</v>
      </c>
      <c r="FS37" s="201">
        <f t="shared" si="470"/>
        <v>0</v>
      </c>
      <c r="FT37" s="201">
        <f t="shared" si="470"/>
        <v>0</v>
      </c>
      <c r="FU37" s="201">
        <f t="shared" si="470"/>
        <v>0</v>
      </c>
      <c r="FV37" s="201">
        <f t="shared" si="470"/>
        <v>0</v>
      </c>
    </row>
    <row r="38" spans="1:178">
      <c r="A38" s="294" t="s">
        <v>794</v>
      </c>
      <c r="C38" s="201">
        <f>C36*D38</f>
        <v>0</v>
      </c>
      <c r="D38" s="253">
        <v>0</v>
      </c>
      <c r="F38" s="201">
        <f>'unit costs - int serv 2'!Z58</f>
        <v>0</v>
      </c>
      <c r="G38" s="237" t="s">
        <v>948</v>
      </c>
      <c r="H38" s="201">
        <f>'unit costs - int serv 2'!AC58</f>
        <v>0</v>
      </c>
      <c r="I38" s="237" t="s">
        <v>948</v>
      </c>
      <c r="J38" s="237"/>
      <c r="K38" s="237"/>
      <c r="L38" s="237"/>
      <c r="M38" s="237"/>
      <c r="O38" s="214">
        <f>NPV(DISCOUNT,BA38:CC38)</f>
        <v>0</v>
      </c>
      <c r="Q38" s="214">
        <f>NPV(DISCOUNT,CG38:DI38)</f>
        <v>0</v>
      </c>
      <c r="R38" s="214">
        <f>NPV(DISCOUNT,BD38:CF38)</f>
        <v>0</v>
      </c>
      <c r="S38" s="214"/>
      <c r="Y38" s="201">
        <f t="shared" ref="Y38:AW38" si="471">$C38*Y29</f>
        <v>0</v>
      </c>
      <c r="Z38" s="201">
        <f t="shared" si="471"/>
        <v>0</v>
      </c>
      <c r="AA38" s="201">
        <f t="shared" si="471"/>
        <v>0</v>
      </c>
      <c r="AB38" s="201">
        <f t="shared" si="471"/>
        <v>0</v>
      </c>
      <c r="AC38" s="201">
        <f t="shared" si="471"/>
        <v>0</v>
      </c>
      <c r="AD38" s="201">
        <f t="shared" si="471"/>
        <v>0</v>
      </c>
      <c r="AE38" s="201">
        <f t="shared" si="471"/>
        <v>0</v>
      </c>
      <c r="AF38" s="201">
        <f t="shared" si="471"/>
        <v>0</v>
      </c>
      <c r="AG38" s="201">
        <f t="shared" si="471"/>
        <v>0</v>
      </c>
      <c r="AH38" s="201">
        <f t="shared" si="471"/>
        <v>0</v>
      </c>
      <c r="AI38" s="201">
        <f t="shared" si="471"/>
        <v>0</v>
      </c>
      <c r="AJ38" s="201">
        <f t="shared" si="471"/>
        <v>0</v>
      </c>
      <c r="AK38" s="201">
        <f t="shared" si="471"/>
        <v>0</v>
      </c>
      <c r="AL38" s="201">
        <f t="shared" si="471"/>
        <v>0</v>
      </c>
      <c r="AM38" s="201">
        <f t="shared" si="471"/>
        <v>0</v>
      </c>
      <c r="AN38" s="201">
        <f t="shared" si="471"/>
        <v>0</v>
      </c>
      <c r="AO38" s="201">
        <f t="shared" si="471"/>
        <v>0</v>
      </c>
      <c r="AP38" s="201">
        <f t="shared" si="471"/>
        <v>0</v>
      </c>
      <c r="AQ38" s="201">
        <f t="shared" si="471"/>
        <v>0</v>
      </c>
      <c r="AR38" s="201">
        <f t="shared" si="471"/>
        <v>0</v>
      </c>
      <c r="AS38" s="201">
        <f t="shared" si="471"/>
        <v>0</v>
      </c>
      <c r="AT38" s="201">
        <f t="shared" si="471"/>
        <v>0</v>
      </c>
      <c r="AU38" s="201">
        <f t="shared" si="471"/>
        <v>0</v>
      </c>
      <c r="AV38" s="201">
        <f t="shared" si="471"/>
        <v>0</v>
      </c>
      <c r="AW38" s="201">
        <f t="shared" si="471"/>
        <v>0</v>
      </c>
      <c r="BA38" s="201">
        <f t="shared" ref="BA38:BA39" si="472">U38*$F38</f>
        <v>0</v>
      </c>
      <c r="BB38" s="201">
        <f t="shared" si="438"/>
        <v>0</v>
      </c>
      <c r="BC38" s="201">
        <f t="shared" si="439"/>
        <v>0</v>
      </c>
      <c r="BD38" s="201">
        <f t="shared" si="440"/>
        <v>0</v>
      </c>
      <c r="BE38" s="201">
        <f t="shared" si="441"/>
        <v>0</v>
      </c>
      <c r="BF38" s="201">
        <f t="shared" si="442"/>
        <v>0</v>
      </c>
      <c r="BG38" s="201">
        <f t="shared" si="443"/>
        <v>0</v>
      </c>
      <c r="BH38" s="201">
        <f t="shared" si="444"/>
        <v>0</v>
      </c>
      <c r="BI38" s="201">
        <f t="shared" si="445"/>
        <v>0</v>
      </c>
      <c r="BJ38" s="201">
        <f t="shared" si="446"/>
        <v>0</v>
      </c>
      <c r="BK38" s="201">
        <f t="shared" si="447"/>
        <v>0</v>
      </c>
      <c r="BL38" s="201">
        <f t="shared" si="448"/>
        <v>0</v>
      </c>
      <c r="BM38" s="201">
        <f t="shared" si="449"/>
        <v>0</v>
      </c>
      <c r="BN38" s="201">
        <f t="shared" si="450"/>
        <v>0</v>
      </c>
      <c r="BO38" s="201">
        <f t="shared" si="451"/>
        <v>0</v>
      </c>
      <c r="BP38" s="201">
        <f t="shared" si="452"/>
        <v>0</v>
      </c>
      <c r="BQ38" s="201">
        <f t="shared" si="453"/>
        <v>0</v>
      </c>
      <c r="BR38" s="201">
        <f t="shared" si="454"/>
        <v>0</v>
      </c>
      <c r="BS38" s="201">
        <f t="shared" si="455"/>
        <v>0</v>
      </c>
      <c r="BT38" s="201">
        <f t="shared" si="456"/>
        <v>0</v>
      </c>
      <c r="BU38" s="201">
        <f t="shared" si="457"/>
        <v>0</v>
      </c>
      <c r="BV38" s="201">
        <f t="shared" si="458"/>
        <v>0</v>
      </c>
      <c r="BW38" s="201">
        <f t="shared" si="459"/>
        <v>0</v>
      </c>
      <c r="BX38" s="201">
        <f t="shared" si="460"/>
        <v>0</v>
      </c>
      <c r="BY38" s="201">
        <f t="shared" si="461"/>
        <v>0</v>
      </c>
      <c r="BZ38" s="201">
        <f t="shared" si="462"/>
        <v>0</v>
      </c>
      <c r="CA38" s="201">
        <f t="shared" si="463"/>
        <v>0</v>
      </c>
      <c r="CB38" s="201">
        <f t="shared" si="464"/>
        <v>0</v>
      </c>
      <c r="CC38" s="201">
        <f t="shared" si="465"/>
        <v>0</v>
      </c>
      <c r="CG38" s="201">
        <f t="shared" ref="CG38:CG39" si="473">U38*$H38</f>
        <v>0</v>
      </c>
      <c r="CH38" s="201">
        <f t="shared" ref="CH38:CH39" si="474">V38*$H38</f>
        <v>0</v>
      </c>
      <c r="CI38" s="201">
        <f t="shared" ref="CI38:CI39" si="475">W38*$H38</f>
        <v>0</v>
      </c>
      <c r="CJ38" s="201">
        <f t="shared" ref="CJ38:CJ39" si="476">X38*$H38</f>
        <v>0</v>
      </c>
      <c r="CK38" s="201">
        <f t="shared" ref="CK38:CK39" si="477">Y38*$H38</f>
        <v>0</v>
      </c>
      <c r="CL38" s="201">
        <f t="shared" ref="CL38:CL39" si="478">Z38*$H38</f>
        <v>0</v>
      </c>
      <c r="CM38" s="201">
        <f t="shared" ref="CM38:CM39" si="479">AA38*$H38</f>
        <v>0</v>
      </c>
      <c r="CN38" s="201">
        <f t="shared" ref="CN38:CN39" si="480">AB38*$H38</f>
        <v>0</v>
      </c>
      <c r="CO38" s="201">
        <f t="shared" ref="CO38:CO39" si="481">AC38*$H38</f>
        <v>0</v>
      </c>
      <c r="CP38" s="201">
        <f t="shared" ref="CP38:CP39" si="482">AD38*$H38</f>
        <v>0</v>
      </c>
      <c r="CQ38" s="201">
        <f t="shared" ref="CQ38:CQ39" si="483">AE38*$H38</f>
        <v>0</v>
      </c>
      <c r="CR38" s="201">
        <f t="shared" ref="CR38:CR39" si="484">AF38*$H38</f>
        <v>0</v>
      </c>
      <c r="CS38" s="201">
        <f t="shared" ref="CS38:CS39" si="485">AG38*$H38</f>
        <v>0</v>
      </c>
      <c r="CT38" s="201">
        <f t="shared" ref="CT38:CT39" si="486">AH38*$H38</f>
        <v>0</v>
      </c>
      <c r="CU38" s="201">
        <f t="shared" ref="CU38:CU39" si="487">AI38*$H38</f>
        <v>0</v>
      </c>
      <c r="CV38" s="201">
        <f t="shared" ref="CV38:CV39" si="488">AJ38*$H38</f>
        <v>0</v>
      </c>
      <c r="CW38" s="201">
        <f t="shared" ref="CW38:CW39" si="489">AK38*$H38</f>
        <v>0</v>
      </c>
      <c r="CX38" s="201">
        <f t="shared" ref="CX38:CX39" si="490">AL38*$H38</f>
        <v>0</v>
      </c>
      <c r="CY38" s="201">
        <f t="shared" ref="CY38:CY39" si="491">AM38*$H38</f>
        <v>0</v>
      </c>
      <c r="CZ38" s="201">
        <f t="shared" ref="CZ38:CZ39" si="492">AN38*$H38</f>
        <v>0</v>
      </c>
      <c r="DA38" s="201">
        <f t="shared" ref="DA38:DA39" si="493">AO38*$H38</f>
        <v>0</v>
      </c>
      <c r="DB38" s="201">
        <f t="shared" ref="DB38:DB39" si="494">AP38*$H38</f>
        <v>0</v>
      </c>
      <c r="DC38" s="201">
        <f t="shared" ref="DC38:DC39" si="495">AQ38*$H38</f>
        <v>0</v>
      </c>
      <c r="DD38" s="201">
        <f t="shared" ref="DD38:DD39" si="496">AR38*$H38</f>
        <v>0</v>
      </c>
      <c r="DE38" s="201">
        <f t="shared" ref="DE38:DE39" si="497">AS38*$H38</f>
        <v>0</v>
      </c>
      <c r="DF38" s="201">
        <f t="shared" ref="DF38:DF39" si="498">AT38*$H38</f>
        <v>0</v>
      </c>
      <c r="DG38" s="201">
        <f t="shared" ref="DG38:DG39" si="499">AU38*$H38</f>
        <v>0</v>
      </c>
      <c r="DH38" s="201">
        <f t="shared" ref="DH38:DH39" si="500">AV38*$H38</f>
        <v>0</v>
      </c>
      <c r="DI38" s="201">
        <f t="shared" ref="DI38:DI39" si="501">AW38*$H38</f>
        <v>0</v>
      </c>
      <c r="DN38" s="201">
        <f t="shared" ref="DN38:DN39" si="502">$C38*$J38*DN$3</f>
        <v>0</v>
      </c>
      <c r="DO38" s="201">
        <f t="shared" si="467"/>
        <v>0</v>
      </c>
      <c r="DP38" s="201">
        <f t="shared" si="467"/>
        <v>0</v>
      </c>
      <c r="DQ38" s="201">
        <f t="shared" si="467"/>
        <v>0</v>
      </c>
      <c r="DR38" s="201">
        <f t="shared" si="467"/>
        <v>0</v>
      </c>
      <c r="DS38" s="201">
        <f t="shared" si="467"/>
        <v>0</v>
      </c>
      <c r="DT38" s="201">
        <f t="shared" si="467"/>
        <v>0</v>
      </c>
      <c r="DU38" s="201">
        <f t="shared" si="467"/>
        <v>0</v>
      </c>
      <c r="DV38" s="201">
        <f t="shared" si="467"/>
        <v>0</v>
      </c>
      <c r="DW38" s="201">
        <f t="shared" si="467"/>
        <v>0</v>
      </c>
      <c r="DX38" s="201">
        <f t="shared" si="467"/>
        <v>0</v>
      </c>
      <c r="DY38" s="201">
        <f t="shared" si="467"/>
        <v>0</v>
      </c>
      <c r="DZ38" s="201">
        <f t="shared" si="467"/>
        <v>0</v>
      </c>
      <c r="EA38" s="201">
        <f t="shared" si="467"/>
        <v>0</v>
      </c>
      <c r="EB38" s="201">
        <f t="shared" si="467"/>
        <v>0</v>
      </c>
      <c r="EC38" s="201">
        <f t="shared" si="467"/>
        <v>0</v>
      </c>
      <c r="ED38" s="201">
        <f t="shared" si="467"/>
        <v>0</v>
      </c>
      <c r="EE38" s="201">
        <f t="shared" si="467"/>
        <v>0</v>
      </c>
      <c r="EF38" s="201">
        <f t="shared" si="467"/>
        <v>0</v>
      </c>
      <c r="EG38" s="201">
        <f t="shared" si="467"/>
        <v>0</v>
      </c>
      <c r="EH38" s="201">
        <f t="shared" si="467"/>
        <v>0</v>
      </c>
      <c r="EI38" s="201">
        <f t="shared" si="467"/>
        <v>0</v>
      </c>
      <c r="EJ38" s="201">
        <f t="shared" si="467"/>
        <v>0</v>
      </c>
      <c r="EK38" s="201">
        <f t="shared" si="467"/>
        <v>0</v>
      </c>
      <c r="EL38" s="201">
        <f t="shared" si="467"/>
        <v>0</v>
      </c>
      <c r="EM38" s="201">
        <f t="shared" si="467"/>
        <v>0</v>
      </c>
      <c r="EN38" s="201">
        <f t="shared" si="467"/>
        <v>0</v>
      </c>
      <c r="EO38" s="201">
        <f t="shared" si="467"/>
        <v>0</v>
      </c>
      <c r="EP38" s="201">
        <f t="shared" si="467"/>
        <v>0</v>
      </c>
      <c r="ET38" s="201">
        <f t="shared" si="468"/>
        <v>0</v>
      </c>
      <c r="EU38" s="201">
        <f t="shared" si="468"/>
        <v>0</v>
      </c>
      <c r="EV38" s="201">
        <f t="shared" si="468"/>
        <v>0</v>
      </c>
      <c r="EW38" s="201">
        <f t="shared" si="468"/>
        <v>0</v>
      </c>
      <c r="EX38" s="201">
        <f t="shared" si="468"/>
        <v>0</v>
      </c>
      <c r="EY38" s="201">
        <f t="shared" si="468"/>
        <v>0</v>
      </c>
      <c r="EZ38" s="201">
        <f t="shared" si="468"/>
        <v>0</v>
      </c>
      <c r="FA38" s="201">
        <f t="shared" si="468"/>
        <v>0</v>
      </c>
      <c r="FB38" s="201">
        <f t="shared" si="468"/>
        <v>0</v>
      </c>
      <c r="FC38" s="201">
        <f t="shared" si="468"/>
        <v>0</v>
      </c>
      <c r="FD38" s="201">
        <f t="shared" si="469"/>
        <v>0</v>
      </c>
      <c r="FE38" s="201">
        <f t="shared" si="469"/>
        <v>0</v>
      </c>
      <c r="FF38" s="201">
        <f t="shared" si="469"/>
        <v>0</v>
      </c>
      <c r="FG38" s="201">
        <f t="shared" si="469"/>
        <v>0</v>
      </c>
      <c r="FH38" s="201">
        <f t="shared" si="469"/>
        <v>0</v>
      </c>
      <c r="FI38" s="201">
        <f t="shared" si="469"/>
        <v>0</v>
      </c>
      <c r="FJ38" s="201">
        <f t="shared" si="469"/>
        <v>0</v>
      </c>
      <c r="FK38" s="201">
        <f t="shared" si="469"/>
        <v>0</v>
      </c>
      <c r="FL38" s="201">
        <f t="shared" si="469"/>
        <v>0</v>
      </c>
      <c r="FM38" s="201">
        <f t="shared" si="469"/>
        <v>0</v>
      </c>
      <c r="FN38" s="201">
        <f t="shared" si="470"/>
        <v>0</v>
      </c>
      <c r="FO38" s="201">
        <f t="shared" si="470"/>
        <v>0</v>
      </c>
      <c r="FP38" s="201">
        <f t="shared" si="470"/>
        <v>0</v>
      </c>
      <c r="FQ38" s="201">
        <f t="shared" si="470"/>
        <v>0</v>
      </c>
      <c r="FR38" s="201">
        <f t="shared" si="470"/>
        <v>0</v>
      </c>
      <c r="FS38" s="201">
        <f t="shared" si="470"/>
        <v>0</v>
      </c>
      <c r="FT38" s="201">
        <f t="shared" si="470"/>
        <v>0</v>
      </c>
      <c r="FU38" s="201">
        <f t="shared" si="470"/>
        <v>0</v>
      </c>
      <c r="FV38" s="201">
        <f t="shared" si="470"/>
        <v>0</v>
      </c>
    </row>
    <row r="39" spans="1:178" s="221" customFormat="1">
      <c r="A39" s="522" t="s">
        <v>793</v>
      </c>
      <c r="C39" s="201">
        <f>C36*D39</f>
        <v>0</v>
      </c>
      <c r="D39" s="253">
        <v>0</v>
      </c>
      <c r="F39" s="222">
        <f>'unit costs - int serv 2'!Z59</f>
        <v>0</v>
      </c>
      <c r="G39" s="523" t="s">
        <v>948</v>
      </c>
      <c r="H39" s="222">
        <f>'unit costs - int serv 2'!AC59</f>
        <v>0</v>
      </c>
      <c r="I39" s="523" t="s">
        <v>948</v>
      </c>
      <c r="J39" s="523"/>
      <c r="K39" s="523"/>
      <c r="L39" s="523"/>
      <c r="M39" s="523"/>
      <c r="O39" s="524">
        <f>NPV(DISCOUNT,BA39:CC39)</f>
        <v>0</v>
      </c>
      <c r="Q39" s="214">
        <f>NPV(DISCOUNT,CG39:DI39)</f>
        <v>0</v>
      </c>
      <c r="R39" s="524">
        <f>NPV(DISCOUNT,BD39:CF39)</f>
        <v>0</v>
      </c>
      <c r="S39" s="524"/>
      <c r="BA39" s="222">
        <f t="shared" si="472"/>
        <v>0</v>
      </c>
      <c r="BB39" s="222">
        <f t="shared" si="438"/>
        <v>0</v>
      </c>
      <c r="BC39" s="222">
        <f t="shared" si="439"/>
        <v>0</v>
      </c>
      <c r="BD39" s="222">
        <f t="shared" si="440"/>
        <v>0</v>
      </c>
      <c r="BE39" s="222">
        <f t="shared" si="441"/>
        <v>0</v>
      </c>
      <c r="BF39" s="222">
        <f t="shared" si="442"/>
        <v>0</v>
      </c>
      <c r="BG39" s="222">
        <f t="shared" si="443"/>
        <v>0</v>
      </c>
      <c r="BH39" s="222">
        <f t="shared" si="444"/>
        <v>0</v>
      </c>
      <c r="BI39" s="222">
        <f t="shared" si="445"/>
        <v>0</v>
      </c>
      <c r="BJ39" s="222">
        <f t="shared" si="446"/>
        <v>0</v>
      </c>
      <c r="BK39" s="222">
        <f t="shared" si="447"/>
        <v>0</v>
      </c>
      <c r="BL39" s="222">
        <f t="shared" si="448"/>
        <v>0</v>
      </c>
      <c r="BM39" s="222">
        <f t="shared" si="449"/>
        <v>0</v>
      </c>
      <c r="BN39" s="222">
        <f t="shared" si="450"/>
        <v>0</v>
      </c>
      <c r="BO39" s="222">
        <f t="shared" si="451"/>
        <v>0</v>
      </c>
      <c r="BP39" s="222">
        <f t="shared" si="452"/>
        <v>0</v>
      </c>
      <c r="BQ39" s="222">
        <f t="shared" si="453"/>
        <v>0</v>
      </c>
      <c r="BR39" s="222">
        <f t="shared" si="454"/>
        <v>0</v>
      </c>
      <c r="BS39" s="222">
        <f t="shared" si="455"/>
        <v>0</v>
      </c>
      <c r="BT39" s="222">
        <f t="shared" si="456"/>
        <v>0</v>
      </c>
      <c r="BU39" s="222">
        <f t="shared" si="457"/>
        <v>0</v>
      </c>
      <c r="BV39" s="222">
        <f t="shared" si="458"/>
        <v>0</v>
      </c>
      <c r="BW39" s="222">
        <f t="shared" si="459"/>
        <v>0</v>
      </c>
      <c r="BX39" s="222">
        <f t="shared" si="460"/>
        <v>0</v>
      </c>
      <c r="BY39" s="222">
        <f t="shared" si="461"/>
        <v>0</v>
      </c>
      <c r="BZ39" s="222">
        <f t="shared" si="462"/>
        <v>0</v>
      </c>
      <c r="CA39" s="222">
        <f t="shared" si="463"/>
        <v>0</v>
      </c>
      <c r="CB39" s="222">
        <f t="shared" si="464"/>
        <v>0</v>
      </c>
      <c r="CC39" s="222">
        <f t="shared" si="465"/>
        <v>0</v>
      </c>
      <c r="CG39" s="222">
        <f t="shared" si="473"/>
        <v>0</v>
      </c>
      <c r="CH39" s="222">
        <f t="shared" si="474"/>
        <v>0</v>
      </c>
      <c r="CI39" s="222">
        <f t="shared" si="475"/>
        <v>0</v>
      </c>
      <c r="CJ39" s="222">
        <f t="shared" si="476"/>
        <v>0</v>
      </c>
      <c r="CK39" s="222">
        <f t="shared" si="477"/>
        <v>0</v>
      </c>
      <c r="CL39" s="222">
        <f t="shared" si="478"/>
        <v>0</v>
      </c>
      <c r="CM39" s="222">
        <f t="shared" si="479"/>
        <v>0</v>
      </c>
      <c r="CN39" s="222">
        <f t="shared" si="480"/>
        <v>0</v>
      </c>
      <c r="CO39" s="222">
        <f t="shared" si="481"/>
        <v>0</v>
      </c>
      <c r="CP39" s="222">
        <f t="shared" si="482"/>
        <v>0</v>
      </c>
      <c r="CQ39" s="222">
        <f t="shared" si="483"/>
        <v>0</v>
      </c>
      <c r="CR39" s="222">
        <f t="shared" si="484"/>
        <v>0</v>
      </c>
      <c r="CS39" s="222">
        <f t="shared" si="485"/>
        <v>0</v>
      </c>
      <c r="CT39" s="222">
        <f t="shared" si="486"/>
        <v>0</v>
      </c>
      <c r="CU39" s="222">
        <f t="shared" si="487"/>
        <v>0</v>
      </c>
      <c r="CV39" s="222">
        <f t="shared" si="488"/>
        <v>0</v>
      </c>
      <c r="CW39" s="222">
        <f t="shared" si="489"/>
        <v>0</v>
      </c>
      <c r="CX39" s="222">
        <f t="shared" si="490"/>
        <v>0</v>
      </c>
      <c r="CY39" s="222">
        <f t="shared" si="491"/>
        <v>0</v>
      </c>
      <c r="CZ39" s="222">
        <f t="shared" si="492"/>
        <v>0</v>
      </c>
      <c r="DA39" s="222">
        <f t="shared" si="493"/>
        <v>0</v>
      </c>
      <c r="DB39" s="222">
        <f t="shared" si="494"/>
        <v>0</v>
      </c>
      <c r="DC39" s="222">
        <f t="shared" si="495"/>
        <v>0</v>
      </c>
      <c r="DD39" s="222">
        <f t="shared" si="496"/>
        <v>0</v>
      </c>
      <c r="DE39" s="222">
        <f t="shared" si="497"/>
        <v>0</v>
      </c>
      <c r="DF39" s="222">
        <f t="shared" si="498"/>
        <v>0</v>
      </c>
      <c r="DG39" s="222">
        <f t="shared" si="499"/>
        <v>0</v>
      </c>
      <c r="DH39" s="222">
        <f t="shared" si="500"/>
        <v>0</v>
      </c>
      <c r="DI39" s="222">
        <f t="shared" si="501"/>
        <v>0</v>
      </c>
      <c r="DN39" s="201">
        <f t="shared" si="502"/>
        <v>0</v>
      </c>
      <c r="DO39" s="201">
        <f t="shared" si="467"/>
        <v>0</v>
      </c>
      <c r="DP39" s="201">
        <f t="shared" si="467"/>
        <v>0</v>
      </c>
      <c r="DQ39" s="201">
        <f t="shared" si="467"/>
        <v>0</v>
      </c>
      <c r="DR39" s="201">
        <f t="shared" si="467"/>
        <v>0</v>
      </c>
      <c r="DS39" s="201">
        <f t="shared" si="467"/>
        <v>0</v>
      </c>
      <c r="DT39" s="201">
        <f t="shared" si="467"/>
        <v>0</v>
      </c>
      <c r="DU39" s="201">
        <f t="shared" si="467"/>
        <v>0</v>
      </c>
      <c r="DV39" s="201">
        <f t="shared" si="467"/>
        <v>0</v>
      </c>
      <c r="DW39" s="201">
        <f t="shared" si="467"/>
        <v>0</v>
      </c>
      <c r="DX39" s="201">
        <f t="shared" si="467"/>
        <v>0</v>
      </c>
      <c r="DY39" s="201">
        <f t="shared" si="467"/>
        <v>0</v>
      </c>
      <c r="DZ39" s="201">
        <f t="shared" si="467"/>
        <v>0</v>
      </c>
      <c r="EA39" s="201">
        <f t="shared" si="467"/>
        <v>0</v>
      </c>
      <c r="EB39" s="201">
        <f t="shared" si="467"/>
        <v>0</v>
      </c>
      <c r="EC39" s="201">
        <f t="shared" si="467"/>
        <v>0</v>
      </c>
      <c r="ED39" s="201">
        <f t="shared" si="467"/>
        <v>0</v>
      </c>
      <c r="EE39" s="201">
        <f t="shared" si="467"/>
        <v>0</v>
      </c>
      <c r="EF39" s="201">
        <f t="shared" si="467"/>
        <v>0</v>
      </c>
      <c r="EG39" s="201">
        <f t="shared" si="467"/>
        <v>0</v>
      </c>
      <c r="EH39" s="201">
        <f t="shared" si="467"/>
        <v>0</v>
      </c>
      <c r="EI39" s="201">
        <f t="shared" si="467"/>
        <v>0</v>
      </c>
      <c r="EJ39" s="201">
        <f t="shared" si="467"/>
        <v>0</v>
      </c>
      <c r="EK39" s="201">
        <f t="shared" si="467"/>
        <v>0</v>
      </c>
      <c r="EL39" s="201">
        <f t="shared" si="467"/>
        <v>0</v>
      </c>
      <c r="EM39" s="201">
        <f t="shared" si="467"/>
        <v>0</v>
      </c>
      <c r="EN39" s="201">
        <f t="shared" si="467"/>
        <v>0</v>
      </c>
      <c r="EO39" s="201">
        <f t="shared" si="467"/>
        <v>0</v>
      </c>
      <c r="EP39" s="201">
        <f t="shared" si="467"/>
        <v>0</v>
      </c>
      <c r="ET39" s="201">
        <f t="shared" si="468"/>
        <v>0</v>
      </c>
      <c r="EU39" s="201">
        <f t="shared" si="468"/>
        <v>0</v>
      </c>
      <c r="EV39" s="201">
        <f t="shared" si="468"/>
        <v>0</v>
      </c>
      <c r="EW39" s="201">
        <f t="shared" si="468"/>
        <v>0</v>
      </c>
      <c r="EX39" s="201">
        <f t="shared" si="468"/>
        <v>0</v>
      </c>
      <c r="EY39" s="201">
        <f t="shared" si="468"/>
        <v>0</v>
      </c>
      <c r="EZ39" s="201">
        <f t="shared" si="468"/>
        <v>0</v>
      </c>
      <c r="FA39" s="201">
        <f t="shared" si="468"/>
        <v>0</v>
      </c>
      <c r="FB39" s="201">
        <f t="shared" si="468"/>
        <v>0</v>
      </c>
      <c r="FC39" s="201">
        <f t="shared" si="468"/>
        <v>0</v>
      </c>
      <c r="FD39" s="201">
        <f t="shared" si="469"/>
        <v>0</v>
      </c>
      <c r="FE39" s="201">
        <f t="shared" si="469"/>
        <v>0</v>
      </c>
      <c r="FF39" s="201">
        <f t="shared" si="469"/>
        <v>0</v>
      </c>
      <c r="FG39" s="201">
        <f t="shared" si="469"/>
        <v>0</v>
      </c>
      <c r="FH39" s="201">
        <f t="shared" si="469"/>
        <v>0</v>
      </c>
      <c r="FI39" s="201">
        <f t="shared" si="469"/>
        <v>0</v>
      </c>
      <c r="FJ39" s="201">
        <f t="shared" si="469"/>
        <v>0</v>
      </c>
      <c r="FK39" s="201">
        <f t="shared" si="469"/>
        <v>0</v>
      </c>
      <c r="FL39" s="201">
        <f t="shared" si="469"/>
        <v>0</v>
      </c>
      <c r="FM39" s="201">
        <f t="shared" si="469"/>
        <v>0</v>
      </c>
      <c r="FN39" s="201">
        <f t="shared" si="470"/>
        <v>0</v>
      </c>
      <c r="FO39" s="201">
        <f t="shared" si="470"/>
        <v>0</v>
      </c>
      <c r="FP39" s="201">
        <f t="shared" si="470"/>
        <v>0</v>
      </c>
      <c r="FQ39" s="201">
        <f t="shared" si="470"/>
        <v>0</v>
      </c>
      <c r="FR39" s="201">
        <f t="shared" si="470"/>
        <v>0</v>
      </c>
      <c r="FS39" s="201">
        <f t="shared" si="470"/>
        <v>0</v>
      </c>
      <c r="FT39" s="201">
        <f t="shared" si="470"/>
        <v>0</v>
      </c>
      <c r="FU39" s="201">
        <f t="shared" si="470"/>
        <v>0</v>
      </c>
      <c r="FV39" s="201">
        <f t="shared" si="470"/>
        <v>0</v>
      </c>
    </row>
    <row r="40" spans="1:178" s="221" customFormat="1">
      <c r="A40" s="522"/>
      <c r="D40"/>
      <c r="F40" s="222"/>
      <c r="G40" s="523"/>
      <c r="H40" s="222"/>
      <c r="I40" s="523"/>
      <c r="J40" s="523"/>
      <c r="K40" s="523"/>
      <c r="L40" s="523"/>
      <c r="M40" s="523"/>
      <c r="O40" s="524"/>
      <c r="Q40" s="524"/>
      <c r="BA40" s="222"/>
      <c r="BB40" s="222"/>
      <c r="BC40" s="222"/>
      <c r="BD40" s="222"/>
      <c r="BE40" s="222"/>
      <c r="BF40" s="222"/>
      <c r="BG40" s="222"/>
      <c r="BH40" s="222"/>
      <c r="BI40" s="222"/>
      <c r="BJ40" s="222"/>
      <c r="BK40" s="222"/>
      <c r="BL40" s="222"/>
      <c r="BM40" s="222"/>
      <c r="BN40" s="222"/>
      <c r="BO40" s="222"/>
      <c r="BP40" s="222"/>
      <c r="BQ40" s="222"/>
      <c r="BR40" s="222"/>
      <c r="BS40" s="222"/>
      <c r="BT40" s="222"/>
      <c r="BU40" s="222"/>
      <c r="BV40" s="222"/>
      <c r="BW40" s="222"/>
      <c r="BX40" s="222"/>
      <c r="BY40" s="222"/>
      <c r="BZ40" s="222"/>
      <c r="CA40" s="222"/>
      <c r="CB40" s="222"/>
      <c r="CC40" s="222"/>
      <c r="CG40" s="222"/>
      <c r="CH40" s="222"/>
      <c r="CI40" s="222"/>
      <c r="CJ40" s="222"/>
      <c r="CK40" s="222"/>
      <c r="CL40" s="222"/>
      <c r="CM40" s="222"/>
      <c r="CN40" s="222"/>
      <c r="CO40" s="222"/>
      <c r="CP40" s="222"/>
      <c r="CQ40" s="222"/>
      <c r="CR40" s="222"/>
      <c r="CS40" s="222"/>
      <c r="CT40" s="222"/>
      <c r="CU40" s="222"/>
      <c r="CV40" s="222"/>
      <c r="CW40" s="222"/>
      <c r="CX40" s="222"/>
      <c r="CY40" s="222"/>
      <c r="CZ40" s="222"/>
      <c r="DA40" s="222"/>
      <c r="DB40" s="222"/>
      <c r="DC40" s="222"/>
      <c r="DD40" s="222"/>
      <c r="DE40" s="222"/>
      <c r="DF40" s="222"/>
      <c r="DG40" s="222"/>
      <c r="DH40" s="222"/>
      <c r="DI40" s="222"/>
      <c r="DN40" s="222"/>
      <c r="DO40" s="222"/>
      <c r="DP40" s="222"/>
      <c r="DQ40" s="222"/>
      <c r="DR40" s="222"/>
      <c r="DS40" s="222"/>
      <c r="DT40" s="222"/>
      <c r="DU40" s="222"/>
      <c r="DV40" s="222"/>
      <c r="DW40" s="222"/>
      <c r="DX40" s="222"/>
      <c r="DY40" s="222"/>
      <c r="DZ40" s="222"/>
      <c r="EA40" s="222"/>
      <c r="EB40" s="222"/>
      <c r="EC40" s="222"/>
      <c r="ED40" s="222"/>
      <c r="EE40" s="222"/>
      <c r="EF40" s="222"/>
      <c r="EG40" s="222"/>
      <c r="EH40" s="222"/>
      <c r="EI40" s="222"/>
      <c r="EJ40" s="222"/>
      <c r="EK40" s="222"/>
      <c r="EL40" s="222"/>
      <c r="EM40" s="222"/>
      <c r="EN40" s="222"/>
      <c r="EO40" s="222"/>
      <c r="EP40" s="222"/>
      <c r="ET40" s="222"/>
      <c r="EU40" s="222"/>
      <c r="EV40" s="222"/>
      <c r="EW40" s="222"/>
      <c r="EX40" s="222"/>
      <c r="EY40" s="222"/>
      <c r="EZ40" s="222"/>
      <c r="FA40" s="222"/>
      <c r="FB40" s="222"/>
      <c r="FC40" s="222"/>
      <c r="FD40" s="222"/>
      <c r="FE40" s="222"/>
      <c r="FF40" s="222"/>
      <c r="FG40" s="222"/>
      <c r="FH40" s="222"/>
      <c r="FI40" s="222"/>
      <c r="FJ40" s="222"/>
      <c r="FK40" s="222"/>
      <c r="FL40" s="222"/>
      <c r="FM40" s="222"/>
      <c r="FN40" s="222"/>
      <c r="FO40" s="222"/>
      <c r="FP40" s="222"/>
      <c r="FQ40" s="222"/>
      <c r="FR40" s="222"/>
      <c r="FS40" s="222"/>
      <c r="FT40" s="222"/>
      <c r="FU40" s="222"/>
      <c r="FV40" s="222"/>
    </row>
    <row r="41" spans="1:178" s="226" customFormat="1" ht="15" thickBot="1">
      <c r="A41" s="519"/>
      <c r="F41" s="518"/>
      <c r="G41" s="520"/>
      <c r="H41" s="518"/>
      <c r="I41" s="520"/>
      <c r="J41" s="520"/>
      <c r="K41" s="520"/>
      <c r="L41" s="520"/>
      <c r="M41" s="520"/>
      <c r="O41" s="521"/>
      <c r="BA41" s="518"/>
      <c r="BB41" s="518"/>
      <c r="BC41" s="518"/>
      <c r="BD41" s="518"/>
      <c r="BE41" s="518"/>
      <c r="BF41" s="518"/>
      <c r="BG41" s="518"/>
      <c r="BH41" s="518"/>
      <c r="BI41" s="518"/>
      <c r="BJ41" s="518"/>
      <c r="BK41" s="518"/>
      <c r="BL41" s="518"/>
      <c r="BM41" s="518"/>
      <c r="BN41" s="518"/>
      <c r="BO41" s="518"/>
      <c r="BP41" s="518"/>
      <c r="BQ41" s="518"/>
      <c r="BR41" s="518"/>
      <c r="BS41" s="518"/>
      <c r="BT41" s="518"/>
      <c r="BU41" s="518"/>
      <c r="BV41" s="518"/>
      <c r="BW41" s="518"/>
      <c r="BX41" s="518"/>
      <c r="BY41" s="518"/>
      <c r="BZ41" s="518"/>
      <c r="CA41" s="518"/>
      <c r="CB41" s="518"/>
      <c r="CC41" s="518"/>
    </row>
    <row r="42" spans="1:178" s="1" customFormat="1" ht="20.25" customHeight="1" thickTop="1">
      <c r="AZ42" s="1" t="s">
        <v>322</v>
      </c>
      <c r="BA42" s="404">
        <f t="shared" ref="BA42:CC42" si="503">SUM(BA4:BA38)</f>
        <v>0</v>
      </c>
      <c r="BB42" s="404">
        <f t="shared" si="503"/>
        <v>0</v>
      </c>
      <c r="BC42" s="404">
        <f t="shared" si="503"/>
        <v>0</v>
      </c>
      <c r="BD42" s="404">
        <f t="shared" si="503"/>
        <v>0</v>
      </c>
      <c r="BE42" s="404">
        <f t="shared" si="503"/>
        <v>0</v>
      </c>
      <c r="BF42" s="404">
        <f t="shared" si="503"/>
        <v>0</v>
      </c>
      <c r="BG42" s="404">
        <f t="shared" si="503"/>
        <v>0</v>
      </c>
      <c r="BH42" s="404">
        <f t="shared" si="503"/>
        <v>25783180.318506356</v>
      </c>
      <c r="BI42" s="404">
        <f t="shared" si="503"/>
        <v>25783180.318506356</v>
      </c>
      <c r="BJ42" s="404">
        <f t="shared" si="503"/>
        <v>25783180.318506356</v>
      </c>
      <c r="BK42" s="404">
        <f t="shared" si="503"/>
        <v>25783180.318506356</v>
      </c>
      <c r="BL42" s="404">
        <f t="shared" si="503"/>
        <v>25783180.318506356</v>
      </c>
      <c r="BM42" s="404">
        <f t="shared" si="503"/>
        <v>25783180.318506356</v>
      </c>
      <c r="BN42" s="404">
        <f t="shared" si="503"/>
        <v>25783180.318506356</v>
      </c>
      <c r="BO42" s="404">
        <f t="shared" si="503"/>
        <v>25783180.318506356</v>
      </c>
      <c r="BP42" s="404">
        <f t="shared" si="503"/>
        <v>25783180.318506356</v>
      </c>
      <c r="BQ42" s="404">
        <f t="shared" si="503"/>
        <v>25783180.318506356</v>
      </c>
      <c r="BR42" s="404">
        <f t="shared" si="503"/>
        <v>25783180.318506356</v>
      </c>
      <c r="BS42" s="404">
        <f t="shared" si="503"/>
        <v>25783180.318506356</v>
      </c>
      <c r="BT42" s="404">
        <f t="shared" si="503"/>
        <v>25783180.318506356</v>
      </c>
      <c r="BU42" s="404">
        <f t="shared" si="503"/>
        <v>25783180.318506356</v>
      </c>
      <c r="BV42" s="404">
        <f t="shared" si="503"/>
        <v>25783180.318506356</v>
      </c>
      <c r="BW42" s="404">
        <f t="shared" si="503"/>
        <v>25783180.318506356</v>
      </c>
      <c r="BX42" s="404">
        <f t="shared" si="503"/>
        <v>25783180.318506356</v>
      </c>
      <c r="BY42" s="404">
        <f t="shared" si="503"/>
        <v>25783180.318506356</v>
      </c>
      <c r="BZ42" s="404">
        <f t="shared" si="503"/>
        <v>25783180.318506356</v>
      </c>
      <c r="CA42" s="404">
        <f t="shared" si="503"/>
        <v>25783180.318506356</v>
      </c>
      <c r="CB42" s="404">
        <f t="shared" si="503"/>
        <v>0</v>
      </c>
      <c r="CC42" s="404">
        <f t="shared" si="503"/>
        <v>0</v>
      </c>
      <c r="CG42" s="404">
        <f t="shared" ref="CG42:DI42" si="504">SUM(CG4:CG38)</f>
        <v>0</v>
      </c>
      <c r="CH42" s="404">
        <f t="shared" si="504"/>
        <v>0</v>
      </c>
      <c r="CI42" s="404">
        <f t="shared" si="504"/>
        <v>0</v>
      </c>
      <c r="CJ42" s="404">
        <f t="shared" si="504"/>
        <v>0</v>
      </c>
      <c r="CK42" s="404">
        <f t="shared" si="504"/>
        <v>0</v>
      </c>
      <c r="CL42" s="404">
        <f t="shared" si="504"/>
        <v>0</v>
      </c>
      <c r="CM42" s="404">
        <f t="shared" si="504"/>
        <v>0</v>
      </c>
      <c r="CN42" s="404">
        <f t="shared" si="504"/>
        <v>462523570.85000008</v>
      </c>
      <c r="CO42" s="404">
        <f t="shared" si="504"/>
        <v>462523570.85000008</v>
      </c>
      <c r="CP42" s="404">
        <f t="shared" si="504"/>
        <v>462523570.85000008</v>
      </c>
      <c r="CQ42" s="404">
        <f t="shared" si="504"/>
        <v>462523570.85000008</v>
      </c>
      <c r="CR42" s="404">
        <f t="shared" si="504"/>
        <v>462523570.85000008</v>
      </c>
      <c r="CS42" s="404">
        <f t="shared" si="504"/>
        <v>462523570.85000008</v>
      </c>
      <c r="CT42" s="404">
        <f t="shared" si="504"/>
        <v>462523570.85000008</v>
      </c>
      <c r="CU42" s="404">
        <f t="shared" si="504"/>
        <v>462523570.85000008</v>
      </c>
      <c r="CV42" s="404">
        <f t="shared" si="504"/>
        <v>462523570.85000008</v>
      </c>
      <c r="CW42" s="404">
        <f t="shared" si="504"/>
        <v>462523570.85000008</v>
      </c>
      <c r="CX42" s="404">
        <f t="shared" si="504"/>
        <v>462523570.85000008</v>
      </c>
      <c r="CY42" s="404">
        <f t="shared" si="504"/>
        <v>462523570.85000008</v>
      </c>
      <c r="CZ42" s="404">
        <f t="shared" si="504"/>
        <v>462523570.85000008</v>
      </c>
      <c r="DA42" s="404">
        <f t="shared" si="504"/>
        <v>462523570.85000008</v>
      </c>
      <c r="DB42" s="404">
        <f t="shared" si="504"/>
        <v>462523570.85000008</v>
      </c>
      <c r="DC42" s="404">
        <f t="shared" si="504"/>
        <v>462523570.85000008</v>
      </c>
      <c r="DD42" s="404">
        <f t="shared" si="504"/>
        <v>462523570.85000008</v>
      </c>
      <c r="DE42" s="404">
        <f t="shared" si="504"/>
        <v>462523570.85000008</v>
      </c>
      <c r="DF42" s="404">
        <f t="shared" si="504"/>
        <v>462523570.85000008</v>
      </c>
      <c r="DG42" s="404">
        <f t="shared" si="504"/>
        <v>462523570.85000008</v>
      </c>
      <c r="DH42" s="404">
        <f t="shared" si="504"/>
        <v>0</v>
      </c>
      <c r="DI42" s="404">
        <f t="shared" si="504"/>
        <v>0</v>
      </c>
      <c r="DN42" s="404">
        <f t="shared" ref="DN42:EP42" si="505">SUM(DN4:DN38)</f>
        <v>0</v>
      </c>
      <c r="DO42" s="404">
        <f t="shared" si="505"/>
        <v>0</v>
      </c>
      <c r="DP42" s="404">
        <f t="shared" si="505"/>
        <v>0</v>
      </c>
      <c r="DQ42" s="404">
        <f t="shared" si="505"/>
        <v>0</v>
      </c>
      <c r="DR42" s="404">
        <f t="shared" si="505"/>
        <v>0</v>
      </c>
      <c r="DS42" s="404">
        <f t="shared" si="505"/>
        <v>0</v>
      </c>
      <c r="DT42" s="404">
        <f t="shared" si="505"/>
        <v>0</v>
      </c>
      <c r="DU42" s="404">
        <f t="shared" si="505"/>
        <v>58630299.794550017</v>
      </c>
      <c r="DV42" s="404">
        <f t="shared" si="505"/>
        <v>117260599.58910003</v>
      </c>
      <c r="DW42" s="404">
        <f t="shared" si="505"/>
        <v>175890899.38365009</v>
      </c>
      <c r="DX42" s="404">
        <f t="shared" si="505"/>
        <v>234521199.17820007</v>
      </c>
      <c r="DY42" s="404">
        <f t="shared" si="505"/>
        <v>293151498.97275007</v>
      </c>
      <c r="DZ42" s="404">
        <f t="shared" si="505"/>
        <v>351781798.76730001</v>
      </c>
      <c r="EA42" s="404">
        <f t="shared" si="505"/>
        <v>410412098.56185007</v>
      </c>
      <c r="EB42" s="404">
        <f t="shared" si="505"/>
        <v>469042398.35640007</v>
      </c>
      <c r="EC42" s="404">
        <f t="shared" si="505"/>
        <v>527672698.15095007</v>
      </c>
      <c r="ED42" s="404">
        <f t="shared" si="505"/>
        <v>586302997.94550002</v>
      </c>
      <c r="EE42" s="404">
        <f t="shared" si="505"/>
        <v>644933297.74005008</v>
      </c>
      <c r="EF42" s="404">
        <f t="shared" si="505"/>
        <v>703563597.53460002</v>
      </c>
      <c r="EG42" s="404">
        <f t="shared" si="505"/>
        <v>762193897.32915032</v>
      </c>
      <c r="EH42" s="404">
        <f t="shared" si="505"/>
        <v>820824197.12370014</v>
      </c>
      <c r="EI42" s="404">
        <f t="shared" si="505"/>
        <v>879454496.91825032</v>
      </c>
      <c r="EJ42" s="404">
        <f t="shared" si="505"/>
        <v>938084796.71280026</v>
      </c>
      <c r="EK42" s="404">
        <f t="shared" si="505"/>
        <v>996715096.50735056</v>
      </c>
      <c r="EL42" s="404">
        <f t="shared" si="505"/>
        <v>1055345396.3019005</v>
      </c>
      <c r="EM42" s="404">
        <f t="shared" si="505"/>
        <v>1113975696.0964506</v>
      </c>
      <c r="EN42" s="404">
        <f t="shared" si="505"/>
        <v>1172605995.8910005</v>
      </c>
      <c r="EO42" s="404">
        <f t="shared" si="505"/>
        <v>1172605995.8910005</v>
      </c>
      <c r="EP42" s="404">
        <f t="shared" si="505"/>
        <v>1172605995.8910005</v>
      </c>
      <c r="ET42" s="404">
        <f t="shared" ref="ET42:FV42" si="506">SUM(ET4:ET38)</f>
        <v>0</v>
      </c>
      <c r="EU42" s="404">
        <f t="shared" si="506"/>
        <v>0</v>
      </c>
      <c r="EV42" s="404">
        <f t="shared" si="506"/>
        <v>0</v>
      </c>
      <c r="EW42" s="404">
        <f t="shared" si="506"/>
        <v>0</v>
      </c>
      <c r="EX42" s="404">
        <f t="shared" si="506"/>
        <v>0</v>
      </c>
      <c r="EY42" s="404">
        <f t="shared" si="506"/>
        <v>0</v>
      </c>
      <c r="EZ42" s="404">
        <f t="shared" si="506"/>
        <v>0</v>
      </c>
      <c r="FA42" s="404">
        <f t="shared" si="506"/>
        <v>11726059.958910005</v>
      </c>
      <c r="FB42" s="404">
        <f t="shared" si="506"/>
        <v>23452119.91782001</v>
      </c>
      <c r="FC42" s="404">
        <f t="shared" si="506"/>
        <v>35178179.87673001</v>
      </c>
      <c r="FD42" s="404">
        <f t="shared" si="506"/>
        <v>46904239.835640021</v>
      </c>
      <c r="FE42" s="404">
        <f t="shared" si="506"/>
        <v>58630299.794550017</v>
      </c>
      <c r="FF42" s="404">
        <f t="shared" si="506"/>
        <v>70356359.75346002</v>
      </c>
      <c r="FG42" s="404">
        <f t="shared" si="506"/>
        <v>82082419.712370008</v>
      </c>
      <c r="FH42" s="404">
        <f t="shared" si="506"/>
        <v>93808479.671280026</v>
      </c>
      <c r="FI42" s="404">
        <f t="shared" si="506"/>
        <v>105534539.63019003</v>
      </c>
      <c r="FJ42" s="404">
        <f t="shared" si="506"/>
        <v>117260599.58910002</v>
      </c>
      <c r="FK42" s="404">
        <f t="shared" si="506"/>
        <v>128986659.54801002</v>
      </c>
      <c r="FL42" s="404">
        <f t="shared" si="506"/>
        <v>140712719.50692004</v>
      </c>
      <c r="FM42" s="404">
        <f t="shared" si="506"/>
        <v>152438779.46583003</v>
      </c>
      <c r="FN42" s="404">
        <f t="shared" si="506"/>
        <v>164164839.42474008</v>
      </c>
      <c r="FO42" s="404">
        <f t="shared" si="506"/>
        <v>175890899.38365009</v>
      </c>
      <c r="FP42" s="404">
        <f t="shared" si="506"/>
        <v>187616959.34256008</v>
      </c>
      <c r="FQ42" s="404">
        <f t="shared" si="506"/>
        <v>199343019.3014701</v>
      </c>
      <c r="FR42" s="404">
        <f t="shared" si="506"/>
        <v>211069079.26038012</v>
      </c>
      <c r="FS42" s="404">
        <f t="shared" si="506"/>
        <v>222795139.21929014</v>
      </c>
      <c r="FT42" s="404">
        <f t="shared" si="506"/>
        <v>234521199.17820007</v>
      </c>
      <c r="FU42" s="404">
        <f t="shared" si="506"/>
        <v>234521199.17820007</v>
      </c>
      <c r="FV42" s="404">
        <f t="shared" si="506"/>
        <v>234521199.17820007</v>
      </c>
    </row>
    <row r="43" spans="1:178">
      <c r="A43" s="294"/>
      <c r="U43">
        <f>SUM(U5:U39)</f>
        <v>0</v>
      </c>
    </row>
  </sheetData>
  <phoneticPr fontId="4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583CB-68CF-40A4-9C07-251F944C15A9}">
  <sheetPr codeName="Sheet21">
    <tabColor theme="8" tint="0.39997558519241921"/>
  </sheetPr>
  <dimension ref="A1:EM43"/>
  <sheetViews>
    <sheetView showOutlineSymbols="0" showWhiteSpace="0" workbookViewId="0"/>
  </sheetViews>
  <sheetFormatPr defaultRowHeight="14.5"/>
  <cols>
    <col min="1" max="1" width="35" customWidth="1"/>
    <col min="6" max="6" width="9.26953125" bestFit="1" customWidth="1"/>
    <col min="8" max="8" width="10.26953125" bestFit="1" customWidth="1"/>
    <col min="10" max="10" width="10.26953125" bestFit="1" customWidth="1"/>
    <col min="13" max="13" width="14.453125" bestFit="1" customWidth="1"/>
    <col min="15" max="15" width="14.453125" customWidth="1"/>
    <col min="16" max="16" width="17.54296875" customWidth="1"/>
    <col min="18" max="48" width="8.7265625" customWidth="1"/>
    <col min="50" max="50" width="10.81640625" bestFit="1" customWidth="1"/>
    <col min="51" max="53" width="8.81640625" bestFit="1" customWidth="1"/>
    <col min="54" max="54" width="9.81640625" bestFit="1" customWidth="1"/>
    <col min="55" max="78" width="9.7265625" bestFit="1" customWidth="1"/>
    <col min="82" max="110" width="12.54296875" customWidth="1"/>
    <col min="115" max="119" width="12.54296875" customWidth="1"/>
    <col min="120" max="120" width="16.1796875" customWidth="1"/>
    <col min="121" max="143" width="12.54296875" customWidth="1"/>
  </cols>
  <sheetData>
    <row r="1" spans="1:143" ht="66.25" customHeight="1">
      <c r="A1" t="s">
        <v>847</v>
      </c>
      <c r="C1" t="s">
        <v>322</v>
      </c>
      <c r="F1" s="300" t="s">
        <v>935</v>
      </c>
      <c r="G1" s="300"/>
      <c r="H1" s="300" t="s">
        <v>952</v>
      </c>
      <c r="I1" s="300"/>
      <c r="J1" s="300" t="s">
        <v>959</v>
      </c>
      <c r="K1" s="300"/>
      <c r="M1" s="383" t="s">
        <v>282</v>
      </c>
      <c r="N1" s="383"/>
      <c r="O1" s="383"/>
      <c r="P1" s="383"/>
      <c r="Q1" s="383"/>
      <c r="R1">
        <v>2022</v>
      </c>
      <c r="S1">
        <v>2023</v>
      </c>
      <c r="T1">
        <v>2024</v>
      </c>
      <c r="U1">
        <v>2025</v>
      </c>
      <c r="V1">
        <v>2026</v>
      </c>
      <c r="W1">
        <v>2027</v>
      </c>
      <c r="X1">
        <v>2028</v>
      </c>
      <c r="Y1">
        <v>2029</v>
      </c>
      <c r="Z1">
        <v>2030</v>
      </c>
      <c r="AA1">
        <v>2031</v>
      </c>
      <c r="AB1">
        <v>2032</v>
      </c>
      <c r="AC1">
        <v>2033</v>
      </c>
      <c r="AD1">
        <v>2034</v>
      </c>
      <c r="AE1">
        <v>2035</v>
      </c>
      <c r="AF1">
        <v>2036</v>
      </c>
      <c r="AG1">
        <v>2037</v>
      </c>
      <c r="AH1">
        <v>2038</v>
      </c>
      <c r="AI1">
        <v>2039</v>
      </c>
      <c r="AJ1">
        <v>2040</v>
      </c>
      <c r="AK1">
        <v>2041</v>
      </c>
      <c r="AL1">
        <v>2042</v>
      </c>
      <c r="AM1">
        <v>2043</v>
      </c>
      <c r="AN1">
        <v>2044</v>
      </c>
      <c r="AO1">
        <v>2045</v>
      </c>
      <c r="AP1">
        <v>2046</v>
      </c>
      <c r="AQ1">
        <v>2047</v>
      </c>
      <c r="AR1">
        <v>2048</v>
      </c>
      <c r="AS1">
        <v>2049</v>
      </c>
      <c r="AT1">
        <v>2050</v>
      </c>
      <c r="AX1">
        <v>2022</v>
      </c>
      <c r="AY1">
        <v>2023</v>
      </c>
      <c r="AZ1">
        <v>2024</v>
      </c>
      <c r="BA1">
        <v>2025</v>
      </c>
      <c r="BB1">
        <v>2026</v>
      </c>
      <c r="BC1">
        <v>2027</v>
      </c>
      <c r="BD1">
        <v>2028</v>
      </c>
      <c r="BE1">
        <v>2029</v>
      </c>
      <c r="BF1">
        <v>2030</v>
      </c>
      <c r="BG1">
        <v>2031</v>
      </c>
      <c r="BH1">
        <v>2032</v>
      </c>
      <c r="BI1">
        <v>2033</v>
      </c>
      <c r="BJ1">
        <v>2034</v>
      </c>
      <c r="BK1">
        <v>2035</v>
      </c>
      <c r="BL1">
        <v>2036</v>
      </c>
      <c r="BM1">
        <v>2037</v>
      </c>
      <c r="BN1">
        <v>2038</v>
      </c>
      <c r="BO1">
        <v>2039</v>
      </c>
      <c r="BP1">
        <v>2040</v>
      </c>
      <c r="BQ1">
        <v>2041</v>
      </c>
      <c r="BR1">
        <v>2042</v>
      </c>
      <c r="BS1">
        <v>2043</v>
      </c>
      <c r="BT1">
        <v>2044</v>
      </c>
      <c r="BU1">
        <v>2045</v>
      </c>
      <c r="BV1">
        <v>2046</v>
      </c>
      <c r="BW1">
        <v>2047</v>
      </c>
      <c r="BX1">
        <v>2048</v>
      </c>
      <c r="BY1">
        <v>2049</v>
      </c>
      <c r="BZ1">
        <v>2050</v>
      </c>
      <c r="CD1">
        <v>2022</v>
      </c>
      <c r="CE1">
        <v>2023</v>
      </c>
      <c r="CF1">
        <v>2024</v>
      </c>
      <c r="CG1">
        <v>2025</v>
      </c>
      <c r="CH1">
        <v>2026</v>
      </c>
      <c r="CI1">
        <v>2027</v>
      </c>
      <c r="CJ1">
        <v>2028</v>
      </c>
      <c r="CK1">
        <v>2029</v>
      </c>
      <c r="CL1">
        <v>2030</v>
      </c>
      <c r="CM1">
        <v>2031</v>
      </c>
      <c r="CN1">
        <v>2032</v>
      </c>
      <c r="CO1">
        <v>2033</v>
      </c>
      <c r="CP1">
        <v>2034</v>
      </c>
      <c r="CQ1">
        <v>2035</v>
      </c>
      <c r="CR1">
        <v>2036</v>
      </c>
      <c r="CS1">
        <v>2037</v>
      </c>
      <c r="CT1">
        <v>2038</v>
      </c>
      <c r="CU1">
        <v>2039</v>
      </c>
      <c r="CV1">
        <v>2040</v>
      </c>
      <c r="CW1">
        <v>2041</v>
      </c>
      <c r="CX1">
        <v>2042</v>
      </c>
      <c r="CY1">
        <v>2043</v>
      </c>
      <c r="CZ1">
        <v>2044</v>
      </c>
      <c r="DA1">
        <v>2045</v>
      </c>
      <c r="DB1">
        <v>2046</v>
      </c>
      <c r="DC1">
        <v>2047</v>
      </c>
      <c r="DD1">
        <v>2048</v>
      </c>
      <c r="DE1">
        <v>2049</v>
      </c>
      <c r="DF1">
        <v>2050</v>
      </c>
      <c r="DK1">
        <v>2022</v>
      </c>
      <c r="DL1">
        <v>2023</v>
      </c>
      <c r="DM1">
        <v>2024</v>
      </c>
      <c r="DN1">
        <v>2025</v>
      </c>
      <c r="DO1">
        <v>2026</v>
      </c>
      <c r="DP1">
        <v>2027</v>
      </c>
      <c r="DQ1">
        <v>2028</v>
      </c>
      <c r="DR1">
        <v>2029</v>
      </c>
      <c r="DS1">
        <v>2030</v>
      </c>
      <c r="DT1">
        <v>2031</v>
      </c>
      <c r="DU1">
        <v>2032</v>
      </c>
      <c r="DV1">
        <v>2033</v>
      </c>
      <c r="DW1">
        <v>2034</v>
      </c>
      <c r="DX1">
        <v>2035</v>
      </c>
      <c r="DY1">
        <v>2036</v>
      </c>
      <c r="DZ1">
        <v>2037</v>
      </c>
      <c r="EA1">
        <v>2038</v>
      </c>
      <c r="EB1">
        <v>2039</v>
      </c>
      <c r="EC1">
        <v>2040</v>
      </c>
      <c r="ED1">
        <v>2041</v>
      </c>
      <c r="EE1">
        <v>2042</v>
      </c>
      <c r="EF1">
        <v>2043</v>
      </c>
      <c r="EG1">
        <v>2044</v>
      </c>
      <c r="EH1">
        <v>2045</v>
      </c>
      <c r="EI1">
        <v>2046</v>
      </c>
      <c r="EJ1">
        <v>2047</v>
      </c>
      <c r="EK1">
        <v>2048</v>
      </c>
      <c r="EL1">
        <v>2049</v>
      </c>
      <c r="EM1">
        <v>2050</v>
      </c>
    </row>
    <row r="2" spans="1:143" s="530" customFormat="1" ht="55" customHeight="1" thickBot="1">
      <c r="M2" s="530" t="s">
        <v>829</v>
      </c>
      <c r="N2" s="530" t="s">
        <v>949</v>
      </c>
      <c r="O2" s="530" t="s">
        <v>952</v>
      </c>
      <c r="P2" s="530" t="s">
        <v>959</v>
      </c>
      <c r="R2" s="530" t="s">
        <v>964</v>
      </c>
      <c r="S2" s="530" t="s">
        <v>964</v>
      </c>
      <c r="T2" s="530" t="s">
        <v>964</v>
      </c>
      <c r="U2" s="530" t="s">
        <v>964</v>
      </c>
      <c r="V2" s="530" t="s">
        <v>964</v>
      </c>
      <c r="W2" s="530" t="s">
        <v>964</v>
      </c>
      <c r="X2" s="530" t="s">
        <v>964</v>
      </c>
      <c r="Y2" s="530" t="s">
        <v>964</v>
      </c>
      <c r="Z2" s="530" t="s">
        <v>964</v>
      </c>
      <c r="AA2" s="530" t="s">
        <v>964</v>
      </c>
      <c r="AB2" s="530" t="s">
        <v>964</v>
      </c>
      <c r="AC2" s="530" t="s">
        <v>964</v>
      </c>
      <c r="AD2" s="530" t="s">
        <v>964</v>
      </c>
      <c r="AE2" s="530" t="s">
        <v>964</v>
      </c>
      <c r="AF2" s="530" t="s">
        <v>964</v>
      </c>
      <c r="AG2" s="530" t="s">
        <v>964</v>
      </c>
      <c r="AH2" s="530" t="s">
        <v>964</v>
      </c>
      <c r="AI2" s="530" t="s">
        <v>964</v>
      </c>
      <c r="AJ2" s="530" t="s">
        <v>964</v>
      </c>
      <c r="AK2" s="530" t="s">
        <v>964</v>
      </c>
      <c r="AL2" s="530" t="s">
        <v>964</v>
      </c>
      <c r="AM2" s="530" t="s">
        <v>964</v>
      </c>
      <c r="AN2" s="530" t="s">
        <v>964</v>
      </c>
      <c r="AO2" s="530" t="s">
        <v>964</v>
      </c>
      <c r="AP2" s="530" t="s">
        <v>964</v>
      </c>
      <c r="AQ2" s="530" t="s">
        <v>964</v>
      </c>
      <c r="AR2" s="530" t="s">
        <v>964</v>
      </c>
      <c r="AS2" s="530" t="s">
        <v>964</v>
      </c>
      <c r="AT2" s="530" t="s">
        <v>964</v>
      </c>
      <c r="AX2" s="530" t="s">
        <v>965</v>
      </c>
      <c r="AY2" s="530" t="s">
        <v>965</v>
      </c>
      <c r="AZ2" s="530" t="s">
        <v>965</v>
      </c>
      <c r="BA2" s="530" t="s">
        <v>965</v>
      </c>
      <c r="BB2" s="530" t="s">
        <v>965</v>
      </c>
      <c r="BC2" s="530" t="s">
        <v>965</v>
      </c>
      <c r="BD2" s="530" t="s">
        <v>965</v>
      </c>
      <c r="BE2" s="530" t="s">
        <v>965</v>
      </c>
      <c r="BF2" s="530" t="s">
        <v>965</v>
      </c>
      <c r="BG2" s="530" t="s">
        <v>965</v>
      </c>
      <c r="BH2" s="530" t="s">
        <v>965</v>
      </c>
      <c r="BI2" s="530" t="s">
        <v>965</v>
      </c>
      <c r="BJ2" s="530" t="s">
        <v>965</v>
      </c>
      <c r="BK2" s="530" t="s">
        <v>965</v>
      </c>
      <c r="BL2" s="530" t="s">
        <v>965</v>
      </c>
      <c r="BM2" s="530" t="s">
        <v>965</v>
      </c>
      <c r="BN2" s="530" t="s">
        <v>965</v>
      </c>
      <c r="BO2" s="530" t="s">
        <v>965</v>
      </c>
      <c r="BP2" s="530" t="s">
        <v>965</v>
      </c>
      <c r="BQ2" s="530" t="s">
        <v>965</v>
      </c>
      <c r="BR2" s="530" t="s">
        <v>965</v>
      </c>
      <c r="BS2" s="530" t="s">
        <v>965</v>
      </c>
      <c r="BT2" s="530" t="s">
        <v>965</v>
      </c>
      <c r="BU2" s="530" t="s">
        <v>965</v>
      </c>
      <c r="BV2" s="530" t="s">
        <v>965</v>
      </c>
      <c r="BW2" s="530" t="s">
        <v>965</v>
      </c>
      <c r="BX2" s="530" t="s">
        <v>965</v>
      </c>
      <c r="BY2" s="530" t="s">
        <v>965</v>
      </c>
      <c r="BZ2" s="530" t="s">
        <v>965</v>
      </c>
      <c r="CD2" s="530" t="s">
        <v>952</v>
      </c>
      <c r="CE2" s="530" t="s">
        <v>952</v>
      </c>
      <c r="CF2" s="530" t="s">
        <v>952</v>
      </c>
      <c r="CG2" s="530" t="s">
        <v>952</v>
      </c>
      <c r="CH2" s="530" t="s">
        <v>952</v>
      </c>
      <c r="CI2" s="530" t="s">
        <v>952</v>
      </c>
      <c r="CJ2" s="530" t="s">
        <v>952</v>
      </c>
      <c r="CK2" s="530" t="s">
        <v>952</v>
      </c>
      <c r="CL2" s="530" t="s">
        <v>952</v>
      </c>
      <c r="CM2" s="530" t="s">
        <v>952</v>
      </c>
      <c r="CN2" s="530" t="s">
        <v>952</v>
      </c>
      <c r="CO2" s="530" t="s">
        <v>952</v>
      </c>
      <c r="CP2" s="530" t="s">
        <v>952</v>
      </c>
      <c r="CQ2" s="530" t="s">
        <v>952</v>
      </c>
      <c r="CR2" s="530" t="s">
        <v>952</v>
      </c>
      <c r="CS2" s="530" t="s">
        <v>952</v>
      </c>
      <c r="CT2" s="530" t="s">
        <v>952</v>
      </c>
      <c r="CU2" s="530" t="s">
        <v>952</v>
      </c>
      <c r="CV2" s="530" t="s">
        <v>952</v>
      </c>
      <c r="CW2" s="530" t="s">
        <v>952</v>
      </c>
      <c r="CX2" s="530" t="s">
        <v>952</v>
      </c>
      <c r="CY2" s="530" t="s">
        <v>952</v>
      </c>
      <c r="CZ2" s="530" t="s">
        <v>952</v>
      </c>
      <c r="DA2" s="530" t="s">
        <v>952</v>
      </c>
      <c r="DB2" s="530" t="s">
        <v>952</v>
      </c>
      <c r="DC2" s="530" t="s">
        <v>952</v>
      </c>
      <c r="DD2" s="530" t="s">
        <v>952</v>
      </c>
      <c r="DE2" s="530" t="s">
        <v>952</v>
      </c>
      <c r="DF2" s="530" t="s">
        <v>952</v>
      </c>
      <c r="DK2" s="530" t="s">
        <v>959</v>
      </c>
      <c r="DL2" s="530" t="s">
        <v>959</v>
      </c>
      <c r="DM2" s="530" t="s">
        <v>959</v>
      </c>
      <c r="DN2" s="530" t="s">
        <v>959</v>
      </c>
      <c r="DO2" s="530" t="s">
        <v>959</v>
      </c>
      <c r="DP2" s="530" t="s">
        <v>959</v>
      </c>
      <c r="DQ2" s="530" t="s">
        <v>959</v>
      </c>
      <c r="DR2" s="530" t="s">
        <v>959</v>
      </c>
      <c r="DS2" s="530" t="s">
        <v>959</v>
      </c>
      <c r="DT2" s="530" t="s">
        <v>959</v>
      </c>
      <c r="DU2" s="530" t="s">
        <v>959</v>
      </c>
      <c r="DV2" s="530" t="s">
        <v>959</v>
      </c>
      <c r="DW2" s="530" t="s">
        <v>959</v>
      </c>
      <c r="DX2" s="530" t="s">
        <v>959</v>
      </c>
      <c r="DY2" s="530" t="s">
        <v>959</v>
      </c>
      <c r="DZ2" s="530" t="s">
        <v>959</v>
      </c>
      <c r="EA2" s="530" t="s">
        <v>959</v>
      </c>
      <c r="EB2" s="530" t="s">
        <v>959</v>
      </c>
      <c r="EC2" s="530" t="s">
        <v>959</v>
      </c>
      <c r="ED2" s="530" t="s">
        <v>959</v>
      </c>
      <c r="EE2" s="530" t="s">
        <v>959</v>
      </c>
      <c r="EF2" s="530" t="s">
        <v>959</v>
      </c>
      <c r="EG2" s="530" t="s">
        <v>959</v>
      </c>
      <c r="EH2" s="530" t="s">
        <v>959</v>
      </c>
      <c r="EI2" s="530" t="s">
        <v>959</v>
      </c>
      <c r="EJ2" s="530" t="s">
        <v>959</v>
      </c>
      <c r="EK2" s="530" t="s">
        <v>959</v>
      </c>
      <c r="EL2" s="530" t="s">
        <v>959</v>
      </c>
      <c r="EM2" s="530" t="s">
        <v>959</v>
      </c>
    </row>
    <row r="3" spans="1:143" s="59" customFormat="1" ht="15" thickBot="1">
      <c r="A3" s="525" t="s">
        <v>848</v>
      </c>
      <c r="C3" s="526">
        <f>SUM(R3:AT3)</f>
        <v>1.0000000000000002</v>
      </c>
      <c r="M3" s="527">
        <f>SUM(M11,M21,M26,M31,M36,M16)</f>
        <v>4107388.5122252996</v>
      </c>
      <c r="O3" s="527">
        <f>SUM(O11,O21,O26,O31,O36,O16)</f>
        <v>436671797.16487163</v>
      </c>
      <c r="R3" s="528"/>
      <c r="S3" s="528"/>
      <c r="T3" s="528"/>
      <c r="U3" s="529"/>
      <c r="V3" s="529">
        <v>0.04</v>
      </c>
      <c r="W3" s="529">
        <v>0.04</v>
      </c>
      <c r="X3" s="529">
        <v>0.04</v>
      </c>
      <c r="Y3" s="529">
        <v>0.04</v>
      </c>
      <c r="Z3" s="529">
        <v>0.04</v>
      </c>
      <c r="AA3" s="529">
        <v>0.04</v>
      </c>
      <c r="AB3" s="529">
        <v>0.04</v>
      </c>
      <c r="AC3" s="529">
        <v>0.04</v>
      </c>
      <c r="AD3" s="529">
        <v>0.04</v>
      </c>
      <c r="AE3" s="529">
        <v>0.04</v>
      </c>
      <c r="AF3" s="529">
        <v>0.04</v>
      </c>
      <c r="AG3" s="529">
        <v>0.04</v>
      </c>
      <c r="AH3" s="529">
        <v>0.04</v>
      </c>
      <c r="AI3" s="529">
        <v>0.04</v>
      </c>
      <c r="AJ3" s="529">
        <v>0.04</v>
      </c>
      <c r="AK3" s="529">
        <v>0.04</v>
      </c>
      <c r="AL3" s="529">
        <v>0.04</v>
      </c>
      <c r="AM3" s="529">
        <v>0.04</v>
      </c>
      <c r="AN3" s="529">
        <v>0.04</v>
      </c>
      <c r="AO3" s="529">
        <v>0.04</v>
      </c>
      <c r="AP3" s="529">
        <v>0.04</v>
      </c>
      <c r="AQ3" s="529">
        <v>0.04</v>
      </c>
      <c r="AR3" s="529">
        <v>0.04</v>
      </c>
      <c r="AS3" s="529">
        <v>0.04</v>
      </c>
      <c r="AT3" s="529">
        <v>0.04</v>
      </c>
      <c r="AX3" s="526">
        <f>R3</f>
        <v>0</v>
      </c>
      <c r="AY3" s="526">
        <f t="shared" ref="AY3:BZ3" si="0">S3</f>
        <v>0</v>
      </c>
      <c r="AZ3" s="526">
        <f t="shared" si="0"/>
        <v>0</v>
      </c>
      <c r="BA3" s="526">
        <f t="shared" si="0"/>
        <v>0</v>
      </c>
      <c r="BB3" s="526">
        <f t="shared" si="0"/>
        <v>0.04</v>
      </c>
      <c r="BC3" s="526">
        <f t="shared" si="0"/>
        <v>0.04</v>
      </c>
      <c r="BD3" s="526">
        <f t="shared" si="0"/>
        <v>0.04</v>
      </c>
      <c r="BE3" s="526">
        <f t="shared" si="0"/>
        <v>0.04</v>
      </c>
      <c r="BF3" s="526">
        <f t="shared" si="0"/>
        <v>0.04</v>
      </c>
      <c r="BG3" s="526">
        <f t="shared" si="0"/>
        <v>0.04</v>
      </c>
      <c r="BH3" s="526">
        <f t="shared" si="0"/>
        <v>0.04</v>
      </c>
      <c r="BI3" s="526">
        <f t="shared" si="0"/>
        <v>0.04</v>
      </c>
      <c r="BJ3" s="526">
        <f t="shared" si="0"/>
        <v>0.04</v>
      </c>
      <c r="BK3" s="526">
        <f t="shared" si="0"/>
        <v>0.04</v>
      </c>
      <c r="BL3" s="526">
        <f t="shared" si="0"/>
        <v>0.04</v>
      </c>
      <c r="BM3" s="526">
        <f t="shared" si="0"/>
        <v>0.04</v>
      </c>
      <c r="BN3" s="526">
        <f t="shared" si="0"/>
        <v>0.04</v>
      </c>
      <c r="BO3" s="526">
        <f t="shared" si="0"/>
        <v>0.04</v>
      </c>
      <c r="BP3" s="526">
        <f t="shared" si="0"/>
        <v>0.04</v>
      </c>
      <c r="BQ3" s="526">
        <f t="shared" si="0"/>
        <v>0.04</v>
      </c>
      <c r="BR3" s="526">
        <f t="shared" si="0"/>
        <v>0.04</v>
      </c>
      <c r="BS3" s="526">
        <f t="shared" si="0"/>
        <v>0.04</v>
      </c>
      <c r="BT3" s="526">
        <f t="shared" si="0"/>
        <v>0.04</v>
      </c>
      <c r="BU3" s="526">
        <f t="shared" si="0"/>
        <v>0.04</v>
      </c>
      <c r="BV3" s="526">
        <f t="shared" si="0"/>
        <v>0.04</v>
      </c>
      <c r="BW3" s="526">
        <f t="shared" si="0"/>
        <v>0.04</v>
      </c>
      <c r="BX3" s="526">
        <f t="shared" si="0"/>
        <v>0.04</v>
      </c>
      <c r="BY3" s="526">
        <f t="shared" si="0"/>
        <v>0.04</v>
      </c>
      <c r="BZ3" s="526">
        <f t="shared" si="0"/>
        <v>0.04</v>
      </c>
      <c r="CD3" s="526">
        <f>R3</f>
        <v>0</v>
      </c>
      <c r="CE3" s="526">
        <f t="shared" ref="CE3:DF3" si="1">S3</f>
        <v>0</v>
      </c>
      <c r="CF3" s="526">
        <f t="shared" si="1"/>
        <v>0</v>
      </c>
      <c r="CG3" s="526">
        <f t="shared" si="1"/>
        <v>0</v>
      </c>
      <c r="CH3" s="526">
        <f t="shared" si="1"/>
        <v>0.04</v>
      </c>
      <c r="CI3" s="526">
        <f t="shared" si="1"/>
        <v>0.04</v>
      </c>
      <c r="CJ3" s="526">
        <f t="shared" si="1"/>
        <v>0.04</v>
      </c>
      <c r="CK3" s="526">
        <f t="shared" si="1"/>
        <v>0.04</v>
      </c>
      <c r="CL3" s="526">
        <f t="shared" si="1"/>
        <v>0.04</v>
      </c>
      <c r="CM3" s="526">
        <f t="shared" si="1"/>
        <v>0.04</v>
      </c>
      <c r="CN3" s="526">
        <f t="shared" si="1"/>
        <v>0.04</v>
      </c>
      <c r="CO3" s="526">
        <f t="shared" si="1"/>
        <v>0.04</v>
      </c>
      <c r="CP3" s="526">
        <f t="shared" si="1"/>
        <v>0.04</v>
      </c>
      <c r="CQ3" s="526">
        <f t="shared" si="1"/>
        <v>0.04</v>
      </c>
      <c r="CR3" s="526">
        <f t="shared" si="1"/>
        <v>0.04</v>
      </c>
      <c r="CS3" s="526">
        <f t="shared" si="1"/>
        <v>0.04</v>
      </c>
      <c r="CT3" s="526">
        <f t="shared" si="1"/>
        <v>0.04</v>
      </c>
      <c r="CU3" s="526">
        <f t="shared" si="1"/>
        <v>0.04</v>
      </c>
      <c r="CV3" s="526">
        <f t="shared" si="1"/>
        <v>0.04</v>
      </c>
      <c r="CW3" s="526">
        <f t="shared" si="1"/>
        <v>0.04</v>
      </c>
      <c r="CX3" s="526">
        <f t="shared" si="1"/>
        <v>0.04</v>
      </c>
      <c r="CY3" s="526">
        <f t="shared" si="1"/>
        <v>0.04</v>
      </c>
      <c r="CZ3" s="526">
        <f t="shared" si="1"/>
        <v>0.04</v>
      </c>
      <c r="DA3" s="526">
        <f t="shared" si="1"/>
        <v>0.04</v>
      </c>
      <c r="DB3" s="526">
        <f t="shared" si="1"/>
        <v>0.04</v>
      </c>
      <c r="DC3" s="526">
        <f t="shared" si="1"/>
        <v>0.04</v>
      </c>
      <c r="DD3" s="526">
        <f t="shared" si="1"/>
        <v>0.04</v>
      </c>
      <c r="DE3" s="526">
        <f t="shared" si="1"/>
        <v>0.04</v>
      </c>
      <c r="DF3" s="526">
        <f t="shared" si="1"/>
        <v>0.04</v>
      </c>
      <c r="DK3" s="526">
        <f>SUM($R3:R3)</f>
        <v>0</v>
      </c>
      <c r="DL3" s="526">
        <f>SUM($R3:S3)</f>
        <v>0</v>
      </c>
      <c r="DM3" s="526">
        <f>SUM($R3:T3)</f>
        <v>0</v>
      </c>
      <c r="DN3" s="526">
        <f>SUM($R3:U3)</f>
        <v>0</v>
      </c>
      <c r="DO3" s="526">
        <f>SUM($R3:V3)</f>
        <v>0.04</v>
      </c>
      <c r="DP3" s="526">
        <f>SUM($R3:W3)</f>
        <v>0.08</v>
      </c>
      <c r="DQ3" s="526">
        <f>SUM($R3:X3)</f>
        <v>0.12</v>
      </c>
      <c r="DR3" s="526">
        <f>SUM($R3:Y3)</f>
        <v>0.16</v>
      </c>
      <c r="DS3" s="526">
        <f>SUM($R3:Z3)</f>
        <v>0.2</v>
      </c>
      <c r="DT3" s="526">
        <f>SUM($R3:AA3)</f>
        <v>0.24000000000000002</v>
      </c>
      <c r="DU3" s="526">
        <f>SUM($R3:AB3)</f>
        <v>0.28000000000000003</v>
      </c>
      <c r="DV3" s="526">
        <f>SUM($R3:AC3)</f>
        <v>0.32</v>
      </c>
      <c r="DW3" s="526">
        <f>SUM($R3:AD3)</f>
        <v>0.36</v>
      </c>
      <c r="DX3" s="526">
        <f>SUM($R3:AE3)</f>
        <v>0.39999999999999997</v>
      </c>
      <c r="DY3" s="526">
        <f>SUM($R3:AF3)</f>
        <v>0.43999999999999995</v>
      </c>
      <c r="DZ3" s="526">
        <f>SUM($R3:AG3)</f>
        <v>0.47999999999999993</v>
      </c>
      <c r="EA3" s="526">
        <f>SUM($R3:AH3)</f>
        <v>0.51999999999999991</v>
      </c>
      <c r="EB3" s="526">
        <f>SUM($R3:AI3)</f>
        <v>0.55999999999999994</v>
      </c>
      <c r="EC3" s="526">
        <f>SUM($R3:AJ3)</f>
        <v>0.6</v>
      </c>
      <c r="ED3" s="526">
        <f>SUM($R3:AK3)</f>
        <v>0.64</v>
      </c>
      <c r="EE3" s="526">
        <f>SUM($R3:AL3)</f>
        <v>0.68</v>
      </c>
      <c r="EF3" s="526">
        <f>SUM($R3:AM3)</f>
        <v>0.72000000000000008</v>
      </c>
      <c r="EG3" s="526">
        <f>SUM($R3:AN3)</f>
        <v>0.76000000000000012</v>
      </c>
      <c r="EH3" s="526">
        <f>SUM($R3:AO3)</f>
        <v>0.80000000000000016</v>
      </c>
      <c r="EI3" s="526">
        <f>SUM($R3:AP3)</f>
        <v>0.84000000000000019</v>
      </c>
      <c r="EJ3" s="526">
        <f>SUM($R3:AQ3)</f>
        <v>0.88000000000000023</v>
      </c>
      <c r="EK3" s="526">
        <f>SUM($R3:AR3)</f>
        <v>0.92000000000000026</v>
      </c>
      <c r="EL3" s="526">
        <f>SUM($R3:AS3)</f>
        <v>0.9600000000000003</v>
      </c>
      <c r="EM3" s="526">
        <f>SUM($R3:AT3)</f>
        <v>1.0000000000000002</v>
      </c>
    </row>
    <row r="5" spans="1:143" s="71" customFormat="1">
      <c r="A5" s="71" t="s">
        <v>822</v>
      </c>
    </row>
    <row r="6" spans="1:143">
      <c r="A6" s="294" t="s">
        <v>820</v>
      </c>
    </row>
    <row r="7" spans="1:143">
      <c r="A7" s="294" t="s">
        <v>819</v>
      </c>
    </row>
    <row r="8" spans="1:143">
      <c r="A8" s="294" t="s">
        <v>818</v>
      </c>
    </row>
    <row r="9" spans="1:143">
      <c r="A9" s="294" t="s">
        <v>817</v>
      </c>
    </row>
    <row r="11" spans="1:143" s="71" customFormat="1">
      <c r="A11" s="71" t="s">
        <v>816</v>
      </c>
      <c r="C11" s="516"/>
      <c r="D11" s="71" t="s">
        <v>849</v>
      </c>
      <c r="M11" s="517">
        <f>SUM(M12:M14)</f>
        <v>0</v>
      </c>
      <c r="O11" s="517">
        <f>SUM(O12:O14)</f>
        <v>0</v>
      </c>
      <c r="P11" s="517">
        <f>SUM(P12:P14)</f>
        <v>0</v>
      </c>
    </row>
    <row r="12" spans="1:143">
      <c r="A12" s="294" t="s">
        <v>815</v>
      </c>
      <c r="C12" s="201">
        <f>C11*D12</f>
        <v>0</v>
      </c>
      <c r="D12" s="514">
        <v>0.8</v>
      </c>
      <c r="E12" s="237"/>
      <c r="F12" s="201">
        <f>'unit costs - int serv 2'!Z32</f>
        <v>79779.229230873156</v>
      </c>
      <c r="G12" s="237" t="s">
        <v>947</v>
      </c>
      <c r="H12" s="201">
        <f>'unit costs - int serv 2'!AC32</f>
        <v>588000</v>
      </c>
      <c r="I12" s="237" t="s">
        <v>947</v>
      </c>
      <c r="J12" s="201">
        <f>'unit costs - int serv 2'!AF32</f>
        <v>100332</v>
      </c>
      <c r="K12" s="237" t="s">
        <v>947</v>
      </c>
      <c r="L12" s="237"/>
      <c r="M12" s="214">
        <f>NPV(DISCOUNT,AX12:BZ12)</f>
        <v>0</v>
      </c>
      <c r="N12" s="237"/>
      <c r="O12" s="214">
        <f>NPV(DISCOUNT,CD12:DF12)</f>
        <v>0</v>
      </c>
      <c r="P12" s="214">
        <f>NPV(DISCOUNT,DK12:EM12)</f>
        <v>0</v>
      </c>
      <c r="Q12" s="237"/>
      <c r="U12" s="237"/>
      <c r="V12" s="201">
        <f>$C12*V$3</f>
        <v>0</v>
      </c>
      <c r="W12" s="201">
        <f t="shared" ref="W12:AT27" si="2">$C12*W$3</f>
        <v>0</v>
      </c>
      <c r="X12" s="201">
        <f t="shared" si="2"/>
        <v>0</v>
      </c>
      <c r="Y12" s="201">
        <f t="shared" si="2"/>
        <v>0</v>
      </c>
      <c r="Z12" s="201">
        <f t="shared" si="2"/>
        <v>0</v>
      </c>
      <c r="AA12" s="201">
        <f t="shared" si="2"/>
        <v>0</v>
      </c>
      <c r="AB12" s="201">
        <f t="shared" si="2"/>
        <v>0</v>
      </c>
      <c r="AC12" s="201">
        <f t="shared" si="2"/>
        <v>0</v>
      </c>
      <c r="AD12" s="201">
        <f t="shared" si="2"/>
        <v>0</v>
      </c>
      <c r="AE12" s="201">
        <f t="shared" si="2"/>
        <v>0</v>
      </c>
      <c r="AF12" s="201">
        <f t="shared" si="2"/>
        <v>0</v>
      </c>
      <c r="AG12" s="201">
        <f t="shared" si="2"/>
        <v>0</v>
      </c>
      <c r="AH12" s="201">
        <f t="shared" si="2"/>
        <v>0</v>
      </c>
      <c r="AI12" s="201">
        <f t="shared" si="2"/>
        <v>0</v>
      </c>
      <c r="AJ12" s="201">
        <f t="shared" si="2"/>
        <v>0</v>
      </c>
      <c r="AK12" s="201">
        <f t="shared" si="2"/>
        <v>0</v>
      </c>
      <c r="AL12" s="201">
        <f t="shared" si="2"/>
        <v>0</v>
      </c>
      <c r="AM12" s="201">
        <f t="shared" si="2"/>
        <v>0</v>
      </c>
      <c r="AN12" s="201">
        <f t="shared" si="2"/>
        <v>0</v>
      </c>
      <c r="AO12" s="201">
        <f t="shared" si="2"/>
        <v>0</v>
      </c>
      <c r="AP12" s="201">
        <f t="shared" si="2"/>
        <v>0</v>
      </c>
      <c r="AQ12" s="201">
        <f t="shared" si="2"/>
        <v>0</v>
      </c>
      <c r="AR12" s="201">
        <f t="shared" si="2"/>
        <v>0</v>
      </c>
      <c r="AS12" s="201">
        <f t="shared" si="2"/>
        <v>0</v>
      </c>
      <c r="AT12" s="201">
        <f t="shared" si="2"/>
        <v>0</v>
      </c>
      <c r="AX12" s="201">
        <f>R12*$F12</f>
        <v>0</v>
      </c>
      <c r="AY12" s="201">
        <f t="shared" ref="AY12:BZ14" si="3">S12*$F12</f>
        <v>0</v>
      </c>
      <c r="AZ12" s="201">
        <f t="shared" si="3"/>
        <v>0</v>
      </c>
      <c r="BA12" s="201">
        <f t="shared" si="3"/>
        <v>0</v>
      </c>
      <c r="BB12" s="201">
        <f t="shared" si="3"/>
        <v>0</v>
      </c>
      <c r="BC12" s="201">
        <f t="shared" si="3"/>
        <v>0</v>
      </c>
      <c r="BD12" s="201">
        <f t="shared" si="3"/>
        <v>0</v>
      </c>
      <c r="BE12" s="201">
        <f t="shared" si="3"/>
        <v>0</v>
      </c>
      <c r="BF12" s="201">
        <f t="shared" si="3"/>
        <v>0</v>
      </c>
      <c r="BG12" s="201">
        <f t="shared" si="3"/>
        <v>0</v>
      </c>
      <c r="BH12" s="201">
        <f t="shared" si="3"/>
        <v>0</v>
      </c>
      <c r="BI12" s="201">
        <f t="shared" si="3"/>
        <v>0</v>
      </c>
      <c r="BJ12" s="201">
        <f t="shared" si="3"/>
        <v>0</v>
      </c>
      <c r="BK12" s="201">
        <f t="shared" si="3"/>
        <v>0</v>
      </c>
      <c r="BL12" s="201">
        <f t="shared" si="3"/>
        <v>0</v>
      </c>
      <c r="BM12" s="201">
        <f t="shared" si="3"/>
        <v>0</v>
      </c>
      <c r="BN12" s="201">
        <f t="shared" si="3"/>
        <v>0</v>
      </c>
      <c r="BO12" s="201">
        <f t="shared" si="3"/>
        <v>0</v>
      </c>
      <c r="BP12" s="201">
        <f t="shared" si="3"/>
        <v>0</v>
      </c>
      <c r="BQ12" s="201">
        <f t="shared" si="3"/>
        <v>0</v>
      </c>
      <c r="BR12" s="201">
        <f t="shared" si="3"/>
        <v>0</v>
      </c>
      <c r="BS12" s="201">
        <f t="shared" si="3"/>
        <v>0</v>
      </c>
      <c r="BT12" s="201">
        <f t="shared" si="3"/>
        <v>0</v>
      </c>
      <c r="BU12" s="201">
        <f t="shared" si="3"/>
        <v>0</v>
      </c>
      <c r="BV12" s="201">
        <f t="shared" si="3"/>
        <v>0</v>
      </c>
      <c r="BW12" s="201">
        <f t="shared" si="3"/>
        <v>0</v>
      </c>
      <c r="BX12" s="201">
        <f t="shared" si="3"/>
        <v>0</v>
      </c>
      <c r="BY12" s="201">
        <f t="shared" si="3"/>
        <v>0</v>
      </c>
      <c r="BZ12" s="201">
        <f t="shared" si="3"/>
        <v>0</v>
      </c>
      <c r="CD12" s="201">
        <f>R12*$H12</f>
        <v>0</v>
      </c>
      <c r="CE12" s="201">
        <f t="shared" ref="CE12:DF14" si="4">S12*$H12</f>
        <v>0</v>
      </c>
      <c r="CF12" s="201">
        <f t="shared" si="4"/>
        <v>0</v>
      </c>
      <c r="CG12" s="201">
        <f t="shared" si="4"/>
        <v>0</v>
      </c>
      <c r="CH12" s="201">
        <f t="shared" si="4"/>
        <v>0</v>
      </c>
      <c r="CI12" s="201">
        <f t="shared" si="4"/>
        <v>0</v>
      </c>
      <c r="CJ12" s="201">
        <f t="shared" si="4"/>
        <v>0</v>
      </c>
      <c r="CK12" s="201">
        <f t="shared" si="4"/>
        <v>0</v>
      </c>
      <c r="CL12" s="201">
        <f t="shared" si="4"/>
        <v>0</v>
      </c>
      <c r="CM12" s="201">
        <f t="shared" si="4"/>
        <v>0</v>
      </c>
      <c r="CN12" s="201">
        <f t="shared" si="4"/>
        <v>0</v>
      </c>
      <c r="CO12" s="201">
        <f t="shared" si="4"/>
        <v>0</v>
      </c>
      <c r="CP12" s="201">
        <f t="shared" si="4"/>
        <v>0</v>
      </c>
      <c r="CQ12" s="201">
        <f t="shared" si="4"/>
        <v>0</v>
      </c>
      <c r="CR12" s="201">
        <f t="shared" si="4"/>
        <v>0</v>
      </c>
      <c r="CS12" s="201">
        <f t="shared" si="4"/>
        <v>0</v>
      </c>
      <c r="CT12" s="201">
        <f t="shared" si="4"/>
        <v>0</v>
      </c>
      <c r="CU12" s="201">
        <f t="shared" si="4"/>
        <v>0</v>
      </c>
      <c r="CV12" s="201">
        <f t="shared" si="4"/>
        <v>0</v>
      </c>
      <c r="CW12" s="201">
        <f t="shared" si="4"/>
        <v>0</v>
      </c>
      <c r="CX12" s="201">
        <f t="shared" si="4"/>
        <v>0</v>
      </c>
      <c r="CY12" s="201">
        <f t="shared" si="4"/>
        <v>0</v>
      </c>
      <c r="CZ12" s="201">
        <f t="shared" si="4"/>
        <v>0</v>
      </c>
      <c r="DA12" s="201">
        <f t="shared" si="4"/>
        <v>0</v>
      </c>
      <c r="DB12" s="201">
        <f t="shared" si="4"/>
        <v>0</v>
      </c>
      <c r="DC12" s="201">
        <f t="shared" si="4"/>
        <v>0</v>
      </c>
      <c r="DD12" s="201">
        <f t="shared" si="4"/>
        <v>0</v>
      </c>
      <c r="DE12" s="201">
        <f t="shared" si="4"/>
        <v>0</v>
      </c>
      <c r="DF12" s="201">
        <f t="shared" si="4"/>
        <v>0</v>
      </c>
      <c r="DK12" s="201">
        <f>$C12*$J12*DK$3</f>
        <v>0</v>
      </c>
      <c r="DL12" s="201">
        <f t="shared" ref="DL12:EM14" si="5">$C12*$J12*DL$3</f>
        <v>0</v>
      </c>
      <c r="DM12" s="201">
        <f t="shared" si="5"/>
        <v>0</v>
      </c>
      <c r="DN12" s="201">
        <f t="shared" si="5"/>
        <v>0</v>
      </c>
      <c r="DO12" s="201">
        <f t="shared" si="5"/>
        <v>0</v>
      </c>
      <c r="DP12" s="201">
        <f t="shared" si="5"/>
        <v>0</v>
      </c>
      <c r="DQ12" s="201">
        <f t="shared" si="5"/>
        <v>0</v>
      </c>
      <c r="DR12" s="201">
        <f t="shared" si="5"/>
        <v>0</v>
      </c>
      <c r="DS12" s="201">
        <f t="shared" si="5"/>
        <v>0</v>
      </c>
      <c r="DT12" s="201">
        <f t="shared" si="5"/>
        <v>0</v>
      </c>
      <c r="DU12" s="201">
        <f t="shared" si="5"/>
        <v>0</v>
      </c>
      <c r="DV12" s="201">
        <f t="shared" si="5"/>
        <v>0</v>
      </c>
      <c r="DW12" s="201">
        <f t="shared" si="5"/>
        <v>0</v>
      </c>
      <c r="DX12" s="201">
        <f t="shared" si="5"/>
        <v>0</v>
      </c>
      <c r="DY12" s="201">
        <f t="shared" si="5"/>
        <v>0</v>
      </c>
      <c r="DZ12" s="201">
        <f t="shared" si="5"/>
        <v>0</v>
      </c>
      <c r="EA12" s="201">
        <f t="shared" si="5"/>
        <v>0</v>
      </c>
      <c r="EB12" s="201">
        <f t="shared" si="5"/>
        <v>0</v>
      </c>
      <c r="EC12" s="201">
        <f t="shared" si="5"/>
        <v>0</v>
      </c>
      <c r="ED12" s="201">
        <f t="shared" si="5"/>
        <v>0</v>
      </c>
      <c r="EE12" s="201">
        <f t="shared" si="5"/>
        <v>0</v>
      </c>
      <c r="EF12" s="201">
        <f t="shared" si="5"/>
        <v>0</v>
      </c>
      <c r="EG12" s="201">
        <f t="shared" si="5"/>
        <v>0</v>
      </c>
      <c r="EH12" s="201">
        <f t="shared" si="5"/>
        <v>0</v>
      </c>
      <c r="EI12" s="201">
        <f t="shared" si="5"/>
        <v>0</v>
      </c>
      <c r="EJ12" s="201">
        <f t="shared" si="5"/>
        <v>0</v>
      </c>
      <c r="EK12" s="201">
        <f t="shared" si="5"/>
        <v>0</v>
      </c>
      <c r="EL12" s="201">
        <f t="shared" si="5"/>
        <v>0</v>
      </c>
      <c r="EM12" s="201">
        <f t="shared" si="5"/>
        <v>0</v>
      </c>
    </row>
    <row r="13" spans="1:143">
      <c r="A13" s="294" t="s">
        <v>814</v>
      </c>
      <c r="C13" s="201">
        <f>C11*D13</f>
        <v>0</v>
      </c>
      <c r="D13" s="253">
        <v>0.1</v>
      </c>
      <c r="E13" s="237"/>
      <c r="F13" s="201">
        <f>'unit costs - int serv 2'!Z33</f>
        <v>79779.229230873156</v>
      </c>
      <c r="G13" s="237" t="s">
        <v>947</v>
      </c>
      <c r="H13" s="201">
        <f>'unit costs - int serv 2'!AC33</f>
        <v>588000</v>
      </c>
      <c r="I13" s="237" t="s">
        <v>947</v>
      </c>
      <c r="J13" s="201">
        <f>'unit costs - int serv 2'!AF33</f>
        <v>100332</v>
      </c>
      <c r="K13" s="237" t="s">
        <v>947</v>
      </c>
      <c r="L13" s="237"/>
      <c r="M13" s="214">
        <f>NPV(DISCOUNT,AX13:BZ13)</f>
        <v>0</v>
      </c>
      <c r="N13" s="237"/>
      <c r="O13" s="214">
        <f>NPV(DISCOUNT,CD13:DF13)</f>
        <v>0</v>
      </c>
      <c r="P13" s="214">
        <f>NPV(DISCOUNT,DK13:EM13)</f>
        <v>0</v>
      </c>
      <c r="Q13" s="237"/>
      <c r="U13" s="237"/>
      <c r="V13" s="201">
        <f t="shared" ref="V13:AK37" si="6">$C13*V$3</f>
        <v>0</v>
      </c>
      <c r="W13" s="201">
        <f t="shared" si="6"/>
        <v>0</v>
      </c>
      <c r="X13" s="201">
        <f t="shared" si="6"/>
        <v>0</v>
      </c>
      <c r="Y13" s="201">
        <f t="shared" si="6"/>
        <v>0</v>
      </c>
      <c r="Z13" s="201">
        <f t="shared" si="6"/>
        <v>0</v>
      </c>
      <c r="AA13" s="201">
        <f t="shared" si="6"/>
        <v>0</v>
      </c>
      <c r="AB13" s="201">
        <f t="shared" si="6"/>
        <v>0</v>
      </c>
      <c r="AC13" s="201">
        <f t="shared" si="6"/>
        <v>0</v>
      </c>
      <c r="AD13" s="201">
        <f t="shared" si="6"/>
        <v>0</v>
      </c>
      <c r="AE13" s="201">
        <f t="shared" si="6"/>
        <v>0</v>
      </c>
      <c r="AF13" s="201">
        <f t="shared" si="6"/>
        <v>0</v>
      </c>
      <c r="AG13" s="201">
        <f t="shared" si="6"/>
        <v>0</v>
      </c>
      <c r="AH13" s="201">
        <f t="shared" si="6"/>
        <v>0</v>
      </c>
      <c r="AI13" s="201">
        <f t="shared" si="6"/>
        <v>0</v>
      </c>
      <c r="AJ13" s="201">
        <f t="shared" si="6"/>
        <v>0</v>
      </c>
      <c r="AK13" s="201">
        <f t="shared" si="6"/>
        <v>0</v>
      </c>
      <c r="AL13" s="201">
        <f t="shared" si="2"/>
        <v>0</v>
      </c>
      <c r="AM13" s="201">
        <f t="shared" si="2"/>
        <v>0</v>
      </c>
      <c r="AN13" s="201">
        <f t="shared" si="2"/>
        <v>0</v>
      </c>
      <c r="AO13" s="201">
        <f t="shared" si="2"/>
        <v>0</v>
      </c>
      <c r="AP13" s="201">
        <f t="shared" si="2"/>
        <v>0</v>
      </c>
      <c r="AQ13" s="201">
        <f t="shared" si="2"/>
        <v>0</v>
      </c>
      <c r="AR13" s="201">
        <f t="shared" si="2"/>
        <v>0</v>
      </c>
      <c r="AS13" s="201">
        <f t="shared" si="2"/>
        <v>0</v>
      </c>
      <c r="AT13" s="201">
        <f t="shared" si="2"/>
        <v>0</v>
      </c>
      <c r="AX13" s="201">
        <f t="shared" ref="AX13:AX14" si="7">R13*$F13</f>
        <v>0</v>
      </c>
      <c r="AY13" s="201">
        <f t="shared" si="3"/>
        <v>0</v>
      </c>
      <c r="AZ13" s="201">
        <f t="shared" si="3"/>
        <v>0</v>
      </c>
      <c r="BA13" s="201">
        <f t="shared" si="3"/>
        <v>0</v>
      </c>
      <c r="BB13" s="201">
        <f t="shared" si="3"/>
        <v>0</v>
      </c>
      <c r="BC13" s="201">
        <f t="shared" si="3"/>
        <v>0</v>
      </c>
      <c r="BD13" s="201">
        <f t="shared" si="3"/>
        <v>0</v>
      </c>
      <c r="BE13" s="201">
        <f t="shared" si="3"/>
        <v>0</v>
      </c>
      <c r="BF13" s="201">
        <f t="shared" si="3"/>
        <v>0</v>
      </c>
      <c r="BG13" s="201">
        <f t="shared" si="3"/>
        <v>0</v>
      </c>
      <c r="BH13" s="201">
        <f t="shared" si="3"/>
        <v>0</v>
      </c>
      <c r="BI13" s="201">
        <f t="shared" si="3"/>
        <v>0</v>
      </c>
      <c r="BJ13" s="201">
        <f t="shared" si="3"/>
        <v>0</v>
      </c>
      <c r="BK13" s="201">
        <f t="shared" si="3"/>
        <v>0</v>
      </c>
      <c r="BL13" s="201">
        <f t="shared" si="3"/>
        <v>0</v>
      </c>
      <c r="BM13" s="201">
        <f t="shared" si="3"/>
        <v>0</v>
      </c>
      <c r="BN13" s="201">
        <f t="shared" si="3"/>
        <v>0</v>
      </c>
      <c r="BO13" s="201">
        <f t="shared" si="3"/>
        <v>0</v>
      </c>
      <c r="BP13" s="201">
        <f t="shared" si="3"/>
        <v>0</v>
      </c>
      <c r="BQ13" s="201">
        <f t="shared" si="3"/>
        <v>0</v>
      </c>
      <c r="BR13" s="201">
        <f t="shared" si="3"/>
        <v>0</v>
      </c>
      <c r="BS13" s="201">
        <f t="shared" si="3"/>
        <v>0</v>
      </c>
      <c r="BT13" s="201">
        <f t="shared" si="3"/>
        <v>0</v>
      </c>
      <c r="BU13" s="201">
        <f t="shared" si="3"/>
        <v>0</v>
      </c>
      <c r="BV13" s="201">
        <f t="shared" si="3"/>
        <v>0</v>
      </c>
      <c r="BW13" s="201">
        <f t="shared" si="3"/>
        <v>0</v>
      </c>
      <c r="BX13" s="201">
        <f t="shared" si="3"/>
        <v>0</v>
      </c>
      <c r="BY13" s="201">
        <f t="shared" si="3"/>
        <v>0</v>
      </c>
      <c r="BZ13" s="201">
        <f t="shared" si="3"/>
        <v>0</v>
      </c>
      <c r="CD13" s="201">
        <f t="shared" ref="CD13:CD14" si="8">R13*$H13</f>
        <v>0</v>
      </c>
      <c r="CE13" s="201">
        <f t="shared" si="4"/>
        <v>0</v>
      </c>
      <c r="CF13" s="201">
        <f t="shared" si="4"/>
        <v>0</v>
      </c>
      <c r="CG13" s="201">
        <f t="shared" si="4"/>
        <v>0</v>
      </c>
      <c r="CH13" s="201">
        <f t="shared" si="4"/>
        <v>0</v>
      </c>
      <c r="CI13" s="201">
        <f t="shared" si="4"/>
        <v>0</v>
      </c>
      <c r="CJ13" s="201">
        <f t="shared" si="4"/>
        <v>0</v>
      </c>
      <c r="CK13" s="201">
        <f t="shared" si="4"/>
        <v>0</v>
      </c>
      <c r="CL13" s="201">
        <f t="shared" si="4"/>
        <v>0</v>
      </c>
      <c r="CM13" s="201">
        <f t="shared" si="4"/>
        <v>0</v>
      </c>
      <c r="CN13" s="201">
        <f t="shared" si="4"/>
        <v>0</v>
      </c>
      <c r="CO13" s="201">
        <f t="shared" si="4"/>
        <v>0</v>
      </c>
      <c r="CP13" s="201">
        <f t="shared" si="4"/>
        <v>0</v>
      </c>
      <c r="CQ13" s="201">
        <f t="shared" si="4"/>
        <v>0</v>
      </c>
      <c r="CR13" s="201">
        <f t="shared" si="4"/>
        <v>0</v>
      </c>
      <c r="CS13" s="201">
        <f t="shared" si="4"/>
        <v>0</v>
      </c>
      <c r="CT13" s="201">
        <f t="shared" si="4"/>
        <v>0</v>
      </c>
      <c r="CU13" s="201">
        <f t="shared" si="4"/>
        <v>0</v>
      </c>
      <c r="CV13" s="201">
        <f t="shared" si="4"/>
        <v>0</v>
      </c>
      <c r="CW13" s="201">
        <f t="shared" si="4"/>
        <v>0</v>
      </c>
      <c r="CX13" s="201">
        <f t="shared" si="4"/>
        <v>0</v>
      </c>
      <c r="CY13" s="201">
        <f t="shared" si="4"/>
        <v>0</v>
      </c>
      <c r="CZ13" s="201">
        <f t="shared" si="4"/>
        <v>0</v>
      </c>
      <c r="DA13" s="201">
        <f t="shared" si="4"/>
        <v>0</v>
      </c>
      <c r="DB13" s="201">
        <f t="shared" si="4"/>
        <v>0</v>
      </c>
      <c r="DC13" s="201">
        <f t="shared" si="4"/>
        <v>0</v>
      </c>
      <c r="DD13" s="201">
        <f t="shared" si="4"/>
        <v>0</v>
      </c>
      <c r="DE13" s="201">
        <f t="shared" si="4"/>
        <v>0</v>
      </c>
      <c r="DF13" s="201">
        <f t="shared" si="4"/>
        <v>0</v>
      </c>
      <c r="DK13" s="201">
        <f t="shared" ref="DK13:DK14" si="9">$C13*$J13*DK$3</f>
        <v>0</v>
      </c>
      <c r="DL13" s="201">
        <f t="shared" si="5"/>
        <v>0</v>
      </c>
      <c r="DM13" s="201">
        <f t="shared" si="5"/>
        <v>0</v>
      </c>
      <c r="DN13" s="201">
        <f t="shared" si="5"/>
        <v>0</v>
      </c>
      <c r="DO13" s="201">
        <f t="shared" si="5"/>
        <v>0</v>
      </c>
      <c r="DP13" s="201">
        <f t="shared" si="5"/>
        <v>0</v>
      </c>
      <c r="DQ13" s="201">
        <f t="shared" si="5"/>
        <v>0</v>
      </c>
      <c r="DR13" s="201">
        <f t="shared" si="5"/>
        <v>0</v>
      </c>
      <c r="DS13" s="201">
        <f t="shared" si="5"/>
        <v>0</v>
      </c>
      <c r="DT13" s="201">
        <f t="shared" si="5"/>
        <v>0</v>
      </c>
      <c r="DU13" s="201">
        <f t="shared" si="5"/>
        <v>0</v>
      </c>
      <c r="DV13" s="201">
        <f t="shared" si="5"/>
        <v>0</v>
      </c>
      <c r="DW13" s="201">
        <f t="shared" si="5"/>
        <v>0</v>
      </c>
      <c r="DX13" s="201">
        <f t="shared" si="5"/>
        <v>0</v>
      </c>
      <c r="DY13" s="201">
        <f t="shared" si="5"/>
        <v>0</v>
      </c>
      <c r="DZ13" s="201">
        <f t="shared" si="5"/>
        <v>0</v>
      </c>
      <c r="EA13" s="201">
        <f t="shared" si="5"/>
        <v>0</v>
      </c>
      <c r="EB13" s="201">
        <f t="shared" si="5"/>
        <v>0</v>
      </c>
      <c r="EC13" s="201">
        <f t="shared" si="5"/>
        <v>0</v>
      </c>
      <c r="ED13" s="201">
        <f t="shared" si="5"/>
        <v>0</v>
      </c>
      <c r="EE13" s="201">
        <f t="shared" si="5"/>
        <v>0</v>
      </c>
      <c r="EF13" s="201">
        <f t="shared" si="5"/>
        <v>0</v>
      </c>
      <c r="EG13" s="201">
        <f t="shared" si="5"/>
        <v>0</v>
      </c>
      <c r="EH13" s="201">
        <f t="shared" si="5"/>
        <v>0</v>
      </c>
      <c r="EI13" s="201">
        <f t="shared" si="5"/>
        <v>0</v>
      </c>
      <c r="EJ13" s="201">
        <f t="shared" si="5"/>
        <v>0</v>
      </c>
      <c r="EK13" s="201">
        <f t="shared" si="5"/>
        <v>0</v>
      </c>
      <c r="EL13" s="201">
        <f t="shared" si="5"/>
        <v>0</v>
      </c>
      <c r="EM13" s="201">
        <f t="shared" si="5"/>
        <v>0</v>
      </c>
    </row>
    <row r="14" spans="1:143">
      <c r="A14" s="294" t="s">
        <v>813</v>
      </c>
      <c r="C14" s="201">
        <f>C11*D14</f>
        <v>0</v>
      </c>
      <c r="D14" s="253">
        <v>0.1</v>
      </c>
      <c r="E14" s="237"/>
      <c r="F14" s="201">
        <f>'unit costs - int serv 2'!Z34</f>
        <v>83665.24927179559</v>
      </c>
      <c r="G14" s="237" t="s">
        <v>947</v>
      </c>
      <c r="H14" s="201">
        <f>'unit costs - int serv 2'!AC34</f>
        <v>588000</v>
      </c>
      <c r="I14" s="237" t="s">
        <v>947</v>
      </c>
      <c r="J14" s="201">
        <f>'unit costs - int serv 2'!AF34</f>
        <v>100332</v>
      </c>
      <c r="K14" s="237" t="s">
        <v>947</v>
      </c>
      <c r="L14" s="237"/>
      <c r="M14" s="214">
        <f>NPV(DISCOUNT,AX14:BZ14)</f>
        <v>0</v>
      </c>
      <c r="N14" s="237"/>
      <c r="O14" s="214">
        <f>NPV(DISCOUNT,CD14:DF14)</f>
        <v>0</v>
      </c>
      <c r="P14" s="214">
        <f>NPV(DISCOUNT,DK14:EM14)</f>
        <v>0</v>
      </c>
      <c r="Q14" s="237"/>
      <c r="U14" s="237"/>
      <c r="V14" s="201">
        <f t="shared" si="6"/>
        <v>0</v>
      </c>
      <c r="W14" s="201">
        <f t="shared" si="2"/>
        <v>0</v>
      </c>
      <c r="X14" s="201">
        <f t="shared" si="2"/>
        <v>0</v>
      </c>
      <c r="Y14" s="201">
        <f t="shared" si="2"/>
        <v>0</v>
      </c>
      <c r="Z14" s="201">
        <f t="shared" si="2"/>
        <v>0</v>
      </c>
      <c r="AA14" s="201">
        <f t="shared" si="2"/>
        <v>0</v>
      </c>
      <c r="AB14" s="201">
        <f t="shared" si="2"/>
        <v>0</v>
      </c>
      <c r="AC14" s="201">
        <f t="shared" si="2"/>
        <v>0</v>
      </c>
      <c r="AD14" s="201">
        <f t="shared" si="2"/>
        <v>0</v>
      </c>
      <c r="AE14" s="201">
        <f t="shared" si="2"/>
        <v>0</v>
      </c>
      <c r="AF14" s="201">
        <f t="shared" si="2"/>
        <v>0</v>
      </c>
      <c r="AG14" s="201">
        <f t="shared" si="2"/>
        <v>0</v>
      </c>
      <c r="AH14" s="201">
        <f t="shared" si="2"/>
        <v>0</v>
      </c>
      <c r="AI14" s="201">
        <f t="shared" si="2"/>
        <v>0</v>
      </c>
      <c r="AJ14" s="201">
        <f t="shared" si="2"/>
        <v>0</v>
      </c>
      <c r="AK14" s="201">
        <f t="shared" si="2"/>
        <v>0</v>
      </c>
      <c r="AL14" s="201">
        <f t="shared" si="2"/>
        <v>0</v>
      </c>
      <c r="AM14" s="201">
        <f t="shared" si="2"/>
        <v>0</v>
      </c>
      <c r="AN14" s="201">
        <f t="shared" si="2"/>
        <v>0</v>
      </c>
      <c r="AO14" s="201">
        <f t="shared" si="2"/>
        <v>0</v>
      </c>
      <c r="AP14" s="201">
        <f t="shared" si="2"/>
        <v>0</v>
      </c>
      <c r="AQ14" s="201">
        <f t="shared" si="2"/>
        <v>0</v>
      </c>
      <c r="AR14" s="201">
        <f t="shared" si="2"/>
        <v>0</v>
      </c>
      <c r="AS14" s="201">
        <f t="shared" si="2"/>
        <v>0</v>
      </c>
      <c r="AT14" s="201">
        <f t="shared" si="2"/>
        <v>0</v>
      </c>
      <c r="AX14" s="201">
        <f t="shared" si="7"/>
        <v>0</v>
      </c>
      <c r="AY14" s="201">
        <f t="shared" si="3"/>
        <v>0</v>
      </c>
      <c r="AZ14" s="201">
        <f t="shared" si="3"/>
        <v>0</v>
      </c>
      <c r="BA14" s="201">
        <f t="shared" si="3"/>
        <v>0</v>
      </c>
      <c r="BB14" s="201">
        <f t="shared" si="3"/>
        <v>0</v>
      </c>
      <c r="BC14" s="201">
        <f t="shared" si="3"/>
        <v>0</v>
      </c>
      <c r="BD14" s="201">
        <f t="shared" si="3"/>
        <v>0</v>
      </c>
      <c r="BE14" s="201">
        <f t="shared" si="3"/>
        <v>0</v>
      </c>
      <c r="BF14" s="201">
        <f t="shared" si="3"/>
        <v>0</v>
      </c>
      <c r="BG14" s="201">
        <f t="shared" si="3"/>
        <v>0</v>
      </c>
      <c r="BH14" s="201">
        <f t="shared" si="3"/>
        <v>0</v>
      </c>
      <c r="BI14" s="201">
        <f t="shared" si="3"/>
        <v>0</v>
      </c>
      <c r="BJ14" s="201">
        <f t="shared" si="3"/>
        <v>0</v>
      </c>
      <c r="BK14" s="201">
        <f t="shared" si="3"/>
        <v>0</v>
      </c>
      <c r="BL14" s="201">
        <f t="shared" si="3"/>
        <v>0</v>
      </c>
      <c r="BM14" s="201">
        <f t="shared" si="3"/>
        <v>0</v>
      </c>
      <c r="BN14" s="201">
        <f t="shared" si="3"/>
        <v>0</v>
      </c>
      <c r="BO14" s="201">
        <f t="shared" si="3"/>
        <v>0</v>
      </c>
      <c r="BP14" s="201">
        <f t="shared" si="3"/>
        <v>0</v>
      </c>
      <c r="BQ14" s="201">
        <f t="shared" si="3"/>
        <v>0</v>
      </c>
      <c r="BR14" s="201">
        <f t="shared" si="3"/>
        <v>0</v>
      </c>
      <c r="BS14" s="201">
        <f t="shared" si="3"/>
        <v>0</v>
      </c>
      <c r="BT14" s="201">
        <f t="shared" si="3"/>
        <v>0</v>
      </c>
      <c r="BU14" s="201">
        <f t="shared" si="3"/>
        <v>0</v>
      </c>
      <c r="BV14" s="201">
        <f t="shared" si="3"/>
        <v>0</v>
      </c>
      <c r="BW14" s="201">
        <f t="shared" si="3"/>
        <v>0</v>
      </c>
      <c r="BX14" s="201">
        <f t="shared" si="3"/>
        <v>0</v>
      </c>
      <c r="BY14" s="201">
        <f t="shared" si="3"/>
        <v>0</v>
      </c>
      <c r="BZ14" s="201">
        <f t="shared" si="3"/>
        <v>0</v>
      </c>
      <c r="CD14" s="201">
        <f t="shared" si="8"/>
        <v>0</v>
      </c>
      <c r="CE14" s="201">
        <f t="shared" si="4"/>
        <v>0</v>
      </c>
      <c r="CF14" s="201">
        <f t="shared" si="4"/>
        <v>0</v>
      </c>
      <c r="CG14" s="201">
        <f t="shared" si="4"/>
        <v>0</v>
      </c>
      <c r="CH14" s="201">
        <f t="shared" si="4"/>
        <v>0</v>
      </c>
      <c r="CI14" s="201">
        <f t="shared" si="4"/>
        <v>0</v>
      </c>
      <c r="CJ14" s="201">
        <f t="shared" si="4"/>
        <v>0</v>
      </c>
      <c r="CK14" s="201">
        <f t="shared" si="4"/>
        <v>0</v>
      </c>
      <c r="CL14" s="201">
        <f t="shared" si="4"/>
        <v>0</v>
      </c>
      <c r="CM14" s="201">
        <f t="shared" si="4"/>
        <v>0</v>
      </c>
      <c r="CN14" s="201">
        <f t="shared" si="4"/>
        <v>0</v>
      </c>
      <c r="CO14" s="201">
        <f t="shared" si="4"/>
        <v>0</v>
      </c>
      <c r="CP14" s="201">
        <f t="shared" si="4"/>
        <v>0</v>
      </c>
      <c r="CQ14" s="201">
        <f t="shared" si="4"/>
        <v>0</v>
      </c>
      <c r="CR14" s="201">
        <f t="shared" si="4"/>
        <v>0</v>
      </c>
      <c r="CS14" s="201">
        <f t="shared" si="4"/>
        <v>0</v>
      </c>
      <c r="CT14" s="201">
        <f t="shared" si="4"/>
        <v>0</v>
      </c>
      <c r="CU14" s="201">
        <f t="shared" si="4"/>
        <v>0</v>
      </c>
      <c r="CV14" s="201">
        <f t="shared" si="4"/>
        <v>0</v>
      </c>
      <c r="CW14" s="201">
        <f t="shared" si="4"/>
        <v>0</v>
      </c>
      <c r="CX14" s="201">
        <f t="shared" si="4"/>
        <v>0</v>
      </c>
      <c r="CY14" s="201">
        <f t="shared" si="4"/>
        <v>0</v>
      </c>
      <c r="CZ14" s="201">
        <f t="shared" si="4"/>
        <v>0</v>
      </c>
      <c r="DA14" s="201">
        <f t="shared" si="4"/>
        <v>0</v>
      </c>
      <c r="DB14" s="201">
        <f t="shared" si="4"/>
        <v>0</v>
      </c>
      <c r="DC14" s="201">
        <f t="shared" si="4"/>
        <v>0</v>
      </c>
      <c r="DD14" s="201">
        <f t="shared" si="4"/>
        <v>0</v>
      </c>
      <c r="DE14" s="201">
        <f t="shared" si="4"/>
        <v>0</v>
      </c>
      <c r="DF14" s="201">
        <f t="shared" si="4"/>
        <v>0</v>
      </c>
      <c r="DK14" s="201">
        <f t="shared" si="9"/>
        <v>0</v>
      </c>
      <c r="DL14" s="201">
        <f t="shared" si="5"/>
        <v>0</v>
      </c>
      <c r="DM14" s="201">
        <f t="shared" si="5"/>
        <v>0</v>
      </c>
      <c r="DN14" s="201">
        <f t="shared" si="5"/>
        <v>0</v>
      </c>
      <c r="DO14" s="201">
        <f t="shared" si="5"/>
        <v>0</v>
      </c>
      <c r="DP14" s="201">
        <f t="shared" si="5"/>
        <v>0</v>
      </c>
      <c r="DQ14" s="201">
        <f t="shared" si="5"/>
        <v>0</v>
      </c>
      <c r="DR14" s="201">
        <f t="shared" si="5"/>
        <v>0</v>
      </c>
      <c r="DS14" s="201">
        <f t="shared" si="5"/>
        <v>0</v>
      </c>
      <c r="DT14" s="201">
        <f t="shared" si="5"/>
        <v>0</v>
      </c>
      <c r="DU14" s="201">
        <f t="shared" si="5"/>
        <v>0</v>
      </c>
      <c r="DV14" s="201">
        <f t="shared" si="5"/>
        <v>0</v>
      </c>
      <c r="DW14" s="201">
        <f t="shared" si="5"/>
        <v>0</v>
      </c>
      <c r="DX14" s="201">
        <f t="shared" si="5"/>
        <v>0</v>
      </c>
      <c r="DY14" s="201">
        <f t="shared" si="5"/>
        <v>0</v>
      </c>
      <c r="DZ14" s="201">
        <f t="shared" si="5"/>
        <v>0</v>
      </c>
      <c r="EA14" s="201">
        <f t="shared" si="5"/>
        <v>0</v>
      </c>
      <c r="EB14" s="201">
        <f t="shared" si="5"/>
        <v>0</v>
      </c>
      <c r="EC14" s="201">
        <f t="shared" si="5"/>
        <v>0</v>
      </c>
      <c r="ED14" s="201">
        <f t="shared" si="5"/>
        <v>0</v>
      </c>
      <c r="EE14" s="201">
        <f t="shared" si="5"/>
        <v>0</v>
      </c>
      <c r="EF14" s="201">
        <f t="shared" si="5"/>
        <v>0</v>
      </c>
      <c r="EG14" s="201">
        <f t="shared" si="5"/>
        <v>0</v>
      </c>
      <c r="EH14" s="201">
        <f t="shared" si="5"/>
        <v>0</v>
      </c>
      <c r="EI14" s="201">
        <f t="shared" si="5"/>
        <v>0</v>
      </c>
      <c r="EJ14" s="201">
        <f t="shared" si="5"/>
        <v>0</v>
      </c>
      <c r="EK14" s="201">
        <f t="shared" si="5"/>
        <v>0</v>
      </c>
      <c r="EL14" s="201">
        <f t="shared" si="5"/>
        <v>0</v>
      </c>
      <c r="EM14" s="201">
        <f t="shared" si="5"/>
        <v>0</v>
      </c>
    </row>
    <row r="15" spans="1:143">
      <c r="F15" s="201"/>
      <c r="H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Y15" s="201"/>
      <c r="AZ15" s="201"/>
      <c r="BA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BW15" s="201"/>
      <c r="BX15" s="201"/>
      <c r="BY15" s="201"/>
      <c r="BZ15" s="201"/>
      <c r="CE15" s="201"/>
      <c r="CF15" s="201"/>
      <c r="CG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c r="DC15" s="201"/>
      <c r="DD15" s="201"/>
      <c r="DE15" s="201"/>
      <c r="DF15" s="201"/>
      <c r="DL15" s="201"/>
      <c r="DM15" s="201"/>
      <c r="DN15" s="201"/>
      <c r="DO15" s="201"/>
      <c r="DP15" s="201"/>
      <c r="DQ15" s="201"/>
      <c r="DR15" s="201"/>
      <c r="DS15" s="201"/>
      <c r="DT15" s="201"/>
      <c r="DU15" s="201"/>
      <c r="DV15" s="201"/>
      <c r="DW15" s="201"/>
      <c r="DX15" s="201"/>
      <c r="DY15" s="201"/>
      <c r="DZ15" s="201"/>
      <c r="EA15" s="201"/>
      <c r="EB15" s="201"/>
      <c r="EC15" s="201"/>
      <c r="ED15" s="201"/>
      <c r="EE15" s="201"/>
      <c r="EF15" s="201"/>
      <c r="EG15" s="201"/>
      <c r="EH15" s="201"/>
      <c r="EI15" s="201"/>
      <c r="EJ15" s="201"/>
      <c r="EK15" s="201"/>
      <c r="EL15" s="201"/>
      <c r="EM15" s="201"/>
    </row>
    <row r="16" spans="1:143" s="71" customFormat="1">
      <c r="A16" s="71" t="s">
        <v>812</v>
      </c>
      <c r="F16" s="202"/>
      <c r="H16" s="202"/>
      <c r="M16" s="517">
        <f>SUM(M17:M19)</f>
        <v>0</v>
      </c>
      <c r="O16" s="517">
        <f>SUM(O17:O19)</f>
        <v>0</v>
      </c>
      <c r="P16" s="517">
        <f>SUM(P17:P19)</f>
        <v>0</v>
      </c>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Y16" s="202"/>
      <c r="AZ16" s="202"/>
      <c r="BA16" s="202"/>
      <c r="BB16" s="202"/>
      <c r="BC16" s="202"/>
      <c r="BD16" s="202"/>
      <c r="BE16" s="202"/>
      <c r="BF16" s="202"/>
      <c r="BG16" s="202"/>
      <c r="BH16" s="202"/>
      <c r="BI16" s="202"/>
      <c r="BJ16" s="202"/>
      <c r="BK16" s="202"/>
      <c r="BL16" s="202"/>
      <c r="BM16" s="202"/>
      <c r="BN16" s="202"/>
      <c r="BO16" s="202"/>
      <c r="BP16" s="202"/>
      <c r="BQ16" s="202"/>
      <c r="BR16" s="202"/>
      <c r="BS16" s="202"/>
      <c r="BT16" s="202"/>
      <c r="BU16" s="202"/>
      <c r="BV16" s="202"/>
      <c r="BW16" s="202"/>
      <c r="BX16" s="202"/>
      <c r="BY16" s="202"/>
      <c r="BZ16" s="202"/>
      <c r="CE16" s="202"/>
      <c r="CF16" s="202"/>
      <c r="CG16" s="202"/>
      <c r="CH16" s="202"/>
      <c r="CI16" s="202"/>
      <c r="CJ16" s="202"/>
      <c r="CK16" s="202"/>
      <c r="CL16" s="202"/>
      <c r="CM16" s="202"/>
      <c r="CN16" s="202"/>
      <c r="CO16" s="202"/>
      <c r="CP16" s="202"/>
      <c r="CQ16" s="202"/>
      <c r="CR16" s="202"/>
      <c r="CS16" s="202"/>
      <c r="CT16" s="202"/>
      <c r="CU16" s="202"/>
      <c r="CV16" s="202"/>
      <c r="CW16" s="202"/>
      <c r="CX16" s="202"/>
      <c r="CY16" s="202"/>
      <c r="CZ16" s="202"/>
      <c r="DA16" s="202"/>
      <c r="DB16" s="202"/>
      <c r="DC16" s="202"/>
      <c r="DD16" s="202"/>
      <c r="DE16" s="202"/>
      <c r="DF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2"/>
      <c r="EH16" s="202"/>
      <c r="EI16" s="202"/>
      <c r="EJ16" s="202"/>
      <c r="EK16" s="202"/>
      <c r="EL16" s="202"/>
      <c r="EM16" s="202"/>
    </row>
    <row r="17" spans="1:143">
      <c r="A17" s="294" t="s">
        <v>811</v>
      </c>
      <c r="D17" s="515"/>
      <c r="F17" s="201">
        <f>'unit costs - int serv 2'!Z37</f>
        <v>82986.952942404794</v>
      </c>
      <c r="G17" s="237" t="s">
        <v>947</v>
      </c>
      <c r="H17" s="201">
        <f>'unit costs - int serv 2'!AC37</f>
        <v>1300000</v>
      </c>
      <c r="I17" s="237" t="s">
        <v>947</v>
      </c>
      <c r="J17" s="201">
        <f>'unit costs - int serv 2'!AF37</f>
        <v>120396</v>
      </c>
      <c r="K17" s="237" t="s">
        <v>947</v>
      </c>
      <c r="M17" s="214">
        <f>NPV(DISCOUNT,AX17:BZ17)</f>
        <v>0</v>
      </c>
      <c r="O17" s="214">
        <f>NPV(DISCOUNT,CD17:DF17)</f>
        <v>0</v>
      </c>
      <c r="P17" s="214">
        <f>NPV(DISCOUNT,DK17:EM17)</f>
        <v>0</v>
      </c>
      <c r="V17" s="201">
        <f t="shared" si="6"/>
        <v>0</v>
      </c>
      <c r="W17" s="201">
        <f t="shared" si="2"/>
        <v>0</v>
      </c>
      <c r="X17" s="201">
        <f t="shared" si="2"/>
        <v>0</v>
      </c>
      <c r="Y17" s="201">
        <f t="shared" si="2"/>
        <v>0</v>
      </c>
      <c r="Z17" s="201">
        <f t="shared" si="2"/>
        <v>0</v>
      </c>
      <c r="AA17" s="201">
        <f t="shared" si="2"/>
        <v>0</v>
      </c>
      <c r="AB17" s="201">
        <f t="shared" si="2"/>
        <v>0</v>
      </c>
      <c r="AC17" s="201">
        <f t="shared" si="2"/>
        <v>0</v>
      </c>
      <c r="AD17" s="201">
        <f t="shared" si="2"/>
        <v>0</v>
      </c>
      <c r="AE17" s="201">
        <f t="shared" si="2"/>
        <v>0</v>
      </c>
      <c r="AF17" s="201">
        <f t="shared" si="2"/>
        <v>0</v>
      </c>
      <c r="AG17" s="201">
        <f t="shared" si="2"/>
        <v>0</v>
      </c>
      <c r="AH17" s="201">
        <f t="shared" si="2"/>
        <v>0</v>
      </c>
      <c r="AI17" s="201">
        <f t="shared" si="2"/>
        <v>0</v>
      </c>
      <c r="AJ17" s="201">
        <f t="shared" si="2"/>
        <v>0</v>
      </c>
      <c r="AK17" s="201">
        <f t="shared" si="2"/>
        <v>0</v>
      </c>
      <c r="AL17" s="201">
        <f t="shared" si="2"/>
        <v>0</v>
      </c>
      <c r="AM17" s="201">
        <f t="shared" si="2"/>
        <v>0</v>
      </c>
      <c r="AN17" s="201">
        <f t="shared" si="2"/>
        <v>0</v>
      </c>
      <c r="AO17" s="201">
        <f t="shared" si="2"/>
        <v>0</v>
      </c>
      <c r="AP17" s="201">
        <f t="shared" si="2"/>
        <v>0</v>
      </c>
      <c r="AQ17" s="201">
        <f t="shared" si="2"/>
        <v>0</v>
      </c>
      <c r="AR17" s="201">
        <f t="shared" si="2"/>
        <v>0</v>
      </c>
      <c r="AS17" s="201">
        <f t="shared" si="2"/>
        <v>0</v>
      </c>
      <c r="AT17" s="201">
        <f t="shared" si="2"/>
        <v>0</v>
      </c>
      <c r="AX17" s="201">
        <f>R17*$F17</f>
        <v>0</v>
      </c>
      <c r="AY17" s="201">
        <f t="shared" ref="AY17:BN19" si="10">S17*$F17</f>
        <v>0</v>
      </c>
      <c r="AZ17" s="201">
        <f t="shared" si="10"/>
        <v>0</v>
      </c>
      <c r="BA17" s="201">
        <f t="shared" si="10"/>
        <v>0</v>
      </c>
      <c r="BB17" s="201">
        <f t="shared" si="10"/>
        <v>0</v>
      </c>
      <c r="BC17" s="201">
        <f t="shared" si="10"/>
        <v>0</v>
      </c>
      <c r="BD17" s="201">
        <f t="shared" si="10"/>
        <v>0</v>
      </c>
      <c r="BE17" s="201">
        <f t="shared" si="10"/>
        <v>0</v>
      </c>
      <c r="BF17" s="201">
        <f t="shared" si="10"/>
        <v>0</v>
      </c>
      <c r="BG17" s="201">
        <f t="shared" si="10"/>
        <v>0</v>
      </c>
      <c r="BH17" s="201">
        <f t="shared" si="10"/>
        <v>0</v>
      </c>
      <c r="BI17" s="201">
        <f t="shared" si="10"/>
        <v>0</v>
      </c>
      <c r="BJ17" s="201">
        <f t="shared" si="10"/>
        <v>0</v>
      </c>
      <c r="BK17" s="201">
        <f t="shared" si="10"/>
        <v>0</v>
      </c>
      <c r="BL17" s="201">
        <f t="shared" si="10"/>
        <v>0</v>
      </c>
      <c r="BM17" s="201">
        <f t="shared" si="10"/>
        <v>0</v>
      </c>
      <c r="BN17" s="201">
        <f t="shared" si="10"/>
        <v>0</v>
      </c>
      <c r="BO17" s="201">
        <f t="shared" ref="BO17:BZ19" si="11">AI17*$F17</f>
        <v>0</v>
      </c>
      <c r="BP17" s="201">
        <f t="shared" si="11"/>
        <v>0</v>
      </c>
      <c r="BQ17" s="201">
        <f t="shared" si="11"/>
        <v>0</v>
      </c>
      <c r="BR17" s="201">
        <f t="shared" si="11"/>
        <v>0</v>
      </c>
      <c r="BS17" s="201">
        <f t="shared" si="11"/>
        <v>0</v>
      </c>
      <c r="BT17" s="201">
        <f t="shared" si="11"/>
        <v>0</v>
      </c>
      <c r="BU17" s="201">
        <f t="shared" si="11"/>
        <v>0</v>
      </c>
      <c r="BV17" s="201">
        <f t="shared" si="11"/>
        <v>0</v>
      </c>
      <c r="BW17" s="201">
        <f t="shared" si="11"/>
        <v>0</v>
      </c>
      <c r="BX17" s="201">
        <f t="shared" si="11"/>
        <v>0</v>
      </c>
      <c r="BY17" s="201">
        <f t="shared" si="11"/>
        <v>0</v>
      </c>
      <c r="BZ17" s="201">
        <f t="shared" si="11"/>
        <v>0</v>
      </c>
      <c r="CD17" s="201">
        <f>R17*$H17</f>
        <v>0</v>
      </c>
      <c r="CE17" s="201">
        <f t="shared" ref="CE17:CT19" si="12">S17*$H17</f>
        <v>0</v>
      </c>
      <c r="CF17" s="201">
        <f t="shared" si="12"/>
        <v>0</v>
      </c>
      <c r="CG17" s="201">
        <f t="shared" si="12"/>
        <v>0</v>
      </c>
      <c r="CH17" s="201">
        <f t="shared" si="12"/>
        <v>0</v>
      </c>
      <c r="CI17" s="201">
        <f t="shared" si="12"/>
        <v>0</v>
      </c>
      <c r="CJ17" s="201">
        <f t="shared" si="12"/>
        <v>0</v>
      </c>
      <c r="CK17" s="201">
        <f t="shared" si="12"/>
        <v>0</v>
      </c>
      <c r="CL17" s="201">
        <f t="shared" si="12"/>
        <v>0</v>
      </c>
      <c r="CM17" s="201">
        <f t="shared" si="12"/>
        <v>0</v>
      </c>
      <c r="CN17" s="201">
        <f t="shared" si="12"/>
        <v>0</v>
      </c>
      <c r="CO17" s="201">
        <f t="shared" si="12"/>
        <v>0</v>
      </c>
      <c r="CP17" s="201">
        <f t="shared" si="12"/>
        <v>0</v>
      </c>
      <c r="CQ17" s="201">
        <f t="shared" si="12"/>
        <v>0</v>
      </c>
      <c r="CR17" s="201">
        <f t="shared" si="12"/>
        <v>0</v>
      </c>
      <c r="CS17" s="201">
        <f t="shared" si="12"/>
        <v>0</v>
      </c>
      <c r="CT17" s="201">
        <f t="shared" si="12"/>
        <v>0</v>
      </c>
      <c r="CU17" s="201">
        <f t="shared" ref="CU17:DF19" si="13">AI17*$H17</f>
        <v>0</v>
      </c>
      <c r="CV17" s="201">
        <f t="shared" si="13"/>
        <v>0</v>
      </c>
      <c r="CW17" s="201">
        <f t="shared" si="13"/>
        <v>0</v>
      </c>
      <c r="CX17" s="201">
        <f t="shared" si="13"/>
        <v>0</v>
      </c>
      <c r="CY17" s="201">
        <f t="shared" si="13"/>
        <v>0</v>
      </c>
      <c r="CZ17" s="201">
        <f t="shared" si="13"/>
        <v>0</v>
      </c>
      <c r="DA17" s="201">
        <f t="shared" si="13"/>
        <v>0</v>
      </c>
      <c r="DB17" s="201">
        <f t="shared" si="13"/>
        <v>0</v>
      </c>
      <c r="DC17" s="201">
        <f t="shared" si="13"/>
        <v>0</v>
      </c>
      <c r="DD17" s="201">
        <f t="shared" si="13"/>
        <v>0</v>
      </c>
      <c r="DE17" s="201">
        <f t="shared" si="13"/>
        <v>0</v>
      </c>
      <c r="DF17" s="201">
        <f t="shared" si="13"/>
        <v>0</v>
      </c>
      <c r="DK17" s="201">
        <f>$C17*$J17*DK$3</f>
        <v>0</v>
      </c>
      <c r="DL17" s="201">
        <f t="shared" ref="DL17:EM19" si="14">$C17*$J17*DL$3</f>
        <v>0</v>
      </c>
      <c r="DM17" s="201">
        <f t="shared" si="14"/>
        <v>0</v>
      </c>
      <c r="DN17" s="201">
        <f t="shared" si="14"/>
        <v>0</v>
      </c>
      <c r="DO17" s="201">
        <f t="shared" si="14"/>
        <v>0</v>
      </c>
      <c r="DP17" s="201">
        <f t="shared" si="14"/>
        <v>0</v>
      </c>
      <c r="DQ17" s="201">
        <f t="shared" si="14"/>
        <v>0</v>
      </c>
      <c r="DR17" s="201">
        <f t="shared" si="14"/>
        <v>0</v>
      </c>
      <c r="DS17" s="201">
        <f t="shared" si="14"/>
        <v>0</v>
      </c>
      <c r="DT17" s="201">
        <f t="shared" si="14"/>
        <v>0</v>
      </c>
      <c r="DU17" s="201">
        <f t="shared" si="14"/>
        <v>0</v>
      </c>
      <c r="DV17" s="201">
        <f t="shared" si="14"/>
        <v>0</v>
      </c>
      <c r="DW17" s="201">
        <f t="shared" si="14"/>
        <v>0</v>
      </c>
      <c r="DX17" s="201">
        <f t="shared" si="14"/>
        <v>0</v>
      </c>
      <c r="DY17" s="201">
        <f t="shared" si="14"/>
        <v>0</v>
      </c>
      <c r="DZ17" s="201">
        <f t="shared" si="14"/>
        <v>0</v>
      </c>
      <c r="EA17" s="201">
        <f t="shared" si="14"/>
        <v>0</v>
      </c>
      <c r="EB17" s="201">
        <f t="shared" si="14"/>
        <v>0</v>
      </c>
      <c r="EC17" s="201">
        <f t="shared" si="14"/>
        <v>0</v>
      </c>
      <c r="ED17" s="201">
        <f t="shared" si="14"/>
        <v>0</v>
      </c>
      <c r="EE17" s="201">
        <f t="shared" si="14"/>
        <v>0</v>
      </c>
      <c r="EF17" s="201">
        <f t="shared" si="14"/>
        <v>0</v>
      </c>
      <c r="EG17" s="201">
        <f t="shared" si="14"/>
        <v>0</v>
      </c>
      <c r="EH17" s="201">
        <f t="shared" si="14"/>
        <v>0</v>
      </c>
      <c r="EI17" s="201">
        <f t="shared" si="14"/>
        <v>0</v>
      </c>
      <c r="EJ17" s="201">
        <f t="shared" si="14"/>
        <v>0</v>
      </c>
      <c r="EK17" s="201">
        <f t="shared" si="14"/>
        <v>0</v>
      </c>
      <c r="EL17" s="201">
        <f t="shared" si="14"/>
        <v>0</v>
      </c>
      <c r="EM17" s="201">
        <f t="shared" si="14"/>
        <v>0</v>
      </c>
    </row>
    <row r="18" spans="1:143">
      <c r="A18" s="294" t="s">
        <v>810</v>
      </c>
      <c r="D18" s="210"/>
      <c r="F18" s="201">
        <f>'unit costs - int serv 2'!Z38</f>
        <v>86872.972983327258</v>
      </c>
      <c r="G18" s="237" t="s">
        <v>947</v>
      </c>
      <c r="H18" s="201">
        <f>'unit costs - int serv 2'!AC38</f>
        <v>1300000</v>
      </c>
      <c r="I18" s="237" t="s">
        <v>947</v>
      </c>
      <c r="J18" s="201">
        <f>'unit costs - int serv 2'!AF38</f>
        <v>120396</v>
      </c>
      <c r="K18" s="237" t="s">
        <v>947</v>
      </c>
      <c r="M18" s="214">
        <f>NPV(DISCOUNT,AX18:BZ18)</f>
        <v>0</v>
      </c>
      <c r="O18" s="214">
        <f>NPV(DISCOUNT,CD18:DF18)</f>
        <v>0</v>
      </c>
      <c r="P18" s="214">
        <f>NPV(DISCOUNT,DK18:EM18)</f>
        <v>0</v>
      </c>
      <c r="V18" s="201">
        <f t="shared" si="6"/>
        <v>0</v>
      </c>
      <c r="W18" s="201">
        <f t="shared" si="2"/>
        <v>0</v>
      </c>
      <c r="X18" s="201">
        <f t="shared" si="2"/>
        <v>0</v>
      </c>
      <c r="Y18" s="201">
        <f t="shared" si="2"/>
        <v>0</v>
      </c>
      <c r="Z18" s="201">
        <f t="shared" si="2"/>
        <v>0</v>
      </c>
      <c r="AA18" s="201">
        <f t="shared" si="2"/>
        <v>0</v>
      </c>
      <c r="AB18" s="201">
        <f t="shared" si="2"/>
        <v>0</v>
      </c>
      <c r="AC18" s="201">
        <f t="shared" si="2"/>
        <v>0</v>
      </c>
      <c r="AD18" s="201">
        <f t="shared" si="2"/>
        <v>0</v>
      </c>
      <c r="AE18" s="201">
        <f t="shared" si="2"/>
        <v>0</v>
      </c>
      <c r="AF18" s="201">
        <f t="shared" si="2"/>
        <v>0</v>
      </c>
      <c r="AG18" s="201">
        <f t="shared" si="2"/>
        <v>0</v>
      </c>
      <c r="AH18" s="201">
        <f t="shared" si="2"/>
        <v>0</v>
      </c>
      <c r="AI18" s="201">
        <f t="shared" si="2"/>
        <v>0</v>
      </c>
      <c r="AJ18" s="201">
        <f t="shared" si="2"/>
        <v>0</v>
      </c>
      <c r="AK18" s="201">
        <f t="shared" si="2"/>
        <v>0</v>
      </c>
      <c r="AL18" s="201">
        <f t="shared" si="2"/>
        <v>0</v>
      </c>
      <c r="AM18" s="201">
        <f t="shared" si="2"/>
        <v>0</v>
      </c>
      <c r="AN18" s="201">
        <f t="shared" si="2"/>
        <v>0</v>
      </c>
      <c r="AO18" s="201">
        <f t="shared" si="2"/>
        <v>0</v>
      </c>
      <c r="AP18" s="201">
        <f t="shared" si="2"/>
        <v>0</v>
      </c>
      <c r="AQ18" s="201">
        <f t="shared" si="2"/>
        <v>0</v>
      </c>
      <c r="AR18" s="201">
        <f t="shared" si="2"/>
        <v>0</v>
      </c>
      <c r="AS18" s="201">
        <f t="shared" si="2"/>
        <v>0</v>
      </c>
      <c r="AT18" s="201">
        <f t="shared" si="2"/>
        <v>0</v>
      </c>
      <c r="AX18" s="201">
        <f t="shared" ref="AX18:AX19" si="15">R18*$F18</f>
        <v>0</v>
      </c>
      <c r="AY18" s="201">
        <f t="shared" si="10"/>
        <v>0</v>
      </c>
      <c r="AZ18" s="201">
        <f t="shared" si="10"/>
        <v>0</v>
      </c>
      <c r="BA18" s="201">
        <f t="shared" si="10"/>
        <v>0</v>
      </c>
      <c r="BB18" s="201">
        <f t="shared" si="10"/>
        <v>0</v>
      </c>
      <c r="BC18" s="201">
        <f t="shared" si="10"/>
        <v>0</v>
      </c>
      <c r="BD18" s="201">
        <f t="shared" si="10"/>
        <v>0</v>
      </c>
      <c r="BE18" s="201">
        <f t="shared" si="10"/>
        <v>0</v>
      </c>
      <c r="BF18" s="201">
        <f t="shared" si="10"/>
        <v>0</v>
      </c>
      <c r="BG18" s="201">
        <f t="shared" si="10"/>
        <v>0</v>
      </c>
      <c r="BH18" s="201">
        <f t="shared" si="10"/>
        <v>0</v>
      </c>
      <c r="BI18" s="201">
        <f t="shared" si="10"/>
        <v>0</v>
      </c>
      <c r="BJ18" s="201">
        <f t="shared" si="10"/>
        <v>0</v>
      </c>
      <c r="BK18" s="201">
        <f t="shared" si="10"/>
        <v>0</v>
      </c>
      <c r="BL18" s="201">
        <f t="shared" si="10"/>
        <v>0</v>
      </c>
      <c r="BM18" s="201">
        <f t="shared" si="10"/>
        <v>0</v>
      </c>
      <c r="BN18" s="201">
        <f t="shared" si="10"/>
        <v>0</v>
      </c>
      <c r="BO18" s="201">
        <f t="shared" si="11"/>
        <v>0</v>
      </c>
      <c r="BP18" s="201">
        <f t="shared" si="11"/>
        <v>0</v>
      </c>
      <c r="BQ18" s="201">
        <f t="shared" si="11"/>
        <v>0</v>
      </c>
      <c r="BR18" s="201">
        <f t="shared" si="11"/>
        <v>0</v>
      </c>
      <c r="BS18" s="201">
        <f t="shared" si="11"/>
        <v>0</v>
      </c>
      <c r="BT18" s="201">
        <f t="shared" si="11"/>
        <v>0</v>
      </c>
      <c r="BU18" s="201">
        <f t="shared" si="11"/>
        <v>0</v>
      </c>
      <c r="BV18" s="201">
        <f t="shared" si="11"/>
        <v>0</v>
      </c>
      <c r="BW18" s="201">
        <f t="shared" si="11"/>
        <v>0</v>
      </c>
      <c r="BX18" s="201">
        <f t="shared" si="11"/>
        <v>0</v>
      </c>
      <c r="BY18" s="201">
        <f t="shared" si="11"/>
        <v>0</v>
      </c>
      <c r="BZ18" s="201">
        <f t="shared" si="11"/>
        <v>0</v>
      </c>
      <c r="CD18" s="201">
        <f t="shared" ref="CD18:CD19" si="16">R18*$H18</f>
        <v>0</v>
      </c>
      <c r="CE18" s="201">
        <f t="shared" si="12"/>
        <v>0</v>
      </c>
      <c r="CF18" s="201">
        <f t="shared" si="12"/>
        <v>0</v>
      </c>
      <c r="CG18" s="201">
        <f t="shared" si="12"/>
        <v>0</v>
      </c>
      <c r="CH18" s="201">
        <f t="shared" si="12"/>
        <v>0</v>
      </c>
      <c r="CI18" s="201">
        <f t="shared" si="12"/>
        <v>0</v>
      </c>
      <c r="CJ18" s="201">
        <f t="shared" si="12"/>
        <v>0</v>
      </c>
      <c r="CK18" s="201">
        <f t="shared" si="12"/>
        <v>0</v>
      </c>
      <c r="CL18" s="201">
        <f t="shared" si="12"/>
        <v>0</v>
      </c>
      <c r="CM18" s="201">
        <f t="shared" si="12"/>
        <v>0</v>
      </c>
      <c r="CN18" s="201">
        <f t="shared" si="12"/>
        <v>0</v>
      </c>
      <c r="CO18" s="201">
        <f t="shared" si="12"/>
        <v>0</v>
      </c>
      <c r="CP18" s="201">
        <f t="shared" si="12"/>
        <v>0</v>
      </c>
      <c r="CQ18" s="201">
        <f t="shared" si="12"/>
        <v>0</v>
      </c>
      <c r="CR18" s="201">
        <f t="shared" si="12"/>
        <v>0</v>
      </c>
      <c r="CS18" s="201">
        <f t="shared" si="12"/>
        <v>0</v>
      </c>
      <c r="CT18" s="201">
        <f t="shared" si="12"/>
        <v>0</v>
      </c>
      <c r="CU18" s="201">
        <f t="shared" si="13"/>
        <v>0</v>
      </c>
      <c r="CV18" s="201">
        <f t="shared" si="13"/>
        <v>0</v>
      </c>
      <c r="CW18" s="201">
        <f t="shared" si="13"/>
        <v>0</v>
      </c>
      <c r="CX18" s="201">
        <f t="shared" si="13"/>
        <v>0</v>
      </c>
      <c r="CY18" s="201">
        <f t="shared" si="13"/>
        <v>0</v>
      </c>
      <c r="CZ18" s="201">
        <f t="shared" si="13"/>
        <v>0</v>
      </c>
      <c r="DA18" s="201">
        <f t="shared" si="13"/>
        <v>0</v>
      </c>
      <c r="DB18" s="201">
        <f t="shared" si="13"/>
        <v>0</v>
      </c>
      <c r="DC18" s="201">
        <f t="shared" si="13"/>
        <v>0</v>
      </c>
      <c r="DD18" s="201">
        <f t="shared" si="13"/>
        <v>0</v>
      </c>
      <c r="DE18" s="201">
        <f t="shared" si="13"/>
        <v>0</v>
      </c>
      <c r="DF18" s="201">
        <f t="shared" si="13"/>
        <v>0</v>
      </c>
      <c r="DK18" s="201">
        <f t="shared" ref="DK18:DK19" si="17">$C18*$J18*DK$3</f>
        <v>0</v>
      </c>
      <c r="DL18" s="201">
        <f t="shared" si="14"/>
        <v>0</v>
      </c>
      <c r="DM18" s="201">
        <f t="shared" si="14"/>
        <v>0</v>
      </c>
      <c r="DN18" s="201">
        <f t="shared" si="14"/>
        <v>0</v>
      </c>
      <c r="DO18" s="201">
        <f t="shared" si="14"/>
        <v>0</v>
      </c>
      <c r="DP18" s="201">
        <f t="shared" si="14"/>
        <v>0</v>
      </c>
      <c r="DQ18" s="201">
        <f t="shared" si="14"/>
        <v>0</v>
      </c>
      <c r="DR18" s="201">
        <f t="shared" si="14"/>
        <v>0</v>
      </c>
      <c r="DS18" s="201">
        <f t="shared" si="14"/>
        <v>0</v>
      </c>
      <c r="DT18" s="201">
        <f t="shared" si="14"/>
        <v>0</v>
      </c>
      <c r="DU18" s="201">
        <f t="shared" si="14"/>
        <v>0</v>
      </c>
      <c r="DV18" s="201">
        <f t="shared" si="14"/>
        <v>0</v>
      </c>
      <c r="DW18" s="201">
        <f t="shared" si="14"/>
        <v>0</v>
      </c>
      <c r="DX18" s="201">
        <f t="shared" si="14"/>
        <v>0</v>
      </c>
      <c r="DY18" s="201">
        <f t="shared" si="14"/>
        <v>0</v>
      </c>
      <c r="DZ18" s="201">
        <f t="shared" si="14"/>
        <v>0</v>
      </c>
      <c r="EA18" s="201">
        <f t="shared" si="14"/>
        <v>0</v>
      </c>
      <c r="EB18" s="201">
        <f t="shared" si="14"/>
        <v>0</v>
      </c>
      <c r="EC18" s="201">
        <f t="shared" si="14"/>
        <v>0</v>
      </c>
      <c r="ED18" s="201">
        <f t="shared" si="14"/>
        <v>0</v>
      </c>
      <c r="EE18" s="201">
        <f t="shared" si="14"/>
        <v>0</v>
      </c>
      <c r="EF18" s="201">
        <f t="shared" si="14"/>
        <v>0</v>
      </c>
      <c r="EG18" s="201">
        <f t="shared" si="14"/>
        <v>0</v>
      </c>
      <c r="EH18" s="201">
        <f t="shared" si="14"/>
        <v>0</v>
      </c>
      <c r="EI18" s="201">
        <f t="shared" si="14"/>
        <v>0</v>
      </c>
      <c r="EJ18" s="201">
        <f t="shared" si="14"/>
        <v>0</v>
      </c>
      <c r="EK18" s="201">
        <f t="shared" si="14"/>
        <v>0</v>
      </c>
      <c r="EL18" s="201">
        <f t="shared" si="14"/>
        <v>0</v>
      </c>
      <c r="EM18" s="201">
        <f t="shared" si="14"/>
        <v>0</v>
      </c>
    </row>
    <row r="19" spans="1:143">
      <c r="A19" s="294" t="s">
        <v>809</v>
      </c>
      <c r="D19" s="210"/>
      <c r="F19" s="201">
        <f>'unit costs - int serv 2'!Z39</f>
        <v>90758.993024249721</v>
      </c>
      <c r="G19" s="237" t="s">
        <v>947</v>
      </c>
      <c r="H19" s="201">
        <f>'unit costs - int serv 2'!AC39</f>
        <v>1300000</v>
      </c>
      <c r="I19" s="237" t="s">
        <v>947</v>
      </c>
      <c r="J19" s="201">
        <f>'unit costs - int serv 2'!AF39</f>
        <v>120396</v>
      </c>
      <c r="K19" s="237" t="s">
        <v>947</v>
      </c>
      <c r="M19" s="214">
        <f>NPV(DISCOUNT,AX19:BZ19)</f>
        <v>0</v>
      </c>
      <c r="O19" s="214">
        <f>NPV(DISCOUNT,CD19:DF19)</f>
        <v>0</v>
      </c>
      <c r="P19" s="214">
        <f>NPV(DISCOUNT,DK19:EM19)</f>
        <v>0</v>
      </c>
      <c r="V19" s="201">
        <f t="shared" si="6"/>
        <v>0</v>
      </c>
      <c r="W19" s="201">
        <f t="shared" si="2"/>
        <v>0</v>
      </c>
      <c r="X19" s="201">
        <f t="shared" si="2"/>
        <v>0</v>
      </c>
      <c r="Y19" s="201">
        <f t="shared" si="2"/>
        <v>0</v>
      </c>
      <c r="Z19" s="201">
        <f t="shared" si="2"/>
        <v>0</v>
      </c>
      <c r="AA19" s="201">
        <f t="shared" si="2"/>
        <v>0</v>
      </c>
      <c r="AB19" s="201">
        <f t="shared" si="2"/>
        <v>0</v>
      </c>
      <c r="AC19" s="201">
        <f t="shared" si="2"/>
        <v>0</v>
      </c>
      <c r="AD19" s="201">
        <f t="shared" si="2"/>
        <v>0</v>
      </c>
      <c r="AE19" s="201">
        <f t="shared" si="2"/>
        <v>0</v>
      </c>
      <c r="AF19" s="201">
        <f t="shared" si="2"/>
        <v>0</v>
      </c>
      <c r="AG19" s="201">
        <f t="shared" si="2"/>
        <v>0</v>
      </c>
      <c r="AH19" s="201">
        <f t="shared" si="2"/>
        <v>0</v>
      </c>
      <c r="AI19" s="201">
        <f t="shared" si="2"/>
        <v>0</v>
      </c>
      <c r="AJ19" s="201">
        <f t="shared" si="2"/>
        <v>0</v>
      </c>
      <c r="AK19" s="201">
        <f t="shared" si="2"/>
        <v>0</v>
      </c>
      <c r="AL19" s="201">
        <f t="shared" si="2"/>
        <v>0</v>
      </c>
      <c r="AM19" s="201">
        <f t="shared" si="2"/>
        <v>0</v>
      </c>
      <c r="AN19" s="201">
        <f t="shared" si="2"/>
        <v>0</v>
      </c>
      <c r="AO19" s="201">
        <f t="shared" si="2"/>
        <v>0</v>
      </c>
      <c r="AP19" s="201">
        <f t="shared" si="2"/>
        <v>0</v>
      </c>
      <c r="AQ19" s="201">
        <f t="shared" si="2"/>
        <v>0</v>
      </c>
      <c r="AR19" s="201">
        <f t="shared" si="2"/>
        <v>0</v>
      </c>
      <c r="AS19" s="201">
        <f t="shared" si="2"/>
        <v>0</v>
      </c>
      <c r="AT19" s="201">
        <f t="shared" si="2"/>
        <v>0</v>
      </c>
      <c r="AX19" s="201">
        <f t="shared" si="15"/>
        <v>0</v>
      </c>
      <c r="AY19" s="201">
        <f t="shared" si="10"/>
        <v>0</v>
      </c>
      <c r="AZ19" s="201">
        <f t="shared" si="10"/>
        <v>0</v>
      </c>
      <c r="BA19" s="201">
        <f t="shared" si="10"/>
        <v>0</v>
      </c>
      <c r="BB19" s="201">
        <f t="shared" si="10"/>
        <v>0</v>
      </c>
      <c r="BC19" s="201">
        <f t="shared" si="10"/>
        <v>0</v>
      </c>
      <c r="BD19" s="201">
        <f t="shared" si="10"/>
        <v>0</v>
      </c>
      <c r="BE19" s="201">
        <f t="shared" si="10"/>
        <v>0</v>
      </c>
      <c r="BF19" s="201">
        <f t="shared" si="10"/>
        <v>0</v>
      </c>
      <c r="BG19" s="201">
        <f t="shared" si="10"/>
        <v>0</v>
      </c>
      <c r="BH19" s="201">
        <f t="shared" si="10"/>
        <v>0</v>
      </c>
      <c r="BI19" s="201">
        <f t="shared" si="10"/>
        <v>0</v>
      </c>
      <c r="BJ19" s="201">
        <f t="shared" si="10"/>
        <v>0</v>
      </c>
      <c r="BK19" s="201">
        <f t="shared" si="10"/>
        <v>0</v>
      </c>
      <c r="BL19" s="201">
        <f t="shared" si="10"/>
        <v>0</v>
      </c>
      <c r="BM19" s="201">
        <f t="shared" si="10"/>
        <v>0</v>
      </c>
      <c r="BN19" s="201">
        <f t="shared" si="10"/>
        <v>0</v>
      </c>
      <c r="BO19" s="201">
        <f t="shared" si="11"/>
        <v>0</v>
      </c>
      <c r="BP19" s="201">
        <f t="shared" si="11"/>
        <v>0</v>
      </c>
      <c r="BQ19" s="201">
        <f t="shared" si="11"/>
        <v>0</v>
      </c>
      <c r="BR19" s="201">
        <f t="shared" si="11"/>
        <v>0</v>
      </c>
      <c r="BS19" s="201">
        <f t="shared" si="11"/>
        <v>0</v>
      </c>
      <c r="BT19" s="201">
        <f t="shared" si="11"/>
        <v>0</v>
      </c>
      <c r="BU19" s="201">
        <f t="shared" si="11"/>
        <v>0</v>
      </c>
      <c r="BV19" s="201">
        <f t="shared" si="11"/>
        <v>0</v>
      </c>
      <c r="BW19" s="201">
        <f t="shared" si="11"/>
        <v>0</v>
      </c>
      <c r="BX19" s="201">
        <f t="shared" si="11"/>
        <v>0</v>
      </c>
      <c r="BY19" s="201">
        <f t="shared" si="11"/>
        <v>0</v>
      </c>
      <c r="BZ19" s="201">
        <f t="shared" si="11"/>
        <v>0</v>
      </c>
      <c r="CD19" s="201">
        <f t="shared" si="16"/>
        <v>0</v>
      </c>
      <c r="CE19" s="201">
        <f t="shared" si="12"/>
        <v>0</v>
      </c>
      <c r="CF19" s="201">
        <f t="shared" si="12"/>
        <v>0</v>
      </c>
      <c r="CG19" s="201">
        <f t="shared" si="12"/>
        <v>0</v>
      </c>
      <c r="CH19" s="201">
        <f t="shared" si="12"/>
        <v>0</v>
      </c>
      <c r="CI19" s="201">
        <f t="shared" si="12"/>
        <v>0</v>
      </c>
      <c r="CJ19" s="201">
        <f t="shared" si="12"/>
        <v>0</v>
      </c>
      <c r="CK19" s="201">
        <f t="shared" si="12"/>
        <v>0</v>
      </c>
      <c r="CL19" s="201">
        <f t="shared" si="12"/>
        <v>0</v>
      </c>
      <c r="CM19" s="201">
        <f t="shared" si="12"/>
        <v>0</v>
      </c>
      <c r="CN19" s="201">
        <f t="shared" si="12"/>
        <v>0</v>
      </c>
      <c r="CO19" s="201">
        <f t="shared" si="12"/>
        <v>0</v>
      </c>
      <c r="CP19" s="201">
        <f t="shared" si="12"/>
        <v>0</v>
      </c>
      <c r="CQ19" s="201">
        <f t="shared" si="12"/>
        <v>0</v>
      </c>
      <c r="CR19" s="201">
        <f t="shared" si="12"/>
        <v>0</v>
      </c>
      <c r="CS19" s="201">
        <f t="shared" si="12"/>
        <v>0</v>
      </c>
      <c r="CT19" s="201">
        <f t="shared" si="12"/>
        <v>0</v>
      </c>
      <c r="CU19" s="201">
        <f t="shared" si="13"/>
        <v>0</v>
      </c>
      <c r="CV19" s="201">
        <f t="shared" si="13"/>
        <v>0</v>
      </c>
      <c r="CW19" s="201">
        <f t="shared" si="13"/>
        <v>0</v>
      </c>
      <c r="CX19" s="201">
        <f t="shared" si="13"/>
        <v>0</v>
      </c>
      <c r="CY19" s="201">
        <f t="shared" si="13"/>
        <v>0</v>
      </c>
      <c r="CZ19" s="201">
        <f t="shared" si="13"/>
        <v>0</v>
      </c>
      <c r="DA19" s="201">
        <f t="shared" si="13"/>
        <v>0</v>
      </c>
      <c r="DB19" s="201">
        <f t="shared" si="13"/>
        <v>0</v>
      </c>
      <c r="DC19" s="201">
        <f t="shared" si="13"/>
        <v>0</v>
      </c>
      <c r="DD19" s="201">
        <f t="shared" si="13"/>
        <v>0</v>
      </c>
      <c r="DE19" s="201">
        <f t="shared" si="13"/>
        <v>0</v>
      </c>
      <c r="DF19" s="201">
        <f t="shared" si="13"/>
        <v>0</v>
      </c>
      <c r="DK19" s="201">
        <f t="shared" si="17"/>
        <v>0</v>
      </c>
      <c r="DL19" s="201">
        <f t="shared" si="14"/>
        <v>0</v>
      </c>
      <c r="DM19" s="201">
        <f t="shared" si="14"/>
        <v>0</v>
      </c>
      <c r="DN19" s="201">
        <f t="shared" si="14"/>
        <v>0</v>
      </c>
      <c r="DO19" s="201">
        <f t="shared" si="14"/>
        <v>0</v>
      </c>
      <c r="DP19" s="201">
        <f t="shared" si="14"/>
        <v>0</v>
      </c>
      <c r="DQ19" s="201">
        <f t="shared" si="14"/>
        <v>0</v>
      </c>
      <c r="DR19" s="201">
        <f t="shared" si="14"/>
        <v>0</v>
      </c>
      <c r="DS19" s="201">
        <f t="shared" si="14"/>
        <v>0</v>
      </c>
      <c r="DT19" s="201">
        <f t="shared" si="14"/>
        <v>0</v>
      </c>
      <c r="DU19" s="201">
        <f t="shared" si="14"/>
        <v>0</v>
      </c>
      <c r="DV19" s="201">
        <f t="shared" si="14"/>
        <v>0</v>
      </c>
      <c r="DW19" s="201">
        <f t="shared" si="14"/>
        <v>0</v>
      </c>
      <c r="DX19" s="201">
        <f t="shared" si="14"/>
        <v>0</v>
      </c>
      <c r="DY19" s="201">
        <f t="shared" si="14"/>
        <v>0</v>
      </c>
      <c r="DZ19" s="201">
        <f t="shared" si="14"/>
        <v>0</v>
      </c>
      <c r="EA19" s="201">
        <f t="shared" si="14"/>
        <v>0</v>
      </c>
      <c r="EB19" s="201">
        <f t="shared" si="14"/>
        <v>0</v>
      </c>
      <c r="EC19" s="201">
        <f t="shared" si="14"/>
        <v>0</v>
      </c>
      <c r="ED19" s="201">
        <f t="shared" si="14"/>
        <v>0</v>
      </c>
      <c r="EE19" s="201">
        <f t="shared" si="14"/>
        <v>0</v>
      </c>
      <c r="EF19" s="201">
        <f t="shared" si="14"/>
        <v>0</v>
      </c>
      <c r="EG19" s="201">
        <f t="shared" si="14"/>
        <v>0</v>
      </c>
      <c r="EH19" s="201">
        <f t="shared" si="14"/>
        <v>0</v>
      </c>
      <c r="EI19" s="201">
        <f t="shared" si="14"/>
        <v>0</v>
      </c>
      <c r="EJ19" s="201">
        <f t="shared" si="14"/>
        <v>0</v>
      </c>
      <c r="EK19" s="201">
        <f t="shared" si="14"/>
        <v>0</v>
      </c>
      <c r="EL19" s="201">
        <f t="shared" si="14"/>
        <v>0</v>
      </c>
      <c r="EM19" s="201">
        <f t="shared" si="14"/>
        <v>0</v>
      </c>
    </row>
    <row r="20" spans="1:143">
      <c r="F20" s="201"/>
      <c r="H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E20" s="201"/>
      <c r="CF20" s="201"/>
      <c r="CG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c r="DC20" s="201"/>
      <c r="DD20" s="201"/>
      <c r="DE20" s="201"/>
      <c r="DF20" s="201"/>
      <c r="DL20" s="201"/>
      <c r="DM20" s="201"/>
      <c r="DN20" s="201"/>
      <c r="DO20" s="201"/>
      <c r="DP20" s="201"/>
      <c r="DQ20" s="201"/>
      <c r="DR20" s="201"/>
      <c r="DS20" s="201"/>
      <c r="DT20" s="201"/>
      <c r="DU20" s="201"/>
      <c r="DV20" s="201"/>
      <c r="DW20" s="201"/>
      <c r="DX20" s="201"/>
      <c r="DY20" s="201"/>
      <c r="DZ20" s="201"/>
      <c r="EA20" s="201"/>
      <c r="EB20" s="201"/>
      <c r="EC20" s="201"/>
      <c r="ED20" s="201"/>
      <c r="EE20" s="201"/>
      <c r="EF20" s="201"/>
      <c r="EG20" s="201"/>
      <c r="EH20" s="201"/>
      <c r="EI20" s="201"/>
      <c r="EJ20" s="201"/>
      <c r="EK20" s="201"/>
      <c r="EL20" s="201"/>
      <c r="EM20" s="201"/>
    </row>
    <row r="21" spans="1:143" s="71" customFormat="1">
      <c r="A21" s="71" t="s">
        <v>315</v>
      </c>
      <c r="C21" s="516"/>
      <c r="D21" s="71" t="s">
        <v>298</v>
      </c>
      <c r="F21" s="202"/>
      <c r="H21" s="202"/>
      <c r="M21" s="517">
        <f>SUM(M22:M24)</f>
        <v>0</v>
      </c>
      <c r="O21" s="517">
        <f>SUM(O22:O24)</f>
        <v>0</v>
      </c>
      <c r="P21" s="517">
        <f>SUM(P22:P24)</f>
        <v>0</v>
      </c>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Y21" s="202">
        <f t="shared" ref="AY21:BN35" si="18">S21*$F21</f>
        <v>0</v>
      </c>
      <c r="AZ21" s="202">
        <f t="shared" si="18"/>
        <v>0</v>
      </c>
      <c r="BA21" s="202">
        <f t="shared" si="18"/>
        <v>0</v>
      </c>
      <c r="BB21" s="202">
        <f t="shared" si="18"/>
        <v>0</v>
      </c>
      <c r="BC21" s="202">
        <f t="shared" si="18"/>
        <v>0</v>
      </c>
      <c r="BD21" s="202">
        <f t="shared" si="18"/>
        <v>0</v>
      </c>
      <c r="BE21" s="202">
        <f t="shared" si="18"/>
        <v>0</v>
      </c>
      <c r="BF21" s="202">
        <f t="shared" si="18"/>
        <v>0</v>
      </c>
      <c r="BG21" s="202">
        <f t="shared" si="18"/>
        <v>0</v>
      </c>
      <c r="BH21" s="202">
        <f t="shared" si="18"/>
        <v>0</v>
      </c>
      <c r="BI21" s="202">
        <f t="shared" si="18"/>
        <v>0</v>
      </c>
      <c r="BJ21" s="202">
        <f t="shared" si="18"/>
        <v>0</v>
      </c>
      <c r="BK21" s="202">
        <f t="shared" si="18"/>
        <v>0</v>
      </c>
      <c r="BL21" s="202">
        <f t="shared" si="18"/>
        <v>0</v>
      </c>
      <c r="BM21" s="202">
        <f t="shared" si="18"/>
        <v>0</v>
      </c>
      <c r="BN21" s="202">
        <f t="shared" si="18"/>
        <v>0</v>
      </c>
      <c r="BO21" s="202">
        <f t="shared" ref="BO21:BZ35" si="19">AI21*$F21</f>
        <v>0</v>
      </c>
      <c r="BP21" s="202">
        <f t="shared" si="19"/>
        <v>0</v>
      </c>
      <c r="BQ21" s="202">
        <f t="shared" si="19"/>
        <v>0</v>
      </c>
      <c r="BR21" s="202">
        <f t="shared" si="19"/>
        <v>0</v>
      </c>
      <c r="BS21" s="202">
        <f t="shared" si="19"/>
        <v>0</v>
      </c>
      <c r="BT21" s="202">
        <f t="shared" si="19"/>
        <v>0</v>
      </c>
      <c r="BU21" s="202">
        <f t="shared" si="19"/>
        <v>0</v>
      </c>
      <c r="BV21" s="202">
        <f t="shared" si="19"/>
        <v>0</v>
      </c>
      <c r="BW21" s="202">
        <f t="shared" si="19"/>
        <v>0</v>
      </c>
      <c r="BX21" s="202">
        <f t="shared" si="19"/>
        <v>0</v>
      </c>
      <c r="BY21" s="202">
        <f t="shared" si="19"/>
        <v>0</v>
      </c>
      <c r="BZ21" s="202">
        <f t="shared" si="19"/>
        <v>0</v>
      </c>
      <c r="CE21" s="202">
        <f t="shared" ref="CE21:DF21" si="20">AY21*$F21</f>
        <v>0</v>
      </c>
      <c r="CF21" s="202">
        <f t="shared" si="20"/>
        <v>0</v>
      </c>
      <c r="CG21" s="202">
        <f t="shared" si="20"/>
        <v>0</v>
      </c>
      <c r="CH21" s="202">
        <f t="shared" si="20"/>
        <v>0</v>
      </c>
      <c r="CI21" s="202">
        <f t="shared" si="20"/>
        <v>0</v>
      </c>
      <c r="CJ21" s="202">
        <f t="shared" si="20"/>
        <v>0</v>
      </c>
      <c r="CK21" s="202">
        <f t="shared" si="20"/>
        <v>0</v>
      </c>
      <c r="CL21" s="202">
        <f t="shared" si="20"/>
        <v>0</v>
      </c>
      <c r="CM21" s="202">
        <f t="shared" si="20"/>
        <v>0</v>
      </c>
      <c r="CN21" s="202">
        <f t="shared" si="20"/>
        <v>0</v>
      </c>
      <c r="CO21" s="202">
        <f t="shared" si="20"/>
        <v>0</v>
      </c>
      <c r="CP21" s="202">
        <f t="shared" si="20"/>
        <v>0</v>
      </c>
      <c r="CQ21" s="202">
        <f t="shared" si="20"/>
        <v>0</v>
      </c>
      <c r="CR21" s="202">
        <f t="shared" si="20"/>
        <v>0</v>
      </c>
      <c r="CS21" s="202">
        <f t="shared" si="20"/>
        <v>0</v>
      </c>
      <c r="CT21" s="202">
        <f t="shared" si="20"/>
        <v>0</v>
      </c>
      <c r="CU21" s="202">
        <f t="shared" si="20"/>
        <v>0</v>
      </c>
      <c r="CV21" s="202">
        <f t="shared" si="20"/>
        <v>0</v>
      </c>
      <c r="CW21" s="202">
        <f t="shared" si="20"/>
        <v>0</v>
      </c>
      <c r="CX21" s="202">
        <f t="shared" si="20"/>
        <v>0</v>
      </c>
      <c r="CY21" s="202">
        <f t="shared" si="20"/>
        <v>0</v>
      </c>
      <c r="CZ21" s="202">
        <f t="shared" si="20"/>
        <v>0</v>
      </c>
      <c r="DA21" s="202">
        <f t="shared" si="20"/>
        <v>0</v>
      </c>
      <c r="DB21" s="202">
        <f t="shared" si="20"/>
        <v>0</v>
      </c>
      <c r="DC21" s="202">
        <f t="shared" si="20"/>
        <v>0</v>
      </c>
      <c r="DD21" s="202">
        <f t="shared" si="20"/>
        <v>0</v>
      </c>
      <c r="DE21" s="202">
        <f t="shared" si="20"/>
        <v>0</v>
      </c>
      <c r="DF21" s="202">
        <f t="shared" si="20"/>
        <v>0</v>
      </c>
      <c r="DL21" s="202">
        <f t="shared" ref="DL21:EM21" si="21">CF21*$F21</f>
        <v>0</v>
      </c>
      <c r="DM21" s="202">
        <f t="shared" si="21"/>
        <v>0</v>
      </c>
      <c r="DN21" s="202">
        <f t="shared" si="21"/>
        <v>0</v>
      </c>
      <c r="DO21" s="202">
        <f t="shared" si="21"/>
        <v>0</v>
      </c>
      <c r="DP21" s="202">
        <f t="shared" si="21"/>
        <v>0</v>
      </c>
      <c r="DQ21" s="202">
        <f t="shared" si="21"/>
        <v>0</v>
      </c>
      <c r="DR21" s="202">
        <f t="shared" si="21"/>
        <v>0</v>
      </c>
      <c r="DS21" s="202">
        <f t="shared" si="21"/>
        <v>0</v>
      </c>
      <c r="DT21" s="202">
        <f t="shared" si="21"/>
        <v>0</v>
      </c>
      <c r="DU21" s="202">
        <f t="shared" si="21"/>
        <v>0</v>
      </c>
      <c r="DV21" s="202">
        <f t="shared" si="21"/>
        <v>0</v>
      </c>
      <c r="DW21" s="202">
        <f t="shared" si="21"/>
        <v>0</v>
      </c>
      <c r="DX21" s="202">
        <f t="shared" si="21"/>
        <v>0</v>
      </c>
      <c r="DY21" s="202">
        <f t="shared" si="21"/>
        <v>0</v>
      </c>
      <c r="DZ21" s="202">
        <f t="shared" si="21"/>
        <v>0</v>
      </c>
      <c r="EA21" s="202">
        <f t="shared" si="21"/>
        <v>0</v>
      </c>
      <c r="EB21" s="202">
        <f t="shared" si="21"/>
        <v>0</v>
      </c>
      <c r="EC21" s="202">
        <f t="shared" si="21"/>
        <v>0</v>
      </c>
      <c r="ED21" s="202">
        <f t="shared" si="21"/>
        <v>0</v>
      </c>
      <c r="EE21" s="202">
        <f t="shared" si="21"/>
        <v>0</v>
      </c>
      <c r="EF21" s="202">
        <f t="shared" si="21"/>
        <v>0</v>
      </c>
      <c r="EG21" s="202">
        <f t="shared" si="21"/>
        <v>0</v>
      </c>
      <c r="EH21" s="202">
        <f t="shared" si="21"/>
        <v>0</v>
      </c>
      <c r="EI21" s="202">
        <f t="shared" si="21"/>
        <v>0</v>
      </c>
      <c r="EJ21" s="202">
        <f t="shared" si="21"/>
        <v>0</v>
      </c>
      <c r="EK21" s="202">
        <f t="shared" si="21"/>
        <v>0</v>
      </c>
      <c r="EL21" s="202">
        <f t="shared" si="21"/>
        <v>0</v>
      </c>
      <c r="EM21" s="202">
        <f t="shared" si="21"/>
        <v>0</v>
      </c>
    </row>
    <row r="22" spans="1:143">
      <c r="A22" s="294" t="s">
        <v>808</v>
      </c>
      <c r="C22" s="201">
        <f>C21*D22</f>
        <v>0</v>
      </c>
      <c r="D22" s="514">
        <v>0.2</v>
      </c>
      <c r="E22" s="237"/>
      <c r="F22" s="201">
        <f>'unit costs - int serv 2'!Z42</f>
        <v>220.68226136931938</v>
      </c>
      <c r="G22" s="237" t="s">
        <v>295</v>
      </c>
      <c r="H22" s="201">
        <f>'unit costs - int serv 2'!AC42</f>
        <v>5000</v>
      </c>
      <c r="I22" s="237" t="s">
        <v>295</v>
      </c>
      <c r="J22" s="201">
        <f>'unit costs - int serv 2'!AF42</f>
        <v>660</v>
      </c>
      <c r="K22" s="237" t="s">
        <v>295</v>
      </c>
      <c r="L22" s="237"/>
      <c r="M22" s="214">
        <f>NPV(DISCOUNT,AX22:BZ22)</f>
        <v>0</v>
      </c>
      <c r="N22" s="237"/>
      <c r="O22" s="214">
        <f>NPV(DISCOUNT,CD22:DF22)</f>
        <v>0</v>
      </c>
      <c r="P22" s="214">
        <f>NPV(DISCOUNT,DK22:EM22)</f>
        <v>0</v>
      </c>
      <c r="Q22" s="237"/>
      <c r="U22" s="237"/>
      <c r="V22" s="201">
        <f t="shared" si="6"/>
        <v>0</v>
      </c>
      <c r="W22" s="201">
        <f t="shared" si="2"/>
        <v>0</v>
      </c>
      <c r="X22" s="201">
        <f t="shared" si="2"/>
        <v>0</v>
      </c>
      <c r="Y22" s="201">
        <f t="shared" si="2"/>
        <v>0</v>
      </c>
      <c r="Z22" s="201">
        <f t="shared" si="2"/>
        <v>0</v>
      </c>
      <c r="AA22" s="201">
        <f t="shared" si="2"/>
        <v>0</v>
      </c>
      <c r="AB22" s="201">
        <f t="shared" si="2"/>
        <v>0</v>
      </c>
      <c r="AC22" s="201">
        <f t="shared" si="2"/>
        <v>0</v>
      </c>
      <c r="AD22" s="201">
        <f t="shared" si="2"/>
        <v>0</v>
      </c>
      <c r="AE22" s="201">
        <f t="shared" si="2"/>
        <v>0</v>
      </c>
      <c r="AF22" s="201">
        <f t="shared" si="2"/>
        <v>0</v>
      </c>
      <c r="AG22" s="201">
        <f t="shared" si="2"/>
        <v>0</v>
      </c>
      <c r="AH22" s="201">
        <f t="shared" si="2"/>
        <v>0</v>
      </c>
      <c r="AI22" s="201">
        <f t="shared" si="2"/>
        <v>0</v>
      </c>
      <c r="AJ22" s="201">
        <f t="shared" si="2"/>
        <v>0</v>
      </c>
      <c r="AK22" s="201">
        <f t="shared" si="2"/>
        <v>0</v>
      </c>
      <c r="AL22" s="201">
        <f t="shared" si="2"/>
        <v>0</v>
      </c>
      <c r="AM22" s="201">
        <f t="shared" si="2"/>
        <v>0</v>
      </c>
      <c r="AN22" s="201">
        <f t="shared" si="2"/>
        <v>0</v>
      </c>
      <c r="AO22" s="201">
        <f t="shared" si="2"/>
        <v>0</v>
      </c>
      <c r="AP22" s="201">
        <f t="shared" si="2"/>
        <v>0</v>
      </c>
      <c r="AQ22" s="201">
        <f t="shared" si="2"/>
        <v>0</v>
      </c>
      <c r="AR22" s="201">
        <f t="shared" si="2"/>
        <v>0</v>
      </c>
      <c r="AS22" s="201">
        <f t="shared" si="2"/>
        <v>0</v>
      </c>
      <c r="AT22" s="201">
        <f t="shared" si="2"/>
        <v>0</v>
      </c>
      <c r="AX22" s="201">
        <f>R22*$F22</f>
        <v>0</v>
      </c>
      <c r="AY22" s="201">
        <f t="shared" si="18"/>
        <v>0</v>
      </c>
      <c r="AZ22" s="201">
        <f t="shared" si="18"/>
        <v>0</v>
      </c>
      <c r="BA22" s="201">
        <f t="shared" si="18"/>
        <v>0</v>
      </c>
      <c r="BB22" s="201">
        <f t="shared" si="18"/>
        <v>0</v>
      </c>
      <c r="BC22" s="201">
        <f t="shared" si="18"/>
        <v>0</v>
      </c>
      <c r="BD22" s="201">
        <f t="shared" si="18"/>
        <v>0</v>
      </c>
      <c r="BE22" s="201">
        <f t="shared" si="18"/>
        <v>0</v>
      </c>
      <c r="BF22" s="201">
        <f t="shared" si="18"/>
        <v>0</v>
      </c>
      <c r="BG22" s="201">
        <f t="shared" si="18"/>
        <v>0</v>
      </c>
      <c r="BH22" s="201">
        <f t="shared" si="18"/>
        <v>0</v>
      </c>
      <c r="BI22" s="201">
        <f t="shared" si="18"/>
        <v>0</v>
      </c>
      <c r="BJ22" s="201">
        <f t="shared" si="18"/>
        <v>0</v>
      </c>
      <c r="BK22" s="201">
        <f t="shared" si="18"/>
        <v>0</v>
      </c>
      <c r="BL22" s="201">
        <f t="shared" si="18"/>
        <v>0</v>
      </c>
      <c r="BM22" s="201">
        <f t="shared" si="18"/>
        <v>0</v>
      </c>
      <c r="BN22" s="201">
        <f t="shared" si="18"/>
        <v>0</v>
      </c>
      <c r="BO22" s="201">
        <f t="shared" si="19"/>
        <v>0</v>
      </c>
      <c r="BP22" s="201">
        <f t="shared" si="19"/>
        <v>0</v>
      </c>
      <c r="BQ22" s="201">
        <f t="shared" si="19"/>
        <v>0</v>
      </c>
      <c r="BR22" s="201">
        <f t="shared" si="19"/>
        <v>0</v>
      </c>
      <c r="BS22" s="201">
        <f t="shared" si="19"/>
        <v>0</v>
      </c>
      <c r="BT22" s="201">
        <f t="shared" si="19"/>
        <v>0</v>
      </c>
      <c r="BU22" s="201">
        <f t="shared" si="19"/>
        <v>0</v>
      </c>
      <c r="BV22" s="201">
        <f t="shared" si="19"/>
        <v>0</v>
      </c>
      <c r="BW22" s="201">
        <f t="shared" si="19"/>
        <v>0</v>
      </c>
      <c r="BX22" s="201">
        <f t="shared" si="19"/>
        <v>0</v>
      </c>
      <c r="BY22" s="201">
        <f t="shared" si="19"/>
        <v>0</v>
      </c>
      <c r="BZ22" s="201">
        <f t="shared" si="19"/>
        <v>0</v>
      </c>
      <c r="CD22" s="201">
        <f>R22*$H22</f>
        <v>0</v>
      </c>
      <c r="CE22" s="201">
        <f t="shared" ref="CE22:CT24" si="22">S22*$H22</f>
        <v>0</v>
      </c>
      <c r="CF22" s="201">
        <f t="shared" si="22"/>
        <v>0</v>
      </c>
      <c r="CG22" s="201">
        <f t="shared" si="22"/>
        <v>0</v>
      </c>
      <c r="CH22" s="201">
        <f t="shared" si="22"/>
        <v>0</v>
      </c>
      <c r="CI22" s="201">
        <f t="shared" si="22"/>
        <v>0</v>
      </c>
      <c r="CJ22" s="201">
        <f t="shared" si="22"/>
        <v>0</v>
      </c>
      <c r="CK22" s="201">
        <f t="shared" si="22"/>
        <v>0</v>
      </c>
      <c r="CL22" s="201">
        <f t="shared" si="22"/>
        <v>0</v>
      </c>
      <c r="CM22" s="201">
        <f t="shared" si="22"/>
        <v>0</v>
      </c>
      <c r="CN22" s="201">
        <f t="shared" si="22"/>
        <v>0</v>
      </c>
      <c r="CO22" s="201">
        <f t="shared" si="22"/>
        <v>0</v>
      </c>
      <c r="CP22" s="201">
        <f t="shared" si="22"/>
        <v>0</v>
      </c>
      <c r="CQ22" s="201">
        <f t="shared" si="22"/>
        <v>0</v>
      </c>
      <c r="CR22" s="201">
        <f t="shared" si="22"/>
        <v>0</v>
      </c>
      <c r="CS22" s="201">
        <f t="shared" si="22"/>
        <v>0</v>
      </c>
      <c r="CT22" s="201">
        <f t="shared" si="22"/>
        <v>0</v>
      </c>
      <c r="CU22" s="201">
        <f t="shared" ref="CU22:DF24" si="23">AI22*$H22</f>
        <v>0</v>
      </c>
      <c r="CV22" s="201">
        <f t="shared" si="23"/>
        <v>0</v>
      </c>
      <c r="CW22" s="201">
        <f t="shared" si="23"/>
        <v>0</v>
      </c>
      <c r="CX22" s="201">
        <f t="shared" si="23"/>
        <v>0</v>
      </c>
      <c r="CY22" s="201">
        <f t="shared" si="23"/>
        <v>0</v>
      </c>
      <c r="CZ22" s="201">
        <f t="shared" si="23"/>
        <v>0</v>
      </c>
      <c r="DA22" s="201">
        <f t="shared" si="23"/>
        <v>0</v>
      </c>
      <c r="DB22" s="201">
        <f t="shared" si="23"/>
        <v>0</v>
      </c>
      <c r="DC22" s="201">
        <f t="shared" si="23"/>
        <v>0</v>
      </c>
      <c r="DD22" s="201">
        <f t="shared" si="23"/>
        <v>0</v>
      </c>
      <c r="DE22" s="201">
        <f t="shared" si="23"/>
        <v>0</v>
      </c>
      <c r="DF22" s="201">
        <f t="shared" si="23"/>
        <v>0</v>
      </c>
      <c r="DK22" s="201">
        <f>$C22*$J22*DK$3</f>
        <v>0</v>
      </c>
      <c r="DL22" s="201">
        <f t="shared" ref="DL22:EM24" si="24">$C22*$J22*DL$3</f>
        <v>0</v>
      </c>
      <c r="DM22" s="201">
        <f t="shared" si="24"/>
        <v>0</v>
      </c>
      <c r="DN22" s="201">
        <f t="shared" si="24"/>
        <v>0</v>
      </c>
      <c r="DO22" s="201">
        <f t="shared" si="24"/>
        <v>0</v>
      </c>
      <c r="DP22" s="201">
        <f t="shared" si="24"/>
        <v>0</v>
      </c>
      <c r="DQ22" s="201">
        <f t="shared" si="24"/>
        <v>0</v>
      </c>
      <c r="DR22" s="201">
        <f t="shared" si="24"/>
        <v>0</v>
      </c>
      <c r="DS22" s="201">
        <f t="shared" si="24"/>
        <v>0</v>
      </c>
      <c r="DT22" s="201">
        <f t="shared" si="24"/>
        <v>0</v>
      </c>
      <c r="DU22" s="201">
        <f t="shared" si="24"/>
        <v>0</v>
      </c>
      <c r="DV22" s="201">
        <f t="shared" si="24"/>
        <v>0</v>
      </c>
      <c r="DW22" s="201">
        <f t="shared" si="24"/>
        <v>0</v>
      </c>
      <c r="DX22" s="201">
        <f t="shared" si="24"/>
        <v>0</v>
      </c>
      <c r="DY22" s="201">
        <f t="shared" si="24"/>
        <v>0</v>
      </c>
      <c r="DZ22" s="201">
        <f t="shared" si="24"/>
        <v>0</v>
      </c>
      <c r="EA22" s="201">
        <f t="shared" si="24"/>
        <v>0</v>
      </c>
      <c r="EB22" s="201">
        <f t="shared" si="24"/>
        <v>0</v>
      </c>
      <c r="EC22" s="201">
        <f t="shared" si="24"/>
        <v>0</v>
      </c>
      <c r="ED22" s="201">
        <f t="shared" si="24"/>
        <v>0</v>
      </c>
      <c r="EE22" s="201">
        <f t="shared" si="24"/>
        <v>0</v>
      </c>
      <c r="EF22" s="201">
        <f t="shared" si="24"/>
        <v>0</v>
      </c>
      <c r="EG22" s="201">
        <f t="shared" si="24"/>
        <v>0</v>
      </c>
      <c r="EH22" s="201">
        <f t="shared" si="24"/>
        <v>0</v>
      </c>
      <c r="EI22" s="201">
        <f t="shared" si="24"/>
        <v>0</v>
      </c>
      <c r="EJ22" s="201">
        <f t="shared" si="24"/>
        <v>0</v>
      </c>
      <c r="EK22" s="201">
        <f t="shared" si="24"/>
        <v>0</v>
      </c>
      <c r="EL22" s="201">
        <f t="shared" si="24"/>
        <v>0</v>
      </c>
      <c r="EM22" s="201">
        <f t="shared" si="24"/>
        <v>0</v>
      </c>
    </row>
    <row r="23" spans="1:143">
      <c r="A23" s="294" t="s">
        <v>807</v>
      </c>
      <c r="C23" s="201">
        <f>C21*D23</f>
        <v>0</v>
      </c>
      <c r="D23" s="253">
        <v>0.4</v>
      </c>
      <c r="E23" s="237"/>
      <c r="F23" s="201">
        <f>'unit costs - int serv 2'!Z43</f>
        <v>84.25816029141815</v>
      </c>
      <c r="G23" s="237" t="s">
        <v>295</v>
      </c>
      <c r="H23" s="201">
        <f>'unit costs - int serv 2'!AC43</f>
        <v>5000</v>
      </c>
      <c r="I23" s="237" t="s">
        <v>295</v>
      </c>
      <c r="J23" s="201">
        <f>'unit costs - int serv 2'!AF43</f>
        <v>600</v>
      </c>
      <c r="K23" s="237" t="s">
        <v>295</v>
      </c>
      <c r="L23" s="237"/>
      <c r="M23" s="214">
        <f>NPV(DISCOUNT,AX23:BZ23)</f>
        <v>0</v>
      </c>
      <c r="N23" s="237"/>
      <c r="O23" s="214">
        <f>NPV(DISCOUNT,CD23:DF23)</f>
        <v>0</v>
      </c>
      <c r="P23" s="214">
        <f>NPV(DISCOUNT,DK23:EM23)</f>
        <v>0</v>
      </c>
      <c r="Q23" s="237"/>
      <c r="U23" s="237"/>
      <c r="V23" s="201">
        <f t="shared" si="6"/>
        <v>0</v>
      </c>
      <c r="W23" s="201">
        <f t="shared" si="2"/>
        <v>0</v>
      </c>
      <c r="X23" s="201">
        <f t="shared" si="2"/>
        <v>0</v>
      </c>
      <c r="Y23" s="201">
        <f t="shared" si="2"/>
        <v>0</v>
      </c>
      <c r="Z23" s="201">
        <f t="shared" si="2"/>
        <v>0</v>
      </c>
      <c r="AA23" s="201">
        <f t="shared" si="2"/>
        <v>0</v>
      </c>
      <c r="AB23" s="201">
        <f t="shared" si="2"/>
        <v>0</v>
      </c>
      <c r="AC23" s="201">
        <f t="shared" si="2"/>
        <v>0</v>
      </c>
      <c r="AD23" s="201">
        <f t="shared" si="2"/>
        <v>0</v>
      </c>
      <c r="AE23" s="201">
        <f t="shared" si="2"/>
        <v>0</v>
      </c>
      <c r="AF23" s="201">
        <f t="shared" si="2"/>
        <v>0</v>
      </c>
      <c r="AG23" s="201">
        <f t="shared" si="2"/>
        <v>0</v>
      </c>
      <c r="AH23" s="201">
        <f t="shared" si="2"/>
        <v>0</v>
      </c>
      <c r="AI23" s="201">
        <f t="shared" si="2"/>
        <v>0</v>
      </c>
      <c r="AJ23" s="201">
        <f t="shared" si="2"/>
        <v>0</v>
      </c>
      <c r="AK23" s="201">
        <f t="shared" si="2"/>
        <v>0</v>
      </c>
      <c r="AL23" s="201">
        <f t="shared" si="2"/>
        <v>0</v>
      </c>
      <c r="AM23" s="201">
        <f t="shared" si="2"/>
        <v>0</v>
      </c>
      <c r="AN23" s="201">
        <f t="shared" si="2"/>
        <v>0</v>
      </c>
      <c r="AO23" s="201">
        <f t="shared" si="2"/>
        <v>0</v>
      </c>
      <c r="AP23" s="201">
        <f t="shared" si="2"/>
        <v>0</v>
      </c>
      <c r="AQ23" s="201">
        <f t="shared" si="2"/>
        <v>0</v>
      </c>
      <c r="AR23" s="201">
        <f t="shared" si="2"/>
        <v>0</v>
      </c>
      <c r="AS23" s="201">
        <f t="shared" si="2"/>
        <v>0</v>
      </c>
      <c r="AT23" s="201">
        <f t="shared" si="2"/>
        <v>0</v>
      </c>
      <c r="AX23" s="201">
        <f t="shared" ref="AX23:AX24" si="25">R23*$F23</f>
        <v>0</v>
      </c>
      <c r="AY23" s="201">
        <f t="shared" si="18"/>
        <v>0</v>
      </c>
      <c r="AZ23" s="201">
        <f t="shared" si="18"/>
        <v>0</v>
      </c>
      <c r="BA23" s="201">
        <f t="shared" si="18"/>
        <v>0</v>
      </c>
      <c r="BB23" s="201">
        <f t="shared" si="18"/>
        <v>0</v>
      </c>
      <c r="BC23" s="201">
        <f t="shared" si="18"/>
        <v>0</v>
      </c>
      <c r="BD23" s="201">
        <f t="shared" si="18"/>
        <v>0</v>
      </c>
      <c r="BE23" s="201">
        <f t="shared" si="18"/>
        <v>0</v>
      </c>
      <c r="BF23" s="201">
        <f t="shared" si="18"/>
        <v>0</v>
      </c>
      <c r="BG23" s="201">
        <f t="shared" si="18"/>
        <v>0</v>
      </c>
      <c r="BH23" s="201">
        <f t="shared" si="18"/>
        <v>0</v>
      </c>
      <c r="BI23" s="201">
        <f t="shared" si="18"/>
        <v>0</v>
      </c>
      <c r="BJ23" s="201">
        <f t="shared" si="18"/>
        <v>0</v>
      </c>
      <c r="BK23" s="201">
        <f t="shared" si="18"/>
        <v>0</v>
      </c>
      <c r="BL23" s="201">
        <f t="shared" si="18"/>
        <v>0</v>
      </c>
      <c r="BM23" s="201">
        <f t="shared" si="18"/>
        <v>0</v>
      </c>
      <c r="BN23" s="201">
        <f t="shared" si="18"/>
        <v>0</v>
      </c>
      <c r="BO23" s="201">
        <f t="shared" si="19"/>
        <v>0</v>
      </c>
      <c r="BP23" s="201">
        <f t="shared" si="19"/>
        <v>0</v>
      </c>
      <c r="BQ23" s="201">
        <f t="shared" si="19"/>
        <v>0</v>
      </c>
      <c r="BR23" s="201">
        <f t="shared" si="19"/>
        <v>0</v>
      </c>
      <c r="BS23" s="201">
        <f t="shared" si="19"/>
        <v>0</v>
      </c>
      <c r="BT23" s="201">
        <f t="shared" si="19"/>
        <v>0</v>
      </c>
      <c r="BU23" s="201">
        <f t="shared" si="19"/>
        <v>0</v>
      </c>
      <c r="BV23" s="201">
        <f t="shared" si="19"/>
        <v>0</v>
      </c>
      <c r="BW23" s="201">
        <f t="shared" si="19"/>
        <v>0</v>
      </c>
      <c r="BX23" s="201">
        <f t="shared" si="19"/>
        <v>0</v>
      </c>
      <c r="BY23" s="201">
        <f t="shared" si="19"/>
        <v>0</v>
      </c>
      <c r="BZ23" s="201">
        <f t="shared" si="19"/>
        <v>0</v>
      </c>
      <c r="CD23" s="201">
        <f t="shared" ref="CD23:CD24" si="26">R23*$H23</f>
        <v>0</v>
      </c>
      <c r="CE23" s="201">
        <f t="shared" si="22"/>
        <v>0</v>
      </c>
      <c r="CF23" s="201">
        <f t="shared" si="22"/>
        <v>0</v>
      </c>
      <c r="CG23" s="201">
        <f t="shared" si="22"/>
        <v>0</v>
      </c>
      <c r="CH23" s="201">
        <f t="shared" si="22"/>
        <v>0</v>
      </c>
      <c r="CI23" s="201">
        <f t="shared" si="22"/>
        <v>0</v>
      </c>
      <c r="CJ23" s="201">
        <f t="shared" si="22"/>
        <v>0</v>
      </c>
      <c r="CK23" s="201">
        <f t="shared" si="22"/>
        <v>0</v>
      </c>
      <c r="CL23" s="201">
        <f t="shared" si="22"/>
        <v>0</v>
      </c>
      <c r="CM23" s="201">
        <f t="shared" si="22"/>
        <v>0</v>
      </c>
      <c r="CN23" s="201">
        <f t="shared" si="22"/>
        <v>0</v>
      </c>
      <c r="CO23" s="201">
        <f t="shared" si="22"/>
        <v>0</v>
      </c>
      <c r="CP23" s="201">
        <f t="shared" si="22"/>
        <v>0</v>
      </c>
      <c r="CQ23" s="201">
        <f t="shared" si="22"/>
        <v>0</v>
      </c>
      <c r="CR23" s="201">
        <f t="shared" si="22"/>
        <v>0</v>
      </c>
      <c r="CS23" s="201">
        <f t="shared" si="22"/>
        <v>0</v>
      </c>
      <c r="CT23" s="201">
        <f t="shared" si="22"/>
        <v>0</v>
      </c>
      <c r="CU23" s="201">
        <f t="shared" si="23"/>
        <v>0</v>
      </c>
      <c r="CV23" s="201">
        <f t="shared" si="23"/>
        <v>0</v>
      </c>
      <c r="CW23" s="201">
        <f t="shared" si="23"/>
        <v>0</v>
      </c>
      <c r="CX23" s="201">
        <f t="shared" si="23"/>
        <v>0</v>
      </c>
      <c r="CY23" s="201">
        <f t="shared" si="23"/>
        <v>0</v>
      </c>
      <c r="CZ23" s="201">
        <f t="shared" si="23"/>
        <v>0</v>
      </c>
      <c r="DA23" s="201">
        <f t="shared" si="23"/>
        <v>0</v>
      </c>
      <c r="DB23" s="201">
        <f t="shared" si="23"/>
        <v>0</v>
      </c>
      <c r="DC23" s="201">
        <f t="shared" si="23"/>
        <v>0</v>
      </c>
      <c r="DD23" s="201">
        <f t="shared" si="23"/>
        <v>0</v>
      </c>
      <c r="DE23" s="201">
        <f t="shared" si="23"/>
        <v>0</v>
      </c>
      <c r="DF23" s="201">
        <f t="shared" si="23"/>
        <v>0</v>
      </c>
      <c r="DK23" s="201">
        <f t="shared" ref="DK23:DK24" si="27">$C23*$J23*DK$3</f>
        <v>0</v>
      </c>
      <c r="DL23" s="201">
        <f t="shared" si="24"/>
        <v>0</v>
      </c>
      <c r="DM23" s="201">
        <f t="shared" si="24"/>
        <v>0</v>
      </c>
      <c r="DN23" s="201">
        <f t="shared" si="24"/>
        <v>0</v>
      </c>
      <c r="DO23" s="201">
        <f t="shared" si="24"/>
        <v>0</v>
      </c>
      <c r="DP23" s="201">
        <f t="shared" si="24"/>
        <v>0</v>
      </c>
      <c r="DQ23" s="201">
        <f t="shared" si="24"/>
        <v>0</v>
      </c>
      <c r="DR23" s="201">
        <f t="shared" si="24"/>
        <v>0</v>
      </c>
      <c r="DS23" s="201">
        <f t="shared" si="24"/>
        <v>0</v>
      </c>
      <c r="DT23" s="201">
        <f t="shared" si="24"/>
        <v>0</v>
      </c>
      <c r="DU23" s="201">
        <f t="shared" si="24"/>
        <v>0</v>
      </c>
      <c r="DV23" s="201">
        <f t="shared" si="24"/>
        <v>0</v>
      </c>
      <c r="DW23" s="201">
        <f t="shared" si="24"/>
        <v>0</v>
      </c>
      <c r="DX23" s="201">
        <f t="shared" si="24"/>
        <v>0</v>
      </c>
      <c r="DY23" s="201">
        <f t="shared" si="24"/>
        <v>0</v>
      </c>
      <c r="DZ23" s="201">
        <f t="shared" si="24"/>
        <v>0</v>
      </c>
      <c r="EA23" s="201">
        <f t="shared" si="24"/>
        <v>0</v>
      </c>
      <c r="EB23" s="201">
        <f t="shared" si="24"/>
        <v>0</v>
      </c>
      <c r="EC23" s="201">
        <f t="shared" si="24"/>
        <v>0</v>
      </c>
      <c r="ED23" s="201">
        <f t="shared" si="24"/>
        <v>0</v>
      </c>
      <c r="EE23" s="201">
        <f t="shared" si="24"/>
        <v>0</v>
      </c>
      <c r="EF23" s="201">
        <f t="shared" si="24"/>
        <v>0</v>
      </c>
      <c r="EG23" s="201">
        <f t="shared" si="24"/>
        <v>0</v>
      </c>
      <c r="EH23" s="201">
        <f t="shared" si="24"/>
        <v>0</v>
      </c>
      <c r="EI23" s="201">
        <f t="shared" si="24"/>
        <v>0</v>
      </c>
      <c r="EJ23" s="201">
        <f t="shared" si="24"/>
        <v>0</v>
      </c>
      <c r="EK23" s="201">
        <f t="shared" si="24"/>
        <v>0</v>
      </c>
      <c r="EL23" s="201">
        <f t="shared" si="24"/>
        <v>0</v>
      </c>
      <c r="EM23" s="201">
        <f t="shared" si="24"/>
        <v>0</v>
      </c>
    </row>
    <row r="24" spans="1:143">
      <c r="A24" s="294" t="s">
        <v>806</v>
      </c>
      <c r="C24" s="201">
        <f>C21*D24</f>
        <v>0</v>
      </c>
      <c r="D24" s="253">
        <v>0.4</v>
      </c>
      <c r="E24" s="237"/>
      <c r="F24" s="201">
        <f>'unit costs - int serv 2'!Z44</f>
        <v>62.925228503451116</v>
      </c>
      <c r="G24" s="237" t="s">
        <v>295</v>
      </c>
      <c r="H24" s="201">
        <f>'unit costs - int serv 2'!AC44</f>
        <v>5000</v>
      </c>
      <c r="I24" s="237" t="s">
        <v>295</v>
      </c>
      <c r="J24" s="201">
        <f>'unit costs - int serv 2'!AF44</f>
        <v>564</v>
      </c>
      <c r="K24" s="237" t="s">
        <v>295</v>
      </c>
      <c r="L24" s="237"/>
      <c r="M24" s="214">
        <f>NPV(DISCOUNT,AX24:BZ24)</f>
        <v>0</v>
      </c>
      <c r="N24" s="237"/>
      <c r="O24" s="214">
        <f>NPV(DISCOUNT,CD24:DF24)</f>
        <v>0</v>
      </c>
      <c r="P24" s="214">
        <f>NPV(DISCOUNT,DK24:EM24)</f>
        <v>0</v>
      </c>
      <c r="Q24" s="237"/>
      <c r="U24" s="237"/>
      <c r="V24" s="201">
        <f t="shared" si="6"/>
        <v>0</v>
      </c>
      <c r="W24" s="201">
        <f t="shared" si="2"/>
        <v>0</v>
      </c>
      <c r="X24" s="201">
        <f t="shared" si="2"/>
        <v>0</v>
      </c>
      <c r="Y24" s="201">
        <f t="shared" si="2"/>
        <v>0</v>
      </c>
      <c r="Z24" s="201">
        <f t="shared" si="2"/>
        <v>0</v>
      </c>
      <c r="AA24" s="201">
        <f t="shared" si="2"/>
        <v>0</v>
      </c>
      <c r="AB24" s="201">
        <f t="shared" si="2"/>
        <v>0</v>
      </c>
      <c r="AC24" s="201">
        <f t="shared" si="2"/>
        <v>0</v>
      </c>
      <c r="AD24" s="201">
        <f t="shared" si="2"/>
        <v>0</v>
      </c>
      <c r="AE24" s="201">
        <f t="shared" si="2"/>
        <v>0</v>
      </c>
      <c r="AF24" s="201">
        <f t="shared" si="2"/>
        <v>0</v>
      </c>
      <c r="AG24" s="201">
        <f t="shared" si="2"/>
        <v>0</v>
      </c>
      <c r="AH24" s="201">
        <f t="shared" si="2"/>
        <v>0</v>
      </c>
      <c r="AI24" s="201">
        <f t="shared" si="2"/>
        <v>0</v>
      </c>
      <c r="AJ24" s="201">
        <f t="shared" si="2"/>
        <v>0</v>
      </c>
      <c r="AK24" s="201">
        <f t="shared" si="2"/>
        <v>0</v>
      </c>
      <c r="AL24" s="201">
        <f t="shared" si="2"/>
        <v>0</v>
      </c>
      <c r="AM24" s="201">
        <f t="shared" si="2"/>
        <v>0</v>
      </c>
      <c r="AN24" s="201">
        <f t="shared" si="2"/>
        <v>0</v>
      </c>
      <c r="AO24" s="201">
        <f t="shared" si="2"/>
        <v>0</v>
      </c>
      <c r="AP24" s="201">
        <f t="shared" si="2"/>
        <v>0</v>
      </c>
      <c r="AQ24" s="201">
        <f t="shared" si="2"/>
        <v>0</v>
      </c>
      <c r="AR24" s="201">
        <f t="shared" si="2"/>
        <v>0</v>
      </c>
      <c r="AS24" s="201">
        <f t="shared" si="2"/>
        <v>0</v>
      </c>
      <c r="AT24" s="201">
        <f t="shared" si="2"/>
        <v>0</v>
      </c>
      <c r="AX24" s="201">
        <f t="shared" si="25"/>
        <v>0</v>
      </c>
      <c r="AY24" s="201">
        <f t="shared" si="18"/>
        <v>0</v>
      </c>
      <c r="AZ24" s="201">
        <f t="shared" si="18"/>
        <v>0</v>
      </c>
      <c r="BA24" s="201">
        <f t="shared" si="18"/>
        <v>0</v>
      </c>
      <c r="BB24" s="201">
        <f t="shared" si="18"/>
        <v>0</v>
      </c>
      <c r="BC24" s="201">
        <f t="shared" si="18"/>
        <v>0</v>
      </c>
      <c r="BD24" s="201">
        <f t="shared" si="18"/>
        <v>0</v>
      </c>
      <c r="BE24" s="201">
        <f t="shared" si="18"/>
        <v>0</v>
      </c>
      <c r="BF24" s="201">
        <f t="shared" si="18"/>
        <v>0</v>
      </c>
      <c r="BG24" s="201">
        <f t="shared" si="18"/>
        <v>0</v>
      </c>
      <c r="BH24" s="201">
        <f t="shared" si="18"/>
        <v>0</v>
      </c>
      <c r="BI24" s="201">
        <f t="shared" si="18"/>
        <v>0</v>
      </c>
      <c r="BJ24" s="201">
        <f t="shared" si="18"/>
        <v>0</v>
      </c>
      <c r="BK24" s="201">
        <f t="shared" si="18"/>
        <v>0</v>
      </c>
      <c r="BL24" s="201">
        <f t="shared" si="18"/>
        <v>0</v>
      </c>
      <c r="BM24" s="201">
        <f t="shared" si="18"/>
        <v>0</v>
      </c>
      <c r="BN24" s="201">
        <f t="shared" si="18"/>
        <v>0</v>
      </c>
      <c r="BO24" s="201">
        <f t="shared" si="19"/>
        <v>0</v>
      </c>
      <c r="BP24" s="201">
        <f t="shared" si="19"/>
        <v>0</v>
      </c>
      <c r="BQ24" s="201">
        <f t="shared" si="19"/>
        <v>0</v>
      </c>
      <c r="BR24" s="201">
        <f t="shared" si="19"/>
        <v>0</v>
      </c>
      <c r="BS24" s="201">
        <f t="shared" si="19"/>
        <v>0</v>
      </c>
      <c r="BT24" s="201">
        <f t="shared" si="19"/>
        <v>0</v>
      </c>
      <c r="BU24" s="201">
        <f t="shared" si="19"/>
        <v>0</v>
      </c>
      <c r="BV24" s="201">
        <f t="shared" si="19"/>
        <v>0</v>
      </c>
      <c r="BW24" s="201">
        <f t="shared" si="19"/>
        <v>0</v>
      </c>
      <c r="BX24" s="201">
        <f t="shared" si="19"/>
        <v>0</v>
      </c>
      <c r="BY24" s="201">
        <f t="shared" si="19"/>
        <v>0</v>
      </c>
      <c r="BZ24" s="201">
        <f t="shared" si="19"/>
        <v>0</v>
      </c>
      <c r="CD24" s="201">
        <f t="shared" si="26"/>
        <v>0</v>
      </c>
      <c r="CE24" s="201">
        <f t="shared" si="22"/>
        <v>0</v>
      </c>
      <c r="CF24" s="201">
        <f t="shared" si="22"/>
        <v>0</v>
      </c>
      <c r="CG24" s="201">
        <f t="shared" si="22"/>
        <v>0</v>
      </c>
      <c r="CH24" s="201">
        <f t="shared" si="22"/>
        <v>0</v>
      </c>
      <c r="CI24" s="201">
        <f t="shared" si="22"/>
        <v>0</v>
      </c>
      <c r="CJ24" s="201">
        <f t="shared" si="22"/>
        <v>0</v>
      </c>
      <c r="CK24" s="201">
        <f t="shared" si="22"/>
        <v>0</v>
      </c>
      <c r="CL24" s="201">
        <f t="shared" si="22"/>
        <v>0</v>
      </c>
      <c r="CM24" s="201">
        <f t="shared" si="22"/>
        <v>0</v>
      </c>
      <c r="CN24" s="201">
        <f t="shared" si="22"/>
        <v>0</v>
      </c>
      <c r="CO24" s="201">
        <f t="shared" si="22"/>
        <v>0</v>
      </c>
      <c r="CP24" s="201">
        <f t="shared" si="22"/>
        <v>0</v>
      </c>
      <c r="CQ24" s="201">
        <f t="shared" si="22"/>
        <v>0</v>
      </c>
      <c r="CR24" s="201">
        <f t="shared" si="22"/>
        <v>0</v>
      </c>
      <c r="CS24" s="201">
        <f t="shared" si="22"/>
        <v>0</v>
      </c>
      <c r="CT24" s="201">
        <f t="shared" si="22"/>
        <v>0</v>
      </c>
      <c r="CU24" s="201">
        <f t="shared" si="23"/>
        <v>0</v>
      </c>
      <c r="CV24" s="201">
        <f t="shared" si="23"/>
        <v>0</v>
      </c>
      <c r="CW24" s="201">
        <f t="shared" si="23"/>
        <v>0</v>
      </c>
      <c r="CX24" s="201">
        <f t="shared" si="23"/>
        <v>0</v>
      </c>
      <c r="CY24" s="201">
        <f t="shared" si="23"/>
        <v>0</v>
      </c>
      <c r="CZ24" s="201">
        <f t="shared" si="23"/>
        <v>0</v>
      </c>
      <c r="DA24" s="201">
        <f t="shared" si="23"/>
        <v>0</v>
      </c>
      <c r="DB24" s="201">
        <f t="shared" si="23"/>
        <v>0</v>
      </c>
      <c r="DC24" s="201">
        <f t="shared" si="23"/>
        <v>0</v>
      </c>
      <c r="DD24" s="201">
        <f t="shared" si="23"/>
        <v>0</v>
      </c>
      <c r="DE24" s="201">
        <f t="shared" si="23"/>
        <v>0</v>
      </c>
      <c r="DF24" s="201">
        <f t="shared" si="23"/>
        <v>0</v>
      </c>
      <c r="DK24" s="201">
        <f t="shared" si="27"/>
        <v>0</v>
      </c>
      <c r="DL24" s="201">
        <f t="shared" si="24"/>
        <v>0</v>
      </c>
      <c r="DM24" s="201">
        <f t="shared" si="24"/>
        <v>0</v>
      </c>
      <c r="DN24" s="201">
        <f t="shared" si="24"/>
        <v>0</v>
      </c>
      <c r="DO24" s="201">
        <f t="shared" si="24"/>
        <v>0</v>
      </c>
      <c r="DP24" s="201">
        <f t="shared" si="24"/>
        <v>0</v>
      </c>
      <c r="DQ24" s="201">
        <f t="shared" si="24"/>
        <v>0</v>
      </c>
      <c r="DR24" s="201">
        <f t="shared" si="24"/>
        <v>0</v>
      </c>
      <c r="DS24" s="201">
        <f t="shared" si="24"/>
        <v>0</v>
      </c>
      <c r="DT24" s="201">
        <f t="shared" si="24"/>
        <v>0</v>
      </c>
      <c r="DU24" s="201">
        <f t="shared" si="24"/>
        <v>0</v>
      </c>
      <c r="DV24" s="201">
        <f t="shared" si="24"/>
        <v>0</v>
      </c>
      <c r="DW24" s="201">
        <f t="shared" si="24"/>
        <v>0</v>
      </c>
      <c r="DX24" s="201">
        <f t="shared" si="24"/>
        <v>0</v>
      </c>
      <c r="DY24" s="201">
        <f t="shared" si="24"/>
        <v>0</v>
      </c>
      <c r="DZ24" s="201">
        <f t="shared" si="24"/>
        <v>0</v>
      </c>
      <c r="EA24" s="201">
        <f t="shared" si="24"/>
        <v>0</v>
      </c>
      <c r="EB24" s="201">
        <f t="shared" si="24"/>
        <v>0</v>
      </c>
      <c r="EC24" s="201">
        <f t="shared" si="24"/>
        <v>0</v>
      </c>
      <c r="ED24" s="201">
        <f t="shared" si="24"/>
        <v>0</v>
      </c>
      <c r="EE24" s="201">
        <f t="shared" si="24"/>
        <v>0</v>
      </c>
      <c r="EF24" s="201">
        <f t="shared" si="24"/>
        <v>0</v>
      </c>
      <c r="EG24" s="201">
        <f t="shared" si="24"/>
        <v>0</v>
      </c>
      <c r="EH24" s="201">
        <f t="shared" si="24"/>
        <v>0</v>
      </c>
      <c r="EI24" s="201">
        <f t="shared" si="24"/>
        <v>0</v>
      </c>
      <c r="EJ24" s="201">
        <f t="shared" si="24"/>
        <v>0</v>
      </c>
      <c r="EK24" s="201">
        <f t="shared" si="24"/>
        <v>0</v>
      </c>
      <c r="EL24" s="201">
        <f t="shared" si="24"/>
        <v>0</v>
      </c>
      <c r="EM24" s="201">
        <f t="shared" si="24"/>
        <v>0</v>
      </c>
    </row>
    <row r="25" spans="1:143">
      <c r="F25" s="201"/>
      <c r="H25" s="201"/>
      <c r="O25" s="214"/>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c r="DF25" s="201"/>
      <c r="DL25" s="201"/>
      <c r="DM25" s="201"/>
      <c r="DN25" s="201"/>
      <c r="DO25" s="201"/>
      <c r="DP25" s="201"/>
      <c r="DQ25" s="201"/>
      <c r="DR25" s="201"/>
      <c r="DS25" s="201"/>
      <c r="DT25" s="201"/>
      <c r="DU25" s="201"/>
      <c r="DV25" s="201"/>
      <c r="DW25" s="201"/>
      <c r="DX25" s="201"/>
      <c r="DY25" s="201"/>
      <c r="DZ25" s="201"/>
      <c r="EA25" s="201"/>
      <c r="EB25" s="201"/>
      <c r="EC25" s="201"/>
      <c r="ED25" s="201"/>
      <c r="EE25" s="201"/>
      <c r="EF25" s="201"/>
      <c r="EG25" s="201"/>
      <c r="EH25" s="201"/>
      <c r="EI25" s="201"/>
      <c r="EJ25" s="201"/>
      <c r="EK25" s="201"/>
      <c r="EL25" s="201"/>
      <c r="EM25" s="201"/>
    </row>
    <row r="26" spans="1:143" s="71" customFormat="1">
      <c r="A26" s="71" t="s">
        <v>805</v>
      </c>
      <c r="C26" s="516"/>
      <c r="D26" s="71" t="s">
        <v>298</v>
      </c>
      <c r="F26" s="202"/>
      <c r="H26" s="202"/>
      <c r="M26" s="517">
        <f>SUM(M27:M29)</f>
        <v>0</v>
      </c>
      <c r="O26" s="517">
        <f>SUM(O27:O29)</f>
        <v>0</v>
      </c>
      <c r="P26" s="517">
        <f>SUM(P27:P29)</f>
        <v>0</v>
      </c>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Y26" s="202"/>
      <c r="AZ26" s="202"/>
      <c r="BA26" s="202"/>
      <c r="BB26" s="202"/>
      <c r="BC26" s="202"/>
      <c r="BD26" s="202"/>
      <c r="BE26" s="202"/>
      <c r="BF26" s="202"/>
      <c r="BG26" s="202"/>
      <c r="BH26" s="202"/>
      <c r="BI26" s="202"/>
      <c r="BJ26" s="202"/>
      <c r="BK26" s="202"/>
      <c r="BL26" s="202"/>
      <c r="BM26" s="202"/>
      <c r="BN26" s="202"/>
      <c r="BO26" s="202"/>
      <c r="BP26" s="202"/>
      <c r="BQ26" s="202"/>
      <c r="BR26" s="202"/>
      <c r="BS26" s="202"/>
      <c r="BT26" s="202"/>
      <c r="BU26" s="202"/>
      <c r="BV26" s="202"/>
      <c r="BW26" s="202"/>
      <c r="BX26" s="202"/>
      <c r="BY26" s="202"/>
      <c r="BZ26" s="202"/>
      <c r="CE26" s="202"/>
      <c r="CF26" s="202"/>
      <c r="CG26" s="202"/>
      <c r="CH26" s="202"/>
      <c r="CI26" s="202"/>
      <c r="CJ26" s="202"/>
      <c r="CK26" s="202"/>
      <c r="CL26" s="202"/>
      <c r="CM26" s="202"/>
      <c r="CN26" s="202"/>
      <c r="CO26" s="202"/>
      <c r="CP26" s="202"/>
      <c r="CQ26" s="202"/>
      <c r="CR26" s="202"/>
      <c r="CS26" s="202"/>
      <c r="CT26" s="202"/>
      <c r="CU26" s="202"/>
      <c r="CV26" s="202"/>
      <c r="CW26" s="202"/>
      <c r="CX26" s="202"/>
      <c r="CY26" s="202"/>
      <c r="CZ26" s="202"/>
      <c r="DA26" s="202"/>
      <c r="DB26" s="202"/>
      <c r="DC26" s="202"/>
      <c r="DD26" s="202"/>
      <c r="DE26" s="202"/>
      <c r="DF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2"/>
      <c r="EH26" s="202"/>
      <c r="EI26" s="202"/>
      <c r="EJ26" s="202"/>
      <c r="EK26" s="202"/>
      <c r="EL26" s="202"/>
      <c r="EM26" s="202"/>
    </row>
    <row r="27" spans="1:143">
      <c r="A27" s="294" t="s">
        <v>804</v>
      </c>
      <c r="C27" s="201">
        <f>C26*D27</f>
        <v>0</v>
      </c>
      <c r="D27" s="514">
        <v>0.2</v>
      </c>
      <c r="E27" s="237"/>
      <c r="F27" s="201">
        <f>'unit costs - int serv 2'!Z47</f>
        <v>449.57456433058837</v>
      </c>
      <c r="G27" s="237" t="s">
        <v>295</v>
      </c>
      <c r="H27" s="201">
        <f>'unit costs - int serv 2'!AC47</f>
        <v>12000</v>
      </c>
      <c r="I27" s="237" t="s">
        <v>295</v>
      </c>
      <c r="J27" s="201">
        <f>'unit costs - int serv 2'!AF47</f>
        <v>1488</v>
      </c>
      <c r="K27" s="237" t="s">
        <v>295</v>
      </c>
      <c r="L27" s="237"/>
      <c r="M27" s="214">
        <f>NPV(DISCOUNT,AX27:BZ27)</f>
        <v>0</v>
      </c>
      <c r="N27" s="237"/>
      <c r="O27" s="214">
        <f>NPV(DISCOUNT,CD27:DF27)</f>
        <v>0</v>
      </c>
      <c r="P27" s="214">
        <f>NPV(DISCOUNT,DK27:EM27)</f>
        <v>0</v>
      </c>
      <c r="Q27" s="237"/>
      <c r="U27" s="237"/>
      <c r="V27" s="201">
        <f t="shared" si="6"/>
        <v>0</v>
      </c>
      <c r="W27" s="201">
        <f t="shared" si="2"/>
        <v>0</v>
      </c>
      <c r="X27" s="201">
        <f t="shared" si="2"/>
        <v>0</v>
      </c>
      <c r="Y27" s="201">
        <f t="shared" si="2"/>
        <v>0</v>
      </c>
      <c r="Z27" s="201">
        <f t="shared" si="2"/>
        <v>0</v>
      </c>
      <c r="AA27" s="201">
        <f t="shared" si="2"/>
        <v>0</v>
      </c>
      <c r="AB27" s="201">
        <f t="shared" si="2"/>
        <v>0</v>
      </c>
      <c r="AC27" s="201">
        <f t="shared" si="2"/>
        <v>0</v>
      </c>
      <c r="AD27" s="201">
        <f t="shared" si="2"/>
        <v>0</v>
      </c>
      <c r="AE27" s="201">
        <f t="shared" si="2"/>
        <v>0</v>
      </c>
      <c r="AF27" s="201">
        <f t="shared" si="2"/>
        <v>0</v>
      </c>
      <c r="AG27" s="201">
        <f t="shared" si="2"/>
        <v>0</v>
      </c>
      <c r="AH27" s="201">
        <f t="shared" si="2"/>
        <v>0</v>
      </c>
      <c r="AI27" s="201">
        <f t="shared" si="2"/>
        <v>0</v>
      </c>
      <c r="AJ27" s="201">
        <f t="shared" si="2"/>
        <v>0</v>
      </c>
      <c r="AK27" s="201">
        <f t="shared" si="2"/>
        <v>0</v>
      </c>
      <c r="AL27" s="201">
        <f t="shared" si="2"/>
        <v>0</v>
      </c>
      <c r="AM27" s="201">
        <f t="shared" si="2"/>
        <v>0</v>
      </c>
      <c r="AN27" s="201">
        <f t="shared" si="2"/>
        <v>0</v>
      </c>
      <c r="AO27" s="201">
        <f t="shared" si="2"/>
        <v>0</v>
      </c>
      <c r="AP27" s="201">
        <f t="shared" si="2"/>
        <v>0</v>
      </c>
      <c r="AQ27" s="201">
        <f t="shared" si="2"/>
        <v>0</v>
      </c>
      <c r="AR27" s="201">
        <f t="shared" si="2"/>
        <v>0</v>
      </c>
      <c r="AS27" s="201">
        <f t="shared" si="2"/>
        <v>0</v>
      </c>
      <c r="AT27" s="201">
        <f t="shared" si="2"/>
        <v>0</v>
      </c>
      <c r="AX27" s="201">
        <f>R27*$F27</f>
        <v>0</v>
      </c>
      <c r="AY27" s="201">
        <f t="shared" ref="AY27:BN29" si="28">S27*$F27</f>
        <v>0</v>
      </c>
      <c r="AZ27" s="201">
        <f t="shared" si="28"/>
        <v>0</v>
      </c>
      <c r="BA27" s="201">
        <f t="shared" si="28"/>
        <v>0</v>
      </c>
      <c r="BB27" s="201">
        <f t="shared" si="28"/>
        <v>0</v>
      </c>
      <c r="BC27" s="201">
        <f t="shared" si="28"/>
        <v>0</v>
      </c>
      <c r="BD27" s="201">
        <f t="shared" si="28"/>
        <v>0</v>
      </c>
      <c r="BE27" s="201">
        <f t="shared" si="28"/>
        <v>0</v>
      </c>
      <c r="BF27" s="201">
        <f t="shared" si="28"/>
        <v>0</v>
      </c>
      <c r="BG27" s="201">
        <f t="shared" si="28"/>
        <v>0</v>
      </c>
      <c r="BH27" s="201">
        <f t="shared" si="28"/>
        <v>0</v>
      </c>
      <c r="BI27" s="201">
        <f t="shared" si="28"/>
        <v>0</v>
      </c>
      <c r="BJ27" s="201">
        <f t="shared" si="28"/>
        <v>0</v>
      </c>
      <c r="BK27" s="201">
        <f t="shared" si="28"/>
        <v>0</v>
      </c>
      <c r="BL27" s="201">
        <f t="shared" si="28"/>
        <v>0</v>
      </c>
      <c r="BM27" s="201">
        <f t="shared" si="28"/>
        <v>0</v>
      </c>
      <c r="BN27" s="201">
        <f t="shared" si="28"/>
        <v>0</v>
      </c>
      <c r="BO27" s="201">
        <f t="shared" ref="BO27:BZ29" si="29">AI27*$F27</f>
        <v>0</v>
      </c>
      <c r="BP27" s="201">
        <f t="shared" si="29"/>
        <v>0</v>
      </c>
      <c r="BQ27" s="201">
        <f t="shared" si="29"/>
        <v>0</v>
      </c>
      <c r="BR27" s="201">
        <f t="shared" si="29"/>
        <v>0</v>
      </c>
      <c r="BS27" s="201">
        <f t="shared" si="29"/>
        <v>0</v>
      </c>
      <c r="BT27" s="201">
        <f t="shared" si="29"/>
        <v>0</v>
      </c>
      <c r="BU27" s="201">
        <f t="shared" si="29"/>
        <v>0</v>
      </c>
      <c r="BV27" s="201">
        <f t="shared" si="29"/>
        <v>0</v>
      </c>
      <c r="BW27" s="201">
        <f t="shared" si="29"/>
        <v>0</v>
      </c>
      <c r="BX27" s="201">
        <f t="shared" si="29"/>
        <v>0</v>
      </c>
      <c r="BY27" s="201">
        <f t="shared" si="29"/>
        <v>0</v>
      </c>
      <c r="BZ27" s="201">
        <f t="shared" si="29"/>
        <v>0</v>
      </c>
      <c r="CD27" s="201">
        <f>R27*$H27</f>
        <v>0</v>
      </c>
      <c r="CE27" s="201">
        <f t="shared" ref="CE27:CT29" si="30">S27*$H27</f>
        <v>0</v>
      </c>
      <c r="CF27" s="201">
        <f t="shared" si="30"/>
        <v>0</v>
      </c>
      <c r="CG27" s="201">
        <f t="shared" si="30"/>
        <v>0</v>
      </c>
      <c r="CH27" s="201">
        <f t="shared" si="30"/>
        <v>0</v>
      </c>
      <c r="CI27" s="201">
        <f t="shared" si="30"/>
        <v>0</v>
      </c>
      <c r="CJ27" s="201">
        <f t="shared" si="30"/>
        <v>0</v>
      </c>
      <c r="CK27" s="201">
        <f t="shared" si="30"/>
        <v>0</v>
      </c>
      <c r="CL27" s="201">
        <f t="shared" si="30"/>
        <v>0</v>
      </c>
      <c r="CM27" s="201">
        <f t="shared" si="30"/>
        <v>0</v>
      </c>
      <c r="CN27" s="201">
        <f t="shared" si="30"/>
        <v>0</v>
      </c>
      <c r="CO27" s="201">
        <f t="shared" si="30"/>
        <v>0</v>
      </c>
      <c r="CP27" s="201">
        <f t="shared" si="30"/>
        <v>0</v>
      </c>
      <c r="CQ27" s="201">
        <f t="shared" si="30"/>
        <v>0</v>
      </c>
      <c r="CR27" s="201">
        <f t="shared" si="30"/>
        <v>0</v>
      </c>
      <c r="CS27" s="201">
        <f t="shared" si="30"/>
        <v>0</v>
      </c>
      <c r="CT27" s="201">
        <f t="shared" si="30"/>
        <v>0</v>
      </c>
      <c r="CU27" s="201">
        <f t="shared" ref="CU27:DF29" si="31">AI27*$H27</f>
        <v>0</v>
      </c>
      <c r="CV27" s="201">
        <f t="shared" si="31"/>
        <v>0</v>
      </c>
      <c r="CW27" s="201">
        <f t="shared" si="31"/>
        <v>0</v>
      </c>
      <c r="CX27" s="201">
        <f t="shared" si="31"/>
        <v>0</v>
      </c>
      <c r="CY27" s="201">
        <f t="shared" si="31"/>
        <v>0</v>
      </c>
      <c r="CZ27" s="201">
        <f t="shared" si="31"/>
        <v>0</v>
      </c>
      <c r="DA27" s="201">
        <f t="shared" si="31"/>
        <v>0</v>
      </c>
      <c r="DB27" s="201">
        <f t="shared" si="31"/>
        <v>0</v>
      </c>
      <c r="DC27" s="201">
        <f t="shared" si="31"/>
        <v>0</v>
      </c>
      <c r="DD27" s="201">
        <f t="shared" si="31"/>
        <v>0</v>
      </c>
      <c r="DE27" s="201">
        <f t="shared" si="31"/>
        <v>0</v>
      </c>
      <c r="DF27" s="201">
        <f t="shared" si="31"/>
        <v>0</v>
      </c>
      <c r="DK27" s="201">
        <f>$C27*$J27*DK$3</f>
        <v>0</v>
      </c>
      <c r="DL27" s="201">
        <f t="shared" ref="DL27:EM29" si="32">$C27*$J27*DL$3</f>
        <v>0</v>
      </c>
      <c r="DM27" s="201">
        <f t="shared" si="32"/>
        <v>0</v>
      </c>
      <c r="DN27" s="201">
        <f t="shared" si="32"/>
        <v>0</v>
      </c>
      <c r="DO27" s="201">
        <f t="shared" si="32"/>
        <v>0</v>
      </c>
      <c r="DP27" s="201">
        <f t="shared" si="32"/>
        <v>0</v>
      </c>
      <c r="DQ27" s="201">
        <f t="shared" si="32"/>
        <v>0</v>
      </c>
      <c r="DR27" s="201">
        <f t="shared" si="32"/>
        <v>0</v>
      </c>
      <c r="DS27" s="201">
        <f t="shared" si="32"/>
        <v>0</v>
      </c>
      <c r="DT27" s="201">
        <f t="shared" si="32"/>
        <v>0</v>
      </c>
      <c r="DU27" s="201">
        <f t="shared" si="32"/>
        <v>0</v>
      </c>
      <c r="DV27" s="201">
        <f t="shared" si="32"/>
        <v>0</v>
      </c>
      <c r="DW27" s="201">
        <f t="shared" si="32"/>
        <v>0</v>
      </c>
      <c r="DX27" s="201">
        <f t="shared" si="32"/>
        <v>0</v>
      </c>
      <c r="DY27" s="201">
        <f t="shared" si="32"/>
        <v>0</v>
      </c>
      <c r="DZ27" s="201">
        <f t="shared" si="32"/>
        <v>0</v>
      </c>
      <c r="EA27" s="201">
        <f t="shared" si="32"/>
        <v>0</v>
      </c>
      <c r="EB27" s="201">
        <f t="shared" si="32"/>
        <v>0</v>
      </c>
      <c r="EC27" s="201">
        <f t="shared" si="32"/>
        <v>0</v>
      </c>
      <c r="ED27" s="201">
        <f t="shared" si="32"/>
        <v>0</v>
      </c>
      <c r="EE27" s="201">
        <f t="shared" si="32"/>
        <v>0</v>
      </c>
      <c r="EF27" s="201">
        <f t="shared" si="32"/>
        <v>0</v>
      </c>
      <c r="EG27" s="201">
        <f t="shared" si="32"/>
        <v>0</v>
      </c>
      <c r="EH27" s="201">
        <f t="shared" si="32"/>
        <v>0</v>
      </c>
      <c r="EI27" s="201">
        <f t="shared" si="32"/>
        <v>0</v>
      </c>
      <c r="EJ27" s="201">
        <f t="shared" si="32"/>
        <v>0</v>
      </c>
      <c r="EK27" s="201">
        <f t="shared" si="32"/>
        <v>0</v>
      </c>
      <c r="EL27" s="201">
        <f t="shared" si="32"/>
        <v>0</v>
      </c>
      <c r="EM27" s="201">
        <f t="shared" si="32"/>
        <v>0</v>
      </c>
    </row>
    <row r="28" spans="1:143">
      <c r="A28" s="294" t="s">
        <v>803</v>
      </c>
      <c r="C28" s="201">
        <f>C26*D28</f>
        <v>0</v>
      </c>
      <c r="D28" s="253">
        <v>0.4</v>
      </c>
      <c r="E28" s="237"/>
      <c r="F28" s="201">
        <f>'unit costs - int serv 2'!Z48</f>
        <v>119.59524485710917</v>
      </c>
      <c r="G28" s="237" t="s">
        <v>295</v>
      </c>
      <c r="H28" s="201">
        <f>'unit costs - int serv 2'!AC48</f>
        <v>12000</v>
      </c>
      <c r="I28" s="237" t="s">
        <v>295</v>
      </c>
      <c r="J28" s="201">
        <f>'unit costs - int serv 2'!AF48</f>
        <v>1488</v>
      </c>
      <c r="K28" s="237" t="s">
        <v>295</v>
      </c>
      <c r="L28" s="237"/>
      <c r="M28" s="214">
        <f>NPV(DISCOUNT,AX28:BZ28)</f>
        <v>0</v>
      </c>
      <c r="N28" s="237"/>
      <c r="O28" s="214">
        <f>NPV(DISCOUNT,CD28:DF28)</f>
        <v>0</v>
      </c>
      <c r="P28" s="214">
        <f>NPV(DISCOUNT,DK28:EM28)</f>
        <v>0</v>
      </c>
      <c r="Q28" s="237"/>
      <c r="U28" s="237"/>
      <c r="V28" s="201">
        <f t="shared" si="6"/>
        <v>0</v>
      </c>
      <c r="W28" s="201">
        <f t="shared" si="6"/>
        <v>0</v>
      </c>
      <c r="X28" s="201">
        <f t="shared" si="6"/>
        <v>0</v>
      </c>
      <c r="Y28" s="201">
        <f t="shared" si="6"/>
        <v>0</v>
      </c>
      <c r="Z28" s="201">
        <f t="shared" si="6"/>
        <v>0</v>
      </c>
      <c r="AA28" s="201">
        <f t="shared" si="6"/>
        <v>0</v>
      </c>
      <c r="AB28" s="201">
        <f t="shared" si="6"/>
        <v>0</v>
      </c>
      <c r="AC28" s="201">
        <f t="shared" si="6"/>
        <v>0</v>
      </c>
      <c r="AD28" s="201">
        <f t="shared" si="6"/>
        <v>0</v>
      </c>
      <c r="AE28" s="201">
        <f t="shared" si="6"/>
        <v>0</v>
      </c>
      <c r="AF28" s="201">
        <f t="shared" si="6"/>
        <v>0</v>
      </c>
      <c r="AG28" s="201">
        <f t="shared" si="6"/>
        <v>0</v>
      </c>
      <c r="AH28" s="201">
        <f t="shared" si="6"/>
        <v>0</v>
      </c>
      <c r="AI28" s="201">
        <f t="shared" si="6"/>
        <v>0</v>
      </c>
      <c r="AJ28" s="201">
        <f t="shared" si="6"/>
        <v>0</v>
      </c>
      <c r="AK28" s="201">
        <f t="shared" si="6"/>
        <v>0</v>
      </c>
      <c r="AL28" s="201">
        <f t="shared" ref="AL28:AT29" si="33">$C28*AL$3</f>
        <v>0</v>
      </c>
      <c r="AM28" s="201">
        <f t="shared" si="33"/>
        <v>0</v>
      </c>
      <c r="AN28" s="201">
        <f t="shared" si="33"/>
        <v>0</v>
      </c>
      <c r="AO28" s="201">
        <f t="shared" si="33"/>
        <v>0</v>
      </c>
      <c r="AP28" s="201">
        <f t="shared" si="33"/>
        <v>0</v>
      </c>
      <c r="AQ28" s="201">
        <f t="shared" si="33"/>
        <v>0</v>
      </c>
      <c r="AR28" s="201">
        <f t="shared" si="33"/>
        <v>0</v>
      </c>
      <c r="AS28" s="201">
        <f t="shared" si="33"/>
        <v>0</v>
      </c>
      <c r="AT28" s="201">
        <f t="shared" si="33"/>
        <v>0</v>
      </c>
      <c r="AX28" s="201">
        <f t="shared" ref="AX28:AX29" si="34">R28*$F28</f>
        <v>0</v>
      </c>
      <c r="AY28" s="201">
        <f t="shared" si="28"/>
        <v>0</v>
      </c>
      <c r="AZ28" s="201">
        <f t="shared" si="28"/>
        <v>0</v>
      </c>
      <c r="BA28" s="201">
        <f t="shared" si="28"/>
        <v>0</v>
      </c>
      <c r="BB28" s="201">
        <f t="shared" si="28"/>
        <v>0</v>
      </c>
      <c r="BC28" s="201">
        <f t="shared" si="28"/>
        <v>0</v>
      </c>
      <c r="BD28" s="201">
        <f t="shared" si="28"/>
        <v>0</v>
      </c>
      <c r="BE28" s="201">
        <f t="shared" si="28"/>
        <v>0</v>
      </c>
      <c r="BF28" s="201">
        <f t="shared" si="28"/>
        <v>0</v>
      </c>
      <c r="BG28" s="201">
        <f t="shared" si="28"/>
        <v>0</v>
      </c>
      <c r="BH28" s="201">
        <f t="shared" si="28"/>
        <v>0</v>
      </c>
      <c r="BI28" s="201">
        <f t="shared" si="28"/>
        <v>0</v>
      </c>
      <c r="BJ28" s="201">
        <f t="shared" si="28"/>
        <v>0</v>
      </c>
      <c r="BK28" s="201">
        <f t="shared" si="28"/>
        <v>0</v>
      </c>
      <c r="BL28" s="201">
        <f t="shared" si="28"/>
        <v>0</v>
      </c>
      <c r="BM28" s="201">
        <f t="shared" si="28"/>
        <v>0</v>
      </c>
      <c r="BN28" s="201">
        <f t="shared" si="28"/>
        <v>0</v>
      </c>
      <c r="BO28" s="201">
        <f t="shared" si="29"/>
        <v>0</v>
      </c>
      <c r="BP28" s="201">
        <f t="shared" si="29"/>
        <v>0</v>
      </c>
      <c r="BQ28" s="201">
        <f t="shared" si="29"/>
        <v>0</v>
      </c>
      <c r="BR28" s="201">
        <f t="shared" si="29"/>
        <v>0</v>
      </c>
      <c r="BS28" s="201">
        <f t="shared" si="29"/>
        <v>0</v>
      </c>
      <c r="BT28" s="201">
        <f t="shared" si="29"/>
        <v>0</v>
      </c>
      <c r="BU28" s="201">
        <f t="shared" si="29"/>
        <v>0</v>
      </c>
      <c r="BV28" s="201">
        <f t="shared" si="29"/>
        <v>0</v>
      </c>
      <c r="BW28" s="201">
        <f t="shared" si="29"/>
        <v>0</v>
      </c>
      <c r="BX28" s="201">
        <f t="shared" si="29"/>
        <v>0</v>
      </c>
      <c r="BY28" s="201">
        <f t="shared" si="29"/>
        <v>0</v>
      </c>
      <c r="BZ28" s="201">
        <f t="shared" si="29"/>
        <v>0</v>
      </c>
      <c r="CD28" s="201">
        <f t="shared" ref="CD28:CD29" si="35">R28*$H28</f>
        <v>0</v>
      </c>
      <c r="CE28" s="201">
        <f t="shared" si="30"/>
        <v>0</v>
      </c>
      <c r="CF28" s="201">
        <f t="shared" si="30"/>
        <v>0</v>
      </c>
      <c r="CG28" s="201">
        <f t="shared" si="30"/>
        <v>0</v>
      </c>
      <c r="CH28" s="201">
        <f t="shared" si="30"/>
        <v>0</v>
      </c>
      <c r="CI28" s="201">
        <f t="shared" si="30"/>
        <v>0</v>
      </c>
      <c r="CJ28" s="201">
        <f t="shared" si="30"/>
        <v>0</v>
      </c>
      <c r="CK28" s="201">
        <f t="shared" si="30"/>
        <v>0</v>
      </c>
      <c r="CL28" s="201">
        <f t="shared" si="30"/>
        <v>0</v>
      </c>
      <c r="CM28" s="201">
        <f t="shared" si="30"/>
        <v>0</v>
      </c>
      <c r="CN28" s="201">
        <f t="shared" si="30"/>
        <v>0</v>
      </c>
      <c r="CO28" s="201">
        <f t="shared" si="30"/>
        <v>0</v>
      </c>
      <c r="CP28" s="201">
        <f t="shared" si="30"/>
        <v>0</v>
      </c>
      <c r="CQ28" s="201">
        <f t="shared" si="30"/>
        <v>0</v>
      </c>
      <c r="CR28" s="201">
        <f t="shared" si="30"/>
        <v>0</v>
      </c>
      <c r="CS28" s="201">
        <f t="shared" si="30"/>
        <v>0</v>
      </c>
      <c r="CT28" s="201">
        <f t="shared" si="30"/>
        <v>0</v>
      </c>
      <c r="CU28" s="201">
        <f t="shared" si="31"/>
        <v>0</v>
      </c>
      <c r="CV28" s="201">
        <f t="shared" si="31"/>
        <v>0</v>
      </c>
      <c r="CW28" s="201">
        <f t="shared" si="31"/>
        <v>0</v>
      </c>
      <c r="CX28" s="201">
        <f t="shared" si="31"/>
        <v>0</v>
      </c>
      <c r="CY28" s="201">
        <f t="shared" si="31"/>
        <v>0</v>
      </c>
      <c r="CZ28" s="201">
        <f t="shared" si="31"/>
        <v>0</v>
      </c>
      <c r="DA28" s="201">
        <f t="shared" si="31"/>
        <v>0</v>
      </c>
      <c r="DB28" s="201">
        <f t="shared" si="31"/>
        <v>0</v>
      </c>
      <c r="DC28" s="201">
        <f t="shared" si="31"/>
        <v>0</v>
      </c>
      <c r="DD28" s="201">
        <f t="shared" si="31"/>
        <v>0</v>
      </c>
      <c r="DE28" s="201">
        <f t="shared" si="31"/>
        <v>0</v>
      </c>
      <c r="DF28" s="201">
        <f t="shared" si="31"/>
        <v>0</v>
      </c>
      <c r="DK28" s="201">
        <f t="shared" ref="DK28:DK29" si="36">$C28*$J28*DK$3</f>
        <v>0</v>
      </c>
      <c r="DL28" s="201">
        <f t="shared" si="32"/>
        <v>0</v>
      </c>
      <c r="DM28" s="201">
        <f t="shared" si="32"/>
        <v>0</v>
      </c>
      <c r="DN28" s="201">
        <f t="shared" si="32"/>
        <v>0</v>
      </c>
      <c r="DO28" s="201">
        <f t="shared" si="32"/>
        <v>0</v>
      </c>
      <c r="DP28" s="201">
        <f t="shared" si="32"/>
        <v>0</v>
      </c>
      <c r="DQ28" s="201">
        <f t="shared" si="32"/>
        <v>0</v>
      </c>
      <c r="DR28" s="201">
        <f t="shared" si="32"/>
        <v>0</v>
      </c>
      <c r="DS28" s="201">
        <f t="shared" si="32"/>
        <v>0</v>
      </c>
      <c r="DT28" s="201">
        <f t="shared" si="32"/>
        <v>0</v>
      </c>
      <c r="DU28" s="201">
        <f t="shared" si="32"/>
        <v>0</v>
      </c>
      <c r="DV28" s="201">
        <f t="shared" si="32"/>
        <v>0</v>
      </c>
      <c r="DW28" s="201">
        <f t="shared" si="32"/>
        <v>0</v>
      </c>
      <c r="DX28" s="201">
        <f t="shared" si="32"/>
        <v>0</v>
      </c>
      <c r="DY28" s="201">
        <f t="shared" si="32"/>
        <v>0</v>
      </c>
      <c r="DZ28" s="201">
        <f t="shared" si="32"/>
        <v>0</v>
      </c>
      <c r="EA28" s="201">
        <f t="shared" si="32"/>
        <v>0</v>
      </c>
      <c r="EB28" s="201">
        <f t="shared" si="32"/>
        <v>0</v>
      </c>
      <c r="EC28" s="201">
        <f t="shared" si="32"/>
        <v>0</v>
      </c>
      <c r="ED28" s="201">
        <f t="shared" si="32"/>
        <v>0</v>
      </c>
      <c r="EE28" s="201">
        <f t="shared" si="32"/>
        <v>0</v>
      </c>
      <c r="EF28" s="201">
        <f t="shared" si="32"/>
        <v>0</v>
      </c>
      <c r="EG28" s="201">
        <f t="shared" si="32"/>
        <v>0</v>
      </c>
      <c r="EH28" s="201">
        <f t="shared" si="32"/>
        <v>0</v>
      </c>
      <c r="EI28" s="201">
        <f t="shared" si="32"/>
        <v>0</v>
      </c>
      <c r="EJ28" s="201">
        <f t="shared" si="32"/>
        <v>0</v>
      </c>
      <c r="EK28" s="201">
        <f t="shared" si="32"/>
        <v>0</v>
      </c>
      <c r="EL28" s="201">
        <f t="shared" si="32"/>
        <v>0</v>
      </c>
      <c r="EM28" s="201">
        <f t="shared" si="32"/>
        <v>0</v>
      </c>
    </row>
    <row r="29" spans="1:143">
      <c r="A29" s="294" t="s">
        <v>802</v>
      </c>
      <c r="C29" s="201">
        <f>C26*D29</f>
        <v>0</v>
      </c>
      <c r="D29" s="253">
        <v>0.4</v>
      </c>
      <c r="E29" s="237"/>
      <c r="F29" s="201">
        <f>'unit costs - int serv 2'!Z49</f>
        <v>64.33051447249585</v>
      </c>
      <c r="G29" s="237" t="s">
        <v>295</v>
      </c>
      <c r="H29" s="201">
        <f>'unit costs - int serv 2'!AC49</f>
        <v>12000</v>
      </c>
      <c r="I29" s="237" t="s">
        <v>295</v>
      </c>
      <c r="J29" s="201">
        <f>'unit costs - int serv 2'!AF49</f>
        <v>1380</v>
      </c>
      <c r="K29" s="237" t="s">
        <v>295</v>
      </c>
      <c r="L29" s="237"/>
      <c r="M29" s="214">
        <f>NPV(DISCOUNT,AX29:BZ29)</f>
        <v>0</v>
      </c>
      <c r="N29" s="237"/>
      <c r="O29" s="214">
        <f>NPV(DISCOUNT,CD29:DF29)</f>
        <v>0</v>
      </c>
      <c r="P29" s="214">
        <f>NPV(DISCOUNT,DK29:EM29)</f>
        <v>0</v>
      </c>
      <c r="Q29" s="237"/>
      <c r="U29" s="237"/>
      <c r="V29" s="201">
        <f t="shared" si="6"/>
        <v>0</v>
      </c>
      <c r="W29" s="201">
        <f t="shared" si="6"/>
        <v>0</v>
      </c>
      <c r="X29" s="201">
        <f t="shared" si="6"/>
        <v>0</v>
      </c>
      <c r="Y29" s="201">
        <f t="shared" si="6"/>
        <v>0</v>
      </c>
      <c r="Z29" s="201">
        <f t="shared" si="6"/>
        <v>0</v>
      </c>
      <c r="AA29" s="201">
        <f t="shared" si="6"/>
        <v>0</v>
      </c>
      <c r="AB29" s="201">
        <f t="shared" si="6"/>
        <v>0</v>
      </c>
      <c r="AC29" s="201">
        <f t="shared" si="6"/>
        <v>0</v>
      </c>
      <c r="AD29" s="201">
        <f t="shared" si="6"/>
        <v>0</v>
      </c>
      <c r="AE29" s="201">
        <f t="shared" si="6"/>
        <v>0</v>
      </c>
      <c r="AF29" s="201">
        <f t="shared" si="6"/>
        <v>0</v>
      </c>
      <c r="AG29" s="201">
        <f t="shared" si="6"/>
        <v>0</v>
      </c>
      <c r="AH29" s="201">
        <f t="shared" si="6"/>
        <v>0</v>
      </c>
      <c r="AI29" s="201">
        <f t="shared" si="6"/>
        <v>0</v>
      </c>
      <c r="AJ29" s="201">
        <f t="shared" si="6"/>
        <v>0</v>
      </c>
      <c r="AK29" s="201">
        <f t="shared" si="6"/>
        <v>0</v>
      </c>
      <c r="AL29" s="201">
        <f t="shared" si="33"/>
        <v>0</v>
      </c>
      <c r="AM29" s="201">
        <f t="shared" si="33"/>
        <v>0</v>
      </c>
      <c r="AN29" s="201">
        <f t="shared" si="33"/>
        <v>0</v>
      </c>
      <c r="AO29" s="201">
        <f t="shared" si="33"/>
        <v>0</v>
      </c>
      <c r="AP29" s="201">
        <f t="shared" si="33"/>
        <v>0</v>
      </c>
      <c r="AQ29" s="201">
        <f t="shared" si="33"/>
        <v>0</v>
      </c>
      <c r="AR29" s="201">
        <f t="shared" si="33"/>
        <v>0</v>
      </c>
      <c r="AS29" s="201">
        <f t="shared" si="33"/>
        <v>0</v>
      </c>
      <c r="AT29" s="201">
        <f t="shared" si="33"/>
        <v>0</v>
      </c>
      <c r="AX29" s="201">
        <f t="shared" si="34"/>
        <v>0</v>
      </c>
      <c r="AY29" s="201">
        <f t="shared" si="28"/>
        <v>0</v>
      </c>
      <c r="AZ29" s="201">
        <f t="shared" si="28"/>
        <v>0</v>
      </c>
      <c r="BA29" s="201">
        <f t="shared" si="28"/>
        <v>0</v>
      </c>
      <c r="BB29" s="201">
        <f t="shared" si="28"/>
        <v>0</v>
      </c>
      <c r="BC29" s="201">
        <f t="shared" si="28"/>
        <v>0</v>
      </c>
      <c r="BD29" s="201">
        <f t="shared" si="28"/>
        <v>0</v>
      </c>
      <c r="BE29" s="201">
        <f t="shared" si="28"/>
        <v>0</v>
      </c>
      <c r="BF29" s="201">
        <f t="shared" si="28"/>
        <v>0</v>
      </c>
      <c r="BG29" s="201">
        <f t="shared" si="28"/>
        <v>0</v>
      </c>
      <c r="BH29" s="201">
        <f t="shared" si="28"/>
        <v>0</v>
      </c>
      <c r="BI29" s="201">
        <f t="shared" si="28"/>
        <v>0</v>
      </c>
      <c r="BJ29" s="201">
        <f t="shared" si="28"/>
        <v>0</v>
      </c>
      <c r="BK29" s="201">
        <f t="shared" si="28"/>
        <v>0</v>
      </c>
      <c r="BL29" s="201">
        <f t="shared" si="28"/>
        <v>0</v>
      </c>
      <c r="BM29" s="201">
        <f t="shared" si="28"/>
        <v>0</v>
      </c>
      <c r="BN29" s="201">
        <f t="shared" si="28"/>
        <v>0</v>
      </c>
      <c r="BO29" s="201">
        <f t="shared" si="29"/>
        <v>0</v>
      </c>
      <c r="BP29" s="201">
        <f t="shared" si="29"/>
        <v>0</v>
      </c>
      <c r="BQ29" s="201">
        <f t="shared" si="29"/>
        <v>0</v>
      </c>
      <c r="BR29" s="201">
        <f t="shared" si="29"/>
        <v>0</v>
      </c>
      <c r="BS29" s="201">
        <f t="shared" si="29"/>
        <v>0</v>
      </c>
      <c r="BT29" s="201">
        <f t="shared" si="29"/>
        <v>0</v>
      </c>
      <c r="BU29" s="201">
        <f t="shared" si="29"/>
        <v>0</v>
      </c>
      <c r="BV29" s="201">
        <f t="shared" si="29"/>
        <v>0</v>
      </c>
      <c r="BW29" s="201">
        <f t="shared" si="29"/>
        <v>0</v>
      </c>
      <c r="BX29" s="201">
        <f t="shared" si="29"/>
        <v>0</v>
      </c>
      <c r="BY29" s="201">
        <f t="shared" si="29"/>
        <v>0</v>
      </c>
      <c r="BZ29" s="201">
        <f t="shared" si="29"/>
        <v>0</v>
      </c>
      <c r="CD29" s="201">
        <f t="shared" si="35"/>
        <v>0</v>
      </c>
      <c r="CE29" s="201">
        <f t="shared" si="30"/>
        <v>0</v>
      </c>
      <c r="CF29" s="201">
        <f t="shared" si="30"/>
        <v>0</v>
      </c>
      <c r="CG29" s="201">
        <f t="shared" si="30"/>
        <v>0</v>
      </c>
      <c r="CH29" s="201">
        <f t="shared" si="30"/>
        <v>0</v>
      </c>
      <c r="CI29" s="201">
        <f t="shared" si="30"/>
        <v>0</v>
      </c>
      <c r="CJ29" s="201">
        <f t="shared" si="30"/>
        <v>0</v>
      </c>
      <c r="CK29" s="201">
        <f t="shared" si="30"/>
        <v>0</v>
      </c>
      <c r="CL29" s="201">
        <f t="shared" si="30"/>
        <v>0</v>
      </c>
      <c r="CM29" s="201">
        <f t="shared" si="30"/>
        <v>0</v>
      </c>
      <c r="CN29" s="201">
        <f t="shared" si="30"/>
        <v>0</v>
      </c>
      <c r="CO29" s="201">
        <f t="shared" si="30"/>
        <v>0</v>
      </c>
      <c r="CP29" s="201">
        <f t="shared" si="30"/>
        <v>0</v>
      </c>
      <c r="CQ29" s="201">
        <f t="shared" si="30"/>
        <v>0</v>
      </c>
      <c r="CR29" s="201">
        <f t="shared" si="30"/>
        <v>0</v>
      </c>
      <c r="CS29" s="201">
        <f t="shared" si="30"/>
        <v>0</v>
      </c>
      <c r="CT29" s="201">
        <f t="shared" si="30"/>
        <v>0</v>
      </c>
      <c r="CU29" s="201">
        <f t="shared" si="31"/>
        <v>0</v>
      </c>
      <c r="CV29" s="201">
        <f t="shared" si="31"/>
        <v>0</v>
      </c>
      <c r="CW29" s="201">
        <f t="shared" si="31"/>
        <v>0</v>
      </c>
      <c r="CX29" s="201">
        <f t="shared" si="31"/>
        <v>0</v>
      </c>
      <c r="CY29" s="201">
        <f t="shared" si="31"/>
        <v>0</v>
      </c>
      <c r="CZ29" s="201">
        <f t="shared" si="31"/>
        <v>0</v>
      </c>
      <c r="DA29" s="201">
        <f t="shared" si="31"/>
        <v>0</v>
      </c>
      <c r="DB29" s="201">
        <f t="shared" si="31"/>
        <v>0</v>
      </c>
      <c r="DC29" s="201">
        <f t="shared" si="31"/>
        <v>0</v>
      </c>
      <c r="DD29" s="201">
        <f t="shared" si="31"/>
        <v>0</v>
      </c>
      <c r="DE29" s="201">
        <f t="shared" si="31"/>
        <v>0</v>
      </c>
      <c r="DF29" s="201">
        <f t="shared" si="31"/>
        <v>0</v>
      </c>
      <c r="DK29" s="201">
        <f t="shared" si="36"/>
        <v>0</v>
      </c>
      <c r="DL29" s="201">
        <f t="shared" si="32"/>
        <v>0</v>
      </c>
      <c r="DM29" s="201">
        <f t="shared" si="32"/>
        <v>0</v>
      </c>
      <c r="DN29" s="201">
        <f t="shared" si="32"/>
        <v>0</v>
      </c>
      <c r="DO29" s="201">
        <f t="shared" si="32"/>
        <v>0</v>
      </c>
      <c r="DP29" s="201">
        <f t="shared" si="32"/>
        <v>0</v>
      </c>
      <c r="DQ29" s="201">
        <f t="shared" si="32"/>
        <v>0</v>
      </c>
      <c r="DR29" s="201">
        <f t="shared" si="32"/>
        <v>0</v>
      </c>
      <c r="DS29" s="201">
        <f t="shared" si="32"/>
        <v>0</v>
      </c>
      <c r="DT29" s="201">
        <f t="shared" si="32"/>
        <v>0</v>
      </c>
      <c r="DU29" s="201">
        <f t="shared" si="32"/>
        <v>0</v>
      </c>
      <c r="DV29" s="201">
        <f t="shared" si="32"/>
        <v>0</v>
      </c>
      <c r="DW29" s="201">
        <f t="shared" si="32"/>
        <v>0</v>
      </c>
      <c r="DX29" s="201">
        <f t="shared" si="32"/>
        <v>0</v>
      </c>
      <c r="DY29" s="201">
        <f t="shared" si="32"/>
        <v>0</v>
      </c>
      <c r="DZ29" s="201">
        <f t="shared" si="32"/>
        <v>0</v>
      </c>
      <c r="EA29" s="201">
        <f t="shared" si="32"/>
        <v>0</v>
      </c>
      <c r="EB29" s="201">
        <f t="shared" si="32"/>
        <v>0</v>
      </c>
      <c r="EC29" s="201">
        <f t="shared" si="32"/>
        <v>0</v>
      </c>
      <c r="ED29" s="201">
        <f t="shared" si="32"/>
        <v>0</v>
      </c>
      <c r="EE29" s="201">
        <f t="shared" si="32"/>
        <v>0</v>
      </c>
      <c r="EF29" s="201">
        <f t="shared" si="32"/>
        <v>0</v>
      </c>
      <c r="EG29" s="201">
        <f t="shared" si="32"/>
        <v>0</v>
      </c>
      <c r="EH29" s="201">
        <f t="shared" si="32"/>
        <v>0</v>
      </c>
      <c r="EI29" s="201">
        <f t="shared" si="32"/>
        <v>0</v>
      </c>
      <c r="EJ29" s="201">
        <f t="shared" si="32"/>
        <v>0</v>
      </c>
      <c r="EK29" s="201">
        <f t="shared" si="32"/>
        <v>0</v>
      </c>
      <c r="EL29" s="201">
        <f t="shared" si="32"/>
        <v>0</v>
      </c>
      <c r="EM29" s="201">
        <f t="shared" si="32"/>
        <v>0</v>
      </c>
    </row>
    <row r="30" spans="1:143">
      <c r="F30" s="201"/>
      <c r="H30" s="201"/>
      <c r="V30" s="201"/>
      <c r="W30" s="201"/>
      <c r="X30" s="201"/>
      <c r="Y30" s="201"/>
      <c r="Z30" s="201"/>
      <c r="AA30" s="201"/>
      <c r="AB30" s="201"/>
      <c r="AC30" s="201"/>
      <c r="AD30" s="201"/>
      <c r="AE30" s="201"/>
      <c r="AF30" s="201"/>
      <c r="AG30" s="201"/>
      <c r="AH30" s="201"/>
      <c r="AI30" s="201"/>
      <c r="AJ30" s="201"/>
      <c r="AK30" s="201"/>
      <c r="AL30" s="201"/>
      <c r="AM30" s="201"/>
      <c r="AN30" s="201"/>
      <c r="AO30" s="201"/>
      <c r="AP30" s="201"/>
      <c r="AQ30" s="201"/>
      <c r="AR30" s="201"/>
      <c r="AS30" s="201"/>
      <c r="AT30" s="201"/>
      <c r="AY30" s="201"/>
      <c r="AZ30" s="201"/>
      <c r="BA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BW30" s="201"/>
      <c r="BX30" s="201"/>
      <c r="BY30" s="201"/>
      <c r="BZ30" s="201"/>
      <c r="CE30" s="201"/>
      <c r="CF30" s="201"/>
      <c r="CG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c r="DC30" s="201"/>
      <c r="DD30" s="201"/>
      <c r="DE30" s="201"/>
      <c r="DF30" s="201"/>
      <c r="DL30" s="201"/>
      <c r="DM30" s="201"/>
      <c r="DN30" s="201"/>
      <c r="DO30" s="201"/>
      <c r="DP30" s="201"/>
      <c r="DQ30" s="201"/>
      <c r="DR30" s="201"/>
      <c r="DS30" s="201"/>
      <c r="DT30" s="201"/>
      <c r="DU30" s="201"/>
      <c r="DV30" s="201"/>
      <c r="DW30" s="201"/>
      <c r="DX30" s="201"/>
      <c r="DY30" s="201"/>
      <c r="DZ30" s="201"/>
      <c r="EA30" s="201"/>
      <c r="EB30" s="201"/>
      <c r="EC30" s="201"/>
      <c r="ED30" s="201"/>
      <c r="EE30" s="201"/>
      <c r="EF30" s="201"/>
      <c r="EG30" s="201"/>
      <c r="EH30" s="201"/>
      <c r="EI30" s="201"/>
      <c r="EJ30" s="201"/>
      <c r="EK30" s="201"/>
      <c r="EL30" s="201"/>
      <c r="EM30" s="201"/>
    </row>
    <row r="31" spans="1:143" s="71" customFormat="1">
      <c r="A31" s="71" t="s">
        <v>801</v>
      </c>
      <c r="C31" s="516"/>
      <c r="D31" s="71" t="s">
        <v>298</v>
      </c>
      <c r="F31" s="202"/>
      <c r="H31" s="202"/>
      <c r="M31" s="517">
        <f>SUM(M32:M34)</f>
        <v>0</v>
      </c>
      <c r="O31" s="517">
        <f>SUM(O32:O34)</f>
        <v>0</v>
      </c>
      <c r="P31" s="517">
        <f>SUM(P32:P34)</f>
        <v>0</v>
      </c>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Y31" s="202"/>
      <c r="AZ31" s="202"/>
      <c r="BA31" s="202"/>
      <c r="BB31" s="202"/>
      <c r="BC31" s="202"/>
      <c r="BD31" s="202"/>
      <c r="BE31" s="202"/>
      <c r="BF31" s="202"/>
      <c r="BG31" s="202"/>
      <c r="BH31" s="202"/>
      <c r="BI31" s="202"/>
      <c r="BJ31" s="202"/>
      <c r="BK31" s="202"/>
      <c r="BL31" s="202"/>
      <c r="BM31" s="202"/>
      <c r="BN31" s="202"/>
      <c r="BO31" s="202"/>
      <c r="BP31" s="202"/>
      <c r="BQ31" s="202"/>
      <c r="BR31" s="202"/>
      <c r="BS31" s="202"/>
      <c r="BT31" s="202"/>
      <c r="BU31" s="202"/>
      <c r="BV31" s="202"/>
      <c r="BW31" s="202"/>
      <c r="BX31" s="202"/>
      <c r="BY31" s="202"/>
      <c r="BZ31" s="202"/>
      <c r="CE31" s="202"/>
      <c r="CF31" s="202"/>
      <c r="CG31" s="202"/>
      <c r="CH31" s="202"/>
      <c r="CI31" s="202"/>
      <c r="CJ31" s="202"/>
      <c r="CK31" s="202"/>
      <c r="CL31" s="202"/>
      <c r="CM31" s="202"/>
      <c r="CN31" s="202"/>
      <c r="CO31" s="202"/>
      <c r="CP31" s="202"/>
      <c r="CQ31" s="202"/>
      <c r="CR31" s="202"/>
      <c r="CS31" s="202"/>
      <c r="CT31" s="202"/>
      <c r="CU31" s="202"/>
      <c r="CV31" s="202"/>
      <c r="CW31" s="202"/>
      <c r="CX31" s="202"/>
      <c r="CY31" s="202"/>
      <c r="CZ31" s="202"/>
      <c r="DA31" s="202"/>
      <c r="DB31" s="202"/>
      <c r="DC31" s="202"/>
      <c r="DD31" s="202"/>
      <c r="DE31" s="202"/>
      <c r="DF31" s="202"/>
      <c r="DL31" s="202"/>
      <c r="DM31" s="202"/>
      <c r="DN31" s="202"/>
      <c r="DO31" s="202"/>
      <c r="DP31" s="202"/>
      <c r="DQ31" s="202"/>
      <c r="DR31" s="202"/>
      <c r="DS31" s="202"/>
      <c r="DT31" s="202"/>
      <c r="DU31" s="202"/>
      <c r="DV31" s="202"/>
      <c r="DW31" s="202"/>
      <c r="DX31" s="202"/>
      <c r="DY31" s="202"/>
      <c r="DZ31" s="202"/>
      <c r="EA31" s="202"/>
      <c r="EB31" s="202"/>
      <c r="EC31" s="202"/>
      <c r="ED31" s="202"/>
      <c r="EE31" s="202"/>
      <c r="EF31" s="202"/>
      <c r="EG31" s="202"/>
      <c r="EH31" s="202"/>
      <c r="EI31" s="202"/>
      <c r="EJ31" s="202"/>
      <c r="EK31" s="202"/>
      <c r="EL31" s="202"/>
      <c r="EM31" s="202"/>
    </row>
    <row r="32" spans="1:143">
      <c r="A32" s="294" t="s">
        <v>800</v>
      </c>
      <c r="C32" s="201">
        <f>C31*D32</f>
        <v>0</v>
      </c>
      <c r="D32" s="514">
        <v>0.4</v>
      </c>
      <c r="E32" s="237"/>
      <c r="F32" s="201">
        <f>'unit costs - int serv 2'!Z52</f>
        <v>82.648876569960791</v>
      </c>
      <c r="G32" s="237" t="s">
        <v>295</v>
      </c>
      <c r="H32" s="201">
        <f>'unit costs - int serv 2'!AC52</f>
        <v>7500</v>
      </c>
      <c r="I32" s="237" t="s">
        <v>295</v>
      </c>
      <c r="J32" s="201">
        <f>'unit costs - int serv 2'!AF52</f>
        <v>0</v>
      </c>
      <c r="K32" s="237" t="s">
        <v>295</v>
      </c>
      <c r="L32" s="237"/>
      <c r="M32" s="214">
        <f>NPV(DISCOUNT,AX32:BZ32)</f>
        <v>0</v>
      </c>
      <c r="N32" s="237"/>
      <c r="O32" s="214">
        <f>NPV(DISCOUNT,CD32:DF32)</f>
        <v>0</v>
      </c>
      <c r="P32" s="214">
        <f>NPV(DISCOUNT,DK32:EM32)</f>
        <v>0</v>
      </c>
      <c r="Q32" s="237"/>
      <c r="U32" s="237"/>
      <c r="V32" s="201">
        <f t="shared" si="6"/>
        <v>0</v>
      </c>
      <c r="W32" s="201">
        <f t="shared" si="6"/>
        <v>0</v>
      </c>
      <c r="X32" s="201">
        <f t="shared" si="6"/>
        <v>0</v>
      </c>
      <c r="Y32" s="201">
        <f t="shared" si="6"/>
        <v>0</v>
      </c>
      <c r="Z32" s="201">
        <f t="shared" si="6"/>
        <v>0</v>
      </c>
      <c r="AA32" s="201">
        <f t="shared" si="6"/>
        <v>0</v>
      </c>
      <c r="AB32" s="201">
        <f t="shared" si="6"/>
        <v>0</v>
      </c>
      <c r="AC32" s="201">
        <f t="shared" si="6"/>
        <v>0</v>
      </c>
      <c r="AD32" s="201">
        <f t="shared" si="6"/>
        <v>0</v>
      </c>
      <c r="AE32" s="201">
        <f t="shared" si="6"/>
        <v>0</v>
      </c>
      <c r="AF32" s="201">
        <f t="shared" si="6"/>
        <v>0</v>
      </c>
      <c r="AG32" s="201">
        <f t="shared" si="6"/>
        <v>0</v>
      </c>
      <c r="AH32" s="201">
        <f t="shared" si="6"/>
        <v>0</v>
      </c>
      <c r="AI32" s="201">
        <f t="shared" si="6"/>
        <v>0</v>
      </c>
      <c r="AJ32" s="201">
        <f t="shared" si="6"/>
        <v>0</v>
      </c>
      <c r="AK32" s="201">
        <f t="shared" si="6"/>
        <v>0</v>
      </c>
      <c r="AL32" s="201">
        <f t="shared" ref="AL32:AT34" si="37">$C32*AL$3</f>
        <v>0</v>
      </c>
      <c r="AM32" s="201">
        <f t="shared" si="37"/>
        <v>0</v>
      </c>
      <c r="AN32" s="201">
        <f t="shared" si="37"/>
        <v>0</v>
      </c>
      <c r="AO32" s="201">
        <f t="shared" si="37"/>
        <v>0</v>
      </c>
      <c r="AP32" s="201">
        <f t="shared" si="37"/>
        <v>0</v>
      </c>
      <c r="AQ32" s="201">
        <f t="shared" si="37"/>
        <v>0</v>
      </c>
      <c r="AR32" s="201">
        <f t="shared" si="37"/>
        <v>0</v>
      </c>
      <c r="AS32" s="201">
        <f t="shared" si="37"/>
        <v>0</v>
      </c>
      <c r="AT32" s="201">
        <f t="shared" si="37"/>
        <v>0</v>
      </c>
      <c r="AX32" s="201">
        <f>R32*$F32</f>
        <v>0</v>
      </c>
      <c r="AY32" s="201">
        <f t="shared" ref="AY32:BN34" si="38">S32*$F32</f>
        <v>0</v>
      </c>
      <c r="AZ32" s="201">
        <f t="shared" si="38"/>
        <v>0</v>
      </c>
      <c r="BA32" s="201">
        <f t="shared" si="38"/>
        <v>0</v>
      </c>
      <c r="BB32" s="201">
        <f t="shared" si="38"/>
        <v>0</v>
      </c>
      <c r="BC32" s="201">
        <f t="shared" si="38"/>
        <v>0</v>
      </c>
      <c r="BD32" s="201">
        <f t="shared" si="38"/>
        <v>0</v>
      </c>
      <c r="BE32" s="201">
        <f t="shared" si="38"/>
        <v>0</v>
      </c>
      <c r="BF32" s="201">
        <f t="shared" si="38"/>
        <v>0</v>
      </c>
      <c r="BG32" s="201">
        <f t="shared" si="38"/>
        <v>0</v>
      </c>
      <c r="BH32" s="201">
        <f t="shared" si="38"/>
        <v>0</v>
      </c>
      <c r="BI32" s="201">
        <f t="shared" si="38"/>
        <v>0</v>
      </c>
      <c r="BJ32" s="201">
        <f t="shared" si="38"/>
        <v>0</v>
      </c>
      <c r="BK32" s="201">
        <f t="shared" si="38"/>
        <v>0</v>
      </c>
      <c r="BL32" s="201">
        <f t="shared" si="38"/>
        <v>0</v>
      </c>
      <c r="BM32" s="201">
        <f t="shared" si="38"/>
        <v>0</v>
      </c>
      <c r="BN32" s="201">
        <f t="shared" si="38"/>
        <v>0</v>
      </c>
      <c r="BO32" s="201">
        <f t="shared" ref="BO32:BZ34" si="39">AI32*$F32</f>
        <v>0</v>
      </c>
      <c r="BP32" s="201">
        <f t="shared" si="39"/>
        <v>0</v>
      </c>
      <c r="BQ32" s="201">
        <f t="shared" si="39"/>
        <v>0</v>
      </c>
      <c r="BR32" s="201">
        <f t="shared" si="39"/>
        <v>0</v>
      </c>
      <c r="BS32" s="201">
        <f t="shared" si="39"/>
        <v>0</v>
      </c>
      <c r="BT32" s="201">
        <f t="shared" si="39"/>
        <v>0</v>
      </c>
      <c r="BU32" s="201">
        <f t="shared" si="39"/>
        <v>0</v>
      </c>
      <c r="BV32" s="201">
        <f t="shared" si="39"/>
        <v>0</v>
      </c>
      <c r="BW32" s="201">
        <f t="shared" si="39"/>
        <v>0</v>
      </c>
      <c r="BX32" s="201">
        <f t="shared" si="39"/>
        <v>0</v>
      </c>
      <c r="BY32" s="201">
        <f t="shared" si="39"/>
        <v>0</v>
      </c>
      <c r="BZ32" s="201">
        <f t="shared" si="39"/>
        <v>0</v>
      </c>
      <c r="CD32" s="201">
        <f>R32*$H32</f>
        <v>0</v>
      </c>
      <c r="CE32" s="201">
        <f t="shared" ref="CE32:CT34" si="40">S32*$H32</f>
        <v>0</v>
      </c>
      <c r="CF32" s="201">
        <f t="shared" si="40"/>
        <v>0</v>
      </c>
      <c r="CG32" s="201">
        <f t="shared" si="40"/>
        <v>0</v>
      </c>
      <c r="CH32" s="201">
        <f t="shared" si="40"/>
        <v>0</v>
      </c>
      <c r="CI32" s="201">
        <f t="shared" si="40"/>
        <v>0</v>
      </c>
      <c r="CJ32" s="201">
        <f t="shared" si="40"/>
        <v>0</v>
      </c>
      <c r="CK32" s="201">
        <f t="shared" si="40"/>
        <v>0</v>
      </c>
      <c r="CL32" s="201">
        <f t="shared" si="40"/>
        <v>0</v>
      </c>
      <c r="CM32" s="201">
        <f t="shared" si="40"/>
        <v>0</v>
      </c>
      <c r="CN32" s="201">
        <f t="shared" si="40"/>
        <v>0</v>
      </c>
      <c r="CO32" s="201">
        <f t="shared" si="40"/>
        <v>0</v>
      </c>
      <c r="CP32" s="201">
        <f t="shared" si="40"/>
        <v>0</v>
      </c>
      <c r="CQ32" s="201">
        <f t="shared" si="40"/>
        <v>0</v>
      </c>
      <c r="CR32" s="201">
        <f t="shared" si="40"/>
        <v>0</v>
      </c>
      <c r="CS32" s="201">
        <f t="shared" si="40"/>
        <v>0</v>
      </c>
      <c r="CT32" s="201">
        <f t="shared" si="40"/>
        <v>0</v>
      </c>
      <c r="CU32" s="201">
        <f t="shared" ref="CU32:DF34" si="41">AI32*$H32</f>
        <v>0</v>
      </c>
      <c r="CV32" s="201">
        <f t="shared" si="41"/>
        <v>0</v>
      </c>
      <c r="CW32" s="201">
        <f t="shared" si="41"/>
        <v>0</v>
      </c>
      <c r="CX32" s="201">
        <f t="shared" si="41"/>
        <v>0</v>
      </c>
      <c r="CY32" s="201">
        <f t="shared" si="41"/>
        <v>0</v>
      </c>
      <c r="CZ32" s="201">
        <f t="shared" si="41"/>
        <v>0</v>
      </c>
      <c r="DA32" s="201">
        <f t="shared" si="41"/>
        <v>0</v>
      </c>
      <c r="DB32" s="201">
        <f t="shared" si="41"/>
        <v>0</v>
      </c>
      <c r="DC32" s="201">
        <f t="shared" si="41"/>
        <v>0</v>
      </c>
      <c r="DD32" s="201">
        <f t="shared" si="41"/>
        <v>0</v>
      </c>
      <c r="DE32" s="201">
        <f t="shared" si="41"/>
        <v>0</v>
      </c>
      <c r="DF32" s="201">
        <f t="shared" si="41"/>
        <v>0</v>
      </c>
      <c r="DK32" s="201">
        <f>$C32*$J32*DK$3</f>
        <v>0</v>
      </c>
      <c r="DL32" s="201">
        <f t="shared" ref="DL32:EM34" si="42">$C32*$J32*DL$3</f>
        <v>0</v>
      </c>
      <c r="DM32" s="201">
        <f t="shared" si="42"/>
        <v>0</v>
      </c>
      <c r="DN32" s="201">
        <f t="shared" si="42"/>
        <v>0</v>
      </c>
      <c r="DO32" s="201">
        <f t="shared" si="42"/>
        <v>0</v>
      </c>
      <c r="DP32" s="201">
        <f t="shared" si="42"/>
        <v>0</v>
      </c>
      <c r="DQ32" s="201">
        <f t="shared" si="42"/>
        <v>0</v>
      </c>
      <c r="DR32" s="201">
        <f t="shared" si="42"/>
        <v>0</v>
      </c>
      <c r="DS32" s="201">
        <f t="shared" si="42"/>
        <v>0</v>
      </c>
      <c r="DT32" s="201">
        <f t="shared" si="42"/>
        <v>0</v>
      </c>
      <c r="DU32" s="201">
        <f t="shared" si="42"/>
        <v>0</v>
      </c>
      <c r="DV32" s="201">
        <f t="shared" si="42"/>
        <v>0</v>
      </c>
      <c r="DW32" s="201">
        <f t="shared" si="42"/>
        <v>0</v>
      </c>
      <c r="DX32" s="201">
        <f t="shared" si="42"/>
        <v>0</v>
      </c>
      <c r="DY32" s="201">
        <f t="shared" si="42"/>
        <v>0</v>
      </c>
      <c r="DZ32" s="201">
        <f t="shared" si="42"/>
        <v>0</v>
      </c>
      <c r="EA32" s="201">
        <f t="shared" si="42"/>
        <v>0</v>
      </c>
      <c r="EB32" s="201">
        <f t="shared" si="42"/>
        <v>0</v>
      </c>
      <c r="EC32" s="201">
        <f t="shared" si="42"/>
        <v>0</v>
      </c>
      <c r="ED32" s="201">
        <f t="shared" si="42"/>
        <v>0</v>
      </c>
      <c r="EE32" s="201">
        <f t="shared" si="42"/>
        <v>0</v>
      </c>
      <c r="EF32" s="201">
        <f t="shared" si="42"/>
        <v>0</v>
      </c>
      <c r="EG32" s="201">
        <f t="shared" si="42"/>
        <v>0</v>
      </c>
      <c r="EH32" s="201">
        <f t="shared" si="42"/>
        <v>0</v>
      </c>
      <c r="EI32" s="201">
        <f t="shared" si="42"/>
        <v>0</v>
      </c>
      <c r="EJ32" s="201">
        <f t="shared" si="42"/>
        <v>0</v>
      </c>
      <c r="EK32" s="201">
        <f t="shared" si="42"/>
        <v>0</v>
      </c>
      <c r="EL32" s="201">
        <f t="shared" si="42"/>
        <v>0</v>
      </c>
      <c r="EM32" s="201">
        <f t="shared" si="42"/>
        <v>0</v>
      </c>
    </row>
    <row r="33" spans="1:143">
      <c r="A33" s="294" t="s">
        <v>799</v>
      </c>
      <c r="C33" s="201">
        <f>C31*D33</f>
        <v>0</v>
      </c>
      <c r="D33" s="253">
        <v>0.3</v>
      </c>
      <c r="E33" s="237"/>
      <c r="F33" s="201">
        <f>'unit costs - int serv 2'!Z53</f>
        <v>136.86575262509052</v>
      </c>
      <c r="G33" s="237" t="s">
        <v>295</v>
      </c>
      <c r="H33" s="201">
        <f>'unit costs - int serv 2'!AC53</f>
        <v>27000</v>
      </c>
      <c r="I33" s="237" t="s">
        <v>295</v>
      </c>
      <c r="J33" s="201">
        <f>'unit costs - int serv 2'!AF53</f>
        <v>0</v>
      </c>
      <c r="K33" s="237" t="s">
        <v>295</v>
      </c>
      <c r="L33" s="237"/>
      <c r="M33" s="214">
        <f>NPV(DISCOUNT,AX33:BZ33)</f>
        <v>0</v>
      </c>
      <c r="N33" s="237"/>
      <c r="O33" s="214">
        <f>NPV(DISCOUNT,CD33:DF33)</f>
        <v>0</v>
      </c>
      <c r="P33" s="214">
        <f>NPV(DISCOUNT,DK33:EM33)</f>
        <v>0</v>
      </c>
      <c r="Q33" s="237"/>
      <c r="U33" s="237"/>
      <c r="V33" s="201">
        <f t="shared" si="6"/>
        <v>0</v>
      </c>
      <c r="W33" s="201">
        <f t="shared" si="6"/>
        <v>0</v>
      </c>
      <c r="X33" s="201">
        <f t="shared" si="6"/>
        <v>0</v>
      </c>
      <c r="Y33" s="201">
        <f t="shared" si="6"/>
        <v>0</v>
      </c>
      <c r="Z33" s="201">
        <f t="shared" si="6"/>
        <v>0</v>
      </c>
      <c r="AA33" s="201">
        <f t="shared" si="6"/>
        <v>0</v>
      </c>
      <c r="AB33" s="201">
        <f t="shared" si="6"/>
        <v>0</v>
      </c>
      <c r="AC33" s="201">
        <f t="shared" si="6"/>
        <v>0</v>
      </c>
      <c r="AD33" s="201">
        <f t="shared" si="6"/>
        <v>0</v>
      </c>
      <c r="AE33" s="201">
        <f t="shared" si="6"/>
        <v>0</v>
      </c>
      <c r="AF33" s="201">
        <f t="shared" si="6"/>
        <v>0</v>
      </c>
      <c r="AG33" s="201">
        <f t="shared" si="6"/>
        <v>0</v>
      </c>
      <c r="AH33" s="201">
        <f t="shared" si="6"/>
        <v>0</v>
      </c>
      <c r="AI33" s="201">
        <f t="shared" si="6"/>
        <v>0</v>
      </c>
      <c r="AJ33" s="201">
        <f t="shared" si="6"/>
        <v>0</v>
      </c>
      <c r="AK33" s="201">
        <f t="shared" si="6"/>
        <v>0</v>
      </c>
      <c r="AL33" s="201">
        <f t="shared" si="37"/>
        <v>0</v>
      </c>
      <c r="AM33" s="201">
        <f t="shared" si="37"/>
        <v>0</v>
      </c>
      <c r="AN33" s="201">
        <f t="shared" si="37"/>
        <v>0</v>
      </c>
      <c r="AO33" s="201">
        <f t="shared" si="37"/>
        <v>0</v>
      </c>
      <c r="AP33" s="201">
        <f t="shared" si="37"/>
        <v>0</v>
      </c>
      <c r="AQ33" s="201">
        <f t="shared" si="37"/>
        <v>0</v>
      </c>
      <c r="AR33" s="201">
        <f t="shared" si="37"/>
        <v>0</v>
      </c>
      <c r="AS33" s="201">
        <f t="shared" si="37"/>
        <v>0</v>
      </c>
      <c r="AT33" s="201">
        <f t="shared" si="37"/>
        <v>0</v>
      </c>
      <c r="AX33" s="201">
        <f t="shared" ref="AX33:AX35" si="43">R33*$F33</f>
        <v>0</v>
      </c>
      <c r="AY33" s="201">
        <f t="shared" si="38"/>
        <v>0</v>
      </c>
      <c r="AZ33" s="201">
        <f t="shared" si="38"/>
        <v>0</v>
      </c>
      <c r="BA33" s="201">
        <f t="shared" si="38"/>
        <v>0</v>
      </c>
      <c r="BB33" s="201">
        <f t="shared" si="38"/>
        <v>0</v>
      </c>
      <c r="BC33" s="201">
        <f t="shared" si="38"/>
        <v>0</v>
      </c>
      <c r="BD33" s="201">
        <f t="shared" si="38"/>
        <v>0</v>
      </c>
      <c r="BE33" s="201">
        <f t="shared" si="38"/>
        <v>0</v>
      </c>
      <c r="BF33" s="201">
        <f t="shared" si="38"/>
        <v>0</v>
      </c>
      <c r="BG33" s="201">
        <f t="shared" si="38"/>
        <v>0</v>
      </c>
      <c r="BH33" s="201">
        <f t="shared" si="38"/>
        <v>0</v>
      </c>
      <c r="BI33" s="201">
        <f t="shared" si="38"/>
        <v>0</v>
      </c>
      <c r="BJ33" s="201">
        <f t="shared" si="38"/>
        <v>0</v>
      </c>
      <c r="BK33" s="201">
        <f t="shared" si="38"/>
        <v>0</v>
      </c>
      <c r="BL33" s="201">
        <f t="shared" si="38"/>
        <v>0</v>
      </c>
      <c r="BM33" s="201">
        <f t="shared" si="38"/>
        <v>0</v>
      </c>
      <c r="BN33" s="201">
        <f t="shared" si="38"/>
        <v>0</v>
      </c>
      <c r="BO33" s="201">
        <f t="shared" si="39"/>
        <v>0</v>
      </c>
      <c r="BP33" s="201">
        <f t="shared" si="39"/>
        <v>0</v>
      </c>
      <c r="BQ33" s="201">
        <f t="shared" si="39"/>
        <v>0</v>
      </c>
      <c r="BR33" s="201">
        <f t="shared" si="39"/>
        <v>0</v>
      </c>
      <c r="BS33" s="201">
        <f t="shared" si="39"/>
        <v>0</v>
      </c>
      <c r="BT33" s="201">
        <f t="shared" si="39"/>
        <v>0</v>
      </c>
      <c r="BU33" s="201">
        <f t="shared" si="39"/>
        <v>0</v>
      </c>
      <c r="BV33" s="201">
        <f t="shared" si="39"/>
        <v>0</v>
      </c>
      <c r="BW33" s="201">
        <f t="shared" si="39"/>
        <v>0</v>
      </c>
      <c r="BX33" s="201">
        <f t="shared" si="39"/>
        <v>0</v>
      </c>
      <c r="BY33" s="201">
        <f t="shared" si="39"/>
        <v>0</v>
      </c>
      <c r="BZ33" s="201">
        <f t="shared" si="39"/>
        <v>0</v>
      </c>
      <c r="CD33" s="201">
        <f t="shared" ref="CD33:CD34" si="44">R33*$H33</f>
        <v>0</v>
      </c>
      <c r="CE33" s="201">
        <f t="shared" si="40"/>
        <v>0</v>
      </c>
      <c r="CF33" s="201">
        <f t="shared" si="40"/>
        <v>0</v>
      </c>
      <c r="CG33" s="201">
        <f t="shared" si="40"/>
        <v>0</v>
      </c>
      <c r="CH33" s="201">
        <f t="shared" si="40"/>
        <v>0</v>
      </c>
      <c r="CI33" s="201">
        <f t="shared" si="40"/>
        <v>0</v>
      </c>
      <c r="CJ33" s="201">
        <f t="shared" si="40"/>
        <v>0</v>
      </c>
      <c r="CK33" s="201">
        <f t="shared" si="40"/>
        <v>0</v>
      </c>
      <c r="CL33" s="201">
        <f t="shared" si="40"/>
        <v>0</v>
      </c>
      <c r="CM33" s="201">
        <f t="shared" si="40"/>
        <v>0</v>
      </c>
      <c r="CN33" s="201">
        <f t="shared" si="40"/>
        <v>0</v>
      </c>
      <c r="CO33" s="201">
        <f t="shared" si="40"/>
        <v>0</v>
      </c>
      <c r="CP33" s="201">
        <f t="shared" si="40"/>
        <v>0</v>
      </c>
      <c r="CQ33" s="201">
        <f t="shared" si="40"/>
        <v>0</v>
      </c>
      <c r="CR33" s="201">
        <f t="shared" si="40"/>
        <v>0</v>
      </c>
      <c r="CS33" s="201">
        <f t="shared" si="40"/>
        <v>0</v>
      </c>
      <c r="CT33" s="201">
        <f t="shared" si="40"/>
        <v>0</v>
      </c>
      <c r="CU33" s="201">
        <f t="shared" si="41"/>
        <v>0</v>
      </c>
      <c r="CV33" s="201">
        <f t="shared" si="41"/>
        <v>0</v>
      </c>
      <c r="CW33" s="201">
        <f t="shared" si="41"/>
        <v>0</v>
      </c>
      <c r="CX33" s="201">
        <f t="shared" si="41"/>
        <v>0</v>
      </c>
      <c r="CY33" s="201">
        <f t="shared" si="41"/>
        <v>0</v>
      </c>
      <c r="CZ33" s="201">
        <f t="shared" si="41"/>
        <v>0</v>
      </c>
      <c r="DA33" s="201">
        <f t="shared" si="41"/>
        <v>0</v>
      </c>
      <c r="DB33" s="201">
        <f t="shared" si="41"/>
        <v>0</v>
      </c>
      <c r="DC33" s="201">
        <f t="shared" si="41"/>
        <v>0</v>
      </c>
      <c r="DD33" s="201">
        <f t="shared" si="41"/>
        <v>0</v>
      </c>
      <c r="DE33" s="201">
        <f t="shared" si="41"/>
        <v>0</v>
      </c>
      <c r="DF33" s="201">
        <f t="shared" si="41"/>
        <v>0</v>
      </c>
      <c r="DK33" s="201">
        <f t="shared" ref="DK33:DK34" si="45">$C33*$J33*DK$3</f>
        <v>0</v>
      </c>
      <c r="DL33" s="201">
        <f t="shared" si="42"/>
        <v>0</v>
      </c>
      <c r="DM33" s="201">
        <f t="shared" si="42"/>
        <v>0</v>
      </c>
      <c r="DN33" s="201">
        <f t="shared" si="42"/>
        <v>0</v>
      </c>
      <c r="DO33" s="201">
        <f t="shared" si="42"/>
        <v>0</v>
      </c>
      <c r="DP33" s="201">
        <f t="shared" si="42"/>
        <v>0</v>
      </c>
      <c r="DQ33" s="201">
        <f t="shared" si="42"/>
        <v>0</v>
      </c>
      <c r="DR33" s="201">
        <f t="shared" si="42"/>
        <v>0</v>
      </c>
      <c r="DS33" s="201">
        <f t="shared" si="42"/>
        <v>0</v>
      </c>
      <c r="DT33" s="201">
        <f t="shared" si="42"/>
        <v>0</v>
      </c>
      <c r="DU33" s="201">
        <f t="shared" si="42"/>
        <v>0</v>
      </c>
      <c r="DV33" s="201">
        <f t="shared" si="42"/>
        <v>0</v>
      </c>
      <c r="DW33" s="201">
        <f t="shared" si="42"/>
        <v>0</v>
      </c>
      <c r="DX33" s="201">
        <f t="shared" si="42"/>
        <v>0</v>
      </c>
      <c r="DY33" s="201">
        <f t="shared" si="42"/>
        <v>0</v>
      </c>
      <c r="DZ33" s="201">
        <f t="shared" si="42"/>
        <v>0</v>
      </c>
      <c r="EA33" s="201">
        <f t="shared" si="42"/>
        <v>0</v>
      </c>
      <c r="EB33" s="201">
        <f t="shared" si="42"/>
        <v>0</v>
      </c>
      <c r="EC33" s="201">
        <f t="shared" si="42"/>
        <v>0</v>
      </c>
      <c r="ED33" s="201">
        <f t="shared" si="42"/>
        <v>0</v>
      </c>
      <c r="EE33" s="201">
        <f t="shared" si="42"/>
        <v>0</v>
      </c>
      <c r="EF33" s="201">
        <f t="shared" si="42"/>
        <v>0</v>
      </c>
      <c r="EG33" s="201">
        <f t="shared" si="42"/>
        <v>0</v>
      </c>
      <c r="EH33" s="201">
        <f t="shared" si="42"/>
        <v>0</v>
      </c>
      <c r="EI33" s="201">
        <f t="shared" si="42"/>
        <v>0</v>
      </c>
      <c r="EJ33" s="201">
        <f t="shared" si="42"/>
        <v>0</v>
      </c>
      <c r="EK33" s="201">
        <f t="shared" si="42"/>
        <v>0</v>
      </c>
      <c r="EL33" s="201">
        <f t="shared" si="42"/>
        <v>0</v>
      </c>
      <c r="EM33" s="201">
        <f t="shared" si="42"/>
        <v>0</v>
      </c>
    </row>
    <row r="34" spans="1:143">
      <c r="A34" s="294" t="s">
        <v>798</v>
      </c>
      <c r="C34" s="201">
        <f>C31*D34</f>
        <v>0</v>
      </c>
      <c r="D34" s="253">
        <v>0.3</v>
      </c>
      <c r="E34" s="237"/>
      <c r="F34" s="201">
        <f>'unit costs - int serv 2'!Z54</f>
        <v>84.25816029141815</v>
      </c>
      <c r="G34" s="237" t="s">
        <v>295</v>
      </c>
      <c r="H34" s="201">
        <f>'unit costs - int serv 2'!AC54</f>
        <v>15000</v>
      </c>
      <c r="I34" s="237" t="s">
        <v>295</v>
      </c>
      <c r="J34" s="201">
        <f>'unit costs - int serv 2'!AF54</f>
        <v>0</v>
      </c>
      <c r="K34" s="237" t="s">
        <v>295</v>
      </c>
      <c r="L34" s="237"/>
      <c r="M34" s="214">
        <f>NPV(DISCOUNT,AX34:BZ34)</f>
        <v>0</v>
      </c>
      <c r="N34" s="237"/>
      <c r="O34" s="214">
        <f>NPV(DISCOUNT,CD34:DF34)</f>
        <v>0</v>
      </c>
      <c r="P34" s="214">
        <f>NPV(DISCOUNT,DK34:EM34)</f>
        <v>0</v>
      </c>
      <c r="Q34" s="237"/>
      <c r="U34" s="237"/>
      <c r="V34" s="201">
        <f t="shared" si="6"/>
        <v>0</v>
      </c>
      <c r="W34" s="201">
        <f t="shared" si="6"/>
        <v>0</v>
      </c>
      <c r="X34" s="201">
        <f t="shared" si="6"/>
        <v>0</v>
      </c>
      <c r="Y34" s="201">
        <f t="shared" si="6"/>
        <v>0</v>
      </c>
      <c r="Z34" s="201">
        <f t="shared" si="6"/>
        <v>0</v>
      </c>
      <c r="AA34" s="201">
        <f t="shared" si="6"/>
        <v>0</v>
      </c>
      <c r="AB34" s="201">
        <f t="shared" si="6"/>
        <v>0</v>
      </c>
      <c r="AC34" s="201">
        <f t="shared" si="6"/>
        <v>0</v>
      </c>
      <c r="AD34" s="201">
        <f t="shared" si="6"/>
        <v>0</v>
      </c>
      <c r="AE34" s="201">
        <f t="shared" si="6"/>
        <v>0</v>
      </c>
      <c r="AF34" s="201">
        <f t="shared" si="6"/>
        <v>0</v>
      </c>
      <c r="AG34" s="201">
        <f t="shared" si="6"/>
        <v>0</v>
      </c>
      <c r="AH34" s="201">
        <f t="shared" si="6"/>
        <v>0</v>
      </c>
      <c r="AI34" s="201">
        <f t="shared" si="6"/>
        <v>0</v>
      </c>
      <c r="AJ34" s="201">
        <f t="shared" si="6"/>
        <v>0</v>
      </c>
      <c r="AK34" s="201">
        <f t="shared" si="6"/>
        <v>0</v>
      </c>
      <c r="AL34" s="201">
        <f t="shared" si="37"/>
        <v>0</v>
      </c>
      <c r="AM34" s="201">
        <f t="shared" si="37"/>
        <v>0</v>
      </c>
      <c r="AN34" s="201">
        <f t="shared" si="37"/>
        <v>0</v>
      </c>
      <c r="AO34" s="201">
        <f t="shared" si="37"/>
        <v>0</v>
      </c>
      <c r="AP34" s="201">
        <f t="shared" si="37"/>
        <v>0</v>
      </c>
      <c r="AQ34" s="201">
        <f t="shared" si="37"/>
        <v>0</v>
      </c>
      <c r="AR34" s="201">
        <f t="shared" si="37"/>
        <v>0</v>
      </c>
      <c r="AS34" s="201">
        <f t="shared" si="37"/>
        <v>0</v>
      </c>
      <c r="AT34" s="201">
        <f t="shared" si="37"/>
        <v>0</v>
      </c>
      <c r="AX34" s="201">
        <f t="shared" si="43"/>
        <v>0</v>
      </c>
      <c r="AY34" s="201">
        <f t="shared" si="38"/>
        <v>0</v>
      </c>
      <c r="AZ34" s="201">
        <f t="shared" si="38"/>
        <v>0</v>
      </c>
      <c r="BA34" s="201">
        <f t="shared" si="38"/>
        <v>0</v>
      </c>
      <c r="BB34" s="201">
        <f t="shared" si="38"/>
        <v>0</v>
      </c>
      <c r="BC34" s="201">
        <f t="shared" si="38"/>
        <v>0</v>
      </c>
      <c r="BD34" s="201">
        <f t="shared" si="38"/>
        <v>0</v>
      </c>
      <c r="BE34" s="201">
        <f t="shared" si="38"/>
        <v>0</v>
      </c>
      <c r="BF34" s="201">
        <f t="shared" si="38"/>
        <v>0</v>
      </c>
      <c r="BG34" s="201">
        <f t="shared" si="38"/>
        <v>0</v>
      </c>
      <c r="BH34" s="201">
        <f t="shared" si="38"/>
        <v>0</v>
      </c>
      <c r="BI34" s="201">
        <f t="shared" si="38"/>
        <v>0</v>
      </c>
      <c r="BJ34" s="201">
        <f t="shared" si="38"/>
        <v>0</v>
      </c>
      <c r="BK34" s="201">
        <f t="shared" si="38"/>
        <v>0</v>
      </c>
      <c r="BL34" s="201">
        <f t="shared" si="38"/>
        <v>0</v>
      </c>
      <c r="BM34" s="201">
        <f t="shared" si="38"/>
        <v>0</v>
      </c>
      <c r="BN34" s="201">
        <f t="shared" si="38"/>
        <v>0</v>
      </c>
      <c r="BO34" s="201">
        <f t="shared" si="39"/>
        <v>0</v>
      </c>
      <c r="BP34" s="201">
        <f t="shared" si="39"/>
        <v>0</v>
      </c>
      <c r="BQ34" s="201">
        <f t="shared" si="39"/>
        <v>0</v>
      </c>
      <c r="BR34" s="201">
        <f t="shared" si="39"/>
        <v>0</v>
      </c>
      <c r="BS34" s="201">
        <f t="shared" si="39"/>
        <v>0</v>
      </c>
      <c r="BT34" s="201">
        <f t="shared" si="39"/>
        <v>0</v>
      </c>
      <c r="BU34" s="201">
        <f t="shared" si="39"/>
        <v>0</v>
      </c>
      <c r="BV34" s="201">
        <f t="shared" si="39"/>
        <v>0</v>
      </c>
      <c r="BW34" s="201">
        <f t="shared" si="39"/>
        <v>0</v>
      </c>
      <c r="BX34" s="201">
        <f t="shared" si="39"/>
        <v>0</v>
      </c>
      <c r="BY34" s="201">
        <f t="shared" si="39"/>
        <v>0</v>
      </c>
      <c r="BZ34" s="201">
        <f t="shared" si="39"/>
        <v>0</v>
      </c>
      <c r="CD34" s="201">
        <f t="shared" si="44"/>
        <v>0</v>
      </c>
      <c r="CE34" s="201">
        <f t="shared" si="40"/>
        <v>0</v>
      </c>
      <c r="CF34" s="201">
        <f t="shared" si="40"/>
        <v>0</v>
      </c>
      <c r="CG34" s="201">
        <f t="shared" si="40"/>
        <v>0</v>
      </c>
      <c r="CH34" s="201">
        <f t="shared" si="40"/>
        <v>0</v>
      </c>
      <c r="CI34" s="201">
        <f t="shared" si="40"/>
        <v>0</v>
      </c>
      <c r="CJ34" s="201">
        <f t="shared" si="40"/>
        <v>0</v>
      </c>
      <c r="CK34" s="201">
        <f t="shared" si="40"/>
        <v>0</v>
      </c>
      <c r="CL34" s="201">
        <f t="shared" si="40"/>
        <v>0</v>
      </c>
      <c r="CM34" s="201">
        <f t="shared" si="40"/>
        <v>0</v>
      </c>
      <c r="CN34" s="201">
        <f t="shared" si="40"/>
        <v>0</v>
      </c>
      <c r="CO34" s="201">
        <f t="shared" si="40"/>
        <v>0</v>
      </c>
      <c r="CP34" s="201">
        <f t="shared" si="40"/>
        <v>0</v>
      </c>
      <c r="CQ34" s="201">
        <f t="shared" si="40"/>
        <v>0</v>
      </c>
      <c r="CR34" s="201">
        <f t="shared" si="40"/>
        <v>0</v>
      </c>
      <c r="CS34" s="201">
        <f t="shared" si="40"/>
        <v>0</v>
      </c>
      <c r="CT34" s="201">
        <f t="shared" si="40"/>
        <v>0</v>
      </c>
      <c r="CU34" s="201">
        <f t="shared" si="41"/>
        <v>0</v>
      </c>
      <c r="CV34" s="201">
        <f t="shared" si="41"/>
        <v>0</v>
      </c>
      <c r="CW34" s="201">
        <f t="shared" si="41"/>
        <v>0</v>
      </c>
      <c r="CX34" s="201">
        <f t="shared" si="41"/>
        <v>0</v>
      </c>
      <c r="CY34" s="201">
        <f t="shared" si="41"/>
        <v>0</v>
      </c>
      <c r="CZ34" s="201">
        <f t="shared" si="41"/>
        <v>0</v>
      </c>
      <c r="DA34" s="201">
        <f t="shared" si="41"/>
        <v>0</v>
      </c>
      <c r="DB34" s="201">
        <f t="shared" si="41"/>
        <v>0</v>
      </c>
      <c r="DC34" s="201">
        <f t="shared" si="41"/>
        <v>0</v>
      </c>
      <c r="DD34" s="201">
        <f t="shared" si="41"/>
        <v>0</v>
      </c>
      <c r="DE34" s="201">
        <f t="shared" si="41"/>
        <v>0</v>
      </c>
      <c r="DF34" s="201">
        <f t="shared" si="41"/>
        <v>0</v>
      </c>
      <c r="DK34" s="201">
        <f t="shared" si="45"/>
        <v>0</v>
      </c>
      <c r="DL34" s="201">
        <f t="shared" si="42"/>
        <v>0</v>
      </c>
      <c r="DM34" s="201">
        <f t="shared" si="42"/>
        <v>0</v>
      </c>
      <c r="DN34" s="201">
        <f t="shared" si="42"/>
        <v>0</v>
      </c>
      <c r="DO34" s="201">
        <f t="shared" si="42"/>
        <v>0</v>
      </c>
      <c r="DP34" s="201">
        <f t="shared" si="42"/>
        <v>0</v>
      </c>
      <c r="DQ34" s="201">
        <f t="shared" si="42"/>
        <v>0</v>
      </c>
      <c r="DR34" s="201">
        <f t="shared" si="42"/>
        <v>0</v>
      </c>
      <c r="DS34" s="201">
        <f t="shared" si="42"/>
        <v>0</v>
      </c>
      <c r="DT34" s="201">
        <f t="shared" si="42"/>
        <v>0</v>
      </c>
      <c r="DU34" s="201">
        <f t="shared" si="42"/>
        <v>0</v>
      </c>
      <c r="DV34" s="201">
        <f t="shared" si="42"/>
        <v>0</v>
      </c>
      <c r="DW34" s="201">
        <f t="shared" si="42"/>
        <v>0</v>
      </c>
      <c r="DX34" s="201">
        <f t="shared" si="42"/>
        <v>0</v>
      </c>
      <c r="DY34" s="201">
        <f t="shared" si="42"/>
        <v>0</v>
      </c>
      <c r="DZ34" s="201">
        <f t="shared" si="42"/>
        <v>0</v>
      </c>
      <c r="EA34" s="201">
        <f t="shared" si="42"/>
        <v>0</v>
      </c>
      <c r="EB34" s="201">
        <f t="shared" si="42"/>
        <v>0</v>
      </c>
      <c r="EC34" s="201">
        <f t="shared" si="42"/>
        <v>0</v>
      </c>
      <c r="ED34" s="201">
        <f t="shared" si="42"/>
        <v>0</v>
      </c>
      <c r="EE34" s="201">
        <f t="shared" si="42"/>
        <v>0</v>
      </c>
      <c r="EF34" s="201">
        <f t="shared" si="42"/>
        <v>0</v>
      </c>
      <c r="EG34" s="201">
        <f t="shared" si="42"/>
        <v>0</v>
      </c>
      <c r="EH34" s="201">
        <f t="shared" si="42"/>
        <v>0</v>
      </c>
      <c r="EI34" s="201">
        <f t="shared" si="42"/>
        <v>0</v>
      </c>
      <c r="EJ34" s="201">
        <f t="shared" si="42"/>
        <v>0</v>
      </c>
      <c r="EK34" s="201">
        <f t="shared" si="42"/>
        <v>0</v>
      </c>
      <c r="EL34" s="201">
        <f t="shared" si="42"/>
        <v>0</v>
      </c>
      <c r="EM34" s="201">
        <f t="shared" si="42"/>
        <v>0</v>
      </c>
    </row>
    <row r="35" spans="1:143">
      <c r="F35" s="201"/>
      <c r="H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X35" s="201">
        <f t="shared" si="43"/>
        <v>0</v>
      </c>
      <c r="AY35" s="201">
        <f t="shared" si="18"/>
        <v>0</v>
      </c>
      <c r="AZ35" s="201">
        <f t="shared" si="18"/>
        <v>0</v>
      </c>
      <c r="BA35" s="201">
        <f t="shared" si="18"/>
        <v>0</v>
      </c>
      <c r="BB35" s="201">
        <f t="shared" si="18"/>
        <v>0</v>
      </c>
      <c r="BC35" s="201">
        <f t="shared" si="18"/>
        <v>0</v>
      </c>
      <c r="BD35" s="201">
        <f t="shared" si="18"/>
        <v>0</v>
      </c>
      <c r="BE35" s="201">
        <f t="shared" si="18"/>
        <v>0</v>
      </c>
      <c r="BF35" s="201">
        <f t="shared" si="18"/>
        <v>0</v>
      </c>
      <c r="BG35" s="201">
        <f t="shared" si="18"/>
        <v>0</v>
      </c>
      <c r="BH35" s="201">
        <f t="shared" si="18"/>
        <v>0</v>
      </c>
      <c r="BI35" s="201">
        <f t="shared" si="18"/>
        <v>0</v>
      </c>
      <c r="BJ35" s="201">
        <f t="shared" si="18"/>
        <v>0</v>
      </c>
      <c r="BK35" s="201">
        <f t="shared" si="18"/>
        <v>0</v>
      </c>
      <c r="BL35" s="201">
        <f t="shared" si="18"/>
        <v>0</v>
      </c>
      <c r="BM35" s="201">
        <f t="shared" si="18"/>
        <v>0</v>
      </c>
      <c r="BN35" s="201">
        <f t="shared" si="18"/>
        <v>0</v>
      </c>
      <c r="BO35" s="201">
        <f t="shared" si="19"/>
        <v>0</v>
      </c>
      <c r="BP35" s="201">
        <f t="shared" si="19"/>
        <v>0</v>
      </c>
      <c r="BQ35" s="201">
        <f t="shared" si="19"/>
        <v>0</v>
      </c>
      <c r="BR35" s="201">
        <f t="shared" si="19"/>
        <v>0</v>
      </c>
      <c r="BS35" s="201">
        <f t="shared" si="19"/>
        <v>0</v>
      </c>
      <c r="BT35" s="201">
        <f t="shared" si="19"/>
        <v>0</v>
      </c>
      <c r="BU35" s="201">
        <f t="shared" si="19"/>
        <v>0</v>
      </c>
      <c r="BV35" s="201">
        <f t="shared" si="19"/>
        <v>0</v>
      </c>
      <c r="BW35" s="201">
        <f t="shared" si="19"/>
        <v>0</v>
      </c>
      <c r="BX35" s="201">
        <f t="shared" si="19"/>
        <v>0</v>
      </c>
      <c r="BY35" s="201">
        <f t="shared" si="19"/>
        <v>0</v>
      </c>
      <c r="BZ35" s="201">
        <f t="shared" si="19"/>
        <v>0</v>
      </c>
      <c r="CE35" s="201">
        <f t="shared" ref="CE35:DF35" si="46">AY35*$F35</f>
        <v>0</v>
      </c>
      <c r="CF35" s="201">
        <f t="shared" si="46"/>
        <v>0</v>
      </c>
      <c r="CG35" s="201">
        <f t="shared" si="46"/>
        <v>0</v>
      </c>
      <c r="CH35" s="201">
        <f t="shared" si="46"/>
        <v>0</v>
      </c>
      <c r="CI35" s="201">
        <f t="shared" si="46"/>
        <v>0</v>
      </c>
      <c r="CJ35" s="201">
        <f t="shared" si="46"/>
        <v>0</v>
      </c>
      <c r="CK35" s="201">
        <f t="shared" si="46"/>
        <v>0</v>
      </c>
      <c r="CL35" s="201">
        <f t="shared" si="46"/>
        <v>0</v>
      </c>
      <c r="CM35" s="201">
        <f t="shared" si="46"/>
        <v>0</v>
      </c>
      <c r="CN35" s="201">
        <f t="shared" si="46"/>
        <v>0</v>
      </c>
      <c r="CO35" s="201">
        <f t="shared" si="46"/>
        <v>0</v>
      </c>
      <c r="CP35" s="201">
        <f t="shared" si="46"/>
        <v>0</v>
      </c>
      <c r="CQ35" s="201">
        <f t="shared" si="46"/>
        <v>0</v>
      </c>
      <c r="CR35" s="201">
        <f t="shared" si="46"/>
        <v>0</v>
      </c>
      <c r="CS35" s="201">
        <f t="shared" si="46"/>
        <v>0</v>
      </c>
      <c r="CT35" s="201">
        <f t="shared" si="46"/>
        <v>0</v>
      </c>
      <c r="CU35" s="201">
        <f t="shared" si="46"/>
        <v>0</v>
      </c>
      <c r="CV35" s="201">
        <f t="shared" si="46"/>
        <v>0</v>
      </c>
      <c r="CW35" s="201">
        <f t="shared" si="46"/>
        <v>0</v>
      </c>
      <c r="CX35" s="201">
        <f t="shared" si="46"/>
        <v>0</v>
      </c>
      <c r="CY35" s="201">
        <f t="shared" si="46"/>
        <v>0</v>
      </c>
      <c r="CZ35" s="201">
        <f t="shared" si="46"/>
        <v>0</v>
      </c>
      <c r="DA35" s="201">
        <f t="shared" si="46"/>
        <v>0</v>
      </c>
      <c r="DB35" s="201">
        <f t="shared" si="46"/>
        <v>0</v>
      </c>
      <c r="DC35" s="201">
        <f t="shared" si="46"/>
        <v>0</v>
      </c>
      <c r="DD35" s="201">
        <f t="shared" si="46"/>
        <v>0</v>
      </c>
      <c r="DE35" s="201">
        <f t="shared" si="46"/>
        <v>0</v>
      </c>
      <c r="DF35" s="201">
        <f t="shared" si="46"/>
        <v>0</v>
      </c>
      <c r="DL35" s="201">
        <f t="shared" ref="DL35:EM35" si="47">CF35*$F35</f>
        <v>0</v>
      </c>
      <c r="DM35" s="201">
        <f t="shared" si="47"/>
        <v>0</v>
      </c>
      <c r="DN35" s="201">
        <f t="shared" si="47"/>
        <v>0</v>
      </c>
      <c r="DO35" s="201">
        <f t="shared" si="47"/>
        <v>0</v>
      </c>
      <c r="DP35" s="201">
        <f t="shared" si="47"/>
        <v>0</v>
      </c>
      <c r="DQ35" s="201">
        <f t="shared" si="47"/>
        <v>0</v>
      </c>
      <c r="DR35" s="201">
        <f t="shared" si="47"/>
        <v>0</v>
      </c>
      <c r="DS35" s="201">
        <f t="shared" si="47"/>
        <v>0</v>
      </c>
      <c r="DT35" s="201">
        <f t="shared" si="47"/>
        <v>0</v>
      </c>
      <c r="DU35" s="201">
        <f t="shared" si="47"/>
        <v>0</v>
      </c>
      <c r="DV35" s="201">
        <f t="shared" si="47"/>
        <v>0</v>
      </c>
      <c r="DW35" s="201">
        <f t="shared" si="47"/>
        <v>0</v>
      </c>
      <c r="DX35" s="201">
        <f t="shared" si="47"/>
        <v>0</v>
      </c>
      <c r="DY35" s="201">
        <f t="shared" si="47"/>
        <v>0</v>
      </c>
      <c r="DZ35" s="201">
        <f t="shared" si="47"/>
        <v>0</v>
      </c>
      <c r="EA35" s="201">
        <f t="shared" si="47"/>
        <v>0</v>
      </c>
      <c r="EB35" s="201">
        <f t="shared" si="47"/>
        <v>0</v>
      </c>
      <c r="EC35" s="201">
        <f t="shared" si="47"/>
        <v>0</v>
      </c>
      <c r="ED35" s="201">
        <f t="shared" si="47"/>
        <v>0</v>
      </c>
      <c r="EE35" s="201">
        <f t="shared" si="47"/>
        <v>0</v>
      </c>
      <c r="EF35" s="201">
        <f t="shared" si="47"/>
        <v>0</v>
      </c>
      <c r="EG35" s="201">
        <f t="shared" si="47"/>
        <v>0</v>
      </c>
      <c r="EH35" s="201">
        <f t="shared" si="47"/>
        <v>0</v>
      </c>
      <c r="EI35" s="201">
        <f t="shared" si="47"/>
        <v>0</v>
      </c>
      <c r="EJ35" s="201">
        <f t="shared" si="47"/>
        <v>0</v>
      </c>
      <c r="EK35" s="201">
        <f t="shared" si="47"/>
        <v>0</v>
      </c>
      <c r="EL35" s="201">
        <f t="shared" si="47"/>
        <v>0</v>
      </c>
      <c r="EM35" s="201">
        <f t="shared" si="47"/>
        <v>0</v>
      </c>
    </row>
    <row r="36" spans="1:143" s="71" customFormat="1">
      <c r="A36" s="71" t="s">
        <v>797</v>
      </c>
      <c r="C36" s="202">
        <f>'land use change'!X44*1000</f>
        <v>1391333.9930753105</v>
      </c>
      <c r="D36" t="s">
        <v>298</v>
      </c>
      <c r="F36" s="202"/>
      <c r="H36" s="202"/>
      <c r="M36" s="517">
        <f>SUM(M37:M39)</f>
        <v>4107388.5122252996</v>
      </c>
      <c r="O36" s="517">
        <f>SUM(O37:O39)</f>
        <v>436671797.16487163</v>
      </c>
      <c r="P36" s="517">
        <f>SUM(P37:P39)</f>
        <v>483415672.72043729</v>
      </c>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Y36" s="202"/>
      <c r="AZ36" s="202"/>
      <c r="BA36" s="202"/>
      <c r="BB36" s="202"/>
      <c r="BC36" s="202"/>
      <c r="BD36" s="202"/>
      <c r="BE36" s="202"/>
      <c r="BF36" s="202"/>
      <c r="BG36" s="202"/>
      <c r="BH36" s="202"/>
      <c r="BI36" s="202"/>
      <c r="BJ36" s="202"/>
      <c r="BK36" s="202"/>
      <c r="BL36" s="202"/>
      <c r="BM36" s="202"/>
      <c r="BN36" s="202"/>
      <c r="BO36" s="202"/>
      <c r="BP36" s="202"/>
      <c r="BQ36" s="202"/>
      <c r="BR36" s="202"/>
      <c r="BS36" s="202"/>
      <c r="BT36" s="202"/>
      <c r="BU36" s="202"/>
      <c r="BV36" s="202"/>
      <c r="BW36" s="202"/>
      <c r="BX36" s="202"/>
      <c r="BY36" s="202"/>
      <c r="BZ36" s="202"/>
      <c r="CE36" s="202"/>
      <c r="CF36" s="202"/>
      <c r="CG36" s="202"/>
      <c r="CH36" s="202"/>
      <c r="CI36" s="202"/>
      <c r="CJ36" s="202"/>
      <c r="CK36" s="202"/>
      <c r="CL36" s="202"/>
      <c r="CM36" s="202"/>
      <c r="CN36" s="202"/>
      <c r="CO36" s="202"/>
      <c r="CP36" s="202"/>
      <c r="CQ36" s="202"/>
      <c r="CR36" s="202"/>
      <c r="CS36" s="202"/>
      <c r="CT36" s="202"/>
      <c r="CU36" s="202"/>
      <c r="CV36" s="202"/>
      <c r="CW36" s="202"/>
      <c r="CX36" s="202"/>
      <c r="CY36" s="202"/>
      <c r="CZ36" s="202"/>
      <c r="DA36" s="202"/>
      <c r="DB36" s="202"/>
      <c r="DC36" s="202"/>
      <c r="DD36" s="202"/>
      <c r="DE36" s="202"/>
      <c r="DF36" s="202"/>
      <c r="DL36" s="202"/>
      <c r="DM36" s="202"/>
      <c r="DN36" s="202"/>
      <c r="DO36" s="202"/>
      <c r="DP36" s="202"/>
      <c r="DQ36" s="202"/>
      <c r="DR36" s="202"/>
      <c r="DS36" s="202"/>
      <c r="DT36" s="202"/>
      <c r="DU36" s="202"/>
      <c r="DV36" s="202"/>
      <c r="DW36" s="202"/>
      <c r="DX36" s="202"/>
      <c r="DY36" s="202"/>
      <c r="DZ36" s="202"/>
      <c r="EA36" s="202"/>
      <c r="EB36" s="202"/>
      <c r="EC36" s="202"/>
      <c r="ED36" s="202"/>
      <c r="EE36" s="202"/>
      <c r="EF36" s="202"/>
      <c r="EG36" s="202"/>
      <c r="EH36" s="202"/>
      <c r="EI36" s="202"/>
      <c r="EJ36" s="202"/>
      <c r="EK36" s="202"/>
      <c r="EL36" s="202"/>
      <c r="EM36" s="202"/>
    </row>
    <row r="37" spans="1:143">
      <c r="A37" s="294" t="s">
        <v>795</v>
      </c>
      <c r="C37" s="201">
        <f>C36*D37</f>
        <v>1391333.9930753105</v>
      </c>
      <c r="D37" s="253">
        <v>1</v>
      </c>
      <c r="F37" s="201">
        <f>'unit costs - int serv 2'!Z57</f>
        <v>9.4061227193806953</v>
      </c>
      <c r="G37" s="237" t="s">
        <v>948</v>
      </c>
      <c r="H37" s="201">
        <f>'unit costs - int serv 2'!AC57</f>
        <v>1000000</v>
      </c>
      <c r="I37" s="237" t="s">
        <v>947</v>
      </c>
      <c r="J37" s="213">
        <f>'unit costs - int serv 2'!AF57</f>
        <v>120</v>
      </c>
      <c r="K37" s="237" t="s">
        <v>295</v>
      </c>
      <c r="M37" s="214">
        <f>NPV(DISCOUNT,AX37:BZ37)</f>
        <v>4107388.5122252996</v>
      </c>
      <c r="O37" s="214">
        <f>NPV(DISCOUNT,CD37:DF37)</f>
        <v>436671797.16487163</v>
      </c>
      <c r="P37" s="214">
        <f>NPV(DISCOUNT,DK37:EM37)</f>
        <v>483415672.72043729</v>
      </c>
      <c r="V37" s="201">
        <f t="shared" si="6"/>
        <v>55653.359723012421</v>
      </c>
      <c r="W37" s="201">
        <f t="shared" si="6"/>
        <v>55653.359723012421</v>
      </c>
      <c r="X37" s="201">
        <f t="shared" si="6"/>
        <v>55653.359723012421</v>
      </c>
      <c r="Y37" s="201">
        <f t="shared" si="6"/>
        <v>55653.359723012421</v>
      </c>
      <c r="Z37" s="201">
        <f t="shared" si="6"/>
        <v>55653.359723012421</v>
      </c>
      <c r="AA37" s="201">
        <f t="shared" si="6"/>
        <v>55653.359723012421</v>
      </c>
      <c r="AB37" s="201">
        <f t="shared" si="6"/>
        <v>55653.359723012421</v>
      </c>
      <c r="AC37" s="201">
        <f t="shared" si="6"/>
        <v>55653.359723012421</v>
      </c>
      <c r="AD37" s="201">
        <f t="shared" si="6"/>
        <v>55653.359723012421</v>
      </c>
      <c r="AE37" s="201">
        <f t="shared" si="6"/>
        <v>55653.359723012421</v>
      </c>
      <c r="AF37" s="201">
        <f t="shared" si="6"/>
        <v>55653.359723012421</v>
      </c>
      <c r="AG37" s="201">
        <f t="shared" si="6"/>
        <v>55653.359723012421</v>
      </c>
      <c r="AH37" s="201">
        <f t="shared" si="6"/>
        <v>55653.359723012421</v>
      </c>
      <c r="AI37" s="201">
        <f t="shared" si="6"/>
        <v>55653.359723012421</v>
      </c>
      <c r="AJ37" s="201">
        <f t="shared" si="6"/>
        <v>55653.359723012421</v>
      </c>
      <c r="AK37" s="201">
        <f t="shared" si="6"/>
        <v>55653.359723012421</v>
      </c>
      <c r="AL37" s="201">
        <f t="shared" ref="AL37:AT37" si="48">$C37*AL$3</f>
        <v>55653.359723012421</v>
      </c>
      <c r="AM37" s="201">
        <f t="shared" si="48"/>
        <v>55653.359723012421</v>
      </c>
      <c r="AN37" s="201">
        <f t="shared" si="48"/>
        <v>55653.359723012421</v>
      </c>
      <c r="AO37" s="201">
        <f t="shared" si="48"/>
        <v>55653.359723012421</v>
      </c>
      <c r="AP37" s="201">
        <f t="shared" si="48"/>
        <v>55653.359723012421</v>
      </c>
      <c r="AQ37" s="201">
        <f t="shared" si="48"/>
        <v>55653.359723012421</v>
      </c>
      <c r="AR37" s="201">
        <f t="shared" si="48"/>
        <v>55653.359723012421</v>
      </c>
      <c r="AS37" s="201">
        <f t="shared" si="48"/>
        <v>55653.359723012421</v>
      </c>
      <c r="AT37" s="201">
        <f t="shared" si="48"/>
        <v>55653.359723012421</v>
      </c>
      <c r="AX37" s="201">
        <f>R37*$F37</f>
        <v>0</v>
      </c>
      <c r="AY37" s="201">
        <f t="shared" ref="AY37:BN39" si="49">S37*$F37</f>
        <v>0</v>
      </c>
      <c r="AZ37" s="201">
        <f t="shared" si="49"/>
        <v>0</v>
      </c>
      <c r="BA37" s="201">
        <f t="shared" si="49"/>
        <v>0</v>
      </c>
      <c r="BB37" s="201">
        <f t="shared" si="49"/>
        <v>523482.33130049368</v>
      </c>
      <c r="BC37" s="201">
        <f t="shared" si="49"/>
        <v>523482.33130049368</v>
      </c>
      <c r="BD37" s="201">
        <f t="shared" si="49"/>
        <v>523482.33130049368</v>
      </c>
      <c r="BE37" s="201">
        <f t="shared" si="49"/>
        <v>523482.33130049368</v>
      </c>
      <c r="BF37" s="201">
        <f t="shared" si="49"/>
        <v>523482.33130049368</v>
      </c>
      <c r="BG37" s="201">
        <f t="shared" si="49"/>
        <v>523482.33130049368</v>
      </c>
      <c r="BH37" s="201">
        <f t="shared" si="49"/>
        <v>523482.33130049368</v>
      </c>
      <c r="BI37" s="201">
        <f t="shared" si="49"/>
        <v>523482.33130049368</v>
      </c>
      <c r="BJ37" s="201">
        <f t="shared" si="49"/>
        <v>523482.33130049368</v>
      </c>
      <c r="BK37" s="201">
        <f t="shared" si="49"/>
        <v>523482.33130049368</v>
      </c>
      <c r="BL37" s="201">
        <f t="shared" si="49"/>
        <v>523482.33130049368</v>
      </c>
      <c r="BM37" s="201">
        <f t="shared" si="49"/>
        <v>523482.33130049368</v>
      </c>
      <c r="BN37" s="201">
        <f t="shared" si="49"/>
        <v>523482.33130049368</v>
      </c>
      <c r="BO37" s="201">
        <f t="shared" ref="BO37:BZ39" si="50">AI37*$F37</f>
        <v>523482.33130049368</v>
      </c>
      <c r="BP37" s="201">
        <f t="shared" si="50"/>
        <v>523482.33130049368</v>
      </c>
      <c r="BQ37" s="201">
        <f t="shared" si="50"/>
        <v>523482.33130049368</v>
      </c>
      <c r="BR37" s="201">
        <f t="shared" si="50"/>
        <v>523482.33130049368</v>
      </c>
      <c r="BS37" s="201">
        <f t="shared" si="50"/>
        <v>523482.33130049368</v>
      </c>
      <c r="BT37" s="201">
        <f t="shared" si="50"/>
        <v>523482.33130049368</v>
      </c>
      <c r="BU37" s="201">
        <f t="shared" si="50"/>
        <v>523482.33130049368</v>
      </c>
      <c r="BV37" s="201">
        <f t="shared" si="50"/>
        <v>523482.33130049368</v>
      </c>
      <c r="BW37" s="201">
        <f t="shared" si="50"/>
        <v>523482.33130049368</v>
      </c>
      <c r="BX37" s="201">
        <f t="shared" si="50"/>
        <v>523482.33130049368</v>
      </c>
      <c r="BY37" s="201">
        <f t="shared" si="50"/>
        <v>523482.33130049368</v>
      </c>
      <c r="BZ37" s="201">
        <f t="shared" si="50"/>
        <v>523482.33130049368</v>
      </c>
      <c r="CD37" s="201">
        <f>R37*$H37/1000</f>
        <v>0</v>
      </c>
      <c r="CE37" s="201">
        <f t="shared" ref="CE37:DF37" si="51">S37*$H37/1000</f>
        <v>0</v>
      </c>
      <c r="CF37" s="201">
        <f t="shared" si="51"/>
        <v>0</v>
      </c>
      <c r="CG37" s="201">
        <f t="shared" si="51"/>
        <v>0</v>
      </c>
      <c r="CH37" s="201">
        <f t="shared" si="51"/>
        <v>55653359.723012418</v>
      </c>
      <c r="CI37" s="201">
        <f t="shared" si="51"/>
        <v>55653359.723012418</v>
      </c>
      <c r="CJ37" s="201">
        <f t="shared" si="51"/>
        <v>55653359.723012418</v>
      </c>
      <c r="CK37" s="201">
        <f t="shared" si="51"/>
        <v>55653359.723012418</v>
      </c>
      <c r="CL37" s="201">
        <f t="shared" si="51"/>
        <v>55653359.723012418</v>
      </c>
      <c r="CM37" s="201">
        <f t="shared" si="51"/>
        <v>55653359.723012418</v>
      </c>
      <c r="CN37" s="201">
        <f t="shared" si="51"/>
        <v>55653359.723012418</v>
      </c>
      <c r="CO37" s="201">
        <f t="shared" si="51"/>
        <v>55653359.723012418</v>
      </c>
      <c r="CP37" s="201">
        <f t="shared" si="51"/>
        <v>55653359.723012418</v>
      </c>
      <c r="CQ37" s="201">
        <f t="shared" si="51"/>
        <v>55653359.723012418</v>
      </c>
      <c r="CR37" s="201">
        <f t="shared" si="51"/>
        <v>55653359.723012418</v>
      </c>
      <c r="CS37" s="201">
        <f t="shared" si="51"/>
        <v>55653359.723012418</v>
      </c>
      <c r="CT37" s="201">
        <f t="shared" si="51"/>
        <v>55653359.723012418</v>
      </c>
      <c r="CU37" s="201">
        <f t="shared" si="51"/>
        <v>55653359.723012418</v>
      </c>
      <c r="CV37" s="201">
        <f t="shared" si="51"/>
        <v>55653359.723012418</v>
      </c>
      <c r="CW37" s="201">
        <f t="shared" si="51"/>
        <v>55653359.723012418</v>
      </c>
      <c r="CX37" s="201">
        <f t="shared" si="51"/>
        <v>55653359.723012418</v>
      </c>
      <c r="CY37" s="201">
        <f t="shared" si="51"/>
        <v>55653359.723012418</v>
      </c>
      <c r="CZ37" s="201">
        <f t="shared" si="51"/>
        <v>55653359.723012418</v>
      </c>
      <c r="DA37" s="201">
        <f t="shared" si="51"/>
        <v>55653359.723012418</v>
      </c>
      <c r="DB37" s="201">
        <f t="shared" si="51"/>
        <v>55653359.723012418</v>
      </c>
      <c r="DC37" s="201">
        <f t="shared" si="51"/>
        <v>55653359.723012418</v>
      </c>
      <c r="DD37" s="201">
        <f t="shared" si="51"/>
        <v>55653359.723012418</v>
      </c>
      <c r="DE37" s="201">
        <f t="shared" si="51"/>
        <v>55653359.723012418</v>
      </c>
      <c r="DF37" s="201">
        <f t="shared" si="51"/>
        <v>55653359.723012418</v>
      </c>
      <c r="DK37" s="201">
        <f>$C37*$J37*DK$3</f>
        <v>0</v>
      </c>
      <c r="DL37" s="201">
        <f t="shared" ref="DL37:EM39" si="52">$C37*$J37*DL$3</f>
        <v>0</v>
      </c>
      <c r="DM37" s="201">
        <f t="shared" si="52"/>
        <v>0</v>
      </c>
      <c r="DN37" s="201">
        <f t="shared" si="52"/>
        <v>0</v>
      </c>
      <c r="DO37" s="201">
        <f>$C37*$J37*DO$3</f>
        <v>6678403.1667614905</v>
      </c>
      <c r="DP37" s="201">
        <f t="shared" si="52"/>
        <v>13356806.333522981</v>
      </c>
      <c r="DQ37" s="201">
        <f t="shared" si="52"/>
        <v>20035209.500284471</v>
      </c>
      <c r="DR37" s="201">
        <f t="shared" si="52"/>
        <v>26713612.667045962</v>
      </c>
      <c r="DS37" s="201">
        <f t="shared" si="52"/>
        <v>33392015.833807454</v>
      </c>
      <c r="DT37" s="201">
        <f t="shared" si="52"/>
        <v>40070419.000568941</v>
      </c>
      <c r="DU37" s="201">
        <f t="shared" si="52"/>
        <v>46748822.167330436</v>
      </c>
      <c r="DV37" s="201">
        <f t="shared" si="52"/>
        <v>53427225.334091924</v>
      </c>
      <c r="DW37" s="201">
        <f t="shared" si="52"/>
        <v>60105628.500853412</v>
      </c>
      <c r="DX37" s="201">
        <f t="shared" si="52"/>
        <v>66784031.667614892</v>
      </c>
      <c r="DY37" s="201">
        <f t="shared" si="52"/>
        <v>73462434.83437638</v>
      </c>
      <c r="DZ37" s="201">
        <f t="shared" si="52"/>
        <v>80140838.001137868</v>
      </c>
      <c r="EA37" s="201">
        <f t="shared" si="52"/>
        <v>86819241.167899355</v>
      </c>
      <c r="EB37" s="201">
        <f t="shared" si="52"/>
        <v>93497644.334660858</v>
      </c>
      <c r="EC37" s="201">
        <f t="shared" si="52"/>
        <v>100176047.50142235</v>
      </c>
      <c r="ED37" s="201">
        <f t="shared" si="52"/>
        <v>106854450.66818385</v>
      </c>
      <c r="EE37" s="201">
        <f t="shared" si="52"/>
        <v>113532853.83494534</v>
      </c>
      <c r="EF37" s="201">
        <f t="shared" si="52"/>
        <v>120211257.00170684</v>
      </c>
      <c r="EG37" s="201">
        <f t="shared" si="52"/>
        <v>126889660.16846833</v>
      </c>
      <c r="EH37" s="201">
        <f t="shared" si="52"/>
        <v>133568063.33522983</v>
      </c>
      <c r="EI37" s="201">
        <f t="shared" si="52"/>
        <v>140246466.50199133</v>
      </c>
      <c r="EJ37" s="201">
        <f t="shared" si="52"/>
        <v>146924869.66875282</v>
      </c>
      <c r="EK37" s="201">
        <f t="shared" si="52"/>
        <v>153603272.83551431</v>
      </c>
      <c r="EL37" s="201">
        <f t="shared" si="52"/>
        <v>160281676.00227582</v>
      </c>
      <c r="EM37" s="201">
        <f t="shared" si="52"/>
        <v>166960079.16903728</v>
      </c>
    </row>
    <row r="38" spans="1:143">
      <c r="A38" s="294" t="s">
        <v>794</v>
      </c>
      <c r="C38" s="201">
        <f>C36*D38</f>
        <v>0</v>
      </c>
      <c r="D38" s="253">
        <v>0</v>
      </c>
      <c r="F38" s="201">
        <f>'unit costs - int serv 2'!Z58</f>
        <v>0</v>
      </c>
      <c r="G38" s="237" t="s">
        <v>948</v>
      </c>
      <c r="H38" s="201">
        <f>'unit costs - int serv 2'!AC58</f>
        <v>0</v>
      </c>
      <c r="I38" s="237" t="s">
        <v>948</v>
      </c>
      <c r="J38" s="237"/>
      <c r="K38" s="237"/>
      <c r="M38" s="214">
        <f>NPV(DISCOUNT,AX38:BZ38)</f>
        <v>0</v>
      </c>
      <c r="O38" s="214">
        <f>NPV(DISCOUNT,CD38:DF38)</f>
        <v>0</v>
      </c>
      <c r="P38" s="214">
        <f>NPV(DISCOUNT,BA38:CC38)</f>
        <v>0</v>
      </c>
      <c r="V38" s="201">
        <f t="shared" ref="V38:AT38" si="53">$C38*V29</f>
        <v>0</v>
      </c>
      <c r="W38" s="201">
        <f t="shared" si="53"/>
        <v>0</v>
      </c>
      <c r="X38" s="201">
        <f t="shared" si="53"/>
        <v>0</v>
      </c>
      <c r="Y38" s="201">
        <f t="shared" si="53"/>
        <v>0</v>
      </c>
      <c r="Z38" s="201">
        <f t="shared" si="53"/>
        <v>0</v>
      </c>
      <c r="AA38" s="201">
        <f t="shared" si="53"/>
        <v>0</v>
      </c>
      <c r="AB38" s="201">
        <f t="shared" si="53"/>
        <v>0</v>
      </c>
      <c r="AC38" s="201">
        <f t="shared" si="53"/>
        <v>0</v>
      </c>
      <c r="AD38" s="201">
        <f t="shared" si="53"/>
        <v>0</v>
      </c>
      <c r="AE38" s="201">
        <f t="shared" si="53"/>
        <v>0</v>
      </c>
      <c r="AF38" s="201">
        <f t="shared" si="53"/>
        <v>0</v>
      </c>
      <c r="AG38" s="201">
        <f t="shared" si="53"/>
        <v>0</v>
      </c>
      <c r="AH38" s="201">
        <f t="shared" si="53"/>
        <v>0</v>
      </c>
      <c r="AI38" s="201">
        <f t="shared" si="53"/>
        <v>0</v>
      </c>
      <c r="AJ38" s="201">
        <f t="shared" si="53"/>
        <v>0</v>
      </c>
      <c r="AK38" s="201">
        <f t="shared" si="53"/>
        <v>0</v>
      </c>
      <c r="AL38" s="201">
        <f t="shared" si="53"/>
        <v>0</v>
      </c>
      <c r="AM38" s="201">
        <f t="shared" si="53"/>
        <v>0</v>
      </c>
      <c r="AN38" s="201">
        <f t="shared" si="53"/>
        <v>0</v>
      </c>
      <c r="AO38" s="201">
        <f t="shared" si="53"/>
        <v>0</v>
      </c>
      <c r="AP38" s="201">
        <f t="shared" si="53"/>
        <v>0</v>
      </c>
      <c r="AQ38" s="201">
        <f t="shared" si="53"/>
        <v>0</v>
      </c>
      <c r="AR38" s="201">
        <f t="shared" si="53"/>
        <v>0</v>
      </c>
      <c r="AS38" s="201">
        <f t="shared" si="53"/>
        <v>0</v>
      </c>
      <c r="AT38" s="201">
        <f t="shared" si="53"/>
        <v>0</v>
      </c>
      <c r="AX38" s="201">
        <f t="shared" ref="AX38:AX39" si="54">R38*$F38</f>
        <v>0</v>
      </c>
      <c r="AY38" s="201">
        <f t="shared" si="49"/>
        <v>0</v>
      </c>
      <c r="AZ38" s="201">
        <f t="shared" si="49"/>
        <v>0</v>
      </c>
      <c r="BA38" s="201">
        <f t="shared" si="49"/>
        <v>0</v>
      </c>
      <c r="BB38" s="201">
        <f t="shared" si="49"/>
        <v>0</v>
      </c>
      <c r="BC38" s="201">
        <f t="shared" si="49"/>
        <v>0</v>
      </c>
      <c r="BD38" s="201">
        <f t="shared" si="49"/>
        <v>0</v>
      </c>
      <c r="BE38" s="201">
        <f t="shared" si="49"/>
        <v>0</v>
      </c>
      <c r="BF38" s="201">
        <f t="shared" si="49"/>
        <v>0</v>
      </c>
      <c r="BG38" s="201">
        <f t="shared" si="49"/>
        <v>0</v>
      </c>
      <c r="BH38" s="201">
        <f t="shared" si="49"/>
        <v>0</v>
      </c>
      <c r="BI38" s="201">
        <f t="shared" si="49"/>
        <v>0</v>
      </c>
      <c r="BJ38" s="201">
        <f t="shared" si="49"/>
        <v>0</v>
      </c>
      <c r="BK38" s="201">
        <f t="shared" si="49"/>
        <v>0</v>
      </c>
      <c r="BL38" s="201">
        <f t="shared" si="49"/>
        <v>0</v>
      </c>
      <c r="BM38" s="201">
        <f t="shared" si="49"/>
        <v>0</v>
      </c>
      <c r="BN38" s="201">
        <f t="shared" si="49"/>
        <v>0</v>
      </c>
      <c r="BO38" s="201">
        <f t="shared" si="50"/>
        <v>0</v>
      </c>
      <c r="BP38" s="201">
        <f t="shared" si="50"/>
        <v>0</v>
      </c>
      <c r="BQ38" s="201">
        <f t="shared" si="50"/>
        <v>0</v>
      </c>
      <c r="BR38" s="201">
        <f t="shared" si="50"/>
        <v>0</v>
      </c>
      <c r="BS38" s="201">
        <f t="shared" si="50"/>
        <v>0</v>
      </c>
      <c r="BT38" s="201">
        <f t="shared" si="50"/>
        <v>0</v>
      </c>
      <c r="BU38" s="201">
        <f t="shared" si="50"/>
        <v>0</v>
      </c>
      <c r="BV38" s="201">
        <f t="shared" si="50"/>
        <v>0</v>
      </c>
      <c r="BW38" s="201">
        <f t="shared" si="50"/>
        <v>0</v>
      </c>
      <c r="BX38" s="201">
        <f t="shared" si="50"/>
        <v>0</v>
      </c>
      <c r="BY38" s="201">
        <f t="shared" si="50"/>
        <v>0</v>
      </c>
      <c r="BZ38" s="201">
        <f t="shared" si="50"/>
        <v>0</v>
      </c>
      <c r="CD38" s="201">
        <f t="shared" ref="CD38:CS39" si="55">R38*$H38</f>
        <v>0</v>
      </c>
      <c r="CE38" s="201">
        <f t="shared" si="55"/>
        <v>0</v>
      </c>
      <c r="CF38" s="201">
        <f t="shared" si="55"/>
        <v>0</v>
      </c>
      <c r="CG38" s="201">
        <f t="shared" si="55"/>
        <v>0</v>
      </c>
      <c r="CH38" s="201">
        <f t="shared" si="55"/>
        <v>0</v>
      </c>
      <c r="CI38" s="201">
        <f t="shared" si="55"/>
        <v>0</v>
      </c>
      <c r="CJ38" s="201">
        <f t="shared" si="55"/>
        <v>0</v>
      </c>
      <c r="CK38" s="201">
        <f t="shared" si="55"/>
        <v>0</v>
      </c>
      <c r="CL38" s="201">
        <f t="shared" si="55"/>
        <v>0</v>
      </c>
      <c r="CM38" s="201">
        <f t="shared" si="55"/>
        <v>0</v>
      </c>
      <c r="CN38" s="201">
        <f t="shared" si="55"/>
        <v>0</v>
      </c>
      <c r="CO38" s="201">
        <f t="shared" si="55"/>
        <v>0</v>
      </c>
      <c r="CP38" s="201">
        <f t="shared" si="55"/>
        <v>0</v>
      </c>
      <c r="CQ38" s="201">
        <f t="shared" si="55"/>
        <v>0</v>
      </c>
      <c r="CR38" s="201">
        <f t="shared" si="55"/>
        <v>0</v>
      </c>
      <c r="CS38" s="201">
        <f t="shared" si="55"/>
        <v>0</v>
      </c>
      <c r="CT38" s="201">
        <f t="shared" ref="CT38:DF39" si="56">AH38*$H38</f>
        <v>0</v>
      </c>
      <c r="CU38" s="201">
        <f t="shared" si="56"/>
        <v>0</v>
      </c>
      <c r="CV38" s="201">
        <f t="shared" si="56"/>
        <v>0</v>
      </c>
      <c r="CW38" s="201">
        <f t="shared" si="56"/>
        <v>0</v>
      </c>
      <c r="CX38" s="201">
        <f t="shared" si="56"/>
        <v>0</v>
      </c>
      <c r="CY38" s="201">
        <f t="shared" si="56"/>
        <v>0</v>
      </c>
      <c r="CZ38" s="201">
        <f t="shared" si="56"/>
        <v>0</v>
      </c>
      <c r="DA38" s="201">
        <f t="shared" si="56"/>
        <v>0</v>
      </c>
      <c r="DB38" s="201">
        <f t="shared" si="56"/>
        <v>0</v>
      </c>
      <c r="DC38" s="201">
        <f t="shared" si="56"/>
        <v>0</v>
      </c>
      <c r="DD38" s="201">
        <f t="shared" si="56"/>
        <v>0</v>
      </c>
      <c r="DE38" s="201">
        <f t="shared" si="56"/>
        <v>0</v>
      </c>
      <c r="DF38" s="201">
        <f t="shared" si="56"/>
        <v>0</v>
      </c>
      <c r="DK38" s="201">
        <f t="shared" ref="DK38:DK39" si="57">$C38*$J38*DK$3</f>
        <v>0</v>
      </c>
      <c r="DL38" s="201">
        <f t="shared" si="52"/>
        <v>0</v>
      </c>
      <c r="DM38" s="201">
        <f t="shared" si="52"/>
        <v>0</v>
      </c>
      <c r="DN38" s="201">
        <f t="shared" si="52"/>
        <v>0</v>
      </c>
      <c r="DO38" s="201">
        <f t="shared" si="52"/>
        <v>0</v>
      </c>
      <c r="DP38" s="201">
        <f t="shared" si="52"/>
        <v>0</v>
      </c>
      <c r="DQ38" s="201">
        <f t="shared" si="52"/>
        <v>0</v>
      </c>
      <c r="DR38" s="201">
        <f t="shared" si="52"/>
        <v>0</v>
      </c>
      <c r="DS38" s="201">
        <f t="shared" si="52"/>
        <v>0</v>
      </c>
      <c r="DT38" s="201">
        <f t="shared" si="52"/>
        <v>0</v>
      </c>
      <c r="DU38" s="201">
        <f t="shared" si="52"/>
        <v>0</v>
      </c>
      <c r="DV38" s="201">
        <f t="shared" si="52"/>
        <v>0</v>
      </c>
      <c r="DW38" s="201">
        <f t="shared" si="52"/>
        <v>0</v>
      </c>
      <c r="DX38" s="201">
        <f t="shared" si="52"/>
        <v>0</v>
      </c>
      <c r="DY38" s="201">
        <f t="shared" si="52"/>
        <v>0</v>
      </c>
      <c r="DZ38" s="201">
        <f t="shared" si="52"/>
        <v>0</v>
      </c>
      <c r="EA38" s="201">
        <f t="shared" si="52"/>
        <v>0</v>
      </c>
      <c r="EB38" s="201">
        <f t="shared" si="52"/>
        <v>0</v>
      </c>
      <c r="EC38" s="201">
        <f t="shared" si="52"/>
        <v>0</v>
      </c>
      <c r="ED38" s="201">
        <f t="shared" si="52"/>
        <v>0</v>
      </c>
      <c r="EE38" s="201">
        <f t="shared" si="52"/>
        <v>0</v>
      </c>
      <c r="EF38" s="201">
        <f t="shared" si="52"/>
        <v>0</v>
      </c>
      <c r="EG38" s="201">
        <f t="shared" si="52"/>
        <v>0</v>
      </c>
      <c r="EH38" s="201">
        <f t="shared" si="52"/>
        <v>0</v>
      </c>
      <c r="EI38" s="201">
        <f t="shared" si="52"/>
        <v>0</v>
      </c>
      <c r="EJ38" s="201">
        <f t="shared" si="52"/>
        <v>0</v>
      </c>
      <c r="EK38" s="201">
        <f t="shared" si="52"/>
        <v>0</v>
      </c>
      <c r="EL38" s="201">
        <f t="shared" si="52"/>
        <v>0</v>
      </c>
      <c r="EM38" s="201">
        <f t="shared" si="52"/>
        <v>0</v>
      </c>
    </row>
    <row r="39" spans="1:143" s="221" customFormat="1">
      <c r="A39" s="522" t="s">
        <v>793</v>
      </c>
      <c r="C39" s="201">
        <f>C36*D39</f>
        <v>0</v>
      </c>
      <c r="D39" s="253">
        <v>0</v>
      </c>
      <c r="F39" s="222">
        <f>'unit costs - int serv 2'!Z59</f>
        <v>0</v>
      </c>
      <c r="G39" s="523" t="s">
        <v>948</v>
      </c>
      <c r="H39" s="222">
        <f>'unit costs - int serv 2'!AC59</f>
        <v>0</v>
      </c>
      <c r="I39" s="523" t="s">
        <v>948</v>
      </c>
      <c r="J39" s="523"/>
      <c r="K39" s="523"/>
      <c r="M39" s="524">
        <f>NPV(DISCOUNT,AX39:BZ39)</f>
        <v>0</v>
      </c>
      <c r="O39" s="214">
        <f>NPV(DISCOUNT,CD39:DF39)</f>
        <v>0</v>
      </c>
      <c r="P39" s="524">
        <f>NPV(DISCOUNT,BA39:CC39)</f>
        <v>0</v>
      </c>
      <c r="AX39" s="222">
        <f t="shared" si="54"/>
        <v>0</v>
      </c>
      <c r="AY39" s="222">
        <f t="shared" si="49"/>
        <v>0</v>
      </c>
      <c r="AZ39" s="222">
        <f t="shared" si="49"/>
        <v>0</v>
      </c>
      <c r="BA39" s="222">
        <f t="shared" si="49"/>
        <v>0</v>
      </c>
      <c r="BB39" s="222">
        <f t="shared" si="49"/>
        <v>0</v>
      </c>
      <c r="BC39" s="222">
        <f t="shared" si="49"/>
        <v>0</v>
      </c>
      <c r="BD39" s="222">
        <f t="shared" si="49"/>
        <v>0</v>
      </c>
      <c r="BE39" s="222">
        <f t="shared" si="49"/>
        <v>0</v>
      </c>
      <c r="BF39" s="222">
        <f t="shared" si="49"/>
        <v>0</v>
      </c>
      <c r="BG39" s="222">
        <f t="shared" si="49"/>
        <v>0</v>
      </c>
      <c r="BH39" s="222">
        <f t="shared" si="49"/>
        <v>0</v>
      </c>
      <c r="BI39" s="222">
        <f t="shared" si="49"/>
        <v>0</v>
      </c>
      <c r="BJ39" s="222">
        <f t="shared" si="49"/>
        <v>0</v>
      </c>
      <c r="BK39" s="222">
        <f t="shared" si="49"/>
        <v>0</v>
      </c>
      <c r="BL39" s="222">
        <f t="shared" si="49"/>
        <v>0</v>
      </c>
      <c r="BM39" s="222">
        <f t="shared" si="49"/>
        <v>0</v>
      </c>
      <c r="BN39" s="222">
        <f t="shared" si="49"/>
        <v>0</v>
      </c>
      <c r="BO39" s="222">
        <f t="shared" si="50"/>
        <v>0</v>
      </c>
      <c r="BP39" s="222">
        <f t="shared" si="50"/>
        <v>0</v>
      </c>
      <c r="BQ39" s="222">
        <f t="shared" si="50"/>
        <v>0</v>
      </c>
      <c r="BR39" s="222">
        <f t="shared" si="50"/>
        <v>0</v>
      </c>
      <c r="BS39" s="222">
        <f t="shared" si="50"/>
        <v>0</v>
      </c>
      <c r="BT39" s="222">
        <f t="shared" si="50"/>
        <v>0</v>
      </c>
      <c r="BU39" s="222">
        <f t="shared" si="50"/>
        <v>0</v>
      </c>
      <c r="BV39" s="222">
        <f t="shared" si="50"/>
        <v>0</v>
      </c>
      <c r="BW39" s="222">
        <f t="shared" si="50"/>
        <v>0</v>
      </c>
      <c r="BX39" s="222">
        <f t="shared" si="50"/>
        <v>0</v>
      </c>
      <c r="BY39" s="222">
        <f t="shared" si="50"/>
        <v>0</v>
      </c>
      <c r="BZ39" s="222">
        <f t="shared" si="50"/>
        <v>0</v>
      </c>
      <c r="CD39" s="222">
        <f t="shared" si="55"/>
        <v>0</v>
      </c>
      <c r="CE39" s="222">
        <f t="shared" si="55"/>
        <v>0</v>
      </c>
      <c r="CF39" s="222">
        <f t="shared" si="55"/>
        <v>0</v>
      </c>
      <c r="CG39" s="222">
        <f t="shared" si="55"/>
        <v>0</v>
      </c>
      <c r="CH39" s="222">
        <f t="shared" si="55"/>
        <v>0</v>
      </c>
      <c r="CI39" s="222">
        <f t="shared" si="55"/>
        <v>0</v>
      </c>
      <c r="CJ39" s="222">
        <f t="shared" si="55"/>
        <v>0</v>
      </c>
      <c r="CK39" s="222">
        <f t="shared" si="55"/>
        <v>0</v>
      </c>
      <c r="CL39" s="222">
        <f t="shared" si="55"/>
        <v>0</v>
      </c>
      <c r="CM39" s="222">
        <f t="shared" si="55"/>
        <v>0</v>
      </c>
      <c r="CN39" s="222">
        <f t="shared" si="55"/>
        <v>0</v>
      </c>
      <c r="CO39" s="222">
        <f t="shared" si="55"/>
        <v>0</v>
      </c>
      <c r="CP39" s="222">
        <f t="shared" si="55"/>
        <v>0</v>
      </c>
      <c r="CQ39" s="222">
        <f t="shared" si="55"/>
        <v>0</v>
      </c>
      <c r="CR39" s="222">
        <f t="shared" si="55"/>
        <v>0</v>
      </c>
      <c r="CS39" s="222">
        <f t="shared" si="55"/>
        <v>0</v>
      </c>
      <c r="CT39" s="222">
        <f t="shared" si="56"/>
        <v>0</v>
      </c>
      <c r="CU39" s="222">
        <f t="shared" si="56"/>
        <v>0</v>
      </c>
      <c r="CV39" s="222">
        <f t="shared" si="56"/>
        <v>0</v>
      </c>
      <c r="CW39" s="222">
        <f t="shared" si="56"/>
        <v>0</v>
      </c>
      <c r="CX39" s="222">
        <f t="shared" si="56"/>
        <v>0</v>
      </c>
      <c r="CY39" s="222">
        <f t="shared" si="56"/>
        <v>0</v>
      </c>
      <c r="CZ39" s="222">
        <f t="shared" si="56"/>
        <v>0</v>
      </c>
      <c r="DA39" s="222">
        <f t="shared" si="56"/>
        <v>0</v>
      </c>
      <c r="DB39" s="222">
        <f t="shared" si="56"/>
        <v>0</v>
      </c>
      <c r="DC39" s="222">
        <f t="shared" si="56"/>
        <v>0</v>
      </c>
      <c r="DD39" s="222">
        <f t="shared" si="56"/>
        <v>0</v>
      </c>
      <c r="DE39" s="222">
        <f t="shared" si="56"/>
        <v>0</v>
      </c>
      <c r="DF39" s="222">
        <f t="shared" si="56"/>
        <v>0</v>
      </c>
      <c r="DK39" s="201">
        <f t="shared" si="57"/>
        <v>0</v>
      </c>
      <c r="DL39" s="201">
        <f t="shared" si="52"/>
        <v>0</v>
      </c>
      <c r="DM39" s="201">
        <f t="shared" si="52"/>
        <v>0</v>
      </c>
      <c r="DN39" s="201">
        <f t="shared" si="52"/>
        <v>0</v>
      </c>
      <c r="DO39" s="201">
        <f t="shared" si="52"/>
        <v>0</v>
      </c>
      <c r="DP39" s="201">
        <f t="shared" si="52"/>
        <v>0</v>
      </c>
      <c r="DQ39" s="201">
        <f t="shared" si="52"/>
        <v>0</v>
      </c>
      <c r="DR39" s="201">
        <f t="shared" si="52"/>
        <v>0</v>
      </c>
      <c r="DS39" s="201">
        <f t="shared" si="52"/>
        <v>0</v>
      </c>
      <c r="DT39" s="201">
        <f t="shared" si="52"/>
        <v>0</v>
      </c>
      <c r="DU39" s="201">
        <f t="shared" si="52"/>
        <v>0</v>
      </c>
      <c r="DV39" s="201">
        <f t="shared" si="52"/>
        <v>0</v>
      </c>
      <c r="DW39" s="201">
        <f t="shared" si="52"/>
        <v>0</v>
      </c>
      <c r="DX39" s="201">
        <f t="shared" si="52"/>
        <v>0</v>
      </c>
      <c r="DY39" s="201">
        <f t="shared" si="52"/>
        <v>0</v>
      </c>
      <c r="DZ39" s="201">
        <f t="shared" si="52"/>
        <v>0</v>
      </c>
      <c r="EA39" s="201">
        <f t="shared" si="52"/>
        <v>0</v>
      </c>
      <c r="EB39" s="201">
        <f t="shared" si="52"/>
        <v>0</v>
      </c>
      <c r="EC39" s="201">
        <f t="shared" si="52"/>
        <v>0</v>
      </c>
      <c r="ED39" s="201">
        <f t="shared" si="52"/>
        <v>0</v>
      </c>
      <c r="EE39" s="201">
        <f t="shared" si="52"/>
        <v>0</v>
      </c>
      <c r="EF39" s="201">
        <f t="shared" si="52"/>
        <v>0</v>
      </c>
      <c r="EG39" s="201">
        <f t="shared" si="52"/>
        <v>0</v>
      </c>
      <c r="EH39" s="201">
        <f t="shared" si="52"/>
        <v>0</v>
      </c>
      <c r="EI39" s="201">
        <f t="shared" si="52"/>
        <v>0</v>
      </c>
      <c r="EJ39" s="201">
        <f t="shared" si="52"/>
        <v>0</v>
      </c>
      <c r="EK39" s="201">
        <f t="shared" si="52"/>
        <v>0</v>
      </c>
      <c r="EL39" s="201">
        <f t="shared" si="52"/>
        <v>0</v>
      </c>
      <c r="EM39" s="201">
        <f t="shared" si="52"/>
        <v>0</v>
      </c>
    </row>
    <row r="40" spans="1:143" s="221" customFormat="1">
      <c r="A40" s="522"/>
      <c r="D40"/>
      <c r="F40" s="222"/>
      <c r="G40" s="523"/>
      <c r="H40" s="222"/>
      <c r="I40" s="523"/>
      <c r="J40" s="523"/>
      <c r="K40" s="523"/>
      <c r="M40" s="524"/>
      <c r="O40" s="524"/>
      <c r="AX40" s="222"/>
      <c r="AY40" s="222"/>
      <c r="AZ40" s="222"/>
      <c r="BA40" s="222"/>
      <c r="BB40" s="222"/>
      <c r="BC40" s="222"/>
      <c r="BD40" s="222"/>
      <c r="BE40" s="222"/>
      <c r="BF40" s="222"/>
      <c r="BG40" s="222"/>
      <c r="BH40" s="222"/>
      <c r="BI40" s="222"/>
      <c r="BJ40" s="222"/>
      <c r="BK40" s="222"/>
      <c r="BL40" s="222"/>
      <c r="BM40" s="222"/>
      <c r="BN40" s="222"/>
      <c r="BO40" s="222"/>
      <c r="BP40" s="222"/>
      <c r="BQ40" s="222"/>
      <c r="BR40" s="222"/>
      <c r="BS40" s="222"/>
      <c r="BT40" s="222"/>
      <c r="BU40" s="222"/>
      <c r="BV40" s="222"/>
      <c r="BW40" s="222"/>
      <c r="BX40" s="222"/>
      <c r="BY40" s="222"/>
      <c r="BZ40" s="222"/>
      <c r="CD40" s="222"/>
      <c r="CE40" s="222"/>
      <c r="CF40" s="222"/>
      <c r="CG40" s="222"/>
      <c r="CH40" s="222"/>
      <c r="CI40" s="222"/>
      <c r="CJ40" s="222"/>
      <c r="CK40" s="222"/>
      <c r="CL40" s="222"/>
      <c r="CM40" s="222"/>
      <c r="CN40" s="222"/>
      <c r="CO40" s="222"/>
      <c r="CP40" s="222"/>
      <c r="CQ40" s="222"/>
      <c r="CR40" s="222"/>
      <c r="CS40" s="222"/>
      <c r="CT40" s="222"/>
      <c r="CU40" s="222"/>
      <c r="CV40" s="222"/>
      <c r="CW40" s="222"/>
      <c r="CX40" s="222"/>
      <c r="CY40" s="222"/>
      <c r="CZ40" s="222"/>
      <c r="DA40" s="222"/>
      <c r="DB40" s="222"/>
      <c r="DC40" s="222"/>
      <c r="DD40" s="222"/>
      <c r="DE40" s="222"/>
      <c r="DF40" s="222"/>
      <c r="DK40" s="222"/>
      <c r="DL40" s="222"/>
      <c r="DM40" s="222"/>
      <c r="DN40" s="222"/>
      <c r="DO40" s="222"/>
      <c r="DP40" s="222"/>
      <c r="DQ40" s="222"/>
      <c r="DR40" s="222"/>
      <c r="DS40" s="222"/>
      <c r="DT40" s="222"/>
      <c r="DU40" s="222"/>
      <c r="DV40" s="222"/>
      <c r="DW40" s="222"/>
      <c r="DX40" s="222"/>
      <c r="DY40" s="222"/>
      <c r="DZ40" s="222"/>
      <c r="EA40" s="222"/>
      <c r="EB40" s="222"/>
      <c r="EC40" s="222"/>
      <c r="ED40" s="222"/>
      <c r="EE40" s="222"/>
      <c r="EF40" s="222"/>
      <c r="EG40" s="222"/>
      <c r="EH40" s="222"/>
      <c r="EI40" s="222"/>
      <c r="EJ40" s="222"/>
      <c r="EK40" s="222"/>
      <c r="EL40" s="222"/>
      <c r="EM40" s="222"/>
    </row>
    <row r="41" spans="1:143" s="226" customFormat="1" ht="15" thickBot="1">
      <c r="A41" s="519"/>
      <c r="F41" s="518"/>
      <c r="G41" s="520"/>
      <c r="H41" s="518"/>
      <c r="I41" s="520"/>
      <c r="J41" s="520"/>
      <c r="K41" s="520"/>
      <c r="M41" s="521"/>
      <c r="AX41" s="518"/>
      <c r="AY41" s="518"/>
      <c r="AZ41" s="518"/>
      <c r="BA41" s="518"/>
      <c r="BB41" s="518"/>
      <c r="BC41" s="518"/>
      <c r="BD41" s="518"/>
      <c r="BE41" s="518"/>
      <c r="BF41" s="518"/>
      <c r="BG41" s="518"/>
      <c r="BH41" s="518"/>
      <c r="BI41" s="518"/>
      <c r="BJ41" s="518"/>
      <c r="BK41" s="518"/>
      <c r="BL41" s="518"/>
      <c r="BM41" s="518"/>
      <c r="BN41" s="518"/>
      <c r="BO41" s="518"/>
      <c r="BP41" s="518"/>
      <c r="BQ41" s="518"/>
      <c r="BR41" s="518"/>
      <c r="BS41" s="518"/>
      <c r="BT41" s="518"/>
      <c r="BU41" s="518"/>
      <c r="BV41" s="518"/>
      <c r="BW41" s="518"/>
      <c r="BX41" s="518"/>
      <c r="BY41" s="518"/>
      <c r="BZ41" s="518"/>
    </row>
    <row r="42" spans="1:143" s="1" customFormat="1" ht="20.25" customHeight="1" thickTop="1">
      <c r="AW42" s="1" t="s">
        <v>322</v>
      </c>
      <c r="AX42" s="404">
        <f t="shared" ref="AX42:BZ42" si="58">SUM(AX4:AX38)</f>
        <v>0</v>
      </c>
      <c r="AY42" s="404">
        <f t="shared" si="58"/>
        <v>0</v>
      </c>
      <c r="AZ42" s="404">
        <f t="shared" si="58"/>
        <v>0</v>
      </c>
      <c r="BA42" s="404">
        <f t="shared" si="58"/>
        <v>0</v>
      </c>
      <c r="BB42" s="404">
        <f t="shared" si="58"/>
        <v>523482.33130049368</v>
      </c>
      <c r="BC42" s="404">
        <f t="shared" si="58"/>
        <v>523482.33130049368</v>
      </c>
      <c r="BD42" s="404">
        <f t="shared" si="58"/>
        <v>523482.33130049368</v>
      </c>
      <c r="BE42" s="404">
        <f t="shared" si="58"/>
        <v>523482.33130049368</v>
      </c>
      <c r="BF42" s="404">
        <f t="shared" si="58"/>
        <v>523482.33130049368</v>
      </c>
      <c r="BG42" s="404">
        <f t="shared" si="58"/>
        <v>523482.33130049368</v>
      </c>
      <c r="BH42" s="404">
        <f t="shared" si="58"/>
        <v>523482.33130049368</v>
      </c>
      <c r="BI42" s="404">
        <f t="shared" si="58"/>
        <v>523482.33130049368</v>
      </c>
      <c r="BJ42" s="404">
        <f t="shared" si="58"/>
        <v>523482.33130049368</v>
      </c>
      <c r="BK42" s="404">
        <f t="shared" si="58"/>
        <v>523482.33130049368</v>
      </c>
      <c r="BL42" s="404">
        <f t="shared" si="58"/>
        <v>523482.33130049368</v>
      </c>
      <c r="BM42" s="404">
        <f t="shared" si="58"/>
        <v>523482.33130049368</v>
      </c>
      <c r="BN42" s="404">
        <f t="shared" si="58"/>
        <v>523482.33130049368</v>
      </c>
      <c r="BO42" s="404">
        <f t="shared" si="58"/>
        <v>523482.33130049368</v>
      </c>
      <c r="BP42" s="404">
        <f t="shared" si="58"/>
        <v>523482.33130049368</v>
      </c>
      <c r="BQ42" s="404">
        <f t="shared" si="58"/>
        <v>523482.33130049368</v>
      </c>
      <c r="BR42" s="404">
        <f t="shared" si="58"/>
        <v>523482.33130049368</v>
      </c>
      <c r="BS42" s="404">
        <f t="shared" si="58"/>
        <v>523482.33130049368</v>
      </c>
      <c r="BT42" s="404">
        <f t="shared" si="58"/>
        <v>523482.33130049368</v>
      </c>
      <c r="BU42" s="404">
        <f t="shared" si="58"/>
        <v>523482.33130049368</v>
      </c>
      <c r="BV42" s="404">
        <f t="shared" si="58"/>
        <v>523482.33130049368</v>
      </c>
      <c r="BW42" s="404">
        <f t="shared" si="58"/>
        <v>523482.33130049368</v>
      </c>
      <c r="BX42" s="404">
        <f t="shared" si="58"/>
        <v>523482.33130049368</v>
      </c>
      <c r="BY42" s="404">
        <f t="shared" si="58"/>
        <v>523482.33130049368</v>
      </c>
      <c r="BZ42" s="404">
        <f t="shared" si="58"/>
        <v>523482.33130049368</v>
      </c>
      <c r="CD42" s="404">
        <f t="shared" ref="CD42:DF42" si="59">SUM(CD4:CD38)</f>
        <v>0</v>
      </c>
      <c r="CE42" s="404">
        <f t="shared" si="59"/>
        <v>0</v>
      </c>
      <c r="CF42" s="404">
        <f t="shared" si="59"/>
        <v>0</v>
      </c>
      <c r="CG42" s="404">
        <f t="shared" si="59"/>
        <v>0</v>
      </c>
      <c r="CH42" s="404">
        <f t="shared" si="59"/>
        <v>55653359.723012418</v>
      </c>
      <c r="CI42" s="404">
        <f t="shared" si="59"/>
        <v>55653359.723012418</v>
      </c>
      <c r="CJ42" s="404">
        <f t="shared" si="59"/>
        <v>55653359.723012418</v>
      </c>
      <c r="CK42" s="404">
        <f t="shared" si="59"/>
        <v>55653359.723012418</v>
      </c>
      <c r="CL42" s="404">
        <f t="shared" si="59"/>
        <v>55653359.723012418</v>
      </c>
      <c r="CM42" s="404">
        <f t="shared" si="59"/>
        <v>55653359.723012418</v>
      </c>
      <c r="CN42" s="404">
        <f t="shared" si="59"/>
        <v>55653359.723012418</v>
      </c>
      <c r="CO42" s="404">
        <f t="shared" si="59"/>
        <v>55653359.723012418</v>
      </c>
      <c r="CP42" s="404">
        <f t="shared" si="59"/>
        <v>55653359.723012418</v>
      </c>
      <c r="CQ42" s="404">
        <f t="shared" si="59"/>
        <v>55653359.723012418</v>
      </c>
      <c r="CR42" s="404">
        <f t="shared" si="59"/>
        <v>55653359.723012418</v>
      </c>
      <c r="CS42" s="404">
        <f t="shared" si="59"/>
        <v>55653359.723012418</v>
      </c>
      <c r="CT42" s="404">
        <f t="shared" si="59"/>
        <v>55653359.723012418</v>
      </c>
      <c r="CU42" s="404">
        <f t="shared" si="59"/>
        <v>55653359.723012418</v>
      </c>
      <c r="CV42" s="404">
        <f t="shared" si="59"/>
        <v>55653359.723012418</v>
      </c>
      <c r="CW42" s="404">
        <f t="shared" si="59"/>
        <v>55653359.723012418</v>
      </c>
      <c r="CX42" s="404">
        <f t="shared" si="59"/>
        <v>55653359.723012418</v>
      </c>
      <c r="CY42" s="404">
        <f t="shared" si="59"/>
        <v>55653359.723012418</v>
      </c>
      <c r="CZ42" s="404">
        <f t="shared" si="59"/>
        <v>55653359.723012418</v>
      </c>
      <c r="DA42" s="404">
        <f t="shared" si="59"/>
        <v>55653359.723012418</v>
      </c>
      <c r="DB42" s="404">
        <f t="shared" si="59"/>
        <v>55653359.723012418</v>
      </c>
      <c r="DC42" s="404">
        <f t="shared" si="59"/>
        <v>55653359.723012418</v>
      </c>
      <c r="DD42" s="404">
        <f t="shared" si="59"/>
        <v>55653359.723012418</v>
      </c>
      <c r="DE42" s="404">
        <f t="shared" si="59"/>
        <v>55653359.723012418</v>
      </c>
      <c r="DF42" s="404">
        <f t="shared" si="59"/>
        <v>55653359.723012418</v>
      </c>
      <c r="DK42" s="404">
        <f t="shared" ref="DK42:EM42" si="60">SUM(DK4:DK38)</f>
        <v>0</v>
      </c>
      <c r="DL42" s="404">
        <f t="shared" si="60"/>
        <v>0</v>
      </c>
      <c r="DM42" s="404">
        <f t="shared" si="60"/>
        <v>0</v>
      </c>
      <c r="DN42" s="404">
        <f t="shared" si="60"/>
        <v>0</v>
      </c>
      <c r="DO42" s="404">
        <f t="shared" si="60"/>
        <v>6678403.1667614905</v>
      </c>
      <c r="DP42" s="404">
        <f t="shared" si="60"/>
        <v>13356806.333522981</v>
      </c>
      <c r="DQ42" s="404">
        <f t="shared" si="60"/>
        <v>20035209.500284471</v>
      </c>
      <c r="DR42" s="404">
        <f t="shared" si="60"/>
        <v>26713612.667045962</v>
      </c>
      <c r="DS42" s="404">
        <f t="shared" si="60"/>
        <v>33392015.833807454</v>
      </c>
      <c r="DT42" s="404">
        <f t="shared" si="60"/>
        <v>40070419.000568941</v>
      </c>
      <c r="DU42" s="404">
        <f t="shared" si="60"/>
        <v>46748822.167330436</v>
      </c>
      <c r="DV42" s="404">
        <f t="shared" si="60"/>
        <v>53427225.334091924</v>
      </c>
      <c r="DW42" s="404">
        <f t="shared" si="60"/>
        <v>60105628.500853412</v>
      </c>
      <c r="DX42" s="404">
        <f t="shared" si="60"/>
        <v>66784031.667614892</v>
      </c>
      <c r="DY42" s="404">
        <f t="shared" si="60"/>
        <v>73462434.83437638</v>
      </c>
      <c r="DZ42" s="404">
        <f t="shared" si="60"/>
        <v>80140838.001137868</v>
      </c>
      <c r="EA42" s="404">
        <f t="shared" si="60"/>
        <v>86819241.167899355</v>
      </c>
      <c r="EB42" s="404">
        <f t="shared" si="60"/>
        <v>93497644.334660858</v>
      </c>
      <c r="EC42" s="404">
        <f t="shared" si="60"/>
        <v>100176047.50142235</v>
      </c>
      <c r="ED42" s="404">
        <f t="shared" si="60"/>
        <v>106854450.66818385</v>
      </c>
      <c r="EE42" s="404">
        <f t="shared" si="60"/>
        <v>113532853.83494534</v>
      </c>
      <c r="EF42" s="404">
        <f t="shared" si="60"/>
        <v>120211257.00170684</v>
      </c>
      <c r="EG42" s="404">
        <f t="shared" si="60"/>
        <v>126889660.16846833</v>
      </c>
      <c r="EH42" s="404">
        <f t="shared" si="60"/>
        <v>133568063.33522983</v>
      </c>
      <c r="EI42" s="404">
        <f t="shared" si="60"/>
        <v>140246466.50199133</v>
      </c>
      <c r="EJ42" s="404">
        <f t="shared" si="60"/>
        <v>146924869.66875282</v>
      </c>
      <c r="EK42" s="404">
        <f t="shared" si="60"/>
        <v>153603272.83551431</v>
      </c>
      <c r="EL42" s="404">
        <f t="shared" si="60"/>
        <v>160281676.00227582</v>
      </c>
      <c r="EM42" s="404">
        <f t="shared" si="60"/>
        <v>166960079.16903728</v>
      </c>
    </row>
    <row r="43" spans="1:143">
      <c r="A43" s="294"/>
      <c r="R43">
        <f>SUM(R5:R39)</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1A996-3F0A-41B0-91FF-CAE617240F81}">
  <sheetPr codeName="Sheet27">
    <tabColor theme="8" tint="0.39997558519241921"/>
  </sheetPr>
  <dimension ref="A1:AT90"/>
  <sheetViews>
    <sheetView showOutlineSymbols="0" showWhiteSpace="0" workbookViewId="0"/>
  </sheetViews>
  <sheetFormatPr defaultColWidth="12.81640625" defaultRowHeight="12"/>
  <cols>
    <col min="1" max="1" width="24.54296875" style="447" customWidth="1"/>
    <col min="2" max="2" width="12.81640625" style="444"/>
    <col min="3" max="3" width="12.81640625" style="446"/>
    <col min="4" max="17" width="12.81640625" style="444"/>
    <col min="18" max="18" width="12.81640625" style="445"/>
    <col min="19" max="19" width="9.54296875" style="444" customWidth="1"/>
    <col min="20" max="22" width="10.1796875" style="444" customWidth="1"/>
    <col min="23" max="23" width="16.453125" style="444" customWidth="1"/>
    <col min="24" max="27" width="12.81640625" style="444"/>
    <col min="28" max="28" width="12.81640625" style="443"/>
    <col min="29" max="16384" width="12.81640625" style="442"/>
  </cols>
  <sheetData>
    <row r="1" spans="1:46" s="466" customFormat="1" ht="16.899999999999999" customHeight="1">
      <c r="A1" s="466" t="s">
        <v>846</v>
      </c>
      <c r="B1" s="850" t="s">
        <v>845</v>
      </c>
      <c r="C1" s="850"/>
      <c r="D1" s="850" t="s">
        <v>844</v>
      </c>
      <c r="E1" s="850"/>
      <c r="F1" s="850" t="s">
        <v>843</v>
      </c>
      <c r="G1" s="850"/>
      <c r="H1" s="850" t="s">
        <v>842</v>
      </c>
      <c r="I1" s="850"/>
      <c r="J1" s="850" t="s">
        <v>841</v>
      </c>
      <c r="K1" s="850"/>
      <c r="L1" s="850" t="s">
        <v>461</v>
      </c>
      <c r="M1" s="850"/>
      <c r="N1" s="850" t="s">
        <v>840</v>
      </c>
      <c r="O1" s="850"/>
      <c r="P1" s="850"/>
      <c r="Q1" s="850"/>
      <c r="R1" s="850"/>
      <c r="S1" s="850" t="s">
        <v>839</v>
      </c>
      <c r="T1" s="850"/>
      <c r="U1" s="850"/>
      <c r="V1" s="449" t="s">
        <v>838</v>
      </c>
      <c r="W1" s="449" t="s">
        <v>837</v>
      </c>
      <c r="X1" s="449" t="s">
        <v>836</v>
      </c>
      <c r="Y1" s="850" t="s">
        <v>12</v>
      </c>
      <c r="Z1" s="850"/>
      <c r="AA1" s="465" t="s">
        <v>322</v>
      </c>
      <c r="AB1" s="467"/>
    </row>
    <row r="2" spans="1:46" s="466" customFormat="1" ht="16.899999999999999" customHeight="1">
      <c r="B2" s="449" t="s">
        <v>829</v>
      </c>
      <c r="C2" s="450" t="s">
        <v>828</v>
      </c>
      <c r="D2" s="449" t="s">
        <v>829</v>
      </c>
      <c r="E2" s="449" t="s">
        <v>828</v>
      </c>
      <c r="F2" s="449" t="s">
        <v>829</v>
      </c>
      <c r="G2" s="449" t="s">
        <v>828</v>
      </c>
      <c r="H2" s="449" t="s">
        <v>829</v>
      </c>
      <c r="I2" s="449" t="s">
        <v>835</v>
      </c>
      <c r="J2" s="449" t="s">
        <v>829</v>
      </c>
      <c r="K2" s="449" t="s">
        <v>828</v>
      </c>
      <c r="L2" s="449" t="s">
        <v>829</v>
      </c>
      <c r="M2" s="449" t="s">
        <v>828</v>
      </c>
      <c r="N2" s="449" t="s">
        <v>260</v>
      </c>
      <c r="O2" s="449" t="s">
        <v>472</v>
      </c>
      <c r="P2" s="449" t="s">
        <v>834</v>
      </c>
      <c r="Q2" s="449" t="s">
        <v>833</v>
      </c>
      <c r="R2" s="453" t="s">
        <v>832</v>
      </c>
      <c r="S2" s="449" t="s">
        <v>800</v>
      </c>
      <c r="T2" s="449" t="s">
        <v>799</v>
      </c>
      <c r="U2" s="449" t="s">
        <v>831</v>
      </c>
      <c r="V2" s="449" t="s">
        <v>830</v>
      </c>
      <c r="W2" s="449" t="s">
        <v>830</v>
      </c>
      <c r="X2" s="449" t="s">
        <v>830</v>
      </c>
      <c r="Y2" s="449" t="s">
        <v>829</v>
      </c>
      <c r="Z2" s="465" t="s">
        <v>828</v>
      </c>
      <c r="AA2" s="465"/>
      <c r="AB2" s="467"/>
      <c r="AD2" s="466" t="s">
        <v>829</v>
      </c>
      <c r="AE2" s="466" t="s">
        <v>850</v>
      </c>
    </row>
    <row r="3" spans="1:46">
      <c r="A3" s="465" t="s">
        <v>827</v>
      </c>
      <c r="B3" s="449"/>
      <c r="C3" s="450"/>
      <c r="D3" s="449"/>
      <c r="E3" s="449"/>
      <c r="F3" s="449"/>
      <c r="G3" s="449"/>
      <c r="H3" s="449"/>
      <c r="I3" s="449"/>
      <c r="J3" s="449"/>
      <c r="K3" s="449"/>
      <c r="L3" s="449"/>
      <c r="M3" s="449"/>
      <c r="N3" s="449"/>
      <c r="O3" s="449"/>
      <c r="P3" s="449"/>
      <c r="Q3" s="449"/>
      <c r="R3" s="453"/>
      <c r="S3" s="449"/>
      <c r="U3" s="449"/>
      <c r="V3" s="449"/>
      <c r="W3" s="449"/>
      <c r="X3" s="449"/>
      <c r="Y3" s="449"/>
      <c r="Z3" s="449"/>
      <c r="AA3" s="449"/>
      <c r="AB3" s="452"/>
    </row>
    <row r="4" spans="1:46">
      <c r="B4" s="444" t="s">
        <v>826</v>
      </c>
      <c r="C4" s="444" t="s">
        <v>826</v>
      </c>
      <c r="D4" s="444" t="s">
        <v>826</v>
      </c>
      <c r="E4" s="444" t="s">
        <v>826</v>
      </c>
      <c r="F4" s="444" t="s">
        <v>826</v>
      </c>
      <c r="G4" s="444" t="s">
        <v>826</v>
      </c>
      <c r="H4" s="444" t="s">
        <v>826</v>
      </c>
      <c r="I4" s="444" t="s">
        <v>826</v>
      </c>
      <c r="J4" s="444" t="s">
        <v>826</v>
      </c>
      <c r="K4" s="444" t="s">
        <v>826</v>
      </c>
      <c r="L4" s="444" t="s">
        <v>826</v>
      </c>
      <c r="M4" s="444" t="s">
        <v>826</v>
      </c>
      <c r="N4" s="444" t="s">
        <v>826</v>
      </c>
      <c r="O4" s="444" t="s">
        <v>826</v>
      </c>
      <c r="P4" s="444" t="s">
        <v>826</v>
      </c>
      <c r="Q4" s="444" t="s">
        <v>826</v>
      </c>
      <c r="R4" s="445" t="s">
        <v>826</v>
      </c>
      <c r="S4" s="444" t="s">
        <v>826</v>
      </c>
      <c r="T4" s="444" t="s">
        <v>826</v>
      </c>
      <c r="U4" s="444" t="s">
        <v>826</v>
      </c>
      <c r="V4" s="444" t="s">
        <v>826</v>
      </c>
      <c r="W4" s="444" t="s">
        <v>826</v>
      </c>
      <c r="Y4" s="449" t="s">
        <v>291</v>
      </c>
      <c r="Z4" s="449" t="s">
        <v>291</v>
      </c>
      <c r="AA4" s="449"/>
      <c r="AB4" s="452"/>
    </row>
    <row r="5" spans="1:46">
      <c r="A5" s="464"/>
      <c r="B5" s="444" t="s">
        <v>824</v>
      </c>
      <c r="C5" s="463">
        <v>1.3</v>
      </c>
      <c r="D5" s="444" t="s">
        <v>824</v>
      </c>
      <c r="E5" s="463">
        <v>1.3</v>
      </c>
      <c r="F5" s="444" t="s">
        <v>825</v>
      </c>
      <c r="G5" s="462">
        <v>3</v>
      </c>
      <c r="H5" s="444" t="s">
        <v>824</v>
      </c>
      <c r="I5" s="462">
        <v>2</v>
      </c>
    </row>
    <row r="6" spans="1:46">
      <c r="B6" s="459" t="s">
        <v>823</v>
      </c>
      <c r="D6" s="446"/>
      <c r="E6" s="446"/>
      <c r="F6" s="446"/>
      <c r="G6" s="446"/>
      <c r="H6" s="446"/>
      <c r="I6" s="446"/>
      <c r="J6" s="446"/>
      <c r="K6" s="446"/>
      <c r="L6" s="446"/>
      <c r="M6" s="446"/>
    </row>
    <row r="7" spans="1:46">
      <c r="A7" s="448" t="s">
        <v>822</v>
      </c>
      <c r="B7" s="446"/>
      <c r="D7" s="446"/>
      <c r="E7" s="446"/>
      <c r="F7" s="446"/>
      <c r="G7" s="446"/>
      <c r="H7" s="446"/>
      <c r="I7" s="446"/>
      <c r="J7" s="446"/>
      <c r="K7" s="461"/>
      <c r="L7" s="446"/>
      <c r="M7" s="461"/>
      <c r="N7" s="460" t="s">
        <v>821</v>
      </c>
      <c r="O7" s="446"/>
      <c r="P7" s="446"/>
      <c r="Q7" s="460" t="s">
        <v>821</v>
      </c>
      <c r="R7" s="460" t="s">
        <v>821</v>
      </c>
      <c r="S7" s="446"/>
      <c r="U7" s="446"/>
      <c r="V7" s="446"/>
      <c r="W7" s="459"/>
      <c r="X7" s="459"/>
      <c r="Z7" s="446"/>
      <c r="AC7" s="457"/>
    </row>
    <row r="8" spans="1:46">
      <c r="A8" s="447" t="s">
        <v>820</v>
      </c>
      <c r="B8" s="446">
        <v>2448.4835355285963</v>
      </c>
      <c r="C8" s="458">
        <v>0</v>
      </c>
      <c r="D8" s="446">
        <v>7005.5472779926276</v>
      </c>
      <c r="E8" s="458">
        <v>0</v>
      </c>
      <c r="F8" s="446">
        <v>10</v>
      </c>
      <c r="G8" s="446">
        <v>0</v>
      </c>
      <c r="H8" s="446">
        <v>2172</v>
      </c>
      <c r="I8" s="446">
        <v>0</v>
      </c>
      <c r="J8" s="446">
        <v>0</v>
      </c>
      <c r="K8" s="446">
        <v>0</v>
      </c>
      <c r="L8" s="446"/>
      <c r="M8" s="446">
        <v>0</v>
      </c>
      <c r="N8" s="446">
        <v>0</v>
      </c>
      <c r="O8" s="446">
        <v>0</v>
      </c>
      <c r="P8" s="446">
        <v>0</v>
      </c>
      <c r="Q8" s="446">
        <v>0</v>
      </c>
      <c r="R8" s="456">
        <v>0</v>
      </c>
      <c r="S8" s="455">
        <v>0</v>
      </c>
      <c r="T8" s="455">
        <v>0</v>
      </c>
      <c r="U8" s="446">
        <v>0</v>
      </c>
      <c r="V8" s="446">
        <v>0</v>
      </c>
      <c r="W8" s="446">
        <v>0</v>
      </c>
      <c r="X8" s="446">
        <v>11636.030813521224</v>
      </c>
      <c r="Y8" s="446">
        <v>11636.030813521224</v>
      </c>
      <c r="Z8" s="446">
        <v>0</v>
      </c>
      <c r="AA8" s="446">
        <v>11636.030813521224</v>
      </c>
      <c r="AB8" s="443">
        <v>-245747.53539632159</v>
      </c>
      <c r="AC8" s="457"/>
    </row>
    <row r="9" spans="1:46">
      <c r="A9" s="447" t="s">
        <v>819</v>
      </c>
      <c r="B9" s="446">
        <v>4190.9108614580164</v>
      </c>
      <c r="C9" s="458">
        <v>0</v>
      </c>
      <c r="D9" s="446">
        <v>7005.5472779926276</v>
      </c>
      <c r="E9" s="458">
        <v>0</v>
      </c>
      <c r="F9" s="446">
        <v>10</v>
      </c>
      <c r="G9" s="446">
        <v>0</v>
      </c>
      <c r="H9" s="446">
        <v>2172</v>
      </c>
      <c r="I9" s="446">
        <v>0</v>
      </c>
      <c r="J9" s="446">
        <v>0</v>
      </c>
      <c r="K9" s="446">
        <v>0</v>
      </c>
      <c r="L9" s="446"/>
      <c r="M9" s="446">
        <v>0</v>
      </c>
      <c r="N9" s="446">
        <v>0</v>
      </c>
      <c r="O9" s="446">
        <v>0</v>
      </c>
      <c r="P9" s="446">
        <v>0</v>
      </c>
      <c r="Q9" s="446">
        <v>0</v>
      </c>
      <c r="R9" s="456">
        <v>0</v>
      </c>
      <c r="S9" s="455">
        <v>0</v>
      </c>
      <c r="T9" s="455">
        <v>0</v>
      </c>
      <c r="U9" s="446">
        <v>0</v>
      </c>
      <c r="V9" s="446">
        <v>0</v>
      </c>
      <c r="W9" s="446">
        <v>0</v>
      </c>
      <c r="X9" s="446">
        <v>13378.458139450644</v>
      </c>
      <c r="Y9" s="446">
        <v>13378.458139450644</v>
      </c>
      <c r="Z9" s="446">
        <v>0</v>
      </c>
      <c r="AA9" s="446">
        <v>13378.458139450644</v>
      </c>
      <c r="AB9" s="443">
        <v>-247489.96272225102</v>
      </c>
      <c r="AC9" s="457"/>
    </row>
    <row r="10" spans="1:46">
      <c r="A10" s="447" t="s">
        <v>818</v>
      </c>
      <c r="B10" s="446">
        <v>4190.9108614580164</v>
      </c>
      <c r="C10" s="458">
        <v>0</v>
      </c>
      <c r="D10" s="446">
        <v>7005.5472779926276</v>
      </c>
      <c r="E10" s="458">
        <v>0</v>
      </c>
      <c r="F10" s="446">
        <v>10</v>
      </c>
      <c r="G10" s="446">
        <v>0</v>
      </c>
      <c r="H10" s="446">
        <v>2172</v>
      </c>
      <c r="I10" s="446">
        <v>0</v>
      </c>
      <c r="J10" s="446">
        <v>0</v>
      </c>
      <c r="K10" s="446">
        <v>0</v>
      </c>
      <c r="L10" s="446"/>
      <c r="M10" s="446">
        <v>0</v>
      </c>
      <c r="N10" s="446">
        <v>0</v>
      </c>
      <c r="O10" s="446">
        <v>0</v>
      </c>
      <c r="P10" s="446">
        <v>0</v>
      </c>
      <c r="Q10" s="446">
        <v>0</v>
      </c>
      <c r="R10" s="456">
        <v>0</v>
      </c>
      <c r="S10" s="455">
        <v>0</v>
      </c>
      <c r="T10" s="455">
        <v>0</v>
      </c>
      <c r="U10" s="446">
        <v>0</v>
      </c>
      <c r="V10" s="446">
        <v>0</v>
      </c>
      <c r="W10" s="446">
        <v>0</v>
      </c>
      <c r="X10" s="446">
        <v>13378.458139450644</v>
      </c>
      <c r="Y10" s="446">
        <v>13378.458139450644</v>
      </c>
      <c r="Z10" s="446">
        <v>0</v>
      </c>
      <c r="AA10" s="446">
        <v>13378.458139450644</v>
      </c>
      <c r="AB10" s="443">
        <v>-247489.96272225102</v>
      </c>
      <c r="AC10" s="457"/>
    </row>
    <row r="11" spans="1:46">
      <c r="A11" s="447" t="s">
        <v>817</v>
      </c>
      <c r="B11" s="446">
        <v>4190.9108614580164</v>
      </c>
      <c r="C11" s="458">
        <v>0</v>
      </c>
      <c r="D11" s="446">
        <v>7005.5472779926276</v>
      </c>
      <c r="E11" s="458">
        <v>0</v>
      </c>
      <c r="F11" s="446">
        <v>10</v>
      </c>
      <c r="G11" s="446">
        <v>0</v>
      </c>
      <c r="H11" s="446">
        <v>2172</v>
      </c>
      <c r="I11" s="446">
        <v>0</v>
      </c>
      <c r="J11" s="446">
        <v>0</v>
      </c>
      <c r="K11" s="446">
        <v>0</v>
      </c>
      <c r="L11" s="446"/>
      <c r="M11" s="446">
        <v>0</v>
      </c>
      <c r="N11" s="446">
        <v>0</v>
      </c>
      <c r="O11" s="446">
        <v>0</v>
      </c>
      <c r="P11" s="446">
        <v>0</v>
      </c>
      <c r="Q11" s="446">
        <v>0</v>
      </c>
      <c r="R11" s="456">
        <v>0</v>
      </c>
      <c r="S11" s="455">
        <v>0</v>
      </c>
      <c r="T11" s="455">
        <v>0</v>
      </c>
      <c r="U11" s="446">
        <v>0</v>
      </c>
      <c r="V11" s="446">
        <v>0</v>
      </c>
      <c r="W11" s="446">
        <v>0</v>
      </c>
      <c r="X11" s="446">
        <v>13378.458139450644</v>
      </c>
      <c r="Y11" s="446">
        <v>13378.458139450644</v>
      </c>
      <c r="Z11" s="446">
        <v>0</v>
      </c>
      <c r="AA11" s="446">
        <v>13378.458139450644</v>
      </c>
      <c r="AB11" s="443">
        <v>-247489.96272225102</v>
      </c>
      <c r="AC11" s="457"/>
    </row>
    <row r="12" spans="1:46">
      <c r="B12" s="446"/>
      <c r="C12" s="458"/>
      <c r="D12" s="446"/>
      <c r="E12" s="458"/>
      <c r="F12" s="446"/>
      <c r="G12" s="446"/>
      <c r="H12" s="446"/>
      <c r="I12" s="446"/>
      <c r="J12" s="446"/>
      <c r="K12" s="446"/>
      <c r="L12" s="446"/>
      <c r="M12" s="446"/>
      <c r="N12" s="446"/>
      <c r="O12" s="446"/>
      <c r="P12" s="446"/>
      <c r="Q12" s="446"/>
      <c r="R12" s="456"/>
      <c r="S12" s="446"/>
      <c r="T12" s="455"/>
      <c r="U12" s="446"/>
      <c r="V12" s="446"/>
      <c r="W12" s="446"/>
      <c r="X12" s="446"/>
      <c r="Y12" s="446"/>
      <c r="Z12" s="446"/>
      <c r="AA12" s="446"/>
      <c r="AC12" s="457"/>
    </row>
    <row r="13" spans="1:46">
      <c r="A13" s="448" t="s">
        <v>816</v>
      </c>
      <c r="B13" s="446"/>
      <c r="C13" s="458"/>
      <c r="D13" s="446"/>
      <c r="E13" s="458"/>
      <c r="F13" s="446"/>
      <c r="G13" s="446"/>
      <c r="H13" s="446"/>
      <c r="I13" s="446"/>
      <c r="J13" s="446"/>
      <c r="K13" s="446"/>
      <c r="L13" s="446"/>
      <c r="M13" s="446"/>
      <c r="N13" s="446"/>
      <c r="O13" s="446"/>
      <c r="P13" s="446"/>
      <c r="Q13" s="446"/>
      <c r="R13" s="456"/>
      <c r="S13" s="446"/>
      <c r="T13" s="455"/>
      <c r="U13" s="446"/>
      <c r="V13" s="446"/>
      <c r="W13" s="446"/>
      <c r="X13" s="446"/>
      <c r="Y13" s="446"/>
      <c r="Z13" s="446"/>
      <c r="AA13" s="446"/>
      <c r="AC13" s="457"/>
    </row>
    <row r="14" spans="1:46">
      <c r="A14" s="447" t="s">
        <v>815</v>
      </c>
      <c r="B14" s="446">
        <v>4190.9108614580164</v>
      </c>
      <c r="C14" s="458">
        <v>0</v>
      </c>
      <c r="D14" s="446">
        <v>7005.5472779926276</v>
      </c>
      <c r="E14" s="458">
        <v>0</v>
      </c>
      <c r="F14" s="446">
        <v>250</v>
      </c>
      <c r="G14" s="446">
        <v>0</v>
      </c>
      <c r="H14" s="446">
        <v>2172</v>
      </c>
      <c r="I14" s="446">
        <v>0</v>
      </c>
      <c r="J14" s="446">
        <v>0</v>
      </c>
      <c r="K14" s="446">
        <v>0</v>
      </c>
      <c r="L14" s="446"/>
      <c r="M14" s="446">
        <v>0</v>
      </c>
      <c r="N14" s="446">
        <v>0</v>
      </c>
      <c r="O14" s="446">
        <v>0</v>
      </c>
      <c r="P14" s="446">
        <v>0</v>
      </c>
      <c r="Q14" s="446">
        <v>0</v>
      </c>
      <c r="R14" s="456">
        <v>0</v>
      </c>
      <c r="S14" s="455">
        <v>0</v>
      </c>
      <c r="T14" s="455">
        <v>0</v>
      </c>
      <c r="U14" s="446">
        <v>0</v>
      </c>
      <c r="V14" s="446">
        <v>0</v>
      </c>
      <c r="W14" s="446">
        <v>0</v>
      </c>
      <c r="X14" s="446">
        <v>13618.458139450644</v>
      </c>
      <c r="Y14" s="446">
        <v>13618.458139450644</v>
      </c>
      <c r="Z14" s="446">
        <v>0</v>
      </c>
      <c r="AA14" s="446">
        <v>13618.458139450644</v>
      </c>
      <c r="AB14" s="443">
        <v>-111813.84730254431</v>
      </c>
      <c r="AC14" s="457"/>
      <c r="AD14" s="446"/>
      <c r="AE14" s="446"/>
      <c r="AF14" s="446"/>
      <c r="AG14" s="446"/>
      <c r="AH14" s="446"/>
      <c r="AI14" s="446"/>
      <c r="AJ14" s="446"/>
      <c r="AK14" s="446"/>
      <c r="AL14" s="446"/>
      <c r="AM14" s="446"/>
      <c r="AN14" s="446"/>
      <c r="AO14" s="446"/>
      <c r="AP14" s="446"/>
      <c r="AQ14" s="446"/>
      <c r="AR14" s="446"/>
      <c r="AS14" s="446"/>
      <c r="AT14" s="446"/>
    </row>
    <row r="15" spans="1:46">
      <c r="A15" s="447" t="s">
        <v>814</v>
      </c>
      <c r="B15" s="446">
        <v>4190.9108614580164</v>
      </c>
      <c r="C15" s="458">
        <v>0</v>
      </c>
      <c r="D15" s="446">
        <v>7005.5472779926276</v>
      </c>
      <c r="E15" s="458">
        <v>0</v>
      </c>
      <c r="F15" s="446">
        <v>250</v>
      </c>
      <c r="G15" s="446">
        <v>0</v>
      </c>
      <c r="H15" s="446">
        <v>2172</v>
      </c>
      <c r="I15" s="446">
        <v>0</v>
      </c>
      <c r="J15" s="446">
        <v>0</v>
      </c>
      <c r="K15" s="446">
        <v>0</v>
      </c>
      <c r="L15" s="446"/>
      <c r="M15" s="446">
        <v>0</v>
      </c>
      <c r="N15" s="446">
        <v>0</v>
      </c>
      <c r="O15" s="446">
        <v>0</v>
      </c>
      <c r="P15" s="446">
        <v>0</v>
      </c>
      <c r="Q15" s="446">
        <v>0</v>
      </c>
      <c r="R15" s="456">
        <v>0</v>
      </c>
      <c r="S15" s="455">
        <v>0</v>
      </c>
      <c r="T15" s="455">
        <v>0</v>
      </c>
      <c r="U15" s="446">
        <v>0</v>
      </c>
      <c r="V15" s="446">
        <v>0</v>
      </c>
      <c r="W15" s="446">
        <v>0</v>
      </c>
      <c r="X15" s="446">
        <v>13618.458139450644</v>
      </c>
      <c r="Y15" s="446">
        <v>13618.458139450644</v>
      </c>
      <c r="Z15" s="446">
        <v>0</v>
      </c>
      <c r="AA15" s="446">
        <v>13618.458139450644</v>
      </c>
      <c r="AB15" s="443">
        <v>-111608.27812877132</v>
      </c>
      <c r="AC15" s="457"/>
      <c r="AD15" s="446"/>
      <c r="AE15" s="446"/>
      <c r="AF15" s="446"/>
      <c r="AG15" s="446"/>
      <c r="AH15" s="446"/>
      <c r="AI15" s="446"/>
      <c r="AJ15" s="446"/>
      <c r="AK15" s="446"/>
      <c r="AL15" s="446"/>
      <c r="AM15" s="446"/>
      <c r="AN15" s="446"/>
      <c r="AO15" s="446"/>
      <c r="AP15" s="446"/>
      <c r="AQ15" s="446"/>
      <c r="AR15" s="446"/>
      <c r="AS15" s="446"/>
      <c r="AT15" s="446"/>
    </row>
    <row r="16" spans="1:46">
      <c r="A16" s="447" t="s">
        <v>813</v>
      </c>
      <c r="B16" s="446">
        <v>4190.9108614580164</v>
      </c>
      <c r="C16" s="458">
        <v>2470.7822664455757</v>
      </c>
      <c r="D16" s="446">
        <v>7005.5472779926276</v>
      </c>
      <c r="E16" s="458">
        <v>206.83706125336485</v>
      </c>
      <c r="F16" s="446">
        <v>250</v>
      </c>
      <c r="G16" s="446">
        <v>0</v>
      </c>
      <c r="H16" s="446">
        <v>2172</v>
      </c>
      <c r="I16" s="446">
        <v>448.27234605215523</v>
      </c>
      <c r="J16" s="446">
        <v>9874.3136634340481</v>
      </c>
      <c r="K16" s="446">
        <v>15677.34152392121</v>
      </c>
      <c r="L16" s="446"/>
      <c r="M16" s="446">
        <v>0</v>
      </c>
      <c r="N16" s="446">
        <v>0</v>
      </c>
      <c r="O16" s="446">
        <v>1898.0961509341373</v>
      </c>
      <c r="P16" s="446">
        <v>25443.450920411487</v>
      </c>
      <c r="Q16" s="446">
        <v>0</v>
      </c>
      <c r="R16" s="456">
        <v>0</v>
      </c>
      <c r="S16" s="455">
        <v>14337.140946953348</v>
      </c>
      <c r="T16" s="455">
        <v>16298.440547841306</v>
      </c>
      <c r="U16" s="446">
        <v>49170.684937013168</v>
      </c>
      <c r="V16" s="446">
        <v>41024.142500000002</v>
      </c>
      <c r="W16" s="446">
        <v>247636.58333333331</v>
      </c>
      <c r="X16" s="446">
        <v>330956.73083389032</v>
      </c>
      <c r="Y16" s="446">
        <v>271129.35513621802</v>
      </c>
      <c r="Z16" s="446">
        <v>125951.04670082577</v>
      </c>
      <c r="AA16" s="446">
        <v>397080.40183704381</v>
      </c>
      <c r="AB16" s="443">
        <v>-179741.12455419463</v>
      </c>
      <c r="AC16" s="457"/>
      <c r="AD16" s="446"/>
      <c r="AE16" s="446"/>
      <c r="AF16" s="446"/>
      <c r="AG16" s="446"/>
      <c r="AH16" s="446"/>
      <c r="AI16" s="446"/>
      <c r="AJ16" s="446"/>
      <c r="AK16" s="446"/>
      <c r="AL16" s="446"/>
      <c r="AM16" s="446"/>
      <c r="AN16" s="446"/>
      <c r="AO16" s="446"/>
      <c r="AP16" s="446"/>
      <c r="AQ16" s="446"/>
      <c r="AR16" s="446"/>
      <c r="AS16" s="446"/>
      <c r="AT16" s="446"/>
    </row>
    <row r="17" spans="1:46">
      <c r="B17" s="446"/>
      <c r="C17" s="458"/>
      <c r="D17" s="446"/>
      <c r="E17" s="458"/>
      <c r="F17" s="446"/>
      <c r="G17" s="446"/>
      <c r="H17" s="446"/>
      <c r="I17" s="446"/>
      <c r="J17" s="446"/>
      <c r="K17" s="446"/>
      <c r="L17" s="446"/>
      <c r="M17" s="446"/>
      <c r="N17" s="446"/>
      <c r="O17" s="446"/>
      <c r="P17" s="446"/>
      <c r="Q17" s="446"/>
      <c r="R17" s="456"/>
      <c r="S17" s="446"/>
      <c r="T17" s="455"/>
      <c r="U17" s="446"/>
      <c r="V17" s="446"/>
      <c r="W17" s="446"/>
      <c r="X17" s="446"/>
      <c r="Y17" s="446"/>
      <c r="Z17" s="446"/>
      <c r="AA17" s="446"/>
      <c r="AC17" s="457"/>
      <c r="AD17" s="446"/>
      <c r="AE17" s="446"/>
      <c r="AF17" s="446"/>
      <c r="AG17" s="446"/>
      <c r="AH17" s="446"/>
      <c r="AI17" s="446"/>
      <c r="AJ17" s="446"/>
      <c r="AK17" s="446"/>
      <c r="AL17" s="446"/>
      <c r="AM17" s="446"/>
      <c r="AN17" s="446"/>
      <c r="AO17" s="446"/>
      <c r="AP17" s="446"/>
      <c r="AQ17" s="446"/>
      <c r="AR17" s="446"/>
      <c r="AS17" s="446"/>
      <c r="AT17" s="446"/>
    </row>
    <row r="18" spans="1:46">
      <c r="A18" s="448" t="s">
        <v>812</v>
      </c>
      <c r="B18" s="446"/>
      <c r="C18" s="458"/>
      <c r="D18" s="446"/>
      <c r="E18" s="458"/>
      <c r="F18" s="446"/>
      <c r="G18" s="446"/>
      <c r="H18" s="446"/>
      <c r="I18" s="446"/>
      <c r="J18" s="446"/>
      <c r="K18" s="446"/>
      <c r="L18" s="446"/>
      <c r="M18" s="446"/>
      <c r="N18" s="446"/>
      <c r="O18" s="446"/>
      <c r="P18" s="446"/>
      <c r="Q18" s="446"/>
      <c r="R18" s="456"/>
      <c r="S18" s="446"/>
      <c r="T18" s="455"/>
      <c r="U18" s="446"/>
      <c r="V18" s="446"/>
      <c r="W18" s="446"/>
      <c r="X18" s="446"/>
      <c r="Y18" s="446"/>
      <c r="Z18" s="446"/>
      <c r="AA18" s="446"/>
      <c r="AC18" s="457"/>
    </row>
    <row r="19" spans="1:46">
      <c r="A19" s="447" t="s">
        <v>811</v>
      </c>
      <c r="B19" s="446">
        <v>7082.6393558640484</v>
      </c>
      <c r="C19" s="458">
        <v>0</v>
      </c>
      <c r="D19" s="446">
        <v>7005.5472779926276</v>
      </c>
      <c r="E19" s="458">
        <v>0</v>
      </c>
      <c r="F19" s="446">
        <v>250</v>
      </c>
      <c r="G19" s="446">
        <v>0</v>
      </c>
      <c r="H19" s="446">
        <v>2172</v>
      </c>
      <c r="I19" s="446">
        <v>0</v>
      </c>
      <c r="J19" s="446">
        <v>0</v>
      </c>
      <c r="K19" s="446">
        <v>0</v>
      </c>
      <c r="L19" s="446"/>
      <c r="M19" s="446">
        <v>0</v>
      </c>
      <c r="N19" s="446">
        <v>0</v>
      </c>
      <c r="O19" s="446">
        <v>0</v>
      </c>
      <c r="P19" s="446">
        <v>0</v>
      </c>
      <c r="Q19" s="446">
        <v>0</v>
      </c>
      <c r="R19" s="456">
        <v>0</v>
      </c>
      <c r="S19" s="455">
        <v>0</v>
      </c>
      <c r="T19" s="455">
        <v>0</v>
      </c>
      <c r="U19" s="446">
        <v>0</v>
      </c>
      <c r="V19" s="446">
        <v>0</v>
      </c>
      <c r="W19" s="446">
        <v>0</v>
      </c>
      <c r="X19" s="446">
        <v>16510.186633856676</v>
      </c>
      <c r="Y19" s="446">
        <v>16510.186633856676</v>
      </c>
      <c r="Z19" s="446">
        <v>0</v>
      </c>
      <c r="AA19" s="446">
        <v>16510.186633856676</v>
      </c>
      <c r="AB19" s="443">
        <v>-111689.29978311925</v>
      </c>
      <c r="AC19" s="457"/>
    </row>
    <row r="20" spans="1:46">
      <c r="A20" s="447" t="s">
        <v>810</v>
      </c>
      <c r="B20" s="446">
        <v>7082.6393558640484</v>
      </c>
      <c r="C20" s="458">
        <v>0</v>
      </c>
      <c r="D20" s="446">
        <v>7005.5472779926276</v>
      </c>
      <c r="E20" s="458">
        <v>0</v>
      </c>
      <c r="F20" s="446">
        <v>250</v>
      </c>
      <c r="G20" s="446">
        <v>0</v>
      </c>
      <c r="H20" s="446">
        <v>2172</v>
      </c>
      <c r="I20" s="446">
        <v>0</v>
      </c>
      <c r="J20" s="446">
        <v>0</v>
      </c>
      <c r="K20" s="446">
        <v>0</v>
      </c>
      <c r="L20" s="446"/>
      <c r="M20" s="446">
        <v>0</v>
      </c>
      <c r="N20" s="446">
        <v>0</v>
      </c>
      <c r="O20" s="446">
        <v>0</v>
      </c>
      <c r="P20" s="446">
        <v>0</v>
      </c>
      <c r="Q20" s="446">
        <v>0</v>
      </c>
      <c r="R20" s="456">
        <v>0</v>
      </c>
      <c r="S20" s="455">
        <v>0</v>
      </c>
      <c r="T20" s="455">
        <v>0</v>
      </c>
      <c r="U20" s="446">
        <v>0</v>
      </c>
      <c r="V20" s="446">
        <v>0</v>
      </c>
      <c r="W20" s="446">
        <v>0</v>
      </c>
      <c r="X20" s="446">
        <v>16510.186633856676</v>
      </c>
      <c r="Y20" s="446">
        <v>16510.186633856676</v>
      </c>
      <c r="Z20" s="446">
        <v>0</v>
      </c>
      <c r="AA20" s="446">
        <v>16510.186633856676</v>
      </c>
      <c r="AB20" s="443">
        <v>-113423.69988702239</v>
      </c>
      <c r="AC20" s="457"/>
    </row>
    <row r="21" spans="1:46">
      <c r="A21" s="447" t="s">
        <v>809</v>
      </c>
      <c r="B21" s="446">
        <v>7082.6393558640484</v>
      </c>
      <c r="C21" s="458">
        <v>0</v>
      </c>
      <c r="D21" s="446">
        <v>7005.5472779926276</v>
      </c>
      <c r="E21" s="458">
        <v>0</v>
      </c>
      <c r="F21" s="446">
        <v>250</v>
      </c>
      <c r="G21" s="446">
        <v>0</v>
      </c>
      <c r="H21" s="446">
        <v>2172</v>
      </c>
      <c r="I21" s="446">
        <v>0</v>
      </c>
      <c r="J21" s="446">
        <v>0</v>
      </c>
      <c r="K21" s="446">
        <v>0</v>
      </c>
      <c r="L21" s="446"/>
      <c r="M21" s="446">
        <v>0</v>
      </c>
      <c r="N21" s="446">
        <v>0</v>
      </c>
      <c r="O21" s="446">
        <v>0</v>
      </c>
      <c r="P21" s="446">
        <v>0</v>
      </c>
      <c r="Q21" s="446">
        <v>0</v>
      </c>
      <c r="R21" s="456">
        <v>0</v>
      </c>
      <c r="S21" s="455">
        <v>0</v>
      </c>
      <c r="T21" s="455">
        <v>0</v>
      </c>
      <c r="U21" s="446">
        <v>0</v>
      </c>
      <c r="V21" s="446">
        <v>0</v>
      </c>
      <c r="W21" s="446">
        <v>0</v>
      </c>
      <c r="X21" s="446">
        <v>16510.186633856676</v>
      </c>
      <c r="Y21" s="446">
        <v>16510.186633856676</v>
      </c>
      <c r="Z21" s="446">
        <v>0</v>
      </c>
      <c r="AA21" s="446">
        <v>16510.186633856676</v>
      </c>
      <c r="AB21" s="443">
        <v>-127090.69335348907</v>
      </c>
      <c r="AC21" s="457"/>
    </row>
    <row r="22" spans="1:46">
      <c r="B22" s="446"/>
      <c r="D22" s="446"/>
      <c r="E22" s="446"/>
      <c r="F22" s="446"/>
      <c r="G22" s="446"/>
      <c r="H22" s="446"/>
      <c r="I22" s="446"/>
      <c r="J22" s="446"/>
      <c r="K22" s="446"/>
      <c r="L22" s="446"/>
      <c r="M22" s="446"/>
      <c r="N22" s="446"/>
      <c r="O22" s="446"/>
      <c r="P22" s="446"/>
      <c r="Q22" s="446"/>
      <c r="R22" s="456"/>
      <c r="S22" s="446"/>
      <c r="T22" s="455"/>
      <c r="U22" s="446"/>
      <c r="V22" s="446"/>
      <c r="W22" s="446"/>
      <c r="X22" s="446"/>
      <c r="Y22" s="446"/>
      <c r="Z22" s="446"/>
      <c r="AA22" s="446"/>
      <c r="AC22" s="457"/>
    </row>
    <row r="23" spans="1:46">
      <c r="A23" s="448" t="s">
        <v>315</v>
      </c>
      <c r="B23" s="446" t="s">
        <v>796</v>
      </c>
      <c r="C23" s="446" t="s">
        <v>796</v>
      </c>
      <c r="D23" s="446" t="s">
        <v>796</v>
      </c>
      <c r="E23" s="446" t="s">
        <v>796</v>
      </c>
      <c r="F23" s="446" t="s">
        <v>796</v>
      </c>
      <c r="G23" s="446" t="s">
        <v>796</v>
      </c>
      <c r="H23" s="446" t="s">
        <v>796</v>
      </c>
      <c r="I23" s="446" t="s">
        <v>796</v>
      </c>
      <c r="J23" s="446" t="s">
        <v>796</v>
      </c>
      <c r="K23" s="446" t="s">
        <v>796</v>
      </c>
      <c r="L23" s="446" t="s">
        <v>796</v>
      </c>
      <c r="M23" s="446" t="s">
        <v>796</v>
      </c>
      <c r="N23" s="446"/>
      <c r="O23" s="446"/>
      <c r="P23" s="446"/>
      <c r="Q23" s="446"/>
      <c r="R23" s="456"/>
      <c r="S23" s="446" t="s">
        <v>796</v>
      </c>
      <c r="T23" s="446" t="s">
        <v>796</v>
      </c>
      <c r="U23" s="446" t="s">
        <v>796</v>
      </c>
      <c r="V23" s="446"/>
      <c r="W23" s="446"/>
      <c r="X23" s="446"/>
      <c r="Y23" s="446"/>
      <c r="Z23" s="446"/>
      <c r="AA23" s="446"/>
      <c r="AC23" s="457"/>
    </row>
    <row r="24" spans="1:46">
      <c r="A24" s="447" t="s">
        <v>808</v>
      </c>
      <c r="B24" s="446">
        <v>8.9542176312533943</v>
      </c>
      <c r="C24" s="458">
        <v>12.353911332227879</v>
      </c>
      <c r="D24" s="446">
        <v>0.15490857690867685</v>
      </c>
      <c r="E24" s="458">
        <v>9.8787850150860806E-4</v>
      </c>
      <c r="F24" s="446">
        <v>0.37927461139919999</v>
      </c>
      <c r="G24" s="446">
        <v>0</v>
      </c>
      <c r="H24" s="446">
        <v>19.731151025919029</v>
      </c>
      <c r="I24" s="446">
        <v>11.401439501482223</v>
      </c>
      <c r="J24" s="446">
        <v>15.701392684027994</v>
      </c>
      <c r="K24" s="446">
        <v>10.474864413921008</v>
      </c>
      <c r="L24" s="446"/>
      <c r="M24" s="446">
        <v>0</v>
      </c>
      <c r="N24" s="446">
        <v>0</v>
      </c>
      <c r="O24" s="446">
        <v>0</v>
      </c>
      <c r="P24" s="446">
        <v>0</v>
      </c>
      <c r="Q24" s="446">
        <v>0</v>
      </c>
      <c r="R24" s="456">
        <v>0</v>
      </c>
      <c r="S24" s="455">
        <v>0</v>
      </c>
      <c r="T24" s="455">
        <v>0</v>
      </c>
      <c r="U24" s="455">
        <v>0</v>
      </c>
      <c r="V24" s="446">
        <v>79.098360655688424</v>
      </c>
      <c r="W24" s="446">
        <v>10000</v>
      </c>
      <c r="X24" s="446">
        <v>10158.25050831133</v>
      </c>
      <c r="Y24" s="446">
        <v>10044.920944529509</v>
      </c>
      <c r="Z24" s="446">
        <v>34.231203126132613</v>
      </c>
      <c r="AA24" s="446">
        <v>10079.152147655641</v>
      </c>
      <c r="AB24" s="443">
        <v>-574.51541648413513</v>
      </c>
      <c r="AC24" s="457"/>
      <c r="AD24" s="454">
        <f>SUM(B24,D24,F24,H24,J24,L24)</f>
        <v>44.92094452950829</v>
      </c>
    </row>
    <row r="25" spans="1:46">
      <c r="A25" s="447" t="s">
        <v>807</v>
      </c>
      <c r="B25" s="446">
        <v>2.2385544078133486</v>
      </c>
      <c r="C25" s="458">
        <v>12.353911332227876</v>
      </c>
      <c r="D25" s="446">
        <v>0.1329609849366494</v>
      </c>
      <c r="E25" s="458">
        <v>2.4696962537715207E-4</v>
      </c>
      <c r="F25" s="446">
        <v>9.4818652849799998E-2</v>
      </c>
      <c r="G25" s="446">
        <v>0</v>
      </c>
      <c r="H25" s="446">
        <v>4.9327877564797573</v>
      </c>
      <c r="I25" s="446">
        <v>14.251799376852778</v>
      </c>
      <c r="J25" s="446">
        <v>7.8506963420139968</v>
      </c>
      <c r="K25" s="446">
        <v>10.47486441392101</v>
      </c>
      <c r="L25" s="446"/>
      <c r="M25" s="446">
        <v>0</v>
      </c>
      <c r="N25" s="446">
        <v>0</v>
      </c>
      <c r="O25" s="446">
        <v>0</v>
      </c>
      <c r="P25" s="446">
        <v>0</v>
      </c>
      <c r="Q25" s="446">
        <v>0</v>
      </c>
      <c r="R25" s="456">
        <v>0</v>
      </c>
      <c r="S25" s="455">
        <v>0</v>
      </c>
      <c r="T25" s="455">
        <v>0</v>
      </c>
      <c r="U25" s="455">
        <v>0</v>
      </c>
      <c r="V25" s="446">
        <v>79.098360655688424</v>
      </c>
      <c r="W25" s="446">
        <v>10000</v>
      </c>
      <c r="X25" s="446">
        <v>10131.429000892409</v>
      </c>
      <c r="Y25" s="446">
        <v>10015.249818144091</v>
      </c>
      <c r="Z25" s="446">
        <v>37.080822092627045</v>
      </c>
      <c r="AA25" s="446">
        <v>10052.330640236718</v>
      </c>
      <c r="AB25" s="443">
        <v>-585.44089168411665</v>
      </c>
      <c r="AC25" s="457"/>
      <c r="AD25" s="454">
        <f t="shared" ref="AD25:AD26" si="0">SUM(B25,D25,F25,H25,J25,L25)</f>
        <v>15.249818144093553</v>
      </c>
    </row>
    <row r="26" spans="1:46">
      <c r="A26" s="447" t="s">
        <v>806</v>
      </c>
      <c r="B26" s="446">
        <v>0.32560791386375981</v>
      </c>
      <c r="C26" s="458">
        <v>12.353911332227877</v>
      </c>
      <c r="D26" s="446">
        <v>7.1468765641504881E-2</v>
      </c>
      <c r="E26" s="458">
        <v>8.9807136500782563E-5</v>
      </c>
      <c r="F26" s="446">
        <v>3.4479510127200005E-2</v>
      </c>
      <c r="G26" s="446">
        <v>0</v>
      </c>
      <c r="H26" s="446">
        <v>3.9363084174709946</v>
      </c>
      <c r="I26" s="446">
        <v>17.102159252223338</v>
      </c>
      <c r="J26" s="446">
        <v>4.7341480199047412</v>
      </c>
      <c r="K26" s="446">
        <v>10.47486441392101</v>
      </c>
      <c r="L26" s="446"/>
      <c r="M26" s="446">
        <v>0</v>
      </c>
      <c r="N26" s="446">
        <v>0</v>
      </c>
      <c r="O26" s="446">
        <v>0</v>
      </c>
      <c r="P26" s="446">
        <v>0</v>
      </c>
      <c r="Q26" s="446">
        <v>0</v>
      </c>
      <c r="R26" s="456">
        <v>0</v>
      </c>
      <c r="S26" s="455">
        <v>0</v>
      </c>
      <c r="T26" s="455">
        <v>0</v>
      </c>
      <c r="U26" s="455">
        <v>0</v>
      </c>
      <c r="V26" s="446">
        <v>79.098360655688424</v>
      </c>
      <c r="W26" s="446">
        <v>10000</v>
      </c>
      <c r="X26" s="446">
        <v>10128.131398088206</v>
      </c>
      <c r="Y26" s="446">
        <v>10009.102012627009</v>
      </c>
      <c r="Z26" s="446">
        <v>39.931024805508727</v>
      </c>
      <c r="AA26" s="446">
        <v>10049.033037432517</v>
      </c>
      <c r="AB26" s="443">
        <v>-619.88575532748473</v>
      </c>
      <c r="AC26" s="457"/>
      <c r="AD26" s="454">
        <f t="shared" si="0"/>
        <v>9.1020126270082002</v>
      </c>
    </row>
    <row r="27" spans="1:46">
      <c r="B27" s="446"/>
      <c r="D27" s="446"/>
      <c r="E27" s="446"/>
      <c r="F27" s="446"/>
      <c r="G27" s="446"/>
      <c r="H27" s="446"/>
      <c r="I27" s="458"/>
      <c r="J27" s="446"/>
      <c r="K27" s="446"/>
      <c r="L27" s="446"/>
      <c r="M27" s="446"/>
      <c r="N27" s="446"/>
      <c r="O27" s="446"/>
      <c r="P27" s="446"/>
      <c r="Q27" s="446"/>
      <c r="R27" s="456"/>
      <c r="S27" s="446"/>
      <c r="T27" s="455"/>
      <c r="U27" s="446"/>
      <c r="V27" s="446"/>
      <c r="W27" s="446"/>
      <c r="X27" s="446"/>
      <c r="Y27" s="446"/>
      <c r="Z27" s="446"/>
      <c r="AA27" s="446"/>
      <c r="AC27" s="457"/>
      <c r="AD27" s="454"/>
    </row>
    <row r="28" spans="1:46">
      <c r="A28" s="448" t="s">
        <v>805</v>
      </c>
      <c r="B28" s="446" t="s">
        <v>796</v>
      </c>
      <c r="C28" s="446" t="s">
        <v>796</v>
      </c>
      <c r="D28" s="446" t="s">
        <v>796</v>
      </c>
      <c r="E28" s="446" t="s">
        <v>796</v>
      </c>
      <c r="F28" s="446" t="s">
        <v>796</v>
      </c>
      <c r="G28" s="446" t="s">
        <v>796</v>
      </c>
      <c r="H28" s="446" t="s">
        <v>796</v>
      </c>
      <c r="I28" s="446" t="s">
        <v>796</v>
      </c>
      <c r="J28" s="446" t="s">
        <v>796</v>
      </c>
      <c r="K28" s="446" t="s">
        <v>796</v>
      </c>
      <c r="L28" s="446" t="s">
        <v>796</v>
      </c>
      <c r="M28" s="446" t="s">
        <v>796</v>
      </c>
      <c r="N28" s="446"/>
      <c r="O28" s="446"/>
      <c r="P28" s="446"/>
      <c r="Q28" s="446"/>
      <c r="R28" s="456"/>
      <c r="S28" s="446" t="s">
        <v>796</v>
      </c>
      <c r="T28" s="446" t="s">
        <v>796</v>
      </c>
      <c r="U28" s="446" t="s">
        <v>796</v>
      </c>
      <c r="V28" s="446"/>
      <c r="W28" s="446"/>
      <c r="X28" s="446"/>
      <c r="Y28" s="446"/>
      <c r="Z28" s="446"/>
      <c r="AA28" s="446"/>
      <c r="AC28" s="457"/>
      <c r="AD28" s="454"/>
    </row>
    <row r="29" spans="1:46">
      <c r="A29" s="447" t="s">
        <v>804</v>
      </c>
      <c r="B29" s="446">
        <v>22.385544078133485</v>
      </c>
      <c r="C29" s="458">
        <v>12.353911332227879</v>
      </c>
      <c r="D29" s="446">
        <v>8.8567540716645912</v>
      </c>
      <c r="E29" s="458">
        <v>1.4406561480333877</v>
      </c>
      <c r="F29" s="446">
        <v>0.63212435233200004</v>
      </c>
      <c r="G29" s="446">
        <v>0</v>
      </c>
      <c r="H29" s="446">
        <v>49.327877564797575</v>
      </c>
      <c r="I29" s="446">
        <v>17.814749221065973</v>
      </c>
      <c r="J29" s="446">
        <v>8.2753605530388263</v>
      </c>
      <c r="K29" s="446">
        <v>72.5719894692255</v>
      </c>
      <c r="L29" s="446"/>
      <c r="M29" s="446">
        <v>0</v>
      </c>
      <c r="N29" s="446">
        <v>0</v>
      </c>
      <c r="O29" s="446">
        <v>0</v>
      </c>
      <c r="P29" s="446">
        <v>0</v>
      </c>
      <c r="Q29" s="446">
        <v>0</v>
      </c>
      <c r="R29" s="456">
        <v>0</v>
      </c>
      <c r="S29" s="455">
        <v>0</v>
      </c>
      <c r="T29" s="455">
        <v>0</v>
      </c>
      <c r="U29" s="455">
        <v>0</v>
      </c>
      <c r="V29" s="446">
        <v>79.098360655688438</v>
      </c>
      <c r="W29" s="446">
        <v>10000</v>
      </c>
      <c r="X29" s="446">
        <v>10272.757327446208</v>
      </c>
      <c r="Y29" s="446">
        <v>10089.477660619968</v>
      </c>
      <c r="Z29" s="446">
        <v>104.18130617055274</v>
      </c>
      <c r="AA29" s="446">
        <v>10193.658966790521</v>
      </c>
      <c r="AB29" s="443">
        <v>-1117.9665276980013</v>
      </c>
      <c r="AC29" s="457"/>
      <c r="AD29" s="454"/>
    </row>
    <row r="30" spans="1:46">
      <c r="A30" s="447" t="s">
        <v>803</v>
      </c>
      <c r="B30" s="446">
        <v>2.9847392104177981</v>
      </c>
      <c r="C30" s="458">
        <v>12.353911332227879</v>
      </c>
      <c r="D30" s="446">
        <v>1.476125678610765</v>
      </c>
      <c r="E30" s="458">
        <v>1.4406561480333877</v>
      </c>
      <c r="F30" s="446">
        <v>0.105354058722</v>
      </c>
      <c r="G30" s="446">
        <v>0</v>
      </c>
      <c r="H30" s="446">
        <v>8.2213129274662613</v>
      </c>
      <c r="I30" s="446">
        <v>17.814749221065973</v>
      </c>
      <c r="J30" s="446">
        <v>4.3158500825249534E-3</v>
      </c>
      <c r="K30" s="446">
        <v>33.124429729435136</v>
      </c>
      <c r="L30" s="446"/>
      <c r="M30" s="446">
        <v>0</v>
      </c>
      <c r="N30" s="446">
        <v>0</v>
      </c>
      <c r="O30" s="446">
        <v>0</v>
      </c>
      <c r="P30" s="446">
        <v>0</v>
      </c>
      <c r="Q30" s="446">
        <v>0</v>
      </c>
      <c r="R30" s="456">
        <v>0</v>
      </c>
      <c r="S30" s="455">
        <v>0</v>
      </c>
      <c r="T30" s="455">
        <v>0</v>
      </c>
      <c r="U30" s="455">
        <v>0</v>
      </c>
      <c r="V30" s="446">
        <v>79.098360655688424</v>
      </c>
      <c r="W30" s="446">
        <v>10000</v>
      </c>
      <c r="X30" s="446">
        <v>10156.62395481175</v>
      </c>
      <c r="Y30" s="446">
        <v>10012.791847725301</v>
      </c>
      <c r="Z30" s="446">
        <v>64.73374643076238</v>
      </c>
      <c r="AA30" s="446">
        <v>10077.525594156063</v>
      </c>
      <c r="AB30" s="443">
        <v>-1035.2703168230419</v>
      </c>
      <c r="AC30" s="457"/>
      <c r="AD30" s="454"/>
    </row>
    <row r="31" spans="1:46">
      <c r="A31" s="447" t="s">
        <v>802</v>
      </c>
      <c r="B31" s="446">
        <v>1.4923696052088993</v>
      </c>
      <c r="C31" s="458">
        <v>12.353911332227881</v>
      </c>
      <c r="D31" s="446">
        <v>0.59045027144430606</v>
      </c>
      <c r="E31" s="458">
        <v>1.4406561480333877</v>
      </c>
      <c r="F31" s="446">
        <v>4.2141623488800004E-2</v>
      </c>
      <c r="G31" s="446">
        <v>0</v>
      </c>
      <c r="H31" s="446">
        <v>3.2885251709865053</v>
      </c>
      <c r="I31" s="446">
        <v>17.814749221065973</v>
      </c>
      <c r="J31" s="446">
        <v>2.1366889070520787</v>
      </c>
      <c r="K31" s="446">
        <v>23.422508884620864</v>
      </c>
      <c r="L31" s="446"/>
      <c r="M31" s="446">
        <v>0</v>
      </c>
      <c r="N31" s="446">
        <v>0</v>
      </c>
      <c r="O31" s="446">
        <v>0</v>
      </c>
      <c r="P31" s="446">
        <v>0</v>
      </c>
      <c r="Q31" s="446">
        <v>0</v>
      </c>
      <c r="R31" s="456">
        <v>0</v>
      </c>
      <c r="S31" s="455">
        <v>0</v>
      </c>
      <c r="T31" s="455">
        <v>0</v>
      </c>
      <c r="U31" s="455">
        <v>0</v>
      </c>
      <c r="V31" s="446">
        <v>79.09836065568841</v>
      </c>
      <c r="W31" s="446">
        <v>10000</v>
      </c>
      <c r="X31" s="446">
        <v>10141.680361819817</v>
      </c>
      <c r="Y31" s="446">
        <v>10007.550175578181</v>
      </c>
      <c r="Z31" s="446">
        <v>55.031825585948106</v>
      </c>
      <c r="AA31" s="446">
        <v>10062.582001164128</v>
      </c>
      <c r="AB31" s="443">
        <v>-961.05932005673094</v>
      </c>
      <c r="AC31" s="457"/>
      <c r="AD31" s="454"/>
    </row>
    <row r="32" spans="1:46">
      <c r="B32" s="446"/>
      <c r="D32" s="446"/>
      <c r="E32" s="446"/>
      <c r="F32" s="446"/>
      <c r="G32" s="446"/>
      <c r="H32" s="446"/>
      <c r="I32" s="458"/>
      <c r="J32" s="446"/>
      <c r="K32" s="446"/>
      <c r="L32" s="446"/>
      <c r="M32" s="446"/>
      <c r="N32" s="446"/>
      <c r="O32" s="446"/>
      <c r="P32" s="446"/>
      <c r="Q32" s="446"/>
      <c r="R32" s="456"/>
      <c r="S32" s="446"/>
      <c r="T32" s="455"/>
      <c r="U32" s="446"/>
      <c r="V32" s="446"/>
      <c r="W32" s="446"/>
      <c r="X32" s="446"/>
      <c r="Y32" s="446"/>
      <c r="Z32" s="446"/>
      <c r="AA32" s="446"/>
      <c r="AC32" s="457"/>
      <c r="AD32" s="454"/>
    </row>
    <row r="33" spans="1:30">
      <c r="A33" s="448" t="s">
        <v>801</v>
      </c>
      <c r="B33" s="446" t="s">
        <v>796</v>
      </c>
      <c r="C33" s="446" t="s">
        <v>796</v>
      </c>
      <c r="D33" s="446" t="s">
        <v>796</v>
      </c>
      <c r="E33" s="446" t="s">
        <v>796</v>
      </c>
      <c r="F33" s="446" t="s">
        <v>796</v>
      </c>
      <c r="G33" s="446" t="s">
        <v>796</v>
      </c>
      <c r="H33" s="446" t="s">
        <v>796</v>
      </c>
      <c r="I33" s="446" t="s">
        <v>796</v>
      </c>
      <c r="J33" s="446" t="s">
        <v>796</v>
      </c>
      <c r="K33" s="446" t="s">
        <v>796</v>
      </c>
      <c r="L33" s="446" t="s">
        <v>796</v>
      </c>
      <c r="M33" s="446" t="s">
        <v>796</v>
      </c>
      <c r="N33" s="446"/>
      <c r="O33" s="446"/>
      <c r="P33" s="446"/>
      <c r="Q33" s="446"/>
      <c r="R33" s="456"/>
      <c r="S33" s="446" t="s">
        <v>796</v>
      </c>
      <c r="T33" s="446" t="s">
        <v>796</v>
      </c>
      <c r="U33" s="446" t="s">
        <v>796</v>
      </c>
      <c r="V33" s="446"/>
      <c r="W33" s="446"/>
      <c r="X33" s="446"/>
      <c r="Y33" s="446"/>
      <c r="Z33" s="446"/>
      <c r="AA33" s="446"/>
      <c r="AC33" s="457"/>
      <c r="AD33" s="454"/>
    </row>
    <row r="34" spans="1:30">
      <c r="A34" s="447" t="s">
        <v>800</v>
      </c>
      <c r="B34" s="446">
        <v>2.2385544078133486</v>
      </c>
      <c r="C34" s="458">
        <v>0</v>
      </c>
      <c r="D34" s="446">
        <v>0.88567540716645909</v>
      </c>
      <c r="E34" s="458">
        <v>0</v>
      </c>
      <c r="F34" s="446">
        <v>9.4818652849799998E-2</v>
      </c>
      <c r="G34" s="446">
        <v>0</v>
      </c>
      <c r="H34" s="446">
        <v>4.9327877564797573</v>
      </c>
      <c r="I34" s="446">
        <v>0</v>
      </c>
      <c r="J34" s="446">
        <v>0</v>
      </c>
      <c r="K34" s="446">
        <v>0</v>
      </c>
      <c r="L34" s="446"/>
      <c r="M34" s="446">
        <v>0</v>
      </c>
      <c r="N34" s="446">
        <v>0</v>
      </c>
      <c r="O34" s="446">
        <v>0</v>
      </c>
      <c r="P34" s="446">
        <v>0</v>
      </c>
      <c r="Q34" s="446">
        <v>0</v>
      </c>
      <c r="R34" s="456">
        <v>0</v>
      </c>
      <c r="S34" s="455">
        <v>0</v>
      </c>
      <c r="T34" s="455">
        <v>0</v>
      </c>
      <c r="U34" s="455">
        <v>0</v>
      </c>
      <c r="V34" s="446">
        <v>79.098360655688424</v>
      </c>
      <c r="W34" s="446">
        <v>10000</v>
      </c>
      <c r="X34" s="446">
        <v>10087.250196879997</v>
      </c>
      <c r="Y34" s="446">
        <v>10008.151836224308</v>
      </c>
      <c r="Z34" s="446">
        <v>0</v>
      </c>
      <c r="AA34" s="446">
        <v>10008.151836224308</v>
      </c>
      <c r="AC34" s="457"/>
      <c r="AD34" s="454"/>
    </row>
    <row r="35" spans="1:30">
      <c r="A35" s="447" t="s">
        <v>799</v>
      </c>
      <c r="B35" s="446">
        <v>1.7908435262506788</v>
      </c>
      <c r="C35" s="458">
        <v>0</v>
      </c>
      <c r="D35" s="446">
        <v>0.88567540716645909</v>
      </c>
      <c r="E35" s="458">
        <v>0</v>
      </c>
      <c r="F35" s="446">
        <v>9.4818652849799998E-2</v>
      </c>
      <c r="G35" s="446">
        <v>0</v>
      </c>
      <c r="H35" s="446">
        <v>10.824848148045234</v>
      </c>
      <c r="I35" s="446">
        <v>0</v>
      </c>
      <c r="J35" s="446">
        <v>0</v>
      </c>
      <c r="K35" s="446">
        <v>0</v>
      </c>
      <c r="L35" s="446"/>
      <c r="M35" s="446">
        <v>0</v>
      </c>
      <c r="N35" s="446">
        <v>0</v>
      </c>
      <c r="O35" s="446">
        <v>0</v>
      </c>
      <c r="P35" s="446">
        <v>0</v>
      </c>
      <c r="Q35" s="446">
        <v>0</v>
      </c>
      <c r="R35" s="456">
        <v>0</v>
      </c>
      <c r="S35" s="455">
        <v>0</v>
      </c>
      <c r="T35" s="455">
        <v>0</v>
      </c>
      <c r="U35" s="455">
        <v>0</v>
      </c>
      <c r="V35" s="446">
        <v>79.098360655688424</v>
      </c>
      <c r="W35" s="446">
        <v>10000</v>
      </c>
      <c r="X35" s="446">
        <v>10092.694546390001</v>
      </c>
      <c r="Y35" s="446">
        <v>10013.596185734312</v>
      </c>
      <c r="Z35" s="446">
        <v>0</v>
      </c>
      <c r="AA35" s="446">
        <v>10013.596185734312</v>
      </c>
      <c r="AC35" s="457"/>
      <c r="AD35" s="454"/>
    </row>
    <row r="36" spans="1:30">
      <c r="A36" s="447" t="s">
        <v>798</v>
      </c>
      <c r="B36" s="446">
        <v>2.2385544078133486</v>
      </c>
      <c r="C36" s="458">
        <v>0</v>
      </c>
      <c r="D36" s="446">
        <v>0.88567540716645909</v>
      </c>
      <c r="E36" s="458">
        <v>0</v>
      </c>
      <c r="F36" s="446">
        <v>9.4818652849799998E-2</v>
      </c>
      <c r="G36" s="446">
        <v>0</v>
      </c>
      <c r="H36" s="446">
        <v>4.9327877564797573</v>
      </c>
      <c r="I36" s="446">
        <v>0</v>
      </c>
      <c r="J36" s="446">
        <v>0</v>
      </c>
      <c r="K36" s="446">
        <v>0</v>
      </c>
      <c r="L36" s="446"/>
      <c r="M36" s="446">
        <v>0</v>
      </c>
      <c r="N36" s="446">
        <v>0</v>
      </c>
      <c r="O36" s="446">
        <v>0</v>
      </c>
      <c r="P36" s="446">
        <v>0</v>
      </c>
      <c r="Q36" s="446">
        <v>0</v>
      </c>
      <c r="R36" s="456">
        <v>0</v>
      </c>
      <c r="S36" s="455">
        <v>0</v>
      </c>
      <c r="T36" s="455">
        <v>0</v>
      </c>
      <c r="U36" s="455">
        <v>0</v>
      </c>
      <c r="V36" s="446">
        <v>79.098360655688424</v>
      </c>
      <c r="W36" s="446">
        <v>10000</v>
      </c>
      <c r="X36" s="446">
        <v>10087.250196879997</v>
      </c>
      <c r="Y36" s="446">
        <v>10008.151836224308</v>
      </c>
      <c r="Z36" s="446">
        <v>0</v>
      </c>
      <c r="AA36" s="446">
        <v>10008.151836224308</v>
      </c>
      <c r="AC36" s="457"/>
      <c r="AD36" s="454"/>
    </row>
    <row r="37" spans="1:30">
      <c r="B37" s="446"/>
      <c r="D37" s="446"/>
      <c r="E37" s="446"/>
      <c r="F37" s="446"/>
      <c r="G37" s="446"/>
      <c r="H37" s="446"/>
      <c r="I37" s="458"/>
      <c r="J37" s="446"/>
      <c r="K37" s="446"/>
      <c r="L37" s="446"/>
      <c r="M37" s="446"/>
      <c r="N37" s="446"/>
      <c r="O37" s="446"/>
      <c r="P37" s="446"/>
      <c r="Q37" s="446"/>
      <c r="R37" s="456"/>
      <c r="S37" s="446"/>
      <c r="T37" s="455"/>
      <c r="U37" s="446"/>
      <c r="V37" s="446"/>
      <c r="W37" s="446"/>
      <c r="X37" s="446"/>
      <c r="Y37" s="446"/>
      <c r="Z37" s="446"/>
      <c r="AA37" s="446"/>
      <c r="AC37" s="457"/>
      <c r="AD37" s="454"/>
    </row>
    <row r="38" spans="1:30">
      <c r="A38" s="448" t="s">
        <v>797</v>
      </c>
      <c r="B38" s="446" t="s">
        <v>796</v>
      </c>
      <c r="C38" s="446" t="s">
        <v>796</v>
      </c>
      <c r="D38" s="446" t="s">
        <v>796</v>
      </c>
      <c r="E38" s="446" t="s">
        <v>796</v>
      </c>
      <c r="F38" s="446" t="s">
        <v>796</v>
      </c>
      <c r="G38" s="446" t="s">
        <v>796</v>
      </c>
      <c r="H38" s="446" t="s">
        <v>796</v>
      </c>
      <c r="I38" s="446" t="s">
        <v>796</v>
      </c>
      <c r="J38" s="446" t="s">
        <v>796</v>
      </c>
      <c r="K38" s="446" t="s">
        <v>796</v>
      </c>
      <c r="L38" s="446" t="s">
        <v>796</v>
      </c>
      <c r="M38" s="446" t="s">
        <v>796</v>
      </c>
      <c r="N38" s="446"/>
      <c r="O38" s="446"/>
      <c r="P38" s="446"/>
      <c r="Q38" s="446"/>
      <c r="R38" s="456"/>
      <c r="S38" s="446" t="s">
        <v>796</v>
      </c>
      <c r="T38" s="446" t="s">
        <v>796</v>
      </c>
      <c r="U38" s="446" t="s">
        <v>796</v>
      </c>
      <c r="V38" s="446"/>
      <c r="W38" s="446"/>
      <c r="X38" s="446"/>
      <c r="Y38" s="446"/>
      <c r="Z38" s="446"/>
      <c r="AA38" s="446"/>
      <c r="AC38" s="457"/>
      <c r="AD38" s="454"/>
    </row>
    <row r="39" spans="1:30">
      <c r="A39" s="447" t="s">
        <v>795</v>
      </c>
      <c r="B39" s="446">
        <v>0.21319565788698561</v>
      </c>
      <c r="C39" s="458">
        <v>0</v>
      </c>
      <c r="D39" s="446">
        <v>8.4350038777758013E-2</v>
      </c>
      <c r="E39" s="458">
        <v>0</v>
      </c>
      <c r="F39" s="446">
        <v>0</v>
      </c>
      <c r="G39" s="446">
        <v>0</v>
      </c>
      <c r="H39" s="446">
        <v>0.46978931014092934</v>
      </c>
      <c r="I39" s="446">
        <v>0</v>
      </c>
      <c r="J39" s="446">
        <v>0</v>
      </c>
      <c r="K39" s="446">
        <v>0</v>
      </c>
      <c r="L39" s="446"/>
      <c r="M39" s="446">
        <v>0</v>
      </c>
      <c r="N39" s="446">
        <v>0</v>
      </c>
      <c r="O39" s="446">
        <v>0</v>
      </c>
      <c r="P39" s="446">
        <v>0</v>
      </c>
      <c r="Q39" s="446">
        <v>0</v>
      </c>
      <c r="R39" s="456">
        <v>0</v>
      </c>
      <c r="S39" s="455">
        <v>0</v>
      </c>
      <c r="T39" s="455">
        <v>0</v>
      </c>
      <c r="U39" s="455">
        <v>0</v>
      </c>
      <c r="V39" s="446">
        <v>79.098360655688424</v>
      </c>
      <c r="W39" s="446">
        <v>10000</v>
      </c>
      <c r="X39" s="446">
        <v>10079.865695662495</v>
      </c>
      <c r="Y39" s="446">
        <v>10000.767335006805</v>
      </c>
      <c r="Z39" s="446">
        <v>0</v>
      </c>
      <c r="AA39" s="446">
        <v>10000.767335006805</v>
      </c>
      <c r="AB39" s="443">
        <v>-230.02066937970812</v>
      </c>
      <c r="AC39" s="457"/>
      <c r="AD39" s="454"/>
    </row>
    <row r="40" spans="1:30">
      <c r="A40" s="447" t="s">
        <v>794</v>
      </c>
      <c r="B40" s="446">
        <v>5.5963860195333726E-2</v>
      </c>
      <c r="C40" s="458">
        <v>0</v>
      </c>
      <c r="D40" s="446">
        <v>8.8567540716645923E-2</v>
      </c>
      <c r="E40" s="458">
        <v>0</v>
      </c>
      <c r="F40" s="446">
        <v>0</v>
      </c>
      <c r="G40" s="446">
        <v>0</v>
      </c>
      <c r="H40" s="446">
        <v>0.49327877564797579</v>
      </c>
      <c r="I40" s="446">
        <v>0</v>
      </c>
      <c r="J40" s="446">
        <v>0</v>
      </c>
      <c r="K40" s="446">
        <v>0</v>
      </c>
      <c r="L40" s="446"/>
      <c r="M40" s="446">
        <v>0</v>
      </c>
      <c r="N40" s="446">
        <v>0</v>
      </c>
      <c r="O40" s="446">
        <v>0</v>
      </c>
      <c r="P40" s="446">
        <v>0</v>
      </c>
      <c r="Q40" s="446">
        <v>0</v>
      </c>
      <c r="R40" s="456">
        <v>0</v>
      </c>
      <c r="S40" s="455">
        <v>0</v>
      </c>
      <c r="T40" s="455">
        <v>0</v>
      </c>
      <c r="U40" s="455">
        <v>0</v>
      </c>
      <c r="V40" s="446">
        <v>79.098360655688424</v>
      </c>
      <c r="W40" s="446">
        <v>10000</v>
      </c>
      <c r="X40" s="446">
        <v>10079.736170832248</v>
      </c>
      <c r="Y40" s="446">
        <v>10000.63781017656</v>
      </c>
      <c r="Z40" s="446">
        <v>0</v>
      </c>
      <c r="AA40" s="446">
        <v>10000.63781017656</v>
      </c>
      <c r="AB40" s="443">
        <v>-229.89114454946139</v>
      </c>
      <c r="AC40" s="457"/>
      <c r="AD40" s="454"/>
    </row>
    <row r="41" spans="1:30">
      <c r="A41" s="447" t="s">
        <v>793</v>
      </c>
      <c r="B41" s="446">
        <v>0</v>
      </c>
      <c r="C41" s="458">
        <v>0</v>
      </c>
      <c r="D41" s="446">
        <v>0</v>
      </c>
      <c r="E41" s="458">
        <v>0</v>
      </c>
      <c r="F41" s="446">
        <v>0</v>
      </c>
      <c r="G41" s="446">
        <v>0</v>
      </c>
      <c r="H41" s="446">
        <v>1.9568486376029957</v>
      </c>
      <c r="I41" s="446">
        <v>0</v>
      </c>
      <c r="J41" s="446">
        <v>0</v>
      </c>
      <c r="K41" s="446">
        <v>0</v>
      </c>
      <c r="L41" s="446"/>
      <c r="M41" s="446">
        <v>0</v>
      </c>
      <c r="N41" s="446">
        <v>0</v>
      </c>
      <c r="O41" s="446">
        <v>0</v>
      </c>
      <c r="P41" s="446">
        <v>0</v>
      </c>
      <c r="Q41" s="446">
        <v>0</v>
      </c>
      <c r="R41" s="456">
        <v>0</v>
      </c>
      <c r="S41" s="455">
        <v>0</v>
      </c>
      <c r="T41" s="455">
        <v>0</v>
      </c>
      <c r="U41" s="455">
        <v>0</v>
      </c>
      <c r="V41" s="446">
        <v>79.098360655688424</v>
      </c>
      <c r="W41" s="446">
        <v>10000</v>
      </c>
      <c r="X41" s="446">
        <v>10081.055209293292</v>
      </c>
      <c r="Y41" s="446">
        <v>10001.956848637603</v>
      </c>
      <c r="Z41" s="446">
        <v>0</v>
      </c>
      <c r="AA41" s="446">
        <v>10001.956848637603</v>
      </c>
      <c r="AB41" s="443">
        <v>-231.2101830105039</v>
      </c>
      <c r="AC41" s="457"/>
      <c r="AD41" s="454"/>
    </row>
    <row r="42" spans="1:30">
      <c r="B42" s="446"/>
      <c r="D42" s="446"/>
      <c r="E42" s="446"/>
      <c r="F42" s="446"/>
      <c r="G42" s="446"/>
      <c r="H42" s="446"/>
      <c r="I42" s="446"/>
      <c r="J42" s="446"/>
      <c r="K42" s="446"/>
      <c r="L42" s="446"/>
      <c r="M42" s="446"/>
      <c r="N42" s="446"/>
      <c r="O42" s="446"/>
      <c r="P42" s="446"/>
      <c r="Q42" s="446"/>
      <c r="R42" s="456"/>
      <c r="S42" s="455"/>
      <c r="T42" s="455"/>
      <c r="U42" s="455"/>
      <c r="V42" s="455"/>
      <c r="W42" s="446"/>
      <c r="X42" s="446"/>
      <c r="Y42" s="446"/>
      <c r="Z42" s="446"/>
    </row>
    <row r="43" spans="1:30">
      <c r="B43" s="446"/>
      <c r="D43" s="446"/>
      <c r="E43" s="446"/>
      <c r="F43" s="446"/>
      <c r="G43" s="446"/>
      <c r="H43" s="446"/>
      <c r="I43" s="446"/>
      <c r="J43" s="446"/>
      <c r="K43" s="446"/>
      <c r="L43" s="446"/>
      <c r="M43" s="446"/>
      <c r="N43" s="446"/>
      <c r="O43" s="446"/>
      <c r="P43" s="446"/>
      <c r="Q43" s="446"/>
      <c r="R43" s="456"/>
      <c r="S43" s="455"/>
      <c r="T43" s="455"/>
      <c r="U43" s="455"/>
      <c r="V43" s="455"/>
      <c r="W43" s="446"/>
      <c r="X43" s="446"/>
      <c r="Y43" s="446"/>
      <c r="Z43" s="446"/>
      <c r="AC43" s="454">
        <v>0</v>
      </c>
    </row>
    <row r="44" spans="1:30">
      <c r="N44" s="449"/>
      <c r="O44" s="449"/>
      <c r="P44" s="449"/>
      <c r="Q44" s="449"/>
      <c r="R44" s="453"/>
      <c r="S44" s="450"/>
      <c r="T44" s="450"/>
      <c r="U44" s="450"/>
      <c r="V44" s="450"/>
      <c r="W44" s="449"/>
      <c r="X44" s="449"/>
      <c r="Y44" s="446"/>
      <c r="Z44" s="449"/>
      <c r="AA44" s="449"/>
      <c r="AB44" s="452"/>
    </row>
    <row r="45" spans="1:30">
      <c r="A45" s="448"/>
      <c r="B45" s="442"/>
      <c r="C45" s="442"/>
      <c r="D45" s="442"/>
      <c r="E45" s="442"/>
      <c r="F45" s="442"/>
      <c r="G45" s="442"/>
      <c r="H45" s="442"/>
      <c r="I45" s="442"/>
      <c r="J45" s="442"/>
      <c r="K45" s="442"/>
      <c r="L45" s="442"/>
      <c r="M45" s="442"/>
      <c r="N45" s="449"/>
      <c r="O45" s="449"/>
      <c r="P45" s="449"/>
      <c r="Q45" s="449"/>
      <c r="R45" s="453"/>
      <c r="S45" s="450"/>
      <c r="T45" s="450"/>
      <c r="U45" s="450"/>
      <c r="V45" s="450"/>
      <c r="W45" s="449"/>
      <c r="X45" s="449"/>
      <c r="Y45" s="446"/>
      <c r="Z45" s="449"/>
      <c r="AA45" s="449"/>
      <c r="AB45" s="452"/>
    </row>
    <row r="46" spans="1:30">
      <c r="B46" s="442"/>
      <c r="C46" s="442"/>
      <c r="D46" s="442"/>
      <c r="E46" s="442"/>
      <c r="F46" s="442"/>
      <c r="G46" s="442"/>
      <c r="H46" s="442"/>
      <c r="I46" s="442"/>
      <c r="J46" s="442"/>
      <c r="K46" s="442"/>
      <c r="L46" s="442"/>
      <c r="M46" s="442"/>
      <c r="N46" s="449"/>
      <c r="O46" s="449"/>
      <c r="P46" s="449"/>
      <c r="Q46" s="449"/>
      <c r="R46" s="453"/>
      <c r="S46" s="450"/>
      <c r="T46" s="450"/>
      <c r="U46" s="450"/>
      <c r="V46" s="450"/>
      <c r="W46" s="449"/>
      <c r="X46" s="449"/>
      <c r="Y46" s="446"/>
      <c r="Z46" s="449"/>
      <c r="AA46" s="449"/>
      <c r="AB46" s="452"/>
    </row>
    <row r="47" spans="1:30">
      <c r="A47" s="448"/>
      <c r="B47" s="442"/>
      <c r="C47" s="442"/>
      <c r="D47" s="442"/>
      <c r="E47" s="442"/>
      <c r="F47" s="442"/>
      <c r="G47" s="442"/>
      <c r="H47" s="442"/>
      <c r="I47" s="442"/>
      <c r="J47" s="442"/>
      <c r="K47" s="442"/>
      <c r="L47" s="442"/>
      <c r="M47" s="442"/>
      <c r="N47" s="449"/>
      <c r="O47" s="449"/>
      <c r="P47" s="449"/>
      <c r="Q47" s="449"/>
      <c r="R47" s="453"/>
      <c r="S47" s="450"/>
      <c r="T47" s="450"/>
      <c r="U47" s="450"/>
      <c r="V47" s="450"/>
      <c r="W47" s="449"/>
      <c r="X47" s="449"/>
      <c r="Y47" s="446"/>
      <c r="Z47" s="449"/>
      <c r="AA47" s="449"/>
      <c r="AB47" s="452"/>
    </row>
    <row r="48" spans="1:30">
      <c r="B48" s="442"/>
      <c r="C48" s="442"/>
      <c r="D48" s="442"/>
      <c r="E48" s="442"/>
      <c r="F48" s="442"/>
      <c r="G48" s="442"/>
      <c r="H48" s="442"/>
      <c r="I48" s="442"/>
      <c r="J48" s="442"/>
      <c r="K48" s="442"/>
      <c r="L48" s="442"/>
      <c r="M48" s="442"/>
      <c r="N48" s="449"/>
      <c r="O48" s="449"/>
      <c r="P48" s="449"/>
      <c r="Q48" s="449"/>
      <c r="R48" s="453"/>
      <c r="S48" s="450"/>
      <c r="T48" s="450"/>
      <c r="U48" s="450"/>
      <c r="V48" s="450"/>
      <c r="W48" s="449"/>
      <c r="X48" s="449"/>
      <c r="Y48" s="446"/>
      <c r="Z48" s="449"/>
      <c r="AA48" s="449"/>
      <c r="AB48" s="452"/>
    </row>
    <row r="49" spans="1:28" s="444" customFormat="1">
      <c r="A49" s="448"/>
      <c r="C49" s="451"/>
      <c r="R49" s="445"/>
      <c r="S49" s="446"/>
      <c r="T49" s="446"/>
      <c r="U49" s="446"/>
      <c r="V49" s="446"/>
      <c r="Y49" s="446"/>
      <c r="AB49" s="443"/>
    </row>
    <row r="50" spans="1:28" s="444" customFormat="1">
      <c r="A50" s="447"/>
      <c r="C50" s="446"/>
      <c r="R50" s="445"/>
      <c r="S50" s="446"/>
      <c r="T50" s="446"/>
      <c r="U50" s="446"/>
      <c r="V50" s="446"/>
      <c r="Y50" s="446"/>
      <c r="AB50" s="443"/>
    </row>
    <row r="51" spans="1:28" s="444" customFormat="1">
      <c r="A51" s="447"/>
      <c r="C51" s="446"/>
      <c r="R51" s="445"/>
      <c r="S51" s="446"/>
      <c r="T51" s="446"/>
      <c r="U51" s="446"/>
      <c r="V51" s="446"/>
      <c r="Y51" s="446"/>
      <c r="AB51" s="443"/>
    </row>
    <row r="52" spans="1:28" s="444" customFormat="1">
      <c r="A52" s="447"/>
      <c r="B52" s="444">
        <v>2021</v>
      </c>
      <c r="C52" s="446"/>
      <c r="R52" s="445"/>
      <c r="S52" s="446"/>
      <c r="T52" s="446"/>
      <c r="U52" s="446"/>
      <c r="V52" s="446"/>
      <c r="Y52" s="446"/>
      <c r="AB52" s="443"/>
    </row>
    <row r="53" spans="1:28" s="444" customFormat="1">
      <c r="A53" s="447"/>
      <c r="B53" s="449"/>
      <c r="C53" s="450"/>
      <c r="D53" s="449"/>
      <c r="E53" s="449"/>
      <c r="F53" s="449"/>
      <c r="G53" s="449"/>
      <c r="H53" s="449"/>
      <c r="I53" s="449"/>
      <c r="R53" s="445"/>
      <c r="Y53" s="446"/>
      <c r="AB53" s="443"/>
    </row>
    <row r="54" spans="1:28" s="444" customFormat="1">
      <c r="A54" s="447"/>
      <c r="C54" s="446"/>
      <c r="R54" s="445"/>
      <c r="Y54" s="446"/>
      <c r="AB54" s="443"/>
    </row>
    <row r="55" spans="1:28" s="444" customFormat="1">
      <c r="A55" s="447"/>
      <c r="C55" s="446"/>
      <c r="R55" s="445"/>
      <c r="Y55" s="446"/>
      <c r="AB55" s="443"/>
    </row>
    <row r="56" spans="1:28" s="444" customFormat="1">
      <c r="A56" s="447"/>
      <c r="C56" s="446"/>
      <c r="R56" s="445"/>
      <c r="Y56" s="446"/>
      <c r="AB56" s="443"/>
    </row>
    <row r="57" spans="1:28" s="444" customFormat="1">
      <c r="A57" s="447"/>
      <c r="C57" s="446"/>
      <c r="R57" s="445"/>
      <c r="Y57" s="446"/>
      <c r="AB57" s="443"/>
    </row>
    <row r="58" spans="1:28" s="444" customFormat="1">
      <c r="A58" s="447"/>
      <c r="C58" s="446"/>
      <c r="R58" s="445"/>
      <c r="Y58" s="446"/>
      <c r="AB58" s="443"/>
    </row>
    <row r="61" spans="1:28" s="444" customFormat="1">
      <c r="A61" s="448"/>
      <c r="C61" s="446"/>
      <c r="R61" s="445"/>
      <c r="AB61" s="443"/>
    </row>
    <row r="65" spans="1:28" s="444" customFormat="1">
      <c r="A65" s="448"/>
      <c r="C65" s="446"/>
      <c r="R65" s="445"/>
      <c r="AB65" s="443"/>
    </row>
    <row r="72" spans="1:28" s="444" customFormat="1">
      <c r="A72" s="448"/>
      <c r="C72" s="446"/>
      <c r="R72" s="445"/>
      <c r="AB72" s="443"/>
    </row>
    <row r="79" spans="1:28" s="444" customFormat="1">
      <c r="A79" s="448"/>
      <c r="C79" s="446"/>
      <c r="R79" s="445"/>
      <c r="AB79" s="443"/>
    </row>
    <row r="85" spans="1:28" s="444" customFormat="1">
      <c r="A85" s="448"/>
      <c r="C85" s="446"/>
      <c r="R85" s="445"/>
      <c r="AB85" s="443"/>
    </row>
    <row r="90" spans="1:28" s="444" customFormat="1">
      <c r="A90" s="448"/>
      <c r="C90" s="446"/>
      <c r="R90" s="445"/>
      <c r="AB90" s="443"/>
    </row>
  </sheetData>
  <sheetProtection selectLockedCells="1"/>
  <mergeCells count="9">
    <mergeCell ref="N1:R1"/>
    <mergeCell ref="S1:U1"/>
    <mergeCell ref="Y1:Z1"/>
    <mergeCell ref="B1:C1"/>
    <mergeCell ref="D1:E1"/>
    <mergeCell ref="F1:G1"/>
    <mergeCell ref="H1:I1"/>
    <mergeCell ref="J1:K1"/>
    <mergeCell ref="L1:M1"/>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C9114-E7A7-4F10-AF79-4E312F25061B}">
  <sheetPr codeName="Sheet14">
    <tabColor theme="8" tint="0.39997558519241921"/>
  </sheetPr>
  <dimension ref="A1:AJ109"/>
  <sheetViews>
    <sheetView showOutlineSymbols="0" showWhiteSpace="0" workbookViewId="0"/>
  </sheetViews>
  <sheetFormatPr defaultColWidth="19.453125" defaultRowHeight="12"/>
  <cols>
    <col min="1" max="1" width="2" style="468" customWidth="1"/>
    <col min="2" max="2" width="30.81640625" style="469" customWidth="1"/>
    <col min="3" max="3" width="10.453125" style="469" customWidth="1"/>
    <col min="4" max="4" width="10.26953125" style="469" customWidth="1"/>
    <col min="5" max="5" width="16.81640625" style="469" customWidth="1"/>
    <col min="6" max="6" width="12" style="469" customWidth="1"/>
    <col min="7" max="7" width="2.453125" style="469" customWidth="1"/>
    <col min="8" max="8" width="26.453125" style="468" customWidth="1"/>
    <col min="9" max="9" width="12.453125" style="468" customWidth="1"/>
    <col min="10" max="10" width="6.26953125" style="468" customWidth="1"/>
    <col min="11" max="11" width="25.1796875" style="468" customWidth="1"/>
    <col min="12" max="12" width="9.81640625" style="468" customWidth="1"/>
    <col min="13" max="13" width="8.1796875" style="468" customWidth="1"/>
    <col min="14" max="14" width="16.81640625" style="468" customWidth="1"/>
    <col min="15" max="15" width="9" style="468" customWidth="1"/>
    <col min="16" max="16" width="5.7265625" style="468" customWidth="1"/>
    <col min="17" max="17" width="13.81640625" style="469" customWidth="1"/>
    <col min="18" max="18" width="10.81640625" style="469" customWidth="1"/>
    <col min="19" max="19" width="2.453125" style="469" customWidth="1"/>
    <col min="20" max="20" width="14.81640625" style="468" customWidth="1"/>
    <col min="21" max="21" width="8.7265625" style="468" customWidth="1"/>
    <col min="22" max="22" width="8.453125" style="468" customWidth="1"/>
    <col min="23" max="23" width="9.54296875" style="468" customWidth="1"/>
    <col min="24" max="26" width="19.453125" style="468"/>
    <col min="27" max="29" width="10.54296875" style="468" customWidth="1"/>
    <col min="30" max="30" width="10.54296875" style="531" customWidth="1"/>
    <col min="31" max="16384" width="19.453125" style="468"/>
  </cols>
  <sheetData>
    <row r="1" spans="1:30">
      <c r="A1" s="499" t="s">
        <v>934</v>
      </c>
      <c r="B1" s="508"/>
      <c r="C1" s="509"/>
      <c r="D1" s="489"/>
      <c r="E1" s="493"/>
      <c r="F1" s="493"/>
      <c r="G1" s="493"/>
      <c r="H1" s="493"/>
      <c r="I1" s="493"/>
      <c r="J1" s="493"/>
      <c r="K1" s="493"/>
      <c r="L1" s="493"/>
      <c r="M1" s="493"/>
      <c r="N1" s="493"/>
      <c r="O1" s="493"/>
      <c r="P1" s="493"/>
      <c r="Q1" s="493"/>
      <c r="R1" s="493"/>
      <c r="S1" s="493"/>
      <c r="T1" s="493"/>
      <c r="U1" s="493"/>
      <c r="V1" s="493"/>
      <c r="W1" s="493"/>
    </row>
    <row r="2" spans="1:30" s="507" customFormat="1" ht="23.65" customHeight="1">
      <c r="A2" s="499"/>
      <c r="B2" s="851" t="s">
        <v>462</v>
      </c>
      <c r="C2" s="852"/>
      <c r="D2" s="508"/>
      <c r="E2" s="851" t="s">
        <v>539</v>
      </c>
      <c r="F2" s="852"/>
      <c r="G2" s="508"/>
      <c r="H2" s="851" t="s">
        <v>933</v>
      </c>
      <c r="I2" s="852"/>
      <c r="J2" s="508"/>
      <c r="K2" s="851" t="s">
        <v>541</v>
      </c>
      <c r="L2" s="852"/>
      <c r="M2" s="508"/>
      <c r="N2" s="851" t="s">
        <v>460</v>
      </c>
      <c r="O2" s="852"/>
      <c r="P2" s="508"/>
      <c r="Q2" s="851" t="s">
        <v>932</v>
      </c>
      <c r="R2" s="852"/>
      <c r="S2" s="508"/>
      <c r="T2" s="851" t="s">
        <v>931</v>
      </c>
      <c r="U2" s="853"/>
      <c r="V2" s="852"/>
      <c r="W2" s="499"/>
      <c r="AD2" s="532"/>
    </row>
    <row r="3" spans="1:30">
      <c r="A3" s="493"/>
      <c r="B3" s="854" t="s">
        <v>929</v>
      </c>
      <c r="C3" s="854"/>
      <c r="D3" s="489"/>
      <c r="E3" s="854" t="s">
        <v>929</v>
      </c>
      <c r="F3" s="854"/>
      <c r="G3" s="489"/>
      <c r="H3" s="854" t="s">
        <v>929</v>
      </c>
      <c r="I3" s="854"/>
      <c r="J3" s="489"/>
      <c r="K3" s="854" t="s">
        <v>930</v>
      </c>
      <c r="L3" s="854"/>
      <c r="M3" s="489"/>
      <c r="N3" s="854" t="s">
        <v>929</v>
      </c>
      <c r="O3" s="854"/>
      <c r="P3" s="489"/>
      <c r="Q3" s="489"/>
      <c r="R3" s="489"/>
      <c r="S3" s="489"/>
      <c r="T3" s="855"/>
      <c r="U3" s="855"/>
      <c r="V3" s="855"/>
      <c r="W3" s="855"/>
    </row>
    <row r="4" spans="1:30">
      <c r="A4" s="493"/>
      <c r="B4" s="495" t="s">
        <v>309</v>
      </c>
      <c r="C4" s="489"/>
      <c r="D4" s="489"/>
      <c r="E4" s="495" t="s">
        <v>309</v>
      </c>
      <c r="F4" s="489"/>
      <c r="G4" s="489"/>
      <c r="H4" s="495" t="s">
        <v>309</v>
      </c>
      <c r="I4" s="489"/>
      <c r="J4" s="489"/>
      <c r="K4" s="489"/>
      <c r="L4" s="489"/>
      <c r="M4" s="489"/>
      <c r="N4" s="489"/>
      <c r="O4" s="489"/>
      <c r="P4" s="489"/>
      <c r="Q4" s="489"/>
      <c r="R4" s="489"/>
      <c r="S4" s="489"/>
      <c r="T4" s="493"/>
      <c r="U4" s="489" t="s">
        <v>858</v>
      </c>
      <c r="V4" s="489"/>
      <c r="W4" s="489"/>
    </row>
    <row r="5" spans="1:30">
      <c r="A5" s="493"/>
      <c r="B5" s="492" t="s">
        <v>106</v>
      </c>
      <c r="C5" s="489" t="s">
        <v>909</v>
      </c>
      <c r="D5" s="489"/>
      <c r="E5" s="492" t="s">
        <v>910</v>
      </c>
      <c r="F5" s="489" t="s">
        <v>909</v>
      </c>
      <c r="G5" s="489"/>
      <c r="H5" s="492"/>
      <c r="I5" s="489" t="s">
        <v>928</v>
      </c>
      <c r="J5" s="489"/>
      <c r="K5" s="489" t="s">
        <v>106</v>
      </c>
      <c r="L5" s="489" t="s">
        <v>927</v>
      </c>
      <c r="M5" s="489"/>
      <c r="N5" s="492"/>
      <c r="O5" s="489" t="s">
        <v>907</v>
      </c>
      <c r="P5" s="489"/>
      <c r="Q5" s="492"/>
      <c r="R5" s="489" t="s">
        <v>900</v>
      </c>
      <c r="S5" s="489"/>
      <c r="T5" s="493"/>
      <c r="U5" s="489" t="s">
        <v>857</v>
      </c>
      <c r="V5" s="489" t="s">
        <v>926</v>
      </c>
      <c r="W5" s="489"/>
    </row>
    <row r="6" spans="1:30">
      <c r="A6" s="493"/>
      <c r="B6" s="492" t="s">
        <v>873</v>
      </c>
      <c r="C6" s="491">
        <f t="shared" ref="C6:C11" si="0">C75</f>
        <v>0</v>
      </c>
      <c r="D6" s="490"/>
      <c r="E6" s="492" t="s">
        <v>873</v>
      </c>
      <c r="F6" s="491">
        <f t="shared" ref="F6:F13" si="1">F76</f>
        <v>0</v>
      </c>
      <c r="G6" s="490"/>
      <c r="H6" s="492" t="s">
        <v>873</v>
      </c>
      <c r="I6" s="491">
        <f>I75</f>
        <v>0</v>
      </c>
      <c r="J6" s="490"/>
      <c r="K6" s="493" t="s">
        <v>908</v>
      </c>
      <c r="L6" s="498">
        <f t="shared" ref="L6:L12" si="2">L75</f>
        <v>2172</v>
      </c>
      <c r="M6" s="490"/>
      <c r="N6" s="503" t="s">
        <v>873</v>
      </c>
      <c r="O6" s="502">
        <f>O77</f>
        <v>0</v>
      </c>
      <c r="P6" s="501"/>
      <c r="Q6" s="503" t="s">
        <v>260</v>
      </c>
      <c r="R6" s="502">
        <v>100000</v>
      </c>
      <c r="S6" s="501"/>
      <c r="T6" s="493" t="s">
        <v>856</v>
      </c>
      <c r="U6" s="496">
        <f>U101</f>
        <v>13392.047789526274</v>
      </c>
      <c r="V6" s="505">
        <f>U6/$U$10</f>
        <v>13392.047789526274</v>
      </c>
      <c r="W6" s="489"/>
    </row>
    <row r="7" spans="1:30" ht="16.899999999999999" customHeight="1">
      <c r="A7" s="493"/>
      <c r="B7" s="492" t="s">
        <v>925</v>
      </c>
      <c r="C7" s="491">
        <f t="shared" si="0"/>
        <v>2448.4835355285963</v>
      </c>
      <c r="D7" s="490"/>
      <c r="E7" s="492" t="s">
        <v>898</v>
      </c>
      <c r="F7" s="491">
        <f t="shared" si="1"/>
        <v>1500</v>
      </c>
      <c r="G7" s="490"/>
      <c r="H7" s="492" t="s">
        <v>903</v>
      </c>
      <c r="I7" s="491">
        <f>I76</f>
        <v>612.20000000000005</v>
      </c>
      <c r="J7" s="490"/>
      <c r="K7" s="493" t="s">
        <v>902</v>
      </c>
      <c r="L7" s="498">
        <f t="shared" si="2"/>
        <v>2172</v>
      </c>
      <c r="M7" s="490"/>
      <c r="N7" s="503" t="s">
        <v>892</v>
      </c>
      <c r="O7" s="502">
        <f>O78</f>
        <v>1200.1974003466207</v>
      </c>
      <c r="P7" s="501"/>
      <c r="Q7" s="503" t="s">
        <v>472</v>
      </c>
      <c r="R7" s="502">
        <f>R79</f>
        <v>14175</v>
      </c>
      <c r="S7" s="501"/>
      <c r="T7" s="492" t="s">
        <v>855</v>
      </c>
      <c r="U7" s="496">
        <f>U102</f>
        <v>13392.047789526274</v>
      </c>
      <c r="V7" s="505">
        <f>U7/$U$10</f>
        <v>13392.047789526274</v>
      </c>
      <c r="W7" s="489"/>
    </row>
    <row r="8" spans="1:30">
      <c r="A8" s="493"/>
      <c r="B8" s="492" t="s">
        <v>924</v>
      </c>
      <c r="C8" s="491">
        <f t="shared" si="0"/>
        <v>1589.5710571923748</v>
      </c>
      <c r="D8" s="490"/>
      <c r="E8" s="492" t="s">
        <v>894</v>
      </c>
      <c r="F8" s="491">
        <f t="shared" si="1"/>
        <v>9335.2156496092921</v>
      </c>
      <c r="G8" s="490"/>
      <c r="H8" s="492" t="s">
        <v>881</v>
      </c>
      <c r="I8" s="491">
        <f>I77</f>
        <v>10</v>
      </c>
      <c r="J8" s="490"/>
      <c r="K8" s="493" t="s">
        <v>897</v>
      </c>
      <c r="L8" s="498">
        <f t="shared" si="2"/>
        <v>2172</v>
      </c>
      <c r="M8" s="490"/>
      <c r="N8" s="506" t="s">
        <v>888</v>
      </c>
      <c r="O8" s="502">
        <f>O79</f>
        <v>3420.5625909878681</v>
      </c>
      <c r="P8" s="501"/>
      <c r="Q8" s="503" t="s">
        <v>834</v>
      </c>
      <c r="R8" s="502">
        <f>R80</f>
        <v>68945</v>
      </c>
      <c r="S8" s="501"/>
      <c r="T8" s="493" t="s">
        <v>854</v>
      </c>
      <c r="U8" s="496">
        <f>U103</f>
        <v>13392.047789526274</v>
      </c>
      <c r="V8" s="505">
        <f>U8/$U$10</f>
        <v>13392.047789526274</v>
      </c>
      <c r="W8" s="489"/>
    </row>
    <row r="9" spans="1:30">
      <c r="A9" s="493"/>
      <c r="B9" s="492" t="s">
        <v>923</v>
      </c>
      <c r="C9" s="491">
        <f t="shared" si="0"/>
        <v>4190.9108614580164</v>
      </c>
      <c r="D9" s="490"/>
      <c r="E9" s="492" t="s">
        <v>871</v>
      </c>
      <c r="F9" s="491">
        <f t="shared" si="1"/>
        <v>6955.6535329325798</v>
      </c>
      <c r="G9" s="490"/>
      <c r="H9" s="492" t="s">
        <v>879</v>
      </c>
      <c r="I9" s="491">
        <f>I78</f>
        <v>250</v>
      </c>
      <c r="J9" s="490"/>
      <c r="K9" s="493" t="s">
        <v>893</v>
      </c>
      <c r="L9" s="498">
        <f t="shared" si="2"/>
        <v>78035.085000000006</v>
      </c>
      <c r="M9" s="490"/>
      <c r="N9" s="493"/>
      <c r="O9" s="489"/>
      <c r="P9" s="489"/>
      <c r="Q9" s="503" t="s">
        <v>832</v>
      </c>
      <c r="R9" s="502">
        <f>R81</f>
        <v>500</v>
      </c>
      <c r="S9" s="501"/>
      <c r="T9" s="493"/>
      <c r="U9" s="493"/>
      <c r="V9" s="489"/>
      <c r="W9" s="489"/>
    </row>
    <row r="10" spans="1:30">
      <c r="A10" s="493"/>
      <c r="B10" s="492" t="s">
        <v>922</v>
      </c>
      <c r="C10" s="491">
        <f t="shared" si="0"/>
        <v>7082.6393558640484</v>
      </c>
      <c r="D10" s="490"/>
      <c r="E10" s="504" t="s">
        <v>886</v>
      </c>
      <c r="F10" s="491">
        <f t="shared" si="1"/>
        <v>4483.5502579152817</v>
      </c>
      <c r="G10" s="490"/>
      <c r="H10" s="492" t="s">
        <v>890</v>
      </c>
      <c r="I10" s="491">
        <f>I79</f>
        <v>1000</v>
      </c>
      <c r="J10" s="490"/>
      <c r="K10" s="493" t="s">
        <v>889</v>
      </c>
      <c r="L10" s="498">
        <f t="shared" si="2"/>
        <v>171245.54857142858</v>
      </c>
      <c r="M10" s="490"/>
      <c r="N10" s="493"/>
      <c r="O10" s="493"/>
      <c r="P10" s="493"/>
      <c r="Q10" s="503" t="s">
        <v>833</v>
      </c>
      <c r="R10" s="502">
        <f>R82</f>
        <v>5000</v>
      </c>
      <c r="S10" s="501"/>
      <c r="T10" s="493" t="s">
        <v>853</v>
      </c>
      <c r="U10" s="500">
        <v>1</v>
      </c>
      <c r="V10" s="489"/>
      <c r="W10" s="489"/>
    </row>
    <row r="11" spans="1:30">
      <c r="A11" s="493"/>
      <c r="B11" s="492" t="s">
        <v>868</v>
      </c>
      <c r="C11" s="491">
        <f t="shared" si="0"/>
        <v>0</v>
      </c>
      <c r="D11" s="494"/>
      <c r="E11" s="492" t="s">
        <v>882</v>
      </c>
      <c r="F11" s="491">
        <f t="shared" si="1"/>
        <v>5604.4378223941021</v>
      </c>
      <c r="G11" s="490"/>
      <c r="H11" s="499" t="s">
        <v>920</v>
      </c>
      <c r="I11" s="493"/>
      <c r="J11" s="493"/>
      <c r="K11" s="493" t="s">
        <v>885</v>
      </c>
      <c r="L11" s="498">
        <f t="shared" si="2"/>
        <v>309567.03857142857</v>
      </c>
      <c r="M11" s="490"/>
      <c r="N11" s="489"/>
      <c r="O11" s="489"/>
      <c r="P11" s="489"/>
      <c r="Q11" s="489"/>
      <c r="R11" s="489"/>
      <c r="S11" s="489"/>
      <c r="T11" s="493"/>
      <c r="U11" s="493"/>
      <c r="V11" s="489"/>
      <c r="W11" s="489"/>
    </row>
    <row r="12" spans="1:30" ht="16.899999999999999" customHeight="1">
      <c r="A12" s="493"/>
      <c r="B12" s="489"/>
      <c r="C12" s="494"/>
      <c r="D12" s="494"/>
      <c r="E12" s="492" t="s">
        <v>870</v>
      </c>
      <c r="F12" s="491">
        <f t="shared" si="1"/>
        <v>7005.5472779926276</v>
      </c>
      <c r="G12" s="497"/>
      <c r="H12" s="493" t="s">
        <v>873</v>
      </c>
      <c r="I12" s="498">
        <f>I80</f>
        <v>0</v>
      </c>
      <c r="J12" s="490"/>
      <c r="K12" s="493" t="s">
        <v>868</v>
      </c>
      <c r="L12" s="498">
        <f t="shared" si="2"/>
        <v>100000</v>
      </c>
      <c r="M12" s="490"/>
      <c r="N12" s="489"/>
      <c r="O12" s="489"/>
      <c r="P12" s="489"/>
      <c r="Q12" s="489"/>
      <c r="R12" s="489"/>
      <c r="S12" s="489"/>
      <c r="T12" s="493"/>
      <c r="U12" s="493" t="s">
        <v>852</v>
      </c>
      <c r="V12" s="489"/>
      <c r="W12" s="489"/>
    </row>
    <row r="13" spans="1:30" ht="16.899999999999999" customHeight="1">
      <c r="A13" s="493"/>
      <c r="B13" s="495" t="s">
        <v>920</v>
      </c>
      <c r="C13" s="494"/>
      <c r="D13" s="494"/>
      <c r="E13" s="492" t="s">
        <v>868</v>
      </c>
      <c r="F13" s="491">
        <f t="shared" si="1"/>
        <v>15000</v>
      </c>
      <c r="G13" s="494"/>
      <c r="H13" s="492" t="s">
        <v>881</v>
      </c>
      <c r="I13" s="491">
        <f>I81</f>
        <v>10</v>
      </c>
      <c r="J13" s="490"/>
      <c r="K13" s="489"/>
      <c r="L13" s="489"/>
      <c r="M13" s="490"/>
      <c r="N13" s="497"/>
      <c r="O13" s="493"/>
      <c r="P13" s="493"/>
      <c r="Q13" s="489"/>
      <c r="R13" s="489"/>
      <c r="S13" s="489"/>
      <c r="T13" s="493" t="s">
        <v>800</v>
      </c>
      <c r="U13" s="496">
        <f>U108</f>
        <v>3904.8403936761661</v>
      </c>
      <c r="V13" s="489"/>
      <c r="W13" s="489"/>
    </row>
    <row r="14" spans="1:30" ht="16.899999999999999" customHeight="1">
      <c r="A14" s="493"/>
      <c r="B14" s="492" t="s">
        <v>921</v>
      </c>
      <c r="C14" s="494" t="s">
        <v>909</v>
      </c>
      <c r="D14" s="490"/>
      <c r="E14" s="492"/>
      <c r="F14" s="497"/>
      <c r="G14" s="490"/>
      <c r="H14" s="492" t="s">
        <v>879</v>
      </c>
      <c r="I14" s="491">
        <f>I82</f>
        <v>250</v>
      </c>
      <c r="J14" s="490"/>
      <c r="K14" s="489"/>
      <c r="L14" s="489"/>
      <c r="M14" s="490"/>
      <c r="N14" s="489"/>
      <c r="O14" s="493"/>
      <c r="P14" s="493"/>
      <c r="Q14" s="492"/>
      <c r="R14" s="489"/>
      <c r="S14" s="489"/>
      <c r="T14" s="493" t="s">
        <v>799</v>
      </c>
      <c r="U14" s="496">
        <f>U109</f>
        <v>4439.0167635664047</v>
      </c>
      <c r="V14" s="493"/>
      <c r="W14" s="489"/>
    </row>
    <row r="15" spans="1:30">
      <c r="A15" s="493"/>
      <c r="B15" s="492" t="s">
        <v>873</v>
      </c>
      <c r="C15" s="491">
        <f t="shared" ref="C15:C21" si="3">C83</f>
        <v>0</v>
      </c>
      <c r="D15" s="490"/>
      <c r="E15" s="495" t="s">
        <v>920</v>
      </c>
      <c r="F15" s="494"/>
      <c r="G15" s="490"/>
      <c r="H15" s="492" t="s">
        <v>877</v>
      </c>
      <c r="I15" s="491">
        <f>I83</f>
        <v>1000</v>
      </c>
      <c r="J15" s="490"/>
      <c r="K15" s="489"/>
      <c r="L15" s="489"/>
      <c r="M15" s="490"/>
      <c r="N15" s="489"/>
      <c r="O15" s="489"/>
      <c r="P15" s="489"/>
      <c r="Q15" s="489"/>
      <c r="R15" s="489"/>
      <c r="S15" s="489"/>
      <c r="T15" s="489"/>
      <c r="U15" s="489"/>
      <c r="V15" s="489"/>
      <c r="W15" s="493"/>
    </row>
    <row r="16" spans="1:30">
      <c r="A16" s="493"/>
      <c r="B16" s="492" t="s">
        <v>919</v>
      </c>
      <c r="C16" s="491">
        <f t="shared" si="3"/>
        <v>7082.6393558640511</v>
      </c>
      <c r="D16" s="490"/>
      <c r="E16" s="492" t="s">
        <v>873</v>
      </c>
      <c r="F16" s="491">
        <f>F85</f>
        <v>0</v>
      </c>
      <c r="G16" s="490"/>
      <c r="H16" s="492" t="s">
        <v>875</v>
      </c>
      <c r="I16" s="491">
        <f>I84</f>
        <v>1500</v>
      </c>
      <c r="J16" s="490"/>
      <c r="K16" s="489"/>
      <c r="L16" s="489"/>
      <c r="M16" s="490"/>
      <c r="N16" s="489"/>
      <c r="O16" s="489"/>
      <c r="P16" s="489"/>
      <c r="Q16" s="489"/>
      <c r="R16" s="489"/>
      <c r="S16" s="489"/>
      <c r="T16" s="489"/>
      <c r="U16" s="489"/>
      <c r="V16" s="489"/>
      <c r="W16" s="489"/>
    </row>
    <row r="17" spans="1:36">
      <c r="A17" s="493"/>
      <c r="B17" s="492" t="s">
        <v>918</v>
      </c>
      <c r="C17" s="491">
        <f t="shared" si="3"/>
        <v>8853.2991948300642</v>
      </c>
      <c r="D17" s="490"/>
      <c r="E17" s="492" t="s">
        <v>871</v>
      </c>
      <c r="F17" s="491">
        <f>F86</f>
        <v>13911.30706586516</v>
      </c>
      <c r="G17" s="489"/>
      <c r="H17" s="489"/>
      <c r="I17" s="489"/>
      <c r="J17" s="489"/>
      <c r="K17" s="489"/>
      <c r="L17" s="489"/>
      <c r="M17" s="490"/>
      <c r="N17" s="489"/>
      <c r="O17" s="489"/>
      <c r="P17" s="489"/>
      <c r="Q17" s="489"/>
      <c r="R17" s="489"/>
      <c r="S17" s="489"/>
      <c r="T17" s="489"/>
      <c r="U17" s="489"/>
      <c r="V17" s="489"/>
      <c r="W17" s="489"/>
    </row>
    <row r="18" spans="1:36">
      <c r="A18" s="493"/>
      <c r="B18" s="492" t="s">
        <v>917</v>
      </c>
      <c r="C18" s="491">
        <f t="shared" si="3"/>
        <v>14165.278711728102</v>
      </c>
      <c r="D18" s="490"/>
      <c r="E18" s="492" t="s">
        <v>870</v>
      </c>
      <c r="F18" s="491">
        <f>F87</f>
        <v>14011.094555985255</v>
      </c>
      <c r="G18" s="489"/>
      <c r="H18" s="489"/>
      <c r="I18" s="489"/>
      <c r="J18" s="489"/>
      <c r="K18" s="489"/>
      <c r="L18" s="489"/>
      <c r="M18" s="490"/>
      <c r="N18" s="489"/>
      <c r="O18" s="489"/>
      <c r="P18" s="489"/>
      <c r="Q18" s="489"/>
      <c r="R18" s="489"/>
      <c r="S18" s="489"/>
      <c r="T18" s="489"/>
      <c r="U18" s="489"/>
      <c r="V18" s="489"/>
      <c r="W18" s="489"/>
    </row>
    <row r="19" spans="1:36">
      <c r="A19" s="493"/>
      <c r="B19" s="492" t="s">
        <v>916</v>
      </c>
      <c r="C19" s="491">
        <f t="shared" si="3"/>
        <v>17706.598389660128</v>
      </c>
      <c r="D19" s="490"/>
      <c r="E19" s="492" t="s">
        <v>868</v>
      </c>
      <c r="F19" s="491">
        <f>F88</f>
        <v>15000</v>
      </c>
      <c r="G19" s="489"/>
      <c r="H19" s="489"/>
      <c r="I19" s="489"/>
      <c r="J19" s="489"/>
      <c r="K19" s="489"/>
      <c r="L19" s="489"/>
      <c r="M19" s="490"/>
      <c r="N19" s="489"/>
      <c r="O19" s="489"/>
      <c r="P19" s="489"/>
      <c r="Q19" s="489"/>
      <c r="R19" s="489"/>
      <c r="S19" s="489"/>
      <c r="T19" s="489"/>
      <c r="U19" s="489"/>
      <c r="V19" s="489"/>
      <c r="W19" s="489"/>
    </row>
    <row r="20" spans="1:36">
      <c r="A20" s="493"/>
      <c r="B20" s="492" t="s">
        <v>915</v>
      </c>
      <c r="C20" s="491">
        <f t="shared" si="3"/>
        <v>28330.557423456205</v>
      </c>
      <c r="D20" s="490"/>
      <c r="E20" s="489"/>
      <c r="F20" s="489"/>
      <c r="G20" s="489"/>
      <c r="H20" s="489"/>
      <c r="I20" s="489"/>
      <c r="J20" s="489"/>
      <c r="K20" s="489"/>
      <c r="L20" s="489"/>
      <c r="M20" s="489"/>
      <c r="N20" s="489"/>
      <c r="O20" s="489"/>
      <c r="P20" s="489"/>
      <c r="Q20" s="489"/>
      <c r="R20" s="489"/>
      <c r="S20" s="489"/>
      <c r="T20" s="489"/>
      <c r="U20" s="489"/>
      <c r="V20" s="489"/>
      <c r="W20" s="489"/>
      <c r="AF20" s="510" t="s">
        <v>962</v>
      </c>
      <c r="AG20" s="534">
        <v>0</v>
      </c>
    </row>
    <row r="21" spans="1:36">
      <c r="A21" s="493"/>
      <c r="B21" s="492" t="s">
        <v>914</v>
      </c>
      <c r="C21" s="491">
        <f t="shared" si="3"/>
        <v>35413.196779320257</v>
      </c>
      <c r="D21" s="490"/>
      <c r="E21" s="489"/>
      <c r="F21" s="489"/>
      <c r="G21" s="489"/>
      <c r="H21" s="489"/>
      <c r="I21" s="489"/>
      <c r="J21" s="489"/>
      <c r="K21" s="489"/>
      <c r="L21" s="489"/>
      <c r="M21" s="489"/>
      <c r="N21" s="489"/>
      <c r="O21" s="489"/>
      <c r="P21" s="489"/>
      <c r="Q21" s="489"/>
      <c r="R21" s="489"/>
      <c r="S21" s="489"/>
      <c r="T21" s="489"/>
      <c r="U21" s="489"/>
      <c r="V21" s="489"/>
      <c r="W21" s="489"/>
      <c r="AF21" s="468" t="s">
        <v>961</v>
      </c>
      <c r="AG21" s="534">
        <v>0.1</v>
      </c>
      <c r="AH21" s="534">
        <v>0.2</v>
      </c>
    </row>
    <row r="22" spans="1:36">
      <c r="K22" s="469"/>
      <c r="L22" s="469"/>
      <c r="M22" s="469"/>
      <c r="N22" s="469"/>
      <c r="O22" s="469">
        <v>1</v>
      </c>
      <c r="P22" s="469" t="s">
        <v>940</v>
      </c>
      <c r="T22" s="469"/>
      <c r="U22" s="469"/>
      <c r="V22" s="469"/>
      <c r="W22" s="469"/>
    </row>
    <row r="23" spans="1:36">
      <c r="M23" s="469"/>
      <c r="N23" s="469"/>
      <c r="O23" s="469"/>
      <c r="P23" s="469"/>
      <c r="T23" s="469"/>
      <c r="U23" s="469"/>
      <c r="V23" s="469"/>
      <c r="W23" s="469"/>
      <c r="AA23" s="512" t="s">
        <v>951</v>
      </c>
      <c r="AB23" s="513"/>
      <c r="AC23" s="513"/>
      <c r="AE23" s="512" t="s">
        <v>1366</v>
      </c>
      <c r="AF23" s="513"/>
      <c r="AG23" s="513"/>
      <c r="AH23" s="512" t="s">
        <v>1364</v>
      </c>
      <c r="AI23" s="513"/>
      <c r="AJ23" s="513"/>
    </row>
    <row r="24" spans="1:36" s="510" customFormat="1">
      <c r="C24" s="510" t="s">
        <v>462</v>
      </c>
      <c r="D24" s="510" t="s">
        <v>939</v>
      </c>
      <c r="F24" s="510" t="s">
        <v>539</v>
      </c>
      <c r="I24" s="510" t="s">
        <v>540</v>
      </c>
      <c r="K24" s="510" t="s">
        <v>936</v>
      </c>
      <c r="L24" s="510" t="s">
        <v>541</v>
      </c>
      <c r="O24" s="510" t="s">
        <v>460</v>
      </c>
      <c r="R24" s="510" t="s">
        <v>937</v>
      </c>
      <c r="U24" s="510" t="s">
        <v>938</v>
      </c>
      <c r="Y24" s="469" t="s">
        <v>942</v>
      </c>
      <c r="Z24" s="469" t="s">
        <v>943</v>
      </c>
      <c r="AA24" s="469" t="s">
        <v>943</v>
      </c>
      <c r="AB24" s="469"/>
      <c r="AD24" s="533"/>
    </row>
    <row r="25" spans="1:36">
      <c r="B25" s="510" t="s">
        <v>822</v>
      </c>
      <c r="C25" s="469" t="s">
        <v>440</v>
      </c>
      <c r="D25" s="469" t="s">
        <v>298</v>
      </c>
      <c r="E25" s="469" t="s">
        <v>946</v>
      </c>
      <c r="F25" s="469" t="s">
        <v>440</v>
      </c>
      <c r="G25" s="469" t="s">
        <v>298</v>
      </c>
      <c r="H25" s="469" t="s">
        <v>946</v>
      </c>
      <c r="I25" s="469" t="s">
        <v>440</v>
      </c>
      <c r="J25" s="469" t="s">
        <v>298</v>
      </c>
      <c r="K25" s="469" t="s">
        <v>946</v>
      </c>
      <c r="L25" s="469" t="s">
        <v>440</v>
      </c>
      <c r="M25" s="469" t="s">
        <v>298</v>
      </c>
      <c r="N25" s="469" t="s">
        <v>946</v>
      </c>
      <c r="O25" s="469" t="s">
        <v>440</v>
      </c>
      <c r="P25" s="469" t="s">
        <v>941</v>
      </c>
      <c r="Q25" s="469" t="s">
        <v>946</v>
      </c>
      <c r="T25" s="469"/>
      <c r="U25" s="469" t="s">
        <v>944</v>
      </c>
      <c r="V25" s="469" t="s">
        <v>945</v>
      </c>
      <c r="W25" s="469" t="s">
        <v>946</v>
      </c>
      <c r="Y25" s="469" t="s">
        <v>946</v>
      </c>
      <c r="Z25" s="469" t="s">
        <v>946</v>
      </c>
      <c r="AA25" s="469" t="s">
        <v>953</v>
      </c>
      <c r="AB25" s="468" t="s">
        <v>954</v>
      </c>
      <c r="AC25" s="468" t="s">
        <v>955</v>
      </c>
      <c r="AE25" s="468" t="s">
        <v>960</v>
      </c>
      <c r="AF25" s="473" t="s">
        <v>963</v>
      </c>
      <c r="AH25" s="468" t="s">
        <v>960</v>
      </c>
      <c r="AI25" s="473" t="s">
        <v>963</v>
      </c>
    </row>
    <row r="26" spans="1:36">
      <c r="B26" s="510" t="s">
        <v>820</v>
      </c>
      <c r="M26" s="469"/>
      <c r="N26" s="469"/>
      <c r="O26" s="469"/>
      <c r="P26" s="469"/>
      <c r="T26" s="469"/>
      <c r="U26" s="469"/>
      <c r="V26" s="469"/>
      <c r="W26" s="469"/>
    </row>
    <row r="27" spans="1:36">
      <c r="B27" s="510" t="s">
        <v>819</v>
      </c>
      <c r="M27" s="469"/>
      <c r="N27" s="469"/>
      <c r="O27" s="469"/>
      <c r="P27" s="469"/>
      <c r="T27" s="469"/>
      <c r="U27" s="469"/>
      <c r="V27" s="469"/>
      <c r="W27" s="469"/>
    </row>
    <row r="28" spans="1:36">
      <c r="B28" s="510" t="s">
        <v>818</v>
      </c>
      <c r="M28" s="469"/>
      <c r="N28" s="469"/>
      <c r="O28" s="469"/>
      <c r="P28" s="469"/>
      <c r="T28" s="469"/>
      <c r="U28" s="469"/>
      <c r="V28" s="469"/>
      <c r="W28" s="469"/>
    </row>
    <row r="29" spans="1:36">
      <c r="B29" s="510" t="s">
        <v>817</v>
      </c>
      <c r="L29" s="469"/>
      <c r="M29" s="469"/>
      <c r="N29" s="469"/>
      <c r="O29" s="469"/>
      <c r="P29" s="469"/>
      <c r="T29" s="469"/>
      <c r="U29" s="469"/>
      <c r="V29" s="469"/>
      <c r="W29" s="469"/>
    </row>
    <row r="30" spans="1:36">
      <c r="B30" s="510"/>
      <c r="N30" s="469"/>
      <c r="O30" s="469"/>
      <c r="P30" s="469"/>
      <c r="T30" s="469"/>
      <c r="U30" s="469"/>
      <c r="V30" s="469"/>
      <c r="W30" s="469"/>
    </row>
    <row r="31" spans="1:36">
      <c r="B31" s="510" t="s">
        <v>816</v>
      </c>
      <c r="N31" s="469"/>
      <c r="O31" s="469"/>
      <c r="P31" s="469"/>
      <c r="T31" s="469"/>
      <c r="U31" s="469"/>
      <c r="V31" s="469"/>
      <c r="W31" s="469"/>
    </row>
    <row r="32" spans="1:36">
      <c r="B32" s="510" t="s">
        <v>815</v>
      </c>
      <c r="C32" s="469">
        <f t="shared" ref="C32:C39" si="4">C$10</f>
        <v>7082.6393558640484</v>
      </c>
      <c r="D32" s="469">
        <v>1</v>
      </c>
      <c r="E32" s="469">
        <f>C32/D32</f>
        <v>7082.6393558640484</v>
      </c>
      <c r="F32" s="469">
        <f>F$12</f>
        <v>7005.5472779926276</v>
      </c>
      <c r="G32" s="469">
        <v>1</v>
      </c>
      <c r="H32" s="469">
        <f>F32/G32</f>
        <v>7005.5472779926276</v>
      </c>
      <c r="I32" s="468">
        <f>I$9</f>
        <v>250</v>
      </c>
      <c r="J32" s="469">
        <v>1</v>
      </c>
      <c r="K32" s="469">
        <f>I32/J32</f>
        <v>250</v>
      </c>
      <c r="L32" s="468">
        <f>L$7</f>
        <v>2172</v>
      </c>
      <c r="M32" s="469">
        <v>1</v>
      </c>
      <c r="N32" s="469">
        <f>L32/M32</f>
        <v>2172</v>
      </c>
      <c r="O32" s="469">
        <f>$O$8*$O$22</f>
        <v>3420.5625909878681</v>
      </c>
      <c r="P32" s="469">
        <v>2</v>
      </c>
      <c r="Q32" s="469">
        <f>O32*P32</f>
        <v>6841.1251819757363</v>
      </c>
      <c r="T32" s="469"/>
      <c r="U32" s="469">
        <f>U$7</f>
        <v>13392.047789526274</v>
      </c>
      <c r="V32" s="511">
        <v>3.5</v>
      </c>
      <c r="W32" s="469">
        <f>U32*V32</f>
        <v>46872.167263341958</v>
      </c>
      <c r="Y32" s="468">
        <f>SUM(E32,H32,K32,N32,Q32,W32)</f>
        <v>70223.479079174373</v>
      </c>
      <c r="Z32" s="468">
        <f>Y32*'Assumptions - financial'!$H$63</f>
        <v>79779.229230873156</v>
      </c>
      <c r="AA32" s="468">
        <v>8400</v>
      </c>
      <c r="AB32" s="468">
        <v>70</v>
      </c>
      <c r="AC32" s="468">
        <f>AA32*AB32</f>
        <v>588000</v>
      </c>
      <c r="AE32" s="468">
        <v>8361</v>
      </c>
      <c r="AF32" s="468">
        <f>(AE32*(1-AG$20))*12</f>
        <v>100332</v>
      </c>
      <c r="AH32" s="468">
        <f>AE32*AH$21</f>
        <v>1672.2</v>
      </c>
      <c r="AI32" s="468">
        <f>(AH32*(1-AJ$20))*12</f>
        <v>20066.400000000001</v>
      </c>
    </row>
    <row r="33" spans="2:35">
      <c r="B33" s="510" t="s">
        <v>814</v>
      </c>
      <c r="C33" s="469">
        <f t="shared" si="4"/>
        <v>7082.6393558640484</v>
      </c>
      <c r="D33" s="469">
        <v>1</v>
      </c>
      <c r="E33" s="469">
        <f t="shared" ref="E33:E44" si="5">C33/D33</f>
        <v>7082.6393558640484</v>
      </c>
      <c r="F33" s="469">
        <f t="shared" ref="F33:F34" si="6">F$12</f>
        <v>7005.5472779926276</v>
      </c>
      <c r="G33" s="469">
        <v>1</v>
      </c>
      <c r="H33" s="469">
        <f t="shared" ref="H33:H44" si="7">F33/G33</f>
        <v>7005.5472779926276</v>
      </c>
      <c r="I33" s="468">
        <f t="shared" ref="I33:I39" si="8">I$9</f>
        <v>250</v>
      </c>
      <c r="J33" s="469">
        <v>1</v>
      </c>
      <c r="K33" s="469">
        <f t="shared" ref="K33:K44" si="9">I33/J33</f>
        <v>250</v>
      </c>
      <c r="L33" s="468">
        <f t="shared" ref="L33:L34" si="10">L$7</f>
        <v>2172</v>
      </c>
      <c r="M33" s="469">
        <v>1</v>
      </c>
      <c r="N33" s="469">
        <f t="shared" ref="N33:N44" si="11">L33/M33</f>
        <v>2172</v>
      </c>
      <c r="O33" s="469">
        <f t="shared" ref="O33:O34" si="12">$O$8*$O$22</f>
        <v>3420.5625909878681</v>
      </c>
      <c r="P33" s="469">
        <v>2</v>
      </c>
      <c r="Q33" s="469">
        <f t="shared" ref="Q33:Q34" si="13">O33*P33</f>
        <v>6841.1251819757363</v>
      </c>
      <c r="T33" s="469"/>
      <c r="U33" s="469">
        <f t="shared" ref="U33:U34" si="14">U$7</f>
        <v>13392.047789526274</v>
      </c>
      <c r="V33" s="511">
        <v>3.5</v>
      </c>
      <c r="W33" s="469">
        <f t="shared" ref="W33:W34" si="15">U33*V33</f>
        <v>46872.167263341958</v>
      </c>
      <c r="Y33" s="468">
        <f t="shared" ref="Y33:Y34" si="16">SUM(E33,H33,K33,N33,Q33,W33)</f>
        <v>70223.479079174373</v>
      </c>
      <c r="Z33" s="468">
        <f>Y33*'Assumptions - financial'!$H$63</f>
        <v>79779.229230873156</v>
      </c>
      <c r="AA33" s="468">
        <v>8400</v>
      </c>
      <c r="AB33" s="468">
        <v>70</v>
      </c>
      <c r="AC33" s="468">
        <f t="shared" ref="AC33:AC34" si="17">AA33*AB33</f>
        <v>588000</v>
      </c>
      <c r="AE33" s="468">
        <v>8361</v>
      </c>
      <c r="AF33" s="468">
        <f>(AE33*(1-AG$20))*12</f>
        <v>100332</v>
      </c>
      <c r="AH33" s="468">
        <f t="shared" ref="AH33:AH34" si="18">AE33*AH$21</f>
        <v>1672.2</v>
      </c>
      <c r="AI33" s="468">
        <f>(AH33*(1-AJ$20))*12</f>
        <v>20066.400000000001</v>
      </c>
    </row>
    <row r="34" spans="2:35">
      <c r="B34" s="510" t="s">
        <v>813</v>
      </c>
      <c r="C34" s="469">
        <f t="shared" si="4"/>
        <v>7082.6393558640484</v>
      </c>
      <c r="D34" s="469">
        <v>1</v>
      </c>
      <c r="E34" s="469">
        <f t="shared" si="5"/>
        <v>7082.6393558640484</v>
      </c>
      <c r="F34" s="469">
        <f t="shared" si="6"/>
        <v>7005.5472779926276</v>
      </c>
      <c r="G34" s="469">
        <v>1</v>
      </c>
      <c r="H34" s="469">
        <f t="shared" si="7"/>
        <v>7005.5472779926276</v>
      </c>
      <c r="I34" s="468">
        <f t="shared" si="8"/>
        <v>250</v>
      </c>
      <c r="J34" s="469">
        <v>1</v>
      </c>
      <c r="K34" s="469">
        <f t="shared" si="9"/>
        <v>250</v>
      </c>
      <c r="L34" s="468">
        <f t="shared" si="10"/>
        <v>2172</v>
      </c>
      <c r="M34" s="469">
        <v>1</v>
      </c>
      <c r="N34" s="469">
        <f t="shared" si="11"/>
        <v>2172</v>
      </c>
      <c r="O34" s="469">
        <f t="shared" si="12"/>
        <v>3420.5625909878681</v>
      </c>
      <c r="P34" s="469">
        <v>3</v>
      </c>
      <c r="Q34" s="469">
        <f t="shared" si="13"/>
        <v>10261.687772963603</v>
      </c>
      <c r="T34" s="469"/>
      <c r="U34" s="469">
        <f t="shared" si="14"/>
        <v>13392.047789526274</v>
      </c>
      <c r="V34" s="511">
        <v>3.5</v>
      </c>
      <c r="W34" s="469">
        <f t="shared" si="15"/>
        <v>46872.167263341958</v>
      </c>
      <c r="Y34" s="468">
        <f t="shared" si="16"/>
        <v>73644.041670162231</v>
      </c>
      <c r="Z34" s="468">
        <f>Y34*'Assumptions - financial'!$H$63</f>
        <v>83665.24927179559</v>
      </c>
      <c r="AA34" s="468">
        <v>8400</v>
      </c>
      <c r="AB34" s="468">
        <v>70</v>
      </c>
      <c r="AC34" s="468">
        <f t="shared" si="17"/>
        <v>588000</v>
      </c>
      <c r="AE34" s="468">
        <v>8361</v>
      </c>
      <c r="AF34" s="468">
        <f>(AE34*(1-AG$20))*12</f>
        <v>100332</v>
      </c>
      <c r="AH34" s="468">
        <f t="shared" si="18"/>
        <v>1672.2</v>
      </c>
      <c r="AI34" s="468">
        <f>(AH34*(1-AJ$20))*12</f>
        <v>20066.400000000001</v>
      </c>
    </row>
    <row r="35" spans="2:35">
      <c r="B35" s="510"/>
      <c r="H35" s="469"/>
      <c r="J35" s="469"/>
      <c r="K35" s="469"/>
      <c r="M35" s="469"/>
      <c r="N35" s="469"/>
      <c r="O35" s="469"/>
      <c r="P35" s="469"/>
      <c r="T35" s="469"/>
      <c r="U35" s="469"/>
      <c r="V35" s="511"/>
      <c r="W35" s="469"/>
    </row>
    <row r="36" spans="2:35">
      <c r="B36" s="510" t="s">
        <v>812</v>
      </c>
      <c r="H36" s="469"/>
      <c r="J36" s="469"/>
      <c r="K36" s="469"/>
      <c r="M36" s="469"/>
      <c r="N36" s="469"/>
      <c r="O36" s="469"/>
      <c r="P36" s="469"/>
      <c r="T36" s="469"/>
      <c r="U36" s="469"/>
      <c r="V36" s="511"/>
      <c r="W36" s="469"/>
    </row>
    <row r="37" spans="2:35">
      <c r="B37" s="510" t="s">
        <v>811</v>
      </c>
      <c r="C37" s="469">
        <f t="shared" si="4"/>
        <v>7082.6393558640484</v>
      </c>
      <c r="D37" s="469">
        <v>1</v>
      </c>
      <c r="E37" s="469">
        <f t="shared" si="5"/>
        <v>7082.6393558640484</v>
      </c>
      <c r="F37" s="469">
        <f t="shared" ref="F37:F39" si="19">F$12</f>
        <v>7005.5472779926276</v>
      </c>
      <c r="G37" s="469">
        <v>1</v>
      </c>
      <c r="H37" s="469">
        <f t="shared" si="7"/>
        <v>7005.5472779926276</v>
      </c>
      <c r="I37" s="468">
        <f t="shared" si="8"/>
        <v>250</v>
      </c>
      <c r="J37" s="469">
        <v>1</v>
      </c>
      <c r="K37" s="469">
        <f t="shared" si="9"/>
        <v>250</v>
      </c>
      <c r="L37" s="468">
        <f>L$7</f>
        <v>2172</v>
      </c>
      <c r="M37" s="469">
        <v>1</v>
      </c>
      <c r="N37" s="469">
        <f t="shared" si="11"/>
        <v>2172</v>
      </c>
      <c r="O37" s="469">
        <f t="shared" ref="O37:O39" si="20">$O$8*$O$22</f>
        <v>3420.5625909878681</v>
      </c>
      <c r="P37" s="469">
        <v>4</v>
      </c>
      <c r="Q37" s="469">
        <f t="shared" ref="Q37:Q39" si="21">O37*P37</f>
        <v>13682.250363951473</v>
      </c>
      <c r="T37" s="469"/>
      <c r="U37" s="469">
        <f>U$7</f>
        <v>13392.047789526274</v>
      </c>
      <c r="V37" s="511">
        <v>3.2</v>
      </c>
      <c r="W37" s="469">
        <f t="shared" ref="W37:W39" si="22">U37*V37</f>
        <v>42854.552926484081</v>
      </c>
      <c r="Y37" s="468">
        <f t="shared" ref="Y37:Y39" si="23">SUM(E37,H37,K37,N37,Q37,W37)</f>
        <v>73046.989924292226</v>
      </c>
      <c r="Z37" s="468">
        <f>Y37*'Assumptions - financial'!$H$63</f>
        <v>82986.952942404794</v>
      </c>
      <c r="AA37" s="468">
        <v>13000</v>
      </c>
      <c r="AB37" s="468">
        <v>100</v>
      </c>
      <c r="AC37" s="468">
        <f t="shared" ref="AC37:AC39" si="24">AA37*AB37</f>
        <v>1300000</v>
      </c>
      <c r="AE37" s="468">
        <v>10033</v>
      </c>
      <c r="AF37" s="468">
        <f>(AE37*(1-AG$20))*12</f>
        <v>120396</v>
      </c>
      <c r="AH37" s="468">
        <f t="shared" ref="AH37:AH39" si="25">AE37*AH$21</f>
        <v>2006.6000000000001</v>
      </c>
      <c r="AI37" s="468">
        <f>(AH37*(1-AJ$20))*12</f>
        <v>24079.200000000001</v>
      </c>
    </row>
    <row r="38" spans="2:35">
      <c r="B38" s="510" t="s">
        <v>810</v>
      </c>
      <c r="C38" s="469">
        <f t="shared" si="4"/>
        <v>7082.6393558640484</v>
      </c>
      <c r="D38" s="469">
        <v>1</v>
      </c>
      <c r="E38" s="469">
        <f t="shared" si="5"/>
        <v>7082.6393558640484</v>
      </c>
      <c r="F38" s="469">
        <f t="shared" si="19"/>
        <v>7005.5472779926276</v>
      </c>
      <c r="G38" s="469">
        <v>1</v>
      </c>
      <c r="H38" s="469">
        <f t="shared" si="7"/>
        <v>7005.5472779926276</v>
      </c>
      <c r="I38" s="468">
        <f t="shared" si="8"/>
        <v>250</v>
      </c>
      <c r="J38" s="469">
        <v>1</v>
      </c>
      <c r="K38" s="469">
        <f t="shared" si="9"/>
        <v>250</v>
      </c>
      <c r="L38" s="468">
        <f t="shared" ref="L38:L39" si="26">L$7</f>
        <v>2172</v>
      </c>
      <c r="M38" s="469">
        <v>1</v>
      </c>
      <c r="N38" s="469">
        <f t="shared" si="11"/>
        <v>2172</v>
      </c>
      <c r="O38" s="469">
        <f t="shared" si="20"/>
        <v>3420.5625909878681</v>
      </c>
      <c r="P38" s="469">
        <v>5</v>
      </c>
      <c r="Q38" s="469">
        <f t="shared" si="21"/>
        <v>17102.812954939342</v>
      </c>
      <c r="T38" s="469"/>
      <c r="U38" s="469">
        <f t="shared" ref="U38:U39" si="27">U$7</f>
        <v>13392.047789526274</v>
      </c>
      <c r="V38" s="511">
        <v>3.2</v>
      </c>
      <c r="W38" s="469">
        <f t="shared" si="22"/>
        <v>42854.552926484081</v>
      </c>
      <c r="Y38" s="468">
        <f t="shared" si="23"/>
        <v>76467.552515280098</v>
      </c>
      <c r="Z38" s="468">
        <f>Y38*'Assumptions - financial'!$H$63</f>
        <v>86872.972983327258</v>
      </c>
      <c r="AA38" s="468">
        <v>13000</v>
      </c>
      <c r="AB38" s="468">
        <v>100</v>
      </c>
      <c r="AC38" s="468">
        <f t="shared" si="24"/>
        <v>1300000</v>
      </c>
      <c r="AE38" s="468">
        <v>10033</v>
      </c>
      <c r="AF38" s="468">
        <f>(AE38*(1-AG$20))*12</f>
        <v>120396</v>
      </c>
      <c r="AH38" s="468">
        <f t="shared" si="25"/>
        <v>2006.6000000000001</v>
      </c>
      <c r="AI38" s="468">
        <f>(AH38*(1-AJ$20))*12</f>
        <v>24079.200000000001</v>
      </c>
    </row>
    <row r="39" spans="2:35">
      <c r="B39" s="510" t="s">
        <v>809</v>
      </c>
      <c r="C39" s="469">
        <f t="shared" si="4"/>
        <v>7082.6393558640484</v>
      </c>
      <c r="D39" s="469">
        <v>1</v>
      </c>
      <c r="E39" s="469">
        <f t="shared" si="5"/>
        <v>7082.6393558640484</v>
      </c>
      <c r="F39" s="469">
        <f t="shared" si="19"/>
        <v>7005.5472779926276</v>
      </c>
      <c r="G39" s="469">
        <v>1</v>
      </c>
      <c r="H39" s="469">
        <f t="shared" si="7"/>
        <v>7005.5472779926276</v>
      </c>
      <c r="I39" s="468">
        <f t="shared" si="8"/>
        <v>250</v>
      </c>
      <c r="J39" s="469">
        <v>1</v>
      </c>
      <c r="K39" s="469">
        <f t="shared" si="9"/>
        <v>250</v>
      </c>
      <c r="L39" s="468">
        <f t="shared" si="26"/>
        <v>2172</v>
      </c>
      <c r="M39" s="469">
        <v>1</v>
      </c>
      <c r="N39" s="469">
        <f t="shared" si="11"/>
        <v>2172</v>
      </c>
      <c r="O39" s="469">
        <f t="shared" si="20"/>
        <v>3420.5625909878681</v>
      </c>
      <c r="P39" s="469">
        <v>6</v>
      </c>
      <c r="Q39" s="469">
        <f t="shared" si="21"/>
        <v>20523.375545927207</v>
      </c>
      <c r="T39" s="469"/>
      <c r="U39" s="469">
        <f t="shared" si="27"/>
        <v>13392.047789526274</v>
      </c>
      <c r="V39" s="511">
        <v>3.2</v>
      </c>
      <c r="W39" s="469">
        <f t="shared" si="22"/>
        <v>42854.552926484081</v>
      </c>
      <c r="Y39" s="468">
        <f t="shared" si="23"/>
        <v>79888.115106267971</v>
      </c>
      <c r="Z39" s="468">
        <f>Y39*'Assumptions - financial'!$H$63</f>
        <v>90758.993024249721</v>
      </c>
      <c r="AA39" s="468">
        <v>13000</v>
      </c>
      <c r="AB39" s="468">
        <v>100</v>
      </c>
      <c r="AC39" s="468">
        <f t="shared" si="24"/>
        <v>1300000</v>
      </c>
      <c r="AE39" s="468">
        <v>10033</v>
      </c>
      <c r="AF39" s="468">
        <f>(AE39*(1-AG$20))*12</f>
        <v>120396</v>
      </c>
      <c r="AH39" s="468">
        <f t="shared" si="25"/>
        <v>2006.6000000000001</v>
      </c>
      <c r="AI39" s="468">
        <f>(AH39*(1-AJ$20))*12</f>
        <v>24079.200000000001</v>
      </c>
    </row>
    <row r="40" spans="2:35">
      <c r="B40" s="510"/>
      <c r="H40" s="469"/>
      <c r="J40" s="469"/>
      <c r="K40" s="469"/>
      <c r="M40" s="469"/>
      <c r="N40" s="469"/>
      <c r="O40" s="469"/>
      <c r="P40" s="469"/>
      <c r="T40" s="469"/>
      <c r="U40" s="469"/>
      <c r="V40" s="511"/>
      <c r="W40" s="469"/>
    </row>
    <row r="41" spans="2:35">
      <c r="B41" s="510" t="s">
        <v>315</v>
      </c>
      <c r="H41" s="469"/>
      <c r="J41" s="469"/>
      <c r="K41" s="469"/>
      <c r="M41" s="469"/>
      <c r="N41" s="469"/>
      <c r="O41" s="469"/>
      <c r="P41" s="469"/>
      <c r="T41" s="469"/>
      <c r="U41" s="469"/>
      <c r="V41" s="511"/>
      <c r="W41" s="469"/>
    </row>
    <row r="42" spans="2:35">
      <c r="B42" s="510" t="s">
        <v>808</v>
      </c>
      <c r="C42" s="469">
        <f>C20</f>
        <v>28330.557423456205</v>
      </c>
      <c r="D42" s="469">
        <v>1250</v>
      </c>
      <c r="E42" s="511">
        <f t="shared" si="5"/>
        <v>22.664445938764963</v>
      </c>
      <c r="F42" s="469">
        <f>F$18</f>
        <v>14011.094555985255</v>
      </c>
      <c r="G42" s="469">
        <v>1250</v>
      </c>
      <c r="H42" s="511">
        <f t="shared" si="7"/>
        <v>11.208875644788204</v>
      </c>
      <c r="I42" s="468">
        <f>I$16</f>
        <v>1500</v>
      </c>
      <c r="J42" s="469">
        <v>1250</v>
      </c>
      <c r="K42" s="511">
        <f t="shared" si="9"/>
        <v>1.2</v>
      </c>
      <c r="L42" s="468">
        <f>L9</f>
        <v>78035.085000000006</v>
      </c>
      <c r="M42" s="469">
        <v>1250</v>
      </c>
      <c r="N42" s="511">
        <f t="shared" si="11"/>
        <v>62.428068000000003</v>
      </c>
      <c r="O42" s="469">
        <f t="shared" ref="O42:O44" si="28">$O$8*$O$22</f>
        <v>3420.5625909878681</v>
      </c>
      <c r="P42" s="469">
        <f>D42^(1/2)</f>
        <v>35.355339059327378</v>
      </c>
      <c r="Q42" s="469">
        <f>O42*P42/D42</f>
        <v>96.748120142421939</v>
      </c>
      <c r="T42" s="469"/>
      <c r="U42" s="469"/>
      <c r="V42" s="511"/>
      <c r="W42" s="469"/>
      <c r="Y42" s="468">
        <f t="shared" ref="Y42:Y54" si="29">SUM(E42,H42,K42,N42,Q42,W42)</f>
        <v>194.24950972597509</v>
      </c>
      <c r="Z42" s="468">
        <f>Y42*'Assumptions - financial'!$H$63</f>
        <v>220.68226136931938</v>
      </c>
      <c r="AA42" s="468">
        <v>5000</v>
      </c>
      <c r="AB42" s="468">
        <v>1</v>
      </c>
      <c r="AC42" s="468">
        <f t="shared" ref="AC42:AC44" si="30">AA42*AB42</f>
        <v>5000</v>
      </c>
      <c r="AE42" s="468">
        <v>55</v>
      </c>
      <c r="AF42" s="468">
        <f>(AE42*(1-AG$20))*12</f>
        <v>660</v>
      </c>
      <c r="AH42" s="468">
        <v>16</v>
      </c>
      <c r="AI42" s="468">
        <f>(AH42*(1-AJ$20))*12</f>
        <v>192</v>
      </c>
    </row>
    <row r="43" spans="2:35">
      <c r="B43" s="510" t="s">
        <v>807</v>
      </c>
      <c r="C43" s="469">
        <f>C21</f>
        <v>35413.196779320257</v>
      </c>
      <c r="D43" s="469">
        <v>5000</v>
      </c>
      <c r="E43" s="511">
        <f t="shared" si="5"/>
        <v>7.0826393558640515</v>
      </c>
      <c r="F43" s="469">
        <f t="shared" ref="F43:F44" si="31">F$18</f>
        <v>14011.094555985255</v>
      </c>
      <c r="G43" s="469">
        <v>5000</v>
      </c>
      <c r="H43" s="511">
        <f t="shared" si="7"/>
        <v>2.802218911197051</v>
      </c>
      <c r="I43" s="468">
        <f t="shared" ref="I43:I44" si="32">I$16</f>
        <v>1500</v>
      </c>
      <c r="J43" s="469">
        <v>5000</v>
      </c>
      <c r="K43" s="511">
        <f t="shared" si="9"/>
        <v>0.3</v>
      </c>
      <c r="L43" s="468">
        <f>L9</f>
        <v>78035.085000000006</v>
      </c>
      <c r="M43" s="469">
        <v>5000</v>
      </c>
      <c r="N43" s="511">
        <f t="shared" si="11"/>
        <v>15.607017000000001</v>
      </c>
      <c r="O43" s="469">
        <f t="shared" si="28"/>
        <v>3420.5625909878681</v>
      </c>
      <c r="P43" s="469">
        <f t="shared" ref="P43:P44" si="33">D43^(1/2)</f>
        <v>70.710678118654755</v>
      </c>
      <c r="Q43" s="469">
        <f t="shared" ref="Q43:Q44" si="34">O43*P43/D43</f>
        <v>48.37406007121097</v>
      </c>
      <c r="T43" s="469"/>
      <c r="U43" s="469"/>
      <c r="V43" s="511"/>
      <c r="W43" s="469"/>
      <c r="Y43" s="468">
        <f t="shared" si="29"/>
        <v>74.165935338272078</v>
      </c>
      <c r="Z43" s="468">
        <f>Y43*'Assumptions - financial'!$H$63</f>
        <v>84.25816029141815</v>
      </c>
      <c r="AA43" s="468">
        <v>5000</v>
      </c>
      <c r="AB43" s="468">
        <v>1</v>
      </c>
      <c r="AC43" s="468">
        <f t="shared" si="30"/>
        <v>5000</v>
      </c>
      <c r="AE43" s="468">
        <v>50</v>
      </c>
      <c r="AF43" s="468">
        <f>(AE43*(1-AG$20))*12</f>
        <v>600</v>
      </c>
      <c r="AH43" s="468">
        <v>15</v>
      </c>
      <c r="AI43" s="468">
        <f>(AH43*(1-AJ$20))*12</f>
        <v>180</v>
      </c>
    </row>
    <row r="44" spans="2:35">
      <c r="B44" s="510" t="s">
        <v>806</v>
      </c>
      <c r="C44" s="469">
        <f>C21</f>
        <v>35413.196779320257</v>
      </c>
      <c r="D44" s="469">
        <v>13750</v>
      </c>
      <c r="E44" s="511">
        <f t="shared" si="5"/>
        <v>2.5755052203142004</v>
      </c>
      <c r="F44" s="469">
        <f t="shared" si="31"/>
        <v>14011.094555985255</v>
      </c>
      <c r="G44" s="469">
        <v>13750</v>
      </c>
      <c r="H44" s="511">
        <f t="shared" si="7"/>
        <v>1.0189886949807458</v>
      </c>
      <c r="I44" s="468">
        <f t="shared" si="32"/>
        <v>1500</v>
      </c>
      <c r="J44" s="469">
        <v>13750</v>
      </c>
      <c r="K44" s="511">
        <f t="shared" si="9"/>
        <v>0.10909090909090909</v>
      </c>
      <c r="L44" s="468">
        <f>L11</f>
        <v>309567.03857142857</v>
      </c>
      <c r="M44" s="469">
        <v>13750</v>
      </c>
      <c r="N44" s="511">
        <f t="shared" si="11"/>
        <v>22.513966441558441</v>
      </c>
      <c r="O44" s="469">
        <f t="shared" si="28"/>
        <v>3420.5625909878681</v>
      </c>
      <c r="P44" s="469">
        <f t="shared" si="33"/>
        <v>117.26039399558574</v>
      </c>
      <c r="Q44" s="469">
        <f t="shared" si="34"/>
        <v>29.170655789512658</v>
      </c>
      <c r="T44" s="469"/>
      <c r="U44" s="469"/>
      <c r="V44" s="511"/>
      <c r="W44" s="469"/>
      <c r="Y44" s="468">
        <f t="shared" si="29"/>
        <v>55.388207055456959</v>
      </c>
      <c r="Z44" s="468">
        <f>Y44*'Assumptions - financial'!$H$63</f>
        <v>62.925228503451116</v>
      </c>
      <c r="AA44" s="468">
        <v>5000</v>
      </c>
      <c r="AB44" s="468">
        <v>1</v>
      </c>
      <c r="AC44" s="468">
        <f t="shared" si="30"/>
        <v>5000</v>
      </c>
      <c r="AE44" s="468">
        <v>47</v>
      </c>
      <c r="AF44" s="468">
        <f>(AE44*(1-AG$20))*12</f>
        <v>564</v>
      </c>
      <c r="AH44" s="468">
        <v>14</v>
      </c>
      <c r="AI44" s="468">
        <f>(AH44*(1-AJ$20))*12</f>
        <v>168</v>
      </c>
    </row>
    <row r="45" spans="2:35">
      <c r="B45" s="510"/>
      <c r="E45" s="511"/>
      <c r="H45" s="511"/>
      <c r="J45" s="469"/>
      <c r="K45" s="511"/>
      <c r="M45" s="469"/>
      <c r="N45" s="511"/>
      <c r="O45" s="469"/>
      <c r="P45" s="469"/>
      <c r="Q45" s="511"/>
      <c r="T45" s="469"/>
      <c r="U45" s="469"/>
      <c r="V45" s="511"/>
      <c r="W45" s="469"/>
    </row>
    <row r="46" spans="2:35">
      <c r="B46" s="510" t="s">
        <v>805</v>
      </c>
      <c r="E46" s="511"/>
      <c r="H46" s="511"/>
      <c r="J46" s="469"/>
      <c r="K46" s="511"/>
      <c r="M46" s="469"/>
      <c r="N46" s="511"/>
      <c r="O46" s="469"/>
      <c r="P46" s="469"/>
      <c r="Q46" s="511"/>
      <c r="T46" s="469"/>
      <c r="U46" s="469"/>
      <c r="V46" s="511"/>
      <c r="W46" s="469"/>
    </row>
    <row r="47" spans="2:35">
      <c r="B47" s="510" t="s">
        <v>804</v>
      </c>
      <c r="C47" s="469">
        <f>C20</f>
        <v>28330.557423456205</v>
      </c>
      <c r="D47" s="469">
        <v>500</v>
      </c>
      <c r="E47" s="511">
        <f t="shared" ref="E47:E49" si="35">C47/D47</f>
        <v>56.661114846912412</v>
      </c>
      <c r="F47" s="469">
        <f>F$18</f>
        <v>14011.094555985255</v>
      </c>
      <c r="G47" s="469">
        <v>500</v>
      </c>
      <c r="H47" s="511">
        <f t="shared" ref="H47:H49" si="36">F47/G47</f>
        <v>28.022189111970512</v>
      </c>
      <c r="I47" s="468">
        <f>I$15</f>
        <v>1000</v>
      </c>
      <c r="J47" s="469">
        <v>500</v>
      </c>
      <c r="K47" s="511">
        <f t="shared" ref="K47:K49" si="37">I47/J47</f>
        <v>2</v>
      </c>
      <c r="L47" s="468">
        <f>L$9</f>
        <v>78035.085000000006</v>
      </c>
      <c r="M47" s="469">
        <v>500</v>
      </c>
      <c r="N47" s="511">
        <f t="shared" ref="N47:N49" si="38">L47/M47</f>
        <v>156.07017000000002</v>
      </c>
      <c r="O47" s="469">
        <f t="shared" ref="O47:O49" si="39">$O$8*$O$22</f>
        <v>3420.5625909878681</v>
      </c>
      <c r="P47" s="469">
        <f t="shared" ref="P47:P49" si="40">D47^(1/2)</f>
        <v>22.360679774997898</v>
      </c>
      <c r="Q47" s="469">
        <f t="shared" ref="Q47:Q49" si="41">O47*P47/D47</f>
        <v>152.97220949483366</v>
      </c>
      <c r="T47" s="469"/>
      <c r="U47" s="469"/>
      <c r="V47" s="511"/>
      <c r="W47" s="469"/>
      <c r="Y47" s="468">
        <f t="shared" si="29"/>
        <v>395.72568345371661</v>
      </c>
      <c r="Z47" s="468">
        <f>Y47*'Assumptions - financial'!$H$63</f>
        <v>449.57456433058837</v>
      </c>
      <c r="AA47" s="468">
        <v>12000</v>
      </c>
      <c r="AB47" s="468">
        <v>1</v>
      </c>
      <c r="AC47" s="468">
        <f t="shared" ref="AC47:AC49" si="42">AA47*AB47</f>
        <v>12000</v>
      </c>
      <c r="AE47" s="468">
        <v>124</v>
      </c>
      <c r="AF47" s="468">
        <f>(AE47*(1-AG$20))*12</f>
        <v>1488</v>
      </c>
      <c r="AH47" s="468">
        <v>37</v>
      </c>
      <c r="AI47" s="468">
        <f>(AH47*(1-AJ$20))*12</f>
        <v>444</v>
      </c>
    </row>
    <row r="48" spans="2:35">
      <c r="B48" s="510" t="s">
        <v>803</v>
      </c>
      <c r="C48" s="469">
        <f>C21</f>
        <v>35413.196779320257</v>
      </c>
      <c r="D48" s="469">
        <v>3000</v>
      </c>
      <c r="E48" s="511">
        <f t="shared" si="35"/>
        <v>11.804398926440086</v>
      </c>
      <c r="F48" s="469">
        <f t="shared" ref="F48:F49" si="43">F$18</f>
        <v>14011.094555985255</v>
      </c>
      <c r="G48" s="469">
        <v>3000</v>
      </c>
      <c r="H48" s="511">
        <f t="shared" si="36"/>
        <v>4.6703648519950853</v>
      </c>
      <c r="I48" s="468">
        <f t="shared" ref="I48:I49" si="44">I$15</f>
        <v>1000</v>
      </c>
      <c r="J48" s="469">
        <v>3000</v>
      </c>
      <c r="K48" s="511">
        <f>I48/J48</f>
        <v>0.33333333333333331</v>
      </c>
      <c r="L48" s="468">
        <f t="shared" ref="L48:L49" si="45">L$9</f>
        <v>78035.085000000006</v>
      </c>
      <c r="M48" s="469">
        <v>3000</v>
      </c>
      <c r="N48" s="511">
        <f>L48/M48</f>
        <v>26.011695000000003</v>
      </c>
      <c r="O48" s="469">
        <f t="shared" si="39"/>
        <v>3420.5625909878681</v>
      </c>
      <c r="P48" s="469">
        <f t="shared" si="40"/>
        <v>54.772255750516614</v>
      </c>
      <c r="Q48" s="469">
        <f t="shared" si="41"/>
        <v>62.450643014745758</v>
      </c>
      <c r="T48" s="469"/>
      <c r="U48" s="469"/>
      <c r="V48" s="511"/>
      <c r="W48" s="469"/>
      <c r="Y48" s="468">
        <f t="shared" si="29"/>
        <v>105.27043512651426</v>
      </c>
      <c r="Z48" s="468">
        <f>Y48*'Assumptions - financial'!$H$63</f>
        <v>119.59524485710917</v>
      </c>
      <c r="AA48" s="468">
        <v>12000</v>
      </c>
      <c r="AB48" s="468">
        <v>1</v>
      </c>
      <c r="AC48" s="468">
        <f t="shared" si="42"/>
        <v>12000</v>
      </c>
      <c r="AE48" s="468">
        <v>124</v>
      </c>
      <c r="AF48" s="468">
        <f>(AE48*(1-AG$20))*12</f>
        <v>1488</v>
      </c>
      <c r="AH48" s="468">
        <v>37</v>
      </c>
      <c r="AI48" s="468">
        <f>(AH48*(1-AJ$20))*12</f>
        <v>444</v>
      </c>
    </row>
    <row r="49" spans="2:35">
      <c r="B49" s="510" t="s">
        <v>802</v>
      </c>
      <c r="C49" s="469">
        <f>C21</f>
        <v>35413.196779320257</v>
      </c>
      <c r="D49" s="469">
        <v>7500</v>
      </c>
      <c r="E49" s="511">
        <f t="shared" si="35"/>
        <v>4.721759570576034</v>
      </c>
      <c r="F49" s="469">
        <f t="shared" si="43"/>
        <v>14011.094555985255</v>
      </c>
      <c r="G49" s="469">
        <v>7500</v>
      </c>
      <c r="H49" s="511">
        <f t="shared" si="36"/>
        <v>1.8681459407980341</v>
      </c>
      <c r="I49" s="468">
        <f t="shared" si="44"/>
        <v>1000</v>
      </c>
      <c r="J49" s="469">
        <v>7500</v>
      </c>
      <c r="K49" s="511">
        <f t="shared" si="37"/>
        <v>0.13333333333333333</v>
      </c>
      <c r="L49" s="468">
        <f t="shared" si="45"/>
        <v>78035.085000000006</v>
      </c>
      <c r="M49" s="469">
        <v>7500</v>
      </c>
      <c r="N49" s="511">
        <f t="shared" si="38"/>
        <v>10.404678000000001</v>
      </c>
      <c r="O49" s="469">
        <f t="shared" si="39"/>
        <v>3420.5625909878681</v>
      </c>
      <c r="P49" s="469">
        <f t="shared" si="40"/>
        <v>86.602540378443862</v>
      </c>
      <c r="Q49" s="469">
        <f t="shared" si="41"/>
        <v>39.497254653736185</v>
      </c>
      <c r="T49" s="469"/>
      <c r="U49" s="469"/>
      <c r="V49" s="511"/>
      <c r="W49" s="469"/>
      <c r="Y49" s="468">
        <f t="shared" si="29"/>
        <v>56.625171498443592</v>
      </c>
      <c r="Z49" s="468">
        <f>Y49*'Assumptions - financial'!$H$63</f>
        <v>64.33051447249585</v>
      </c>
      <c r="AA49" s="468">
        <v>12000</v>
      </c>
      <c r="AB49" s="468">
        <v>1</v>
      </c>
      <c r="AC49" s="468">
        <f t="shared" si="42"/>
        <v>12000</v>
      </c>
      <c r="AE49" s="468">
        <v>115</v>
      </c>
      <c r="AF49" s="468">
        <f>(AE49*(1-AG$20))*12</f>
        <v>1380</v>
      </c>
      <c r="AH49" s="468">
        <v>34</v>
      </c>
      <c r="AI49" s="468">
        <f>(AH49*(1-AJ$20))*12</f>
        <v>408</v>
      </c>
    </row>
    <row r="50" spans="2:35">
      <c r="B50" s="510"/>
      <c r="E50" s="511"/>
      <c r="H50" s="511"/>
      <c r="J50" s="469"/>
      <c r="K50" s="511"/>
      <c r="M50" s="469"/>
      <c r="N50" s="511"/>
      <c r="O50" s="469"/>
      <c r="P50" s="469"/>
      <c r="Q50" s="511"/>
      <c r="T50" s="469"/>
      <c r="U50" s="469"/>
      <c r="V50" s="511"/>
      <c r="W50" s="469"/>
    </row>
    <row r="51" spans="2:35">
      <c r="B51" s="510" t="s">
        <v>801</v>
      </c>
      <c r="E51" s="511"/>
      <c r="H51" s="511"/>
      <c r="J51" s="469"/>
      <c r="K51" s="511"/>
      <c r="M51" s="469"/>
      <c r="N51" s="511"/>
      <c r="O51" s="469"/>
      <c r="P51" s="469"/>
      <c r="Q51" s="511"/>
      <c r="T51" s="469"/>
      <c r="U51" s="469"/>
      <c r="V51" s="511"/>
      <c r="W51" s="469"/>
    </row>
    <row r="52" spans="2:35">
      <c r="B52" s="510" t="s">
        <v>800</v>
      </c>
      <c r="C52" s="469">
        <f>C20</f>
        <v>28330.557423456205</v>
      </c>
      <c r="D52" s="469">
        <v>5000</v>
      </c>
      <c r="E52" s="511">
        <f t="shared" ref="E52:E54" si="46">C52/D52</f>
        <v>5.6661114846912408</v>
      </c>
      <c r="F52" s="469">
        <f>F$18</f>
        <v>14011.094555985255</v>
      </c>
      <c r="G52" s="469">
        <v>5000</v>
      </c>
      <c r="H52" s="511">
        <f t="shared" ref="H52:H54" si="47">F52/G52</f>
        <v>2.802218911197051</v>
      </c>
      <c r="I52" s="468">
        <f>I$16</f>
        <v>1500</v>
      </c>
      <c r="J52" s="469">
        <v>5000</v>
      </c>
      <c r="K52" s="511">
        <f t="shared" ref="K52:K54" si="48">I52/J52</f>
        <v>0.3</v>
      </c>
      <c r="L52" s="468">
        <f>L9</f>
        <v>78035.085000000006</v>
      </c>
      <c r="M52" s="469">
        <v>5000</v>
      </c>
      <c r="N52" s="511">
        <f t="shared" ref="N52:N54" si="49">L52/M52</f>
        <v>15.607017000000001</v>
      </c>
      <c r="O52" s="469">
        <f t="shared" ref="O52:O54" si="50">$O$8*$O$22</f>
        <v>3420.5625909878681</v>
      </c>
      <c r="P52" s="469">
        <f t="shared" ref="P52:P54" si="51">D52^(1/2)</f>
        <v>70.710678118654755</v>
      </c>
      <c r="Q52" s="469">
        <f t="shared" ref="Q52:Q54" si="52">O52*P52/D52</f>
        <v>48.37406007121097</v>
      </c>
      <c r="T52" s="469"/>
      <c r="U52" s="469"/>
      <c r="V52" s="511"/>
      <c r="W52" s="469"/>
      <c r="Y52" s="468">
        <f t="shared" si="29"/>
        <v>72.74940746709926</v>
      </c>
      <c r="Z52" s="468">
        <f>Y52*'Assumptions - financial'!$H$63</f>
        <v>82.648876569960791</v>
      </c>
      <c r="AA52" s="468">
        <v>7500</v>
      </c>
      <c r="AB52" s="468">
        <v>1</v>
      </c>
      <c r="AC52" s="468">
        <f t="shared" ref="AC52:AC54" si="53">AA52*AB52</f>
        <v>7500</v>
      </c>
    </row>
    <row r="53" spans="2:35">
      <c r="B53" s="510" t="s">
        <v>799</v>
      </c>
      <c r="C53" s="469">
        <f>C21</f>
        <v>35413.196779320257</v>
      </c>
      <c r="D53" s="469">
        <v>5000</v>
      </c>
      <c r="E53" s="511">
        <f t="shared" si="46"/>
        <v>7.0826393558640515</v>
      </c>
      <c r="F53" s="469">
        <f t="shared" ref="F53:F54" si="54">F$18</f>
        <v>14011.094555985255</v>
      </c>
      <c r="G53" s="469">
        <v>5000</v>
      </c>
      <c r="H53" s="511">
        <f t="shared" si="47"/>
        <v>2.802218911197051</v>
      </c>
      <c r="I53" s="468">
        <f t="shared" ref="I53:I54" si="55">I$16</f>
        <v>1500</v>
      </c>
      <c r="J53" s="469">
        <v>5000</v>
      </c>
      <c r="K53" s="511">
        <f t="shared" si="48"/>
        <v>0.3</v>
      </c>
      <c r="L53" s="468">
        <f>L11</f>
        <v>309567.03857142857</v>
      </c>
      <c r="M53" s="469">
        <v>5000</v>
      </c>
      <c r="N53" s="511">
        <f t="shared" si="49"/>
        <v>61.913407714285711</v>
      </c>
      <c r="O53" s="469">
        <f t="shared" si="50"/>
        <v>3420.5625909878681</v>
      </c>
      <c r="P53" s="469">
        <f t="shared" si="51"/>
        <v>70.710678118654755</v>
      </c>
      <c r="Q53" s="469">
        <f t="shared" si="52"/>
        <v>48.37406007121097</v>
      </c>
      <c r="T53" s="469"/>
      <c r="U53" s="469"/>
      <c r="V53" s="511"/>
      <c r="W53" s="469"/>
      <c r="Y53" s="468">
        <f t="shared" si="29"/>
        <v>120.47232605255778</v>
      </c>
      <c r="Z53" s="468">
        <f>Y53*'Assumptions - financial'!$H$63</f>
        <v>136.86575262509052</v>
      </c>
      <c r="AA53" s="468">
        <v>27000</v>
      </c>
      <c r="AB53" s="468">
        <v>1</v>
      </c>
      <c r="AC53" s="468">
        <f t="shared" si="53"/>
        <v>27000</v>
      </c>
    </row>
    <row r="54" spans="2:35">
      <c r="B54" s="510" t="s">
        <v>798</v>
      </c>
      <c r="C54" s="469">
        <f>C21</f>
        <v>35413.196779320257</v>
      </c>
      <c r="D54" s="469">
        <v>5000</v>
      </c>
      <c r="E54" s="511">
        <f t="shared" si="46"/>
        <v>7.0826393558640515</v>
      </c>
      <c r="F54" s="469">
        <f t="shared" si="54"/>
        <v>14011.094555985255</v>
      </c>
      <c r="G54" s="469">
        <v>5000</v>
      </c>
      <c r="H54" s="511">
        <f t="shared" si="47"/>
        <v>2.802218911197051</v>
      </c>
      <c r="I54" s="468">
        <f t="shared" si="55"/>
        <v>1500</v>
      </c>
      <c r="J54" s="469">
        <v>5000</v>
      </c>
      <c r="K54" s="511">
        <f t="shared" si="48"/>
        <v>0.3</v>
      </c>
      <c r="L54" s="468">
        <f>L9</f>
        <v>78035.085000000006</v>
      </c>
      <c r="M54" s="469">
        <v>5000</v>
      </c>
      <c r="N54" s="511">
        <f t="shared" si="49"/>
        <v>15.607017000000001</v>
      </c>
      <c r="O54" s="469">
        <f t="shared" si="50"/>
        <v>3420.5625909878681</v>
      </c>
      <c r="P54" s="469">
        <f t="shared" si="51"/>
        <v>70.710678118654755</v>
      </c>
      <c r="Q54" s="469">
        <f t="shared" si="52"/>
        <v>48.37406007121097</v>
      </c>
      <c r="T54" s="469"/>
      <c r="U54" s="469"/>
      <c r="V54" s="511"/>
      <c r="W54" s="469"/>
      <c r="Y54" s="468">
        <f t="shared" si="29"/>
        <v>74.165935338272078</v>
      </c>
      <c r="Z54" s="468">
        <f>Y54*'Assumptions - financial'!$H$63</f>
        <v>84.25816029141815</v>
      </c>
      <c r="AA54" s="468">
        <v>15000</v>
      </c>
      <c r="AB54" s="468">
        <v>1</v>
      </c>
      <c r="AC54" s="468">
        <f t="shared" si="53"/>
        <v>15000</v>
      </c>
    </row>
    <row r="55" spans="2:35">
      <c r="B55" s="510"/>
      <c r="E55" s="511"/>
      <c r="H55" s="511"/>
      <c r="K55" s="511"/>
      <c r="N55" s="511"/>
      <c r="O55" s="469"/>
      <c r="P55" s="469"/>
      <c r="Q55" s="511"/>
      <c r="T55" s="469"/>
      <c r="U55" s="469"/>
      <c r="V55" s="511"/>
      <c r="W55" s="469"/>
    </row>
    <row r="56" spans="2:35">
      <c r="B56" s="510" t="s">
        <v>797</v>
      </c>
      <c r="E56" s="511"/>
      <c r="H56" s="511"/>
      <c r="K56" s="511"/>
      <c r="N56" s="511"/>
      <c r="O56" s="469"/>
      <c r="P56" s="469"/>
      <c r="Q56" s="511"/>
      <c r="T56" s="469"/>
      <c r="U56" s="469"/>
      <c r="V56" s="511"/>
      <c r="W56" s="469"/>
    </row>
    <row r="57" spans="2:35">
      <c r="B57" s="510" t="s">
        <v>795</v>
      </c>
      <c r="C57" s="469">
        <f>C19</f>
        <v>17706.598389660128</v>
      </c>
      <c r="D57" s="469">
        <v>50000</v>
      </c>
      <c r="E57" s="511">
        <f t="shared" ref="E57:E59" si="56">C57/D57</f>
        <v>0.35413196779320255</v>
      </c>
      <c r="F57" s="469">
        <f>F12</f>
        <v>7005.5472779926276</v>
      </c>
      <c r="G57" s="469">
        <v>50000</v>
      </c>
      <c r="H57" s="511">
        <f t="shared" ref="H57:H59" si="57">F57/G57</f>
        <v>0.14011094555985254</v>
      </c>
      <c r="I57" s="468">
        <v>0</v>
      </c>
      <c r="J57" s="469">
        <v>50000</v>
      </c>
      <c r="K57" s="511">
        <v>0</v>
      </c>
      <c r="L57" s="468">
        <f>L9</f>
        <v>78035.085000000006</v>
      </c>
      <c r="M57" s="469">
        <v>50000</v>
      </c>
      <c r="N57" s="511">
        <f t="shared" ref="N57:N59" si="58">L57/M57</f>
        <v>1.5607017000000001</v>
      </c>
      <c r="O57" s="469">
        <f>O$7</f>
        <v>1200.1974003466207</v>
      </c>
      <c r="P57" s="469">
        <f t="shared" ref="P57:P59" si="59">D57^(1/2)</f>
        <v>223.60679774997897</v>
      </c>
      <c r="Q57" s="469">
        <f t="shared" ref="Q57:Q59" si="60">O57*P57/D57</f>
        <v>5.3674459471871474</v>
      </c>
      <c r="T57" s="469"/>
      <c r="U57" s="469">
        <f t="shared" ref="U57" si="61">U$7</f>
        <v>13392.047789526274</v>
      </c>
      <c r="V57" s="511">
        <v>3.2</v>
      </c>
      <c r="W57" s="511">
        <f>U57*V57/D57</f>
        <v>0.85709105852968159</v>
      </c>
      <c r="Y57" s="468">
        <f>SUM(E57,H57,K57,N57,Q57,W57)</f>
        <v>8.2794816190698839</v>
      </c>
      <c r="Z57" s="468">
        <f>Y57*'Assumptions - financial'!$H$63</f>
        <v>9.4061227193806953</v>
      </c>
      <c r="AA57" s="468">
        <v>10000</v>
      </c>
      <c r="AB57" s="468">
        <v>100</v>
      </c>
      <c r="AC57" s="468">
        <f t="shared" ref="AC57" si="62">AA57*AB57</f>
        <v>1000000</v>
      </c>
      <c r="AE57" s="468">
        <v>10</v>
      </c>
      <c r="AF57" s="468">
        <f>(AE57*(1-AG$20))*12</f>
        <v>120</v>
      </c>
      <c r="AH57" s="468">
        <f>AE57*AH$21</f>
        <v>2</v>
      </c>
      <c r="AI57" s="468">
        <f>(AH57*(1-AJ$20))*12</f>
        <v>24</v>
      </c>
    </row>
    <row r="58" spans="2:35">
      <c r="B58" s="510" t="s">
        <v>794</v>
      </c>
      <c r="C58" s="469">
        <f>C19</f>
        <v>17706.598389660128</v>
      </c>
      <c r="D58" s="469">
        <v>50000</v>
      </c>
      <c r="E58" s="511">
        <f t="shared" si="56"/>
        <v>0.35413196779320255</v>
      </c>
      <c r="F58" s="469">
        <f>F12</f>
        <v>7005.5472779926276</v>
      </c>
      <c r="G58" s="469">
        <v>50000</v>
      </c>
      <c r="H58" s="511">
        <f t="shared" si="57"/>
        <v>0.14011094555985254</v>
      </c>
      <c r="I58" s="468">
        <v>0</v>
      </c>
      <c r="J58" s="469">
        <v>50000</v>
      </c>
      <c r="K58" s="511">
        <v>0</v>
      </c>
      <c r="L58" s="468">
        <f>L9</f>
        <v>78035.085000000006</v>
      </c>
      <c r="M58" s="469">
        <v>50000</v>
      </c>
      <c r="N58" s="511">
        <f t="shared" si="58"/>
        <v>1.5607017000000001</v>
      </c>
      <c r="O58" s="469">
        <f t="shared" ref="O58:O59" si="63">O$7</f>
        <v>1200.1974003466207</v>
      </c>
      <c r="P58" s="469">
        <f t="shared" si="59"/>
        <v>223.60679774997897</v>
      </c>
      <c r="Q58" s="469">
        <f t="shared" si="60"/>
        <v>5.3674459471871474</v>
      </c>
      <c r="T58" s="469"/>
      <c r="U58" s="469"/>
      <c r="V58" s="511"/>
      <c r="W58" s="469"/>
    </row>
    <row r="59" spans="2:35">
      <c r="B59" s="510" t="s">
        <v>793</v>
      </c>
      <c r="C59" s="469">
        <f>C19</f>
        <v>17706.598389660128</v>
      </c>
      <c r="D59" s="469">
        <v>50000</v>
      </c>
      <c r="E59" s="511">
        <f t="shared" si="56"/>
        <v>0.35413196779320255</v>
      </c>
      <c r="F59" s="469">
        <f>F12</f>
        <v>7005.5472779926276</v>
      </c>
      <c r="G59" s="469">
        <v>50000</v>
      </c>
      <c r="H59" s="511">
        <f t="shared" si="57"/>
        <v>0.14011094555985254</v>
      </c>
      <c r="I59" s="468">
        <v>0</v>
      </c>
      <c r="J59" s="469">
        <v>50000</v>
      </c>
      <c r="K59" s="511">
        <v>0</v>
      </c>
      <c r="L59" s="468">
        <f>L11</f>
        <v>309567.03857142857</v>
      </c>
      <c r="M59" s="469">
        <v>50000</v>
      </c>
      <c r="N59" s="511">
        <f t="shared" si="58"/>
        <v>6.1913407714285711</v>
      </c>
      <c r="O59" s="469">
        <f t="shared" si="63"/>
        <v>1200.1974003466207</v>
      </c>
      <c r="P59" s="469">
        <f t="shared" si="59"/>
        <v>223.60679774997897</v>
      </c>
      <c r="Q59" s="469">
        <f t="shared" si="60"/>
        <v>5.3674459471871474</v>
      </c>
      <c r="T59" s="469"/>
      <c r="U59" s="469"/>
      <c r="V59" s="511"/>
      <c r="W59" s="469"/>
    </row>
    <row r="60" spans="2:35">
      <c r="M60" s="469"/>
      <c r="O60" s="469"/>
      <c r="P60" s="469"/>
      <c r="T60" s="469"/>
      <c r="U60" s="469"/>
      <c r="V60" s="469"/>
      <c r="W60" s="469"/>
    </row>
    <row r="61" spans="2:35">
      <c r="K61" s="469"/>
      <c r="L61" s="469"/>
      <c r="M61" s="469"/>
      <c r="N61" s="469"/>
      <c r="O61" s="469"/>
      <c r="P61" s="469"/>
      <c r="T61" s="469"/>
      <c r="U61" s="469"/>
      <c r="V61" s="469"/>
      <c r="W61" s="469"/>
    </row>
    <row r="62" spans="2:35">
      <c r="K62" s="469"/>
      <c r="L62" s="469"/>
      <c r="M62" s="469"/>
      <c r="N62" s="469"/>
      <c r="O62" s="469"/>
      <c r="P62" s="469"/>
      <c r="T62" s="469"/>
      <c r="U62" s="469"/>
      <c r="V62" s="469"/>
      <c r="W62" s="469"/>
    </row>
    <row r="63" spans="2:35">
      <c r="K63" s="469"/>
      <c r="L63" s="469"/>
      <c r="M63" s="469"/>
      <c r="N63" s="469"/>
      <c r="O63" s="469"/>
      <c r="P63" s="469"/>
      <c r="T63" s="469"/>
      <c r="U63" s="469"/>
      <c r="V63" s="469"/>
      <c r="W63" s="469"/>
    </row>
    <row r="64" spans="2:35">
      <c r="K64" s="469"/>
      <c r="L64" s="488"/>
      <c r="M64" s="469"/>
      <c r="N64" s="469"/>
      <c r="O64" s="469"/>
      <c r="P64" s="469"/>
      <c r="T64" s="469"/>
      <c r="U64" s="469"/>
      <c r="V64" s="469"/>
      <c r="W64" s="469"/>
    </row>
    <row r="65" spans="1:23">
      <c r="K65" s="469"/>
      <c r="L65" s="469"/>
      <c r="M65" s="469"/>
      <c r="N65" s="469"/>
      <c r="O65" s="469"/>
      <c r="P65" s="469"/>
      <c r="T65" s="469"/>
      <c r="U65" s="469"/>
      <c r="V65" s="469"/>
      <c r="W65" s="469"/>
    </row>
    <row r="66" spans="1:23">
      <c r="K66" s="469"/>
      <c r="L66" s="469"/>
      <c r="M66" s="469"/>
      <c r="N66" s="469"/>
      <c r="O66" s="469"/>
      <c r="P66" s="469"/>
      <c r="T66" s="469"/>
      <c r="U66" s="469"/>
      <c r="V66" s="469"/>
      <c r="W66" s="469"/>
    </row>
    <row r="67" spans="1:23">
      <c r="K67" s="469"/>
      <c r="L67" s="469"/>
      <c r="M67" s="469"/>
      <c r="N67" s="469"/>
      <c r="O67" s="469"/>
      <c r="P67" s="469"/>
      <c r="T67" s="469"/>
      <c r="U67" s="469"/>
      <c r="V67" s="469"/>
      <c r="W67" s="469"/>
    </row>
    <row r="68" spans="1:23">
      <c r="K68" s="469"/>
      <c r="L68" s="469"/>
      <c r="M68" s="469"/>
      <c r="N68" s="469"/>
      <c r="O68" s="469"/>
      <c r="P68" s="469"/>
      <c r="T68" s="469"/>
      <c r="U68" s="469"/>
      <c r="V68" s="469"/>
      <c r="W68" s="469"/>
    </row>
    <row r="71" spans="1:23">
      <c r="B71" s="487" t="s">
        <v>913</v>
      </c>
      <c r="D71" s="468"/>
      <c r="G71" s="468"/>
      <c r="Q71" s="468"/>
      <c r="R71" s="468"/>
      <c r="S71" s="468"/>
    </row>
    <row r="72" spans="1:23">
      <c r="A72" s="479"/>
      <c r="B72" s="468"/>
      <c r="C72" s="468"/>
      <c r="D72" s="468"/>
      <c r="G72" s="468"/>
      <c r="Q72" s="468"/>
      <c r="R72" s="468"/>
      <c r="S72" s="468"/>
    </row>
    <row r="73" spans="1:23">
      <c r="B73" s="468"/>
      <c r="C73" s="468"/>
      <c r="D73" s="468"/>
      <c r="E73" s="468"/>
      <c r="F73" s="468"/>
      <c r="H73" s="468" t="s">
        <v>912</v>
      </c>
      <c r="Q73" s="468"/>
      <c r="R73" s="468"/>
      <c r="S73" s="468"/>
    </row>
    <row r="74" spans="1:23">
      <c r="B74" s="468" t="str">
        <f>B5</f>
        <v>Type</v>
      </c>
      <c r="C74" s="469" t="str">
        <f>C5</f>
        <v>R / connection</v>
      </c>
      <c r="D74" s="468"/>
      <c r="E74" s="468"/>
      <c r="F74" s="468"/>
      <c r="Q74" s="468"/>
      <c r="R74" s="468"/>
      <c r="S74" s="468"/>
      <c r="T74" s="468" t="s">
        <v>911</v>
      </c>
    </row>
    <row r="75" spans="1:23">
      <c r="A75" s="479"/>
      <c r="B75" s="468" t="str">
        <f t="shared" ref="B75:B80" si="64">B6</f>
        <v>None</v>
      </c>
      <c r="C75" s="468">
        <v>0</v>
      </c>
      <c r="D75" s="475"/>
      <c r="E75" s="469" t="s">
        <v>910</v>
      </c>
      <c r="F75" s="469" t="s">
        <v>909</v>
      </c>
      <c r="G75" s="482"/>
      <c r="H75" s="468" t="s">
        <v>873</v>
      </c>
      <c r="I75" s="468">
        <v>0</v>
      </c>
      <c r="J75" s="475"/>
      <c r="K75" s="468" t="s">
        <v>908</v>
      </c>
      <c r="L75" s="486">
        <v>2172</v>
      </c>
      <c r="O75" s="468" t="s">
        <v>907</v>
      </c>
      <c r="Q75" s="468"/>
      <c r="R75" s="468"/>
      <c r="S75" s="476"/>
      <c r="T75" s="478" t="s">
        <v>906</v>
      </c>
      <c r="U75" s="478" t="s">
        <v>905</v>
      </c>
      <c r="V75" s="478" t="s">
        <v>904</v>
      </c>
    </row>
    <row r="76" spans="1:23">
      <c r="A76" s="479"/>
      <c r="B76" s="468" t="str">
        <f t="shared" si="64"/>
        <v>Standpipe</v>
      </c>
      <c r="C76" s="475">
        <v>2448.4835355285963</v>
      </c>
      <c r="D76" s="476"/>
      <c r="E76" s="469" t="s">
        <v>873</v>
      </c>
      <c r="F76" s="469">
        <v>0</v>
      </c>
      <c r="G76" s="482"/>
      <c r="H76" s="468" t="s">
        <v>903</v>
      </c>
      <c r="I76" s="482">
        <v>612.20000000000005</v>
      </c>
      <c r="J76" s="482"/>
      <c r="K76" s="468" t="s">
        <v>902</v>
      </c>
      <c r="L76" s="486">
        <v>2172</v>
      </c>
      <c r="N76" s="468" t="s">
        <v>901</v>
      </c>
      <c r="Q76" s="468"/>
      <c r="R76" s="483" t="s">
        <v>900</v>
      </c>
      <c r="S76" s="476"/>
      <c r="T76" s="478" t="s">
        <v>899</v>
      </c>
      <c r="U76" s="477">
        <v>570.16201924689153</v>
      </c>
      <c r="V76" s="477">
        <v>2546.2917450457767</v>
      </c>
    </row>
    <row r="77" spans="1:23">
      <c r="B77" s="468" t="str">
        <f t="shared" si="64"/>
        <v>Yard-Tap</v>
      </c>
      <c r="C77" s="475">
        <v>1589.5710571923748</v>
      </c>
      <c r="D77" s="476"/>
      <c r="E77" s="469" t="s">
        <v>898</v>
      </c>
      <c r="F77" s="482">
        <v>1500</v>
      </c>
      <c r="G77" s="482"/>
      <c r="H77" s="468" t="s">
        <v>881</v>
      </c>
      <c r="I77" s="484">
        <v>10</v>
      </c>
      <c r="J77" s="482"/>
      <c r="K77" s="468" t="s">
        <v>897</v>
      </c>
      <c r="L77" s="486">
        <v>2172</v>
      </c>
      <c r="N77" s="468" t="s">
        <v>873</v>
      </c>
      <c r="O77" s="468">
        <v>0</v>
      </c>
      <c r="Q77" s="468" t="s">
        <v>896</v>
      </c>
      <c r="R77" s="483">
        <v>0</v>
      </c>
      <c r="S77" s="476"/>
      <c r="T77" s="478" t="s">
        <v>895</v>
      </c>
      <c r="U77" s="477">
        <v>311.33488217947632</v>
      </c>
      <c r="V77" s="477">
        <v>788.09281209105745</v>
      </c>
    </row>
    <row r="78" spans="1:23">
      <c r="B78" s="468" t="str">
        <f t="shared" si="64"/>
        <v>In-house Semi-Pressure</v>
      </c>
      <c r="C78" s="475">
        <v>4190.9108614580164</v>
      </c>
      <c r="D78" s="476"/>
      <c r="E78" s="469" t="s">
        <v>894</v>
      </c>
      <c r="F78" s="482">
        <v>9335.2156496092921</v>
      </c>
      <c r="G78" s="482"/>
      <c r="H78" s="468" t="s">
        <v>879</v>
      </c>
      <c r="I78" s="484">
        <v>250</v>
      </c>
      <c r="J78" s="482"/>
      <c r="K78" s="468" t="s">
        <v>893</v>
      </c>
      <c r="L78" s="470">
        <v>78035.085000000006</v>
      </c>
      <c r="M78" s="476"/>
      <c r="N78" s="468" t="s">
        <v>892</v>
      </c>
      <c r="O78" s="471">
        <v>1200.1974003466207</v>
      </c>
      <c r="P78" s="471"/>
      <c r="Q78" s="468" t="s">
        <v>260</v>
      </c>
      <c r="R78" s="483">
        <v>10000</v>
      </c>
      <c r="S78" s="476"/>
      <c r="T78" s="478" t="s">
        <v>891</v>
      </c>
      <c r="U78" s="477">
        <v>1194.3549487327164</v>
      </c>
      <c r="V78" s="477">
        <v>1194.4454072790297</v>
      </c>
    </row>
    <row r="79" spans="1:23">
      <c r="B79" s="468" t="str">
        <f t="shared" si="64"/>
        <v>In-house full pressure</v>
      </c>
      <c r="C79" s="475">
        <v>7082.6393558640484</v>
      </c>
      <c r="D79" s="476"/>
      <c r="E79" s="469" t="s">
        <v>871</v>
      </c>
      <c r="F79" s="482">
        <v>6955.6535329325798</v>
      </c>
      <c r="G79" s="482"/>
      <c r="H79" s="468" t="s">
        <v>890</v>
      </c>
      <c r="I79" s="484">
        <v>1000</v>
      </c>
      <c r="J79" s="482"/>
      <c r="K79" s="468" t="s">
        <v>889</v>
      </c>
      <c r="L79" s="470">
        <v>171245.54857142858</v>
      </c>
      <c r="M79" s="476"/>
      <c r="N79" s="468" t="s">
        <v>888</v>
      </c>
      <c r="O79" s="471">
        <v>3420.5625909878681</v>
      </c>
      <c r="P79" s="471"/>
      <c r="Q79" s="468" t="s">
        <v>472</v>
      </c>
      <c r="R79" s="483">
        <v>14175</v>
      </c>
      <c r="S79" s="476"/>
      <c r="T79" s="478" t="s">
        <v>887</v>
      </c>
      <c r="U79" s="477">
        <v>977.75096620310728</v>
      </c>
      <c r="V79" s="477">
        <v>1955.5019324062146</v>
      </c>
    </row>
    <row r="80" spans="1:23">
      <c r="B80" s="468" t="str">
        <f t="shared" si="64"/>
        <v>Off grid</v>
      </c>
      <c r="C80" s="475"/>
      <c r="D80" s="475"/>
      <c r="E80" s="469" t="s">
        <v>886</v>
      </c>
      <c r="F80" s="485">
        <f>F81*0.8</f>
        <v>4483.5502579152817</v>
      </c>
      <c r="G80" s="468"/>
      <c r="H80" s="468" t="s">
        <v>873</v>
      </c>
      <c r="I80" s="468">
        <v>0</v>
      </c>
      <c r="J80" s="482"/>
      <c r="K80" s="468" t="s">
        <v>885</v>
      </c>
      <c r="L80" s="470">
        <v>309567.03857142857</v>
      </c>
      <c r="O80" s="468" t="s">
        <v>884</v>
      </c>
      <c r="Q80" s="468" t="s">
        <v>834</v>
      </c>
      <c r="R80" s="483">
        <v>68945</v>
      </c>
      <c r="S80" s="476"/>
      <c r="T80" s="478" t="s">
        <v>883</v>
      </c>
      <c r="U80" s="477">
        <v>3053.6028163621913</v>
      </c>
      <c r="V80" s="477">
        <v>6484.3318968220774</v>
      </c>
    </row>
    <row r="81" spans="1:22">
      <c r="B81" s="468"/>
      <c r="C81" s="475"/>
      <c r="D81" s="475"/>
      <c r="E81" s="469" t="s">
        <v>882</v>
      </c>
      <c r="F81" s="482">
        <v>5604.4378223941021</v>
      </c>
      <c r="H81" s="468" t="s">
        <v>881</v>
      </c>
      <c r="I81" s="484">
        <v>10</v>
      </c>
      <c r="J81" s="482"/>
      <c r="K81" s="468" t="s">
        <v>868</v>
      </c>
      <c r="L81" s="470">
        <v>100000</v>
      </c>
      <c r="M81" s="483"/>
      <c r="Q81" s="469" t="s">
        <v>832</v>
      </c>
      <c r="R81" s="469">
        <v>500</v>
      </c>
      <c r="S81" s="476"/>
      <c r="T81" s="478" t="s">
        <v>880</v>
      </c>
      <c r="U81" s="477"/>
      <c r="V81" s="477"/>
    </row>
    <row r="82" spans="1:22">
      <c r="B82" s="468" t="str">
        <f>B14</f>
        <v>Connection size</v>
      </c>
      <c r="C82" s="475"/>
      <c r="D82" s="475"/>
      <c r="E82" s="469" t="s">
        <v>870</v>
      </c>
      <c r="F82" s="482">
        <v>7005.5472779926276</v>
      </c>
      <c r="G82" s="473"/>
      <c r="H82" s="468" t="s">
        <v>879</v>
      </c>
      <c r="I82" s="484">
        <v>250</v>
      </c>
      <c r="J82" s="482"/>
      <c r="L82" s="470"/>
      <c r="M82" s="483"/>
      <c r="Q82" s="468" t="s">
        <v>833</v>
      </c>
      <c r="R82" s="468">
        <v>5000</v>
      </c>
      <c r="S82" s="476"/>
      <c r="T82" s="478" t="s">
        <v>878</v>
      </c>
      <c r="U82" s="477">
        <v>213.23252947844642</v>
      </c>
      <c r="V82" s="477">
        <v>243.24559016706596</v>
      </c>
    </row>
    <row r="83" spans="1:22">
      <c r="B83" s="468" t="s">
        <v>873</v>
      </c>
      <c r="C83" s="475">
        <v>0</v>
      </c>
      <c r="D83" s="476"/>
      <c r="E83" s="469" t="s">
        <v>868</v>
      </c>
      <c r="F83" s="468">
        <v>15000</v>
      </c>
      <c r="G83" s="482"/>
      <c r="H83" s="468" t="s">
        <v>877</v>
      </c>
      <c r="I83" s="484">
        <v>1000</v>
      </c>
      <c r="J83" s="482"/>
      <c r="L83" s="470"/>
      <c r="M83" s="483"/>
      <c r="Q83" s="468"/>
      <c r="R83" s="468"/>
      <c r="S83" s="476"/>
      <c r="T83" s="478" t="s">
        <v>876</v>
      </c>
      <c r="U83" s="477">
        <v>194.99111171608027</v>
      </c>
      <c r="V83" s="477">
        <v>395.62421132614475</v>
      </c>
    </row>
    <row r="84" spans="1:22">
      <c r="B84" s="468" t="str">
        <f t="shared" ref="B84:B89" si="65">B16</f>
        <v>0 to 20 mm</v>
      </c>
      <c r="C84" s="475">
        <v>7082.6393558640511</v>
      </c>
      <c r="D84" s="476"/>
      <c r="G84" s="482"/>
      <c r="H84" s="468" t="s">
        <v>875</v>
      </c>
      <c r="I84" s="484">
        <v>1500</v>
      </c>
      <c r="J84" s="482"/>
      <c r="L84" s="470"/>
      <c r="M84" s="483"/>
      <c r="S84" s="476"/>
      <c r="T84" s="478" t="s">
        <v>874</v>
      </c>
      <c r="U84" s="477">
        <v>19.645600051901841</v>
      </c>
      <c r="V84" s="477">
        <v>43.352696320062236</v>
      </c>
    </row>
    <row r="85" spans="1:22">
      <c r="B85" s="468" t="str">
        <f t="shared" si="65"/>
        <v>20 to 25 mm</v>
      </c>
      <c r="C85" s="475">
        <v>8853.2991948300642</v>
      </c>
      <c r="D85" s="475"/>
      <c r="E85" s="469" t="s">
        <v>873</v>
      </c>
      <c r="F85" s="473">
        <v>0</v>
      </c>
      <c r="I85" s="482"/>
      <c r="J85" s="482"/>
      <c r="L85" s="470"/>
      <c r="M85" s="483"/>
      <c r="S85" s="476"/>
      <c r="T85" s="478" t="s">
        <v>872</v>
      </c>
      <c r="U85" s="477">
        <v>42.786924124642852</v>
      </c>
      <c r="V85" s="477">
        <v>68.222249781327307</v>
      </c>
    </row>
    <row r="86" spans="1:22">
      <c r="B86" s="468" t="str">
        <f t="shared" si="65"/>
        <v>25 to 40 mm</v>
      </c>
      <c r="C86" s="475">
        <v>14165.278711728102</v>
      </c>
      <c r="D86" s="475"/>
      <c r="E86" s="469" t="s">
        <v>871</v>
      </c>
      <c r="F86" s="482">
        <v>13911.30706586516</v>
      </c>
      <c r="I86" s="482"/>
      <c r="J86" s="482"/>
      <c r="L86" s="470"/>
      <c r="S86" s="476"/>
      <c r="T86" s="478"/>
      <c r="U86" s="477"/>
      <c r="V86" s="477"/>
    </row>
    <row r="87" spans="1:22">
      <c r="B87" s="468" t="str">
        <f t="shared" si="65"/>
        <v>40 to 50 mm</v>
      </c>
      <c r="C87" s="475">
        <v>17706.598389660128</v>
      </c>
      <c r="D87" s="475"/>
      <c r="E87" s="469" t="s">
        <v>870</v>
      </c>
      <c r="F87" s="482">
        <v>14011.094555985255</v>
      </c>
      <c r="I87" s="482"/>
      <c r="J87" s="482"/>
      <c r="L87" s="470"/>
      <c r="S87" s="476"/>
      <c r="T87" s="478" t="s">
        <v>869</v>
      </c>
      <c r="U87" s="477">
        <v>158.3242246840199</v>
      </c>
      <c r="V87" s="477">
        <v>309.50105342150846</v>
      </c>
    </row>
    <row r="88" spans="1:22">
      <c r="B88" s="468" t="str">
        <f t="shared" si="65"/>
        <v>50 to 80 mm</v>
      </c>
      <c r="C88" s="475">
        <v>28330.557423456205</v>
      </c>
      <c r="D88" s="475"/>
      <c r="E88" s="469" t="s">
        <v>868</v>
      </c>
      <c r="F88" s="482">
        <v>15000</v>
      </c>
      <c r="L88" s="470"/>
      <c r="S88" s="476"/>
      <c r="T88" s="478" t="s">
        <v>867</v>
      </c>
      <c r="U88" s="477">
        <v>628.98039005509133</v>
      </c>
      <c r="V88" s="477">
        <v>1059.9458010161088</v>
      </c>
    </row>
    <row r="89" spans="1:22" ht="16.899999999999999" customHeight="1">
      <c r="B89" s="468" t="str">
        <f t="shared" si="65"/>
        <v>80 to 100 mm</v>
      </c>
      <c r="C89" s="475">
        <v>35413.196779320257</v>
      </c>
      <c r="D89" s="475"/>
      <c r="S89" s="476"/>
      <c r="T89" s="478" t="s">
        <v>866</v>
      </c>
      <c r="U89" s="477"/>
      <c r="V89" s="477"/>
    </row>
    <row r="90" spans="1:22">
      <c r="B90" s="468" t="e">
        <f>#REF!</f>
        <v>#REF!</v>
      </c>
      <c r="C90" s="475">
        <v>53119.795168980389</v>
      </c>
      <c r="D90" s="475"/>
      <c r="M90" s="481"/>
      <c r="S90" s="476"/>
      <c r="T90" s="478" t="s">
        <v>865</v>
      </c>
      <c r="U90" s="477">
        <v>25.319089534727155</v>
      </c>
      <c r="V90" s="477">
        <v>261.70731637258888</v>
      </c>
    </row>
    <row r="91" spans="1:22">
      <c r="B91" s="468" t="e">
        <f>#REF!</f>
        <v>#REF!</v>
      </c>
      <c r="C91" s="475">
        <v>79679.69275347059</v>
      </c>
      <c r="D91" s="468"/>
      <c r="G91" s="480"/>
      <c r="M91" s="469"/>
      <c r="S91" s="476"/>
      <c r="T91" s="478" t="s">
        <v>864</v>
      </c>
      <c r="U91" s="477">
        <v>0</v>
      </c>
      <c r="V91" s="477">
        <v>961.87517943494151</v>
      </c>
    </row>
    <row r="92" spans="1:22">
      <c r="B92" s="468"/>
      <c r="C92" s="468"/>
      <c r="D92" s="468"/>
      <c r="G92" s="480"/>
      <c r="L92" s="469"/>
      <c r="M92" s="469"/>
      <c r="S92" s="476"/>
      <c r="T92" s="478" t="s">
        <v>863</v>
      </c>
      <c r="U92" s="477">
        <v>15.651800803285878</v>
      </c>
      <c r="V92" s="477">
        <v>31.303601606571757</v>
      </c>
    </row>
    <row r="93" spans="1:22">
      <c r="B93" s="468"/>
      <c r="C93" s="468"/>
      <c r="D93" s="468"/>
      <c r="E93" s="468"/>
      <c r="F93" s="468"/>
      <c r="G93" s="468"/>
      <c r="S93" s="476"/>
      <c r="T93" s="478" t="s">
        <v>862</v>
      </c>
      <c r="U93" s="477">
        <v>40.970890338013035</v>
      </c>
      <c r="V93" s="477">
        <v>1254.8860974141021</v>
      </c>
    </row>
    <row r="94" spans="1:22">
      <c r="B94" s="468"/>
      <c r="C94" s="468"/>
      <c r="D94" s="468"/>
      <c r="E94" s="468"/>
      <c r="F94" s="468"/>
      <c r="G94" s="468"/>
      <c r="S94" s="476"/>
      <c r="T94" s="478" t="s">
        <v>799</v>
      </c>
      <c r="U94" s="477"/>
      <c r="V94" s="477"/>
    </row>
    <row r="95" spans="1:22">
      <c r="B95" s="468"/>
      <c r="C95" s="468"/>
      <c r="D95" s="468"/>
      <c r="E95" s="468"/>
      <c r="F95" s="468"/>
      <c r="G95" s="468"/>
      <c r="S95" s="476"/>
      <c r="T95" s="478" t="s">
        <v>861</v>
      </c>
      <c r="U95" s="477">
        <v>1589.1224244496675</v>
      </c>
      <c r="V95" s="477">
        <v>3337.997896859883</v>
      </c>
    </row>
    <row r="96" spans="1:22">
      <c r="A96" s="479"/>
      <c r="B96" s="468"/>
      <c r="C96" s="468"/>
      <c r="D96" s="468"/>
      <c r="E96" s="468"/>
      <c r="F96" s="468"/>
      <c r="G96" s="468"/>
      <c r="R96" s="468"/>
      <c r="S96" s="476"/>
      <c r="T96" s="478" t="s">
        <v>860</v>
      </c>
      <c r="U96" s="477">
        <f>SUM(U90:U95)</f>
        <v>1671.0642051256937</v>
      </c>
      <c r="V96" s="477">
        <f>SUM(V90:V95)</f>
        <v>5847.7700916880876</v>
      </c>
    </row>
    <row r="97" spans="1:23">
      <c r="A97" s="479"/>
      <c r="B97" s="468"/>
      <c r="C97" s="468"/>
      <c r="D97" s="468"/>
      <c r="E97" s="468"/>
      <c r="F97" s="468"/>
      <c r="G97" s="468"/>
      <c r="S97" s="476"/>
      <c r="T97" s="478" t="s">
        <v>859</v>
      </c>
      <c r="U97" s="477">
        <f>U96+U88+U80</f>
        <v>5353.6474115429764</v>
      </c>
      <c r="V97" s="477">
        <f>V96+V88+V80</f>
        <v>13392.047789526274</v>
      </c>
    </row>
    <row r="98" spans="1:23">
      <c r="B98" s="468"/>
      <c r="C98" s="468"/>
      <c r="D98" s="468"/>
      <c r="E98" s="468"/>
      <c r="F98" s="468"/>
      <c r="G98" s="468"/>
      <c r="Q98" s="468"/>
      <c r="R98" s="468"/>
      <c r="S98" s="468"/>
    </row>
    <row r="99" spans="1:23">
      <c r="B99" s="468"/>
      <c r="C99" s="468"/>
      <c r="D99" s="468"/>
      <c r="E99" s="468"/>
      <c r="F99" s="468"/>
      <c r="G99" s="468"/>
      <c r="Q99" s="468"/>
      <c r="R99" s="468"/>
      <c r="S99" s="468"/>
      <c r="U99" s="468" t="s">
        <v>858</v>
      </c>
    </row>
    <row r="100" spans="1:23">
      <c r="B100" s="468"/>
      <c r="C100" s="468"/>
      <c r="D100" s="468"/>
      <c r="E100" s="468"/>
      <c r="F100" s="468"/>
      <c r="G100" s="468"/>
      <c r="Q100" s="468"/>
      <c r="R100" s="468"/>
      <c r="S100" s="468"/>
      <c r="U100" s="468" t="s">
        <v>857</v>
      </c>
    </row>
    <row r="101" spans="1:23">
      <c r="B101" s="468"/>
      <c r="C101" s="468"/>
      <c r="D101" s="468"/>
      <c r="E101" s="468"/>
      <c r="F101" s="468"/>
      <c r="G101" s="468"/>
      <c r="S101" s="476"/>
      <c r="T101" s="468" t="s">
        <v>856</v>
      </c>
      <c r="U101" s="475">
        <f>V97</f>
        <v>13392.047789526274</v>
      </c>
      <c r="V101" s="470">
        <v>55873.922735393855</v>
      </c>
      <c r="W101" s="472">
        <f>U101/V101</f>
        <v>0.23968332871396833</v>
      </c>
    </row>
    <row r="102" spans="1:23">
      <c r="E102" s="468"/>
      <c r="F102" s="468"/>
      <c r="S102" s="476"/>
      <c r="T102" s="468" t="s">
        <v>855</v>
      </c>
      <c r="U102" s="475">
        <f>V97</f>
        <v>13392.047789526274</v>
      </c>
      <c r="V102" s="471"/>
    </row>
    <row r="103" spans="1:23">
      <c r="E103" s="468"/>
      <c r="F103" s="468"/>
      <c r="S103" s="476"/>
      <c r="T103" s="468" t="s">
        <v>854</v>
      </c>
      <c r="U103" s="475">
        <f>V97</f>
        <v>13392.047789526274</v>
      </c>
      <c r="V103" s="471"/>
    </row>
    <row r="105" spans="1:23">
      <c r="T105" s="468" t="s">
        <v>853</v>
      </c>
      <c r="U105" s="474">
        <v>1.5</v>
      </c>
    </row>
    <row r="106" spans="1:23">
      <c r="U106" s="473"/>
    </row>
    <row r="107" spans="1:23">
      <c r="U107" s="473" t="s">
        <v>852</v>
      </c>
      <c r="V107" s="473" t="s">
        <v>852</v>
      </c>
      <c r="W107" s="468" t="s">
        <v>851</v>
      </c>
    </row>
    <row r="108" spans="1:23">
      <c r="T108" s="468" t="s">
        <v>800</v>
      </c>
      <c r="U108" s="471">
        <f>V108*$W$108</f>
        <v>3904.8403936761661</v>
      </c>
      <c r="V108" s="470">
        <v>7809.6807873523321</v>
      </c>
      <c r="W108" s="472">
        <v>0.5</v>
      </c>
    </row>
    <row r="109" spans="1:23">
      <c r="T109" s="468" t="s">
        <v>799</v>
      </c>
      <c r="U109" s="471">
        <f>V109*$W$108</f>
        <v>4439.0167635664047</v>
      </c>
      <c r="V109" s="470">
        <v>8878.0335271328095</v>
      </c>
    </row>
  </sheetData>
  <sheetProtection selectLockedCells="1"/>
  <mergeCells count="13">
    <mergeCell ref="K2:L2"/>
    <mergeCell ref="N2:O2"/>
    <mergeCell ref="Q2:R2"/>
    <mergeCell ref="T2:V2"/>
    <mergeCell ref="B3:C3"/>
    <mergeCell ref="E3:F3"/>
    <mergeCell ref="H3:I3"/>
    <mergeCell ref="K3:L3"/>
    <mergeCell ref="N3:O3"/>
    <mergeCell ref="T3:W3"/>
    <mergeCell ref="B2:C2"/>
    <mergeCell ref="E2:F2"/>
    <mergeCell ref="H2:I2"/>
  </mergeCells>
  <conditionalFormatting sqref="D14:D21 C15:C21 D6:D10 G14:G16 G6:G11 I12:I16">
    <cfRule type="cellIs" dxfId="24" priority="10" operator="equal">
      <formula>C74</formula>
    </cfRule>
  </conditionalFormatting>
  <conditionalFormatting sqref="R6:S10">
    <cfRule type="cellIs" dxfId="23" priority="9" operator="equal">
      <formula>"S48"</formula>
    </cfRule>
  </conditionalFormatting>
  <conditionalFormatting sqref="S7 R6">
    <cfRule type="cellIs" dxfId="22" priority="8" operator="equal">
      <formula>"S49"</formula>
    </cfRule>
  </conditionalFormatting>
  <conditionalFormatting sqref="I6:J9 C6:C11 F16:F19 M6:M19">
    <cfRule type="cellIs" dxfId="21" priority="11" operator="equal">
      <formula>C75</formula>
    </cfRule>
  </conditionalFormatting>
  <conditionalFormatting sqref="J12:J16">
    <cfRule type="cellIs" dxfId="20" priority="12" operator="equal">
      <formula>J80</formula>
    </cfRule>
  </conditionalFormatting>
  <conditionalFormatting sqref="M6:M18">
    <cfRule type="cellIs" dxfId="19" priority="13" operator="equal">
      <formula>M80</formula>
    </cfRule>
  </conditionalFormatting>
  <conditionalFormatting sqref="M9:M12">
    <cfRule type="cellIs" dxfId="18" priority="14" operator="equal">
      <formula>M89</formula>
    </cfRule>
  </conditionalFormatting>
  <conditionalFormatting sqref="O6:P8">
    <cfRule type="cellIs" dxfId="17" priority="15" operator="equal">
      <formula>O77</formula>
    </cfRule>
  </conditionalFormatting>
  <conditionalFormatting sqref="S6:S10">
    <cfRule type="cellIs" dxfId="16" priority="16" operator="equal">
      <formula>S77</formula>
    </cfRule>
    <cfRule type="cellIs" dxfId="15" priority="17" operator="equal">
      <formula>S76</formula>
    </cfRule>
  </conditionalFormatting>
  <conditionalFormatting sqref="F6:F13">
    <cfRule type="cellIs" dxfId="14" priority="18" operator="equal">
      <formula>F76</formula>
    </cfRule>
  </conditionalFormatting>
  <conditionalFormatting sqref="R6:R10">
    <cfRule type="cellIs" dxfId="13" priority="19" operator="equal">
      <formula>R78</formula>
    </cfRule>
    <cfRule type="cellIs" dxfId="12" priority="20" operator="equal">
      <formula>R77</formula>
    </cfRule>
  </conditionalFormatting>
  <conditionalFormatting sqref="U6:U8">
    <cfRule type="cellIs" dxfId="11" priority="7" operator="equal">
      <formula>U101</formula>
    </cfRule>
    <cfRule type="cellIs" dxfId="10" priority="21" operator="equal">
      <formula>U97</formula>
    </cfRule>
  </conditionalFormatting>
  <conditionalFormatting sqref="U10">
    <cfRule type="cellIs" dxfId="9" priority="5" operator="equal">
      <formula>U105</formula>
    </cfRule>
    <cfRule type="cellIs" dxfId="8" priority="6" operator="equal">
      <formula>U101</formula>
    </cfRule>
  </conditionalFormatting>
  <conditionalFormatting sqref="U13:U14">
    <cfRule type="cellIs" dxfId="7" priority="3" operator="equal">
      <formula>U108</formula>
    </cfRule>
    <cfRule type="cellIs" dxfId="6" priority="4" operator="equal">
      <formula>U104</formula>
    </cfRule>
  </conditionalFormatting>
  <conditionalFormatting sqref="R10">
    <cfRule type="cellIs" dxfId="5" priority="22" operator="equal">
      <formula>R82</formula>
    </cfRule>
    <cfRule type="cellIs" dxfId="4" priority="23" operator="equal">
      <formula>R80</formula>
    </cfRule>
  </conditionalFormatting>
  <conditionalFormatting sqref="R9">
    <cfRule type="cellIs" dxfId="3" priority="24" operator="equal">
      <formula>#REF!</formula>
    </cfRule>
    <cfRule type="cellIs" dxfId="2" priority="25" operator="equal">
      <formula>R82</formula>
    </cfRule>
  </conditionalFormatting>
  <conditionalFormatting sqref="L6:L12">
    <cfRule type="cellIs" dxfId="1" priority="2" operator="equal">
      <formula>L75</formula>
    </cfRule>
  </conditionalFormatting>
  <conditionalFormatting sqref="I10">
    <cfRule type="cellIs" dxfId="0" priority="1" operator="equal">
      <formula>I79</formula>
    </cfRule>
  </conditionalFormatting>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6D649-B140-496E-906A-6CEBF164CAC9}">
  <sheetPr>
    <tabColor theme="8" tint="0.39997558519241921"/>
  </sheetPr>
  <dimension ref="A1:AF135"/>
  <sheetViews>
    <sheetView showOutlineSymbols="0" showWhiteSpace="0" workbookViewId="0"/>
  </sheetViews>
  <sheetFormatPr defaultRowHeight="14.5"/>
  <cols>
    <col min="1" max="1" width="49.54296875" customWidth="1"/>
    <col min="2" max="2" width="50" customWidth="1"/>
    <col min="3" max="3" width="16.453125" customWidth="1"/>
    <col min="4" max="4" width="12.90625" bestFit="1" customWidth="1"/>
    <col min="5" max="32" width="15.6328125" customWidth="1"/>
  </cols>
  <sheetData>
    <row r="1" spans="1:32">
      <c r="A1" s="67" t="s">
        <v>1391</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row>
    <row r="2" spans="1:32">
      <c r="A2" s="267" t="s">
        <v>1395</v>
      </c>
    </row>
    <row r="3" spans="1:32">
      <c r="B3" t="s">
        <v>1385</v>
      </c>
      <c r="D3" s="210">
        <f>'Rail infrastructure on GDP'!C42</f>
        <v>2241</v>
      </c>
      <c r="E3" t="s">
        <v>278</v>
      </c>
    </row>
    <row r="4" spans="1:32">
      <c r="B4" t="s">
        <v>1386</v>
      </c>
      <c r="D4" s="210">
        <f>'Rail infrastructure on GDP'!C10</f>
        <v>1.0999999999999999E-2</v>
      </c>
      <c r="G4" s="66" t="s">
        <v>1453</v>
      </c>
      <c r="H4" s="66"/>
    </row>
    <row r="6" spans="1:32">
      <c r="D6">
        <v>2022</v>
      </c>
      <c r="E6">
        <v>2023</v>
      </c>
      <c r="F6">
        <v>2024</v>
      </c>
      <c r="G6">
        <v>2025</v>
      </c>
      <c r="H6">
        <v>2026</v>
      </c>
      <c r="I6">
        <v>2027</v>
      </c>
      <c r="J6">
        <v>2028</v>
      </c>
      <c r="K6">
        <v>2029</v>
      </c>
      <c r="L6">
        <v>2030</v>
      </c>
      <c r="M6">
        <v>2031</v>
      </c>
      <c r="N6">
        <v>2032</v>
      </c>
      <c r="O6">
        <v>2033</v>
      </c>
      <c r="P6">
        <v>2034</v>
      </c>
      <c r="Q6">
        <v>2035</v>
      </c>
      <c r="R6">
        <v>2036</v>
      </c>
      <c r="S6">
        <v>2037</v>
      </c>
      <c r="T6">
        <v>2038</v>
      </c>
      <c r="U6">
        <v>2039</v>
      </c>
      <c r="V6">
        <v>2040</v>
      </c>
      <c r="W6">
        <v>2041</v>
      </c>
      <c r="X6">
        <v>2042</v>
      </c>
      <c r="Y6">
        <v>2043</v>
      </c>
      <c r="Z6">
        <v>2044</v>
      </c>
      <c r="AA6">
        <v>2045</v>
      </c>
      <c r="AB6">
        <v>2046</v>
      </c>
      <c r="AC6">
        <v>2047</v>
      </c>
      <c r="AD6">
        <v>2048</v>
      </c>
      <c r="AE6">
        <v>2049</v>
      </c>
      <c r="AF6">
        <v>2050</v>
      </c>
    </row>
    <row r="7" spans="1:32">
      <c r="B7" t="s">
        <v>1358</v>
      </c>
      <c r="D7">
        <v>20</v>
      </c>
      <c r="E7">
        <v>20</v>
      </c>
      <c r="F7">
        <v>20</v>
      </c>
      <c r="G7">
        <v>20</v>
      </c>
      <c r="H7">
        <v>20</v>
      </c>
      <c r="I7">
        <v>20</v>
      </c>
      <c r="J7">
        <v>20</v>
      </c>
      <c r="K7">
        <v>20</v>
      </c>
      <c r="L7">
        <v>20</v>
      </c>
      <c r="M7">
        <v>20</v>
      </c>
      <c r="N7">
        <v>20</v>
      </c>
      <c r="O7">
        <v>20</v>
      </c>
      <c r="P7">
        <v>20</v>
      </c>
      <c r="Q7">
        <v>40</v>
      </c>
      <c r="R7">
        <v>40</v>
      </c>
      <c r="S7">
        <v>40</v>
      </c>
      <c r="T7">
        <v>40</v>
      </c>
      <c r="U7">
        <v>40</v>
      </c>
      <c r="V7">
        <v>40</v>
      </c>
      <c r="W7">
        <v>40</v>
      </c>
      <c r="X7">
        <v>40</v>
      </c>
      <c r="Y7">
        <v>40</v>
      </c>
      <c r="Z7">
        <v>40</v>
      </c>
      <c r="AA7">
        <v>40</v>
      </c>
      <c r="AB7">
        <v>40</v>
      </c>
      <c r="AC7">
        <v>40</v>
      </c>
      <c r="AD7">
        <v>40</v>
      </c>
      <c r="AE7">
        <v>40</v>
      </c>
      <c r="AF7">
        <v>40</v>
      </c>
    </row>
    <row r="8" spans="1:32">
      <c r="B8" t="s">
        <v>1383</v>
      </c>
      <c r="D8" s="649">
        <f>D7/$D3</f>
        <v>8.9245872378402504E-3</v>
      </c>
      <c r="E8" s="649">
        <f t="shared" ref="E8:AF8" si="0">E7/$D3</f>
        <v>8.9245872378402504E-3</v>
      </c>
      <c r="F8" s="649">
        <f t="shared" si="0"/>
        <v>8.9245872378402504E-3</v>
      </c>
      <c r="G8" s="649">
        <f t="shared" si="0"/>
        <v>8.9245872378402504E-3</v>
      </c>
      <c r="H8" s="649">
        <f t="shared" si="0"/>
        <v>8.9245872378402504E-3</v>
      </c>
      <c r="I8" s="649">
        <f t="shared" si="0"/>
        <v>8.9245872378402504E-3</v>
      </c>
      <c r="J8" s="649">
        <f t="shared" si="0"/>
        <v>8.9245872378402504E-3</v>
      </c>
      <c r="K8" s="649">
        <f t="shared" si="0"/>
        <v>8.9245872378402504E-3</v>
      </c>
      <c r="L8" s="649">
        <f t="shared" si="0"/>
        <v>8.9245872378402504E-3</v>
      </c>
      <c r="M8" s="649">
        <f t="shared" si="0"/>
        <v>8.9245872378402504E-3</v>
      </c>
      <c r="N8" s="649">
        <f t="shared" si="0"/>
        <v>8.9245872378402504E-3</v>
      </c>
      <c r="O8" s="649">
        <f t="shared" si="0"/>
        <v>8.9245872378402504E-3</v>
      </c>
      <c r="P8" s="649">
        <f t="shared" si="0"/>
        <v>8.9245872378402504E-3</v>
      </c>
      <c r="Q8" s="649">
        <f t="shared" si="0"/>
        <v>1.7849174475680501E-2</v>
      </c>
      <c r="R8" s="649">
        <f t="shared" si="0"/>
        <v>1.7849174475680501E-2</v>
      </c>
      <c r="S8" s="649">
        <f t="shared" si="0"/>
        <v>1.7849174475680501E-2</v>
      </c>
      <c r="T8" s="649">
        <f t="shared" si="0"/>
        <v>1.7849174475680501E-2</v>
      </c>
      <c r="U8" s="649">
        <f t="shared" si="0"/>
        <v>1.7849174475680501E-2</v>
      </c>
      <c r="V8" s="649">
        <f t="shared" si="0"/>
        <v>1.7849174475680501E-2</v>
      </c>
      <c r="W8" s="649">
        <f t="shared" si="0"/>
        <v>1.7849174475680501E-2</v>
      </c>
      <c r="X8" s="649">
        <f t="shared" si="0"/>
        <v>1.7849174475680501E-2</v>
      </c>
      <c r="Y8" s="649">
        <f t="shared" si="0"/>
        <v>1.7849174475680501E-2</v>
      </c>
      <c r="Z8" s="649">
        <f t="shared" si="0"/>
        <v>1.7849174475680501E-2</v>
      </c>
      <c r="AA8" s="649">
        <f t="shared" si="0"/>
        <v>1.7849174475680501E-2</v>
      </c>
      <c r="AB8" s="649">
        <f t="shared" si="0"/>
        <v>1.7849174475680501E-2</v>
      </c>
      <c r="AC8" s="649">
        <f t="shared" si="0"/>
        <v>1.7849174475680501E-2</v>
      </c>
      <c r="AD8" s="649">
        <f t="shared" si="0"/>
        <v>1.7849174475680501E-2</v>
      </c>
      <c r="AE8" s="649">
        <f t="shared" si="0"/>
        <v>1.7849174475680501E-2</v>
      </c>
      <c r="AF8" s="649">
        <f t="shared" si="0"/>
        <v>1.7849174475680501E-2</v>
      </c>
    </row>
    <row r="9" spans="1:32">
      <c r="B9" t="s">
        <v>1384</v>
      </c>
      <c r="D9" s="659">
        <f>D8*$D4</f>
        <v>9.8170459616242747E-5</v>
      </c>
      <c r="E9" s="659">
        <f t="shared" ref="E9:AF9" si="1">E8*$D4</f>
        <v>9.8170459616242747E-5</v>
      </c>
      <c r="F9" s="659">
        <f t="shared" si="1"/>
        <v>9.8170459616242747E-5</v>
      </c>
      <c r="G9" s="659">
        <f t="shared" si="1"/>
        <v>9.8170459616242747E-5</v>
      </c>
      <c r="H9" s="659">
        <f t="shared" si="1"/>
        <v>9.8170459616242747E-5</v>
      </c>
      <c r="I9" s="659">
        <f t="shared" si="1"/>
        <v>9.8170459616242747E-5</v>
      </c>
      <c r="J9" s="659">
        <f t="shared" si="1"/>
        <v>9.8170459616242747E-5</v>
      </c>
      <c r="K9" s="659">
        <f t="shared" si="1"/>
        <v>9.8170459616242747E-5</v>
      </c>
      <c r="L9" s="659">
        <f t="shared" si="1"/>
        <v>9.8170459616242747E-5</v>
      </c>
      <c r="M9" s="659">
        <f t="shared" si="1"/>
        <v>9.8170459616242747E-5</v>
      </c>
      <c r="N9" s="659">
        <f t="shared" si="1"/>
        <v>9.8170459616242747E-5</v>
      </c>
      <c r="O9" s="659">
        <f t="shared" si="1"/>
        <v>9.8170459616242747E-5</v>
      </c>
      <c r="P9" s="659">
        <f t="shared" si="1"/>
        <v>9.8170459616242747E-5</v>
      </c>
      <c r="Q9" s="659">
        <f t="shared" si="1"/>
        <v>1.9634091923248549E-4</v>
      </c>
      <c r="R9" s="659">
        <f t="shared" si="1"/>
        <v>1.9634091923248549E-4</v>
      </c>
      <c r="S9" s="659">
        <f t="shared" si="1"/>
        <v>1.9634091923248549E-4</v>
      </c>
      <c r="T9" s="659">
        <f t="shared" si="1"/>
        <v>1.9634091923248549E-4</v>
      </c>
      <c r="U9" s="659">
        <f t="shared" si="1"/>
        <v>1.9634091923248549E-4</v>
      </c>
      <c r="V9" s="659">
        <f t="shared" si="1"/>
        <v>1.9634091923248549E-4</v>
      </c>
      <c r="W9" s="659">
        <f t="shared" si="1"/>
        <v>1.9634091923248549E-4</v>
      </c>
      <c r="X9" s="659">
        <f t="shared" si="1"/>
        <v>1.9634091923248549E-4</v>
      </c>
      <c r="Y9" s="659">
        <f t="shared" si="1"/>
        <v>1.9634091923248549E-4</v>
      </c>
      <c r="Z9" s="659">
        <f t="shared" si="1"/>
        <v>1.9634091923248549E-4</v>
      </c>
      <c r="AA9" s="659">
        <f t="shared" si="1"/>
        <v>1.9634091923248549E-4</v>
      </c>
      <c r="AB9" s="659">
        <f t="shared" si="1"/>
        <v>1.9634091923248549E-4</v>
      </c>
      <c r="AC9" s="659">
        <f t="shared" si="1"/>
        <v>1.9634091923248549E-4</v>
      </c>
      <c r="AD9" s="659">
        <f t="shared" si="1"/>
        <v>1.9634091923248549E-4</v>
      </c>
      <c r="AE9" s="659">
        <f t="shared" si="1"/>
        <v>1.9634091923248549E-4</v>
      </c>
      <c r="AF9" s="659">
        <f t="shared" si="1"/>
        <v>1.9634091923248549E-4</v>
      </c>
    </row>
    <row r="11" spans="1:32">
      <c r="B11" t="s">
        <v>1381</v>
      </c>
      <c r="D11" s="229">
        <f>GDP!F10</f>
        <v>703989.62800000003</v>
      </c>
      <c r="G11" s="66" t="s">
        <v>1308</v>
      </c>
      <c r="H11" s="66"/>
    </row>
    <row r="12" spans="1:32">
      <c r="B12" t="s">
        <v>1382</v>
      </c>
      <c r="D12" s="201">
        <f>D11*'Assumptions - financial'!H64</f>
        <v>768106.51464073732</v>
      </c>
      <c r="E12" s="201">
        <f>D12*(1+D14)</f>
        <v>779628.11236034834</v>
      </c>
      <c r="F12" s="201">
        <f t="shared" ref="F12:AE12" si="2">E12*(1+E14)</f>
        <v>791322.53404575353</v>
      </c>
      <c r="G12" s="201">
        <f t="shared" si="2"/>
        <v>803192.37205643975</v>
      </c>
      <c r="H12" s="201">
        <f t="shared" si="2"/>
        <v>815240.25763728633</v>
      </c>
      <c r="I12" s="201">
        <f t="shared" si="2"/>
        <v>827468.86150184553</v>
      </c>
      <c r="J12" s="201">
        <f t="shared" si="2"/>
        <v>839880.89442437317</v>
      </c>
      <c r="K12" s="201">
        <f t="shared" si="2"/>
        <v>852479.10784073872</v>
      </c>
      <c r="L12" s="201">
        <f t="shared" si="2"/>
        <v>865266.2944583497</v>
      </c>
      <c r="M12" s="201">
        <f t="shared" si="2"/>
        <v>878245.28887522488</v>
      </c>
      <c r="N12" s="201">
        <f t="shared" si="2"/>
        <v>891418.96820835315</v>
      </c>
      <c r="O12" s="201">
        <f t="shared" si="2"/>
        <v>904790.25273147831</v>
      </c>
      <c r="P12" s="201">
        <f t="shared" si="2"/>
        <v>918362.10652245034</v>
      </c>
      <c r="Q12" s="201">
        <f t="shared" si="2"/>
        <v>932137.538120287</v>
      </c>
      <c r="R12" s="201">
        <f t="shared" si="2"/>
        <v>946119.60119209124</v>
      </c>
      <c r="S12" s="201">
        <f t="shared" si="2"/>
        <v>960311.39520997251</v>
      </c>
      <c r="T12" s="201">
        <f t="shared" si="2"/>
        <v>974716.066138122</v>
      </c>
      <c r="U12" s="201">
        <f t="shared" si="2"/>
        <v>989336.80713019369</v>
      </c>
      <c r="V12" s="201">
        <f t="shared" si="2"/>
        <v>1004176.8592371464</v>
      </c>
      <c r="W12" s="201">
        <f t="shared" si="2"/>
        <v>1019239.5121257035</v>
      </c>
      <c r="X12" s="201">
        <f t="shared" si="2"/>
        <v>1034528.104807589</v>
      </c>
      <c r="Y12" s="201">
        <f t="shared" si="2"/>
        <v>1050046.0263797026</v>
      </c>
      <c r="Z12" s="201">
        <f t="shared" si="2"/>
        <v>1065796.716775398</v>
      </c>
      <c r="AA12" s="201">
        <f t="shared" si="2"/>
        <v>1081783.6675270288</v>
      </c>
      <c r="AB12" s="201">
        <f t="shared" si="2"/>
        <v>1098010.4225399341</v>
      </c>
      <c r="AC12" s="201">
        <f t="shared" si="2"/>
        <v>1114480.578878033</v>
      </c>
      <c r="AD12" s="201">
        <f t="shared" si="2"/>
        <v>1131197.7875612034</v>
      </c>
      <c r="AE12" s="201">
        <f t="shared" si="2"/>
        <v>1148165.7543746212</v>
      </c>
      <c r="AF12" s="201">
        <f>AE12*(1+AE14)</f>
        <v>1165388.2406902404</v>
      </c>
    </row>
    <row r="14" spans="1:32">
      <c r="B14" t="s">
        <v>1454</v>
      </c>
      <c r="C14" s="70">
        <v>1.4999999999999999E-2</v>
      </c>
      <c r="D14" s="659">
        <f>$C$14</f>
        <v>1.4999999999999999E-2</v>
      </c>
      <c r="E14" s="659">
        <f t="shared" ref="E14:AF14" si="3">$C$14</f>
        <v>1.4999999999999999E-2</v>
      </c>
      <c r="F14" s="659">
        <f t="shared" si="3"/>
        <v>1.4999999999999999E-2</v>
      </c>
      <c r="G14" s="659">
        <f t="shared" si="3"/>
        <v>1.4999999999999999E-2</v>
      </c>
      <c r="H14" s="659">
        <f t="shared" si="3"/>
        <v>1.4999999999999999E-2</v>
      </c>
      <c r="I14" s="659">
        <f t="shared" si="3"/>
        <v>1.4999999999999999E-2</v>
      </c>
      <c r="J14" s="659">
        <f t="shared" si="3"/>
        <v>1.4999999999999999E-2</v>
      </c>
      <c r="K14" s="659">
        <f t="shared" si="3"/>
        <v>1.4999999999999999E-2</v>
      </c>
      <c r="L14" s="659">
        <f t="shared" si="3"/>
        <v>1.4999999999999999E-2</v>
      </c>
      <c r="M14" s="659">
        <f t="shared" si="3"/>
        <v>1.4999999999999999E-2</v>
      </c>
      <c r="N14" s="659">
        <f t="shared" si="3"/>
        <v>1.4999999999999999E-2</v>
      </c>
      <c r="O14" s="659">
        <f t="shared" si="3"/>
        <v>1.4999999999999999E-2</v>
      </c>
      <c r="P14" s="659">
        <f t="shared" si="3"/>
        <v>1.4999999999999999E-2</v>
      </c>
      <c r="Q14" s="659">
        <f t="shared" si="3"/>
        <v>1.4999999999999999E-2</v>
      </c>
      <c r="R14" s="659">
        <f t="shared" si="3"/>
        <v>1.4999999999999999E-2</v>
      </c>
      <c r="S14" s="659">
        <f t="shared" si="3"/>
        <v>1.4999999999999999E-2</v>
      </c>
      <c r="T14" s="659">
        <f t="shared" si="3"/>
        <v>1.4999999999999999E-2</v>
      </c>
      <c r="U14" s="659">
        <f t="shared" si="3"/>
        <v>1.4999999999999999E-2</v>
      </c>
      <c r="V14" s="659">
        <f t="shared" si="3"/>
        <v>1.4999999999999999E-2</v>
      </c>
      <c r="W14" s="659">
        <f t="shared" si="3"/>
        <v>1.4999999999999999E-2</v>
      </c>
      <c r="X14" s="659">
        <f t="shared" si="3"/>
        <v>1.4999999999999999E-2</v>
      </c>
      <c r="Y14" s="659">
        <f t="shared" si="3"/>
        <v>1.4999999999999999E-2</v>
      </c>
      <c r="Z14" s="659">
        <f t="shared" si="3"/>
        <v>1.4999999999999999E-2</v>
      </c>
      <c r="AA14" s="659">
        <f t="shared" si="3"/>
        <v>1.4999999999999999E-2</v>
      </c>
      <c r="AB14" s="659">
        <f t="shared" si="3"/>
        <v>1.4999999999999999E-2</v>
      </c>
      <c r="AC14" s="659">
        <f t="shared" si="3"/>
        <v>1.4999999999999999E-2</v>
      </c>
      <c r="AD14" s="659">
        <f t="shared" si="3"/>
        <v>1.4999999999999999E-2</v>
      </c>
      <c r="AE14" s="659">
        <f t="shared" si="3"/>
        <v>1.4999999999999999E-2</v>
      </c>
      <c r="AF14" s="659">
        <f t="shared" si="3"/>
        <v>1.4999999999999999E-2</v>
      </c>
    </row>
    <row r="15" spans="1:32">
      <c r="B15" t="s">
        <v>1455</v>
      </c>
      <c r="D15" s="659">
        <f t="shared" ref="D15:AF15" si="4">D14+D9</f>
        <v>1.5098170459616242E-2</v>
      </c>
      <c r="E15" s="659">
        <f t="shared" si="4"/>
        <v>1.5098170459616242E-2</v>
      </c>
      <c r="F15" s="659">
        <f t="shared" si="4"/>
        <v>1.5098170459616242E-2</v>
      </c>
      <c r="G15" s="659">
        <f t="shared" si="4"/>
        <v>1.5098170459616242E-2</v>
      </c>
      <c r="H15" s="659">
        <f t="shared" si="4"/>
        <v>1.5098170459616242E-2</v>
      </c>
      <c r="I15" s="659">
        <f t="shared" si="4"/>
        <v>1.5098170459616242E-2</v>
      </c>
      <c r="J15" s="659">
        <f t="shared" si="4"/>
        <v>1.5098170459616242E-2</v>
      </c>
      <c r="K15" s="659">
        <f t="shared" si="4"/>
        <v>1.5098170459616242E-2</v>
      </c>
      <c r="L15" s="659">
        <f t="shared" si="4"/>
        <v>1.5098170459616242E-2</v>
      </c>
      <c r="M15" s="659">
        <f t="shared" si="4"/>
        <v>1.5098170459616242E-2</v>
      </c>
      <c r="N15" s="659">
        <f t="shared" si="4"/>
        <v>1.5098170459616242E-2</v>
      </c>
      <c r="O15" s="659">
        <f t="shared" si="4"/>
        <v>1.5098170459616242E-2</v>
      </c>
      <c r="P15" s="659">
        <f t="shared" si="4"/>
        <v>1.5098170459616242E-2</v>
      </c>
      <c r="Q15" s="659">
        <f t="shared" si="4"/>
        <v>1.5196340919232484E-2</v>
      </c>
      <c r="R15" s="659">
        <f t="shared" si="4"/>
        <v>1.5196340919232484E-2</v>
      </c>
      <c r="S15" s="659">
        <f t="shared" si="4"/>
        <v>1.5196340919232484E-2</v>
      </c>
      <c r="T15" s="659">
        <f t="shared" si="4"/>
        <v>1.5196340919232484E-2</v>
      </c>
      <c r="U15" s="659">
        <f t="shared" si="4"/>
        <v>1.5196340919232484E-2</v>
      </c>
      <c r="V15" s="659">
        <f t="shared" si="4"/>
        <v>1.5196340919232484E-2</v>
      </c>
      <c r="W15" s="659">
        <f t="shared" si="4"/>
        <v>1.5196340919232484E-2</v>
      </c>
      <c r="X15" s="659">
        <f t="shared" si="4"/>
        <v>1.5196340919232484E-2</v>
      </c>
      <c r="Y15" s="659">
        <f t="shared" si="4"/>
        <v>1.5196340919232484E-2</v>
      </c>
      <c r="Z15" s="659">
        <f t="shared" si="4"/>
        <v>1.5196340919232484E-2</v>
      </c>
      <c r="AA15" s="659">
        <f t="shared" si="4"/>
        <v>1.5196340919232484E-2</v>
      </c>
      <c r="AB15" s="659">
        <f t="shared" si="4"/>
        <v>1.5196340919232484E-2</v>
      </c>
      <c r="AC15" s="659">
        <f t="shared" si="4"/>
        <v>1.5196340919232484E-2</v>
      </c>
      <c r="AD15" s="659">
        <f t="shared" si="4"/>
        <v>1.5196340919232484E-2</v>
      </c>
      <c r="AE15" s="659">
        <f t="shared" si="4"/>
        <v>1.5196340919232484E-2</v>
      </c>
      <c r="AF15" s="659">
        <f t="shared" si="4"/>
        <v>1.5196340919232484E-2</v>
      </c>
    </row>
    <row r="16" spans="1:32">
      <c r="D16" s="649"/>
    </row>
    <row r="17" spans="1:32">
      <c r="B17" t="s">
        <v>1387</v>
      </c>
      <c r="E17" s="201">
        <f>D12*(1+D15)</f>
        <v>779703.51772992488</v>
      </c>
      <c r="F17" s="201">
        <f t="shared" ref="F17:AF17" si="5">E12*(1+E15)</f>
        <v>791399.07049587369</v>
      </c>
      <c r="G17" s="201">
        <f t="shared" si="5"/>
        <v>803270.05655331176</v>
      </c>
      <c r="H17" s="201">
        <f t="shared" si="5"/>
        <v>815319.1074016114</v>
      </c>
      <c r="I17" s="201">
        <f t="shared" si="5"/>
        <v>827548.89401263557</v>
      </c>
      <c r="J17" s="201">
        <f t="shared" si="5"/>
        <v>839962.12742282497</v>
      </c>
      <c r="K17" s="201">
        <f t="shared" si="5"/>
        <v>852561.55933416728</v>
      </c>
      <c r="L17" s="201">
        <f t="shared" si="5"/>
        <v>865349.98272417975</v>
      </c>
      <c r="M17" s="201">
        <f t="shared" si="5"/>
        <v>878330.23246504238</v>
      </c>
      <c r="N17" s="201">
        <f t="shared" si="5"/>
        <v>891505.1859520179</v>
      </c>
      <c r="O17" s="201">
        <f t="shared" si="5"/>
        <v>904877.76374129811</v>
      </c>
      <c r="P17" s="201">
        <f t="shared" si="5"/>
        <v>918450.93019741739</v>
      </c>
      <c r="Q17" s="201">
        <f t="shared" si="5"/>
        <v>932227.69415037858</v>
      </c>
      <c r="R17" s="201">
        <f t="shared" si="5"/>
        <v>946302.61793317681</v>
      </c>
      <c r="S17" s="201">
        <f t="shared" si="5"/>
        <v>960497.15720217442</v>
      </c>
      <c r="T17" s="201">
        <f t="shared" si="5"/>
        <v>974904.614560207</v>
      </c>
      <c r="U17" s="201">
        <f t="shared" si="5"/>
        <v>989528.18377860996</v>
      </c>
      <c r="V17" s="201">
        <f t="shared" si="5"/>
        <v>1004371.106535289</v>
      </c>
      <c r="W17" s="201">
        <f t="shared" si="5"/>
        <v>1019436.6731333182</v>
      </c>
      <c r="X17" s="201">
        <f t="shared" si="5"/>
        <v>1034728.2232303178</v>
      </c>
      <c r="Y17" s="201">
        <f t="shared" si="5"/>
        <v>1050249.1465787725</v>
      </c>
      <c r="Z17" s="201">
        <f t="shared" si="5"/>
        <v>1066002.8837774538</v>
      </c>
      <c r="AA17" s="201">
        <f t="shared" si="5"/>
        <v>1081992.9270341154</v>
      </c>
      <c r="AB17" s="201">
        <f t="shared" si="5"/>
        <v>1098222.820939627</v>
      </c>
      <c r="AC17" s="201">
        <f t="shared" si="5"/>
        <v>1114696.1632537213</v>
      </c>
      <c r="AD17" s="201">
        <f t="shared" si="5"/>
        <v>1131416.6057025271</v>
      </c>
      <c r="AE17" s="201">
        <f t="shared" si="5"/>
        <v>1148387.8547880647</v>
      </c>
      <c r="AF17" s="201">
        <f t="shared" si="5"/>
        <v>1165613.6726098857</v>
      </c>
    </row>
    <row r="18" spans="1:32">
      <c r="C18" s="723" t="s">
        <v>282</v>
      </c>
    </row>
    <row r="19" spans="1:32">
      <c r="B19" t="s">
        <v>1388</v>
      </c>
      <c r="C19" s="724">
        <f>NPV(DISCOUNT,D19:AF19)</f>
        <v>1175643805.6878173</v>
      </c>
      <c r="D19">
        <v>0</v>
      </c>
      <c r="E19" s="201">
        <f>(E17-E12)*1000000</f>
        <v>75405369.576532394</v>
      </c>
      <c r="F19" s="201">
        <f t="shared" ref="F19:AF19" si="6">(F17-F12)*1000000</f>
        <v>76536450.120154768</v>
      </c>
      <c r="G19" s="201">
        <f t="shared" si="6"/>
        <v>77684496.872010648</v>
      </c>
      <c r="H19" s="201">
        <f t="shared" si="6"/>
        <v>78849764.325073928</v>
      </c>
      <c r="I19" s="201">
        <f t="shared" si="6"/>
        <v>80032510.790042579</v>
      </c>
      <c r="J19" s="201">
        <f t="shared" si="6"/>
        <v>81232998.451800078</v>
      </c>
      <c r="K19" s="201">
        <f t="shared" si="6"/>
        <v>82451493.428554386</v>
      </c>
      <c r="L19" s="201">
        <f t="shared" si="6"/>
        <v>83688265.830045566</v>
      </c>
      <c r="M19" s="201">
        <f t="shared" si="6"/>
        <v>84943589.817499742</v>
      </c>
      <c r="N19" s="201">
        <f t="shared" si="6"/>
        <v>86217743.664747104</v>
      </c>
      <c r="O19" s="201">
        <f t="shared" si="6"/>
        <v>87511009.819805622</v>
      </c>
      <c r="P19" s="201">
        <f t="shared" si="6"/>
        <v>88823674.967046827</v>
      </c>
      <c r="Q19" s="201">
        <f t="shared" si="6"/>
        <v>90156030.091573477</v>
      </c>
      <c r="R19" s="201">
        <f t="shared" si="6"/>
        <v>183016741.08556473</v>
      </c>
      <c r="S19" s="201">
        <f t="shared" si="6"/>
        <v>185761992.20190758</v>
      </c>
      <c r="T19" s="201">
        <f t="shared" si="6"/>
        <v>188548422.08500487</v>
      </c>
      <c r="U19" s="201">
        <f t="shared" si="6"/>
        <v>191376648.41627702</v>
      </c>
      <c r="V19" s="201">
        <f t="shared" si="6"/>
        <v>194247298.1425235</v>
      </c>
      <c r="W19" s="201">
        <f t="shared" si="6"/>
        <v>197161007.61468989</v>
      </c>
      <c r="X19" s="201">
        <f t="shared" si="6"/>
        <v>200118422.72884679</v>
      </c>
      <c r="Y19" s="201">
        <f t="shared" si="6"/>
        <v>203120199.06984642</v>
      </c>
      <c r="Z19" s="201">
        <f t="shared" si="6"/>
        <v>206167002.055794</v>
      </c>
      <c r="AA19" s="201">
        <f t="shared" si="6"/>
        <v>209259507.08659366</v>
      </c>
      <c r="AB19" s="201">
        <f t="shared" si="6"/>
        <v>212398399.69296008</v>
      </c>
      <c r="AC19" s="201">
        <f t="shared" si="6"/>
        <v>215584375.68834051</v>
      </c>
      <c r="AD19" s="201">
        <f t="shared" si="6"/>
        <v>218818141.3237471</v>
      </c>
      <c r="AE19" s="201">
        <f t="shared" si="6"/>
        <v>222100413.44352067</v>
      </c>
      <c r="AF19" s="201">
        <f t="shared" si="6"/>
        <v>225431919.64528525</v>
      </c>
    </row>
    <row r="27" spans="1:32">
      <c r="A27" s="67" t="s">
        <v>1392</v>
      </c>
      <c r="B27" s="67"/>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row>
    <row r="29" spans="1:32">
      <c r="A29" t="s">
        <v>1403</v>
      </c>
      <c r="B29" s="253">
        <f>'Assumptions - dev costs'!B10</f>
        <v>0.2</v>
      </c>
      <c r="C29" s="253"/>
      <c r="D29" t="s">
        <v>1404</v>
      </c>
    </row>
    <row r="30" spans="1:32">
      <c r="A30" t="s">
        <v>124</v>
      </c>
      <c r="B30" s="199">
        <f>'CT multipliers'!D65</f>
        <v>0.31651767115489449</v>
      </c>
      <c r="C30" s="253"/>
    </row>
    <row r="31" spans="1:32">
      <c r="A31" t="s">
        <v>137</v>
      </c>
      <c r="B31" s="199">
        <f>'CT multipliers'!E65</f>
        <v>0.23459429871258297</v>
      </c>
      <c r="C31" s="253"/>
    </row>
    <row r="32" spans="1:32">
      <c r="A32" t="s">
        <v>1085</v>
      </c>
      <c r="B32" s="199">
        <f>'CT multipliers'!G65</f>
        <v>0.13560162053877722</v>
      </c>
      <c r="C32" s="253"/>
    </row>
    <row r="33" spans="1:32">
      <c r="A33" t="s">
        <v>1405</v>
      </c>
      <c r="B33" s="199">
        <f>SUM(B30:B32)</f>
        <v>0.68671359040625468</v>
      </c>
      <c r="C33" s="253"/>
    </row>
    <row r="35" spans="1:32">
      <c r="A35" s="267" t="s">
        <v>1396</v>
      </c>
      <c r="C35" s="716" t="s">
        <v>282</v>
      </c>
      <c r="D35">
        <v>2022</v>
      </c>
      <c r="E35">
        <v>2023</v>
      </c>
      <c r="F35">
        <v>2024</v>
      </c>
      <c r="G35">
        <v>2025</v>
      </c>
      <c r="H35">
        <v>2026</v>
      </c>
      <c r="I35">
        <v>2027</v>
      </c>
      <c r="J35">
        <v>2028</v>
      </c>
      <c r="K35">
        <v>2029</v>
      </c>
      <c r="L35">
        <v>2030</v>
      </c>
      <c r="M35">
        <v>2031</v>
      </c>
      <c r="N35">
        <v>2032</v>
      </c>
      <c r="O35">
        <v>2033</v>
      </c>
      <c r="P35">
        <v>2034</v>
      </c>
      <c r="Q35">
        <v>2035</v>
      </c>
      <c r="R35">
        <v>2036</v>
      </c>
      <c r="S35">
        <v>2037</v>
      </c>
      <c r="T35">
        <v>2038</v>
      </c>
      <c r="U35">
        <v>2039</v>
      </c>
      <c r="V35">
        <v>2040</v>
      </c>
      <c r="W35">
        <v>2041</v>
      </c>
      <c r="X35">
        <v>2042</v>
      </c>
      <c r="Y35">
        <v>2043</v>
      </c>
      <c r="Z35">
        <v>2044</v>
      </c>
      <c r="AA35">
        <v>2045</v>
      </c>
      <c r="AB35">
        <v>2046</v>
      </c>
      <c r="AC35">
        <v>2047</v>
      </c>
      <c r="AD35">
        <v>2048</v>
      </c>
      <c r="AE35">
        <v>2049</v>
      </c>
      <c r="AF35">
        <v>2050</v>
      </c>
    </row>
    <row r="36" spans="1:32">
      <c r="B36" t="s">
        <v>1417</v>
      </c>
      <c r="C36" s="713"/>
      <c r="D36" s="237">
        <v>0.1</v>
      </c>
      <c r="E36" s="237">
        <v>0.1</v>
      </c>
      <c r="F36" s="237">
        <v>0.1</v>
      </c>
      <c r="G36" s="237">
        <v>0.1</v>
      </c>
      <c r="H36" s="237">
        <v>0.1</v>
      </c>
      <c r="I36" s="237">
        <v>0.1</v>
      </c>
      <c r="J36" s="237">
        <v>0.1</v>
      </c>
      <c r="K36" s="237">
        <v>0.1</v>
      </c>
      <c r="L36" s="237">
        <v>0.1</v>
      </c>
      <c r="M36" s="237">
        <v>0.1</v>
      </c>
      <c r="N36" s="237">
        <v>0.1</v>
      </c>
    </row>
    <row r="37" spans="1:32">
      <c r="B37" t="s">
        <v>1397</v>
      </c>
      <c r="C37" s="714">
        <f>NPV(DISCOUNT,D37:AF37)</f>
        <v>245000119.49233791</v>
      </c>
      <c r="D37" s="201">
        <f>'Site preparation'!$G44*D36</f>
        <v>34318720.563450001</v>
      </c>
      <c r="E37" s="201">
        <f>'Site preparation'!$G44*E36</f>
        <v>34318720.563450001</v>
      </c>
      <c r="F37" s="201">
        <f>'Site preparation'!$G44*F36</f>
        <v>34318720.563450001</v>
      </c>
      <c r="G37" s="201">
        <f>'Site preparation'!$G44*G36</f>
        <v>34318720.563450001</v>
      </c>
      <c r="H37" s="201">
        <f>'Site preparation'!$G44*H36</f>
        <v>34318720.563450001</v>
      </c>
      <c r="I37" s="201">
        <f>'Site preparation'!$G44*I36</f>
        <v>34318720.563450001</v>
      </c>
      <c r="J37" s="201">
        <f>'Site preparation'!$G44*J36</f>
        <v>34318720.563450001</v>
      </c>
      <c r="K37" s="201">
        <f>'Site preparation'!$G44*K36</f>
        <v>34318720.563450001</v>
      </c>
      <c r="L37" s="201">
        <f>'Site preparation'!$G44*L36</f>
        <v>34318720.563450001</v>
      </c>
      <c r="M37" s="201">
        <f>'Site preparation'!$G44*M36</f>
        <v>34318720.563450001</v>
      </c>
      <c r="N37" s="201">
        <f>'Site preparation'!$G44*N36</f>
        <v>34318720.563450001</v>
      </c>
      <c r="O37" s="201">
        <f>'Site preparation'!$G44*O36</f>
        <v>0</v>
      </c>
      <c r="P37" s="201">
        <f>'Site preparation'!$G44*P36</f>
        <v>0</v>
      </c>
      <c r="Q37" s="201">
        <f>'Site preparation'!$G44*Q36</f>
        <v>0</v>
      </c>
      <c r="R37" s="201">
        <f>'Site preparation'!$G44*R36</f>
        <v>0</v>
      </c>
      <c r="S37" s="201">
        <f>'Site preparation'!$G44*S36</f>
        <v>0</v>
      </c>
      <c r="T37" s="201">
        <f>'Site preparation'!$G44*T36</f>
        <v>0</v>
      </c>
      <c r="U37" s="201">
        <f>'Site preparation'!$G44*U36</f>
        <v>0</v>
      </c>
      <c r="V37" s="201">
        <f>'Site preparation'!$G44*V36</f>
        <v>0</v>
      </c>
      <c r="W37" s="201">
        <f>'Site preparation'!$G44*W36</f>
        <v>0</v>
      </c>
      <c r="X37" s="201">
        <f>'Site preparation'!$G44*X36</f>
        <v>0</v>
      </c>
      <c r="Y37" s="201">
        <f>'Site preparation'!$G44*Y36</f>
        <v>0</v>
      </c>
      <c r="Z37" s="201">
        <f>'Site preparation'!$G44*Z36</f>
        <v>0</v>
      </c>
      <c r="AA37" s="201">
        <f>'Site preparation'!$G44*AA36</f>
        <v>0</v>
      </c>
      <c r="AB37" s="201">
        <f>'Site preparation'!$G44*AB36</f>
        <v>0</v>
      </c>
      <c r="AC37" s="201">
        <f>'Site preparation'!$G44*AC36</f>
        <v>0</v>
      </c>
      <c r="AD37" s="201">
        <f>'Site preparation'!$G44*AD36</f>
        <v>0</v>
      </c>
      <c r="AE37" s="201">
        <f>'Site preparation'!$G44*AE36</f>
        <v>0</v>
      </c>
      <c r="AF37" s="201">
        <f>'Site preparation'!$G44*AF36</f>
        <v>0</v>
      </c>
    </row>
    <row r="38" spans="1:32">
      <c r="B38" s="664" t="s">
        <v>784</v>
      </c>
      <c r="C38" s="718">
        <f>NPV(DISCOUNT,D38:AF38)</f>
        <v>155190651.69143784</v>
      </c>
      <c r="D38" s="201">
        <f>'Annualised costs'!K211</f>
        <v>0</v>
      </c>
      <c r="E38" s="201">
        <f>'Annualised costs'!L211</f>
        <v>0</v>
      </c>
      <c r="F38" s="201">
        <f>'Annualised costs'!M211</f>
        <v>0</v>
      </c>
      <c r="G38" s="201">
        <f>'Annualised costs'!N211</f>
        <v>0</v>
      </c>
      <c r="H38" s="201">
        <f>'Annualised costs'!O211</f>
        <v>0</v>
      </c>
      <c r="I38" s="201">
        <f>'Annualised costs'!P211</f>
        <v>0</v>
      </c>
      <c r="J38" s="201">
        <f>'Annualised costs'!Q211</f>
        <v>0</v>
      </c>
      <c r="K38" s="201">
        <f>'Annualised costs'!R211</f>
        <v>0</v>
      </c>
      <c r="L38" s="201">
        <f>'Annualised costs'!S211</f>
        <v>196353744.71509415</v>
      </c>
      <c r="M38" s="201">
        <f>'Annualised costs'!T211</f>
        <v>0</v>
      </c>
      <c r="N38" s="201">
        <f>'Annualised costs'!U211</f>
        <v>0</v>
      </c>
      <c r="O38" s="201">
        <f>'Annualised costs'!V211</f>
        <v>0</v>
      </c>
      <c r="P38" s="201">
        <f>'Annualised costs'!W211</f>
        <v>0</v>
      </c>
      <c r="Q38" s="201">
        <f>'Annualised costs'!X211</f>
        <v>0</v>
      </c>
      <c r="R38" s="201">
        <f>'Annualised costs'!Y211</f>
        <v>0</v>
      </c>
      <c r="S38" s="201">
        <f>'Annualised costs'!Z211</f>
        <v>0</v>
      </c>
      <c r="T38" s="201">
        <f>'Annualised costs'!AA211</f>
        <v>0</v>
      </c>
      <c r="U38" s="201">
        <f>'Annualised costs'!AB211</f>
        <v>0</v>
      </c>
      <c r="V38" s="201">
        <f>'Annualised costs'!AC211</f>
        <v>196353744.71509415</v>
      </c>
      <c r="W38" s="201">
        <f>'Annualised costs'!AD211</f>
        <v>0</v>
      </c>
      <c r="X38" s="201">
        <f>'Annualised costs'!AE211</f>
        <v>0</v>
      </c>
      <c r="Y38" s="201">
        <f>'Annualised costs'!AF211</f>
        <v>0</v>
      </c>
      <c r="Z38" s="201">
        <f>'Annualised costs'!AG211</f>
        <v>0</v>
      </c>
      <c r="AA38" s="201">
        <f>'Annualised costs'!AH211</f>
        <v>0</v>
      </c>
      <c r="AB38" s="201">
        <f>'Annualised costs'!AI211</f>
        <v>0</v>
      </c>
      <c r="AC38" s="201">
        <f>'Annualised costs'!AJ211</f>
        <v>0</v>
      </c>
      <c r="AD38" s="201">
        <f>'Annualised costs'!AK211</f>
        <v>0</v>
      </c>
      <c r="AE38" s="201">
        <f>'Annualised costs'!AL211</f>
        <v>0</v>
      </c>
      <c r="AF38" s="201">
        <f>'Annualised costs'!AM211</f>
        <v>106844566.37382741</v>
      </c>
    </row>
    <row r="39" spans="1:32">
      <c r="B39" s="664" t="s">
        <v>785</v>
      </c>
      <c r="C39" s="718">
        <f>NPV(DISCOUNT,D39:AF39)</f>
        <v>147706547.05468339</v>
      </c>
      <c r="D39" s="201">
        <f>'Belcon redev'!BA42</f>
        <v>0</v>
      </c>
      <c r="E39" s="201">
        <f>'Belcon redev'!BB42</f>
        <v>0</v>
      </c>
      <c r="F39" s="201">
        <f>'Belcon redev'!BC42</f>
        <v>0</v>
      </c>
      <c r="G39" s="201">
        <f>'Belcon redev'!BD42</f>
        <v>0</v>
      </c>
      <c r="H39" s="201">
        <f>'Belcon redev'!BE42</f>
        <v>0</v>
      </c>
      <c r="I39" s="201">
        <f>'Belcon redev'!BF42</f>
        <v>0</v>
      </c>
      <c r="J39" s="201">
        <f>'Belcon redev'!BG42</f>
        <v>0</v>
      </c>
      <c r="K39" s="201">
        <f>'Belcon redev'!BH42</f>
        <v>25783180.318506356</v>
      </c>
      <c r="L39" s="201">
        <f>'Belcon redev'!BI42</f>
        <v>25783180.318506356</v>
      </c>
      <c r="M39" s="201">
        <f>'Belcon redev'!BJ42</f>
        <v>25783180.318506356</v>
      </c>
      <c r="N39" s="201">
        <f>'Belcon redev'!BK42</f>
        <v>25783180.318506356</v>
      </c>
      <c r="O39" s="201">
        <f>'Belcon redev'!BL42</f>
        <v>25783180.318506356</v>
      </c>
      <c r="P39" s="201">
        <f>'Belcon redev'!BM42</f>
        <v>25783180.318506356</v>
      </c>
      <c r="Q39" s="201">
        <f>'Belcon redev'!BN42</f>
        <v>25783180.318506356</v>
      </c>
      <c r="R39" s="201">
        <f>'Belcon redev'!BO42</f>
        <v>25783180.318506356</v>
      </c>
      <c r="S39" s="201">
        <f>'Belcon redev'!BP42</f>
        <v>25783180.318506356</v>
      </c>
      <c r="T39" s="201">
        <f>'Belcon redev'!BQ42</f>
        <v>25783180.318506356</v>
      </c>
      <c r="U39" s="201">
        <f>'Belcon redev'!BR42</f>
        <v>25783180.318506356</v>
      </c>
      <c r="V39" s="201">
        <f>'Belcon redev'!BS42</f>
        <v>25783180.318506356</v>
      </c>
      <c r="W39" s="201">
        <f>'Belcon redev'!BT42</f>
        <v>25783180.318506356</v>
      </c>
      <c r="X39" s="201">
        <f>'Belcon redev'!BU42</f>
        <v>25783180.318506356</v>
      </c>
      <c r="Y39" s="201">
        <f>'Belcon redev'!BV42</f>
        <v>25783180.318506356</v>
      </c>
      <c r="Z39" s="201">
        <f>'Belcon redev'!BW42</f>
        <v>25783180.318506356</v>
      </c>
      <c r="AA39" s="201">
        <f>'Belcon redev'!BX42</f>
        <v>25783180.318506356</v>
      </c>
      <c r="AB39" s="201">
        <f>'Belcon redev'!BY42</f>
        <v>25783180.318506356</v>
      </c>
      <c r="AC39" s="201">
        <f>'Belcon redev'!BZ42</f>
        <v>25783180.318506356</v>
      </c>
      <c r="AD39" s="201">
        <f>'Belcon redev'!CA42</f>
        <v>25783180.318506356</v>
      </c>
      <c r="AE39" s="201">
        <f>'Belcon redev'!CB42</f>
        <v>0</v>
      </c>
      <c r="AF39" s="201">
        <f>'Belcon redev'!CC42</f>
        <v>0</v>
      </c>
    </row>
    <row r="40" spans="1:32">
      <c r="B40" s="664" t="s">
        <v>952</v>
      </c>
      <c r="C40" s="718">
        <f>NPV(DISCOUNT,D40:AF40)</f>
        <v>2649702586.636272</v>
      </c>
      <c r="D40" s="201">
        <f>'Belcon redev'!CG42</f>
        <v>0</v>
      </c>
      <c r="E40" s="201">
        <f>'Belcon redev'!CH42</f>
        <v>0</v>
      </c>
      <c r="F40" s="201">
        <f>'Belcon redev'!CI42</f>
        <v>0</v>
      </c>
      <c r="G40" s="201">
        <f>'Belcon redev'!CJ42</f>
        <v>0</v>
      </c>
      <c r="H40" s="201">
        <f>'Belcon redev'!CK42</f>
        <v>0</v>
      </c>
      <c r="I40" s="201">
        <f>'Belcon redev'!CL42</f>
        <v>0</v>
      </c>
      <c r="J40" s="201">
        <f>'Belcon redev'!CM42</f>
        <v>0</v>
      </c>
      <c r="K40" s="201">
        <f>'Belcon redev'!CN42</f>
        <v>462523570.85000008</v>
      </c>
      <c r="L40" s="201">
        <f>'Belcon redev'!CO42</f>
        <v>462523570.85000008</v>
      </c>
      <c r="M40" s="201">
        <f>'Belcon redev'!CP42</f>
        <v>462523570.85000008</v>
      </c>
      <c r="N40" s="201">
        <f>'Belcon redev'!CQ42</f>
        <v>462523570.85000008</v>
      </c>
      <c r="O40" s="201">
        <f>'Belcon redev'!CR42</f>
        <v>462523570.85000008</v>
      </c>
      <c r="P40" s="201">
        <f>'Belcon redev'!CS42</f>
        <v>462523570.85000008</v>
      </c>
      <c r="Q40" s="201">
        <f>'Belcon redev'!CT42</f>
        <v>462523570.85000008</v>
      </c>
      <c r="R40" s="201">
        <f>'Belcon redev'!CU42</f>
        <v>462523570.85000008</v>
      </c>
      <c r="S40" s="201">
        <f>'Belcon redev'!CV42</f>
        <v>462523570.85000008</v>
      </c>
      <c r="T40" s="201">
        <f>'Belcon redev'!CW42</f>
        <v>462523570.85000008</v>
      </c>
      <c r="U40" s="201">
        <f>'Belcon redev'!CX42</f>
        <v>462523570.85000008</v>
      </c>
      <c r="V40" s="201">
        <f>'Belcon redev'!CY42</f>
        <v>462523570.85000008</v>
      </c>
      <c r="W40" s="201">
        <f>'Belcon redev'!CZ42</f>
        <v>462523570.85000008</v>
      </c>
      <c r="X40" s="201">
        <f>'Belcon redev'!DA42</f>
        <v>462523570.85000008</v>
      </c>
      <c r="Y40" s="201">
        <f>'Belcon redev'!DB42</f>
        <v>462523570.85000008</v>
      </c>
      <c r="Z40" s="201">
        <f>'Belcon redev'!DC42</f>
        <v>462523570.85000008</v>
      </c>
      <c r="AA40" s="201">
        <f>'Belcon redev'!DD42</f>
        <v>462523570.85000008</v>
      </c>
      <c r="AB40" s="201">
        <f>'Belcon redev'!DE42</f>
        <v>462523570.85000008</v>
      </c>
      <c r="AC40" s="201">
        <f>'Belcon redev'!DF42</f>
        <v>462523570.85000008</v>
      </c>
      <c r="AD40" s="201">
        <f>'Belcon redev'!DG42</f>
        <v>462523570.85000008</v>
      </c>
      <c r="AE40" s="201">
        <f>'Belcon redev'!DH42</f>
        <v>0</v>
      </c>
      <c r="AF40" s="201">
        <f>'Belcon redev'!DI42</f>
        <v>0</v>
      </c>
    </row>
    <row r="41" spans="1:32">
      <c r="B41" t="s">
        <v>1495</v>
      </c>
      <c r="C41" s="714">
        <f>NPV(DISCOUNT,D41:AF41)</f>
        <v>608481850.63665867</v>
      </c>
      <c r="D41" s="201">
        <f>SUM(D37,D39:D40)*$B29</f>
        <v>6863744.1126900008</v>
      </c>
      <c r="E41" s="201">
        <f t="shared" ref="E41:AF41" si="7">SUM(E37,E39:E40)*$B29</f>
        <v>6863744.1126900008</v>
      </c>
      <c r="F41" s="201">
        <f t="shared" si="7"/>
        <v>6863744.1126900008</v>
      </c>
      <c r="G41" s="201">
        <f t="shared" si="7"/>
        <v>6863744.1126900008</v>
      </c>
      <c r="H41" s="201">
        <f t="shared" si="7"/>
        <v>6863744.1126900008</v>
      </c>
      <c r="I41" s="201">
        <f t="shared" si="7"/>
        <v>6863744.1126900008</v>
      </c>
      <c r="J41" s="201">
        <f t="shared" si="7"/>
        <v>6863744.1126900008</v>
      </c>
      <c r="K41" s="201">
        <f t="shared" si="7"/>
        <v>104525094.34639129</v>
      </c>
      <c r="L41" s="201">
        <f t="shared" si="7"/>
        <v>104525094.34639129</v>
      </c>
      <c r="M41" s="201">
        <f t="shared" si="7"/>
        <v>104525094.34639129</v>
      </c>
      <c r="N41" s="201">
        <f t="shared" si="7"/>
        <v>104525094.34639129</v>
      </c>
      <c r="O41" s="201">
        <f t="shared" si="7"/>
        <v>97661350.233701289</v>
      </c>
      <c r="P41" s="201">
        <f t="shared" si="7"/>
        <v>97661350.233701289</v>
      </c>
      <c r="Q41" s="201">
        <f t="shared" si="7"/>
        <v>97661350.233701289</v>
      </c>
      <c r="R41" s="201">
        <f t="shared" si="7"/>
        <v>97661350.233701289</v>
      </c>
      <c r="S41" s="201">
        <f t="shared" si="7"/>
        <v>97661350.233701289</v>
      </c>
      <c r="T41" s="201">
        <f t="shared" si="7"/>
        <v>97661350.233701289</v>
      </c>
      <c r="U41" s="201">
        <f t="shared" si="7"/>
        <v>97661350.233701289</v>
      </c>
      <c r="V41" s="201">
        <f t="shared" si="7"/>
        <v>97661350.233701289</v>
      </c>
      <c r="W41" s="201">
        <f t="shared" si="7"/>
        <v>97661350.233701289</v>
      </c>
      <c r="X41" s="201">
        <f t="shared" si="7"/>
        <v>97661350.233701289</v>
      </c>
      <c r="Y41" s="201">
        <f t="shared" si="7"/>
        <v>97661350.233701289</v>
      </c>
      <c r="Z41" s="201">
        <f t="shared" si="7"/>
        <v>97661350.233701289</v>
      </c>
      <c r="AA41" s="201">
        <f t="shared" si="7"/>
        <v>97661350.233701289</v>
      </c>
      <c r="AB41" s="201">
        <f t="shared" si="7"/>
        <v>97661350.233701289</v>
      </c>
      <c r="AC41" s="201">
        <f t="shared" si="7"/>
        <v>97661350.233701289</v>
      </c>
      <c r="AD41" s="201">
        <f t="shared" si="7"/>
        <v>97661350.233701289</v>
      </c>
      <c r="AE41" s="201">
        <f t="shared" si="7"/>
        <v>0</v>
      </c>
      <c r="AF41" s="201">
        <f t="shared" si="7"/>
        <v>0</v>
      </c>
    </row>
    <row r="42" spans="1:32">
      <c r="C42" s="713"/>
    </row>
    <row r="43" spans="1:32">
      <c r="B43" t="s">
        <v>322</v>
      </c>
      <c r="C43" s="714">
        <f>NPV(DISCOUNT,D43:AF43)</f>
        <v>3806081755.5113893</v>
      </c>
      <c r="D43" s="201">
        <f>SUM(D37:D41)</f>
        <v>41182464.676140003</v>
      </c>
      <c r="E43" s="201">
        <f t="shared" ref="E43:AF43" si="8">SUM(E37:E41)</f>
        <v>41182464.676140003</v>
      </c>
      <c r="F43" s="201">
        <f t="shared" si="8"/>
        <v>41182464.676140003</v>
      </c>
      <c r="G43" s="201">
        <f t="shared" si="8"/>
        <v>41182464.676140003</v>
      </c>
      <c r="H43" s="201">
        <f t="shared" si="8"/>
        <v>41182464.676140003</v>
      </c>
      <c r="I43" s="201">
        <f t="shared" si="8"/>
        <v>41182464.676140003</v>
      </c>
      <c r="J43" s="201">
        <f t="shared" si="8"/>
        <v>41182464.676140003</v>
      </c>
      <c r="K43" s="201">
        <f t="shared" si="8"/>
        <v>627150566.07834768</v>
      </c>
      <c r="L43" s="201">
        <f t="shared" si="8"/>
        <v>823504310.79344189</v>
      </c>
      <c r="M43" s="201">
        <f t="shared" si="8"/>
        <v>627150566.07834768</v>
      </c>
      <c r="N43" s="201">
        <f t="shared" si="8"/>
        <v>627150566.07834768</v>
      </c>
      <c r="O43" s="201">
        <f t="shared" si="8"/>
        <v>585968101.40220773</v>
      </c>
      <c r="P43" s="201">
        <f t="shared" si="8"/>
        <v>585968101.40220773</v>
      </c>
      <c r="Q43" s="201">
        <f t="shared" si="8"/>
        <v>585968101.40220773</v>
      </c>
      <c r="R43" s="201">
        <f t="shared" si="8"/>
        <v>585968101.40220773</v>
      </c>
      <c r="S43" s="201">
        <f t="shared" si="8"/>
        <v>585968101.40220773</v>
      </c>
      <c r="T43" s="201">
        <f t="shared" si="8"/>
        <v>585968101.40220773</v>
      </c>
      <c r="U43" s="201">
        <f t="shared" si="8"/>
        <v>585968101.40220773</v>
      </c>
      <c r="V43" s="201">
        <f t="shared" si="8"/>
        <v>782321846.11730194</v>
      </c>
      <c r="W43" s="201">
        <f t="shared" si="8"/>
        <v>585968101.40220773</v>
      </c>
      <c r="X43" s="201">
        <f t="shared" si="8"/>
        <v>585968101.40220773</v>
      </c>
      <c r="Y43" s="201">
        <f t="shared" si="8"/>
        <v>585968101.40220773</v>
      </c>
      <c r="Z43" s="201">
        <f t="shared" si="8"/>
        <v>585968101.40220773</v>
      </c>
      <c r="AA43" s="201">
        <f t="shared" si="8"/>
        <v>585968101.40220773</v>
      </c>
      <c r="AB43" s="201">
        <f t="shared" si="8"/>
        <v>585968101.40220773</v>
      </c>
      <c r="AC43" s="201">
        <f t="shared" si="8"/>
        <v>585968101.40220773</v>
      </c>
      <c r="AD43" s="201">
        <f t="shared" si="8"/>
        <v>585968101.40220773</v>
      </c>
      <c r="AE43" s="201">
        <f t="shared" si="8"/>
        <v>0</v>
      </c>
      <c r="AF43" s="201">
        <f t="shared" si="8"/>
        <v>106844566.37382741</v>
      </c>
    </row>
    <row r="44" spans="1:32">
      <c r="C44" s="713"/>
    </row>
    <row r="45" spans="1:32">
      <c r="B45" t="s">
        <v>1307</v>
      </c>
      <c r="C45" s="714">
        <f>NPV(DISCOUNT,D45:AF45)</f>
        <v>2613688067.7069683</v>
      </c>
      <c r="D45" s="201">
        <f>D43*$B33</f>
        <v>28280558.179530859</v>
      </c>
      <c r="E45" s="201">
        <f t="shared" ref="E45:AF45" si="9">E43*$B33</f>
        <v>28280558.179530859</v>
      </c>
      <c r="F45" s="201">
        <f t="shared" si="9"/>
        <v>28280558.179530859</v>
      </c>
      <c r="G45" s="201">
        <f t="shared" si="9"/>
        <v>28280558.179530859</v>
      </c>
      <c r="H45" s="201">
        <f t="shared" si="9"/>
        <v>28280558.179530859</v>
      </c>
      <c r="I45" s="201">
        <f t="shared" si="9"/>
        <v>28280558.179530859</v>
      </c>
      <c r="J45" s="201">
        <f t="shared" si="9"/>
        <v>28280558.179530859</v>
      </c>
      <c r="K45" s="201">
        <f t="shared" si="9"/>
        <v>430672816.95697719</v>
      </c>
      <c r="L45" s="201">
        <f t="shared" si="9"/>
        <v>565511601.97999275</v>
      </c>
      <c r="M45" s="201">
        <f t="shared" si="9"/>
        <v>430672816.95697719</v>
      </c>
      <c r="N45" s="201">
        <f t="shared" si="9"/>
        <v>430672816.95697719</v>
      </c>
      <c r="O45" s="201">
        <f t="shared" si="9"/>
        <v>402392258.77744639</v>
      </c>
      <c r="P45" s="201">
        <f t="shared" si="9"/>
        <v>402392258.77744639</v>
      </c>
      <c r="Q45" s="201">
        <f t="shared" si="9"/>
        <v>402392258.77744639</v>
      </c>
      <c r="R45" s="201">
        <f t="shared" si="9"/>
        <v>402392258.77744639</v>
      </c>
      <c r="S45" s="201">
        <f t="shared" si="9"/>
        <v>402392258.77744639</v>
      </c>
      <c r="T45" s="201">
        <f t="shared" si="9"/>
        <v>402392258.77744639</v>
      </c>
      <c r="U45" s="201">
        <f t="shared" si="9"/>
        <v>402392258.77744639</v>
      </c>
      <c r="V45" s="201">
        <f t="shared" si="9"/>
        <v>537231043.80046189</v>
      </c>
      <c r="W45" s="201">
        <f t="shared" si="9"/>
        <v>402392258.77744639</v>
      </c>
      <c r="X45" s="201">
        <f t="shared" si="9"/>
        <v>402392258.77744639</v>
      </c>
      <c r="Y45" s="201">
        <f t="shared" si="9"/>
        <v>402392258.77744639</v>
      </c>
      <c r="Z45" s="201">
        <f t="shared" si="9"/>
        <v>402392258.77744639</v>
      </c>
      <c r="AA45" s="201">
        <f t="shared" si="9"/>
        <v>402392258.77744639</v>
      </c>
      <c r="AB45" s="201">
        <f t="shared" si="9"/>
        <v>402392258.77744639</v>
      </c>
      <c r="AC45" s="201">
        <f t="shared" si="9"/>
        <v>402392258.77744639</v>
      </c>
      <c r="AD45" s="201">
        <f t="shared" si="9"/>
        <v>402392258.77744639</v>
      </c>
      <c r="AE45" s="201">
        <f t="shared" si="9"/>
        <v>0</v>
      </c>
      <c r="AF45" s="201">
        <f t="shared" si="9"/>
        <v>73371615.789970413</v>
      </c>
    </row>
    <row r="46" spans="1:32">
      <c r="C46" s="713"/>
    </row>
    <row r="47" spans="1:32">
      <c r="C47" s="713"/>
    </row>
    <row r="48" spans="1:32">
      <c r="A48" s="267" t="s">
        <v>1412</v>
      </c>
      <c r="C48" s="713"/>
      <c r="D48">
        <v>2022</v>
      </c>
      <c r="E48">
        <v>2023</v>
      </c>
      <c r="F48">
        <v>2024</v>
      </c>
      <c r="G48">
        <v>2025</v>
      </c>
      <c r="H48">
        <v>2026</v>
      </c>
      <c r="I48">
        <v>2027</v>
      </c>
      <c r="J48">
        <v>2028</v>
      </c>
      <c r="K48">
        <v>2029</v>
      </c>
      <c r="L48">
        <v>2030</v>
      </c>
      <c r="M48">
        <v>2031</v>
      </c>
      <c r="N48">
        <v>2032</v>
      </c>
      <c r="O48">
        <v>2033</v>
      </c>
      <c r="P48">
        <v>2034</v>
      </c>
      <c r="Q48">
        <v>2035</v>
      </c>
      <c r="R48">
        <v>2036</v>
      </c>
      <c r="S48">
        <v>2037</v>
      </c>
      <c r="T48">
        <v>2038</v>
      </c>
      <c r="U48">
        <v>2039</v>
      </c>
      <c r="V48">
        <v>2040</v>
      </c>
      <c r="W48">
        <v>2041</v>
      </c>
      <c r="X48">
        <v>2042</v>
      </c>
      <c r="Y48">
        <v>2043</v>
      </c>
      <c r="Z48">
        <v>2044</v>
      </c>
      <c r="AA48">
        <v>2045</v>
      </c>
      <c r="AB48">
        <v>2046</v>
      </c>
      <c r="AC48">
        <v>2047</v>
      </c>
      <c r="AD48">
        <v>2048</v>
      </c>
      <c r="AE48">
        <v>2049</v>
      </c>
      <c r="AF48">
        <v>2050</v>
      </c>
    </row>
    <row r="49" spans="1:32">
      <c r="B49" t="s">
        <v>1417</v>
      </c>
      <c r="C49" s="713"/>
      <c r="D49" s="237">
        <v>0.1</v>
      </c>
      <c r="E49" s="237">
        <v>0.1</v>
      </c>
      <c r="F49" s="237">
        <f t="shared" ref="F49:AF49" si="10">F75</f>
        <v>0</v>
      </c>
      <c r="G49" s="237">
        <f t="shared" si="10"/>
        <v>0</v>
      </c>
      <c r="H49" s="237">
        <f t="shared" si="10"/>
        <v>0</v>
      </c>
      <c r="I49" s="237">
        <f t="shared" si="10"/>
        <v>0</v>
      </c>
      <c r="J49" s="237">
        <f t="shared" si="10"/>
        <v>0</v>
      </c>
      <c r="K49" s="237">
        <f t="shared" si="10"/>
        <v>0</v>
      </c>
      <c r="L49" s="237">
        <v>0.1</v>
      </c>
      <c r="M49" s="237">
        <v>0.1</v>
      </c>
      <c r="N49" s="237">
        <v>0.1</v>
      </c>
      <c r="O49" s="237">
        <f t="shared" si="10"/>
        <v>0</v>
      </c>
      <c r="P49" s="237">
        <f t="shared" si="10"/>
        <v>0</v>
      </c>
      <c r="Q49" s="237">
        <f t="shared" si="10"/>
        <v>0</v>
      </c>
      <c r="R49" s="237">
        <f t="shared" si="10"/>
        <v>0</v>
      </c>
      <c r="S49" s="237">
        <f t="shared" si="10"/>
        <v>0</v>
      </c>
      <c r="T49" s="237">
        <f t="shared" si="10"/>
        <v>0</v>
      </c>
      <c r="U49" s="237">
        <f t="shared" si="10"/>
        <v>0</v>
      </c>
      <c r="V49" s="237">
        <v>0.25</v>
      </c>
      <c r="W49" s="237">
        <v>0.25</v>
      </c>
      <c r="X49" s="237">
        <f t="shared" si="10"/>
        <v>0</v>
      </c>
      <c r="Y49" s="237">
        <f t="shared" si="10"/>
        <v>0</v>
      </c>
      <c r="Z49" s="237">
        <f t="shared" si="10"/>
        <v>0</v>
      </c>
      <c r="AA49" s="237">
        <f t="shared" si="10"/>
        <v>0</v>
      </c>
      <c r="AB49" s="237">
        <f t="shared" si="10"/>
        <v>0</v>
      </c>
      <c r="AC49" s="237">
        <f t="shared" si="10"/>
        <v>0</v>
      </c>
      <c r="AD49" s="237">
        <f t="shared" si="10"/>
        <v>0</v>
      </c>
      <c r="AE49" s="237">
        <f t="shared" si="10"/>
        <v>0</v>
      </c>
      <c r="AF49" s="237">
        <f t="shared" si="10"/>
        <v>0</v>
      </c>
    </row>
    <row r="50" spans="1:32">
      <c r="B50" t="s">
        <v>1397</v>
      </c>
      <c r="C50" s="714">
        <f>NPV(DISCOUNT,D50:AF50)</f>
        <v>98335496.730059519</v>
      </c>
      <c r="D50" s="201">
        <f>'Site preparation'!$G61*D49</f>
        <v>22915399.695450004</v>
      </c>
      <c r="E50" s="201">
        <f>'Site preparation'!$G61*E49</f>
        <v>22915399.695450004</v>
      </c>
      <c r="F50" s="201">
        <f>'Site preparation'!$G61*F49</f>
        <v>0</v>
      </c>
      <c r="G50" s="201">
        <f>'Site preparation'!$G61*G49</f>
        <v>0</v>
      </c>
      <c r="H50" s="201">
        <f>'Site preparation'!$G61*H49</f>
        <v>0</v>
      </c>
      <c r="I50" s="201">
        <f>'Site preparation'!$G61*I49</f>
        <v>0</v>
      </c>
      <c r="J50" s="201">
        <f>'Site preparation'!$G61*J49</f>
        <v>0</v>
      </c>
      <c r="K50" s="201">
        <f>'Site preparation'!$G61*K49</f>
        <v>0</v>
      </c>
      <c r="L50" s="201">
        <f>'Site preparation'!$G61*L49</f>
        <v>22915399.695450004</v>
      </c>
      <c r="M50" s="201">
        <f>'Site preparation'!$G61*M49</f>
        <v>22915399.695450004</v>
      </c>
      <c r="N50" s="201">
        <f>'Site preparation'!$G61*N49</f>
        <v>22915399.695450004</v>
      </c>
      <c r="O50" s="201">
        <f>'Site preparation'!$G61*O49</f>
        <v>0</v>
      </c>
      <c r="P50" s="201">
        <f>'Site preparation'!$G61*P49</f>
        <v>0</v>
      </c>
      <c r="Q50" s="201">
        <f>'Site preparation'!$G61*Q49</f>
        <v>0</v>
      </c>
      <c r="R50" s="201">
        <f>'Site preparation'!$G61*R49</f>
        <v>0</v>
      </c>
      <c r="S50" s="201">
        <f>'Site preparation'!$G61*S49</f>
        <v>0</v>
      </c>
      <c r="T50" s="201">
        <f>'Site preparation'!$G61*T49</f>
        <v>0</v>
      </c>
      <c r="U50" s="201">
        <f>'Site preparation'!$G61*U49</f>
        <v>0</v>
      </c>
      <c r="V50" s="201">
        <f>'Site preparation'!$G61*V49</f>
        <v>57288499.238625005</v>
      </c>
      <c r="W50" s="201">
        <f>'Site preparation'!$G61*W49</f>
        <v>57288499.238625005</v>
      </c>
      <c r="X50" s="201">
        <f>'Site preparation'!$G61*X49</f>
        <v>0</v>
      </c>
      <c r="Y50" s="201">
        <f>'Site preparation'!$G61*Y49</f>
        <v>0</v>
      </c>
      <c r="Z50" s="201">
        <f>'Site preparation'!$G61*Z49</f>
        <v>0</v>
      </c>
      <c r="AA50" s="201">
        <f>'Site preparation'!$G61*AA49</f>
        <v>0</v>
      </c>
      <c r="AB50" s="201">
        <f>'Site preparation'!$G61*AB49</f>
        <v>0</v>
      </c>
      <c r="AC50" s="201">
        <f>'Site preparation'!$G61*AC49</f>
        <v>0</v>
      </c>
      <c r="AD50" s="201">
        <f>'Site preparation'!$G61*AD49</f>
        <v>0</v>
      </c>
      <c r="AE50" s="201">
        <f>'Site preparation'!$G61*AE49</f>
        <v>0</v>
      </c>
      <c r="AF50" s="201">
        <f>'Site preparation'!$G61*AF49</f>
        <v>0</v>
      </c>
    </row>
    <row r="51" spans="1:32">
      <c r="A51" s="397" t="s">
        <v>1413</v>
      </c>
      <c r="B51" s="662" t="s">
        <v>784</v>
      </c>
      <c r="C51" s="717">
        <f>NPV(DISCOUNT,D51:AF51)</f>
        <v>59333261.308443911</v>
      </c>
      <c r="D51" s="663">
        <f>'Annualised costs'!K205</f>
        <v>11001762.743778586</v>
      </c>
      <c r="E51" s="663">
        <f>'Annualised costs'!L205</f>
        <v>0</v>
      </c>
      <c r="F51" s="663">
        <f>'Annualised costs'!M205</f>
        <v>0</v>
      </c>
      <c r="G51" s="663">
        <f>'Annualised costs'!N205</f>
        <v>0</v>
      </c>
      <c r="H51" s="663">
        <f>'Annualised costs'!O205</f>
        <v>0</v>
      </c>
      <c r="I51" s="663">
        <f>'Annualised costs'!P205</f>
        <v>0</v>
      </c>
      <c r="J51" s="663">
        <f>'Annualised costs'!Q205</f>
        <v>0</v>
      </c>
      <c r="K51" s="663">
        <f>'Annualised costs'!R205</f>
        <v>0</v>
      </c>
      <c r="L51" s="663">
        <f>'Annualised costs'!S205</f>
        <v>5692878.2640514765</v>
      </c>
      <c r="M51" s="663">
        <f>'Annualised costs'!T205</f>
        <v>0</v>
      </c>
      <c r="N51" s="663">
        <f>'Annualised costs'!U205</f>
        <v>0</v>
      </c>
      <c r="O51" s="663">
        <f>'Annualised costs'!V205</f>
        <v>0</v>
      </c>
      <c r="P51" s="663">
        <f>'Annualised costs'!W205</f>
        <v>0</v>
      </c>
      <c r="Q51" s="663">
        <f>'Annualised costs'!X205</f>
        <v>0</v>
      </c>
      <c r="R51" s="663">
        <f>'Annualised costs'!Y205</f>
        <v>0</v>
      </c>
      <c r="S51" s="663">
        <f>'Annualised costs'!Z205</f>
        <v>0</v>
      </c>
      <c r="T51" s="663">
        <f>'Annualised costs'!AA205</f>
        <v>0</v>
      </c>
      <c r="U51" s="663">
        <f>'Annualised costs'!AB205</f>
        <v>0</v>
      </c>
      <c r="V51" s="663">
        <f>'Annualised costs'!AC205</f>
        <v>167099780.37677339</v>
      </c>
      <c r="W51" s="663">
        <f>'Annualised costs'!AD205</f>
        <v>0</v>
      </c>
      <c r="X51" s="663">
        <f>'Annualised costs'!AE205</f>
        <v>0</v>
      </c>
      <c r="Y51" s="663">
        <f>'Annualised costs'!AF205</f>
        <v>0</v>
      </c>
      <c r="Z51" s="663">
        <f>'Annualised costs'!AG205</f>
        <v>0</v>
      </c>
      <c r="AA51" s="663">
        <f>'Annualised costs'!AH205</f>
        <v>0</v>
      </c>
      <c r="AB51" s="663">
        <f>'Annualised costs'!AI205</f>
        <v>0</v>
      </c>
      <c r="AC51" s="663">
        <f>'Annualised costs'!AJ205</f>
        <v>0</v>
      </c>
      <c r="AD51" s="663">
        <f>'Annualised costs'!AK205</f>
        <v>0</v>
      </c>
      <c r="AE51" s="663">
        <f>'Annualised costs'!AL205</f>
        <v>0</v>
      </c>
      <c r="AF51" s="663">
        <f>'Annualised costs'!AM205</f>
        <v>70620774.027133882</v>
      </c>
    </row>
    <row r="52" spans="1:32">
      <c r="A52" s="397" t="s">
        <v>1413</v>
      </c>
      <c r="B52" s="662" t="s">
        <v>785</v>
      </c>
      <c r="C52" s="717">
        <f>NPV(DISCOUNT,D52:AF52)</f>
        <v>0</v>
      </c>
      <c r="D52" s="663">
        <f>'Belcon redev'!BA55</f>
        <v>0</v>
      </c>
      <c r="E52" s="663">
        <f>'Belcon redev'!BB55</f>
        <v>0</v>
      </c>
      <c r="F52" s="663">
        <f>'Belcon redev'!BC55</f>
        <v>0</v>
      </c>
      <c r="G52" s="663">
        <f>'Belcon redev'!BD55</f>
        <v>0</v>
      </c>
      <c r="H52" s="663">
        <f>'Belcon redev'!BE55</f>
        <v>0</v>
      </c>
      <c r="I52" s="663">
        <f>'Belcon redev'!BF55</f>
        <v>0</v>
      </c>
      <c r="J52" s="663">
        <f>'Belcon redev'!BG55</f>
        <v>0</v>
      </c>
      <c r="K52" s="663">
        <f>'Belcon redev'!BH55</f>
        <v>0</v>
      </c>
      <c r="L52" s="663">
        <f>'Belcon redev'!BI55</f>
        <v>0</v>
      </c>
      <c r="M52" s="663">
        <f>'Belcon redev'!BJ55</f>
        <v>0</v>
      </c>
      <c r="N52" s="663">
        <f>'Belcon redev'!BK55</f>
        <v>0</v>
      </c>
      <c r="O52" s="663">
        <f>'Belcon redev'!BL55</f>
        <v>0</v>
      </c>
      <c r="P52" s="663">
        <f>'Belcon redev'!BM55</f>
        <v>0</v>
      </c>
      <c r="Q52" s="663">
        <f>'Belcon redev'!BN55</f>
        <v>0</v>
      </c>
      <c r="R52" s="663">
        <f>'Belcon redev'!BO55</f>
        <v>0</v>
      </c>
      <c r="S52" s="663">
        <f>'Belcon redev'!BP55</f>
        <v>0</v>
      </c>
      <c r="T52" s="663">
        <f>'Belcon redev'!BQ55</f>
        <v>0</v>
      </c>
      <c r="U52" s="663">
        <f>'Belcon redev'!BR55</f>
        <v>0</v>
      </c>
      <c r="V52" s="663">
        <f>'Belcon redev'!BS55</f>
        <v>0</v>
      </c>
      <c r="W52" s="663">
        <f>'Belcon redev'!BT55</f>
        <v>0</v>
      </c>
      <c r="X52" s="663">
        <f>'Belcon redev'!BU55</f>
        <v>0</v>
      </c>
      <c r="Y52" s="663">
        <f>'Belcon redev'!BV55</f>
        <v>0</v>
      </c>
      <c r="Z52" s="663">
        <f>'Belcon redev'!BW55</f>
        <v>0</v>
      </c>
      <c r="AA52" s="663">
        <f>'Belcon redev'!BX55</f>
        <v>0</v>
      </c>
      <c r="AB52" s="663">
        <f>'Belcon redev'!BY55</f>
        <v>0</v>
      </c>
      <c r="AC52" s="663">
        <f>'Belcon redev'!BZ55</f>
        <v>0</v>
      </c>
      <c r="AD52" s="663">
        <f>'Belcon redev'!CA55</f>
        <v>0</v>
      </c>
      <c r="AE52" s="663">
        <f>'Belcon redev'!CB55</f>
        <v>0</v>
      </c>
      <c r="AF52" s="663">
        <f>'Belcon redev'!CC55</f>
        <v>0</v>
      </c>
    </row>
    <row r="53" spans="1:32">
      <c r="A53" s="397" t="s">
        <v>1413</v>
      </c>
      <c r="B53" s="662" t="s">
        <v>952</v>
      </c>
      <c r="C53" s="717">
        <f>NPV(DISCOUNT,D53:AF53)</f>
        <v>0</v>
      </c>
      <c r="D53" s="663">
        <f>'Belcon redev'!CG55</f>
        <v>0</v>
      </c>
      <c r="E53" s="663">
        <f>'Belcon redev'!CH55</f>
        <v>0</v>
      </c>
      <c r="F53" s="663">
        <f>'Belcon redev'!CI55</f>
        <v>0</v>
      </c>
      <c r="G53" s="663">
        <f>'Belcon redev'!CJ55</f>
        <v>0</v>
      </c>
      <c r="H53" s="663">
        <f>'Belcon redev'!CK55</f>
        <v>0</v>
      </c>
      <c r="I53" s="663">
        <f>'Belcon redev'!CL55</f>
        <v>0</v>
      </c>
      <c r="J53" s="663">
        <f>'Belcon redev'!CM55</f>
        <v>0</v>
      </c>
      <c r="K53" s="663">
        <f>'Belcon redev'!CN55</f>
        <v>0</v>
      </c>
      <c r="L53" s="663">
        <f>'Belcon redev'!CO55</f>
        <v>0</v>
      </c>
      <c r="M53" s="663">
        <f>'Belcon redev'!CP55</f>
        <v>0</v>
      </c>
      <c r="N53" s="663">
        <f>'Belcon redev'!CQ55</f>
        <v>0</v>
      </c>
      <c r="O53" s="663">
        <f>'Belcon redev'!CR55</f>
        <v>0</v>
      </c>
      <c r="P53" s="663">
        <f>'Belcon redev'!CS55</f>
        <v>0</v>
      </c>
      <c r="Q53" s="663">
        <f>'Belcon redev'!CT55</f>
        <v>0</v>
      </c>
      <c r="R53" s="663">
        <f>'Belcon redev'!CU55</f>
        <v>0</v>
      </c>
      <c r="S53" s="663">
        <f>'Belcon redev'!CV55</f>
        <v>0</v>
      </c>
      <c r="T53" s="663">
        <f>'Belcon redev'!CW55</f>
        <v>0</v>
      </c>
      <c r="U53" s="663">
        <f>'Belcon redev'!CX55</f>
        <v>0</v>
      </c>
      <c r="V53" s="663">
        <f>'Belcon redev'!CY55</f>
        <v>0</v>
      </c>
      <c r="W53" s="663">
        <f>'Belcon redev'!CZ55</f>
        <v>0</v>
      </c>
      <c r="X53" s="663">
        <f>'Belcon redev'!DA55</f>
        <v>0</v>
      </c>
      <c r="Y53" s="663">
        <f>'Belcon redev'!DB55</f>
        <v>0</v>
      </c>
      <c r="Z53" s="663">
        <f>'Belcon redev'!DC55</f>
        <v>0</v>
      </c>
      <c r="AA53" s="663">
        <f>'Belcon redev'!DD55</f>
        <v>0</v>
      </c>
      <c r="AB53" s="663">
        <f>'Belcon redev'!DE55</f>
        <v>0</v>
      </c>
      <c r="AC53" s="663">
        <f>'Belcon redev'!DF55</f>
        <v>0</v>
      </c>
      <c r="AD53" s="663">
        <f>'Belcon redev'!DG55</f>
        <v>0</v>
      </c>
      <c r="AE53" s="663">
        <f>'Belcon redev'!DH55</f>
        <v>0</v>
      </c>
      <c r="AF53" s="663">
        <f>'Belcon redev'!DI55</f>
        <v>0</v>
      </c>
    </row>
    <row r="54" spans="1:32">
      <c r="A54" s="397"/>
      <c r="B54" t="s">
        <v>1446</v>
      </c>
      <c r="C54" s="714">
        <f>NPV(DISCOUNT,D54:AF54)</f>
        <v>19667099.346011907</v>
      </c>
      <c r="D54" s="201">
        <f>D50*$B29</f>
        <v>4583079.9390900014</v>
      </c>
      <c r="E54" s="201">
        <f t="shared" ref="E54:AF54" si="11">E50*$B29</f>
        <v>4583079.9390900014</v>
      </c>
      <c r="F54" s="201">
        <f t="shared" si="11"/>
        <v>0</v>
      </c>
      <c r="G54" s="201">
        <f t="shared" si="11"/>
        <v>0</v>
      </c>
      <c r="H54" s="201">
        <f t="shared" si="11"/>
        <v>0</v>
      </c>
      <c r="I54" s="201">
        <f t="shared" si="11"/>
        <v>0</v>
      </c>
      <c r="J54" s="201">
        <f t="shared" si="11"/>
        <v>0</v>
      </c>
      <c r="K54" s="201">
        <f t="shared" si="11"/>
        <v>0</v>
      </c>
      <c r="L54" s="201">
        <f t="shared" si="11"/>
        <v>4583079.9390900014</v>
      </c>
      <c r="M54" s="201">
        <f t="shared" si="11"/>
        <v>4583079.9390900014</v>
      </c>
      <c r="N54" s="201">
        <f t="shared" si="11"/>
        <v>4583079.9390900014</v>
      </c>
      <c r="O54" s="201">
        <f t="shared" si="11"/>
        <v>0</v>
      </c>
      <c r="P54" s="201">
        <f t="shared" si="11"/>
        <v>0</v>
      </c>
      <c r="Q54" s="201">
        <f t="shared" si="11"/>
        <v>0</v>
      </c>
      <c r="R54" s="201">
        <f t="shared" si="11"/>
        <v>0</v>
      </c>
      <c r="S54" s="201">
        <f t="shared" si="11"/>
        <v>0</v>
      </c>
      <c r="T54" s="201">
        <f t="shared" si="11"/>
        <v>0</v>
      </c>
      <c r="U54" s="201">
        <f t="shared" si="11"/>
        <v>0</v>
      </c>
      <c r="V54" s="201">
        <f t="shared" si="11"/>
        <v>11457699.847725002</v>
      </c>
      <c r="W54" s="201">
        <f t="shared" si="11"/>
        <v>11457699.847725002</v>
      </c>
      <c r="X54" s="201">
        <f t="shared" si="11"/>
        <v>0</v>
      </c>
      <c r="Y54" s="201">
        <f t="shared" si="11"/>
        <v>0</v>
      </c>
      <c r="Z54" s="201">
        <f t="shared" si="11"/>
        <v>0</v>
      </c>
      <c r="AA54" s="201">
        <f t="shared" si="11"/>
        <v>0</v>
      </c>
      <c r="AB54" s="201">
        <f t="shared" si="11"/>
        <v>0</v>
      </c>
      <c r="AC54" s="201">
        <f t="shared" si="11"/>
        <v>0</v>
      </c>
      <c r="AD54" s="201">
        <f t="shared" si="11"/>
        <v>0</v>
      </c>
      <c r="AE54" s="201">
        <f t="shared" si="11"/>
        <v>0</v>
      </c>
      <c r="AF54" s="201">
        <f t="shared" si="11"/>
        <v>0</v>
      </c>
    </row>
    <row r="55" spans="1:32">
      <c r="C55" s="713"/>
    </row>
    <row r="56" spans="1:32">
      <c r="B56" t="s">
        <v>322</v>
      </c>
      <c r="C56" s="714">
        <f>NPV(DISCOUNT,D56:AF56)</f>
        <v>118002596.07607143</v>
      </c>
      <c r="D56" s="201">
        <f>SUM(D50,D54)</f>
        <v>27498479.634540007</v>
      </c>
      <c r="E56" s="201">
        <f t="shared" ref="E56:AF56" si="12">SUM(E50,E54)</f>
        <v>27498479.634540007</v>
      </c>
      <c r="F56" s="201">
        <f t="shared" si="12"/>
        <v>0</v>
      </c>
      <c r="G56" s="201">
        <f t="shared" si="12"/>
        <v>0</v>
      </c>
      <c r="H56" s="201">
        <f t="shared" si="12"/>
        <v>0</v>
      </c>
      <c r="I56" s="201">
        <f t="shared" si="12"/>
        <v>0</v>
      </c>
      <c r="J56" s="201">
        <f t="shared" si="12"/>
        <v>0</v>
      </c>
      <c r="K56" s="201">
        <f t="shared" si="12"/>
        <v>0</v>
      </c>
      <c r="L56" s="201">
        <f t="shared" si="12"/>
        <v>27498479.634540007</v>
      </c>
      <c r="M56" s="201">
        <f t="shared" si="12"/>
        <v>27498479.634540007</v>
      </c>
      <c r="N56" s="201">
        <f t="shared" si="12"/>
        <v>27498479.634540007</v>
      </c>
      <c r="O56" s="201">
        <f t="shared" si="12"/>
        <v>0</v>
      </c>
      <c r="P56" s="201">
        <f t="shared" si="12"/>
        <v>0</v>
      </c>
      <c r="Q56" s="201">
        <f t="shared" si="12"/>
        <v>0</v>
      </c>
      <c r="R56" s="201">
        <f t="shared" si="12"/>
        <v>0</v>
      </c>
      <c r="S56" s="201">
        <f t="shared" si="12"/>
        <v>0</v>
      </c>
      <c r="T56" s="201">
        <f t="shared" si="12"/>
        <v>0</v>
      </c>
      <c r="U56" s="201">
        <f t="shared" si="12"/>
        <v>0</v>
      </c>
      <c r="V56" s="201">
        <f t="shared" si="12"/>
        <v>68746199.086350009</v>
      </c>
      <c r="W56" s="201">
        <f t="shared" si="12"/>
        <v>68746199.086350009</v>
      </c>
      <c r="X56" s="201">
        <f t="shared" si="12"/>
        <v>0</v>
      </c>
      <c r="Y56" s="201">
        <f t="shared" si="12"/>
        <v>0</v>
      </c>
      <c r="Z56" s="201">
        <f t="shared" si="12"/>
        <v>0</v>
      </c>
      <c r="AA56" s="201">
        <f t="shared" si="12"/>
        <v>0</v>
      </c>
      <c r="AB56" s="201">
        <f t="shared" si="12"/>
        <v>0</v>
      </c>
      <c r="AC56" s="201">
        <f t="shared" si="12"/>
        <v>0</v>
      </c>
      <c r="AD56" s="201">
        <f t="shared" si="12"/>
        <v>0</v>
      </c>
      <c r="AE56" s="201">
        <f t="shared" si="12"/>
        <v>0</v>
      </c>
      <c r="AF56" s="201">
        <f t="shared" si="12"/>
        <v>0</v>
      </c>
    </row>
    <row r="57" spans="1:32">
      <c r="C57" s="713"/>
    </row>
    <row r="58" spans="1:32">
      <c r="B58" t="s">
        <v>1307</v>
      </c>
      <c r="C58" s="714">
        <f>NPV(DISCOUNT,D58:AF58)</f>
        <v>81033986.428658023</v>
      </c>
      <c r="D58" s="201">
        <f>D56*$B33</f>
        <v>18883579.680548243</v>
      </c>
      <c r="E58" s="201">
        <f t="shared" ref="E58:AF58" si="13">E56*$B33</f>
        <v>18883579.680548243</v>
      </c>
      <c r="F58" s="201">
        <f t="shared" si="13"/>
        <v>0</v>
      </c>
      <c r="G58" s="201">
        <f t="shared" si="13"/>
        <v>0</v>
      </c>
      <c r="H58" s="201">
        <f t="shared" si="13"/>
        <v>0</v>
      </c>
      <c r="I58" s="201">
        <f t="shared" si="13"/>
        <v>0</v>
      </c>
      <c r="J58" s="201">
        <f t="shared" si="13"/>
        <v>0</v>
      </c>
      <c r="K58" s="201">
        <f t="shared" si="13"/>
        <v>0</v>
      </c>
      <c r="L58" s="201">
        <f t="shared" si="13"/>
        <v>18883579.680548243</v>
      </c>
      <c r="M58" s="201">
        <f t="shared" si="13"/>
        <v>18883579.680548243</v>
      </c>
      <c r="N58" s="201">
        <f t="shared" si="13"/>
        <v>18883579.680548243</v>
      </c>
      <c r="O58" s="201">
        <f t="shared" si="13"/>
        <v>0</v>
      </c>
      <c r="P58" s="201">
        <f t="shared" si="13"/>
        <v>0</v>
      </c>
      <c r="Q58" s="201">
        <f t="shared" si="13"/>
        <v>0</v>
      </c>
      <c r="R58" s="201">
        <f t="shared" si="13"/>
        <v>0</v>
      </c>
      <c r="S58" s="201">
        <f t="shared" si="13"/>
        <v>0</v>
      </c>
      <c r="T58" s="201">
        <f t="shared" si="13"/>
        <v>0</v>
      </c>
      <c r="U58" s="201">
        <f t="shared" si="13"/>
        <v>0</v>
      </c>
      <c r="V58" s="201">
        <f t="shared" si="13"/>
        <v>47208949.201370597</v>
      </c>
      <c r="W58" s="201">
        <f t="shared" si="13"/>
        <v>47208949.201370597</v>
      </c>
      <c r="X58" s="201">
        <f t="shared" si="13"/>
        <v>0</v>
      </c>
      <c r="Y58" s="201">
        <f t="shared" si="13"/>
        <v>0</v>
      </c>
      <c r="Z58" s="201">
        <f t="shared" si="13"/>
        <v>0</v>
      </c>
      <c r="AA58" s="201">
        <f t="shared" si="13"/>
        <v>0</v>
      </c>
      <c r="AB58" s="201">
        <f t="shared" si="13"/>
        <v>0</v>
      </c>
      <c r="AC58" s="201">
        <f t="shared" si="13"/>
        <v>0</v>
      </c>
      <c r="AD58" s="201">
        <f t="shared" si="13"/>
        <v>0</v>
      </c>
      <c r="AE58" s="201">
        <f t="shared" si="13"/>
        <v>0</v>
      </c>
      <c r="AF58" s="201">
        <f t="shared" si="13"/>
        <v>0</v>
      </c>
    </row>
    <row r="59" spans="1:32">
      <c r="C59" s="713"/>
    </row>
    <row r="60" spans="1:32">
      <c r="C60" s="713"/>
    </row>
    <row r="61" spans="1:32">
      <c r="A61" s="267" t="s">
        <v>1433</v>
      </c>
      <c r="C61" s="713"/>
      <c r="D61">
        <v>2022</v>
      </c>
      <c r="E61">
        <v>2023</v>
      </c>
      <c r="F61">
        <v>2024</v>
      </c>
      <c r="G61">
        <v>2025</v>
      </c>
      <c r="H61">
        <v>2026</v>
      </c>
      <c r="I61">
        <v>2027</v>
      </c>
      <c r="J61">
        <v>2028</v>
      </c>
      <c r="K61">
        <v>2029</v>
      </c>
      <c r="L61">
        <v>2030</v>
      </c>
      <c r="M61">
        <v>2031</v>
      </c>
      <c r="N61">
        <v>2032</v>
      </c>
      <c r="O61">
        <v>2033</v>
      </c>
      <c r="P61">
        <v>2034</v>
      </c>
      <c r="Q61">
        <v>2035</v>
      </c>
      <c r="R61">
        <v>2036</v>
      </c>
      <c r="S61">
        <v>2037</v>
      </c>
      <c r="T61">
        <v>2038</v>
      </c>
      <c r="U61">
        <v>2039</v>
      </c>
      <c r="V61">
        <v>2040</v>
      </c>
      <c r="W61">
        <v>2041</v>
      </c>
      <c r="X61">
        <v>2042</v>
      </c>
      <c r="Y61">
        <v>2043</v>
      </c>
      <c r="Z61">
        <v>2044</v>
      </c>
      <c r="AA61">
        <v>2045</v>
      </c>
      <c r="AB61">
        <v>2046</v>
      </c>
      <c r="AC61">
        <v>2047</v>
      </c>
      <c r="AD61">
        <v>2048</v>
      </c>
      <c r="AE61">
        <v>2049</v>
      </c>
      <c r="AF61">
        <v>2050</v>
      </c>
    </row>
    <row r="62" spans="1:32">
      <c r="B62" t="s">
        <v>1417</v>
      </c>
      <c r="C62" s="713"/>
      <c r="D62" s="237">
        <v>0</v>
      </c>
      <c r="E62" s="237">
        <v>0</v>
      </c>
      <c r="F62" s="237">
        <v>0</v>
      </c>
      <c r="G62" s="237">
        <v>0</v>
      </c>
      <c r="H62" s="237">
        <v>0.05</v>
      </c>
      <c r="I62" s="237">
        <v>0.05</v>
      </c>
      <c r="J62" s="237">
        <v>0.05</v>
      </c>
      <c r="K62" s="237">
        <v>0.05</v>
      </c>
      <c r="L62" s="237">
        <v>0.05</v>
      </c>
      <c r="M62" s="237">
        <v>0.05</v>
      </c>
      <c r="N62" s="237">
        <v>0.05</v>
      </c>
      <c r="O62" s="237">
        <v>0.05</v>
      </c>
      <c r="P62" s="237">
        <v>0.05</v>
      </c>
      <c r="Q62" s="237">
        <v>0.05</v>
      </c>
      <c r="R62" s="237">
        <v>0.05</v>
      </c>
      <c r="S62" s="237">
        <v>0.05</v>
      </c>
      <c r="T62" s="237">
        <v>0.05</v>
      </c>
      <c r="U62" s="237">
        <v>0.05</v>
      </c>
      <c r="V62" s="237">
        <v>0.05</v>
      </c>
      <c r="W62" s="237">
        <v>0.05</v>
      </c>
      <c r="X62" s="237">
        <v>0.05</v>
      </c>
      <c r="Y62" s="237">
        <v>0.05</v>
      </c>
      <c r="Z62" s="237">
        <v>0.05</v>
      </c>
      <c r="AA62" s="237">
        <v>0.05</v>
      </c>
    </row>
    <row r="63" spans="1:32">
      <c r="B63" t="s">
        <v>1397</v>
      </c>
      <c r="C63" s="714">
        <f>NPV(DISCOUNT,D63:AF63)</f>
        <v>66743196.322210416</v>
      </c>
      <c r="D63" s="201">
        <f>D62*'Site preparation'!$G$67</f>
        <v>0</v>
      </c>
      <c r="E63" s="201">
        <f>E62*'Site preparation'!$G$67</f>
        <v>0</v>
      </c>
      <c r="F63" s="201">
        <f>F62*'Site preparation'!$G$67</f>
        <v>0</v>
      </c>
      <c r="G63" s="201">
        <f>G62*'Site preparation'!$G$67</f>
        <v>0</v>
      </c>
      <c r="H63" s="201">
        <f>H62*'Site preparation'!$G$67</f>
        <v>9248524.9999999981</v>
      </c>
      <c r="I63" s="201">
        <f>I62*'Site preparation'!$G$67</f>
        <v>9248524.9999999981</v>
      </c>
      <c r="J63" s="201">
        <f>J62*'Site preparation'!$G$67</f>
        <v>9248524.9999999981</v>
      </c>
      <c r="K63" s="201">
        <f>K62*'Site preparation'!$G$67</f>
        <v>9248524.9999999981</v>
      </c>
      <c r="L63" s="201">
        <f>L62*'Site preparation'!$G$67</f>
        <v>9248524.9999999981</v>
      </c>
      <c r="M63" s="201">
        <f>M62*'Site preparation'!$G$67</f>
        <v>9248524.9999999981</v>
      </c>
      <c r="N63" s="201">
        <f>N62*'Site preparation'!$G$67</f>
        <v>9248524.9999999981</v>
      </c>
      <c r="O63" s="201">
        <f>O62*'Site preparation'!$G$67</f>
        <v>9248524.9999999981</v>
      </c>
      <c r="P63" s="201">
        <f>P62*'Site preparation'!$G$67</f>
        <v>9248524.9999999981</v>
      </c>
      <c r="Q63" s="201">
        <f>Q62*'Site preparation'!$G$67</f>
        <v>9248524.9999999981</v>
      </c>
      <c r="R63" s="201">
        <f>R62*'Site preparation'!$G$67</f>
        <v>9248524.9999999981</v>
      </c>
      <c r="S63" s="201">
        <f>S62*'Site preparation'!$G$67</f>
        <v>9248524.9999999981</v>
      </c>
      <c r="T63" s="201">
        <f>T62*'Site preparation'!$G$67</f>
        <v>9248524.9999999981</v>
      </c>
      <c r="U63" s="201">
        <f>U62*'Site preparation'!$G$67</f>
        <v>9248524.9999999981</v>
      </c>
      <c r="V63" s="201">
        <f>V62*'Site preparation'!$G$67</f>
        <v>9248524.9999999981</v>
      </c>
      <c r="W63" s="201">
        <f>W62*'Site preparation'!$G$67</f>
        <v>9248524.9999999981</v>
      </c>
      <c r="X63" s="201">
        <f>X62*'Site preparation'!$G$67</f>
        <v>9248524.9999999981</v>
      </c>
      <c r="Y63" s="201">
        <f>Y62*'Site preparation'!$G$67</f>
        <v>9248524.9999999981</v>
      </c>
      <c r="Z63" s="201">
        <f>Z62*'Site preparation'!$G$67</f>
        <v>9248524.9999999981</v>
      </c>
      <c r="AA63" s="201">
        <f>AA62*'Site preparation'!$G$67</f>
        <v>9248524.9999999981</v>
      </c>
      <c r="AB63" s="201">
        <f>AB62*'Site preparation'!$G$67</f>
        <v>0</v>
      </c>
      <c r="AC63" s="201">
        <f>AC62*'Site preparation'!$G$67</f>
        <v>0</v>
      </c>
      <c r="AD63" s="201">
        <f>AD62*'Site preparation'!$G$67</f>
        <v>0</v>
      </c>
      <c r="AE63" s="201">
        <f>AE62*'Site preparation'!$G$67</f>
        <v>0</v>
      </c>
      <c r="AF63" s="201">
        <f>AF62*'Site preparation'!$G$67</f>
        <v>0</v>
      </c>
    </row>
    <row r="64" spans="1:32">
      <c r="B64" t="s">
        <v>784</v>
      </c>
      <c r="C64" s="714">
        <f>NPV(DISCOUNT,D64:AF64)</f>
        <v>24311372.227313194</v>
      </c>
      <c r="D64" s="201">
        <f>'Annualised costs'!K210</f>
        <v>0</v>
      </c>
      <c r="E64" s="201">
        <f>'Annualised costs'!L210</f>
        <v>0</v>
      </c>
      <c r="F64" s="201">
        <f>'Annualised costs'!M210</f>
        <v>0</v>
      </c>
      <c r="G64" s="201">
        <f>'Annualised costs'!N210</f>
        <v>0</v>
      </c>
      <c r="H64" s="201">
        <f>'Annualised costs'!O210</f>
        <v>0</v>
      </c>
      <c r="I64" s="201">
        <f>'Annualised costs'!P210</f>
        <v>0</v>
      </c>
      <c r="J64" s="201">
        <f>'Annualised costs'!Q210</f>
        <v>0</v>
      </c>
      <c r="K64" s="201">
        <f>'Annualised costs'!R210</f>
        <v>0</v>
      </c>
      <c r="L64" s="201">
        <f>'Annualised costs'!S210</f>
        <v>30920588.248391345</v>
      </c>
      <c r="M64" s="201">
        <f>'Annualised costs'!T210</f>
        <v>0</v>
      </c>
      <c r="N64" s="201">
        <f>'Annualised costs'!U210</f>
        <v>0</v>
      </c>
      <c r="O64" s="201">
        <f>'Annualised costs'!V210</f>
        <v>0</v>
      </c>
      <c r="P64" s="201">
        <f>'Annualised costs'!W210</f>
        <v>0</v>
      </c>
      <c r="Q64" s="201">
        <f>'Annualised costs'!X210</f>
        <v>0</v>
      </c>
      <c r="R64" s="201">
        <f>'Annualised costs'!Y210</f>
        <v>0</v>
      </c>
      <c r="S64" s="201">
        <f>'Annualised costs'!Z210</f>
        <v>0</v>
      </c>
      <c r="T64" s="201">
        <f>'Annualised costs'!AA210</f>
        <v>0</v>
      </c>
      <c r="U64" s="201">
        <f>'Annualised costs'!AB210</f>
        <v>0</v>
      </c>
      <c r="V64" s="201">
        <f>'Annualised costs'!AC210</f>
        <v>30988752.825490344</v>
      </c>
      <c r="W64" s="201">
        <f>'Annualised costs'!AD210</f>
        <v>0</v>
      </c>
      <c r="X64" s="201">
        <f>'Annualised costs'!AE210</f>
        <v>0</v>
      </c>
      <c r="Y64" s="201">
        <f>'Annualised costs'!AF210</f>
        <v>0</v>
      </c>
      <c r="Z64" s="201">
        <f>'Annualised costs'!AG210</f>
        <v>0</v>
      </c>
      <c r="AA64" s="201">
        <f>'Annualised costs'!AH210</f>
        <v>0</v>
      </c>
      <c r="AB64" s="201">
        <f>'Annualised costs'!AI210</f>
        <v>0</v>
      </c>
      <c r="AC64" s="201">
        <f>'Annualised costs'!AJ210</f>
        <v>0</v>
      </c>
      <c r="AD64" s="201">
        <f>'Annualised costs'!AK210</f>
        <v>0</v>
      </c>
      <c r="AE64" s="201">
        <f>'Annualised costs'!AL210</f>
        <v>0</v>
      </c>
      <c r="AF64" s="201">
        <f>'Annualised costs'!AM210</f>
        <v>15493808.374602681</v>
      </c>
    </row>
    <row r="65" spans="1:32">
      <c r="B65" t="s">
        <v>785</v>
      </c>
      <c r="C65" s="714">
        <f>NPV(DISCOUNT,D65:AF65)</f>
        <v>4107388.5122252996</v>
      </c>
      <c r="D65" s="201">
        <f>'Kraaicon dev'!AX42</f>
        <v>0</v>
      </c>
      <c r="E65" s="201">
        <f>'Kraaicon dev'!AY42</f>
        <v>0</v>
      </c>
      <c r="F65" s="201">
        <f>'Kraaicon dev'!AZ42</f>
        <v>0</v>
      </c>
      <c r="G65" s="201">
        <f>'Kraaicon dev'!BA42</f>
        <v>0</v>
      </c>
      <c r="H65" s="201">
        <f>'Kraaicon dev'!BB42</f>
        <v>523482.33130049368</v>
      </c>
      <c r="I65" s="201">
        <f>'Kraaicon dev'!BC42</f>
        <v>523482.33130049368</v>
      </c>
      <c r="J65" s="201">
        <f>'Kraaicon dev'!BD42</f>
        <v>523482.33130049368</v>
      </c>
      <c r="K65" s="201">
        <f>'Kraaicon dev'!BE42</f>
        <v>523482.33130049368</v>
      </c>
      <c r="L65" s="201">
        <f>'Kraaicon dev'!BF42</f>
        <v>523482.33130049368</v>
      </c>
      <c r="M65" s="201">
        <f>'Kraaicon dev'!BG42</f>
        <v>523482.33130049368</v>
      </c>
      <c r="N65" s="201">
        <f>'Kraaicon dev'!BH42</f>
        <v>523482.33130049368</v>
      </c>
      <c r="O65" s="201">
        <f>'Kraaicon dev'!BI42</f>
        <v>523482.33130049368</v>
      </c>
      <c r="P65" s="201">
        <f>'Kraaicon dev'!BJ42</f>
        <v>523482.33130049368</v>
      </c>
      <c r="Q65" s="201">
        <f>'Kraaicon dev'!BK42</f>
        <v>523482.33130049368</v>
      </c>
      <c r="R65" s="201">
        <f>'Kraaicon dev'!BL42</f>
        <v>523482.33130049368</v>
      </c>
      <c r="S65" s="201">
        <f>'Kraaicon dev'!BM42</f>
        <v>523482.33130049368</v>
      </c>
      <c r="T65" s="201">
        <f>'Kraaicon dev'!BN42</f>
        <v>523482.33130049368</v>
      </c>
      <c r="U65" s="201">
        <f>'Kraaicon dev'!BO42</f>
        <v>523482.33130049368</v>
      </c>
      <c r="V65" s="201">
        <f>'Kraaicon dev'!BP42</f>
        <v>523482.33130049368</v>
      </c>
      <c r="W65" s="201">
        <f>'Kraaicon dev'!BQ42</f>
        <v>523482.33130049368</v>
      </c>
      <c r="X65" s="201">
        <f>'Kraaicon dev'!BR42</f>
        <v>523482.33130049368</v>
      </c>
      <c r="Y65" s="201">
        <f>'Kraaicon dev'!BS42</f>
        <v>523482.33130049368</v>
      </c>
      <c r="Z65" s="201">
        <f>'Kraaicon dev'!BT42</f>
        <v>523482.33130049368</v>
      </c>
      <c r="AA65" s="201">
        <f>'Kraaicon dev'!BU42</f>
        <v>523482.33130049368</v>
      </c>
      <c r="AB65" s="201">
        <f>'Kraaicon dev'!BV42</f>
        <v>523482.33130049368</v>
      </c>
      <c r="AC65" s="201">
        <f>'Kraaicon dev'!BW42</f>
        <v>523482.33130049368</v>
      </c>
      <c r="AD65" s="201">
        <f>'Kraaicon dev'!BX42</f>
        <v>523482.33130049368</v>
      </c>
      <c r="AE65" s="201">
        <f>'Kraaicon dev'!BY42</f>
        <v>523482.33130049368</v>
      </c>
      <c r="AF65" s="201">
        <f>'Kraaicon dev'!BZ42</f>
        <v>523482.33130049368</v>
      </c>
    </row>
    <row r="66" spans="1:32">
      <c r="B66" t="s">
        <v>952</v>
      </c>
      <c r="C66" s="714">
        <f>NPV(DISCOUNT,D66:AF66)</f>
        <v>436671797.16487163</v>
      </c>
      <c r="D66" s="201">
        <f>'Kraaicon dev'!CD42</f>
        <v>0</v>
      </c>
      <c r="E66" s="201">
        <f>'Kraaicon dev'!CE42</f>
        <v>0</v>
      </c>
      <c r="F66" s="201">
        <f>'Kraaicon dev'!CF42</f>
        <v>0</v>
      </c>
      <c r="G66" s="201">
        <f>'Kraaicon dev'!CG42</f>
        <v>0</v>
      </c>
      <c r="H66" s="201">
        <f>'Kraaicon dev'!CH42</f>
        <v>55653359.723012418</v>
      </c>
      <c r="I66" s="201">
        <f>'Kraaicon dev'!CI42</f>
        <v>55653359.723012418</v>
      </c>
      <c r="J66" s="201">
        <f>'Kraaicon dev'!CJ42</f>
        <v>55653359.723012418</v>
      </c>
      <c r="K66" s="201">
        <f>'Kraaicon dev'!CK42</f>
        <v>55653359.723012418</v>
      </c>
      <c r="L66" s="201">
        <f>'Kraaicon dev'!CL42</f>
        <v>55653359.723012418</v>
      </c>
      <c r="M66" s="201">
        <f>'Kraaicon dev'!CM42</f>
        <v>55653359.723012418</v>
      </c>
      <c r="N66" s="201">
        <f>'Kraaicon dev'!CN42</f>
        <v>55653359.723012418</v>
      </c>
      <c r="O66" s="201">
        <f>'Kraaicon dev'!CO42</f>
        <v>55653359.723012418</v>
      </c>
      <c r="P66" s="201">
        <f>'Kraaicon dev'!CP42</f>
        <v>55653359.723012418</v>
      </c>
      <c r="Q66" s="201">
        <f>'Kraaicon dev'!CQ42</f>
        <v>55653359.723012418</v>
      </c>
      <c r="R66" s="201">
        <f>'Kraaicon dev'!CR42</f>
        <v>55653359.723012418</v>
      </c>
      <c r="S66" s="201">
        <f>'Kraaicon dev'!CS42</f>
        <v>55653359.723012418</v>
      </c>
      <c r="T66" s="201">
        <f>'Kraaicon dev'!CT42</f>
        <v>55653359.723012418</v>
      </c>
      <c r="U66" s="201">
        <f>'Kraaicon dev'!CU42</f>
        <v>55653359.723012418</v>
      </c>
      <c r="V66" s="201">
        <f>'Kraaicon dev'!CV42</f>
        <v>55653359.723012418</v>
      </c>
      <c r="W66" s="201">
        <f>'Kraaicon dev'!CW42</f>
        <v>55653359.723012418</v>
      </c>
      <c r="X66" s="201">
        <f>'Kraaicon dev'!CX42</f>
        <v>55653359.723012418</v>
      </c>
      <c r="Y66" s="201">
        <f>'Kraaicon dev'!CY42</f>
        <v>55653359.723012418</v>
      </c>
      <c r="Z66" s="201">
        <f>'Kraaicon dev'!CZ42</f>
        <v>55653359.723012418</v>
      </c>
      <c r="AA66" s="201">
        <f>'Kraaicon dev'!DA42</f>
        <v>55653359.723012418</v>
      </c>
      <c r="AB66" s="201">
        <f>'Kraaicon dev'!DB42</f>
        <v>55653359.723012418</v>
      </c>
      <c r="AC66" s="201">
        <f>'Kraaicon dev'!DC42</f>
        <v>55653359.723012418</v>
      </c>
      <c r="AD66" s="201">
        <f>'Kraaicon dev'!DD42</f>
        <v>55653359.723012418</v>
      </c>
      <c r="AE66" s="201">
        <f>'Kraaicon dev'!DE42</f>
        <v>55653359.723012418</v>
      </c>
      <c r="AF66" s="201">
        <f>'Kraaicon dev'!DF42</f>
        <v>55653359.723012418</v>
      </c>
    </row>
    <row r="67" spans="1:32">
      <c r="B67" t="s">
        <v>1447</v>
      </c>
      <c r="C67" s="714">
        <f>NPV(DISCOUNT,D67:AF67)</f>
        <v>106366750.91749044</v>
      </c>
      <c r="D67" s="201">
        <f>SUM(D62:D66)*$B$29</f>
        <v>0</v>
      </c>
      <c r="E67" s="201">
        <f t="shared" ref="E67:M67" si="14">SUM(E62:E66)*$B$29</f>
        <v>0</v>
      </c>
      <c r="F67" s="201">
        <f t="shared" si="14"/>
        <v>0</v>
      </c>
      <c r="G67" s="201">
        <f t="shared" si="14"/>
        <v>0</v>
      </c>
      <c r="H67" s="201">
        <f t="shared" si="14"/>
        <v>13085073.420862583</v>
      </c>
      <c r="I67" s="201">
        <f t="shared" si="14"/>
        <v>13085073.420862583</v>
      </c>
      <c r="J67" s="201">
        <f t="shared" si="14"/>
        <v>13085073.420862583</v>
      </c>
      <c r="K67" s="201">
        <f t="shared" si="14"/>
        <v>13085073.420862583</v>
      </c>
      <c r="L67" s="201">
        <f t="shared" si="14"/>
        <v>19269191.070540853</v>
      </c>
      <c r="M67" s="201">
        <f t="shared" si="14"/>
        <v>13085073.420862583</v>
      </c>
      <c r="N67" s="201">
        <f t="shared" ref="N67" si="15">SUM(N62:N66)*$B$29</f>
        <v>13085073.420862583</v>
      </c>
      <c r="O67" s="201">
        <f t="shared" ref="O67" si="16">SUM(O62:O66)*$B$29</f>
        <v>13085073.420862583</v>
      </c>
      <c r="P67" s="201">
        <f t="shared" ref="P67" si="17">SUM(P62:P66)*$B$29</f>
        <v>13085073.420862583</v>
      </c>
      <c r="Q67" s="201">
        <f t="shared" ref="Q67" si="18">SUM(Q62:Q66)*$B$29</f>
        <v>13085073.420862583</v>
      </c>
      <c r="R67" s="201">
        <f t="shared" ref="R67" si="19">SUM(R62:R66)*$B$29</f>
        <v>13085073.420862583</v>
      </c>
      <c r="S67" s="201">
        <f t="shared" ref="S67" si="20">SUM(S62:S66)*$B$29</f>
        <v>13085073.420862583</v>
      </c>
      <c r="T67" s="201">
        <f t="shared" ref="T67" si="21">SUM(T62:T66)*$B$29</f>
        <v>13085073.420862583</v>
      </c>
      <c r="U67" s="201">
        <f t="shared" ref="U67:V67" si="22">SUM(U62:U66)*$B$29</f>
        <v>13085073.420862583</v>
      </c>
      <c r="V67" s="201">
        <f t="shared" si="22"/>
        <v>19282823.985960651</v>
      </c>
      <c r="W67" s="201">
        <f t="shared" ref="W67" si="23">SUM(W62:W66)*$B$29</f>
        <v>13085073.420862583</v>
      </c>
      <c r="X67" s="201">
        <f t="shared" ref="X67" si="24">SUM(X62:X66)*$B$29</f>
        <v>13085073.420862583</v>
      </c>
      <c r="Y67" s="201">
        <f t="shared" ref="Y67" si="25">SUM(Y62:Y66)*$B$29</f>
        <v>13085073.420862583</v>
      </c>
      <c r="Z67" s="201">
        <f t="shared" ref="Z67" si="26">SUM(Z62:Z66)*$B$29</f>
        <v>13085073.420862583</v>
      </c>
      <c r="AA67" s="201">
        <f t="shared" ref="AA67" si="27">SUM(AA62:AA66)*$B$29</f>
        <v>13085073.420862583</v>
      </c>
      <c r="AB67" s="201">
        <f t="shared" ref="AB67" si="28">SUM(AB62:AB66)*$B$29</f>
        <v>11235368.410862584</v>
      </c>
      <c r="AC67" s="201">
        <f t="shared" ref="AC67" si="29">SUM(AC62:AC66)*$B$29</f>
        <v>11235368.410862584</v>
      </c>
      <c r="AD67" s="201">
        <f t="shared" ref="AD67:AE67" si="30">SUM(AD62:AD66)*$B$29</f>
        <v>11235368.410862584</v>
      </c>
      <c r="AE67" s="201">
        <f t="shared" si="30"/>
        <v>11235368.410862584</v>
      </c>
      <c r="AF67" s="201">
        <f t="shared" ref="AF67" si="31">SUM(AF62:AF66)*$B$29</f>
        <v>14334130.085783118</v>
      </c>
    </row>
    <row r="68" spans="1:32">
      <c r="C68" s="713"/>
    </row>
    <row r="69" spans="1:32">
      <c r="B69" t="s">
        <v>322</v>
      </c>
      <c r="C69" s="714">
        <f>NPV(DISCOUNT,D69:AF69)</f>
        <v>638200505.50494242</v>
      </c>
      <c r="D69" s="201">
        <f>SUM(D62:D67)</f>
        <v>0</v>
      </c>
      <c r="E69" s="201">
        <f t="shared" ref="E69:AF69" si="32">SUM(E62:E67)</f>
        <v>0</v>
      </c>
      <c r="F69" s="201">
        <f t="shared" si="32"/>
        <v>0</v>
      </c>
      <c r="G69" s="201">
        <f t="shared" si="32"/>
        <v>0</v>
      </c>
      <c r="H69" s="201">
        <f t="shared" si="32"/>
        <v>78510440.525175497</v>
      </c>
      <c r="I69" s="201">
        <f>SUM(I62:I67)</f>
        <v>78510440.525175497</v>
      </c>
      <c r="J69" s="201">
        <f t="shared" si="32"/>
        <v>78510440.525175497</v>
      </c>
      <c r="K69" s="201">
        <f t="shared" si="32"/>
        <v>78510440.525175497</v>
      </c>
      <c r="L69" s="201">
        <f t="shared" si="32"/>
        <v>115615146.4232451</v>
      </c>
      <c r="M69" s="201">
        <f t="shared" si="32"/>
        <v>78510440.525175497</v>
      </c>
      <c r="N69" s="201">
        <f t="shared" si="32"/>
        <v>78510440.525175497</v>
      </c>
      <c r="O69" s="201">
        <f t="shared" si="32"/>
        <v>78510440.525175497</v>
      </c>
      <c r="P69" s="201">
        <f t="shared" si="32"/>
        <v>78510440.525175497</v>
      </c>
      <c r="Q69" s="201">
        <f t="shared" si="32"/>
        <v>78510440.525175497</v>
      </c>
      <c r="R69" s="201">
        <f t="shared" si="32"/>
        <v>78510440.525175497</v>
      </c>
      <c r="S69" s="201">
        <f t="shared" si="32"/>
        <v>78510440.525175497</v>
      </c>
      <c r="T69" s="201">
        <f t="shared" si="32"/>
        <v>78510440.525175497</v>
      </c>
      <c r="U69" s="201">
        <f t="shared" si="32"/>
        <v>78510440.525175497</v>
      </c>
      <c r="V69" s="201">
        <f t="shared" si="32"/>
        <v>115696943.9157639</v>
      </c>
      <c r="W69" s="201">
        <f t="shared" si="32"/>
        <v>78510440.525175497</v>
      </c>
      <c r="X69" s="201">
        <f t="shared" si="32"/>
        <v>78510440.525175497</v>
      </c>
      <c r="Y69" s="201">
        <f t="shared" si="32"/>
        <v>78510440.525175497</v>
      </c>
      <c r="Z69" s="201">
        <f t="shared" si="32"/>
        <v>78510440.525175497</v>
      </c>
      <c r="AA69" s="201">
        <f t="shared" si="32"/>
        <v>78510440.525175497</v>
      </c>
      <c r="AB69" s="201">
        <f t="shared" si="32"/>
        <v>67412210.465175495</v>
      </c>
      <c r="AC69" s="201">
        <f t="shared" si="32"/>
        <v>67412210.465175495</v>
      </c>
      <c r="AD69" s="201">
        <f t="shared" si="32"/>
        <v>67412210.465175495</v>
      </c>
      <c r="AE69" s="201">
        <f t="shared" si="32"/>
        <v>67412210.465175495</v>
      </c>
      <c r="AF69" s="201">
        <f t="shared" si="32"/>
        <v>86004780.514698714</v>
      </c>
    </row>
    <row r="70" spans="1:32">
      <c r="C70" s="713"/>
    </row>
    <row r="71" spans="1:32">
      <c r="B71" t="s">
        <v>1414</v>
      </c>
      <c r="C71" s="714">
        <f>NPV(DISCOUNT,D71:AF71)</f>
        <v>438260960.53438586</v>
      </c>
      <c r="D71" s="201">
        <f>D69*$B33</f>
        <v>0</v>
      </c>
      <c r="E71" s="201">
        <f t="shared" ref="E71:AF71" si="33">E69*$B33</f>
        <v>0</v>
      </c>
      <c r="F71" s="201">
        <f t="shared" si="33"/>
        <v>0</v>
      </c>
      <c r="G71" s="201">
        <f t="shared" si="33"/>
        <v>0</v>
      </c>
      <c r="H71" s="201">
        <f t="shared" si="33"/>
        <v>53914186.497419983</v>
      </c>
      <c r="I71" s="201">
        <f>I69*$B33</f>
        <v>53914186.497419983</v>
      </c>
      <c r="J71" s="201">
        <f t="shared" si="33"/>
        <v>53914186.497419983</v>
      </c>
      <c r="K71" s="201">
        <f t="shared" si="33"/>
        <v>53914186.497419983</v>
      </c>
      <c r="L71" s="201">
        <f t="shared" si="33"/>
        <v>79394492.305651501</v>
      </c>
      <c r="M71" s="201">
        <f t="shared" si="33"/>
        <v>53914186.497419983</v>
      </c>
      <c r="N71" s="201">
        <f t="shared" si="33"/>
        <v>53914186.497419983</v>
      </c>
      <c r="O71" s="201">
        <f t="shared" si="33"/>
        <v>53914186.497419983</v>
      </c>
      <c r="P71" s="201">
        <f t="shared" si="33"/>
        <v>53914186.497419983</v>
      </c>
      <c r="Q71" s="201">
        <f t="shared" si="33"/>
        <v>53914186.497419983</v>
      </c>
      <c r="R71" s="201">
        <f t="shared" si="33"/>
        <v>53914186.497419983</v>
      </c>
      <c r="S71" s="201">
        <f t="shared" si="33"/>
        <v>53914186.497419983</v>
      </c>
      <c r="T71" s="201">
        <f t="shared" si="33"/>
        <v>53914186.497419983</v>
      </c>
      <c r="U71" s="201">
        <f t="shared" si="33"/>
        <v>53914186.497419983</v>
      </c>
      <c r="V71" s="201">
        <f t="shared" si="33"/>
        <v>79450663.755425304</v>
      </c>
      <c r="W71" s="201">
        <f t="shared" si="33"/>
        <v>53914186.497419983</v>
      </c>
      <c r="X71" s="201">
        <f t="shared" si="33"/>
        <v>53914186.497419983</v>
      </c>
      <c r="Y71" s="201">
        <f t="shared" si="33"/>
        <v>53914186.497419983</v>
      </c>
      <c r="Z71" s="201">
        <f t="shared" si="33"/>
        <v>53914186.497419983</v>
      </c>
      <c r="AA71" s="201">
        <f t="shared" si="33"/>
        <v>53914186.497419983</v>
      </c>
      <c r="AB71" s="201">
        <f t="shared" si="33"/>
        <v>46292881.085762762</v>
      </c>
      <c r="AC71" s="201">
        <f t="shared" si="33"/>
        <v>46292881.085762762</v>
      </c>
      <c r="AD71" s="201">
        <f t="shared" si="33"/>
        <v>46292881.085762762</v>
      </c>
      <c r="AE71" s="201">
        <f t="shared" si="33"/>
        <v>46292881.085762762</v>
      </c>
      <c r="AF71" s="201">
        <f t="shared" si="33"/>
        <v>59060651.619350649</v>
      </c>
    </row>
    <row r="72" spans="1:32">
      <c r="C72" s="713"/>
    </row>
    <row r="73" spans="1:32">
      <c r="A73" s="267"/>
      <c r="C73" s="713"/>
    </row>
    <row r="74" spans="1:32">
      <c r="A74" s="267" t="s">
        <v>1429</v>
      </c>
      <c r="C74" s="713"/>
      <c r="D74">
        <v>2022</v>
      </c>
      <c r="E74">
        <v>2023</v>
      </c>
      <c r="F74">
        <v>2024</v>
      </c>
      <c r="G74">
        <v>2025</v>
      </c>
      <c r="H74">
        <v>2026</v>
      </c>
      <c r="I74">
        <v>2027</v>
      </c>
      <c r="J74">
        <v>2028</v>
      </c>
      <c r="K74">
        <v>2029</v>
      </c>
      <c r="L74">
        <v>2030</v>
      </c>
      <c r="M74">
        <v>2031</v>
      </c>
      <c r="N74">
        <v>2032</v>
      </c>
      <c r="O74">
        <v>2033</v>
      </c>
      <c r="P74">
        <v>2034</v>
      </c>
      <c r="Q74">
        <v>2035</v>
      </c>
      <c r="R74">
        <v>2036</v>
      </c>
      <c r="S74">
        <v>2037</v>
      </c>
      <c r="T74">
        <v>2038</v>
      </c>
      <c r="U74">
        <v>2039</v>
      </c>
      <c r="V74">
        <v>2040</v>
      </c>
      <c r="W74">
        <v>2041</v>
      </c>
      <c r="X74">
        <v>2042</v>
      </c>
      <c r="Y74">
        <v>2043</v>
      </c>
      <c r="Z74">
        <v>2044</v>
      </c>
      <c r="AA74">
        <v>2045</v>
      </c>
      <c r="AB74">
        <v>2046</v>
      </c>
      <c r="AC74">
        <v>2047</v>
      </c>
      <c r="AD74">
        <v>2048</v>
      </c>
      <c r="AE74">
        <v>2049</v>
      </c>
      <c r="AF74">
        <v>2050</v>
      </c>
    </row>
    <row r="75" spans="1:32">
      <c r="B75" t="s">
        <v>1417</v>
      </c>
      <c r="C75" s="713"/>
      <c r="D75" s="237">
        <v>0.2</v>
      </c>
      <c r="E75" s="237">
        <v>0</v>
      </c>
      <c r="F75" s="237">
        <v>0</v>
      </c>
      <c r="G75" s="237">
        <v>0</v>
      </c>
      <c r="H75" s="237">
        <v>0</v>
      </c>
      <c r="I75" s="237">
        <v>0</v>
      </c>
      <c r="J75" s="237">
        <v>0</v>
      </c>
      <c r="K75" s="237">
        <v>0</v>
      </c>
      <c r="L75" s="237">
        <v>0.3</v>
      </c>
      <c r="M75" s="237">
        <v>0</v>
      </c>
      <c r="N75" s="237">
        <v>0</v>
      </c>
      <c r="O75" s="237">
        <v>0</v>
      </c>
      <c r="P75" s="237">
        <v>0</v>
      </c>
      <c r="Q75" s="237">
        <v>0</v>
      </c>
      <c r="R75" s="237">
        <v>0</v>
      </c>
      <c r="S75" s="237">
        <v>0</v>
      </c>
      <c r="T75" s="237">
        <v>0</v>
      </c>
      <c r="U75" s="237">
        <v>0</v>
      </c>
      <c r="V75" s="237">
        <v>0.5</v>
      </c>
      <c r="W75" s="237">
        <v>0</v>
      </c>
      <c r="X75" s="237">
        <v>0</v>
      </c>
      <c r="Y75" s="237">
        <v>0</v>
      </c>
      <c r="Z75" s="237">
        <v>0</v>
      </c>
      <c r="AA75" s="237">
        <v>0</v>
      </c>
      <c r="AB75" s="237">
        <v>0</v>
      </c>
      <c r="AC75" s="237">
        <v>0</v>
      </c>
      <c r="AD75" s="237">
        <v>0</v>
      </c>
      <c r="AE75" s="237">
        <v>0</v>
      </c>
      <c r="AF75" s="237">
        <v>0</v>
      </c>
    </row>
    <row r="76" spans="1:32">
      <c r="B76" t="s">
        <v>1397</v>
      </c>
      <c r="C76" s="714">
        <f>NPV(DISCOUNT,D76:AF76)</f>
        <v>83443134.935454443</v>
      </c>
      <c r="D76" s="201">
        <f>'Site preparation'!$G$67*D75</f>
        <v>36994099.999999993</v>
      </c>
      <c r="E76" s="201">
        <f>'Site preparation'!$G$67*E75</f>
        <v>0</v>
      </c>
      <c r="F76" s="201">
        <f>'Site preparation'!$G$67*F75</f>
        <v>0</v>
      </c>
      <c r="G76" s="201">
        <f>'Site preparation'!$G$67*G75</f>
        <v>0</v>
      </c>
      <c r="H76" s="201">
        <f>'Site preparation'!$G$67*H75</f>
        <v>0</v>
      </c>
      <c r="I76" s="201">
        <f>'Site preparation'!$G$67*I75</f>
        <v>0</v>
      </c>
      <c r="J76" s="201">
        <f>'Site preparation'!$G$67*J75</f>
        <v>0</v>
      </c>
      <c r="K76" s="201">
        <f>'Site preparation'!$G$67*K75</f>
        <v>0</v>
      </c>
      <c r="L76" s="201">
        <f>'Site preparation'!$G$67*L75</f>
        <v>55491149.999999993</v>
      </c>
      <c r="M76" s="201">
        <f>'Site preparation'!$G$67*M75</f>
        <v>0</v>
      </c>
      <c r="N76" s="201">
        <f>'Site preparation'!$G$67*N75</f>
        <v>0</v>
      </c>
      <c r="O76" s="201">
        <f>'Site preparation'!$G$67*O75</f>
        <v>0</v>
      </c>
      <c r="P76" s="201">
        <f>'Site preparation'!$G$67*P75</f>
        <v>0</v>
      </c>
      <c r="Q76" s="201">
        <f>'Site preparation'!$G$67*Q75</f>
        <v>0</v>
      </c>
      <c r="R76" s="201">
        <f>'Site preparation'!$G$67*R75</f>
        <v>0</v>
      </c>
      <c r="S76" s="201">
        <f>'Site preparation'!$G$67*S75</f>
        <v>0</v>
      </c>
      <c r="T76" s="201">
        <f>'Site preparation'!$G$67*T75</f>
        <v>0</v>
      </c>
      <c r="U76" s="201">
        <f>'Site preparation'!$G$67*U75</f>
        <v>0</v>
      </c>
      <c r="V76" s="201">
        <f>'Site preparation'!$G$67*V75</f>
        <v>92485249.999999985</v>
      </c>
      <c r="W76" s="201">
        <f>'Site preparation'!$G$67*W75</f>
        <v>0</v>
      </c>
      <c r="X76" s="201">
        <f>'Site preparation'!$G$67*X75</f>
        <v>0</v>
      </c>
      <c r="Y76" s="201">
        <f>'Site preparation'!$G$67*Y75</f>
        <v>0</v>
      </c>
      <c r="Z76" s="201">
        <f>'Site preparation'!$G$67*Z75</f>
        <v>0</v>
      </c>
      <c r="AA76" s="201">
        <f>'Site preparation'!$G$67*AA75</f>
        <v>0</v>
      </c>
      <c r="AB76" s="201">
        <f>'Site preparation'!$G$67*AB75</f>
        <v>0</v>
      </c>
      <c r="AC76" s="201">
        <f>'Site preparation'!$G$67*AC75</f>
        <v>0</v>
      </c>
      <c r="AD76" s="201">
        <f>'Site preparation'!$G$67*AD75</f>
        <v>0</v>
      </c>
      <c r="AE76" s="201">
        <f>'Site preparation'!$G$67*AE75</f>
        <v>0</v>
      </c>
      <c r="AF76" s="201">
        <f>'Site preparation'!$G$67*AF75</f>
        <v>0</v>
      </c>
    </row>
    <row r="77" spans="1:32">
      <c r="A77" s="397"/>
      <c r="B77" s="664" t="s">
        <v>784</v>
      </c>
      <c r="C77" s="768">
        <f>NPV(DISCOUNT,D77:AF77)</f>
        <v>60131149.571002766</v>
      </c>
      <c r="D77" s="665">
        <f>'Annualised costs'!K206</f>
        <v>11001762.743778586</v>
      </c>
      <c r="E77" s="665">
        <f>'Annualised costs'!L206</f>
        <v>0</v>
      </c>
      <c r="F77" s="665">
        <f>'Annualised costs'!M206</f>
        <v>0</v>
      </c>
      <c r="G77" s="665">
        <f>'Annualised costs'!N206</f>
        <v>0</v>
      </c>
      <c r="H77" s="665">
        <f>'Annualised costs'!O206</f>
        <v>0</v>
      </c>
      <c r="I77" s="665">
        <f>'Annualised costs'!P206</f>
        <v>0</v>
      </c>
      <c r="J77" s="665">
        <f>'Annualised costs'!Q206</f>
        <v>0</v>
      </c>
      <c r="K77" s="665">
        <f>'Annualised costs'!R206</f>
        <v>0</v>
      </c>
      <c r="L77" s="665">
        <f>'Annualised costs'!S206</f>
        <v>5692878.2640514765</v>
      </c>
      <c r="M77" s="665">
        <f>'Annualised costs'!T206</f>
        <v>0</v>
      </c>
      <c r="N77" s="665">
        <f>'Annualised costs'!U206</f>
        <v>0</v>
      </c>
      <c r="O77" s="665">
        <f>'Annualised costs'!V206</f>
        <v>0</v>
      </c>
      <c r="P77" s="665">
        <f>'Annualised costs'!W206</f>
        <v>0</v>
      </c>
      <c r="Q77" s="665">
        <f>'Annualised costs'!X206</f>
        <v>0</v>
      </c>
      <c r="R77" s="665">
        <f>'Annualised costs'!Y206</f>
        <v>0</v>
      </c>
      <c r="S77" s="665">
        <f>'Annualised costs'!Z206</f>
        <v>0</v>
      </c>
      <c r="T77" s="665">
        <f>'Annualised costs'!AA206</f>
        <v>0</v>
      </c>
      <c r="U77" s="665">
        <f>'Annualised costs'!AB206</f>
        <v>0</v>
      </c>
      <c r="V77" s="665">
        <f>'Annualised costs'!AC206</f>
        <v>170543227.59655786</v>
      </c>
      <c r="W77" s="665">
        <f>'Annualised costs'!AD206</f>
        <v>0</v>
      </c>
      <c r="X77" s="665">
        <f>'Annualised costs'!AE206</f>
        <v>0</v>
      </c>
      <c r="Y77" s="665">
        <f>'Annualised costs'!AF206</f>
        <v>0</v>
      </c>
      <c r="Z77" s="665">
        <f>'Annualised costs'!AG206</f>
        <v>0</v>
      </c>
      <c r="AA77" s="665">
        <f>'Annualised costs'!AH206</f>
        <v>0</v>
      </c>
      <c r="AB77" s="663">
        <f>'Annualised costs'!AI206</f>
        <v>0</v>
      </c>
      <c r="AC77" s="663">
        <f>'Annualised costs'!AJ206</f>
        <v>0</v>
      </c>
      <c r="AD77" s="663">
        <f>'Annualised costs'!AK206</f>
        <v>0</v>
      </c>
      <c r="AE77" s="663">
        <f>'Annualised costs'!AL206</f>
        <v>0</v>
      </c>
      <c r="AF77" s="663">
        <f>'Annualised costs'!AM206</f>
        <v>70620774.027133882</v>
      </c>
    </row>
    <row r="78" spans="1:32">
      <c r="A78" s="397" t="s">
        <v>1413</v>
      </c>
      <c r="B78" s="662" t="s">
        <v>785</v>
      </c>
      <c r="C78" s="714"/>
      <c r="D78" s="663">
        <f>'Kraaicon dev'!AX55</f>
        <v>0</v>
      </c>
      <c r="E78" s="663">
        <f>'Kraaicon dev'!AY55</f>
        <v>0</v>
      </c>
      <c r="F78" s="663">
        <f>'Kraaicon dev'!AZ55</f>
        <v>0</v>
      </c>
      <c r="G78" s="663">
        <f>'Kraaicon dev'!BA55</f>
        <v>0</v>
      </c>
      <c r="H78" s="663">
        <f>'Kraaicon dev'!BB55</f>
        <v>0</v>
      </c>
      <c r="I78" s="663">
        <f>'Kraaicon dev'!BC55</f>
        <v>0</v>
      </c>
      <c r="J78" s="663">
        <f>'Kraaicon dev'!BD55</f>
        <v>0</v>
      </c>
      <c r="K78" s="663">
        <f>'Kraaicon dev'!BE55</f>
        <v>0</v>
      </c>
      <c r="L78" s="663">
        <f>'Kraaicon dev'!BF55</f>
        <v>0</v>
      </c>
      <c r="M78" s="663">
        <f>'Kraaicon dev'!BG55</f>
        <v>0</v>
      </c>
      <c r="N78" s="663">
        <f>'Kraaicon dev'!BH55</f>
        <v>0</v>
      </c>
      <c r="O78" s="663">
        <f>'Kraaicon dev'!BI55</f>
        <v>0</v>
      </c>
      <c r="P78" s="663">
        <f>'Kraaicon dev'!BJ55</f>
        <v>0</v>
      </c>
      <c r="Q78" s="663">
        <f>'Kraaicon dev'!BK55</f>
        <v>0</v>
      </c>
      <c r="R78" s="663">
        <f>'Kraaicon dev'!BL55</f>
        <v>0</v>
      </c>
      <c r="S78" s="663">
        <f>'Kraaicon dev'!BM55</f>
        <v>0</v>
      </c>
      <c r="T78" s="663">
        <f>'Kraaicon dev'!BN55</f>
        <v>0</v>
      </c>
      <c r="U78" s="663">
        <f>'Kraaicon dev'!BO55</f>
        <v>0</v>
      </c>
      <c r="V78" s="663">
        <f>'Kraaicon dev'!BP55</f>
        <v>0</v>
      </c>
      <c r="W78" s="663">
        <f>'Kraaicon dev'!BQ55</f>
        <v>0</v>
      </c>
      <c r="X78" s="663">
        <f>'Kraaicon dev'!BR55</f>
        <v>0</v>
      </c>
      <c r="Y78" s="663">
        <f>'Kraaicon dev'!BS55</f>
        <v>0</v>
      </c>
      <c r="Z78" s="663">
        <f>'Kraaicon dev'!BT55</f>
        <v>0</v>
      </c>
      <c r="AA78" s="663">
        <f>'Kraaicon dev'!BU55</f>
        <v>0</v>
      </c>
      <c r="AB78" s="663">
        <f>'Kraaicon dev'!BV55</f>
        <v>0</v>
      </c>
      <c r="AC78" s="663">
        <f>'Kraaicon dev'!BW55</f>
        <v>0</v>
      </c>
      <c r="AD78" s="663">
        <f>'Kraaicon dev'!BX55</f>
        <v>0</v>
      </c>
      <c r="AE78" s="663">
        <f>'Kraaicon dev'!BY55</f>
        <v>0</v>
      </c>
      <c r="AF78" s="663">
        <f>'Kraaicon dev'!BZ55</f>
        <v>0</v>
      </c>
    </row>
    <row r="79" spans="1:32">
      <c r="A79" s="397" t="s">
        <v>1413</v>
      </c>
      <c r="B79" s="662" t="s">
        <v>952</v>
      </c>
      <c r="C79" s="714"/>
      <c r="D79" s="663">
        <f>'Kraaicon dev'!CD55</f>
        <v>0</v>
      </c>
      <c r="E79" s="663">
        <f>'Kraaicon dev'!CE55</f>
        <v>0</v>
      </c>
      <c r="F79" s="663">
        <f>'Kraaicon dev'!CF55</f>
        <v>0</v>
      </c>
      <c r="G79" s="663">
        <f>'Kraaicon dev'!CG55</f>
        <v>0</v>
      </c>
      <c r="H79" s="663">
        <f>'Kraaicon dev'!CH55</f>
        <v>0</v>
      </c>
      <c r="I79" s="663">
        <f>'Kraaicon dev'!CI55</f>
        <v>0</v>
      </c>
      <c r="J79" s="663">
        <f>'Kraaicon dev'!CJ55</f>
        <v>0</v>
      </c>
      <c r="K79" s="663">
        <f>'Kraaicon dev'!CK55</f>
        <v>0</v>
      </c>
      <c r="L79" s="663">
        <f>'Kraaicon dev'!CL55</f>
        <v>0</v>
      </c>
      <c r="M79" s="663">
        <f>'Kraaicon dev'!CM55</f>
        <v>0</v>
      </c>
      <c r="N79" s="663">
        <f>'Kraaicon dev'!CN55</f>
        <v>0</v>
      </c>
      <c r="O79" s="663">
        <f>'Kraaicon dev'!CO55</f>
        <v>0</v>
      </c>
      <c r="P79" s="663">
        <f>'Kraaicon dev'!CP55</f>
        <v>0</v>
      </c>
      <c r="Q79" s="663">
        <f>'Kraaicon dev'!CQ55</f>
        <v>0</v>
      </c>
      <c r="R79" s="663">
        <f>'Kraaicon dev'!CR55</f>
        <v>0</v>
      </c>
      <c r="S79" s="663">
        <f>'Kraaicon dev'!CS55</f>
        <v>0</v>
      </c>
      <c r="T79" s="663">
        <f>'Kraaicon dev'!CT55</f>
        <v>0</v>
      </c>
      <c r="U79" s="663">
        <f>'Kraaicon dev'!CU55</f>
        <v>0</v>
      </c>
      <c r="V79" s="663">
        <f>'Kraaicon dev'!CV55</f>
        <v>0</v>
      </c>
      <c r="W79" s="663">
        <f>'Kraaicon dev'!CW55</f>
        <v>0</v>
      </c>
      <c r="X79" s="663">
        <f>'Kraaicon dev'!CX55</f>
        <v>0</v>
      </c>
      <c r="Y79" s="663">
        <f>'Kraaicon dev'!CY55</f>
        <v>0</v>
      </c>
      <c r="Z79" s="663">
        <f>'Kraaicon dev'!CZ55</f>
        <v>0</v>
      </c>
      <c r="AA79" s="663">
        <f>'Kraaicon dev'!DA55</f>
        <v>0</v>
      </c>
      <c r="AB79" s="663">
        <f>'Kraaicon dev'!DB55</f>
        <v>0</v>
      </c>
      <c r="AC79" s="663">
        <f>'Kraaicon dev'!DC55</f>
        <v>0</v>
      </c>
      <c r="AD79" s="663">
        <f>'Kraaicon dev'!DD55</f>
        <v>0</v>
      </c>
      <c r="AE79" s="663">
        <f>'Kraaicon dev'!DE55</f>
        <v>0</v>
      </c>
      <c r="AF79" s="663">
        <f>'Kraaicon dev'!DF55</f>
        <v>0</v>
      </c>
    </row>
    <row r="80" spans="1:32">
      <c r="A80" s="397"/>
      <c r="B80" s="664" t="s">
        <v>1436</v>
      </c>
      <c r="C80" s="715"/>
      <c r="D80" s="666">
        <v>0.2</v>
      </c>
      <c r="E80" s="666">
        <v>0.2</v>
      </c>
      <c r="F80" s="666">
        <v>0.2</v>
      </c>
      <c r="G80" s="666">
        <v>0.2</v>
      </c>
      <c r="H80" s="666">
        <v>0.2</v>
      </c>
      <c r="I80" s="663"/>
      <c r="J80" s="663"/>
      <c r="K80" s="663"/>
      <c r="L80" s="663"/>
      <c r="M80" s="663"/>
      <c r="N80" s="663"/>
      <c r="O80" s="663"/>
      <c r="P80" s="663"/>
      <c r="Q80" s="666"/>
      <c r="R80" s="666">
        <v>0.2</v>
      </c>
      <c r="S80" s="666">
        <v>0.2</v>
      </c>
      <c r="T80" s="666">
        <v>0.2</v>
      </c>
      <c r="U80" s="666">
        <v>0.2</v>
      </c>
      <c r="V80" s="666">
        <v>0.2</v>
      </c>
      <c r="W80" s="663"/>
      <c r="X80" s="663"/>
      <c r="Y80" s="663"/>
      <c r="Z80" s="663"/>
      <c r="AA80" s="663"/>
      <c r="AB80" s="663"/>
      <c r="AC80" s="663"/>
      <c r="AD80" s="663"/>
      <c r="AE80" s="663"/>
      <c r="AF80" s="663"/>
    </row>
    <row r="81" spans="1:32">
      <c r="A81" s="397"/>
      <c r="B81" s="664" t="s">
        <v>782</v>
      </c>
      <c r="C81" s="714">
        <f>NPV(DISCOUNT,D81:AF81)</f>
        <v>1752802920.1667364</v>
      </c>
      <c r="D81" s="665">
        <f>D80*'Kraaicon rail infra'!$F$11</f>
        <v>214000000</v>
      </c>
      <c r="E81" s="665">
        <f>E80*'Kraaicon rail infra'!$F$11</f>
        <v>214000000</v>
      </c>
      <c r="F81" s="665">
        <f>F80*'Kraaicon rail infra'!$F$11</f>
        <v>214000000</v>
      </c>
      <c r="G81" s="665">
        <f>G80*'Kraaicon rail infra'!$F$11</f>
        <v>214000000</v>
      </c>
      <c r="H81" s="665">
        <f>H80*'Kraaicon rail infra'!$F$11</f>
        <v>214000000</v>
      </c>
      <c r="I81" s="663"/>
      <c r="J81" s="663"/>
      <c r="K81" s="663"/>
      <c r="L81" s="663"/>
      <c r="M81" s="663"/>
      <c r="N81" s="663"/>
      <c r="O81" s="663"/>
      <c r="P81" s="663"/>
      <c r="Q81" s="663"/>
      <c r="R81" s="665">
        <f>'Kraaicon rail infra'!$F$24*R80</f>
        <v>330600000</v>
      </c>
      <c r="S81" s="665">
        <f>'Kraaicon rail infra'!$F$24*S80</f>
        <v>330600000</v>
      </c>
      <c r="T81" s="665">
        <f>'Kraaicon rail infra'!$F$24*T80</f>
        <v>330600000</v>
      </c>
      <c r="U81" s="665">
        <f>'Kraaicon rail infra'!$F$24*U80</f>
        <v>330600000</v>
      </c>
      <c r="V81" s="665">
        <f>'Kraaicon rail infra'!$F$24*V80</f>
        <v>330600000</v>
      </c>
      <c r="W81" s="663"/>
      <c r="X81" s="663"/>
      <c r="Y81" s="663"/>
      <c r="Z81" s="663"/>
      <c r="AA81" s="663"/>
      <c r="AB81" s="663"/>
      <c r="AC81" s="663"/>
      <c r="AD81" s="663"/>
      <c r="AE81" s="663"/>
      <c r="AF81" s="663"/>
    </row>
    <row r="82" spans="1:32">
      <c r="B82" t="s">
        <v>1446</v>
      </c>
      <c r="C82" s="714">
        <f>NPV(DISCOUNT,D82:AF82)</f>
        <v>277457646.36767662</v>
      </c>
      <c r="D82" s="201">
        <f>SUM(D76,D81)*$B$29</f>
        <v>50198820</v>
      </c>
      <c r="E82" s="201">
        <f t="shared" ref="E82:AF82" si="34">SUM(E76,E81)*$B$29</f>
        <v>42800000</v>
      </c>
      <c r="F82" s="201">
        <f t="shared" si="34"/>
        <v>42800000</v>
      </c>
      <c r="G82" s="201">
        <f t="shared" si="34"/>
        <v>42800000</v>
      </c>
      <c r="H82" s="201">
        <f t="shared" si="34"/>
        <v>42800000</v>
      </c>
      <c r="I82" s="201">
        <f t="shared" si="34"/>
        <v>0</v>
      </c>
      <c r="J82" s="201">
        <f t="shared" si="34"/>
        <v>0</v>
      </c>
      <c r="K82" s="201">
        <f t="shared" si="34"/>
        <v>0</v>
      </c>
      <c r="L82" s="201">
        <f t="shared" si="34"/>
        <v>11098230</v>
      </c>
      <c r="M82" s="201">
        <f t="shared" si="34"/>
        <v>0</v>
      </c>
      <c r="N82" s="201">
        <f t="shared" si="34"/>
        <v>0</v>
      </c>
      <c r="O82" s="201">
        <f t="shared" si="34"/>
        <v>0</v>
      </c>
      <c r="P82" s="201">
        <f t="shared" si="34"/>
        <v>0</v>
      </c>
      <c r="Q82" s="201">
        <f t="shared" si="34"/>
        <v>0</v>
      </c>
      <c r="R82" s="201">
        <f t="shared" si="34"/>
        <v>66120000</v>
      </c>
      <c r="S82" s="201">
        <f t="shared" si="34"/>
        <v>66120000</v>
      </c>
      <c r="T82" s="201">
        <f t="shared" si="34"/>
        <v>66120000</v>
      </c>
      <c r="U82" s="201">
        <f t="shared" si="34"/>
        <v>66120000</v>
      </c>
      <c r="V82" s="201">
        <f t="shared" si="34"/>
        <v>84617050</v>
      </c>
      <c r="W82" s="201">
        <f t="shared" si="34"/>
        <v>0</v>
      </c>
      <c r="X82" s="201">
        <f t="shared" si="34"/>
        <v>0</v>
      </c>
      <c r="Y82" s="201">
        <f t="shared" si="34"/>
        <v>0</v>
      </c>
      <c r="Z82" s="201">
        <f t="shared" si="34"/>
        <v>0</v>
      </c>
      <c r="AA82" s="201">
        <f t="shared" si="34"/>
        <v>0</v>
      </c>
      <c r="AB82" s="201">
        <f t="shared" si="34"/>
        <v>0</v>
      </c>
      <c r="AC82" s="201">
        <f t="shared" si="34"/>
        <v>0</v>
      </c>
      <c r="AD82" s="201">
        <f t="shared" si="34"/>
        <v>0</v>
      </c>
      <c r="AE82" s="201">
        <f t="shared" si="34"/>
        <v>0</v>
      </c>
      <c r="AF82" s="201">
        <f t="shared" si="34"/>
        <v>0</v>
      </c>
    </row>
    <row r="83" spans="1:32">
      <c r="C83" s="713"/>
    </row>
    <row r="84" spans="1:32">
      <c r="B84" t="s">
        <v>322</v>
      </c>
      <c r="C84" s="714">
        <f>NPV(DISCOUNT,D84:AF84)</f>
        <v>1724877027.7770622</v>
      </c>
      <c r="D84" s="201">
        <f>SUM(D76,D81:D82,D77)</f>
        <v>312194682.74377859</v>
      </c>
      <c r="E84" s="201">
        <f t="shared" ref="E84:AF84" si="35">SUM(E76,E81:E82,E77)</f>
        <v>256800000</v>
      </c>
      <c r="F84" s="201">
        <f t="shared" si="35"/>
        <v>256800000</v>
      </c>
      <c r="G84" s="201">
        <f t="shared" si="35"/>
        <v>256800000</v>
      </c>
      <c r="H84" s="201">
        <f t="shared" si="35"/>
        <v>256800000</v>
      </c>
      <c r="I84" s="201">
        <f t="shared" si="35"/>
        <v>0</v>
      </c>
      <c r="J84" s="201">
        <f t="shared" si="35"/>
        <v>0</v>
      </c>
      <c r="K84" s="201">
        <f t="shared" si="35"/>
        <v>0</v>
      </c>
      <c r="L84" s="201">
        <f t="shared" si="35"/>
        <v>72282258.264051467</v>
      </c>
      <c r="M84" s="201">
        <f t="shared" si="35"/>
        <v>0</v>
      </c>
      <c r="N84" s="201">
        <f t="shared" si="35"/>
        <v>0</v>
      </c>
      <c r="O84" s="201">
        <f t="shared" si="35"/>
        <v>0</v>
      </c>
      <c r="P84" s="201">
        <f t="shared" si="35"/>
        <v>0</v>
      </c>
      <c r="Q84" s="201">
        <f t="shared" si="35"/>
        <v>0</v>
      </c>
      <c r="R84" s="201">
        <f t="shared" si="35"/>
        <v>396720000</v>
      </c>
      <c r="S84" s="201">
        <f t="shared" si="35"/>
        <v>396720000</v>
      </c>
      <c r="T84" s="201">
        <f t="shared" si="35"/>
        <v>396720000</v>
      </c>
      <c r="U84" s="201">
        <f t="shared" si="35"/>
        <v>396720000</v>
      </c>
      <c r="V84" s="201">
        <f t="shared" si="35"/>
        <v>678245527.59655786</v>
      </c>
      <c r="W84" s="201">
        <f t="shared" si="35"/>
        <v>0</v>
      </c>
      <c r="X84" s="201">
        <f t="shared" si="35"/>
        <v>0</v>
      </c>
      <c r="Y84" s="201">
        <f t="shared" si="35"/>
        <v>0</v>
      </c>
      <c r="Z84" s="201">
        <f t="shared" si="35"/>
        <v>0</v>
      </c>
      <c r="AA84" s="201">
        <f t="shared" si="35"/>
        <v>0</v>
      </c>
      <c r="AB84" s="201">
        <f t="shared" si="35"/>
        <v>0</v>
      </c>
      <c r="AC84" s="201">
        <f t="shared" si="35"/>
        <v>0</v>
      </c>
      <c r="AD84" s="201">
        <f t="shared" si="35"/>
        <v>0</v>
      </c>
      <c r="AE84" s="201">
        <f t="shared" si="35"/>
        <v>0</v>
      </c>
      <c r="AF84" s="201">
        <f t="shared" si="35"/>
        <v>70620774.027133882</v>
      </c>
    </row>
    <row r="85" spans="1:32">
      <c r="C85" s="713"/>
    </row>
    <row r="86" spans="1:32">
      <c r="B86" t="s">
        <v>1414</v>
      </c>
      <c r="C86" s="714">
        <f>NPV(DISCOUNT,D86:AF86)</f>
        <v>1184496496.754056</v>
      </c>
      <c r="D86" s="201">
        <f>D84*$B33</f>
        <v>214388331.4927218</v>
      </c>
      <c r="E86" s="201">
        <f t="shared" ref="E86:AF86" si="36">E84*$B33</f>
        <v>176348050.01632619</v>
      </c>
      <c r="F86" s="201">
        <f t="shared" si="36"/>
        <v>176348050.01632619</v>
      </c>
      <c r="G86" s="201">
        <f t="shared" si="36"/>
        <v>176348050.01632619</v>
      </c>
      <c r="H86" s="201">
        <f t="shared" si="36"/>
        <v>176348050.01632619</v>
      </c>
      <c r="I86" s="201">
        <f t="shared" si="36"/>
        <v>0</v>
      </c>
      <c r="J86" s="201">
        <f t="shared" si="36"/>
        <v>0</v>
      </c>
      <c r="K86" s="201">
        <f t="shared" si="36"/>
        <v>0</v>
      </c>
      <c r="L86" s="201">
        <f t="shared" si="36"/>
        <v>49637209.095178954</v>
      </c>
      <c r="M86" s="201">
        <f t="shared" si="36"/>
        <v>0</v>
      </c>
      <c r="N86" s="201">
        <f t="shared" si="36"/>
        <v>0</v>
      </c>
      <c r="O86" s="201">
        <f t="shared" si="36"/>
        <v>0</v>
      </c>
      <c r="P86" s="201">
        <f t="shared" si="36"/>
        <v>0</v>
      </c>
      <c r="Q86" s="201">
        <f t="shared" si="36"/>
        <v>0</v>
      </c>
      <c r="R86" s="201">
        <f t="shared" si="36"/>
        <v>272433015.58596933</v>
      </c>
      <c r="S86" s="201">
        <f t="shared" si="36"/>
        <v>272433015.58596933</v>
      </c>
      <c r="T86" s="201">
        <f t="shared" si="36"/>
        <v>272433015.58596933</v>
      </c>
      <c r="U86" s="201">
        <f t="shared" si="36"/>
        <v>272433015.58596933</v>
      </c>
      <c r="V86" s="201">
        <f t="shared" si="36"/>
        <v>465760421.43281674</v>
      </c>
      <c r="W86" s="201">
        <f t="shared" si="36"/>
        <v>0</v>
      </c>
      <c r="X86" s="201">
        <f t="shared" si="36"/>
        <v>0</v>
      </c>
      <c r="Y86" s="201">
        <f t="shared" si="36"/>
        <v>0</v>
      </c>
      <c r="Z86" s="201">
        <f t="shared" si="36"/>
        <v>0</v>
      </c>
      <c r="AA86" s="201">
        <f t="shared" si="36"/>
        <v>0</v>
      </c>
      <c r="AB86" s="201">
        <f t="shared" si="36"/>
        <v>0</v>
      </c>
      <c r="AC86" s="201">
        <f t="shared" si="36"/>
        <v>0</v>
      </c>
      <c r="AD86" s="201">
        <f t="shared" si="36"/>
        <v>0</v>
      </c>
      <c r="AE86" s="201">
        <f t="shared" si="36"/>
        <v>0</v>
      </c>
      <c r="AF86" s="201">
        <f t="shared" si="36"/>
        <v>48496245.289441884</v>
      </c>
    </row>
    <row r="87" spans="1:32">
      <c r="C87" s="713"/>
    </row>
    <row r="88" spans="1:32">
      <c r="C88" s="713"/>
    </row>
    <row r="89" spans="1:32">
      <c r="A89" s="66" t="s">
        <v>1448</v>
      </c>
      <c r="B89" s="66"/>
      <c r="C89" s="719"/>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row>
    <row r="90" spans="1:32">
      <c r="A90" s="267"/>
      <c r="B90" s="267" t="s">
        <v>1430</v>
      </c>
      <c r="C90" s="713"/>
      <c r="D90">
        <v>2022</v>
      </c>
      <c r="E90">
        <v>2023</v>
      </c>
      <c r="F90">
        <v>2024</v>
      </c>
      <c r="G90">
        <v>2025</v>
      </c>
      <c r="H90">
        <v>2026</v>
      </c>
      <c r="I90">
        <v>2027</v>
      </c>
      <c r="J90">
        <v>2028</v>
      </c>
      <c r="K90">
        <v>2029</v>
      </c>
      <c r="L90">
        <v>2030</v>
      </c>
      <c r="M90">
        <v>2031</v>
      </c>
      <c r="N90">
        <v>2032</v>
      </c>
      <c r="O90">
        <v>2033</v>
      </c>
      <c r="P90">
        <v>2034</v>
      </c>
      <c r="Q90">
        <v>2035</v>
      </c>
      <c r="R90">
        <v>2036</v>
      </c>
      <c r="S90">
        <v>2037</v>
      </c>
      <c r="T90">
        <v>2038</v>
      </c>
      <c r="U90">
        <v>2039</v>
      </c>
      <c r="V90">
        <v>2040</v>
      </c>
      <c r="W90">
        <v>2041</v>
      </c>
      <c r="X90">
        <v>2042</v>
      </c>
      <c r="Y90">
        <v>2043</v>
      </c>
      <c r="Z90">
        <v>2044</v>
      </c>
      <c r="AA90">
        <v>2045</v>
      </c>
      <c r="AB90">
        <v>2046</v>
      </c>
      <c r="AC90">
        <v>2047</v>
      </c>
      <c r="AD90">
        <v>2048</v>
      </c>
      <c r="AE90">
        <v>2049</v>
      </c>
      <c r="AF90">
        <v>2050</v>
      </c>
    </row>
    <row r="91" spans="1:32">
      <c r="A91" s="294"/>
      <c r="B91" s="294" t="s">
        <v>1434</v>
      </c>
      <c r="C91" s="714">
        <f>NPV(DISCOUNT,D91:AF91)</f>
        <v>118002596.07607143</v>
      </c>
      <c r="D91" s="201">
        <f>D56</f>
        <v>27498479.634540007</v>
      </c>
      <c r="E91" s="201">
        <f t="shared" ref="E91:AF91" si="37">E56</f>
        <v>27498479.634540007</v>
      </c>
      <c r="F91" s="201">
        <f t="shared" si="37"/>
        <v>0</v>
      </c>
      <c r="G91" s="201">
        <f t="shared" si="37"/>
        <v>0</v>
      </c>
      <c r="H91" s="201">
        <f t="shared" si="37"/>
        <v>0</v>
      </c>
      <c r="I91" s="201">
        <f t="shared" si="37"/>
        <v>0</v>
      </c>
      <c r="J91" s="201">
        <f t="shared" si="37"/>
        <v>0</v>
      </c>
      <c r="K91" s="201">
        <f t="shared" si="37"/>
        <v>0</v>
      </c>
      <c r="L91" s="201">
        <f t="shared" si="37"/>
        <v>27498479.634540007</v>
      </c>
      <c r="M91" s="201">
        <f t="shared" si="37"/>
        <v>27498479.634540007</v>
      </c>
      <c r="N91" s="201">
        <f t="shared" si="37"/>
        <v>27498479.634540007</v>
      </c>
      <c r="O91" s="201">
        <f t="shared" si="37"/>
        <v>0</v>
      </c>
      <c r="P91" s="201">
        <f t="shared" si="37"/>
        <v>0</v>
      </c>
      <c r="Q91" s="201">
        <f t="shared" si="37"/>
        <v>0</v>
      </c>
      <c r="R91" s="201">
        <f t="shared" si="37"/>
        <v>0</v>
      </c>
      <c r="S91" s="201">
        <f t="shared" si="37"/>
        <v>0</v>
      </c>
      <c r="T91" s="201">
        <f t="shared" si="37"/>
        <v>0</v>
      </c>
      <c r="U91" s="201">
        <f t="shared" si="37"/>
        <v>0</v>
      </c>
      <c r="V91" s="201">
        <f t="shared" si="37"/>
        <v>68746199.086350009</v>
      </c>
      <c r="W91" s="201">
        <f t="shared" si="37"/>
        <v>68746199.086350009</v>
      </c>
      <c r="X91" s="201">
        <f t="shared" si="37"/>
        <v>0</v>
      </c>
      <c r="Y91" s="201">
        <f t="shared" si="37"/>
        <v>0</v>
      </c>
      <c r="Z91" s="201">
        <f t="shared" si="37"/>
        <v>0</v>
      </c>
      <c r="AA91" s="201">
        <f t="shared" si="37"/>
        <v>0</v>
      </c>
      <c r="AB91" s="201">
        <f t="shared" si="37"/>
        <v>0</v>
      </c>
      <c r="AC91" s="201">
        <f t="shared" si="37"/>
        <v>0</v>
      </c>
      <c r="AD91" s="201">
        <f t="shared" si="37"/>
        <v>0</v>
      </c>
      <c r="AE91" s="201">
        <f t="shared" si="37"/>
        <v>0</v>
      </c>
      <c r="AF91" s="201">
        <f t="shared" si="37"/>
        <v>0</v>
      </c>
    </row>
    <row r="92" spans="1:32">
      <c r="A92" s="294"/>
      <c r="B92" s="294" t="s">
        <v>1415</v>
      </c>
      <c r="C92" s="721">
        <f>NPV(DISCOUNT,D92:AF92)</f>
        <v>638200505.50494242</v>
      </c>
      <c r="D92" s="202">
        <f>D69</f>
        <v>0</v>
      </c>
      <c r="E92" s="202">
        <f t="shared" ref="E92:AF92" si="38">E69</f>
        <v>0</v>
      </c>
      <c r="F92" s="202">
        <f t="shared" si="38"/>
        <v>0</v>
      </c>
      <c r="G92" s="202">
        <f t="shared" si="38"/>
        <v>0</v>
      </c>
      <c r="H92" s="202">
        <f t="shared" si="38"/>
        <v>78510440.525175497</v>
      </c>
      <c r="I92" s="202">
        <f t="shared" si="38"/>
        <v>78510440.525175497</v>
      </c>
      <c r="J92" s="202">
        <f t="shared" si="38"/>
        <v>78510440.525175497</v>
      </c>
      <c r="K92" s="202">
        <f t="shared" si="38"/>
        <v>78510440.525175497</v>
      </c>
      <c r="L92" s="202">
        <f t="shared" si="38"/>
        <v>115615146.4232451</v>
      </c>
      <c r="M92" s="202">
        <f t="shared" si="38"/>
        <v>78510440.525175497</v>
      </c>
      <c r="N92" s="202">
        <f t="shared" si="38"/>
        <v>78510440.525175497</v>
      </c>
      <c r="O92" s="202">
        <f t="shared" si="38"/>
        <v>78510440.525175497</v>
      </c>
      <c r="P92" s="202">
        <f t="shared" si="38"/>
        <v>78510440.525175497</v>
      </c>
      <c r="Q92" s="202">
        <f t="shared" si="38"/>
        <v>78510440.525175497</v>
      </c>
      <c r="R92" s="202">
        <f t="shared" si="38"/>
        <v>78510440.525175497</v>
      </c>
      <c r="S92" s="202">
        <f t="shared" si="38"/>
        <v>78510440.525175497</v>
      </c>
      <c r="T92" s="202">
        <f t="shared" si="38"/>
        <v>78510440.525175497</v>
      </c>
      <c r="U92" s="202">
        <f t="shared" si="38"/>
        <v>78510440.525175497</v>
      </c>
      <c r="V92" s="202">
        <f t="shared" si="38"/>
        <v>115696943.9157639</v>
      </c>
      <c r="W92" s="202">
        <f t="shared" si="38"/>
        <v>78510440.525175497</v>
      </c>
      <c r="X92" s="202">
        <f t="shared" si="38"/>
        <v>78510440.525175497</v>
      </c>
      <c r="Y92" s="202">
        <f t="shared" si="38"/>
        <v>78510440.525175497</v>
      </c>
      <c r="Z92" s="202">
        <f t="shared" si="38"/>
        <v>78510440.525175497</v>
      </c>
      <c r="AA92" s="202">
        <f t="shared" si="38"/>
        <v>78510440.525175497</v>
      </c>
      <c r="AB92" s="202">
        <f t="shared" si="38"/>
        <v>67412210.465175495</v>
      </c>
      <c r="AC92" s="202">
        <f t="shared" si="38"/>
        <v>67412210.465175495</v>
      </c>
      <c r="AD92" s="202">
        <f t="shared" si="38"/>
        <v>67412210.465175495</v>
      </c>
      <c r="AE92" s="202">
        <f t="shared" si="38"/>
        <v>67412210.465175495</v>
      </c>
      <c r="AF92" s="202">
        <f t="shared" si="38"/>
        <v>86004780.514698714</v>
      </c>
    </row>
    <row r="93" spans="1:32">
      <c r="A93" s="294"/>
      <c r="B93" s="294" t="s">
        <v>1435</v>
      </c>
      <c r="C93" s="714">
        <f>NPV(DISCOUNT,D93:AF93)</f>
        <v>756203101.5810138</v>
      </c>
      <c r="D93" s="201">
        <f>SUM(D91:D92)</f>
        <v>27498479.634540007</v>
      </c>
      <c r="E93" s="201">
        <f t="shared" ref="E93:AF93" si="39">SUM(E91:E92)</f>
        <v>27498479.634540007</v>
      </c>
      <c r="F93" s="201">
        <f t="shared" si="39"/>
        <v>0</v>
      </c>
      <c r="G93" s="201">
        <f t="shared" si="39"/>
        <v>0</v>
      </c>
      <c r="H93" s="201">
        <f t="shared" si="39"/>
        <v>78510440.525175497</v>
      </c>
      <c r="I93" s="201">
        <f t="shared" si="39"/>
        <v>78510440.525175497</v>
      </c>
      <c r="J93" s="201">
        <f t="shared" si="39"/>
        <v>78510440.525175497</v>
      </c>
      <c r="K93" s="201">
        <f t="shared" si="39"/>
        <v>78510440.525175497</v>
      </c>
      <c r="L93" s="201">
        <f t="shared" si="39"/>
        <v>143113626.05778509</v>
      </c>
      <c r="M93" s="201">
        <f t="shared" si="39"/>
        <v>106008920.1597155</v>
      </c>
      <c r="N93" s="201">
        <f t="shared" si="39"/>
        <v>106008920.1597155</v>
      </c>
      <c r="O93" s="201">
        <f t="shared" si="39"/>
        <v>78510440.525175497</v>
      </c>
      <c r="P93" s="201">
        <f t="shared" si="39"/>
        <v>78510440.525175497</v>
      </c>
      <c r="Q93" s="201">
        <f t="shared" si="39"/>
        <v>78510440.525175497</v>
      </c>
      <c r="R93" s="201">
        <f t="shared" si="39"/>
        <v>78510440.525175497</v>
      </c>
      <c r="S93" s="201">
        <f t="shared" si="39"/>
        <v>78510440.525175497</v>
      </c>
      <c r="T93" s="201">
        <f t="shared" si="39"/>
        <v>78510440.525175497</v>
      </c>
      <c r="U93" s="201">
        <f t="shared" si="39"/>
        <v>78510440.525175497</v>
      </c>
      <c r="V93" s="201">
        <f t="shared" si="39"/>
        <v>184443143.00211391</v>
      </c>
      <c r="W93" s="201">
        <f t="shared" si="39"/>
        <v>147256639.61152551</v>
      </c>
      <c r="X93" s="201">
        <f t="shared" si="39"/>
        <v>78510440.525175497</v>
      </c>
      <c r="Y93" s="201">
        <f t="shared" si="39"/>
        <v>78510440.525175497</v>
      </c>
      <c r="Z93" s="201">
        <f t="shared" si="39"/>
        <v>78510440.525175497</v>
      </c>
      <c r="AA93" s="201">
        <f t="shared" si="39"/>
        <v>78510440.525175497</v>
      </c>
      <c r="AB93" s="201">
        <f t="shared" si="39"/>
        <v>67412210.465175495</v>
      </c>
      <c r="AC93" s="201">
        <f t="shared" si="39"/>
        <v>67412210.465175495</v>
      </c>
      <c r="AD93" s="201">
        <f t="shared" si="39"/>
        <v>67412210.465175495</v>
      </c>
      <c r="AE93" s="201">
        <f t="shared" si="39"/>
        <v>67412210.465175495</v>
      </c>
      <c r="AF93" s="201">
        <f t="shared" si="39"/>
        <v>86004780.514698714</v>
      </c>
    </row>
    <row r="94" spans="1:32">
      <c r="C94" s="713"/>
    </row>
    <row r="95" spans="1:32">
      <c r="A95" s="267"/>
      <c r="B95" s="267" t="s">
        <v>1431</v>
      </c>
      <c r="C95" s="713"/>
    </row>
    <row r="96" spans="1:32">
      <c r="A96" s="294"/>
      <c r="B96" s="294" t="s">
        <v>1496</v>
      </c>
      <c r="C96" s="714">
        <f>NPV(DISCOUNT,D96:AF96)</f>
        <v>100131761.92254533</v>
      </c>
      <c r="D96" s="201">
        <f>D76*(1+$B$29)</f>
        <v>44392919.999999993</v>
      </c>
      <c r="E96" s="201">
        <f t="shared" ref="E96:AF96" si="40">E76*(1+$B$29)</f>
        <v>0</v>
      </c>
      <c r="F96" s="201">
        <f t="shared" si="40"/>
        <v>0</v>
      </c>
      <c r="G96" s="201">
        <f t="shared" si="40"/>
        <v>0</v>
      </c>
      <c r="H96" s="201">
        <f t="shared" si="40"/>
        <v>0</v>
      </c>
      <c r="I96" s="201">
        <f t="shared" si="40"/>
        <v>0</v>
      </c>
      <c r="J96" s="201">
        <f t="shared" si="40"/>
        <v>0</v>
      </c>
      <c r="K96" s="201">
        <f t="shared" si="40"/>
        <v>0</v>
      </c>
      <c r="L96" s="201">
        <f t="shared" si="40"/>
        <v>66589379.999999985</v>
      </c>
      <c r="M96" s="201">
        <f t="shared" si="40"/>
        <v>0</v>
      </c>
      <c r="N96" s="201">
        <f t="shared" si="40"/>
        <v>0</v>
      </c>
      <c r="O96" s="201">
        <f t="shared" si="40"/>
        <v>0</v>
      </c>
      <c r="P96" s="201">
        <f t="shared" si="40"/>
        <v>0</v>
      </c>
      <c r="Q96" s="201">
        <f t="shared" si="40"/>
        <v>0</v>
      </c>
      <c r="R96" s="201">
        <f t="shared" si="40"/>
        <v>0</v>
      </c>
      <c r="S96" s="201">
        <f t="shared" si="40"/>
        <v>0</v>
      </c>
      <c r="T96" s="201">
        <f t="shared" si="40"/>
        <v>0</v>
      </c>
      <c r="U96" s="201">
        <f t="shared" si="40"/>
        <v>0</v>
      </c>
      <c r="V96" s="201">
        <f t="shared" si="40"/>
        <v>110982299.99999999</v>
      </c>
      <c r="W96" s="201">
        <f t="shared" si="40"/>
        <v>0</v>
      </c>
      <c r="X96" s="201">
        <f t="shared" si="40"/>
        <v>0</v>
      </c>
      <c r="Y96" s="201">
        <f t="shared" si="40"/>
        <v>0</v>
      </c>
      <c r="Z96" s="201">
        <f t="shared" si="40"/>
        <v>0</v>
      </c>
      <c r="AA96" s="201">
        <f t="shared" si="40"/>
        <v>0</v>
      </c>
      <c r="AB96" s="201">
        <f t="shared" si="40"/>
        <v>0</v>
      </c>
      <c r="AC96" s="201">
        <f t="shared" si="40"/>
        <v>0</v>
      </c>
      <c r="AD96" s="201">
        <f t="shared" si="40"/>
        <v>0</v>
      </c>
      <c r="AE96" s="201">
        <f t="shared" si="40"/>
        <v>0</v>
      </c>
      <c r="AF96" s="201">
        <f t="shared" si="40"/>
        <v>0</v>
      </c>
    </row>
    <row r="97" spans="1:32">
      <c r="A97" s="294"/>
      <c r="B97" s="294" t="s">
        <v>1450</v>
      </c>
      <c r="C97" s="714">
        <f>NPV(DISCOUNT,D97:AF97)</f>
        <v>1564614116.2835143</v>
      </c>
      <c r="D97" s="201">
        <f>D81*(1+$B$29)</f>
        <v>256800000</v>
      </c>
      <c r="E97" s="201">
        <f t="shared" ref="E97:AF97" si="41">E81*(1+$B$29)</f>
        <v>256800000</v>
      </c>
      <c r="F97" s="201">
        <f t="shared" si="41"/>
        <v>256800000</v>
      </c>
      <c r="G97" s="201">
        <f t="shared" si="41"/>
        <v>256800000</v>
      </c>
      <c r="H97" s="201">
        <f t="shared" si="41"/>
        <v>256800000</v>
      </c>
      <c r="I97" s="201">
        <f t="shared" si="41"/>
        <v>0</v>
      </c>
      <c r="J97" s="201">
        <f t="shared" si="41"/>
        <v>0</v>
      </c>
      <c r="K97" s="201">
        <f t="shared" si="41"/>
        <v>0</v>
      </c>
      <c r="L97" s="201">
        <f t="shared" si="41"/>
        <v>0</v>
      </c>
      <c r="M97" s="201">
        <f t="shared" si="41"/>
        <v>0</v>
      </c>
      <c r="N97" s="201">
        <f t="shared" si="41"/>
        <v>0</v>
      </c>
      <c r="O97" s="201">
        <f t="shared" si="41"/>
        <v>0</v>
      </c>
      <c r="P97" s="201">
        <f t="shared" si="41"/>
        <v>0</v>
      </c>
      <c r="Q97" s="201">
        <f t="shared" si="41"/>
        <v>0</v>
      </c>
      <c r="R97" s="201">
        <f t="shared" si="41"/>
        <v>396720000</v>
      </c>
      <c r="S97" s="201">
        <f t="shared" si="41"/>
        <v>396720000</v>
      </c>
      <c r="T97" s="201">
        <f t="shared" si="41"/>
        <v>396720000</v>
      </c>
      <c r="U97" s="201">
        <f t="shared" si="41"/>
        <v>396720000</v>
      </c>
      <c r="V97" s="201">
        <f t="shared" si="41"/>
        <v>396720000</v>
      </c>
      <c r="W97" s="201">
        <f t="shared" si="41"/>
        <v>0</v>
      </c>
      <c r="X97" s="201">
        <f t="shared" si="41"/>
        <v>0</v>
      </c>
      <c r="Y97" s="201">
        <f t="shared" si="41"/>
        <v>0</v>
      </c>
      <c r="Z97" s="201">
        <f t="shared" si="41"/>
        <v>0</v>
      </c>
      <c r="AA97" s="201">
        <f t="shared" si="41"/>
        <v>0</v>
      </c>
      <c r="AB97" s="201">
        <f t="shared" si="41"/>
        <v>0</v>
      </c>
      <c r="AC97" s="201">
        <f t="shared" si="41"/>
        <v>0</v>
      </c>
      <c r="AD97" s="201">
        <f t="shared" si="41"/>
        <v>0</v>
      </c>
      <c r="AE97" s="201">
        <f t="shared" si="41"/>
        <v>0</v>
      </c>
      <c r="AF97" s="201">
        <f t="shared" si="41"/>
        <v>0</v>
      </c>
    </row>
    <row r="98" spans="1:32">
      <c r="A98" s="294"/>
      <c r="B98" s="294" t="s">
        <v>847</v>
      </c>
      <c r="C98" s="721">
        <f>NPV(DISCOUNT,D98:AF98)</f>
        <v>3806081755.5113893</v>
      </c>
      <c r="D98" s="202">
        <f>D43</f>
        <v>41182464.676140003</v>
      </c>
      <c r="E98" s="202">
        <f t="shared" ref="E98:AF98" si="42">E43</f>
        <v>41182464.676140003</v>
      </c>
      <c r="F98" s="202">
        <f t="shared" si="42"/>
        <v>41182464.676140003</v>
      </c>
      <c r="G98" s="202">
        <f t="shared" si="42"/>
        <v>41182464.676140003</v>
      </c>
      <c r="H98" s="202">
        <f t="shared" si="42"/>
        <v>41182464.676140003</v>
      </c>
      <c r="I98" s="202">
        <f t="shared" si="42"/>
        <v>41182464.676140003</v>
      </c>
      <c r="J98" s="202">
        <f t="shared" si="42"/>
        <v>41182464.676140003</v>
      </c>
      <c r="K98" s="202">
        <f t="shared" si="42"/>
        <v>627150566.07834768</v>
      </c>
      <c r="L98" s="202">
        <f t="shared" si="42"/>
        <v>823504310.79344189</v>
      </c>
      <c r="M98" s="202">
        <f t="shared" si="42"/>
        <v>627150566.07834768</v>
      </c>
      <c r="N98" s="202">
        <f t="shared" si="42"/>
        <v>627150566.07834768</v>
      </c>
      <c r="O98" s="202">
        <f t="shared" si="42"/>
        <v>585968101.40220773</v>
      </c>
      <c r="P98" s="202">
        <f t="shared" si="42"/>
        <v>585968101.40220773</v>
      </c>
      <c r="Q98" s="202">
        <f t="shared" si="42"/>
        <v>585968101.40220773</v>
      </c>
      <c r="R98" s="202">
        <f t="shared" si="42"/>
        <v>585968101.40220773</v>
      </c>
      <c r="S98" s="202">
        <f t="shared" si="42"/>
        <v>585968101.40220773</v>
      </c>
      <c r="T98" s="202">
        <f t="shared" si="42"/>
        <v>585968101.40220773</v>
      </c>
      <c r="U98" s="202">
        <f t="shared" si="42"/>
        <v>585968101.40220773</v>
      </c>
      <c r="V98" s="202">
        <f t="shared" si="42"/>
        <v>782321846.11730194</v>
      </c>
      <c r="W98" s="202">
        <f t="shared" si="42"/>
        <v>585968101.40220773</v>
      </c>
      <c r="X98" s="202">
        <f t="shared" si="42"/>
        <v>585968101.40220773</v>
      </c>
      <c r="Y98" s="202">
        <f t="shared" si="42"/>
        <v>585968101.40220773</v>
      </c>
      <c r="Z98" s="202">
        <f t="shared" si="42"/>
        <v>585968101.40220773</v>
      </c>
      <c r="AA98" s="202">
        <f t="shared" si="42"/>
        <v>585968101.40220773</v>
      </c>
      <c r="AB98" s="202">
        <f t="shared" si="42"/>
        <v>585968101.40220773</v>
      </c>
      <c r="AC98" s="202">
        <f t="shared" si="42"/>
        <v>585968101.40220773</v>
      </c>
      <c r="AD98" s="202">
        <f t="shared" si="42"/>
        <v>585968101.40220773</v>
      </c>
      <c r="AE98" s="202">
        <f t="shared" si="42"/>
        <v>0</v>
      </c>
      <c r="AF98" s="202">
        <f t="shared" si="42"/>
        <v>106844566.37382741</v>
      </c>
    </row>
    <row r="99" spans="1:32">
      <c r="A99" s="294"/>
      <c r="B99" s="294" t="s">
        <v>1435</v>
      </c>
      <c r="C99" s="714">
        <f>NPV(DISCOUNT,D99:AF99)</f>
        <v>5470827633.717452</v>
      </c>
      <c r="D99" s="201">
        <f>SUM(D96:D98)</f>
        <v>342375384.67614001</v>
      </c>
      <c r="E99" s="201">
        <f t="shared" ref="E99:AF99" si="43">SUM(E96:E98)</f>
        <v>297982464.67614001</v>
      </c>
      <c r="F99" s="201">
        <f t="shared" si="43"/>
        <v>297982464.67614001</v>
      </c>
      <c r="G99" s="201">
        <f t="shared" si="43"/>
        <v>297982464.67614001</v>
      </c>
      <c r="H99" s="201">
        <f t="shared" si="43"/>
        <v>297982464.67614001</v>
      </c>
      <c r="I99" s="201">
        <f t="shared" si="43"/>
        <v>41182464.676140003</v>
      </c>
      <c r="J99" s="201">
        <f t="shared" si="43"/>
        <v>41182464.676140003</v>
      </c>
      <c r="K99" s="201">
        <f t="shared" si="43"/>
        <v>627150566.07834768</v>
      </c>
      <c r="L99" s="201">
        <f t="shared" si="43"/>
        <v>890093690.79344189</v>
      </c>
      <c r="M99" s="201">
        <f t="shared" si="43"/>
        <v>627150566.07834768</v>
      </c>
      <c r="N99" s="201">
        <f t="shared" si="43"/>
        <v>627150566.07834768</v>
      </c>
      <c r="O99" s="201">
        <f t="shared" si="43"/>
        <v>585968101.40220773</v>
      </c>
      <c r="P99" s="201">
        <f t="shared" si="43"/>
        <v>585968101.40220773</v>
      </c>
      <c r="Q99" s="201">
        <f t="shared" si="43"/>
        <v>585968101.40220773</v>
      </c>
      <c r="R99" s="201">
        <f t="shared" si="43"/>
        <v>982688101.40220773</v>
      </c>
      <c r="S99" s="201">
        <f t="shared" si="43"/>
        <v>982688101.40220773</v>
      </c>
      <c r="T99" s="201">
        <f t="shared" si="43"/>
        <v>982688101.40220773</v>
      </c>
      <c r="U99" s="201">
        <f t="shared" si="43"/>
        <v>982688101.40220773</v>
      </c>
      <c r="V99" s="201">
        <f t="shared" si="43"/>
        <v>1290024146.1173019</v>
      </c>
      <c r="W99" s="201">
        <f t="shared" si="43"/>
        <v>585968101.40220773</v>
      </c>
      <c r="X99" s="201">
        <f t="shared" si="43"/>
        <v>585968101.40220773</v>
      </c>
      <c r="Y99" s="201">
        <f t="shared" si="43"/>
        <v>585968101.40220773</v>
      </c>
      <c r="Z99" s="201">
        <f t="shared" si="43"/>
        <v>585968101.40220773</v>
      </c>
      <c r="AA99" s="201">
        <f t="shared" si="43"/>
        <v>585968101.40220773</v>
      </c>
      <c r="AB99" s="201">
        <f t="shared" si="43"/>
        <v>585968101.40220773</v>
      </c>
      <c r="AC99" s="201">
        <f t="shared" si="43"/>
        <v>585968101.40220773</v>
      </c>
      <c r="AD99" s="201">
        <f t="shared" si="43"/>
        <v>585968101.40220773</v>
      </c>
      <c r="AE99" s="201">
        <f t="shared" si="43"/>
        <v>0</v>
      </c>
      <c r="AF99" s="201">
        <f t="shared" si="43"/>
        <v>106844566.37382741</v>
      </c>
    </row>
    <row r="100" spans="1:32">
      <c r="C100" s="713"/>
    </row>
    <row r="101" spans="1:32">
      <c r="A101" s="720" t="s">
        <v>1449</v>
      </c>
      <c r="B101" s="66"/>
      <c r="C101" s="719"/>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row>
    <row r="102" spans="1:32">
      <c r="A102" s="267"/>
      <c r="B102" s="267" t="s">
        <v>1430</v>
      </c>
      <c r="C102" s="713"/>
      <c r="D102">
        <v>2022</v>
      </c>
      <c r="E102">
        <v>2023</v>
      </c>
      <c r="F102">
        <v>2024</v>
      </c>
      <c r="G102">
        <v>2025</v>
      </c>
      <c r="H102">
        <v>2026</v>
      </c>
      <c r="I102">
        <v>2027</v>
      </c>
      <c r="J102">
        <v>2028</v>
      </c>
      <c r="K102">
        <v>2029</v>
      </c>
      <c r="L102">
        <v>2030</v>
      </c>
      <c r="M102">
        <v>2031</v>
      </c>
      <c r="N102">
        <v>2032</v>
      </c>
      <c r="O102">
        <v>2033</v>
      </c>
      <c r="P102">
        <v>2034</v>
      </c>
      <c r="Q102">
        <v>2035</v>
      </c>
      <c r="R102">
        <v>2036</v>
      </c>
      <c r="S102">
        <v>2037</v>
      </c>
      <c r="T102">
        <v>2038</v>
      </c>
      <c r="U102">
        <v>2039</v>
      </c>
      <c r="V102">
        <v>2040</v>
      </c>
      <c r="W102">
        <v>2041</v>
      </c>
      <c r="X102">
        <v>2042</v>
      </c>
      <c r="Y102">
        <v>2043</v>
      </c>
      <c r="Z102">
        <v>2044</v>
      </c>
      <c r="AA102">
        <v>2045</v>
      </c>
      <c r="AB102">
        <v>2046</v>
      </c>
      <c r="AC102">
        <v>2047</v>
      </c>
      <c r="AD102">
        <v>2048</v>
      </c>
      <c r="AE102">
        <v>2049</v>
      </c>
      <c r="AF102">
        <v>2050</v>
      </c>
    </row>
    <row r="103" spans="1:32">
      <c r="A103" s="294"/>
      <c r="B103" s="294" t="s">
        <v>1434</v>
      </c>
      <c r="C103" s="714">
        <f>NPV(DISCOUNT,D103:AF103)</f>
        <v>81033986.428658023</v>
      </c>
      <c r="D103" s="201">
        <f>D58</f>
        <v>18883579.680548243</v>
      </c>
      <c r="E103" s="201">
        <f t="shared" ref="E103:AF103" si="44">E58</f>
        <v>18883579.680548243</v>
      </c>
      <c r="F103" s="201">
        <f t="shared" si="44"/>
        <v>0</v>
      </c>
      <c r="G103" s="201">
        <f t="shared" si="44"/>
        <v>0</v>
      </c>
      <c r="H103" s="201">
        <f t="shared" si="44"/>
        <v>0</v>
      </c>
      <c r="I103" s="201">
        <f t="shared" si="44"/>
        <v>0</v>
      </c>
      <c r="J103" s="201">
        <f t="shared" si="44"/>
        <v>0</v>
      </c>
      <c r="K103" s="201">
        <f t="shared" si="44"/>
        <v>0</v>
      </c>
      <c r="L103" s="201">
        <f t="shared" si="44"/>
        <v>18883579.680548243</v>
      </c>
      <c r="M103" s="201">
        <f t="shared" si="44"/>
        <v>18883579.680548243</v>
      </c>
      <c r="N103" s="201">
        <f t="shared" si="44"/>
        <v>18883579.680548243</v>
      </c>
      <c r="O103" s="201">
        <f t="shared" si="44"/>
        <v>0</v>
      </c>
      <c r="P103" s="201">
        <f t="shared" si="44"/>
        <v>0</v>
      </c>
      <c r="Q103" s="201">
        <f t="shared" si="44"/>
        <v>0</v>
      </c>
      <c r="R103" s="201">
        <f t="shared" si="44"/>
        <v>0</v>
      </c>
      <c r="S103" s="201">
        <f t="shared" si="44"/>
        <v>0</v>
      </c>
      <c r="T103" s="201">
        <f t="shared" si="44"/>
        <v>0</v>
      </c>
      <c r="U103" s="201">
        <f t="shared" si="44"/>
        <v>0</v>
      </c>
      <c r="V103" s="201">
        <f t="shared" si="44"/>
        <v>47208949.201370597</v>
      </c>
      <c r="W103" s="201">
        <f t="shared" si="44"/>
        <v>47208949.201370597</v>
      </c>
      <c r="X103" s="201">
        <f t="shared" si="44"/>
        <v>0</v>
      </c>
      <c r="Y103" s="201">
        <f t="shared" si="44"/>
        <v>0</v>
      </c>
      <c r="Z103" s="201">
        <f t="shared" si="44"/>
        <v>0</v>
      </c>
      <c r="AA103" s="201">
        <f t="shared" si="44"/>
        <v>0</v>
      </c>
      <c r="AB103" s="201">
        <f t="shared" si="44"/>
        <v>0</v>
      </c>
      <c r="AC103" s="201">
        <f t="shared" si="44"/>
        <v>0</v>
      </c>
      <c r="AD103" s="201">
        <f t="shared" si="44"/>
        <v>0</v>
      </c>
      <c r="AE103" s="201">
        <f t="shared" si="44"/>
        <v>0</v>
      </c>
      <c r="AF103" s="201">
        <f t="shared" si="44"/>
        <v>0</v>
      </c>
    </row>
    <row r="104" spans="1:32">
      <c r="A104" s="294"/>
      <c r="B104" s="294" t="s">
        <v>1415</v>
      </c>
      <c r="C104" s="721">
        <f>NPV(DISCOUNT,D104:AF104)</f>
        <v>438260960.53438586</v>
      </c>
      <c r="D104" s="202">
        <f>D71</f>
        <v>0</v>
      </c>
      <c r="E104" s="202">
        <f t="shared" ref="E104:AF104" si="45">E71</f>
        <v>0</v>
      </c>
      <c r="F104" s="202">
        <f t="shared" si="45"/>
        <v>0</v>
      </c>
      <c r="G104" s="202">
        <f t="shared" si="45"/>
        <v>0</v>
      </c>
      <c r="H104" s="202">
        <f t="shared" si="45"/>
        <v>53914186.497419983</v>
      </c>
      <c r="I104" s="202">
        <f t="shared" si="45"/>
        <v>53914186.497419983</v>
      </c>
      <c r="J104" s="202">
        <f t="shared" si="45"/>
        <v>53914186.497419983</v>
      </c>
      <c r="K104" s="202">
        <f t="shared" si="45"/>
        <v>53914186.497419983</v>
      </c>
      <c r="L104" s="202">
        <f t="shared" si="45"/>
        <v>79394492.305651501</v>
      </c>
      <c r="M104" s="202">
        <f t="shared" si="45"/>
        <v>53914186.497419983</v>
      </c>
      <c r="N104" s="202">
        <f t="shared" si="45"/>
        <v>53914186.497419983</v>
      </c>
      <c r="O104" s="202">
        <f t="shared" si="45"/>
        <v>53914186.497419983</v>
      </c>
      <c r="P104" s="202">
        <f t="shared" si="45"/>
        <v>53914186.497419983</v>
      </c>
      <c r="Q104" s="202">
        <f t="shared" si="45"/>
        <v>53914186.497419983</v>
      </c>
      <c r="R104" s="202">
        <f t="shared" si="45"/>
        <v>53914186.497419983</v>
      </c>
      <c r="S104" s="202">
        <f t="shared" si="45"/>
        <v>53914186.497419983</v>
      </c>
      <c r="T104" s="202">
        <f t="shared" si="45"/>
        <v>53914186.497419983</v>
      </c>
      <c r="U104" s="202">
        <f t="shared" si="45"/>
        <v>53914186.497419983</v>
      </c>
      <c r="V104" s="202">
        <f t="shared" si="45"/>
        <v>79450663.755425304</v>
      </c>
      <c r="W104" s="202">
        <f t="shared" si="45"/>
        <v>53914186.497419983</v>
      </c>
      <c r="X104" s="202">
        <f t="shared" si="45"/>
        <v>53914186.497419983</v>
      </c>
      <c r="Y104" s="202">
        <f t="shared" si="45"/>
        <v>53914186.497419983</v>
      </c>
      <c r="Z104" s="202">
        <f t="shared" si="45"/>
        <v>53914186.497419983</v>
      </c>
      <c r="AA104" s="202">
        <f t="shared" si="45"/>
        <v>53914186.497419983</v>
      </c>
      <c r="AB104" s="202">
        <f t="shared" si="45"/>
        <v>46292881.085762762</v>
      </c>
      <c r="AC104" s="202">
        <f t="shared" si="45"/>
        <v>46292881.085762762</v>
      </c>
      <c r="AD104" s="202">
        <f t="shared" si="45"/>
        <v>46292881.085762762</v>
      </c>
      <c r="AE104" s="202">
        <f t="shared" si="45"/>
        <v>46292881.085762762</v>
      </c>
      <c r="AF104" s="202">
        <f t="shared" si="45"/>
        <v>59060651.619350649</v>
      </c>
    </row>
    <row r="105" spans="1:32">
      <c r="A105" s="294"/>
      <c r="B105" s="294" t="s">
        <v>1435</v>
      </c>
      <c r="C105" s="714">
        <f>NPV(DISCOUNT,D105:AF105)</f>
        <v>519294946.96304399</v>
      </c>
      <c r="D105" s="201">
        <f>SUM(D103:D104)</f>
        <v>18883579.680548243</v>
      </c>
      <c r="E105" s="201">
        <f t="shared" ref="E105:AF105" si="46">SUM(E103:E104)</f>
        <v>18883579.680548243</v>
      </c>
      <c r="F105" s="201">
        <f t="shared" si="46"/>
        <v>0</v>
      </c>
      <c r="G105" s="201">
        <f t="shared" si="46"/>
        <v>0</v>
      </c>
      <c r="H105" s="201">
        <f t="shared" si="46"/>
        <v>53914186.497419983</v>
      </c>
      <c r="I105" s="201">
        <f t="shared" si="46"/>
        <v>53914186.497419983</v>
      </c>
      <c r="J105" s="201">
        <f t="shared" si="46"/>
        <v>53914186.497419983</v>
      </c>
      <c r="K105" s="201">
        <f t="shared" si="46"/>
        <v>53914186.497419983</v>
      </c>
      <c r="L105" s="201">
        <f t="shared" si="46"/>
        <v>98278071.986199737</v>
      </c>
      <c r="M105" s="201">
        <f t="shared" si="46"/>
        <v>72797766.177968234</v>
      </c>
      <c r="N105" s="201">
        <f t="shared" si="46"/>
        <v>72797766.177968234</v>
      </c>
      <c r="O105" s="201">
        <f t="shared" si="46"/>
        <v>53914186.497419983</v>
      </c>
      <c r="P105" s="201">
        <f t="shared" si="46"/>
        <v>53914186.497419983</v>
      </c>
      <c r="Q105" s="201">
        <f t="shared" si="46"/>
        <v>53914186.497419983</v>
      </c>
      <c r="R105" s="201">
        <f t="shared" si="46"/>
        <v>53914186.497419983</v>
      </c>
      <c r="S105" s="201">
        <f t="shared" si="46"/>
        <v>53914186.497419983</v>
      </c>
      <c r="T105" s="201">
        <f t="shared" si="46"/>
        <v>53914186.497419983</v>
      </c>
      <c r="U105" s="201">
        <f t="shared" si="46"/>
        <v>53914186.497419983</v>
      </c>
      <c r="V105" s="201">
        <f t="shared" si="46"/>
        <v>126659612.9567959</v>
      </c>
      <c r="W105" s="201">
        <f t="shared" si="46"/>
        <v>101123135.69879058</v>
      </c>
      <c r="X105" s="201">
        <f t="shared" si="46"/>
        <v>53914186.497419983</v>
      </c>
      <c r="Y105" s="201">
        <f t="shared" si="46"/>
        <v>53914186.497419983</v>
      </c>
      <c r="Z105" s="201">
        <f t="shared" si="46"/>
        <v>53914186.497419983</v>
      </c>
      <c r="AA105" s="201">
        <f t="shared" si="46"/>
        <v>53914186.497419983</v>
      </c>
      <c r="AB105" s="201">
        <f t="shared" si="46"/>
        <v>46292881.085762762</v>
      </c>
      <c r="AC105" s="201">
        <f t="shared" si="46"/>
        <v>46292881.085762762</v>
      </c>
      <c r="AD105" s="201">
        <f t="shared" si="46"/>
        <v>46292881.085762762</v>
      </c>
      <c r="AE105" s="201">
        <f t="shared" si="46"/>
        <v>46292881.085762762</v>
      </c>
      <c r="AF105" s="201">
        <f t="shared" si="46"/>
        <v>59060651.619350649</v>
      </c>
    </row>
    <row r="106" spans="1:32">
      <c r="C106" s="713"/>
    </row>
    <row r="107" spans="1:32">
      <c r="A107" s="267"/>
      <c r="B107" s="267" t="s">
        <v>1431</v>
      </c>
      <c r="C107" s="713"/>
    </row>
    <row r="108" spans="1:32">
      <c r="A108" s="294"/>
      <c r="B108" s="294" t="s">
        <v>1437</v>
      </c>
      <c r="C108" s="714">
        <f>NPV(DISCOUNT,D108:AF108)</f>
        <v>1184496496.754056</v>
      </c>
      <c r="D108" s="201">
        <f>D86</f>
        <v>214388331.4927218</v>
      </c>
      <c r="E108" s="201">
        <f t="shared" ref="E108:AF108" si="47">E86</f>
        <v>176348050.01632619</v>
      </c>
      <c r="F108" s="201">
        <f t="shared" si="47"/>
        <v>176348050.01632619</v>
      </c>
      <c r="G108" s="201">
        <f t="shared" si="47"/>
        <v>176348050.01632619</v>
      </c>
      <c r="H108" s="201">
        <f t="shared" si="47"/>
        <v>176348050.01632619</v>
      </c>
      <c r="I108" s="201">
        <f t="shared" si="47"/>
        <v>0</v>
      </c>
      <c r="J108" s="201">
        <f t="shared" si="47"/>
        <v>0</v>
      </c>
      <c r="K108" s="201">
        <f t="shared" si="47"/>
        <v>0</v>
      </c>
      <c r="L108" s="201">
        <f t="shared" si="47"/>
        <v>49637209.095178954</v>
      </c>
      <c r="M108" s="201">
        <f t="shared" si="47"/>
        <v>0</v>
      </c>
      <c r="N108" s="201">
        <f t="shared" si="47"/>
        <v>0</v>
      </c>
      <c r="O108" s="201">
        <f t="shared" si="47"/>
        <v>0</v>
      </c>
      <c r="P108" s="201">
        <f t="shared" si="47"/>
        <v>0</v>
      </c>
      <c r="Q108" s="201">
        <f t="shared" si="47"/>
        <v>0</v>
      </c>
      <c r="R108" s="201">
        <f t="shared" si="47"/>
        <v>272433015.58596933</v>
      </c>
      <c r="S108" s="201">
        <f t="shared" si="47"/>
        <v>272433015.58596933</v>
      </c>
      <c r="T108" s="201">
        <f t="shared" si="47"/>
        <v>272433015.58596933</v>
      </c>
      <c r="U108" s="201">
        <f t="shared" si="47"/>
        <v>272433015.58596933</v>
      </c>
      <c r="V108" s="201">
        <f t="shared" si="47"/>
        <v>465760421.43281674</v>
      </c>
      <c r="W108" s="201">
        <f t="shared" si="47"/>
        <v>0</v>
      </c>
      <c r="X108" s="201">
        <f t="shared" si="47"/>
        <v>0</v>
      </c>
      <c r="Y108" s="201">
        <f t="shared" si="47"/>
        <v>0</v>
      </c>
      <c r="Z108" s="201">
        <f t="shared" si="47"/>
        <v>0</v>
      </c>
      <c r="AA108" s="201">
        <f t="shared" si="47"/>
        <v>0</v>
      </c>
      <c r="AB108" s="201">
        <f t="shared" si="47"/>
        <v>0</v>
      </c>
      <c r="AC108" s="201">
        <f t="shared" si="47"/>
        <v>0</v>
      </c>
      <c r="AD108" s="201">
        <f t="shared" si="47"/>
        <v>0</v>
      </c>
      <c r="AE108" s="201">
        <f t="shared" si="47"/>
        <v>0</v>
      </c>
      <c r="AF108" s="201">
        <f t="shared" si="47"/>
        <v>48496245.289441884</v>
      </c>
    </row>
    <row r="109" spans="1:32">
      <c r="A109" s="294"/>
      <c r="B109" s="294" t="s">
        <v>847</v>
      </c>
      <c r="C109" s="721">
        <f>NPV(DISCOUNT,D109:AF109)</f>
        <v>2613688067.7069683</v>
      </c>
      <c r="D109" s="202">
        <f>D45</f>
        <v>28280558.179530859</v>
      </c>
      <c r="E109" s="202">
        <f t="shared" ref="E109:AF109" si="48">E45</f>
        <v>28280558.179530859</v>
      </c>
      <c r="F109" s="202">
        <f t="shared" si="48"/>
        <v>28280558.179530859</v>
      </c>
      <c r="G109" s="202">
        <f t="shared" si="48"/>
        <v>28280558.179530859</v>
      </c>
      <c r="H109" s="202">
        <f t="shared" si="48"/>
        <v>28280558.179530859</v>
      </c>
      <c r="I109" s="202">
        <f t="shared" si="48"/>
        <v>28280558.179530859</v>
      </c>
      <c r="J109" s="202">
        <f t="shared" si="48"/>
        <v>28280558.179530859</v>
      </c>
      <c r="K109" s="202">
        <f t="shared" si="48"/>
        <v>430672816.95697719</v>
      </c>
      <c r="L109" s="202">
        <f t="shared" si="48"/>
        <v>565511601.97999275</v>
      </c>
      <c r="M109" s="202">
        <f t="shared" si="48"/>
        <v>430672816.95697719</v>
      </c>
      <c r="N109" s="202">
        <f t="shared" si="48"/>
        <v>430672816.95697719</v>
      </c>
      <c r="O109" s="202">
        <f t="shared" si="48"/>
        <v>402392258.77744639</v>
      </c>
      <c r="P109" s="202">
        <f t="shared" si="48"/>
        <v>402392258.77744639</v>
      </c>
      <c r="Q109" s="202">
        <f t="shared" si="48"/>
        <v>402392258.77744639</v>
      </c>
      <c r="R109" s="202">
        <f t="shared" si="48"/>
        <v>402392258.77744639</v>
      </c>
      <c r="S109" s="202">
        <f t="shared" si="48"/>
        <v>402392258.77744639</v>
      </c>
      <c r="T109" s="202">
        <f t="shared" si="48"/>
        <v>402392258.77744639</v>
      </c>
      <c r="U109" s="202">
        <f t="shared" si="48"/>
        <v>402392258.77744639</v>
      </c>
      <c r="V109" s="202">
        <f t="shared" si="48"/>
        <v>537231043.80046189</v>
      </c>
      <c r="W109" s="202">
        <f t="shared" si="48"/>
        <v>402392258.77744639</v>
      </c>
      <c r="X109" s="202">
        <f t="shared" si="48"/>
        <v>402392258.77744639</v>
      </c>
      <c r="Y109" s="202">
        <f t="shared" si="48"/>
        <v>402392258.77744639</v>
      </c>
      <c r="Z109" s="202">
        <f t="shared" si="48"/>
        <v>402392258.77744639</v>
      </c>
      <c r="AA109" s="202">
        <f t="shared" si="48"/>
        <v>402392258.77744639</v>
      </c>
      <c r="AB109" s="202">
        <f t="shared" si="48"/>
        <v>402392258.77744639</v>
      </c>
      <c r="AC109" s="202">
        <f t="shared" si="48"/>
        <v>402392258.77744639</v>
      </c>
      <c r="AD109" s="202">
        <f t="shared" si="48"/>
        <v>402392258.77744639</v>
      </c>
      <c r="AE109" s="202">
        <f t="shared" si="48"/>
        <v>0</v>
      </c>
      <c r="AF109" s="202">
        <f t="shared" si="48"/>
        <v>73371615.789970413</v>
      </c>
    </row>
    <row r="110" spans="1:32">
      <c r="A110" s="294"/>
      <c r="B110" s="294" t="s">
        <v>1435</v>
      </c>
      <c r="C110" s="714">
        <f>NPV(DISCOUNT,D110:AF110)</f>
        <v>3798184564.4610238</v>
      </c>
      <c r="D110" s="201">
        <f>SUM(D108:D109)</f>
        <v>242668889.67225266</v>
      </c>
      <c r="E110" s="201">
        <f t="shared" ref="E110:AF110" si="49">SUM(E108:E109)</f>
        <v>204628608.19585705</v>
      </c>
      <c r="F110" s="201">
        <f t="shared" si="49"/>
        <v>204628608.19585705</v>
      </c>
      <c r="G110" s="201">
        <f t="shared" si="49"/>
        <v>204628608.19585705</v>
      </c>
      <c r="H110" s="201">
        <f t="shared" si="49"/>
        <v>204628608.19585705</v>
      </c>
      <c r="I110" s="201">
        <f t="shared" si="49"/>
        <v>28280558.179530859</v>
      </c>
      <c r="J110" s="201">
        <f t="shared" si="49"/>
        <v>28280558.179530859</v>
      </c>
      <c r="K110" s="201">
        <f t="shared" si="49"/>
        <v>430672816.95697719</v>
      </c>
      <c r="L110" s="201">
        <f t="shared" si="49"/>
        <v>615148811.07517171</v>
      </c>
      <c r="M110" s="201">
        <f t="shared" si="49"/>
        <v>430672816.95697719</v>
      </c>
      <c r="N110" s="201">
        <f t="shared" si="49"/>
        <v>430672816.95697719</v>
      </c>
      <c r="O110" s="201">
        <f t="shared" si="49"/>
        <v>402392258.77744639</v>
      </c>
      <c r="P110" s="201">
        <f t="shared" si="49"/>
        <v>402392258.77744639</v>
      </c>
      <c r="Q110" s="201">
        <f t="shared" si="49"/>
        <v>402392258.77744639</v>
      </c>
      <c r="R110" s="201">
        <f t="shared" si="49"/>
        <v>674825274.36341572</v>
      </c>
      <c r="S110" s="201">
        <f t="shared" si="49"/>
        <v>674825274.36341572</v>
      </c>
      <c r="T110" s="201">
        <f t="shared" si="49"/>
        <v>674825274.36341572</v>
      </c>
      <c r="U110" s="201">
        <f t="shared" si="49"/>
        <v>674825274.36341572</v>
      </c>
      <c r="V110" s="201">
        <f t="shared" si="49"/>
        <v>1002991465.2332786</v>
      </c>
      <c r="W110" s="201">
        <f t="shared" si="49"/>
        <v>402392258.77744639</v>
      </c>
      <c r="X110" s="201">
        <f t="shared" si="49"/>
        <v>402392258.77744639</v>
      </c>
      <c r="Y110" s="201">
        <f t="shared" si="49"/>
        <v>402392258.77744639</v>
      </c>
      <c r="Z110" s="201">
        <f t="shared" si="49"/>
        <v>402392258.77744639</v>
      </c>
      <c r="AA110" s="201">
        <f t="shared" si="49"/>
        <v>402392258.77744639</v>
      </c>
      <c r="AB110" s="201">
        <f t="shared" si="49"/>
        <v>402392258.77744639</v>
      </c>
      <c r="AC110" s="201">
        <f t="shared" si="49"/>
        <v>402392258.77744639</v>
      </c>
      <c r="AD110" s="201">
        <f t="shared" si="49"/>
        <v>402392258.77744639</v>
      </c>
      <c r="AE110" s="201">
        <f t="shared" si="49"/>
        <v>0</v>
      </c>
      <c r="AF110" s="201">
        <f t="shared" si="49"/>
        <v>121867861.0794123</v>
      </c>
    </row>
    <row r="113" spans="1:31">
      <c r="C113">
        <f>D102</f>
        <v>2022</v>
      </c>
      <c r="D113">
        <f t="shared" ref="D113:AE113" si="50">E102</f>
        <v>2023</v>
      </c>
      <c r="E113">
        <f t="shared" si="50"/>
        <v>2024</v>
      </c>
      <c r="F113">
        <f t="shared" si="50"/>
        <v>2025</v>
      </c>
      <c r="G113">
        <f t="shared" si="50"/>
        <v>2026</v>
      </c>
      <c r="H113">
        <f t="shared" si="50"/>
        <v>2027</v>
      </c>
      <c r="I113">
        <f t="shared" si="50"/>
        <v>2028</v>
      </c>
      <c r="J113">
        <f t="shared" si="50"/>
        <v>2029</v>
      </c>
      <c r="K113">
        <f t="shared" si="50"/>
        <v>2030</v>
      </c>
      <c r="L113">
        <f t="shared" si="50"/>
        <v>2031</v>
      </c>
      <c r="M113">
        <f t="shared" si="50"/>
        <v>2032</v>
      </c>
      <c r="N113">
        <f t="shared" si="50"/>
        <v>2033</v>
      </c>
      <c r="O113">
        <f t="shared" si="50"/>
        <v>2034</v>
      </c>
      <c r="P113">
        <f t="shared" si="50"/>
        <v>2035</v>
      </c>
      <c r="Q113">
        <f t="shared" si="50"/>
        <v>2036</v>
      </c>
      <c r="R113">
        <f t="shared" si="50"/>
        <v>2037</v>
      </c>
      <c r="S113">
        <f t="shared" si="50"/>
        <v>2038</v>
      </c>
      <c r="T113">
        <f t="shared" si="50"/>
        <v>2039</v>
      </c>
      <c r="U113">
        <f t="shared" si="50"/>
        <v>2040</v>
      </c>
      <c r="V113">
        <f t="shared" si="50"/>
        <v>2041</v>
      </c>
      <c r="W113">
        <f t="shared" si="50"/>
        <v>2042</v>
      </c>
      <c r="X113">
        <f t="shared" si="50"/>
        <v>2043</v>
      </c>
      <c r="Y113">
        <f t="shared" si="50"/>
        <v>2044</v>
      </c>
      <c r="Z113">
        <f t="shared" si="50"/>
        <v>2045</v>
      </c>
      <c r="AA113">
        <f t="shared" si="50"/>
        <v>2046</v>
      </c>
      <c r="AB113">
        <f t="shared" si="50"/>
        <v>2047</v>
      </c>
      <c r="AC113">
        <f t="shared" si="50"/>
        <v>2048</v>
      </c>
      <c r="AD113">
        <f t="shared" si="50"/>
        <v>2049</v>
      </c>
      <c r="AE113">
        <f t="shared" si="50"/>
        <v>2050</v>
      </c>
    </row>
    <row r="114" spans="1:31">
      <c r="A114" t="s">
        <v>97</v>
      </c>
      <c r="B114" t="s">
        <v>1497</v>
      </c>
      <c r="C114" s="201">
        <f>D91</f>
        <v>27498479.634540007</v>
      </c>
      <c r="D114" s="201">
        <f t="shared" ref="D114:AE114" si="51">E91</f>
        <v>27498479.634540007</v>
      </c>
      <c r="E114" s="201">
        <f t="shared" si="51"/>
        <v>0</v>
      </c>
      <c r="F114" s="201">
        <f t="shared" si="51"/>
        <v>0</v>
      </c>
      <c r="G114" s="201">
        <f t="shared" si="51"/>
        <v>0</v>
      </c>
      <c r="H114" s="201">
        <f t="shared" si="51"/>
        <v>0</v>
      </c>
      <c r="I114" s="201">
        <f t="shared" si="51"/>
        <v>0</v>
      </c>
      <c r="J114" s="201">
        <f t="shared" si="51"/>
        <v>0</v>
      </c>
      <c r="K114" s="201">
        <f t="shared" si="51"/>
        <v>27498479.634540007</v>
      </c>
      <c r="L114" s="201">
        <f t="shared" si="51"/>
        <v>27498479.634540007</v>
      </c>
      <c r="M114" s="201">
        <f t="shared" si="51"/>
        <v>27498479.634540007</v>
      </c>
      <c r="N114" s="201">
        <f t="shared" si="51"/>
        <v>0</v>
      </c>
      <c r="O114" s="201">
        <f t="shared" si="51"/>
        <v>0</v>
      </c>
      <c r="P114" s="201">
        <f t="shared" si="51"/>
        <v>0</v>
      </c>
      <c r="Q114" s="201">
        <f t="shared" si="51"/>
        <v>0</v>
      </c>
      <c r="R114" s="201">
        <f t="shared" si="51"/>
        <v>0</v>
      </c>
      <c r="S114" s="201">
        <f t="shared" si="51"/>
        <v>0</v>
      </c>
      <c r="T114" s="201">
        <f t="shared" si="51"/>
        <v>0</v>
      </c>
      <c r="U114" s="201">
        <f t="shared" si="51"/>
        <v>68746199.086350009</v>
      </c>
      <c r="V114" s="201">
        <f t="shared" si="51"/>
        <v>68746199.086350009</v>
      </c>
      <c r="W114" s="201">
        <f t="shared" si="51"/>
        <v>0</v>
      </c>
      <c r="X114" s="201">
        <f t="shared" si="51"/>
        <v>0</v>
      </c>
      <c r="Y114" s="201">
        <f t="shared" si="51"/>
        <v>0</v>
      </c>
      <c r="Z114" s="201">
        <f t="shared" si="51"/>
        <v>0</v>
      </c>
      <c r="AA114" s="201">
        <f t="shared" si="51"/>
        <v>0</v>
      </c>
      <c r="AB114" s="201">
        <f t="shared" si="51"/>
        <v>0</v>
      </c>
      <c r="AC114" s="201">
        <f t="shared" si="51"/>
        <v>0</v>
      </c>
      <c r="AD114" s="201">
        <f t="shared" si="51"/>
        <v>0</v>
      </c>
      <c r="AE114" s="201">
        <f t="shared" si="51"/>
        <v>0</v>
      </c>
    </row>
    <row r="115" spans="1:31">
      <c r="B115" t="s">
        <v>1501</v>
      </c>
      <c r="C115" s="201">
        <f>D92</f>
        <v>0</v>
      </c>
      <c r="D115" s="201">
        <f t="shared" ref="D115:AE115" si="52">E92</f>
        <v>0</v>
      </c>
      <c r="E115" s="201">
        <f t="shared" si="52"/>
        <v>0</v>
      </c>
      <c r="F115" s="201">
        <f t="shared" si="52"/>
        <v>0</v>
      </c>
      <c r="G115" s="201">
        <f t="shared" si="52"/>
        <v>78510440.525175497</v>
      </c>
      <c r="H115" s="201">
        <f t="shared" si="52"/>
        <v>78510440.525175497</v>
      </c>
      <c r="I115" s="201">
        <f t="shared" si="52"/>
        <v>78510440.525175497</v>
      </c>
      <c r="J115" s="201">
        <f t="shared" si="52"/>
        <v>78510440.525175497</v>
      </c>
      <c r="K115" s="201">
        <f t="shared" si="52"/>
        <v>115615146.4232451</v>
      </c>
      <c r="L115" s="201">
        <f t="shared" si="52"/>
        <v>78510440.525175497</v>
      </c>
      <c r="M115" s="201">
        <f t="shared" si="52"/>
        <v>78510440.525175497</v>
      </c>
      <c r="N115" s="201">
        <f t="shared" si="52"/>
        <v>78510440.525175497</v>
      </c>
      <c r="O115" s="201">
        <f t="shared" si="52"/>
        <v>78510440.525175497</v>
      </c>
      <c r="P115" s="201">
        <f t="shared" si="52"/>
        <v>78510440.525175497</v>
      </c>
      <c r="Q115" s="201">
        <f t="shared" si="52"/>
        <v>78510440.525175497</v>
      </c>
      <c r="R115" s="201">
        <f t="shared" si="52"/>
        <v>78510440.525175497</v>
      </c>
      <c r="S115" s="201">
        <f t="shared" si="52"/>
        <v>78510440.525175497</v>
      </c>
      <c r="T115" s="201">
        <f t="shared" si="52"/>
        <v>78510440.525175497</v>
      </c>
      <c r="U115" s="201">
        <f t="shared" si="52"/>
        <v>115696943.9157639</v>
      </c>
      <c r="V115" s="201">
        <f t="shared" si="52"/>
        <v>78510440.525175497</v>
      </c>
      <c r="W115" s="201">
        <f t="shared" si="52"/>
        <v>78510440.525175497</v>
      </c>
      <c r="X115" s="201">
        <f t="shared" si="52"/>
        <v>78510440.525175497</v>
      </c>
      <c r="Y115" s="201">
        <f t="shared" si="52"/>
        <v>78510440.525175497</v>
      </c>
      <c r="Z115" s="201">
        <f t="shared" si="52"/>
        <v>78510440.525175497</v>
      </c>
      <c r="AA115" s="201">
        <f t="shared" si="52"/>
        <v>67412210.465175495</v>
      </c>
      <c r="AB115" s="201">
        <f t="shared" si="52"/>
        <v>67412210.465175495</v>
      </c>
      <c r="AC115" s="201">
        <f t="shared" si="52"/>
        <v>67412210.465175495</v>
      </c>
      <c r="AD115" s="201">
        <f t="shared" si="52"/>
        <v>67412210.465175495</v>
      </c>
      <c r="AE115" s="201">
        <f t="shared" si="52"/>
        <v>86004780.514698714</v>
      </c>
    </row>
    <row r="116" spans="1:31">
      <c r="A116" t="s">
        <v>98</v>
      </c>
      <c r="B116" t="s">
        <v>1499</v>
      </c>
      <c r="C116" s="201">
        <f>SUM(D96:D97)</f>
        <v>301192920</v>
      </c>
      <c r="D116" s="201">
        <f t="shared" ref="D116:AE116" si="53">SUM(E96:E97)</f>
        <v>256800000</v>
      </c>
      <c r="E116" s="201">
        <f t="shared" si="53"/>
        <v>256800000</v>
      </c>
      <c r="F116" s="201">
        <f t="shared" si="53"/>
        <v>256800000</v>
      </c>
      <c r="G116" s="201">
        <f t="shared" si="53"/>
        <v>256800000</v>
      </c>
      <c r="H116" s="201">
        <f t="shared" si="53"/>
        <v>0</v>
      </c>
      <c r="I116" s="201">
        <f t="shared" si="53"/>
        <v>0</v>
      </c>
      <c r="J116" s="201">
        <f t="shared" si="53"/>
        <v>0</v>
      </c>
      <c r="K116" s="201">
        <f t="shared" si="53"/>
        <v>66589379.999999985</v>
      </c>
      <c r="L116" s="201">
        <f t="shared" si="53"/>
        <v>0</v>
      </c>
      <c r="M116" s="201">
        <f t="shared" si="53"/>
        <v>0</v>
      </c>
      <c r="N116" s="201">
        <f t="shared" si="53"/>
        <v>0</v>
      </c>
      <c r="O116" s="201">
        <f t="shared" si="53"/>
        <v>0</v>
      </c>
      <c r="P116" s="201">
        <f t="shared" si="53"/>
        <v>0</v>
      </c>
      <c r="Q116" s="201">
        <f t="shared" si="53"/>
        <v>396720000</v>
      </c>
      <c r="R116" s="201">
        <f t="shared" si="53"/>
        <v>396720000</v>
      </c>
      <c r="S116" s="201">
        <f t="shared" si="53"/>
        <v>396720000</v>
      </c>
      <c r="T116" s="201">
        <f t="shared" si="53"/>
        <v>396720000</v>
      </c>
      <c r="U116" s="201">
        <f t="shared" si="53"/>
        <v>507702300</v>
      </c>
      <c r="V116" s="201">
        <f t="shared" si="53"/>
        <v>0</v>
      </c>
      <c r="W116" s="201">
        <f t="shared" si="53"/>
        <v>0</v>
      </c>
      <c r="X116" s="201">
        <f t="shared" si="53"/>
        <v>0</v>
      </c>
      <c r="Y116" s="201">
        <f t="shared" si="53"/>
        <v>0</v>
      </c>
      <c r="Z116" s="201">
        <f t="shared" si="53"/>
        <v>0</v>
      </c>
      <c r="AA116" s="201">
        <f t="shared" si="53"/>
        <v>0</v>
      </c>
      <c r="AB116" s="201">
        <f t="shared" si="53"/>
        <v>0</v>
      </c>
      <c r="AC116" s="201">
        <f t="shared" si="53"/>
        <v>0</v>
      </c>
      <c r="AD116" s="201">
        <f t="shared" si="53"/>
        <v>0</v>
      </c>
      <c r="AE116" s="201">
        <f t="shared" si="53"/>
        <v>0</v>
      </c>
    </row>
    <row r="117" spans="1:31">
      <c r="B117" t="s">
        <v>1498</v>
      </c>
      <c r="C117" s="201">
        <f>D98</f>
        <v>41182464.676140003</v>
      </c>
      <c r="D117" s="201">
        <f t="shared" ref="D117:AE117" si="54">E98</f>
        <v>41182464.676140003</v>
      </c>
      <c r="E117" s="201">
        <f t="shared" si="54"/>
        <v>41182464.676140003</v>
      </c>
      <c r="F117" s="201">
        <f t="shared" si="54"/>
        <v>41182464.676140003</v>
      </c>
      <c r="G117" s="201">
        <f t="shared" si="54"/>
        <v>41182464.676140003</v>
      </c>
      <c r="H117" s="201">
        <f t="shared" si="54"/>
        <v>41182464.676140003</v>
      </c>
      <c r="I117" s="201">
        <f t="shared" si="54"/>
        <v>41182464.676140003</v>
      </c>
      <c r="J117" s="201">
        <f t="shared" si="54"/>
        <v>627150566.07834768</v>
      </c>
      <c r="K117" s="201">
        <f t="shared" si="54"/>
        <v>823504310.79344189</v>
      </c>
      <c r="L117" s="201">
        <f t="shared" si="54"/>
        <v>627150566.07834768</v>
      </c>
      <c r="M117" s="201">
        <f t="shared" si="54"/>
        <v>627150566.07834768</v>
      </c>
      <c r="N117" s="201">
        <f t="shared" si="54"/>
        <v>585968101.40220773</v>
      </c>
      <c r="O117" s="201">
        <f t="shared" si="54"/>
        <v>585968101.40220773</v>
      </c>
      <c r="P117" s="201">
        <f t="shared" si="54"/>
        <v>585968101.40220773</v>
      </c>
      <c r="Q117" s="201">
        <f t="shared" si="54"/>
        <v>585968101.40220773</v>
      </c>
      <c r="R117" s="201">
        <f t="shared" si="54"/>
        <v>585968101.40220773</v>
      </c>
      <c r="S117" s="201">
        <f t="shared" si="54"/>
        <v>585968101.40220773</v>
      </c>
      <c r="T117" s="201">
        <f t="shared" si="54"/>
        <v>585968101.40220773</v>
      </c>
      <c r="U117" s="201">
        <f t="shared" si="54"/>
        <v>782321846.11730194</v>
      </c>
      <c r="V117" s="201">
        <f t="shared" si="54"/>
        <v>585968101.40220773</v>
      </c>
      <c r="W117" s="201">
        <f t="shared" si="54"/>
        <v>585968101.40220773</v>
      </c>
      <c r="X117" s="201">
        <f t="shared" si="54"/>
        <v>585968101.40220773</v>
      </c>
      <c r="Y117" s="201">
        <f t="shared" si="54"/>
        <v>585968101.40220773</v>
      </c>
      <c r="Z117" s="201">
        <f t="shared" si="54"/>
        <v>585968101.40220773</v>
      </c>
      <c r="AA117" s="201">
        <f t="shared" si="54"/>
        <v>585968101.40220773</v>
      </c>
      <c r="AB117" s="201">
        <f t="shared" si="54"/>
        <v>585968101.40220773</v>
      </c>
      <c r="AC117" s="201">
        <f t="shared" si="54"/>
        <v>585968101.40220773</v>
      </c>
      <c r="AD117" s="201">
        <f t="shared" si="54"/>
        <v>0</v>
      </c>
      <c r="AE117" s="201">
        <f t="shared" si="54"/>
        <v>106844566.37382741</v>
      </c>
    </row>
    <row r="121" spans="1:31">
      <c r="C121">
        <f>C113</f>
        <v>2022</v>
      </c>
      <c r="D121">
        <f t="shared" ref="D121:AE121" si="55">D113</f>
        <v>2023</v>
      </c>
      <c r="E121">
        <f t="shared" si="55"/>
        <v>2024</v>
      </c>
      <c r="F121">
        <f t="shared" si="55"/>
        <v>2025</v>
      </c>
      <c r="G121">
        <f t="shared" si="55"/>
        <v>2026</v>
      </c>
      <c r="H121">
        <f t="shared" si="55"/>
        <v>2027</v>
      </c>
      <c r="I121">
        <f t="shared" si="55"/>
        <v>2028</v>
      </c>
      <c r="J121">
        <f t="shared" si="55"/>
        <v>2029</v>
      </c>
      <c r="K121">
        <f t="shared" si="55"/>
        <v>2030</v>
      </c>
      <c r="L121">
        <f t="shared" si="55"/>
        <v>2031</v>
      </c>
      <c r="M121">
        <f t="shared" si="55"/>
        <v>2032</v>
      </c>
      <c r="N121">
        <f t="shared" si="55"/>
        <v>2033</v>
      </c>
      <c r="O121">
        <f t="shared" si="55"/>
        <v>2034</v>
      </c>
      <c r="P121">
        <f t="shared" si="55"/>
        <v>2035</v>
      </c>
      <c r="Q121">
        <f t="shared" si="55"/>
        <v>2036</v>
      </c>
      <c r="R121">
        <f t="shared" si="55"/>
        <v>2037</v>
      </c>
      <c r="S121">
        <f t="shared" si="55"/>
        <v>2038</v>
      </c>
      <c r="T121">
        <f t="shared" si="55"/>
        <v>2039</v>
      </c>
      <c r="U121">
        <f t="shared" si="55"/>
        <v>2040</v>
      </c>
      <c r="V121">
        <f t="shared" si="55"/>
        <v>2041</v>
      </c>
      <c r="W121">
        <f t="shared" si="55"/>
        <v>2042</v>
      </c>
      <c r="X121">
        <f t="shared" si="55"/>
        <v>2043</v>
      </c>
      <c r="Y121">
        <f t="shared" si="55"/>
        <v>2044</v>
      </c>
      <c r="Z121">
        <f t="shared" si="55"/>
        <v>2045</v>
      </c>
      <c r="AA121">
        <f t="shared" si="55"/>
        <v>2046</v>
      </c>
      <c r="AB121">
        <f t="shared" si="55"/>
        <v>2047</v>
      </c>
      <c r="AC121">
        <f t="shared" si="55"/>
        <v>2048</v>
      </c>
      <c r="AD121">
        <f t="shared" si="55"/>
        <v>2049</v>
      </c>
      <c r="AE121">
        <f t="shared" si="55"/>
        <v>2050</v>
      </c>
    </row>
    <row r="122" spans="1:31">
      <c r="B122" t="s">
        <v>1497</v>
      </c>
      <c r="C122" s="201">
        <f>SUM($C114:C114)</f>
        <v>27498479.634540007</v>
      </c>
      <c r="D122" s="201">
        <f>SUM($C114:D114)</f>
        <v>54996959.269080013</v>
      </c>
      <c r="E122" s="201">
        <f>SUM($C114:E114)</f>
        <v>54996959.269080013</v>
      </c>
      <c r="F122" s="201">
        <f>SUM($C114:F114)</f>
        <v>54996959.269080013</v>
      </c>
      <c r="G122" s="201">
        <f>SUM($C114:G114)</f>
        <v>54996959.269080013</v>
      </c>
      <c r="H122" s="201">
        <f>SUM($C114:H114)</f>
        <v>54996959.269080013</v>
      </c>
      <c r="I122" s="201">
        <f>SUM($C114:I114)</f>
        <v>54996959.269080013</v>
      </c>
      <c r="J122" s="201">
        <f>SUM($C114:J114)</f>
        <v>54996959.269080013</v>
      </c>
      <c r="K122" s="201">
        <f>SUM($C114:K114)</f>
        <v>82495438.90362002</v>
      </c>
      <c r="L122" s="201">
        <f>SUM($C114:L114)</f>
        <v>109993918.53816003</v>
      </c>
      <c r="M122" s="201">
        <f>SUM($C114:M114)</f>
        <v>137492398.17270005</v>
      </c>
      <c r="N122" s="201">
        <f>SUM($C114:N114)</f>
        <v>137492398.17270005</v>
      </c>
      <c r="O122" s="201">
        <f>SUM($C114:O114)</f>
        <v>137492398.17270005</v>
      </c>
      <c r="P122" s="201">
        <f>SUM($C114:P114)</f>
        <v>137492398.17270005</v>
      </c>
      <c r="Q122" s="201">
        <f>SUM($C114:Q114)</f>
        <v>137492398.17270005</v>
      </c>
      <c r="R122" s="201">
        <f>SUM($C114:R114)</f>
        <v>137492398.17270005</v>
      </c>
      <c r="S122" s="201">
        <f>SUM($C114:S114)</f>
        <v>137492398.17270005</v>
      </c>
      <c r="T122" s="201">
        <f>SUM($C114:T114)</f>
        <v>137492398.17270005</v>
      </c>
      <c r="U122" s="201">
        <f>SUM($C114:U114)</f>
        <v>206238597.25905007</v>
      </c>
      <c r="V122" s="201">
        <f>SUM($C114:V114)</f>
        <v>274984796.34540009</v>
      </c>
      <c r="W122" s="201">
        <f>SUM($C114:W114)</f>
        <v>274984796.34540009</v>
      </c>
      <c r="X122" s="201">
        <f>SUM($C114:X114)</f>
        <v>274984796.34540009</v>
      </c>
      <c r="Y122" s="201">
        <f>SUM($C114:Y114)</f>
        <v>274984796.34540009</v>
      </c>
      <c r="Z122" s="201">
        <f>SUM($C114:Z114)</f>
        <v>274984796.34540009</v>
      </c>
      <c r="AA122" s="201">
        <f>SUM($C114:AA114)</f>
        <v>274984796.34540009</v>
      </c>
      <c r="AB122" s="201">
        <f>SUM($C114:AB114)</f>
        <v>274984796.34540009</v>
      </c>
      <c r="AC122" s="201">
        <f>SUM($C114:AC114)</f>
        <v>274984796.34540009</v>
      </c>
      <c r="AD122" s="201">
        <f>SUM($C114:AD114)</f>
        <v>274984796.34540009</v>
      </c>
      <c r="AE122" s="201">
        <f>SUM($C114:AE114)</f>
        <v>274984796.34540009</v>
      </c>
    </row>
    <row r="123" spans="1:31">
      <c r="B123" t="s">
        <v>1500</v>
      </c>
      <c r="C123" s="201">
        <f>SUM($C115:C115)</f>
        <v>0</v>
      </c>
      <c r="D123" s="201">
        <f>SUM($C115:D115)</f>
        <v>0</v>
      </c>
      <c r="E123" s="201">
        <f>SUM($C115:E115)</f>
        <v>0</v>
      </c>
      <c r="F123" s="201">
        <f>SUM($C115:F115)</f>
        <v>0</v>
      </c>
      <c r="G123" s="201">
        <f>SUM($C115:G115)</f>
        <v>78510440.525175497</v>
      </c>
      <c r="H123" s="201">
        <f>SUM($C115:H115)</f>
        <v>157020881.05035099</v>
      </c>
      <c r="I123" s="201">
        <f>SUM($C115:I115)</f>
        <v>235531321.57552648</v>
      </c>
      <c r="J123" s="201">
        <f>SUM($C115:J115)</f>
        <v>314041762.10070199</v>
      </c>
      <c r="K123" s="201">
        <f>SUM($C115:K115)</f>
        <v>429656908.52394712</v>
      </c>
      <c r="L123" s="201">
        <f>SUM($C115:L115)</f>
        <v>508167349.04912263</v>
      </c>
      <c r="M123" s="201">
        <f>SUM($C115:M115)</f>
        <v>586677789.57429814</v>
      </c>
      <c r="N123" s="201">
        <f>SUM($C115:N115)</f>
        <v>665188230.0994736</v>
      </c>
      <c r="O123" s="201">
        <f>SUM($C115:O115)</f>
        <v>743698670.62464905</v>
      </c>
      <c r="P123" s="201">
        <f>SUM($C115:P115)</f>
        <v>822209111.1498245</v>
      </c>
      <c r="Q123" s="201">
        <f>SUM($C115:Q115)</f>
        <v>900719551.67499995</v>
      </c>
      <c r="R123" s="201">
        <f>SUM($C115:R115)</f>
        <v>979229992.2001754</v>
      </c>
      <c r="S123" s="201">
        <f>SUM($C115:S115)</f>
        <v>1057740432.7253509</v>
      </c>
      <c r="T123" s="201">
        <f>SUM($C115:T115)</f>
        <v>1136250873.2505264</v>
      </c>
      <c r="U123" s="201">
        <f>SUM($C115:U115)</f>
        <v>1251947817.1662903</v>
      </c>
      <c r="V123" s="201">
        <f>SUM($C115:V115)</f>
        <v>1330458257.6914659</v>
      </c>
      <c r="W123" s="201">
        <f>SUM($C115:W115)</f>
        <v>1408968698.2166414</v>
      </c>
      <c r="X123" s="201">
        <f>SUM($C115:X115)</f>
        <v>1487479138.741817</v>
      </c>
      <c r="Y123" s="201">
        <f>SUM($C115:Y115)</f>
        <v>1565989579.2669926</v>
      </c>
      <c r="Z123" s="201">
        <f>SUM($C115:Z115)</f>
        <v>1644500019.7921681</v>
      </c>
      <c r="AA123" s="201">
        <f>SUM($C115:AA115)</f>
        <v>1711912230.2573435</v>
      </c>
      <c r="AB123" s="201">
        <f>SUM($C115:AB115)</f>
        <v>1779324440.7225189</v>
      </c>
      <c r="AC123" s="201">
        <f>SUM($C115:AC115)</f>
        <v>1846736651.1876943</v>
      </c>
      <c r="AD123" s="201">
        <f>SUM($C115:AD115)</f>
        <v>1914148861.6528697</v>
      </c>
      <c r="AE123" s="201">
        <f>SUM($C115:AE115)</f>
        <v>2000153642.1675684</v>
      </c>
    </row>
    <row r="124" spans="1:31">
      <c r="B124" t="s">
        <v>1499</v>
      </c>
      <c r="C124" s="201">
        <f>SUM($C116:C116)</f>
        <v>301192920</v>
      </c>
      <c r="D124" s="201">
        <f>SUM($C116:D116)</f>
        <v>557992920</v>
      </c>
      <c r="E124" s="201">
        <f>SUM($C116:E116)</f>
        <v>814792920</v>
      </c>
      <c r="F124" s="201">
        <f>SUM($C116:F116)</f>
        <v>1071592920</v>
      </c>
      <c r="G124" s="201">
        <f>SUM($C116:G116)</f>
        <v>1328392920</v>
      </c>
      <c r="H124" s="201">
        <f>SUM($C116:H116)</f>
        <v>1328392920</v>
      </c>
      <c r="I124" s="201">
        <f>SUM($C116:I116)</f>
        <v>1328392920</v>
      </c>
      <c r="J124" s="201">
        <f>SUM($C116:J116)</f>
        <v>1328392920</v>
      </c>
      <c r="K124" s="201">
        <f>SUM($C116:K116)</f>
        <v>1394982300</v>
      </c>
      <c r="L124" s="201">
        <f>SUM($C116:L116)</f>
        <v>1394982300</v>
      </c>
      <c r="M124" s="201">
        <f>SUM($C116:M116)</f>
        <v>1394982300</v>
      </c>
      <c r="N124" s="201">
        <f>SUM($C116:N116)</f>
        <v>1394982300</v>
      </c>
      <c r="O124" s="201">
        <f>SUM($C116:O116)</f>
        <v>1394982300</v>
      </c>
      <c r="P124" s="201">
        <f>SUM($C116:P116)</f>
        <v>1394982300</v>
      </c>
      <c r="Q124" s="201">
        <f>SUM($C116:Q116)</f>
        <v>1791702300</v>
      </c>
      <c r="R124" s="201">
        <f>SUM($C116:R116)</f>
        <v>2188422300</v>
      </c>
      <c r="S124" s="201">
        <f>SUM($C116:S116)</f>
        <v>2585142300</v>
      </c>
      <c r="T124" s="201">
        <f>SUM($C116:T116)</f>
        <v>2981862300</v>
      </c>
      <c r="U124" s="201">
        <f>SUM($C116:U116)</f>
        <v>3489564600</v>
      </c>
      <c r="V124" s="201">
        <f>SUM($C116:V116)</f>
        <v>3489564600</v>
      </c>
      <c r="W124" s="201">
        <f>SUM($C116:W116)</f>
        <v>3489564600</v>
      </c>
      <c r="X124" s="201">
        <f>SUM($C116:X116)</f>
        <v>3489564600</v>
      </c>
      <c r="Y124" s="201">
        <f>SUM($C116:Y116)</f>
        <v>3489564600</v>
      </c>
      <c r="Z124" s="201">
        <f>SUM($C116:Z116)</f>
        <v>3489564600</v>
      </c>
      <c r="AA124" s="201">
        <f>SUM($C116:AA116)</f>
        <v>3489564600</v>
      </c>
      <c r="AB124" s="201">
        <f>SUM($C116:AB116)</f>
        <v>3489564600</v>
      </c>
      <c r="AC124" s="201">
        <f>SUM($C116:AC116)</f>
        <v>3489564600</v>
      </c>
      <c r="AD124" s="201">
        <f>SUM($C116:AD116)</f>
        <v>3489564600</v>
      </c>
      <c r="AE124" s="201">
        <f>SUM($C116:AE116)</f>
        <v>3489564600</v>
      </c>
    </row>
    <row r="125" spans="1:31">
      <c r="B125" t="s">
        <v>1498</v>
      </c>
      <c r="C125" s="201">
        <f>SUM($C117:C117)</f>
        <v>41182464.676140003</v>
      </c>
      <c r="D125" s="201">
        <f>SUM($C117:D117)</f>
        <v>82364929.352280006</v>
      </c>
      <c r="E125" s="201">
        <f>SUM($C117:E117)</f>
        <v>123547394.02842</v>
      </c>
      <c r="F125" s="201">
        <f>SUM($C117:F117)</f>
        <v>164729858.70456001</v>
      </c>
      <c r="G125" s="201">
        <f>SUM($C117:G117)</f>
        <v>205912323.38070002</v>
      </c>
      <c r="H125" s="201">
        <f>SUM($C117:H117)</f>
        <v>247094788.05684003</v>
      </c>
      <c r="I125" s="201">
        <f>SUM($C117:I117)</f>
        <v>288277252.73298001</v>
      </c>
      <c r="J125" s="201">
        <f>SUM($C117:J117)</f>
        <v>915427818.8113277</v>
      </c>
      <c r="K125" s="201">
        <f>SUM($C117:K117)</f>
        <v>1738932129.6047697</v>
      </c>
      <c r="L125" s="201">
        <f>SUM($C117:L117)</f>
        <v>2366082695.6831174</v>
      </c>
      <c r="M125" s="201">
        <f>SUM($C117:M117)</f>
        <v>2993233261.7614651</v>
      </c>
      <c r="N125" s="201">
        <f>SUM($C117:N117)</f>
        <v>3579201363.1636729</v>
      </c>
      <c r="O125" s="201">
        <f>SUM($C117:O117)</f>
        <v>4165169464.5658808</v>
      </c>
      <c r="P125" s="201">
        <f>SUM($C117:P117)</f>
        <v>4751137565.9680882</v>
      </c>
      <c r="Q125" s="201">
        <f>SUM($C117:Q117)</f>
        <v>5337105667.3702955</v>
      </c>
      <c r="R125" s="201">
        <f>SUM($C117:R117)</f>
        <v>5923073768.7725029</v>
      </c>
      <c r="S125" s="201">
        <f>SUM($C117:S117)</f>
        <v>6509041870.1747103</v>
      </c>
      <c r="T125" s="201">
        <f>SUM($C117:T117)</f>
        <v>7095009971.5769176</v>
      </c>
      <c r="U125" s="201">
        <f>SUM($C117:U117)</f>
        <v>7877331817.6942196</v>
      </c>
      <c r="V125" s="201">
        <f>SUM($C117:V117)</f>
        <v>8463299919.096427</v>
      </c>
      <c r="W125" s="201">
        <f>SUM($C117:W117)</f>
        <v>9049268020.4986343</v>
      </c>
      <c r="X125" s="201">
        <f>SUM($C117:X117)</f>
        <v>9635236121.9008427</v>
      </c>
      <c r="Y125" s="201">
        <f>SUM($C117:Y117)</f>
        <v>10221204223.303051</v>
      </c>
      <c r="Z125" s="201">
        <f>SUM($C117:Z117)</f>
        <v>10807172324.705259</v>
      </c>
      <c r="AA125" s="201">
        <f>SUM($C117:AA117)</f>
        <v>11393140426.107468</v>
      </c>
      <c r="AB125" s="201">
        <f>SUM($C117:AB117)</f>
        <v>11979108527.509676</v>
      </c>
      <c r="AC125" s="201">
        <f>SUM($C117:AC117)</f>
        <v>12565076628.911884</v>
      </c>
      <c r="AD125" s="201">
        <f>SUM($C117:AD117)</f>
        <v>12565076628.911884</v>
      </c>
      <c r="AE125" s="201">
        <f>SUM($C117:AE117)</f>
        <v>12671921195.285711</v>
      </c>
    </row>
    <row r="127" spans="1:31">
      <c r="C127">
        <f>C121</f>
        <v>2022</v>
      </c>
      <c r="D127">
        <f t="shared" ref="D127:AE127" si="56">D121</f>
        <v>2023</v>
      </c>
      <c r="E127">
        <f t="shared" si="56"/>
        <v>2024</v>
      </c>
      <c r="F127">
        <f t="shared" si="56"/>
        <v>2025</v>
      </c>
      <c r="G127">
        <f t="shared" si="56"/>
        <v>2026</v>
      </c>
      <c r="H127">
        <f t="shared" si="56"/>
        <v>2027</v>
      </c>
      <c r="I127">
        <f t="shared" si="56"/>
        <v>2028</v>
      </c>
      <c r="J127">
        <f t="shared" si="56"/>
        <v>2029</v>
      </c>
      <c r="K127">
        <f t="shared" si="56"/>
        <v>2030</v>
      </c>
      <c r="L127">
        <f t="shared" si="56"/>
        <v>2031</v>
      </c>
      <c r="M127">
        <f t="shared" si="56"/>
        <v>2032</v>
      </c>
      <c r="N127">
        <f t="shared" si="56"/>
        <v>2033</v>
      </c>
      <c r="O127">
        <f t="shared" si="56"/>
        <v>2034</v>
      </c>
      <c r="P127">
        <f t="shared" si="56"/>
        <v>2035</v>
      </c>
      <c r="Q127">
        <f t="shared" si="56"/>
        <v>2036</v>
      </c>
      <c r="R127">
        <f t="shared" si="56"/>
        <v>2037</v>
      </c>
      <c r="S127">
        <f t="shared" si="56"/>
        <v>2038</v>
      </c>
      <c r="T127">
        <f t="shared" si="56"/>
        <v>2039</v>
      </c>
      <c r="U127">
        <f t="shared" si="56"/>
        <v>2040</v>
      </c>
      <c r="V127">
        <f t="shared" si="56"/>
        <v>2041</v>
      </c>
      <c r="W127">
        <f t="shared" si="56"/>
        <v>2042</v>
      </c>
      <c r="X127">
        <f t="shared" si="56"/>
        <v>2043</v>
      </c>
      <c r="Y127">
        <f t="shared" si="56"/>
        <v>2044</v>
      </c>
      <c r="Z127">
        <f t="shared" si="56"/>
        <v>2045</v>
      </c>
      <c r="AA127">
        <f t="shared" si="56"/>
        <v>2046</v>
      </c>
      <c r="AB127">
        <f t="shared" si="56"/>
        <v>2047</v>
      </c>
      <c r="AC127">
        <f t="shared" si="56"/>
        <v>2048</v>
      </c>
      <c r="AD127">
        <f t="shared" si="56"/>
        <v>2049</v>
      </c>
      <c r="AE127">
        <f t="shared" si="56"/>
        <v>2050</v>
      </c>
    </row>
    <row r="128" spans="1:31">
      <c r="B128" t="s">
        <v>1497</v>
      </c>
      <c r="C128" s="201">
        <f t="shared" ref="C128:AE128" si="57">C122*((1-DISCOUNT)^(C$121-$C$121))</f>
        <v>27498479.634540007</v>
      </c>
      <c r="D128" s="201">
        <f t="shared" si="57"/>
        <v>50597202.527553611</v>
      </c>
      <c r="E128" s="201">
        <f t="shared" si="57"/>
        <v>46549426.325349323</v>
      </c>
      <c r="F128" s="201">
        <f t="shared" si="57"/>
        <v>42825472.219321378</v>
      </c>
      <c r="G128" s="201">
        <f t="shared" si="57"/>
        <v>39399434.441775672</v>
      </c>
      <c r="H128" s="201">
        <f t="shared" si="57"/>
        <v>36247479.686433621</v>
      </c>
      <c r="I128" s="201">
        <f t="shared" si="57"/>
        <v>33347681.31151893</v>
      </c>
      <c r="J128" s="201">
        <f t="shared" si="57"/>
        <v>30679866.806597415</v>
      </c>
      <c r="K128" s="201">
        <f t="shared" si="57"/>
        <v>42338216.193104438</v>
      </c>
      <c r="L128" s="201">
        <f t="shared" si="57"/>
        <v>51934878.530208111</v>
      </c>
      <c r="M128" s="201">
        <f t="shared" si="57"/>
        <v>59725110.309739344</v>
      </c>
      <c r="N128" s="201">
        <f t="shared" si="57"/>
        <v>54947101.484960191</v>
      </c>
      <c r="O128" s="201">
        <f t="shared" si="57"/>
        <v>50551333.36616338</v>
      </c>
      <c r="P128" s="201">
        <f t="shared" si="57"/>
        <v>46507226.696870312</v>
      </c>
      <c r="Q128" s="201">
        <f t="shared" si="57"/>
        <v>42786648.561120689</v>
      </c>
      <c r="R128" s="201">
        <f t="shared" si="57"/>
        <v>39363716.676231034</v>
      </c>
      <c r="S128" s="201">
        <f t="shared" si="57"/>
        <v>36214619.342132553</v>
      </c>
      <c r="T128" s="201">
        <f t="shared" si="57"/>
        <v>33317449.794761948</v>
      </c>
      <c r="U128" s="201">
        <f t="shared" si="57"/>
        <v>45978080.716771491</v>
      </c>
      <c r="V128" s="201">
        <f t="shared" si="57"/>
        <v>56399779.012573026</v>
      </c>
      <c r="W128" s="201">
        <f t="shared" si="57"/>
        <v>51887796.69156719</v>
      </c>
      <c r="X128" s="201">
        <f t="shared" si="57"/>
        <v>47736772.956241816</v>
      </c>
      <c r="Y128" s="201">
        <f t="shared" si="57"/>
        <v>43917831.119742475</v>
      </c>
      <c r="Z128" s="201">
        <f t="shared" si="57"/>
        <v>40404404.630163074</v>
      </c>
      <c r="AA128" s="201">
        <f t="shared" si="57"/>
        <v>37172052.259750031</v>
      </c>
      <c r="AB128" s="201">
        <f t="shared" si="57"/>
        <v>34198288.07897003</v>
      </c>
      <c r="AC128" s="201">
        <f t="shared" si="57"/>
        <v>31462425.032652434</v>
      </c>
      <c r="AD128" s="201">
        <f t="shared" si="57"/>
        <v>28945431.030040234</v>
      </c>
      <c r="AE128" s="201">
        <f t="shared" si="57"/>
        <v>26629796.547637019</v>
      </c>
    </row>
    <row r="129" spans="2:31">
      <c r="B129" t="str">
        <f>B123</f>
        <v>Belcon scenario: Kraaifontein res intensification</v>
      </c>
      <c r="C129" s="201">
        <f t="shared" ref="C129:AE129" si="58">C123*((1-DISCOUNT)^(C$121-$C$121))</f>
        <v>0</v>
      </c>
      <c r="D129" s="201">
        <f t="shared" si="58"/>
        <v>0</v>
      </c>
      <c r="E129" s="201">
        <f t="shared" si="58"/>
        <v>0</v>
      </c>
      <c r="F129" s="201">
        <f t="shared" si="58"/>
        <v>0</v>
      </c>
      <c r="G129" s="201">
        <f t="shared" si="58"/>
        <v>56244326.878734432</v>
      </c>
      <c r="H129" s="201">
        <f t="shared" si="58"/>
        <v>103489561.45687138</v>
      </c>
      <c r="I129" s="201">
        <f t="shared" si="58"/>
        <v>142815594.81048247</v>
      </c>
      <c r="J129" s="201">
        <f t="shared" si="58"/>
        <v>175187129.63419184</v>
      </c>
      <c r="K129" s="201">
        <f t="shared" si="58"/>
        <v>220508034.42842859</v>
      </c>
      <c r="L129" s="201">
        <f t="shared" si="58"/>
        <v>239936988.30474931</v>
      </c>
      <c r="M129" s="201">
        <f t="shared" si="58"/>
        <v>254846058.14051679</v>
      </c>
      <c r="N129" s="201">
        <f t="shared" si="58"/>
        <v>265834080.07741106</v>
      </c>
      <c r="O129" s="201">
        <f t="shared" si="58"/>
        <v>273433003.7323029</v>
      </c>
      <c r="P129" s="201">
        <f t="shared" si="58"/>
        <v>278114761.48991668</v>
      </c>
      <c r="Q129" s="201">
        <f t="shared" si="58"/>
        <v>280297466.78242546</v>
      </c>
      <c r="R129" s="201">
        <f t="shared" si="58"/>
        <v>280351004.75459743</v>
      </c>
      <c r="S129" s="201">
        <f t="shared" si="58"/>
        <v>278602072.86381429</v>
      </c>
      <c r="T129" s="201">
        <f t="shared" si="58"/>
        <v>275338723.64512712</v>
      </c>
      <c r="U129" s="201">
        <f t="shared" si="58"/>
        <v>279104680.48110068</v>
      </c>
      <c r="V129" s="201">
        <f t="shared" si="58"/>
        <v>272878910.82167035</v>
      </c>
      <c r="W129" s="201">
        <f t="shared" si="58"/>
        <v>265862994.35266986</v>
      </c>
      <c r="X129" s="201">
        <f t="shared" si="58"/>
        <v>258223199.48945078</v>
      </c>
      <c r="Y129" s="201">
        <f t="shared" si="58"/>
        <v>250104248.64048964</v>
      </c>
      <c r="Z129" s="201">
        <f t="shared" si="58"/>
        <v>241631701.45062977</v>
      </c>
      <c r="AA129" s="201">
        <f t="shared" si="58"/>
        <v>231413851.72182697</v>
      </c>
      <c r="AB129" s="201">
        <f t="shared" si="58"/>
        <v>221284415.06034857</v>
      </c>
      <c r="AC129" s="201">
        <f t="shared" si="58"/>
        <v>211294639.61368704</v>
      </c>
      <c r="AD129" s="201">
        <f t="shared" si="58"/>
        <v>201487007.98210508</v>
      </c>
      <c r="AE129" s="201">
        <f t="shared" si="58"/>
        <v>193696834.3807438</v>
      </c>
    </row>
    <row r="130" spans="2:31">
      <c r="B130" t="s">
        <v>1499</v>
      </c>
      <c r="C130" s="201">
        <f t="shared" ref="C130:AE130" si="59">C124*((1-DISCOUNT)^(C$121-$C$121))</f>
        <v>301192920</v>
      </c>
      <c r="D130" s="201">
        <f t="shared" si="59"/>
        <v>513353486.40000004</v>
      </c>
      <c r="E130" s="201">
        <f t="shared" si="59"/>
        <v>689640727.48800004</v>
      </c>
      <c r="F130" s="201">
        <f t="shared" si="59"/>
        <v>834436547.68896008</v>
      </c>
      <c r="G130" s="201">
        <f t="shared" si="59"/>
        <v>951651336.00184333</v>
      </c>
      <c r="H130" s="201">
        <f t="shared" si="59"/>
        <v>875519229.12169588</v>
      </c>
      <c r="I130" s="201">
        <f t="shared" si="59"/>
        <v>805477690.79196024</v>
      </c>
      <c r="J130" s="201">
        <f t="shared" si="59"/>
        <v>741039475.52860343</v>
      </c>
      <c r="K130" s="201">
        <f t="shared" si="59"/>
        <v>715931244.05284417</v>
      </c>
      <c r="L130" s="201">
        <f t="shared" si="59"/>
        <v>658656744.52861667</v>
      </c>
      <c r="M130" s="201">
        <f t="shared" si="59"/>
        <v>605964204.96632731</v>
      </c>
      <c r="N130" s="201">
        <f t="shared" si="59"/>
        <v>557487068.56902111</v>
      </c>
      <c r="O130" s="201">
        <f t="shared" si="59"/>
        <v>512888103.08349949</v>
      </c>
      <c r="P130" s="201">
        <f t="shared" si="59"/>
        <v>471857054.83681953</v>
      </c>
      <c r="Q130" s="201">
        <f t="shared" si="59"/>
        <v>557564910.17023456</v>
      </c>
      <c r="R130" s="201">
        <f t="shared" si="59"/>
        <v>626539623.49934757</v>
      </c>
      <c r="S130" s="201">
        <f t="shared" si="59"/>
        <v>680909967.27071309</v>
      </c>
      <c r="T130" s="201">
        <f t="shared" si="59"/>
        <v>722571202.44826412</v>
      </c>
      <c r="U130" s="201">
        <f t="shared" si="59"/>
        <v>777950805.41427565</v>
      </c>
      <c r="V130" s="201">
        <f t="shared" si="59"/>
        <v>715714740.98113358</v>
      </c>
      <c r="W130" s="201">
        <f t="shared" si="59"/>
        <v>658457561.70264292</v>
      </c>
      <c r="X130" s="201">
        <f t="shared" si="59"/>
        <v>605780956.76643157</v>
      </c>
      <c r="Y130" s="201">
        <f t="shared" si="59"/>
        <v>557318480.22511709</v>
      </c>
      <c r="Z130" s="201">
        <f t="shared" si="59"/>
        <v>512733001.80710763</v>
      </c>
      <c r="AA130" s="201">
        <f t="shared" si="59"/>
        <v>471714361.66253912</v>
      </c>
      <c r="AB130" s="201">
        <f t="shared" si="59"/>
        <v>433977212.729536</v>
      </c>
      <c r="AC130" s="201">
        <f t="shared" si="59"/>
        <v>399259035.71117318</v>
      </c>
      <c r="AD130" s="201">
        <f t="shared" si="59"/>
        <v>367318312.85427928</v>
      </c>
      <c r="AE130" s="201">
        <f t="shared" si="59"/>
        <v>337932847.82593697</v>
      </c>
    </row>
    <row r="131" spans="2:31">
      <c r="B131" t="s">
        <v>1498</v>
      </c>
      <c r="C131" s="201">
        <f t="shared" ref="C131:AE131" si="60">C125*((1-DISCOUNT)^(C$121-$C$121))</f>
        <v>41182464.676140003</v>
      </c>
      <c r="D131" s="201">
        <f t="shared" si="60"/>
        <v>75775735.004097611</v>
      </c>
      <c r="E131" s="201">
        <f t="shared" si="60"/>
        <v>104570514.30565469</v>
      </c>
      <c r="F131" s="201">
        <f t="shared" si="60"/>
        <v>128273164.21493644</v>
      </c>
      <c r="G131" s="201">
        <f t="shared" si="60"/>
        <v>147514138.84717691</v>
      </c>
      <c r="H131" s="201">
        <f t="shared" si="60"/>
        <v>162855609.28728333</v>
      </c>
      <c r="I131" s="201">
        <f t="shared" si="60"/>
        <v>174798353.96835077</v>
      </c>
      <c r="J131" s="201">
        <f t="shared" si="60"/>
        <v>510668297.40122348</v>
      </c>
      <c r="K131" s="201">
        <f t="shared" si="60"/>
        <v>892452788.01846039</v>
      </c>
      <c r="L131" s="201">
        <f t="shared" si="60"/>
        <v>1117172831.2424722</v>
      </c>
      <c r="M131" s="201">
        <f t="shared" si="60"/>
        <v>1300225969.7073238</v>
      </c>
      <c r="N131" s="201">
        <f t="shared" si="60"/>
        <v>1430382647.6998026</v>
      </c>
      <c r="O131" s="201">
        <f t="shared" si="60"/>
        <v>1531392811.0073581</v>
      </c>
      <c r="P131" s="201">
        <f t="shared" si="60"/>
        <v>1607086899.2404258</v>
      </c>
      <c r="Q131" s="201">
        <f t="shared" si="60"/>
        <v>1660869019.3657556</v>
      </c>
      <c r="R131" s="201">
        <f t="shared" si="60"/>
        <v>1695760644.1158938</v>
      </c>
      <c r="S131" s="201">
        <f t="shared" si="60"/>
        <v>1714440047.1820691</v>
      </c>
      <c r="T131" s="201">
        <f t="shared" si="60"/>
        <v>1719277877.6353147</v>
      </c>
      <c r="U131" s="201">
        <f t="shared" si="60"/>
        <v>1756143626.6549466</v>
      </c>
      <c r="V131" s="201">
        <f t="shared" si="60"/>
        <v>1735835040.69297</v>
      </c>
      <c r="W131" s="201">
        <f t="shared" si="60"/>
        <v>1707536509.2743185</v>
      </c>
      <c r="X131" s="201">
        <f t="shared" si="60"/>
        <v>1672656398.622216</v>
      </c>
      <c r="Y131" s="201">
        <f t="shared" si="60"/>
        <v>1632428872.0150945</v>
      </c>
      <c r="Z131" s="201">
        <f t="shared" si="60"/>
        <v>1587932748.7139299</v>
      </c>
      <c r="AA131" s="201">
        <f t="shared" si="60"/>
        <v>1540108460.3600554</v>
      </c>
      <c r="AB131" s="201">
        <f t="shared" si="60"/>
        <v>1489773288.5510316</v>
      </c>
      <c r="AC131" s="201">
        <f t="shared" si="60"/>
        <v>1437635050.0851474</v>
      </c>
      <c r="AD131" s="201">
        <f t="shared" si="60"/>
        <v>1322624246.0783355</v>
      </c>
      <c r="AE131" s="201">
        <f t="shared" si="60"/>
        <v>1227161238.6682141</v>
      </c>
    </row>
    <row r="133" spans="2:31">
      <c r="C133" s="213">
        <f t="shared" ref="C133:AD133" si="61">C127</f>
        <v>2022</v>
      </c>
      <c r="D133" s="213">
        <f t="shared" si="61"/>
        <v>2023</v>
      </c>
      <c r="E133" s="213">
        <f t="shared" si="61"/>
        <v>2024</v>
      </c>
      <c r="F133" s="213">
        <f t="shared" si="61"/>
        <v>2025</v>
      </c>
      <c r="G133" s="213">
        <f t="shared" si="61"/>
        <v>2026</v>
      </c>
      <c r="H133" s="213">
        <f t="shared" si="61"/>
        <v>2027</v>
      </c>
      <c r="I133" s="213">
        <f t="shared" si="61"/>
        <v>2028</v>
      </c>
      <c r="J133" s="213">
        <f t="shared" si="61"/>
        <v>2029</v>
      </c>
      <c r="K133" s="213">
        <f t="shared" si="61"/>
        <v>2030</v>
      </c>
      <c r="L133" s="213">
        <f t="shared" si="61"/>
        <v>2031</v>
      </c>
      <c r="M133" s="213">
        <f t="shared" si="61"/>
        <v>2032</v>
      </c>
      <c r="N133" s="213">
        <f t="shared" si="61"/>
        <v>2033</v>
      </c>
      <c r="O133" s="213">
        <f t="shared" si="61"/>
        <v>2034</v>
      </c>
      <c r="P133" s="213">
        <f t="shared" si="61"/>
        <v>2035</v>
      </c>
      <c r="Q133" s="213">
        <f t="shared" si="61"/>
        <v>2036</v>
      </c>
      <c r="R133" s="213">
        <f t="shared" si="61"/>
        <v>2037</v>
      </c>
      <c r="S133" s="213">
        <f t="shared" si="61"/>
        <v>2038</v>
      </c>
      <c r="T133" s="213">
        <f t="shared" si="61"/>
        <v>2039</v>
      </c>
      <c r="U133" s="213">
        <f t="shared" si="61"/>
        <v>2040</v>
      </c>
      <c r="V133" s="213">
        <f t="shared" si="61"/>
        <v>2041</v>
      </c>
      <c r="W133" s="213">
        <f t="shared" si="61"/>
        <v>2042</v>
      </c>
      <c r="X133" s="213">
        <f t="shared" si="61"/>
        <v>2043</v>
      </c>
      <c r="Y133" s="213">
        <f t="shared" si="61"/>
        <v>2044</v>
      </c>
      <c r="Z133" s="213">
        <f t="shared" si="61"/>
        <v>2045</v>
      </c>
      <c r="AA133" s="213">
        <f t="shared" si="61"/>
        <v>2046</v>
      </c>
      <c r="AB133" s="213">
        <f t="shared" si="61"/>
        <v>2047</v>
      </c>
      <c r="AC133" s="213">
        <f t="shared" si="61"/>
        <v>2048</v>
      </c>
      <c r="AD133" s="213">
        <f t="shared" si="61"/>
        <v>2049</v>
      </c>
      <c r="AE133" s="213">
        <f>AE127</f>
        <v>2050</v>
      </c>
    </row>
    <row r="134" spans="2:31">
      <c r="B134" t="s">
        <v>97</v>
      </c>
      <c r="C134" s="201">
        <f>SUM(C128:C129)</f>
        <v>27498479.634540007</v>
      </c>
      <c r="D134" s="201">
        <f t="shared" ref="D134:AE134" si="62">SUM(D128:D129)</f>
        <v>50597202.527553611</v>
      </c>
      <c r="E134" s="201">
        <f t="shared" si="62"/>
        <v>46549426.325349323</v>
      </c>
      <c r="F134" s="201">
        <f t="shared" si="62"/>
        <v>42825472.219321378</v>
      </c>
      <c r="G134" s="201">
        <f t="shared" si="62"/>
        <v>95643761.320510104</v>
      </c>
      <c r="H134" s="201">
        <f t="shared" si="62"/>
        <v>139737041.143305</v>
      </c>
      <c r="I134" s="201">
        <f t="shared" si="62"/>
        <v>176163276.12200141</v>
      </c>
      <c r="J134" s="201">
        <f t="shared" si="62"/>
        <v>205866996.44078925</v>
      </c>
      <c r="K134" s="201">
        <f t="shared" si="62"/>
        <v>262846250.62153304</v>
      </c>
      <c r="L134" s="201">
        <f t="shared" si="62"/>
        <v>291871866.83495742</v>
      </c>
      <c r="M134" s="201">
        <f t="shared" si="62"/>
        <v>314571168.45025611</v>
      </c>
      <c r="N134" s="201">
        <f t="shared" si="62"/>
        <v>320781181.56237125</v>
      </c>
      <c r="O134" s="201">
        <f t="shared" si="62"/>
        <v>323984337.09846628</v>
      </c>
      <c r="P134" s="201">
        <f t="shared" si="62"/>
        <v>324621988.18678701</v>
      </c>
      <c r="Q134" s="201">
        <f t="shared" si="62"/>
        <v>323084115.34354615</v>
      </c>
      <c r="R134" s="201">
        <f t="shared" si="62"/>
        <v>319714721.43082845</v>
      </c>
      <c r="S134" s="201">
        <f t="shared" si="62"/>
        <v>314816692.20594686</v>
      </c>
      <c r="T134" s="201">
        <f t="shared" si="62"/>
        <v>308656173.43988907</v>
      </c>
      <c r="U134" s="201">
        <f t="shared" si="62"/>
        <v>325082761.19787216</v>
      </c>
      <c r="V134" s="201">
        <f t="shared" si="62"/>
        <v>329278689.83424336</v>
      </c>
      <c r="W134" s="201">
        <f t="shared" si="62"/>
        <v>317750791.04423708</v>
      </c>
      <c r="X134" s="201">
        <f t="shared" si="62"/>
        <v>305959972.4456926</v>
      </c>
      <c r="Y134" s="201">
        <f t="shared" si="62"/>
        <v>294022079.76023209</v>
      </c>
      <c r="Z134" s="201">
        <f t="shared" si="62"/>
        <v>282036106.08079284</v>
      </c>
      <c r="AA134" s="201">
        <f t="shared" si="62"/>
        <v>268585903.98157698</v>
      </c>
      <c r="AB134" s="201">
        <f t="shared" si="62"/>
        <v>255482703.13931859</v>
      </c>
      <c r="AC134" s="201">
        <f t="shared" si="62"/>
        <v>242757064.64633948</v>
      </c>
      <c r="AD134" s="201">
        <f t="shared" si="62"/>
        <v>230432439.01214531</v>
      </c>
      <c r="AE134" s="201">
        <f t="shared" si="62"/>
        <v>220326630.92838082</v>
      </c>
    </row>
    <row r="135" spans="2:31">
      <c r="B135" t="s">
        <v>98</v>
      </c>
      <c r="C135" s="201">
        <f>SUM(C130:C131)</f>
        <v>342375384.67614001</v>
      </c>
      <c r="D135" s="201">
        <f t="shared" ref="D135:AE135" si="63">SUM(D130:D131)</f>
        <v>589129221.40409768</v>
      </c>
      <c r="E135" s="201">
        <f t="shared" si="63"/>
        <v>794211241.79365468</v>
      </c>
      <c r="F135" s="201">
        <f t="shared" si="63"/>
        <v>962709711.90389657</v>
      </c>
      <c r="G135" s="201">
        <f t="shared" si="63"/>
        <v>1099165474.8490202</v>
      </c>
      <c r="H135" s="201">
        <f t="shared" si="63"/>
        <v>1038374838.4089792</v>
      </c>
      <c r="I135" s="201">
        <f t="shared" si="63"/>
        <v>980276044.76031101</v>
      </c>
      <c r="J135" s="201">
        <f t="shared" si="63"/>
        <v>1251707772.929827</v>
      </c>
      <c r="K135" s="201">
        <f t="shared" si="63"/>
        <v>1608384032.0713046</v>
      </c>
      <c r="L135" s="201">
        <f t="shared" si="63"/>
        <v>1775829575.7710888</v>
      </c>
      <c r="M135" s="201">
        <f t="shared" si="63"/>
        <v>1906190174.6736512</v>
      </c>
      <c r="N135" s="201">
        <f t="shared" si="63"/>
        <v>1987869716.2688236</v>
      </c>
      <c r="O135" s="201">
        <f t="shared" si="63"/>
        <v>2044280914.0908575</v>
      </c>
      <c r="P135" s="201">
        <f t="shared" si="63"/>
        <v>2078943954.0772452</v>
      </c>
      <c r="Q135" s="201">
        <f t="shared" si="63"/>
        <v>2218433929.5359902</v>
      </c>
      <c r="R135" s="201">
        <f t="shared" si="63"/>
        <v>2322300267.6152415</v>
      </c>
      <c r="S135" s="201">
        <f t="shared" si="63"/>
        <v>2395350014.4527822</v>
      </c>
      <c r="T135" s="201">
        <f t="shared" si="63"/>
        <v>2441849080.0835791</v>
      </c>
      <c r="U135" s="201">
        <f t="shared" si="63"/>
        <v>2534094432.0692225</v>
      </c>
      <c r="V135" s="201">
        <f t="shared" si="63"/>
        <v>2451549781.6741037</v>
      </c>
      <c r="W135" s="201">
        <f t="shared" si="63"/>
        <v>2365994070.9769611</v>
      </c>
      <c r="X135" s="201">
        <f t="shared" si="63"/>
        <v>2278437355.3886476</v>
      </c>
      <c r="Y135" s="201">
        <f t="shared" si="63"/>
        <v>2189747352.2402115</v>
      </c>
      <c r="Z135" s="201">
        <f t="shared" si="63"/>
        <v>2100665750.5210376</v>
      </c>
      <c r="AA135" s="201">
        <f t="shared" si="63"/>
        <v>2011822822.0225945</v>
      </c>
      <c r="AB135" s="201">
        <f t="shared" si="63"/>
        <v>1923750501.2805676</v>
      </c>
      <c r="AC135" s="201">
        <f t="shared" si="63"/>
        <v>1836894085.7963204</v>
      </c>
      <c r="AD135" s="201">
        <f t="shared" si="63"/>
        <v>1689942558.9326148</v>
      </c>
      <c r="AE135" s="201">
        <f t="shared" si="63"/>
        <v>1565094086.4941511</v>
      </c>
    </row>
  </sheetData>
  <pageMargins left="0.7" right="0.7" top="0.75" bottom="0.75" header="0.3" footer="0.3"/>
  <pageSetup paperSize="9"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6703F-60DC-4424-83C0-D63459B705D8}">
  <sheetPr codeName="Sheet22">
    <tabColor theme="7" tint="-0.499984740745262"/>
  </sheetPr>
  <dimension ref="A1"/>
  <sheetViews>
    <sheetView showOutlineSymbols="0" showWhiteSpace="0" workbookViewId="0"/>
  </sheetViews>
  <sheetFormatPr defaultRowHeight="14.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E8C53-1546-4C25-96F4-1DEA8DFBE7CA}">
  <sheetPr codeName="Sheet23">
    <tabColor theme="7" tint="0.39997558519241921"/>
  </sheetPr>
  <dimension ref="A1:X1048576"/>
  <sheetViews>
    <sheetView showOutlineSymbols="0" showWhiteSpace="0" workbookViewId="0"/>
  </sheetViews>
  <sheetFormatPr defaultColWidth="10.54296875" defaultRowHeight="14.5"/>
  <cols>
    <col min="9" max="9" width="15.1796875" customWidth="1"/>
    <col min="10" max="10" width="13.54296875" customWidth="1"/>
  </cols>
  <sheetData>
    <row r="1" spans="1:24" s="71" customFormat="1" ht="23.5">
      <c r="A1" s="154" t="s">
        <v>554</v>
      </c>
    </row>
    <row r="4" spans="1:24">
      <c r="D4" t="s">
        <v>590</v>
      </c>
      <c r="J4" t="s">
        <v>590</v>
      </c>
      <c r="S4" s="67" t="s">
        <v>553</v>
      </c>
      <c r="T4" s="67"/>
      <c r="U4" s="67"/>
      <c r="V4" s="67"/>
      <c r="W4" s="67"/>
      <c r="X4" s="67"/>
    </row>
    <row r="5" spans="1:24" s="300" customFormat="1" ht="51" customHeight="1">
      <c r="B5" s="300" t="s">
        <v>322</v>
      </c>
      <c r="C5" s="300" t="s">
        <v>472</v>
      </c>
      <c r="D5" s="300" t="s">
        <v>555</v>
      </c>
      <c r="E5" s="300" t="s">
        <v>556</v>
      </c>
      <c r="F5" s="300" t="s">
        <v>557</v>
      </c>
      <c r="G5" s="300" t="s">
        <v>558</v>
      </c>
      <c r="H5" s="300" t="s">
        <v>559</v>
      </c>
      <c r="J5" s="300" t="s">
        <v>555</v>
      </c>
      <c r="K5" s="300" t="s">
        <v>556</v>
      </c>
      <c r="L5" s="300" t="s">
        <v>557</v>
      </c>
      <c r="M5" s="300" t="s">
        <v>558</v>
      </c>
      <c r="N5" s="300" t="s">
        <v>559</v>
      </c>
    </row>
    <row r="6" spans="1:24">
      <c r="B6" s="229">
        <v>200000</v>
      </c>
      <c r="C6" s="229">
        <v>160000</v>
      </c>
      <c r="D6" s="210">
        <v>10.5</v>
      </c>
      <c r="E6" s="210">
        <v>3.5</v>
      </c>
      <c r="F6" s="210">
        <v>12</v>
      </c>
      <c r="G6" s="210">
        <v>6.5</v>
      </c>
      <c r="H6" s="210">
        <v>33</v>
      </c>
      <c r="J6" s="237">
        <f>D6/$H6</f>
        <v>0.31818181818181818</v>
      </c>
      <c r="K6" s="237">
        <f t="shared" ref="K6:N6" si="0">E6/$H6</f>
        <v>0.10606060606060606</v>
      </c>
      <c r="L6" s="237">
        <f t="shared" si="0"/>
        <v>0.36363636363636365</v>
      </c>
      <c r="M6" s="237">
        <f t="shared" si="0"/>
        <v>0.19696969696969696</v>
      </c>
      <c r="N6" s="237">
        <f t="shared" si="0"/>
        <v>1</v>
      </c>
    </row>
    <row r="7" spans="1:24">
      <c r="B7" s="229">
        <v>400000</v>
      </c>
      <c r="C7" s="229">
        <v>320000</v>
      </c>
      <c r="D7" s="210">
        <v>21</v>
      </c>
      <c r="E7" s="210">
        <v>7</v>
      </c>
      <c r="F7" s="210">
        <v>18</v>
      </c>
      <c r="G7" s="210">
        <v>12.9</v>
      </c>
      <c r="H7" s="210">
        <v>59</v>
      </c>
      <c r="J7" s="237">
        <f t="shared" ref="J7:J9" si="1">D7/$H7</f>
        <v>0.3559322033898305</v>
      </c>
      <c r="K7" s="237">
        <f t="shared" ref="K7:K9" si="2">E7/$H7</f>
        <v>0.11864406779661017</v>
      </c>
      <c r="L7" s="237">
        <f t="shared" ref="L7:L9" si="3">F7/$H7</f>
        <v>0.30508474576271188</v>
      </c>
      <c r="M7" s="237">
        <f t="shared" ref="M7:M9" si="4">G7/$H7</f>
        <v>0.21864406779661016</v>
      </c>
      <c r="N7" s="237">
        <f t="shared" ref="N7:N9" si="5">H7/$H7</f>
        <v>1</v>
      </c>
    </row>
    <row r="8" spans="1:24">
      <c r="B8" s="229">
        <v>600000</v>
      </c>
      <c r="C8" s="229">
        <v>480000</v>
      </c>
      <c r="D8" s="210">
        <v>31.5</v>
      </c>
      <c r="E8" s="210">
        <v>10.5</v>
      </c>
      <c r="F8" s="210">
        <v>18</v>
      </c>
      <c r="G8" s="210">
        <v>15</v>
      </c>
      <c r="H8" s="210">
        <v>75</v>
      </c>
      <c r="J8" s="237">
        <f t="shared" si="1"/>
        <v>0.42</v>
      </c>
      <c r="K8" s="237">
        <f t="shared" si="2"/>
        <v>0.14000000000000001</v>
      </c>
      <c r="L8" s="237">
        <f t="shared" si="3"/>
        <v>0.24</v>
      </c>
      <c r="M8" s="237">
        <f t="shared" si="4"/>
        <v>0.2</v>
      </c>
      <c r="N8" s="237">
        <f t="shared" si="5"/>
        <v>1</v>
      </c>
    </row>
    <row r="9" spans="1:24">
      <c r="B9" s="229">
        <v>1200000</v>
      </c>
      <c r="C9" s="229">
        <v>960000</v>
      </c>
      <c r="D9" s="210">
        <v>42</v>
      </c>
      <c r="E9" s="210">
        <v>14</v>
      </c>
      <c r="F9" s="210">
        <v>36</v>
      </c>
      <c r="G9" s="210">
        <v>23</v>
      </c>
      <c r="H9" s="210">
        <v>115</v>
      </c>
      <c r="J9" s="237">
        <f t="shared" si="1"/>
        <v>0.36521739130434783</v>
      </c>
      <c r="K9" s="237">
        <f t="shared" si="2"/>
        <v>0.12173913043478261</v>
      </c>
      <c r="L9" s="237">
        <f t="shared" si="3"/>
        <v>0.31304347826086959</v>
      </c>
      <c r="M9" s="237">
        <f t="shared" si="4"/>
        <v>0.2</v>
      </c>
      <c r="N9" s="237">
        <f t="shared" si="5"/>
        <v>1</v>
      </c>
    </row>
    <row r="10" spans="1:24">
      <c r="B10" s="201"/>
      <c r="C10" s="201"/>
    </row>
    <row r="11" spans="1:24">
      <c r="B11" s="201"/>
      <c r="C11" s="201"/>
      <c r="I11" t="s">
        <v>571</v>
      </c>
    </row>
    <row r="12" spans="1:24" s="300" customFormat="1" ht="57.75" customHeight="1">
      <c r="B12" s="372" t="s">
        <v>322</v>
      </c>
      <c r="C12" s="372"/>
      <c r="D12" s="300" t="s">
        <v>555</v>
      </c>
      <c r="E12" s="300" t="s">
        <v>556</v>
      </c>
      <c r="F12" s="300" t="s">
        <v>557</v>
      </c>
      <c r="G12" s="300" t="s">
        <v>558</v>
      </c>
      <c r="H12" s="300" t="s">
        <v>559</v>
      </c>
      <c r="I12" s="300" t="s">
        <v>572</v>
      </c>
      <c r="J12" s="300" t="s">
        <v>573</v>
      </c>
      <c r="K12" s="300" t="s">
        <v>574</v>
      </c>
    </row>
    <row r="13" spans="1:24">
      <c r="A13" s="213">
        <v>2022</v>
      </c>
      <c r="B13" s="201">
        <f>H13*'demand _ TEUs'!$M$2</f>
        <v>79665.308815055338</v>
      </c>
      <c r="C13" s="201"/>
      <c r="D13" s="213">
        <f>J6*$H13</f>
        <v>5.0696105609580666</v>
      </c>
      <c r="E13" s="213">
        <f t="shared" ref="E13:G13" si="6">K6*$H13</f>
        <v>1.6898701869860224</v>
      </c>
      <c r="F13" s="213">
        <f t="shared" si="6"/>
        <v>5.7938406410949339</v>
      </c>
      <c r="G13" s="213">
        <f t="shared" si="6"/>
        <v>3.1383303472597559</v>
      </c>
      <c r="H13" s="201">
        <f>'demand _ TEUs'!L6</f>
        <v>15.933061763011068</v>
      </c>
      <c r="I13" s="201">
        <f>B13/$S$26*$S$27</f>
        <v>398.32654407527667</v>
      </c>
      <c r="J13" s="201">
        <f>D20/$S$33</f>
        <v>400.23241270721581</v>
      </c>
      <c r="K13" s="201">
        <f>D20*'land use change'!$K$45+E13*10000*'land use change'!$K$46</f>
        <v>98.434938391935802</v>
      </c>
    </row>
    <row r="14" spans="1:24">
      <c r="A14" s="213">
        <v>2030</v>
      </c>
      <c r="B14" s="201">
        <f>H14*'demand _ TEUs'!$M$2</f>
        <v>108067.16175850415</v>
      </c>
      <c r="C14" s="201"/>
      <c r="D14" s="213">
        <f>J7*$H14</f>
        <v>7.6929165997579227</v>
      </c>
      <c r="E14" s="213">
        <f t="shared" ref="E14:G16" si="7">K7*$H14</f>
        <v>2.5643055332526408</v>
      </c>
      <c r="F14" s="213">
        <f t="shared" si="7"/>
        <v>6.59392851407822</v>
      </c>
      <c r="G14" s="213">
        <f t="shared" si="7"/>
        <v>4.7256487684227233</v>
      </c>
      <c r="H14" s="201">
        <f>'demand _ TEUs'!L14</f>
        <v>21.61343235170083</v>
      </c>
      <c r="I14" s="201">
        <f t="shared" ref="I14:I16" si="8">B14/$S$26*$S$27</f>
        <v>540.33580879252077</v>
      </c>
      <c r="J14" s="201">
        <f t="shared" ref="J14:J16" si="9">D21/$S$33</f>
        <v>607.33552103352019</v>
      </c>
      <c r="K14" s="201">
        <f>D21*'land use change'!$K$45+E14*10000*'land use change'!$K$46</f>
        <v>149.37079731196633</v>
      </c>
    </row>
    <row r="15" spans="1:24">
      <c r="A15" s="213">
        <v>2040</v>
      </c>
      <c r="B15" s="201">
        <f>H15*'demand _ TEUs'!$M$2</f>
        <v>1027040.703874334</v>
      </c>
      <c r="C15" s="201"/>
      <c r="D15" s="213">
        <f>J8*$H15</f>
        <v>86.271419125444055</v>
      </c>
      <c r="E15" s="213">
        <f t="shared" si="7"/>
        <v>28.757139708481358</v>
      </c>
      <c r="F15" s="213">
        <f t="shared" si="7"/>
        <v>49.297953785968033</v>
      </c>
      <c r="G15" s="213">
        <f t="shared" si="7"/>
        <v>41.081628154973366</v>
      </c>
      <c r="H15" s="201">
        <f>'demand _ TEUs'!L23</f>
        <v>205.40814077486681</v>
      </c>
      <c r="I15" s="201">
        <f t="shared" si="8"/>
        <v>5135.2035193716702</v>
      </c>
      <c r="J15" s="201">
        <f t="shared" si="9"/>
        <v>6810.9015099034796</v>
      </c>
      <c r="K15" s="201">
        <f>D22*'land use change'!$K$45+E15*10000*'land use change'!$K$46</f>
        <v>1675.1033880190389</v>
      </c>
    </row>
    <row r="16" spans="1:24">
      <c r="A16" s="213">
        <v>2050</v>
      </c>
      <c r="B16" s="201">
        <f>H16*'demand _ TEUs'!$M$2</f>
        <v>1987619.9901075864</v>
      </c>
      <c r="C16" s="201"/>
      <c r="D16" s="213">
        <f>J9*$H16</f>
        <v>145.18267753829326</v>
      </c>
      <c r="E16" s="213">
        <f t="shared" si="7"/>
        <v>48.394225846097761</v>
      </c>
      <c r="F16" s="213">
        <f t="shared" si="7"/>
        <v>124.44229503282281</v>
      </c>
      <c r="G16" s="213">
        <f t="shared" si="7"/>
        <v>79.504799604303457</v>
      </c>
      <c r="H16" s="201">
        <f>'demand _ TEUs'!L32</f>
        <v>397.52399802151729</v>
      </c>
      <c r="I16" s="201">
        <f t="shared" si="8"/>
        <v>9938.0999505379314</v>
      </c>
      <c r="J16" s="201">
        <f t="shared" si="9"/>
        <v>11461.79033197052</v>
      </c>
      <c r="K16" s="201">
        <f>D23*'land use change'!$K$45+E16*10000*'land use change'!$K$46</f>
        <v>2818.963655535194</v>
      </c>
    </row>
    <row r="17" spans="1:24">
      <c r="B17" s="201"/>
      <c r="C17" s="201"/>
    </row>
    <row r="18" spans="1:24">
      <c r="B18" s="201"/>
      <c r="C18" s="201"/>
      <c r="H18" s="213"/>
    </row>
    <row r="19" spans="1:24">
      <c r="B19" s="201"/>
      <c r="C19" s="201"/>
      <c r="D19" t="s">
        <v>593</v>
      </c>
    </row>
    <row r="20" spans="1:24">
      <c r="A20" s="213">
        <v>2022</v>
      </c>
      <c r="B20" s="201"/>
      <c r="C20" s="201"/>
      <c r="D20" s="201">
        <f>D13*$S$37*10000</f>
        <v>38022.079207185503</v>
      </c>
      <c r="E20" t="s">
        <v>298</v>
      </c>
      <c r="G20" s="397" t="s">
        <v>686</v>
      </c>
    </row>
    <row r="21" spans="1:24">
      <c r="A21" s="213">
        <v>2030</v>
      </c>
      <c r="D21" s="201">
        <f t="shared" ref="D21:D22" si="10">D14*$S$37*10000</f>
        <v>57696.874498184421</v>
      </c>
      <c r="E21" t="s">
        <v>298</v>
      </c>
      <c r="F21" s="300"/>
      <c r="G21" s="397" t="s">
        <v>686</v>
      </c>
      <c r="H21" s="300"/>
    </row>
    <row r="22" spans="1:24">
      <c r="A22" s="213">
        <v>2040</v>
      </c>
      <c r="B22" s="201"/>
      <c r="C22" s="201"/>
      <c r="D22" s="201">
        <f t="shared" si="10"/>
        <v>647035.64344083052</v>
      </c>
      <c r="E22" t="s">
        <v>298</v>
      </c>
      <c r="G22" s="397" t="s">
        <v>686</v>
      </c>
      <c r="S22" s="67" t="s">
        <v>566</v>
      </c>
      <c r="T22" s="67"/>
      <c r="U22" s="67"/>
      <c r="V22" s="67"/>
      <c r="W22" s="67"/>
      <c r="X22" s="67"/>
    </row>
    <row r="23" spans="1:24">
      <c r="A23" s="213">
        <v>2050</v>
      </c>
      <c r="B23" s="201"/>
      <c r="C23" s="201"/>
      <c r="D23" s="201">
        <f>D16*$S$37*10000</f>
        <v>1088870.0815371994</v>
      </c>
      <c r="E23" t="s">
        <v>298</v>
      </c>
      <c r="G23" s="397" t="s">
        <v>686</v>
      </c>
    </row>
    <row r="24" spans="1:24">
      <c r="S24" t="s">
        <v>565</v>
      </c>
    </row>
    <row r="26" spans="1:24">
      <c r="S26" s="210">
        <v>100000</v>
      </c>
      <c r="T26" t="s">
        <v>567</v>
      </c>
    </row>
    <row r="27" spans="1:24">
      <c r="S27" s="210">
        <v>500</v>
      </c>
      <c r="T27" t="s">
        <v>568</v>
      </c>
    </row>
    <row r="30" spans="1:24">
      <c r="S30" s="67" t="s">
        <v>569</v>
      </c>
      <c r="T30" s="67"/>
      <c r="U30" s="67"/>
      <c r="V30" s="67"/>
      <c r="W30" s="67"/>
      <c r="X30" s="67"/>
    </row>
    <row r="33" spans="19:24">
      <c r="S33" s="210">
        <v>95</v>
      </c>
      <c r="T33" t="s">
        <v>570</v>
      </c>
    </row>
    <row r="35" spans="19:24">
      <c r="S35" s="67" t="s">
        <v>591</v>
      </c>
      <c r="T35" s="67"/>
      <c r="U35" s="67"/>
      <c r="V35" s="67"/>
      <c r="W35" s="67"/>
      <c r="X35" s="67"/>
    </row>
    <row r="37" spans="19:24">
      <c r="S37" s="210">
        <v>0.75</v>
      </c>
      <c r="T37" t="s">
        <v>592</v>
      </c>
      <c r="X37" s="397" t="s">
        <v>686</v>
      </c>
    </row>
    <row r="1048576" spans="7:7">
      <c r="G1048576" s="397"/>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916F-FE34-487C-84EE-8019177FD1CF}">
  <sheetPr>
    <tabColor theme="3" tint="-0.249977111117893"/>
  </sheetPr>
  <dimension ref="A1"/>
  <sheetViews>
    <sheetView showOutlineSymbols="0" showWhiteSpace="0" workbookViewId="0"/>
  </sheetViews>
  <sheetFormatPr defaultRowHeight="14.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14904-08CE-4C90-A449-AB76E4224C8F}">
  <sheetPr>
    <tabColor theme="3" tint="0.59999389629810485"/>
  </sheetPr>
  <dimension ref="A1:AD30"/>
  <sheetViews>
    <sheetView showOutlineSymbols="0" showWhiteSpace="0" workbookViewId="0"/>
  </sheetViews>
  <sheetFormatPr defaultRowHeight="14.5"/>
  <cols>
    <col min="1" max="1" width="34.81640625" customWidth="1"/>
    <col min="3" max="3" width="19.453125" style="630" customWidth="1"/>
    <col min="4" max="4" width="10.1796875" customWidth="1"/>
    <col min="5" max="5" width="17.54296875" style="630" customWidth="1"/>
    <col min="6" max="6" width="23.1796875" style="630" customWidth="1"/>
    <col min="7" max="7" width="29.1796875" customWidth="1"/>
  </cols>
  <sheetData>
    <row r="1" spans="1:8" ht="20" thickBot="1">
      <c r="A1" s="620" t="s">
        <v>1199</v>
      </c>
      <c r="B1" s="620"/>
      <c r="C1" s="628"/>
      <c r="D1" s="620"/>
      <c r="E1" s="628"/>
      <c r="F1" s="629"/>
    </row>
    <row r="2" spans="1:8" ht="15" thickTop="1"/>
    <row r="3" spans="1:8" ht="15" thickBot="1">
      <c r="A3" s="622" t="s">
        <v>1177</v>
      </c>
      <c r="B3" s="622" t="s">
        <v>964</v>
      </c>
      <c r="C3" s="631" t="s">
        <v>1178</v>
      </c>
      <c r="D3" s="622" t="s">
        <v>1179</v>
      </c>
      <c r="E3" s="631" t="s">
        <v>440</v>
      </c>
      <c r="F3" s="632" t="s">
        <v>1200</v>
      </c>
    </row>
    <row r="4" spans="1:8">
      <c r="F4" s="633"/>
    </row>
    <row r="5" spans="1:8">
      <c r="A5" t="s">
        <v>1201</v>
      </c>
      <c r="B5" t="s">
        <v>278</v>
      </c>
      <c r="C5" s="630">
        <v>24000000</v>
      </c>
      <c r="D5">
        <v>20</v>
      </c>
      <c r="E5" s="630">
        <f>C5*D5</f>
        <v>480000000</v>
      </c>
      <c r="F5" s="633">
        <v>480000000</v>
      </c>
    </row>
    <row r="6" spans="1:8">
      <c r="A6" t="s">
        <v>1202</v>
      </c>
      <c r="B6" t="s">
        <v>278</v>
      </c>
      <c r="C6" s="630">
        <v>15000000</v>
      </c>
      <c r="D6">
        <v>20</v>
      </c>
      <c r="E6" s="630">
        <f>C6*D6</f>
        <v>300000000</v>
      </c>
      <c r="F6" s="633">
        <v>0</v>
      </c>
      <c r="G6" t="s">
        <v>1203</v>
      </c>
    </row>
    <row r="7" spans="1:8">
      <c r="A7" t="s">
        <v>1204</v>
      </c>
      <c r="B7" t="s">
        <v>278</v>
      </c>
      <c r="C7" s="634">
        <v>20000000</v>
      </c>
      <c r="D7">
        <v>0.13</v>
      </c>
      <c r="E7" s="630">
        <f>C7*D7</f>
        <v>2600000</v>
      </c>
      <c r="F7" s="633">
        <v>0</v>
      </c>
      <c r="G7" t="s">
        <v>1203</v>
      </c>
      <c r="H7" t="s">
        <v>1205</v>
      </c>
    </row>
    <row r="8" spans="1:8">
      <c r="A8" t="s">
        <v>1206</v>
      </c>
      <c r="B8" t="s">
        <v>640</v>
      </c>
      <c r="C8" s="630">
        <v>75000000</v>
      </c>
      <c r="D8">
        <v>7</v>
      </c>
      <c r="E8" s="630">
        <f>C8*D8</f>
        <v>525000000</v>
      </c>
      <c r="F8" s="633">
        <v>525000000</v>
      </c>
      <c r="G8" t="s">
        <v>1207</v>
      </c>
    </row>
    <row r="9" spans="1:8">
      <c r="A9" t="s">
        <v>1208</v>
      </c>
      <c r="B9" t="s">
        <v>640</v>
      </c>
      <c r="C9" s="630">
        <v>65000000</v>
      </c>
      <c r="D9">
        <v>1</v>
      </c>
      <c r="E9" s="630">
        <f>C9*D9</f>
        <v>65000000</v>
      </c>
      <c r="F9" s="633">
        <v>65000000</v>
      </c>
      <c r="G9" t="s">
        <v>1209</v>
      </c>
    </row>
    <row r="10" spans="1:8">
      <c r="F10" s="633"/>
    </row>
    <row r="11" spans="1:8">
      <c r="C11" s="625" t="s">
        <v>1193</v>
      </c>
      <c r="D11" s="626"/>
      <c r="E11" s="625">
        <f>SUM(E5:E9)</f>
        <v>1372600000</v>
      </c>
      <c r="F11" s="635">
        <f>SUM(F5:F9)</f>
        <v>1070000000</v>
      </c>
    </row>
    <row r="12" spans="1:8">
      <c r="F12" s="633"/>
    </row>
    <row r="13" spans="1:8">
      <c r="F13" s="633"/>
    </row>
    <row r="14" spans="1:8" ht="20" thickBot="1">
      <c r="A14" s="620" t="s">
        <v>1210</v>
      </c>
      <c r="B14" s="620"/>
      <c r="C14" s="628"/>
      <c r="D14" s="620"/>
      <c r="E14" s="628"/>
      <c r="F14" s="636"/>
    </row>
    <row r="15" spans="1:8" ht="15" thickTop="1">
      <c r="F15" s="633"/>
    </row>
    <row r="16" spans="1:8" ht="15" thickBot="1">
      <c r="A16" s="622" t="s">
        <v>1177</v>
      </c>
      <c r="B16" s="622" t="s">
        <v>964</v>
      </c>
      <c r="C16" s="631" t="s">
        <v>1178</v>
      </c>
      <c r="D16" s="622" t="s">
        <v>1179</v>
      </c>
      <c r="E16" s="631" t="s">
        <v>440</v>
      </c>
      <c r="F16" s="632"/>
    </row>
    <row r="17" spans="1:30">
      <c r="F17" s="633"/>
    </row>
    <row r="18" spans="1:30">
      <c r="A18" t="s">
        <v>1211</v>
      </c>
      <c r="B18" t="s">
        <v>278</v>
      </c>
      <c r="C18" s="630">
        <f>C5*1.6</f>
        <v>38400000</v>
      </c>
      <c r="D18">
        <v>20</v>
      </c>
      <c r="E18" s="630">
        <f>C18*D18</f>
        <v>768000000</v>
      </c>
      <c r="F18" s="633">
        <v>768000000</v>
      </c>
      <c r="G18" t="s">
        <v>1212</v>
      </c>
    </row>
    <row r="19" spans="1:30">
      <c r="A19" t="s">
        <v>1213</v>
      </c>
      <c r="B19" t="s">
        <v>278</v>
      </c>
      <c r="C19" s="630">
        <f>C6*1.4</f>
        <v>21000000</v>
      </c>
      <c r="D19">
        <v>20</v>
      </c>
      <c r="E19" s="630">
        <f>C19*D19</f>
        <v>420000000</v>
      </c>
      <c r="F19" s="633"/>
      <c r="G19" t="s">
        <v>1214</v>
      </c>
    </row>
    <row r="20" spans="1:30">
      <c r="A20" t="s">
        <v>1204</v>
      </c>
      <c r="B20" t="s">
        <v>278</v>
      </c>
      <c r="C20" s="630">
        <v>40000000</v>
      </c>
      <c r="D20">
        <v>0.13</v>
      </c>
      <c r="E20" s="630">
        <f>C20*D20</f>
        <v>5200000</v>
      </c>
      <c r="F20" s="633"/>
      <c r="G20" t="s">
        <v>1214</v>
      </c>
    </row>
    <row r="21" spans="1:30">
      <c r="A21" t="s">
        <v>1206</v>
      </c>
      <c r="B21" t="s">
        <v>640</v>
      </c>
      <c r="C21" s="630">
        <f>C8*1.5</f>
        <v>112500000</v>
      </c>
      <c r="D21">
        <v>7</v>
      </c>
      <c r="E21" s="630">
        <f>C21*D21</f>
        <v>787500000</v>
      </c>
      <c r="F21" s="633">
        <v>787500000</v>
      </c>
      <c r="G21" t="s">
        <v>1207</v>
      </c>
    </row>
    <row r="22" spans="1:30">
      <c r="A22" t="s">
        <v>1208</v>
      </c>
      <c r="B22" t="s">
        <v>640</v>
      </c>
      <c r="C22" s="630">
        <f>C9*1.5</f>
        <v>97500000</v>
      </c>
      <c r="D22">
        <v>1</v>
      </c>
      <c r="E22" s="630">
        <f>C22*D22</f>
        <v>97500000</v>
      </c>
      <c r="F22" s="633">
        <v>97500000</v>
      </c>
      <c r="G22" t="s">
        <v>1209</v>
      </c>
    </row>
    <row r="23" spans="1:30">
      <c r="F23" s="633"/>
    </row>
    <row r="24" spans="1:30">
      <c r="C24" s="625" t="s">
        <v>1193</v>
      </c>
      <c r="D24" s="626"/>
      <c r="E24" s="625">
        <f>SUM(E18:E22)</f>
        <v>2078200000</v>
      </c>
      <c r="F24" s="635">
        <f>SUM(F18:F22)</f>
        <v>1653000000</v>
      </c>
    </row>
    <row r="29" spans="1:30">
      <c r="B29">
        <v>2022</v>
      </c>
      <c r="C29">
        <v>2023</v>
      </c>
      <c r="D29">
        <v>2024</v>
      </c>
      <c r="E29">
        <v>2025</v>
      </c>
      <c r="F29">
        <v>2026</v>
      </c>
      <c r="G29">
        <v>2027</v>
      </c>
      <c r="H29">
        <v>2028</v>
      </c>
      <c r="I29">
        <v>2029</v>
      </c>
      <c r="J29">
        <v>2030</v>
      </c>
      <c r="K29">
        <v>2031</v>
      </c>
      <c r="L29">
        <v>2032</v>
      </c>
      <c r="M29">
        <v>2033</v>
      </c>
      <c r="N29">
        <v>2034</v>
      </c>
      <c r="O29">
        <v>2035</v>
      </c>
      <c r="P29">
        <v>2036</v>
      </c>
      <c r="Q29">
        <v>2037</v>
      </c>
      <c r="R29">
        <v>2038</v>
      </c>
      <c r="S29">
        <v>2039</v>
      </c>
      <c r="T29">
        <v>2040</v>
      </c>
      <c r="U29">
        <v>2041</v>
      </c>
      <c r="V29">
        <v>2042</v>
      </c>
      <c r="W29">
        <v>2043</v>
      </c>
      <c r="X29">
        <v>2044</v>
      </c>
      <c r="Y29">
        <v>2045</v>
      </c>
      <c r="Z29">
        <v>2046</v>
      </c>
      <c r="AA29">
        <v>2047</v>
      </c>
      <c r="AB29">
        <v>2048</v>
      </c>
      <c r="AC29">
        <v>2049</v>
      </c>
      <c r="AD29">
        <v>2050</v>
      </c>
    </row>
    <row r="30" spans="1:30">
      <c r="A30" t="s">
        <v>1358</v>
      </c>
      <c r="B30">
        <v>20</v>
      </c>
      <c r="C30">
        <v>20</v>
      </c>
      <c r="D30">
        <v>20</v>
      </c>
      <c r="E30">
        <v>20</v>
      </c>
      <c r="F30">
        <v>20</v>
      </c>
      <c r="G30">
        <v>20</v>
      </c>
      <c r="H30">
        <v>20</v>
      </c>
      <c r="I30">
        <v>20</v>
      </c>
      <c r="J30">
        <v>20</v>
      </c>
      <c r="K30">
        <v>20</v>
      </c>
      <c r="L30">
        <v>20</v>
      </c>
      <c r="M30">
        <v>20</v>
      </c>
      <c r="N30">
        <v>20</v>
      </c>
      <c r="O30">
        <v>40</v>
      </c>
      <c r="P30">
        <v>40</v>
      </c>
      <c r="Q30">
        <v>40</v>
      </c>
      <c r="R30">
        <v>40</v>
      </c>
      <c r="S30">
        <v>40</v>
      </c>
      <c r="T30">
        <v>40</v>
      </c>
      <c r="U30">
        <v>40</v>
      </c>
      <c r="V30">
        <v>40</v>
      </c>
      <c r="W30">
        <v>40</v>
      </c>
      <c r="X30">
        <v>40</v>
      </c>
      <c r="Y30">
        <v>40</v>
      </c>
      <c r="Z30">
        <v>40</v>
      </c>
      <c r="AA30">
        <v>40</v>
      </c>
      <c r="AB30">
        <v>40</v>
      </c>
      <c r="AC30">
        <v>40</v>
      </c>
      <c r="AD30">
        <v>40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49F3-1417-481B-8F3B-028B91CF0925}">
  <sheetPr>
    <tabColor theme="3" tint="0.59999389629810485"/>
  </sheetPr>
  <dimension ref="A1:G55"/>
  <sheetViews>
    <sheetView showOutlineSymbols="0" showWhiteSpace="0" workbookViewId="0"/>
  </sheetViews>
  <sheetFormatPr defaultRowHeight="14.5"/>
  <cols>
    <col min="1" max="1" width="36.54296875" customWidth="1"/>
    <col min="3" max="3" width="12.54296875" style="624" bestFit="1" customWidth="1"/>
    <col min="5" max="5" width="17.54296875" style="624" customWidth="1"/>
  </cols>
  <sheetData>
    <row r="1" spans="1:5" ht="20" thickBot="1">
      <c r="A1" s="620" t="s">
        <v>1176</v>
      </c>
      <c r="B1" s="620"/>
      <c r="C1" s="621"/>
      <c r="D1" s="620"/>
      <c r="E1" s="621"/>
    </row>
    <row r="2" spans="1:5" ht="15" thickTop="1">
      <c r="C2"/>
      <c r="E2"/>
    </row>
    <row r="3" spans="1:5" ht="15" thickBot="1">
      <c r="A3" s="622" t="s">
        <v>1177</v>
      </c>
      <c r="B3" s="622" t="s">
        <v>964</v>
      </c>
      <c r="C3" s="623" t="s">
        <v>1178</v>
      </c>
      <c r="D3" s="622" t="s">
        <v>1179</v>
      </c>
      <c r="E3" s="623" t="s">
        <v>440</v>
      </c>
    </row>
    <row r="5" spans="1:5" ht="15" thickBot="1">
      <c r="A5" s="622" t="s">
        <v>1180</v>
      </c>
      <c r="B5" s="622"/>
      <c r="C5" s="623"/>
      <c r="D5" s="622"/>
      <c r="E5" s="623"/>
    </row>
    <row r="6" spans="1:5">
      <c r="A6" t="s">
        <v>1181</v>
      </c>
      <c r="B6" t="s">
        <v>1182</v>
      </c>
      <c r="C6" s="624">
        <v>1000</v>
      </c>
      <c r="D6">
        <v>7500</v>
      </c>
      <c r="E6" s="624">
        <f t="shared" ref="E6:E8" si="0">C6*D6</f>
        <v>7500000</v>
      </c>
    </row>
    <row r="7" spans="1:5">
      <c r="A7" t="s">
        <v>1183</v>
      </c>
      <c r="B7" t="s">
        <v>1182</v>
      </c>
      <c r="C7" s="624">
        <v>500</v>
      </c>
      <c r="D7">
        <v>7500</v>
      </c>
      <c r="E7" s="624">
        <f t="shared" si="0"/>
        <v>3750000</v>
      </c>
    </row>
    <row r="8" spans="1:5" ht="16.5">
      <c r="A8" t="s">
        <v>1184</v>
      </c>
      <c r="B8" t="s">
        <v>1185</v>
      </c>
      <c r="C8" s="624">
        <v>0</v>
      </c>
      <c r="D8">
        <v>75000</v>
      </c>
      <c r="E8" s="624">
        <f t="shared" si="0"/>
        <v>0</v>
      </c>
    </row>
    <row r="10" spans="1:5" ht="15" thickBot="1">
      <c r="A10" s="622" t="s">
        <v>1186</v>
      </c>
      <c r="B10" s="622"/>
      <c r="C10" s="623"/>
      <c r="D10" s="622"/>
      <c r="E10" s="623"/>
    </row>
    <row r="11" spans="1:5">
      <c r="A11" t="s">
        <v>1181</v>
      </c>
      <c r="B11" t="s">
        <v>1182</v>
      </c>
      <c r="C11" s="624">
        <v>1000</v>
      </c>
      <c r="D11">
        <v>29250</v>
      </c>
      <c r="E11" s="624">
        <f>C11*D11</f>
        <v>29250000</v>
      </c>
    </row>
    <row r="12" spans="1:5">
      <c r="A12" t="s">
        <v>1183</v>
      </c>
      <c r="B12" t="s">
        <v>1182</v>
      </c>
      <c r="C12" s="624">
        <v>500</v>
      </c>
      <c r="D12">
        <v>29250</v>
      </c>
      <c r="E12" s="624">
        <f t="shared" ref="E12:E13" si="1">C12*D12</f>
        <v>14625000</v>
      </c>
    </row>
    <row r="13" spans="1:5" ht="16.5">
      <c r="A13" t="s">
        <v>1184</v>
      </c>
      <c r="B13" t="s">
        <v>1185</v>
      </c>
      <c r="C13" s="624">
        <v>0</v>
      </c>
      <c r="D13">
        <v>175000</v>
      </c>
      <c r="E13" s="624">
        <f t="shared" si="1"/>
        <v>0</v>
      </c>
    </row>
    <row r="15" spans="1:5" ht="15" thickBot="1">
      <c r="A15" s="622" t="s">
        <v>1187</v>
      </c>
      <c r="B15" s="622"/>
      <c r="C15" s="623"/>
      <c r="D15" s="622"/>
      <c r="E15" s="623"/>
    </row>
    <row r="16" spans="1:5">
      <c r="A16" t="s">
        <v>1181</v>
      </c>
      <c r="B16" t="s">
        <v>1182</v>
      </c>
      <c r="C16" s="624">
        <f>C11</f>
        <v>1000</v>
      </c>
      <c r="D16">
        <v>3600</v>
      </c>
      <c r="E16" s="624">
        <f t="shared" ref="E16:E18" si="2">C16*D16</f>
        <v>3600000</v>
      </c>
    </row>
    <row r="17" spans="1:5">
      <c r="A17" t="s">
        <v>1183</v>
      </c>
      <c r="B17" t="s">
        <v>1182</v>
      </c>
      <c r="C17" s="624">
        <f>C12</f>
        <v>500</v>
      </c>
      <c r="D17">
        <v>3600</v>
      </c>
      <c r="E17" s="624">
        <f t="shared" si="2"/>
        <v>1800000</v>
      </c>
    </row>
    <row r="18" spans="1:5" ht="16.5">
      <c r="A18" t="s">
        <v>1184</v>
      </c>
      <c r="B18" t="s">
        <v>1185</v>
      </c>
      <c r="C18" s="624">
        <f>C13</f>
        <v>0</v>
      </c>
      <c r="D18">
        <v>45000</v>
      </c>
      <c r="E18" s="624">
        <f t="shared" si="2"/>
        <v>0</v>
      </c>
    </row>
    <row r="20" spans="1:5" ht="15" thickBot="1">
      <c r="A20" s="622" t="s">
        <v>1188</v>
      </c>
      <c r="B20" s="622"/>
      <c r="C20" s="623"/>
      <c r="D20" s="622"/>
      <c r="E20" s="623"/>
    </row>
    <row r="21" spans="1:5">
      <c r="A21" t="s">
        <v>1181</v>
      </c>
      <c r="B21" t="s">
        <v>1182</v>
      </c>
      <c r="C21" s="624">
        <f>C11</f>
        <v>1000</v>
      </c>
      <c r="D21">
        <v>7000</v>
      </c>
      <c r="E21" s="624">
        <f t="shared" ref="E21:E23" si="3">C21*D21</f>
        <v>7000000</v>
      </c>
    </row>
    <row r="22" spans="1:5">
      <c r="A22" t="s">
        <v>1183</v>
      </c>
      <c r="B22" t="s">
        <v>1182</v>
      </c>
      <c r="C22" s="624">
        <f>C17</f>
        <v>500</v>
      </c>
      <c r="D22">
        <v>7000</v>
      </c>
      <c r="E22" s="624">
        <f t="shared" si="3"/>
        <v>3500000</v>
      </c>
    </row>
    <row r="23" spans="1:5" ht="16.5">
      <c r="A23" t="s">
        <v>1184</v>
      </c>
      <c r="B23" t="s">
        <v>1185</v>
      </c>
      <c r="C23" s="624">
        <f>C18</f>
        <v>0</v>
      </c>
      <c r="D23">
        <v>60000</v>
      </c>
      <c r="E23" s="624">
        <f t="shared" si="3"/>
        <v>0</v>
      </c>
    </row>
    <row r="25" spans="1:5" ht="15" thickBot="1">
      <c r="A25" s="622" t="s">
        <v>1189</v>
      </c>
      <c r="B25" s="622"/>
      <c r="C25" s="623"/>
      <c r="D25" s="622"/>
      <c r="E25" s="623"/>
    </row>
    <row r="26" spans="1:5">
      <c r="A26" t="s">
        <v>1181</v>
      </c>
      <c r="B26" t="s">
        <v>1182</v>
      </c>
      <c r="C26" s="624">
        <f>C11</f>
        <v>1000</v>
      </c>
      <c r="D26">
        <v>17000</v>
      </c>
      <c r="E26" s="624">
        <f t="shared" ref="E26:E28" si="4">C26*D26</f>
        <v>17000000</v>
      </c>
    </row>
    <row r="27" spans="1:5">
      <c r="A27" t="s">
        <v>1183</v>
      </c>
      <c r="B27" t="s">
        <v>1182</v>
      </c>
      <c r="C27" s="624">
        <f>C22</f>
        <v>500</v>
      </c>
      <c r="D27">
        <v>17000</v>
      </c>
      <c r="E27" s="624">
        <f t="shared" si="4"/>
        <v>8500000</v>
      </c>
    </row>
    <row r="28" spans="1:5" ht="16.5">
      <c r="A28" t="s">
        <v>1184</v>
      </c>
      <c r="B28" t="s">
        <v>1185</v>
      </c>
      <c r="C28" s="624">
        <f>C23</f>
        <v>0</v>
      </c>
      <c r="D28">
        <v>110000</v>
      </c>
      <c r="E28" s="624">
        <f t="shared" si="4"/>
        <v>0</v>
      </c>
    </row>
    <row r="30" spans="1:5" ht="15" thickBot="1">
      <c r="A30" s="622" t="s">
        <v>1190</v>
      </c>
      <c r="B30" s="622"/>
      <c r="C30" s="623"/>
      <c r="D30" s="622"/>
    </row>
    <row r="31" spans="1:5">
      <c r="A31" t="s">
        <v>1181</v>
      </c>
      <c r="B31" t="s">
        <v>1182</v>
      </c>
      <c r="C31" s="624">
        <f>C11</f>
        <v>1000</v>
      </c>
      <c r="D31">
        <v>4200</v>
      </c>
      <c r="E31" s="624">
        <f t="shared" ref="E31:E33" si="5">C31*D31</f>
        <v>4200000</v>
      </c>
    </row>
    <row r="32" spans="1:5">
      <c r="A32" t="s">
        <v>1183</v>
      </c>
      <c r="B32" t="s">
        <v>1182</v>
      </c>
      <c r="C32" s="624">
        <f>C27</f>
        <v>500</v>
      </c>
      <c r="D32">
        <v>4200</v>
      </c>
      <c r="E32" s="624">
        <f t="shared" si="5"/>
        <v>2100000</v>
      </c>
    </row>
    <row r="33" spans="1:7" ht="16.5">
      <c r="A33" t="s">
        <v>1184</v>
      </c>
      <c r="B33" t="s">
        <v>1185</v>
      </c>
      <c r="C33" s="624">
        <f>C28</f>
        <v>0</v>
      </c>
      <c r="D33">
        <v>80000</v>
      </c>
      <c r="E33" s="624">
        <f t="shared" si="5"/>
        <v>0</v>
      </c>
    </row>
    <row r="35" spans="1:7" ht="15" thickBot="1">
      <c r="A35" s="622" t="s">
        <v>1191</v>
      </c>
      <c r="B35" s="622"/>
      <c r="C35" s="623"/>
      <c r="D35" s="622"/>
    </row>
    <row r="36" spans="1:7">
      <c r="A36" t="s">
        <v>1181</v>
      </c>
      <c r="B36" t="s">
        <v>1182</v>
      </c>
      <c r="C36" s="624">
        <f>C11</f>
        <v>1000</v>
      </c>
      <c r="D36">
        <v>10900</v>
      </c>
      <c r="E36" s="624">
        <f t="shared" ref="E36:E38" si="6">C36*D36</f>
        <v>10900000</v>
      </c>
    </row>
    <row r="37" spans="1:7">
      <c r="A37" t="s">
        <v>1183</v>
      </c>
      <c r="B37" t="s">
        <v>1182</v>
      </c>
      <c r="C37" s="624">
        <f>C32</f>
        <v>500</v>
      </c>
      <c r="D37">
        <v>10900</v>
      </c>
      <c r="E37" s="624">
        <f t="shared" si="6"/>
        <v>5450000</v>
      </c>
    </row>
    <row r="38" spans="1:7" ht="16.5">
      <c r="A38" t="s">
        <v>1184</v>
      </c>
      <c r="B38" t="s">
        <v>1185</v>
      </c>
      <c r="C38" s="624">
        <f>C33</f>
        <v>0</v>
      </c>
      <c r="D38">
        <v>170000</v>
      </c>
      <c r="E38" s="624">
        <f t="shared" si="6"/>
        <v>0</v>
      </c>
    </row>
    <row r="41" spans="1:7">
      <c r="A41" t="s">
        <v>1192</v>
      </c>
      <c r="B41" t="s">
        <v>640</v>
      </c>
      <c r="C41" s="624">
        <v>120000</v>
      </c>
      <c r="D41">
        <v>230</v>
      </c>
      <c r="E41" s="624">
        <f>C41*D41</f>
        <v>27600000</v>
      </c>
    </row>
    <row r="42" spans="1:7">
      <c r="C42" s="625" t="s">
        <v>1193</v>
      </c>
      <c r="D42" s="626"/>
      <c r="E42" s="625">
        <f>SUM(E6:E41)</f>
        <v>146775000</v>
      </c>
    </row>
    <row r="44" spans="1:7">
      <c r="A44" t="s">
        <v>1312</v>
      </c>
      <c r="B44" t="s">
        <v>491</v>
      </c>
      <c r="C44" s="201">
        <f>'Site preparation'!F40</f>
        <v>121935</v>
      </c>
      <c r="D44" s="201">
        <f>SUM(D8,D13,D18,D23,D28,D33,D38)/10000</f>
        <v>71.5</v>
      </c>
      <c r="E44" s="624">
        <f>C44*D44</f>
        <v>8718352.5</v>
      </c>
    </row>
    <row r="45" spans="1:7">
      <c r="D45" s="201"/>
    </row>
    <row r="46" spans="1:7">
      <c r="C46" s="637"/>
      <c r="D46" s="231"/>
      <c r="E46" s="637"/>
    </row>
    <row r="48" spans="1:7">
      <c r="A48" t="s">
        <v>1194</v>
      </c>
      <c r="D48" s="237">
        <v>0.5</v>
      </c>
      <c r="E48" s="624">
        <f>E42*D48</f>
        <v>73387500</v>
      </c>
      <c r="G48" s="397" t="s">
        <v>1411</v>
      </c>
    </row>
    <row r="49" spans="1:7">
      <c r="A49" t="s">
        <v>1195</v>
      </c>
      <c r="D49" s="237">
        <v>0.25</v>
      </c>
      <c r="E49" s="624">
        <f>SUM(E42,E48)*D49</f>
        <v>55040625</v>
      </c>
      <c r="G49" s="397" t="s">
        <v>1411</v>
      </c>
    </row>
    <row r="51" spans="1:7">
      <c r="C51" s="626" t="s">
        <v>12</v>
      </c>
      <c r="D51" s="626"/>
      <c r="E51" s="625">
        <f>E42</f>
        <v>146775000</v>
      </c>
    </row>
    <row r="53" spans="1:7">
      <c r="A53" t="s">
        <v>1196</v>
      </c>
    </row>
    <row r="54" spans="1:7">
      <c r="A54" s="627" t="s">
        <v>1197</v>
      </c>
    </row>
    <row r="55" spans="1:7">
      <c r="A55" s="627" t="s">
        <v>1198</v>
      </c>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49BE-584A-43B4-BDB6-0A22E6DE9558}">
  <sheetPr>
    <tabColor theme="3" tint="0.59999389629810485"/>
  </sheetPr>
  <dimension ref="A2:X67"/>
  <sheetViews>
    <sheetView showOutlineSymbols="0" showWhiteSpace="0" workbookViewId="0"/>
  </sheetViews>
  <sheetFormatPr defaultRowHeight="14.5"/>
  <cols>
    <col min="2" max="2" width="54.54296875" customWidth="1"/>
    <col min="3" max="3" width="10.7265625" bestFit="1" customWidth="1"/>
    <col min="5" max="5" width="33.54296875" customWidth="1"/>
    <col min="7" max="7" width="18.6328125" customWidth="1"/>
    <col min="8" max="8" width="9.7265625" bestFit="1" customWidth="1"/>
  </cols>
  <sheetData>
    <row r="2" spans="2:24">
      <c r="B2" s="66" t="s">
        <v>1215</v>
      </c>
      <c r="C2" s="66"/>
      <c r="D2" s="66"/>
      <c r="E2" s="66"/>
      <c r="F2" s="66"/>
      <c r="G2" s="66"/>
      <c r="H2" s="66"/>
      <c r="I2" s="66"/>
      <c r="J2" s="66"/>
      <c r="K2" s="66"/>
      <c r="L2" s="66"/>
      <c r="M2" s="66"/>
      <c r="N2" s="66"/>
      <c r="O2" s="66"/>
      <c r="P2" s="66"/>
      <c r="Q2" s="66"/>
      <c r="R2" s="66"/>
      <c r="S2" s="66"/>
      <c r="T2" s="66"/>
      <c r="U2" s="66"/>
      <c r="V2" s="66"/>
      <c r="W2" s="66"/>
      <c r="X2" s="66"/>
    </row>
    <row r="4" spans="2:24">
      <c r="C4" t="s">
        <v>1219</v>
      </c>
      <c r="D4" t="s">
        <v>1220</v>
      </c>
      <c r="E4" t="s">
        <v>1221</v>
      </c>
      <c r="F4" t="s">
        <v>24</v>
      </c>
      <c r="O4" s="66" t="s">
        <v>1216</v>
      </c>
      <c r="P4" s="66"/>
      <c r="Q4" s="66"/>
      <c r="R4" s="66"/>
      <c r="S4" s="66"/>
      <c r="T4" s="66"/>
      <c r="U4" s="66"/>
      <c r="V4" s="66"/>
      <c r="W4" s="66"/>
      <c r="X4" s="66"/>
    </row>
    <row r="5" spans="2:24" ht="16.5">
      <c r="B5" t="s">
        <v>1218</v>
      </c>
      <c r="C5" s="201">
        <v>407</v>
      </c>
      <c r="D5" s="201">
        <v>1283</v>
      </c>
      <c r="E5" s="201">
        <f>AVERAGE(C5:D5)</f>
        <v>845</v>
      </c>
      <c r="F5" s="201"/>
      <c r="G5" t="s">
        <v>1227</v>
      </c>
      <c r="O5" s="66" t="s">
        <v>1217</v>
      </c>
      <c r="P5" s="66"/>
      <c r="Q5" s="66"/>
      <c r="R5" s="66"/>
      <c r="S5" s="66"/>
      <c r="T5" s="66"/>
      <c r="U5" s="66"/>
      <c r="V5" s="66"/>
      <c r="W5" s="66"/>
      <c r="X5" s="66"/>
    </row>
    <row r="6" spans="2:24" ht="16.5">
      <c r="B6" t="s">
        <v>1222</v>
      </c>
      <c r="C6" s="201">
        <v>111</v>
      </c>
      <c r="D6" s="201">
        <v>2120</v>
      </c>
      <c r="E6" s="201">
        <f t="shared" ref="E6" si="0">AVERAGE(C6:D6)</f>
        <v>1115.5</v>
      </c>
      <c r="F6" s="201"/>
      <c r="G6" t="s">
        <v>1227</v>
      </c>
    </row>
    <row r="7" spans="2:24" ht="16.5">
      <c r="B7" t="s">
        <v>1223</v>
      </c>
      <c r="C7" s="201"/>
      <c r="D7" s="201"/>
      <c r="E7" s="201"/>
      <c r="F7" s="201">
        <v>298</v>
      </c>
      <c r="G7" t="s">
        <v>1227</v>
      </c>
    </row>
    <row r="8" spans="2:24" ht="16.5">
      <c r="B8" t="s">
        <v>1320</v>
      </c>
      <c r="C8" s="201"/>
      <c r="D8" s="201"/>
      <c r="E8" s="201"/>
      <c r="F8" s="201">
        <v>447</v>
      </c>
      <c r="G8" t="s">
        <v>1227</v>
      </c>
    </row>
    <row r="9" spans="2:24" ht="16.5">
      <c r="B9" t="s">
        <v>1319</v>
      </c>
      <c r="C9" s="201"/>
      <c r="D9" s="201"/>
      <c r="E9" s="201"/>
      <c r="F9" s="201">
        <v>117.2</v>
      </c>
      <c r="G9" t="s">
        <v>1227</v>
      </c>
    </row>
    <row r="10" spans="2:24" ht="16.5">
      <c r="B10" t="s">
        <v>1224</v>
      </c>
      <c r="C10" s="201"/>
      <c r="D10" s="201"/>
      <c r="E10" s="201"/>
      <c r="F10" s="201">
        <v>58</v>
      </c>
      <c r="G10" t="s">
        <v>1227</v>
      </c>
    </row>
    <row r="11" spans="2:24" ht="16.5">
      <c r="B11" t="s">
        <v>1322</v>
      </c>
      <c r="C11" s="201"/>
      <c r="D11" s="201"/>
      <c r="E11" s="201"/>
      <c r="F11" s="201">
        <v>38</v>
      </c>
      <c r="G11" t="s">
        <v>1227</v>
      </c>
    </row>
    <row r="12" spans="2:24" ht="16.5">
      <c r="B12" t="s">
        <v>1225</v>
      </c>
      <c r="C12" s="201"/>
      <c r="D12" s="201"/>
      <c r="E12" s="201"/>
      <c r="F12" s="201">
        <v>79</v>
      </c>
      <c r="G12" t="s">
        <v>1227</v>
      </c>
    </row>
    <row r="13" spans="2:24">
      <c r="B13" t="s">
        <v>1226</v>
      </c>
      <c r="C13" s="201"/>
      <c r="D13" s="201"/>
      <c r="E13" s="201"/>
      <c r="F13" s="201">
        <v>563</v>
      </c>
      <c r="G13" t="s">
        <v>907</v>
      </c>
      <c r="H13" t="s">
        <v>1230</v>
      </c>
    </row>
    <row r="14" spans="2:24">
      <c r="B14" t="s">
        <v>1228</v>
      </c>
      <c r="C14" s="201"/>
      <c r="D14" s="201"/>
      <c r="E14" s="201"/>
      <c r="F14" s="201">
        <v>66906</v>
      </c>
      <c r="G14" t="s">
        <v>296</v>
      </c>
    </row>
    <row r="15" spans="2:24">
      <c r="B15" t="s">
        <v>1418</v>
      </c>
      <c r="C15" s="201"/>
      <c r="D15" s="201"/>
      <c r="E15" s="201"/>
      <c r="F15" s="201">
        <v>14510</v>
      </c>
      <c r="G15" t="s">
        <v>296</v>
      </c>
    </row>
    <row r="16" spans="2:24">
      <c r="B16" t="s">
        <v>1229</v>
      </c>
      <c r="C16" s="201"/>
      <c r="D16" s="201"/>
      <c r="E16" s="201"/>
      <c r="F16" s="201">
        <v>145</v>
      </c>
      <c r="G16" t="s">
        <v>907</v>
      </c>
    </row>
    <row r="17" spans="1:7" ht="16.5">
      <c r="B17" t="s">
        <v>1318</v>
      </c>
      <c r="C17" s="201">
        <v>234</v>
      </c>
      <c r="D17" s="201">
        <v>641</v>
      </c>
      <c r="E17" s="201">
        <f t="shared" ref="E17" si="1">AVERAGE(C17:D17)</f>
        <v>437.5</v>
      </c>
      <c r="F17" s="201"/>
      <c r="G17" t="s">
        <v>1227</v>
      </c>
    </row>
    <row r="18" spans="1:7" ht="16.5">
      <c r="B18" t="s">
        <v>1225</v>
      </c>
      <c r="C18" s="201"/>
      <c r="D18" s="201"/>
      <c r="E18" s="201"/>
      <c r="F18" s="201">
        <v>79</v>
      </c>
      <c r="G18" t="s">
        <v>1227</v>
      </c>
    </row>
    <row r="19" spans="1:7" ht="16.5">
      <c r="B19" t="s">
        <v>1321</v>
      </c>
      <c r="C19" s="201"/>
      <c r="D19" s="201"/>
      <c r="E19" s="201"/>
      <c r="F19" s="201">
        <v>45</v>
      </c>
      <c r="G19" t="s">
        <v>1227</v>
      </c>
    </row>
    <row r="20" spans="1:7">
      <c r="B20" t="s">
        <v>1323</v>
      </c>
      <c r="C20" s="201">
        <v>98766</v>
      </c>
      <c r="D20" s="201">
        <v>145104</v>
      </c>
      <c r="E20" s="201">
        <f t="shared" ref="E20" si="2">AVERAGE(C20:D20)</f>
        <v>121935</v>
      </c>
      <c r="F20" s="201"/>
      <c r="G20" t="s">
        <v>296</v>
      </c>
    </row>
    <row r="21" spans="1:7">
      <c r="C21" s="201"/>
      <c r="D21" s="201"/>
      <c r="E21" s="201"/>
      <c r="F21" s="201"/>
    </row>
    <row r="22" spans="1:7">
      <c r="A22" s="267" t="s">
        <v>1428</v>
      </c>
      <c r="C22" s="201"/>
      <c r="D22" s="201"/>
      <c r="E22" s="201"/>
      <c r="F22" s="201"/>
    </row>
    <row r="23" spans="1:7" ht="16.5">
      <c r="B23" t="s">
        <v>1419</v>
      </c>
      <c r="C23" s="201"/>
      <c r="D23" s="201"/>
      <c r="E23" s="201"/>
      <c r="F23" s="256">
        <v>13.38</v>
      </c>
      <c r="G23" t="s">
        <v>1423</v>
      </c>
    </row>
    <row r="24" spans="1:7" ht="16.5">
      <c r="B24" t="s">
        <v>1420</v>
      </c>
      <c r="C24" s="201"/>
      <c r="D24" s="201"/>
      <c r="E24" s="201"/>
      <c r="F24" s="256">
        <v>29</v>
      </c>
      <c r="G24" t="s">
        <v>1423</v>
      </c>
    </row>
    <row r="25" spans="1:7" ht="16.5">
      <c r="B25" t="s">
        <v>1421</v>
      </c>
      <c r="C25" s="201"/>
      <c r="D25" s="201"/>
      <c r="E25" s="201"/>
      <c r="F25" s="256">
        <v>46.66</v>
      </c>
      <c r="G25" t="s">
        <v>1423</v>
      </c>
    </row>
    <row r="26" spans="1:7" ht="16.5">
      <c r="B26" t="s">
        <v>1422</v>
      </c>
      <c r="C26" s="201"/>
      <c r="D26" s="201"/>
      <c r="E26" s="201"/>
      <c r="F26" s="661">
        <v>3.91</v>
      </c>
      <c r="G26" s="221" t="s">
        <v>1423</v>
      </c>
    </row>
    <row r="27" spans="1:7" ht="16.5">
      <c r="C27" s="201"/>
      <c r="D27" s="201"/>
      <c r="E27" s="201"/>
      <c r="F27" s="256">
        <f>SUM(F23:F26)</f>
        <v>92.949999999999989</v>
      </c>
      <c r="G27" s="221" t="s">
        <v>1423</v>
      </c>
    </row>
    <row r="28" spans="1:7">
      <c r="C28" s="201"/>
      <c r="D28" s="201"/>
      <c r="E28" s="201"/>
      <c r="F28" s="201"/>
    </row>
    <row r="29" spans="1:7" ht="16.5">
      <c r="B29" t="s">
        <v>1424</v>
      </c>
      <c r="C29" s="201"/>
      <c r="D29" s="201"/>
      <c r="E29" s="201"/>
      <c r="F29" s="229">
        <f>5000</f>
        <v>5000</v>
      </c>
      <c r="G29" t="s">
        <v>1425</v>
      </c>
    </row>
    <row r="30" spans="1:7">
      <c r="B30" t="s">
        <v>1426</v>
      </c>
      <c r="C30" s="201"/>
      <c r="D30" s="201"/>
      <c r="E30" s="201"/>
      <c r="F30" s="201">
        <f>F27*F29</f>
        <v>464749.99999999994</v>
      </c>
      <c r="G30" s="221" t="s">
        <v>296</v>
      </c>
    </row>
    <row r="32" spans="1:7">
      <c r="A32" s="267" t="s">
        <v>1406</v>
      </c>
    </row>
    <row r="33" spans="1:8">
      <c r="C33" t="s">
        <v>298</v>
      </c>
      <c r="D33" t="s">
        <v>1315</v>
      </c>
      <c r="F33" t="s">
        <v>1178</v>
      </c>
      <c r="G33" t="s">
        <v>322</v>
      </c>
    </row>
    <row r="34" spans="1:8">
      <c r="B34" t="s">
        <v>1313</v>
      </c>
      <c r="C34" s="201">
        <v>14410</v>
      </c>
      <c r="D34">
        <v>6</v>
      </c>
      <c r="E34" t="s">
        <v>1317</v>
      </c>
      <c r="F34" s="201">
        <f>AVERAGE(F7:F8)</f>
        <v>372.5</v>
      </c>
      <c r="G34" s="201">
        <f>C34*F34</f>
        <v>5367725</v>
      </c>
    </row>
    <row r="35" spans="1:8">
      <c r="C35" s="201"/>
      <c r="E35" t="s">
        <v>1316</v>
      </c>
      <c r="F35" s="201">
        <f>E17</f>
        <v>437.5</v>
      </c>
      <c r="G35" s="201">
        <f>C34*F35</f>
        <v>6304375</v>
      </c>
      <c r="H35" s="201">
        <f>SUM(G34:G35)</f>
        <v>11672100</v>
      </c>
    </row>
    <row r="36" spans="1:8">
      <c r="B36" t="s">
        <v>1218</v>
      </c>
      <c r="C36" s="201">
        <v>937155</v>
      </c>
      <c r="D36">
        <v>5</v>
      </c>
      <c r="E36" t="s">
        <v>1325</v>
      </c>
      <c r="F36" s="201">
        <f>F19</f>
        <v>45</v>
      </c>
      <c r="G36" s="201">
        <f>(C36-C34)*F36</f>
        <v>41523525</v>
      </c>
      <c r="H36" s="201"/>
    </row>
    <row r="37" spans="1:8">
      <c r="B37" t="s">
        <v>1314</v>
      </c>
      <c r="C37" s="201">
        <v>172143</v>
      </c>
      <c r="D37">
        <v>25</v>
      </c>
      <c r="E37" t="s">
        <v>1317</v>
      </c>
      <c r="F37" s="201">
        <f>F9</f>
        <v>117.2</v>
      </c>
      <c r="G37" s="201">
        <f t="shared" ref="G37" si="3">C37*F37</f>
        <v>20175159.600000001</v>
      </c>
    </row>
    <row r="38" spans="1:8">
      <c r="C38" s="201"/>
      <c r="E38" t="s">
        <v>1316</v>
      </c>
      <c r="F38" s="201">
        <f>E17</f>
        <v>437.5</v>
      </c>
      <c r="G38" s="201">
        <f>C37*F38</f>
        <v>75312562.5</v>
      </c>
      <c r="H38" s="201">
        <f>SUM(G37:G38)</f>
        <v>95487722.099999994</v>
      </c>
    </row>
    <row r="39" spans="1:8">
      <c r="B39" t="s">
        <v>1326</v>
      </c>
      <c r="C39" s="201"/>
      <c r="E39" t="s">
        <v>1327</v>
      </c>
      <c r="F39" s="201"/>
      <c r="G39" s="201">
        <f>'Belcon rail infra'!E51</f>
        <v>146775000</v>
      </c>
    </row>
    <row r="40" spans="1:8">
      <c r="B40" t="s">
        <v>313</v>
      </c>
      <c r="C40" s="201">
        <v>3914287</v>
      </c>
      <c r="E40" t="s">
        <v>1312</v>
      </c>
      <c r="F40" s="201">
        <f>E20</f>
        <v>121935</v>
      </c>
      <c r="G40" s="201">
        <f>C40/10000*F40</f>
        <v>47728858.534499995</v>
      </c>
    </row>
    <row r="44" spans="1:8">
      <c r="E44" t="s">
        <v>1324</v>
      </c>
      <c r="G44" s="201">
        <f>SUM(G34:G42)</f>
        <v>343187205.63450003</v>
      </c>
    </row>
    <row r="46" spans="1:8">
      <c r="A46" s="267" t="s">
        <v>1416</v>
      </c>
    </row>
    <row r="47" spans="1:8">
      <c r="A47" s="267"/>
    </row>
    <row r="48" spans="1:8">
      <c r="A48" s="267"/>
      <c r="B48" t="s">
        <v>1410</v>
      </c>
      <c r="C48" s="253">
        <v>0.2</v>
      </c>
    </row>
    <row r="49" spans="1:8">
      <c r="A49" s="267"/>
    </row>
    <row r="50" spans="1:8">
      <c r="C50" t="s">
        <v>298</v>
      </c>
      <c r="D50" t="s">
        <v>1315</v>
      </c>
      <c r="F50" t="s">
        <v>1178</v>
      </c>
      <c r="G50" t="s">
        <v>322</v>
      </c>
      <c r="H50" t="s">
        <v>1409</v>
      </c>
    </row>
    <row r="51" spans="1:8">
      <c r="B51" t="s">
        <v>1313</v>
      </c>
      <c r="C51" s="201">
        <v>14410</v>
      </c>
      <c r="D51">
        <v>6</v>
      </c>
      <c r="E51" t="s">
        <v>1317</v>
      </c>
      <c r="F51" s="201">
        <f>F34</f>
        <v>372.5</v>
      </c>
      <c r="G51" s="201">
        <f>C51*F51*H51</f>
        <v>1073545</v>
      </c>
      <c r="H51" s="237">
        <f>$C$48</f>
        <v>0.2</v>
      </c>
    </row>
    <row r="52" spans="1:8">
      <c r="C52" s="201"/>
      <c r="E52" t="s">
        <v>1316</v>
      </c>
      <c r="F52" s="201">
        <f>F35</f>
        <v>437.5</v>
      </c>
      <c r="G52" s="201">
        <f>C51*F52*H52</f>
        <v>1260875</v>
      </c>
      <c r="H52" s="237">
        <f>$C$48</f>
        <v>0.2</v>
      </c>
    </row>
    <row r="53" spans="1:8">
      <c r="B53" t="s">
        <v>1218</v>
      </c>
      <c r="C53" s="201">
        <v>937155</v>
      </c>
      <c r="D53">
        <v>5</v>
      </c>
      <c r="E53" t="s">
        <v>1325</v>
      </c>
      <c r="F53" s="201">
        <f>F36</f>
        <v>45</v>
      </c>
      <c r="G53" s="201">
        <f>C53*F53*H53</f>
        <v>8434395</v>
      </c>
      <c r="H53" s="237">
        <f>$C$48</f>
        <v>0.2</v>
      </c>
    </row>
    <row r="54" spans="1:8">
      <c r="B54" t="s">
        <v>1314</v>
      </c>
      <c r="C54" s="201">
        <v>172143</v>
      </c>
      <c r="D54">
        <v>25</v>
      </c>
      <c r="E54" t="s">
        <v>1317</v>
      </c>
      <c r="F54" s="201">
        <f>F37</f>
        <v>117.2</v>
      </c>
      <c r="G54" s="201">
        <f>C54*F54*H54</f>
        <v>4035031.9200000004</v>
      </c>
      <c r="H54" s="237">
        <f>$C$48</f>
        <v>0.2</v>
      </c>
    </row>
    <row r="55" spans="1:8">
      <c r="C55" s="201"/>
      <c r="E55" t="s">
        <v>1316</v>
      </c>
      <c r="F55" s="201">
        <f>F38</f>
        <v>437.5</v>
      </c>
      <c r="G55" s="201">
        <f>C54*F55*H55</f>
        <v>15062512.5</v>
      </c>
      <c r="H55" s="237">
        <f>$C$48</f>
        <v>0.2</v>
      </c>
    </row>
    <row r="56" spans="1:8">
      <c r="B56" t="s">
        <v>1326</v>
      </c>
      <c r="C56" s="201"/>
      <c r="E56" t="s">
        <v>1327</v>
      </c>
      <c r="F56" s="201"/>
      <c r="G56" s="201">
        <f>G39</f>
        <v>146775000</v>
      </c>
      <c r="H56" s="237">
        <v>1</v>
      </c>
    </row>
    <row r="57" spans="1:8">
      <c r="B57" t="s">
        <v>1408</v>
      </c>
      <c r="C57" s="201">
        <f>'Belcon rail infra'!D8+'Belcon rail infra'!D13+'Belcon rail infra'!D18+'Belcon rail infra'!D23+'Belcon rail infra'!D28+'Belcon rail infra'!D33+'Belcon rail infra'!D38</f>
        <v>715000</v>
      </c>
      <c r="E57" t="s">
        <v>1407</v>
      </c>
      <c r="F57" s="201">
        <f>F14</f>
        <v>66906</v>
      </c>
      <c r="G57" s="201">
        <f>C57/10000*F57</f>
        <v>4783779</v>
      </c>
      <c r="H57" s="237">
        <v>1</v>
      </c>
    </row>
    <row r="58" spans="1:8">
      <c r="B58" t="s">
        <v>313</v>
      </c>
      <c r="C58" s="201">
        <v>3914287</v>
      </c>
      <c r="E58" t="s">
        <v>1312</v>
      </c>
      <c r="F58" s="201">
        <f>F40</f>
        <v>121935</v>
      </c>
      <c r="G58" s="201">
        <f>C58/10000*F58*H58</f>
        <v>47728858.534499995</v>
      </c>
      <c r="H58" s="237">
        <v>1</v>
      </c>
    </row>
    <row r="59" spans="1:8">
      <c r="F59" s="201"/>
    </row>
    <row r="61" spans="1:8">
      <c r="E61" t="s">
        <v>1324</v>
      </c>
      <c r="G61" s="201">
        <f>SUM(G51:G59)</f>
        <v>229153996.95450002</v>
      </c>
    </row>
    <row r="65" spans="1:7">
      <c r="A65" s="267" t="s">
        <v>1432</v>
      </c>
    </row>
    <row r="66" spans="1:7">
      <c r="C66" t="s">
        <v>298</v>
      </c>
    </row>
    <row r="67" spans="1:7">
      <c r="B67" t="s">
        <v>313</v>
      </c>
      <c r="C67" s="201">
        <v>3980000</v>
      </c>
      <c r="E67" t="s">
        <v>1427</v>
      </c>
      <c r="F67" s="201">
        <f>F30</f>
        <v>464749.99999999994</v>
      </c>
      <c r="G67" s="201">
        <f>C67/10000*F67</f>
        <v>184970499.99999997</v>
      </c>
    </row>
  </sheetData>
  <pageMargins left="0.7" right="0.7" top="0.75" bottom="0.75" header="0.3" footer="0.3"/>
  <pageSetup paperSize="9"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4164A-890F-4C1A-9868-FCDF3ABD2F12}">
  <sheetPr codeName="Sheet2">
    <tabColor theme="9" tint="-0.499984740745262"/>
  </sheetPr>
  <dimension ref="A1"/>
  <sheetViews>
    <sheetView showOutlineSymbols="0" showWhiteSpace="0" workbookViewId="0"/>
  </sheetViews>
  <sheetFormatPr defaultColWidth="12.54296875" defaultRowHeight="14.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66E9-7446-49DB-8227-C27954D46273}">
  <sheetPr codeName="Sheet3">
    <tabColor theme="9" tint="0.39997558519241921"/>
  </sheetPr>
  <dimension ref="B1:AA32"/>
  <sheetViews>
    <sheetView showOutlineSymbols="0" showWhiteSpace="0" workbookViewId="0"/>
  </sheetViews>
  <sheetFormatPr defaultRowHeight="14.5"/>
  <cols>
    <col min="1" max="1" width="4.453125" customWidth="1"/>
    <col min="2" max="2" width="8.7265625" style="1"/>
    <col min="3" max="3" width="14.453125" style="1" customWidth="1"/>
    <col min="4" max="5" width="9.81640625" bestFit="1" customWidth="1"/>
    <col min="6" max="7" width="12.81640625" customWidth="1"/>
    <col min="10" max="10" width="15.81640625" customWidth="1"/>
    <col min="11" max="11" width="8" customWidth="1"/>
    <col min="16" max="16" width="3.1796875" customWidth="1"/>
    <col min="17" max="17" width="3.1796875" style="3" customWidth="1"/>
    <col min="18" max="18" width="3.1796875" customWidth="1"/>
    <col min="19" max="19" width="23.54296875" style="4" bestFit="1" customWidth="1"/>
    <col min="20" max="20" width="11" bestFit="1" customWidth="1"/>
    <col min="21" max="21" width="18.54296875" bestFit="1" customWidth="1"/>
    <col min="22" max="22" width="13.81640625" customWidth="1"/>
    <col min="23" max="23" width="15.81640625" customWidth="1"/>
    <col min="24" max="24" width="16.1796875" bestFit="1" customWidth="1"/>
    <col min="25" max="27" width="16.453125" bestFit="1" customWidth="1"/>
  </cols>
  <sheetData>
    <row r="1" spans="2:27" ht="15" thickBot="1">
      <c r="C1" s="2" t="s">
        <v>0</v>
      </c>
      <c r="T1" s="2" t="s">
        <v>1</v>
      </c>
      <c r="U1" s="3"/>
      <c r="V1" s="3"/>
      <c r="W1" s="3"/>
      <c r="X1" s="3"/>
      <c r="Y1" s="3"/>
      <c r="Z1" s="3"/>
      <c r="AA1" s="3"/>
    </row>
    <row r="2" spans="2:27" ht="15" thickBot="1">
      <c r="M2" s="5">
        <v>5000</v>
      </c>
      <c r="N2" s="6" t="s">
        <v>2</v>
      </c>
      <c r="O2" s="7"/>
      <c r="S2" s="8" t="s">
        <v>3</v>
      </c>
      <c r="T2" s="9" t="s">
        <v>284</v>
      </c>
      <c r="U2" s="10" t="s">
        <v>4</v>
      </c>
      <c r="V2" s="10" t="s">
        <v>5</v>
      </c>
      <c r="W2" s="10" t="s">
        <v>6</v>
      </c>
      <c r="X2" s="10" t="s">
        <v>7</v>
      </c>
      <c r="Y2" s="10" t="s">
        <v>8</v>
      </c>
      <c r="Z2" s="10" t="s">
        <v>9</v>
      </c>
      <c r="AA2" s="11" t="s">
        <v>10</v>
      </c>
    </row>
    <row r="3" spans="2:27" ht="34.15" customHeight="1">
      <c r="B3" s="12">
        <v>2020</v>
      </c>
      <c r="C3" s="13" t="s">
        <v>11</v>
      </c>
      <c r="D3" s="14"/>
      <c r="E3" s="14"/>
      <c r="F3" s="14"/>
      <c r="G3" s="14"/>
      <c r="H3" s="14"/>
      <c r="I3" s="15"/>
      <c r="J3" s="16" t="s">
        <v>12</v>
      </c>
      <c r="L3" s="1" t="s">
        <v>13</v>
      </c>
      <c r="S3" s="17">
        <v>1</v>
      </c>
      <c r="T3" s="18" t="s">
        <v>14</v>
      </c>
      <c r="U3" s="19" t="s">
        <v>15</v>
      </c>
      <c r="V3" s="20" t="s">
        <v>16</v>
      </c>
      <c r="W3" s="21" t="s">
        <v>17</v>
      </c>
      <c r="X3" s="22">
        <v>34909.88107949539</v>
      </c>
      <c r="Y3" s="22">
        <v>46209.089435522561</v>
      </c>
      <c r="Z3" s="22">
        <v>61442.852446555407</v>
      </c>
      <c r="AA3" s="23">
        <v>82079.43947703499</v>
      </c>
    </row>
    <row r="4" spans="2:27" ht="15" thickBot="1">
      <c r="B4" s="24"/>
      <c r="D4" s="856" t="s">
        <v>18</v>
      </c>
      <c r="E4" s="857"/>
      <c r="F4" s="856" t="s">
        <v>19</v>
      </c>
      <c r="G4" s="857"/>
      <c r="H4" s="856" t="s">
        <v>20</v>
      </c>
      <c r="I4" s="858"/>
      <c r="J4" s="25" t="s">
        <v>21</v>
      </c>
      <c r="K4" s="26"/>
      <c r="L4" s="26"/>
      <c r="M4" s="26"/>
      <c r="N4" s="26"/>
      <c r="O4" s="26"/>
      <c r="P4" s="26"/>
      <c r="Q4" s="27"/>
      <c r="R4" s="26"/>
      <c r="S4" s="17">
        <v>1</v>
      </c>
      <c r="T4" s="28"/>
      <c r="U4" s="29"/>
      <c r="V4" s="30" t="s">
        <v>17</v>
      </c>
      <c r="W4" s="31" t="s">
        <v>16</v>
      </c>
      <c r="X4" s="32">
        <v>44755.427735559948</v>
      </c>
      <c r="Y4" s="32">
        <v>61858.072322981592</v>
      </c>
      <c r="Z4" s="32">
        <v>86171.366868455181</v>
      </c>
      <c r="AA4" s="33">
        <v>121035.05710763791</v>
      </c>
    </row>
    <row r="5" spans="2:27" ht="15" thickBot="1">
      <c r="B5" s="24"/>
      <c r="D5" s="34" t="s">
        <v>22</v>
      </c>
      <c r="E5" s="34" t="s">
        <v>23</v>
      </c>
      <c r="F5" s="34" t="s">
        <v>22</v>
      </c>
      <c r="G5" s="34" t="s">
        <v>23</v>
      </c>
      <c r="H5" s="34" t="s">
        <v>22</v>
      </c>
      <c r="I5" s="35" t="s">
        <v>23</v>
      </c>
      <c r="J5" s="36"/>
      <c r="L5" s="26"/>
      <c r="M5" s="26"/>
      <c r="N5" s="26"/>
      <c r="O5" s="26"/>
      <c r="P5" s="26"/>
      <c r="Q5" s="27"/>
      <c r="R5" s="26"/>
      <c r="S5" s="17">
        <v>1</v>
      </c>
      <c r="T5" s="18" t="s">
        <v>24</v>
      </c>
      <c r="U5" s="19" t="s">
        <v>25</v>
      </c>
      <c r="V5" s="21" t="s">
        <v>17</v>
      </c>
      <c r="W5" s="37" t="s">
        <v>26</v>
      </c>
      <c r="X5" s="22">
        <v>4700.2905418838545</v>
      </c>
      <c r="Y5" s="22">
        <v>6122.736976649504</v>
      </c>
      <c r="Z5" s="22">
        <v>8060.1485776864483</v>
      </c>
      <c r="AA5" s="23">
        <v>10748.206713294747</v>
      </c>
    </row>
    <row r="6" spans="2:27">
      <c r="B6" s="24"/>
      <c r="C6" s="1" t="s">
        <v>14</v>
      </c>
      <c r="D6" s="38"/>
      <c r="E6" s="38"/>
      <c r="F6" s="39">
        <v>34909.88107949539</v>
      </c>
      <c r="G6" s="39">
        <v>44755.427735559948</v>
      </c>
      <c r="H6" s="39">
        <v>44755.427735559948</v>
      </c>
      <c r="I6" s="40">
        <v>34909.88107949539</v>
      </c>
      <c r="J6" s="41">
        <v>79665.308815055338</v>
      </c>
      <c r="L6" s="42">
        <v>15.933061763011068</v>
      </c>
      <c r="M6" s="42"/>
      <c r="N6" s="292"/>
      <c r="O6" s="42"/>
      <c r="P6" s="42"/>
      <c r="Q6" s="43"/>
      <c r="R6" s="42"/>
      <c r="S6" s="17">
        <v>1</v>
      </c>
      <c r="T6" s="44"/>
      <c r="U6" s="1"/>
      <c r="V6" s="45" t="s">
        <v>26</v>
      </c>
      <c r="W6" s="46" t="s">
        <v>17</v>
      </c>
      <c r="X6" s="47">
        <v>153158.02035295201</v>
      </c>
      <c r="Y6" s="47">
        <v>209925.45268018576</v>
      </c>
      <c r="Z6" s="47">
        <v>289379.86136062973</v>
      </c>
      <c r="AA6" s="48">
        <v>401272.58646753879</v>
      </c>
    </row>
    <row r="7" spans="2:27">
      <c r="B7" s="24"/>
      <c r="C7" s="1" t="s">
        <v>24</v>
      </c>
      <c r="D7" s="39">
        <v>337828.04439449735</v>
      </c>
      <c r="E7" s="39">
        <v>165187.08916620875</v>
      </c>
      <c r="F7" s="39">
        <v>195396.67970382029</v>
      </c>
      <c r="G7" s="39">
        <v>229425.45177710528</v>
      </c>
      <c r="H7" s="39">
        <v>49455.718277443804</v>
      </c>
      <c r="I7" s="40">
        <v>188067.9014324474</v>
      </c>
      <c r="J7" s="40">
        <v>582680.44237576146</v>
      </c>
      <c r="L7" s="42">
        <v>116.5360884751523</v>
      </c>
      <c r="M7" s="42"/>
      <c r="N7" s="292"/>
      <c r="O7" s="42"/>
      <c r="P7" s="42"/>
      <c r="Q7" s="43"/>
      <c r="R7" s="42"/>
      <c r="S7" s="17">
        <v>0.5</v>
      </c>
      <c r="T7" s="44"/>
      <c r="U7" s="1" t="s">
        <v>27</v>
      </c>
      <c r="V7" s="49" t="s">
        <v>16</v>
      </c>
      <c r="W7" s="45" t="s">
        <v>26</v>
      </c>
      <c r="X7" s="47">
        <v>320973.59724864981</v>
      </c>
      <c r="Y7" s="47">
        <v>420264.76509863121</v>
      </c>
      <c r="Z7" s="47">
        <v>552151.84844472888</v>
      </c>
      <c r="AA7" s="48">
        <v>728318.88677216088</v>
      </c>
    </row>
    <row r="8" spans="2:27" ht="15" thickBot="1">
      <c r="B8" s="50"/>
      <c r="C8" s="29" t="s">
        <v>262</v>
      </c>
      <c r="D8" s="51">
        <v>439380.54150457587</v>
      </c>
      <c r="E8" s="51">
        <v>442652.05035866081</v>
      </c>
      <c r="F8" s="51">
        <v>195396.67970382029</v>
      </c>
      <c r="G8" s="51">
        <v>229425.45177710528</v>
      </c>
      <c r="H8" s="51">
        <v>326920.6794698959</v>
      </c>
      <c r="I8" s="52">
        <v>289620.39854252589</v>
      </c>
      <c r="J8" s="52">
        <v>787006.90067829203</v>
      </c>
      <c r="L8" s="42">
        <v>157.4013801356584</v>
      </c>
      <c r="M8" s="42"/>
      <c r="N8" s="42"/>
      <c r="O8" s="42"/>
      <c r="P8" s="42"/>
      <c r="Q8" s="43"/>
      <c r="R8" s="42"/>
      <c r="S8" s="17">
        <v>0.5</v>
      </c>
      <c r="T8" s="28"/>
      <c r="U8" s="29"/>
      <c r="V8" s="53" t="s">
        <v>26</v>
      </c>
      <c r="W8" s="31" t="s">
        <v>16</v>
      </c>
      <c r="X8" s="32">
        <v>369340.04808309069</v>
      </c>
      <c r="Y8" s="32">
        <v>475118.28078635136</v>
      </c>
      <c r="Z8" s="32">
        <v>611821.10079728544</v>
      </c>
      <c r="AA8" s="33">
        <v>788684.65617936838</v>
      </c>
    </row>
    <row r="9" spans="2:27">
      <c r="S9" s="17">
        <v>0.5</v>
      </c>
      <c r="T9" s="18" t="s">
        <v>262</v>
      </c>
      <c r="U9" s="19" t="s">
        <v>28</v>
      </c>
      <c r="V9" s="21" t="s">
        <v>17</v>
      </c>
      <c r="W9" s="37" t="s">
        <v>26</v>
      </c>
      <c r="X9" s="22">
        <v>355859.92238490412</v>
      </c>
      <c r="Y9" s="22">
        <v>371093.96687003155</v>
      </c>
      <c r="Z9" s="22">
        <v>416039.9870271039</v>
      </c>
      <c r="AA9" s="23">
        <v>500830.13129642943</v>
      </c>
    </row>
    <row r="10" spans="2:27" ht="15" thickBot="1">
      <c r="S10" s="17">
        <v>0.5</v>
      </c>
      <c r="T10" s="44"/>
      <c r="U10" s="1"/>
      <c r="V10" s="45" t="s">
        <v>26</v>
      </c>
      <c r="W10" s="46" t="s">
        <v>17</v>
      </c>
      <c r="X10" s="47">
        <v>154049.35363954798</v>
      </c>
      <c r="Y10" s="47">
        <v>183356.18009780711</v>
      </c>
      <c r="Z10" s="47">
        <v>226406.75608764018</v>
      </c>
      <c r="AA10" s="48">
        <v>286285.96028367977</v>
      </c>
    </row>
    <row r="11" spans="2:27" ht="15" thickBot="1">
      <c r="B11" s="12">
        <v>2030</v>
      </c>
      <c r="C11" s="13" t="s">
        <v>11</v>
      </c>
      <c r="D11" s="14"/>
      <c r="E11" s="14"/>
      <c r="F11" s="14"/>
      <c r="G11" s="14"/>
      <c r="H11" s="14"/>
      <c r="I11" s="15"/>
      <c r="J11" s="16" t="s">
        <v>12</v>
      </c>
      <c r="S11" s="54">
        <v>1</v>
      </c>
      <c r="T11" s="28"/>
      <c r="U11" s="29" t="s">
        <v>29</v>
      </c>
      <c r="V11" s="55" t="s">
        <v>26</v>
      </c>
      <c r="W11" s="30" t="s">
        <v>17</v>
      </c>
      <c r="X11" s="56">
        <v>-50628.179709695483</v>
      </c>
      <c r="Y11" s="56">
        <v>-70722.213479908125</v>
      </c>
      <c r="Z11" s="56">
        <v>-99409.61689954513</v>
      </c>
      <c r="AA11" s="57">
        <v>-140623.17324658757</v>
      </c>
    </row>
    <row r="12" spans="2:27" ht="21.75" customHeight="1" thickBot="1">
      <c r="B12" s="24"/>
      <c r="D12" s="856" t="s">
        <v>18</v>
      </c>
      <c r="E12" s="857"/>
      <c r="F12" s="856" t="s">
        <v>19</v>
      </c>
      <c r="G12" s="857"/>
      <c r="H12" s="856" t="s">
        <v>20</v>
      </c>
      <c r="I12" s="858"/>
      <c r="J12" s="25" t="s">
        <v>21</v>
      </c>
      <c r="K12" s="26"/>
      <c r="L12" s="26"/>
      <c r="M12" s="26"/>
      <c r="N12" s="26"/>
      <c r="O12" s="26"/>
      <c r="P12" s="26"/>
      <c r="Q12" s="27"/>
      <c r="R12" s="26"/>
      <c r="T12" s="58"/>
      <c r="U12" s="59"/>
      <c r="V12" s="59"/>
      <c r="W12" s="59"/>
      <c r="X12" s="60"/>
      <c r="Y12" s="60"/>
      <c r="Z12" s="60"/>
      <c r="AA12" s="61"/>
    </row>
    <row r="13" spans="2:27" ht="15" thickBot="1">
      <c r="B13" s="24"/>
      <c r="D13" s="34" t="s">
        <v>22</v>
      </c>
      <c r="E13" s="34" t="s">
        <v>23</v>
      </c>
      <c r="F13" s="34" t="s">
        <v>22</v>
      </c>
      <c r="G13" s="34" t="s">
        <v>23</v>
      </c>
      <c r="H13" s="34" t="s">
        <v>22</v>
      </c>
      <c r="I13" s="35" t="s">
        <v>23</v>
      </c>
      <c r="J13" s="36"/>
      <c r="K13" s="26"/>
      <c r="L13" s="26"/>
      <c r="M13" s="26"/>
      <c r="N13" s="26"/>
      <c r="O13" s="26"/>
      <c r="P13" s="26"/>
      <c r="Q13" s="27"/>
      <c r="R13" s="26"/>
    </row>
    <row r="14" spans="2:27">
      <c r="B14" s="24"/>
      <c r="C14" s="1" t="s">
        <v>14</v>
      </c>
      <c r="D14" s="38"/>
      <c r="E14" s="38"/>
      <c r="F14" s="39">
        <v>46209.089435522561</v>
      </c>
      <c r="G14" s="39">
        <v>61858.072322981592</v>
      </c>
      <c r="H14" s="39">
        <v>61858.072322981592</v>
      </c>
      <c r="I14" s="40">
        <v>46209.089435522561</v>
      </c>
      <c r="J14" s="41">
        <v>108067.16175850415</v>
      </c>
      <c r="L14" s="371">
        <v>21.61343235170083</v>
      </c>
      <c r="M14" s="42"/>
      <c r="N14" s="42"/>
      <c r="O14" s="42"/>
      <c r="P14" s="42"/>
      <c r="Q14" s="43"/>
      <c r="R14" s="42"/>
    </row>
    <row r="15" spans="2:27" ht="15" thickBot="1">
      <c r="B15" s="24"/>
      <c r="C15" s="1" t="s">
        <v>24</v>
      </c>
      <c r="D15" s="39">
        <v>447484.59307336144</v>
      </c>
      <c r="E15" s="39">
        <v>216255.1195259651</v>
      </c>
      <c r="F15" s="39">
        <v>256341.47198483816</v>
      </c>
      <c r="G15" s="39">
        <v>299417.21271615726</v>
      </c>
      <c r="H15" s="39">
        <v>67980.809299631102</v>
      </c>
      <c r="I15" s="40">
        <v>256134.54211570832</v>
      </c>
      <c r="J15" s="40">
        <v>771806.87435783062</v>
      </c>
      <c r="L15" s="42">
        <v>154.36137487156611</v>
      </c>
      <c r="M15" s="42"/>
      <c r="N15" s="42"/>
      <c r="O15" s="42"/>
      <c r="P15" s="42"/>
      <c r="Q15" s="43"/>
      <c r="R15" s="42"/>
      <c r="T15" s="2" t="s">
        <v>0</v>
      </c>
      <c r="U15" s="3"/>
      <c r="V15" s="3"/>
      <c r="W15" s="3"/>
      <c r="X15" s="3"/>
      <c r="Y15" s="3"/>
      <c r="Z15" s="3"/>
      <c r="AA15" s="3"/>
    </row>
    <row r="16" spans="2:27" ht="15" thickBot="1">
      <c r="B16" s="50"/>
      <c r="C16" s="29" t="s">
        <v>262</v>
      </c>
      <c r="D16" s="51">
        <v>561865.46964235685</v>
      </c>
      <c r="E16" s="51">
        <v>525532.10296098085</v>
      </c>
      <c r="F16" s="51">
        <v>256341.47198483816</v>
      </c>
      <c r="G16" s="51">
        <v>299417.21271615726</v>
      </c>
      <c r="H16" s="51">
        <v>377257.79273464688</v>
      </c>
      <c r="I16" s="52">
        <v>370515.41868470376</v>
      </c>
      <c r="J16" s="52">
        <v>978309.73436184181</v>
      </c>
      <c r="L16" s="42">
        <v>195.66194687236836</v>
      </c>
      <c r="M16" s="42"/>
      <c r="N16" s="42"/>
      <c r="O16" s="42"/>
      <c r="P16" s="42"/>
      <c r="Q16" s="43"/>
      <c r="R16" s="42"/>
      <c r="T16" s="9" t="s">
        <v>284</v>
      </c>
      <c r="U16" s="10" t="s">
        <v>4</v>
      </c>
      <c r="V16" s="10" t="s">
        <v>5</v>
      </c>
      <c r="W16" s="10" t="s">
        <v>6</v>
      </c>
      <c r="X16" s="10" t="s">
        <v>7</v>
      </c>
      <c r="Y16" s="10" t="s">
        <v>8</v>
      </c>
      <c r="Z16" s="10" t="s">
        <v>9</v>
      </c>
      <c r="AA16" s="11" t="s">
        <v>10</v>
      </c>
    </row>
    <row r="17" spans="2:27" ht="15" thickBot="1">
      <c r="T17" s="18" t="s">
        <v>14</v>
      </c>
      <c r="U17" s="19" t="s">
        <v>15</v>
      </c>
      <c r="V17" s="20" t="s">
        <v>16</v>
      </c>
      <c r="W17" s="21" t="s">
        <v>17</v>
      </c>
      <c r="X17" s="22">
        <f>X3*$S3</f>
        <v>34909.88107949539</v>
      </c>
      <c r="Y17" s="22">
        <f t="shared" ref="Y17:AA17" si="0">Y3*$S3</f>
        <v>46209.089435522561</v>
      </c>
      <c r="Z17" s="22">
        <f t="shared" si="0"/>
        <v>61442.852446555407</v>
      </c>
      <c r="AA17" s="22">
        <f t="shared" si="0"/>
        <v>82079.43947703499</v>
      </c>
    </row>
    <row r="18" spans="2:27" ht="15" thickBot="1">
      <c r="T18" s="28"/>
      <c r="U18" s="29"/>
      <c r="V18" s="30" t="s">
        <v>17</v>
      </c>
      <c r="W18" s="31" t="s">
        <v>16</v>
      </c>
      <c r="X18" s="22">
        <f t="shared" ref="X18:AA24" si="1">X4*$S4</f>
        <v>44755.427735559948</v>
      </c>
      <c r="Y18" s="22">
        <f t="shared" si="1"/>
        <v>61858.072322981592</v>
      </c>
      <c r="Z18" s="22">
        <f t="shared" si="1"/>
        <v>86171.366868455181</v>
      </c>
      <c r="AA18" s="22">
        <f t="shared" si="1"/>
        <v>121035.05710763791</v>
      </c>
    </row>
    <row r="19" spans="2:27" ht="15" thickBot="1">
      <c r="B19" s="12">
        <v>2040</v>
      </c>
      <c r="C19" s="13" t="s">
        <v>11</v>
      </c>
      <c r="D19" s="14"/>
      <c r="E19" s="14"/>
      <c r="F19" s="14"/>
      <c r="G19" s="14"/>
      <c r="H19" s="14"/>
      <c r="I19" s="15"/>
      <c r="J19" s="16" t="s">
        <v>12</v>
      </c>
      <c r="T19" s="18" t="s">
        <v>24</v>
      </c>
      <c r="U19" s="19" t="s">
        <v>25</v>
      </c>
      <c r="V19" s="21" t="s">
        <v>17</v>
      </c>
      <c r="W19" s="37" t="s">
        <v>26</v>
      </c>
      <c r="X19" s="22">
        <f t="shared" si="1"/>
        <v>4700.2905418838545</v>
      </c>
      <c r="Y19" s="22">
        <f t="shared" si="1"/>
        <v>6122.736976649504</v>
      </c>
      <c r="Z19" s="22">
        <f t="shared" si="1"/>
        <v>8060.1485776864483</v>
      </c>
      <c r="AA19" s="22">
        <f t="shared" si="1"/>
        <v>10748.206713294747</v>
      </c>
    </row>
    <row r="20" spans="2:27" ht="21.75" customHeight="1" thickBot="1">
      <c r="B20" s="24"/>
      <c r="D20" s="856" t="s">
        <v>18</v>
      </c>
      <c r="E20" s="857"/>
      <c r="F20" s="856" t="s">
        <v>19</v>
      </c>
      <c r="G20" s="857"/>
      <c r="H20" s="856" t="s">
        <v>20</v>
      </c>
      <c r="I20" s="858"/>
      <c r="J20" s="25" t="s">
        <v>21</v>
      </c>
      <c r="K20" s="26"/>
      <c r="L20" s="26"/>
      <c r="M20" s="26"/>
      <c r="N20" s="26"/>
      <c r="O20" s="26"/>
      <c r="P20" s="26"/>
      <c r="Q20" s="27"/>
      <c r="T20" s="44"/>
      <c r="U20" s="1"/>
      <c r="V20" s="45" t="s">
        <v>26</v>
      </c>
      <c r="W20" s="46" t="s">
        <v>17</v>
      </c>
      <c r="X20" s="22">
        <f t="shared" si="1"/>
        <v>153158.02035295201</v>
      </c>
      <c r="Y20" s="22">
        <f t="shared" si="1"/>
        <v>209925.45268018576</v>
      </c>
      <c r="Z20" s="22">
        <f t="shared" si="1"/>
        <v>289379.86136062973</v>
      </c>
      <c r="AA20" s="22">
        <f t="shared" si="1"/>
        <v>401272.58646753879</v>
      </c>
    </row>
    <row r="21" spans="2:27" ht="15" thickBot="1">
      <c r="B21" s="24"/>
      <c r="D21" s="34" t="s">
        <v>22</v>
      </c>
      <c r="E21" s="34" t="s">
        <v>23</v>
      </c>
      <c r="F21" s="34" t="s">
        <v>22</v>
      </c>
      <c r="G21" s="34" t="s">
        <v>23</v>
      </c>
      <c r="H21" s="34" t="s">
        <v>22</v>
      </c>
      <c r="I21" s="35" t="s">
        <v>23</v>
      </c>
      <c r="J21" s="36"/>
      <c r="K21" s="26"/>
      <c r="L21" s="26"/>
      <c r="M21" s="26"/>
      <c r="N21" s="26"/>
      <c r="O21" s="26"/>
      <c r="P21" s="26"/>
      <c r="Q21" s="27"/>
      <c r="T21" s="44"/>
      <c r="U21" s="1" t="s">
        <v>27</v>
      </c>
      <c r="V21" s="49" t="s">
        <v>16</v>
      </c>
      <c r="W21" s="45" t="s">
        <v>26</v>
      </c>
      <c r="X21" s="22">
        <f t="shared" si="1"/>
        <v>160486.7986243249</v>
      </c>
      <c r="Y21" s="22">
        <f t="shared" si="1"/>
        <v>210132.3825493156</v>
      </c>
      <c r="Z21" s="22">
        <f t="shared" si="1"/>
        <v>276075.92422236444</v>
      </c>
      <c r="AA21" s="22">
        <f t="shared" si="1"/>
        <v>364159.44338608044</v>
      </c>
    </row>
    <row r="22" spans="2:27" ht="15" thickBot="1">
      <c r="B22" s="24"/>
      <c r="C22" s="1" t="s">
        <v>14</v>
      </c>
      <c r="D22" s="38"/>
      <c r="E22" s="38"/>
      <c r="F22" s="39">
        <v>61442.852446555407</v>
      </c>
      <c r="G22" s="39">
        <v>86171.366868455181</v>
      </c>
      <c r="H22" s="39">
        <v>86171.366868455181</v>
      </c>
      <c r="I22" s="40">
        <v>61442.852446555407</v>
      </c>
      <c r="J22" s="41">
        <v>147614.21931501059</v>
      </c>
      <c r="L22" s="42">
        <v>29.522843863002119</v>
      </c>
      <c r="M22" s="42"/>
      <c r="N22" s="42"/>
      <c r="O22" s="42"/>
      <c r="P22" s="42"/>
      <c r="Q22" s="43"/>
      <c r="T22" s="28"/>
      <c r="U22" s="29"/>
      <c r="V22" s="53" t="s">
        <v>26</v>
      </c>
      <c r="W22" s="31" t="s">
        <v>16</v>
      </c>
      <c r="X22" s="22">
        <f t="shared" si="1"/>
        <v>184670.02404154534</v>
      </c>
      <c r="Y22" s="22">
        <f t="shared" si="1"/>
        <v>237559.14039317568</v>
      </c>
      <c r="Z22" s="22">
        <f t="shared" si="1"/>
        <v>305910.55039864272</v>
      </c>
      <c r="AA22" s="22">
        <f t="shared" si="1"/>
        <v>394342.32808968419</v>
      </c>
    </row>
    <row r="23" spans="2:27" ht="15" thickBot="1">
      <c r="B23" s="24"/>
      <c r="C23" s="1" t="s">
        <v>24</v>
      </c>
      <c r="D23" s="39">
        <v>595290.41175927245</v>
      </c>
      <c r="E23" s="39">
        <v>284136.0728000509</v>
      </c>
      <c r="F23" s="39">
        <v>337518.77666891983</v>
      </c>
      <c r="G23" s="39">
        <v>392081.91726709792</v>
      </c>
      <c r="H23" s="39">
        <v>94231.515446141624</v>
      </c>
      <c r="I23" s="40">
        <v>350822.71380718512</v>
      </c>
      <c r="J23" s="40">
        <v>1027040.703874334</v>
      </c>
      <c r="L23" s="371">
        <v>205.40814077486681</v>
      </c>
      <c r="M23" s="42"/>
      <c r="N23" s="42"/>
      <c r="O23" s="42"/>
      <c r="P23" s="42"/>
      <c r="Q23" s="43"/>
      <c r="T23" s="18" t="s">
        <v>262</v>
      </c>
      <c r="U23" s="19" t="s">
        <v>28</v>
      </c>
      <c r="V23" s="21" t="s">
        <v>17</v>
      </c>
      <c r="W23" s="37" t="s">
        <v>26</v>
      </c>
      <c r="X23" s="22">
        <f t="shared" si="1"/>
        <v>177929.96119245206</v>
      </c>
      <c r="Y23" s="22">
        <f t="shared" si="1"/>
        <v>185546.98343501578</v>
      </c>
      <c r="Z23" s="22">
        <f t="shared" si="1"/>
        <v>208019.99351355195</v>
      </c>
      <c r="AA23" s="22">
        <f t="shared" si="1"/>
        <v>250415.06564821472</v>
      </c>
    </row>
    <row r="24" spans="2:27" ht="15" thickBot="1">
      <c r="B24" s="50"/>
      <c r="C24" s="29" t="s">
        <v>262</v>
      </c>
      <c r="D24" s="51">
        <v>728345.17290354741</v>
      </c>
      <c r="E24" s="51">
        <v>650102.06631360285</v>
      </c>
      <c r="F24" s="51">
        <v>337518.77666891983</v>
      </c>
      <c r="G24" s="51">
        <v>392081.91726709792</v>
      </c>
      <c r="H24" s="51">
        <v>460197.5089596936</v>
      </c>
      <c r="I24" s="52">
        <v>483877.47495146008</v>
      </c>
      <c r="J24" s="52">
        <v>1248854.4585321611</v>
      </c>
      <c r="L24" s="42">
        <v>249.77089170643222</v>
      </c>
      <c r="M24" s="42"/>
      <c r="N24" s="42"/>
      <c r="O24" s="42"/>
      <c r="P24" s="42"/>
      <c r="Q24" s="43"/>
      <c r="T24" s="44"/>
      <c r="U24" s="1"/>
      <c r="V24" s="45" t="s">
        <v>26</v>
      </c>
      <c r="W24" s="46" t="s">
        <v>17</v>
      </c>
      <c r="X24" s="22">
        <f t="shared" si="1"/>
        <v>77024.676819773988</v>
      </c>
      <c r="Y24" s="22">
        <f t="shared" si="1"/>
        <v>91678.090048903556</v>
      </c>
      <c r="Z24" s="22">
        <f t="shared" si="1"/>
        <v>113203.37804382009</v>
      </c>
      <c r="AA24" s="22">
        <f t="shared" si="1"/>
        <v>143142.98014183989</v>
      </c>
    </row>
    <row r="25" spans="2:27" ht="15" thickBot="1">
      <c r="T25" s="28"/>
      <c r="U25" s="29" t="s">
        <v>29</v>
      </c>
      <c r="V25" s="55" t="s">
        <v>26</v>
      </c>
      <c r="W25" s="30" t="s">
        <v>17</v>
      </c>
      <c r="X25" s="22">
        <f>X11*$S11</f>
        <v>-50628.179709695483</v>
      </c>
      <c r="Y25" s="22">
        <f>Y11*$S11</f>
        <v>-70722.213479908125</v>
      </c>
      <c r="Z25" s="22">
        <f>Z11*$S11</f>
        <v>-99409.61689954513</v>
      </c>
      <c r="AA25" s="22">
        <f>AA11*$S11</f>
        <v>-140623.17324658757</v>
      </c>
    </row>
    <row r="26" spans="2:27" ht="15" thickBot="1">
      <c r="T26" s="58"/>
      <c r="U26" s="59"/>
      <c r="V26" s="59"/>
      <c r="W26" s="59"/>
      <c r="X26" s="22"/>
      <c r="Y26" s="22"/>
      <c r="Z26" s="22"/>
      <c r="AA26" s="22"/>
    </row>
    <row r="27" spans="2:27">
      <c r="B27" s="12">
        <v>2050</v>
      </c>
      <c r="C27" s="13" t="s">
        <v>11</v>
      </c>
      <c r="D27" s="14"/>
      <c r="E27" s="14"/>
      <c r="F27" s="14"/>
      <c r="G27" s="14"/>
      <c r="H27" s="14"/>
      <c r="I27" s="15"/>
      <c r="J27" s="16" t="s">
        <v>12</v>
      </c>
    </row>
    <row r="28" spans="2:27" ht="21.75" customHeight="1" thickBot="1">
      <c r="B28" s="24"/>
      <c r="D28" s="856" t="s">
        <v>18</v>
      </c>
      <c r="E28" s="857"/>
      <c r="F28" s="856" t="s">
        <v>19</v>
      </c>
      <c r="G28" s="857"/>
      <c r="H28" s="856" t="s">
        <v>20</v>
      </c>
      <c r="I28" s="858"/>
      <c r="J28" s="25" t="s">
        <v>21</v>
      </c>
      <c r="K28" s="26"/>
      <c r="L28" s="26"/>
      <c r="M28" s="26"/>
      <c r="N28" s="26"/>
      <c r="O28" s="26"/>
      <c r="P28" s="26"/>
      <c r="Q28" s="27"/>
      <c r="R28" s="26"/>
    </row>
    <row r="29" spans="2:27" ht="15" thickBot="1">
      <c r="B29" s="24"/>
      <c r="D29" s="34" t="s">
        <v>22</v>
      </c>
      <c r="E29" s="34" t="s">
        <v>23</v>
      </c>
      <c r="F29" s="34" t="s">
        <v>22</v>
      </c>
      <c r="G29" s="34" t="s">
        <v>23</v>
      </c>
      <c r="H29" s="34" t="s">
        <v>22</v>
      </c>
      <c r="I29" s="35" t="s">
        <v>23</v>
      </c>
      <c r="J29" s="36"/>
      <c r="K29" s="26"/>
      <c r="L29" s="26"/>
      <c r="M29" s="26"/>
      <c r="N29" s="26"/>
      <c r="O29" s="26"/>
      <c r="P29" s="26"/>
      <c r="Q29" s="27"/>
      <c r="R29" s="26"/>
    </row>
    <row r="30" spans="2:27">
      <c r="B30" s="24"/>
      <c r="C30" s="1" t="s">
        <v>14</v>
      </c>
      <c r="D30" s="38"/>
      <c r="E30" s="38"/>
      <c r="F30" s="39">
        <v>82079.43947703499</v>
      </c>
      <c r="G30" s="39">
        <v>121035.05710763791</v>
      </c>
      <c r="H30" s="39">
        <v>121035.05710763791</v>
      </c>
      <c r="I30" s="40">
        <v>82079.43947703499</v>
      </c>
      <c r="J30" s="41">
        <v>203114.49658467289</v>
      </c>
      <c r="K30" s="42"/>
      <c r="L30" s="42">
        <v>40.622899316934578</v>
      </c>
      <c r="M30" s="42"/>
      <c r="N30" s="42"/>
      <c r="O30" s="42"/>
      <c r="P30" s="42"/>
      <c r="Q30" s="43"/>
      <c r="R30" s="42"/>
    </row>
    <row r="31" spans="2:27">
      <c r="B31" s="24"/>
      <c r="C31" s="1" t="s">
        <v>24</v>
      </c>
      <c r="D31" s="39">
        <v>795614.91455722298</v>
      </c>
      <c r="E31" s="39">
        <v>374907.65009937517</v>
      </c>
      <c r="F31" s="39">
        <v>446238.8828631154</v>
      </c>
      <c r="G31" s="39">
        <v>515377.38519732212</v>
      </c>
      <c r="H31" s="39">
        <v>131783.26382093265</v>
      </c>
      <c r="I31" s="40">
        <v>483352.0259445738</v>
      </c>
      <c r="J31" s="40">
        <v>1373637.061241271</v>
      </c>
      <c r="K31" s="42"/>
      <c r="L31" s="42">
        <v>274.72741224825421</v>
      </c>
      <c r="M31" s="42"/>
      <c r="N31" s="42"/>
      <c r="O31" s="42"/>
      <c r="P31" s="42"/>
      <c r="Q31" s="43"/>
      <c r="R31" s="42"/>
    </row>
    <row r="32" spans="2:27" ht="15" thickBot="1">
      <c r="B32" s="50"/>
      <c r="C32" s="29" t="s">
        <v>262</v>
      </c>
      <c r="D32" s="51">
        <v>953465.72145247529</v>
      </c>
      <c r="E32" s="51">
        <v>831039.77207043837</v>
      </c>
      <c r="F32" s="51">
        <v>446238.8828631154</v>
      </c>
      <c r="G32" s="51">
        <v>515377.38519732212</v>
      </c>
      <c r="H32" s="51">
        <v>587915.3857919958</v>
      </c>
      <c r="I32" s="52">
        <v>641202.83283982612</v>
      </c>
      <c r="J32" s="52">
        <v>1987619.9901075864</v>
      </c>
      <c r="K32" s="42"/>
      <c r="L32" s="371">
        <v>397.52399802151729</v>
      </c>
      <c r="M32" s="42"/>
      <c r="N32" s="42"/>
      <c r="O32" s="42"/>
      <c r="P32" s="42"/>
      <c r="Q32" s="43"/>
      <c r="R32" s="42"/>
    </row>
  </sheetData>
  <mergeCells count="12">
    <mergeCell ref="D20:E20"/>
    <mergeCell ref="F20:G20"/>
    <mergeCell ref="H20:I20"/>
    <mergeCell ref="D28:E28"/>
    <mergeCell ref="F28:G28"/>
    <mergeCell ref="H28:I28"/>
    <mergeCell ref="D4:E4"/>
    <mergeCell ref="F4:G4"/>
    <mergeCell ref="H4:I4"/>
    <mergeCell ref="D12:E12"/>
    <mergeCell ref="F12:G12"/>
    <mergeCell ref="H12:I1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A1DB-C3CA-4D0D-8500-64CF37F168C0}">
  <sheetPr codeName="Sheet4">
    <tabColor theme="9" tint="0.39997558519241921"/>
  </sheetPr>
  <dimension ref="B1:AA32"/>
  <sheetViews>
    <sheetView showOutlineSymbols="0" showWhiteSpace="0" topLeftCell="A19" workbookViewId="0"/>
  </sheetViews>
  <sheetFormatPr defaultRowHeight="14.5"/>
  <cols>
    <col min="1" max="1" width="4.453125" customWidth="1"/>
    <col min="2" max="2" width="8.7265625" style="1"/>
    <col min="3" max="3" width="14.453125" style="1" customWidth="1"/>
    <col min="4" max="5" width="9.81640625" bestFit="1" customWidth="1"/>
    <col min="6" max="7" width="12.81640625" customWidth="1"/>
    <col min="10" max="10" width="15.81640625" customWidth="1"/>
    <col min="11" max="11" width="8" customWidth="1"/>
    <col min="16" max="16" width="3.1796875" customWidth="1"/>
    <col min="17" max="17" width="3.1796875" style="3" customWidth="1"/>
    <col min="18" max="18" width="3.1796875" customWidth="1"/>
    <col min="19" max="19" width="23.54296875" style="4" bestFit="1" customWidth="1"/>
    <col min="20" max="20" width="11" bestFit="1" customWidth="1"/>
    <col min="21" max="21" width="18.54296875" bestFit="1" customWidth="1"/>
    <col min="22" max="22" width="13.81640625" customWidth="1"/>
    <col min="23" max="23" width="15.81640625" customWidth="1"/>
    <col min="24" max="24" width="16.1796875" bestFit="1" customWidth="1"/>
    <col min="25" max="27" width="16.453125" bestFit="1" customWidth="1"/>
  </cols>
  <sheetData>
    <row r="1" spans="2:27" ht="15" thickBot="1">
      <c r="C1" s="2" t="s">
        <v>0</v>
      </c>
      <c r="T1" s="2" t="s">
        <v>1</v>
      </c>
      <c r="U1" s="3"/>
      <c r="V1" s="3"/>
      <c r="W1" s="3"/>
      <c r="X1" s="3"/>
      <c r="Y1" s="3"/>
      <c r="Z1" s="3"/>
      <c r="AA1" s="3"/>
    </row>
    <row r="2" spans="2:27" ht="15" thickBot="1">
      <c r="S2" s="8" t="s">
        <v>3</v>
      </c>
      <c r="T2" s="9" t="s">
        <v>284</v>
      </c>
      <c r="U2" s="10" t="s">
        <v>4</v>
      </c>
      <c r="V2" s="10" t="s">
        <v>5</v>
      </c>
      <c r="W2" s="10" t="s">
        <v>6</v>
      </c>
      <c r="X2" s="62" t="s">
        <v>30</v>
      </c>
      <c r="Y2" s="62" t="s">
        <v>31</v>
      </c>
      <c r="Z2" s="62" t="s">
        <v>32</v>
      </c>
      <c r="AA2" s="62" t="s">
        <v>33</v>
      </c>
    </row>
    <row r="3" spans="2:27" ht="34.15" customHeight="1">
      <c r="B3" s="12">
        <v>2020</v>
      </c>
      <c r="C3" s="13" t="s">
        <v>34</v>
      </c>
      <c r="D3" s="14"/>
      <c r="E3" s="14"/>
      <c r="F3" s="14"/>
      <c r="G3" s="14"/>
      <c r="H3" s="14"/>
      <c r="I3" s="15"/>
      <c r="J3" s="16" t="s">
        <v>12</v>
      </c>
      <c r="L3" s="1"/>
      <c r="S3" s="17">
        <v>1</v>
      </c>
      <c r="T3" s="18" t="s">
        <v>14</v>
      </c>
      <c r="U3" s="19" t="s">
        <v>15</v>
      </c>
      <c r="V3" s="20" t="s">
        <v>16</v>
      </c>
      <c r="W3" s="21" t="s">
        <v>17</v>
      </c>
      <c r="X3" s="63">
        <v>14685.494355459112</v>
      </c>
      <c r="Y3" s="63">
        <v>19460.30587107817</v>
      </c>
      <c r="Z3" s="63">
        <v>25906.481364964846</v>
      </c>
      <c r="AA3" s="63">
        <v>34651.371016437966</v>
      </c>
    </row>
    <row r="4" spans="2:27" ht="15" thickBot="1">
      <c r="B4" s="24"/>
      <c r="D4" s="856" t="s">
        <v>18</v>
      </c>
      <c r="E4" s="857"/>
      <c r="F4" s="856" t="s">
        <v>19</v>
      </c>
      <c r="G4" s="857"/>
      <c r="H4" s="856" t="s">
        <v>20</v>
      </c>
      <c r="I4" s="858"/>
      <c r="J4" s="25" t="s">
        <v>21</v>
      </c>
      <c r="K4" s="26"/>
      <c r="L4" s="26"/>
      <c r="M4" s="26"/>
      <c r="N4" s="26"/>
      <c r="O4" s="26"/>
      <c r="P4" s="26"/>
      <c r="Q4" s="27"/>
      <c r="R4" s="26"/>
      <c r="S4" s="17">
        <v>1</v>
      </c>
      <c r="T4" s="28"/>
      <c r="U4" s="29"/>
      <c r="V4" s="30" t="s">
        <v>17</v>
      </c>
      <c r="W4" s="31" t="s">
        <v>16</v>
      </c>
      <c r="X4" s="63">
        <v>18581.719617707186</v>
      </c>
      <c r="Y4" s="63">
        <v>25702.800229952616</v>
      </c>
      <c r="Z4" s="63">
        <v>35834.592230731112</v>
      </c>
      <c r="AA4" s="63">
        <v>50375.044617040738</v>
      </c>
    </row>
    <row r="5" spans="2:27" ht="15" thickBot="1">
      <c r="B5" s="24"/>
      <c r="D5" s="34" t="s">
        <v>22</v>
      </c>
      <c r="E5" s="34" t="s">
        <v>23</v>
      </c>
      <c r="F5" s="34" t="s">
        <v>22</v>
      </c>
      <c r="G5" s="34" t="s">
        <v>23</v>
      </c>
      <c r="H5" s="34" t="s">
        <v>22</v>
      </c>
      <c r="I5" s="35" t="s">
        <v>23</v>
      </c>
      <c r="J5" s="36"/>
      <c r="L5" s="26"/>
      <c r="M5" s="26"/>
      <c r="N5" s="26"/>
      <c r="O5" s="26"/>
      <c r="P5" s="26"/>
      <c r="Q5" s="27"/>
      <c r="R5" s="26"/>
      <c r="S5" s="17">
        <v>1</v>
      </c>
      <c r="T5" s="18" t="s">
        <v>24</v>
      </c>
      <c r="U5" s="19" t="s">
        <v>25</v>
      </c>
      <c r="V5" s="21" t="s">
        <v>17</v>
      </c>
      <c r="W5" s="37" t="s">
        <v>26</v>
      </c>
      <c r="X5" s="64">
        <v>3133.5270279225733</v>
      </c>
      <c r="Y5" s="64">
        <v>4081.8246510996682</v>
      </c>
      <c r="Z5" s="64">
        <v>5373.4323851243025</v>
      </c>
      <c r="AA5" s="64">
        <v>7165.4711421965067</v>
      </c>
    </row>
    <row r="6" spans="2:27">
      <c r="B6" s="24"/>
      <c r="C6" s="1" t="s">
        <v>14</v>
      </c>
      <c r="D6" s="38"/>
      <c r="E6" s="38"/>
      <c r="F6" s="39">
        <v>14685.494355459112</v>
      </c>
      <c r="G6" s="39">
        <v>18581.719617707186</v>
      </c>
      <c r="H6" s="39">
        <v>18581.719617707186</v>
      </c>
      <c r="I6" s="40">
        <v>14685.494355459112</v>
      </c>
      <c r="J6" s="41">
        <v>33267.213973166297</v>
      </c>
      <c r="L6" s="42"/>
      <c r="M6" s="42"/>
      <c r="N6" s="42"/>
      <c r="O6" s="42"/>
      <c r="P6" s="42"/>
      <c r="Q6" s="43"/>
      <c r="R6" s="42"/>
      <c r="S6" s="17">
        <v>1</v>
      </c>
      <c r="T6" s="44"/>
      <c r="U6" s="1"/>
      <c r="V6" s="45" t="s">
        <v>26</v>
      </c>
      <c r="W6" s="46" t="s">
        <v>17</v>
      </c>
      <c r="X6" s="64">
        <v>87962.518054028813</v>
      </c>
      <c r="Y6" s="64">
        <v>119694.27238600152</v>
      </c>
      <c r="Z6" s="64">
        <v>163741.61568239352</v>
      </c>
      <c r="AA6" s="64">
        <v>225253.37009817405</v>
      </c>
    </row>
    <row r="7" spans="2:27">
      <c r="B7" s="24"/>
      <c r="C7" s="1" t="s">
        <v>24</v>
      </c>
      <c r="D7" s="39">
        <v>170337.89187886351</v>
      </c>
      <c r="E7" s="39">
        <v>69200.28204837715</v>
      </c>
      <c r="F7" s="39">
        <v>80752.2493759137</v>
      </c>
      <c r="G7" s="39">
        <v>100957.09344254187</v>
      </c>
      <c r="H7" s="39">
        <v>21715.246645629759</v>
      </c>
      <c r="I7" s="40">
        <v>102648.01240948793</v>
      </c>
      <c r="J7" s="40">
        <v>272805.38790040696</v>
      </c>
      <c r="L7" s="42"/>
      <c r="M7" s="42"/>
      <c r="N7" s="42"/>
      <c r="O7" s="42"/>
      <c r="P7" s="42"/>
      <c r="Q7" s="43"/>
      <c r="R7" s="42"/>
      <c r="S7" s="17">
        <v>0.5</v>
      </c>
      <c r="T7" s="44"/>
      <c r="U7" s="1" t="s">
        <v>27</v>
      </c>
      <c r="V7" s="49" t="s">
        <v>16</v>
      </c>
      <c r="W7" s="45" t="s">
        <v>26</v>
      </c>
      <c r="X7" s="63">
        <v>132133.51004090917</v>
      </c>
      <c r="Y7" s="63">
        <v>173070.44651582339</v>
      </c>
      <c r="Z7" s="63">
        <v>227480.56875360935</v>
      </c>
      <c r="AA7" s="63">
        <v>300213.89357179828</v>
      </c>
    </row>
    <row r="8" spans="2:27" ht="15" thickBot="1">
      <c r="B8" s="50"/>
      <c r="C8" s="29" t="s">
        <v>262</v>
      </c>
      <c r="D8" s="51">
        <v>194845.76256055426</v>
      </c>
      <c r="E8" s="51">
        <v>216867.9497320524</v>
      </c>
      <c r="F8" s="51">
        <v>80752.2493759137</v>
      </c>
      <c r="G8" s="51">
        <v>100957.09344254187</v>
      </c>
      <c r="H8" s="51">
        <v>169382.914329305</v>
      </c>
      <c r="I8" s="52">
        <v>127155.88309117866</v>
      </c>
      <c r="J8" s="52">
        <v>362868.95300751156</v>
      </c>
      <c r="L8" s="42"/>
      <c r="M8" s="42"/>
      <c r="N8" s="42"/>
      <c r="O8" s="42"/>
      <c r="P8" s="42"/>
      <c r="Q8" s="43"/>
      <c r="R8" s="42"/>
      <c r="S8" s="17">
        <v>0.5</v>
      </c>
      <c r="T8" s="28"/>
      <c r="U8" s="29"/>
      <c r="V8" s="53" t="s">
        <v>26</v>
      </c>
      <c r="W8" s="31" t="s">
        <v>16</v>
      </c>
      <c r="X8" s="63">
        <v>164750.74764966936</v>
      </c>
      <c r="Y8" s="63">
        <v>211984.00895229549</v>
      </c>
      <c r="Z8" s="63">
        <v>273030.37164498807</v>
      </c>
      <c r="AA8" s="63">
        <v>352014.6359975104</v>
      </c>
    </row>
    <row r="9" spans="2:27">
      <c r="S9" s="17">
        <v>0.5</v>
      </c>
      <c r="T9" s="18" t="s">
        <v>262</v>
      </c>
      <c r="U9" s="19" t="s">
        <v>28</v>
      </c>
      <c r="V9" s="21" t="s">
        <v>17</v>
      </c>
      <c r="W9" s="37" t="s">
        <v>26</v>
      </c>
      <c r="X9" s="65">
        <v>201764.22685848566</v>
      </c>
      <c r="Y9" s="65">
        <v>206278.91157338282</v>
      </c>
      <c r="Z9" s="65">
        <v>226444.44371366067</v>
      </c>
      <c r="AA9" s="65">
        <v>267281.3638364615</v>
      </c>
    </row>
    <row r="10" spans="2:27" ht="15" thickBot="1">
      <c r="S10" s="17">
        <v>0.5</v>
      </c>
      <c r="T10" s="44"/>
      <c r="U10" s="1"/>
      <c r="V10" s="45" t="s">
        <v>26</v>
      </c>
      <c r="W10" s="46" t="s">
        <v>17</v>
      </c>
      <c r="X10" s="65">
        <v>79619.262775114374</v>
      </c>
      <c r="Y10" s="65">
        <v>95246.336675474027</v>
      </c>
      <c r="Z10" s="65">
        <v>118122.1210703414</v>
      </c>
      <c r="AA10" s="65">
        <v>149962.36327019538</v>
      </c>
    </row>
    <row r="11" spans="2:27" ht="15" thickBot="1">
      <c r="B11" s="12">
        <v>2030</v>
      </c>
      <c r="C11" s="13" t="s">
        <v>34</v>
      </c>
      <c r="D11" s="14"/>
      <c r="E11" s="14"/>
      <c r="F11" s="14"/>
      <c r="G11" s="14"/>
      <c r="H11" s="14"/>
      <c r="I11" s="15"/>
      <c r="J11" s="16" t="s">
        <v>12</v>
      </c>
      <c r="S11" s="54">
        <v>1</v>
      </c>
      <c r="T11" s="28"/>
      <c r="U11" s="29" t="s">
        <v>29</v>
      </c>
      <c r="V11" s="55" t="s">
        <v>26</v>
      </c>
      <c r="W11" s="30" t="s">
        <v>17</v>
      </c>
      <c r="X11" s="56">
        <v>-50628.179709695483</v>
      </c>
      <c r="Y11" s="56">
        <v>-70722.213479908125</v>
      </c>
      <c r="Z11" s="56">
        <v>-99409.61689954513</v>
      </c>
      <c r="AA11" s="57">
        <v>-140623.17324658757</v>
      </c>
    </row>
    <row r="12" spans="2:27" ht="21.75" customHeight="1" thickBot="1">
      <c r="B12" s="24"/>
      <c r="D12" s="856" t="s">
        <v>18</v>
      </c>
      <c r="E12" s="857"/>
      <c r="F12" s="856" t="s">
        <v>19</v>
      </c>
      <c r="G12" s="857"/>
      <c r="H12" s="856" t="s">
        <v>20</v>
      </c>
      <c r="I12" s="858"/>
      <c r="J12" s="25" t="s">
        <v>21</v>
      </c>
      <c r="K12" s="26"/>
      <c r="L12" s="26"/>
      <c r="M12" s="26"/>
      <c r="N12" s="26"/>
      <c r="O12" s="26"/>
      <c r="P12" s="26"/>
      <c r="Q12" s="27"/>
      <c r="R12" s="26"/>
      <c r="T12" s="58"/>
      <c r="U12" s="59"/>
      <c r="V12" s="59"/>
      <c r="W12" s="59"/>
      <c r="X12" s="60"/>
      <c r="Y12" s="60"/>
      <c r="Z12" s="60"/>
      <c r="AA12" s="61"/>
    </row>
    <row r="13" spans="2:27" ht="15" thickBot="1">
      <c r="B13" s="24"/>
      <c r="D13" s="34" t="s">
        <v>22</v>
      </c>
      <c r="E13" s="34" t="s">
        <v>23</v>
      </c>
      <c r="F13" s="34" t="s">
        <v>22</v>
      </c>
      <c r="G13" s="34" t="s">
        <v>23</v>
      </c>
      <c r="H13" s="34" t="s">
        <v>22</v>
      </c>
      <c r="I13" s="35" t="s">
        <v>23</v>
      </c>
      <c r="J13" s="36"/>
      <c r="K13" s="26"/>
      <c r="L13" s="26"/>
      <c r="M13" s="26"/>
      <c r="N13" s="26"/>
      <c r="O13" s="26"/>
      <c r="P13" s="26"/>
      <c r="Q13" s="27"/>
      <c r="R13" s="26"/>
    </row>
    <row r="14" spans="2:27">
      <c r="B14" s="24"/>
      <c r="C14" s="1" t="s">
        <v>14</v>
      </c>
      <c r="D14" s="38"/>
      <c r="E14" s="38"/>
      <c r="F14" s="39">
        <f>Y17</f>
        <v>19460.30587107817</v>
      </c>
      <c r="G14" s="39">
        <f>Y18</f>
        <v>25702.800229952616</v>
      </c>
      <c r="H14" s="39">
        <f>Y18</f>
        <v>25702.800229952616</v>
      </c>
      <c r="I14" s="40">
        <f>Y17</f>
        <v>19460.30587107817</v>
      </c>
      <c r="J14" s="41">
        <f>SUM(Y17:Y18)</f>
        <v>45163.106101030789</v>
      </c>
      <c r="L14" s="42"/>
      <c r="M14" s="42"/>
      <c r="N14" s="42"/>
      <c r="O14" s="42"/>
      <c r="P14" s="42"/>
      <c r="Q14" s="43"/>
      <c r="R14" s="42"/>
    </row>
    <row r="15" spans="2:27" ht="15" thickBot="1">
      <c r="B15" s="24"/>
      <c r="C15" s="1" t="s">
        <v>24</v>
      </c>
      <c r="D15" s="39">
        <f>Y20+Y22</f>
        <v>225686.27686214927</v>
      </c>
      <c r="E15" s="39">
        <f>Y19+Y21</f>
        <v>90617.047909011366</v>
      </c>
      <c r="F15" s="39">
        <f>Y21+F14</f>
        <v>105995.52912898987</v>
      </c>
      <c r="G15" s="39">
        <f>Y22+G14</f>
        <v>131694.80470610037</v>
      </c>
      <c r="H15" s="39">
        <f>Y19+H14</f>
        <v>29784.624881052285</v>
      </c>
      <c r="I15" s="40">
        <f>Y20+I14</f>
        <v>139154.5782570797</v>
      </c>
      <c r="J15" s="40">
        <f>SUM(Y17:Y22)</f>
        <v>361466.43087219144</v>
      </c>
      <c r="L15" s="42"/>
      <c r="M15" s="42"/>
      <c r="N15" s="42"/>
      <c r="O15" s="42"/>
      <c r="P15" s="42"/>
      <c r="Q15" s="43"/>
      <c r="R15" s="42"/>
      <c r="T15" s="2" t="s">
        <v>0</v>
      </c>
      <c r="U15" s="3"/>
      <c r="V15" s="3"/>
      <c r="W15" s="3"/>
      <c r="X15" s="3"/>
      <c r="Y15" s="3"/>
      <c r="Z15" s="3"/>
      <c r="AA15" s="3"/>
    </row>
    <row r="16" spans="2:27" ht="15" thickBot="1">
      <c r="B16" s="50"/>
      <c r="C16" s="29" t="s">
        <v>262</v>
      </c>
      <c r="D16" s="51">
        <f>Y24+Y25+D15</f>
        <v>202587.23171997815</v>
      </c>
      <c r="E16" s="51">
        <f>Y23+E15</f>
        <v>193756.50369570276</v>
      </c>
      <c r="F16" s="51">
        <f>F15</f>
        <v>105995.52912898987</v>
      </c>
      <c r="G16" s="51">
        <f>G15</f>
        <v>131694.80470610037</v>
      </c>
      <c r="H16" s="51">
        <f>Y23+H15</f>
        <v>132924.08066774369</v>
      </c>
      <c r="I16" s="52">
        <f>Y24+Y25+I15</f>
        <v>116055.53311490858</v>
      </c>
      <c r="J16" s="52">
        <f>SUM(Y17:Y25)</f>
        <v>441506.84151671175</v>
      </c>
      <c r="L16" s="42"/>
      <c r="M16" s="42"/>
      <c r="N16" s="42"/>
      <c r="O16" s="42"/>
      <c r="P16" s="42"/>
      <c r="Q16" s="43"/>
      <c r="R16" s="42"/>
      <c r="T16" s="9" t="s">
        <v>284</v>
      </c>
      <c r="U16" s="10" t="s">
        <v>4</v>
      </c>
      <c r="V16" s="10" t="s">
        <v>5</v>
      </c>
      <c r="W16" s="10" t="s">
        <v>6</v>
      </c>
      <c r="X16" s="62" t="s">
        <v>30</v>
      </c>
      <c r="Y16" s="62" t="s">
        <v>31</v>
      </c>
      <c r="Z16" s="62" t="s">
        <v>32</v>
      </c>
      <c r="AA16" s="62" t="s">
        <v>33</v>
      </c>
    </row>
    <row r="17" spans="2:27" ht="15" thickBot="1">
      <c r="T17" s="18" t="s">
        <v>14</v>
      </c>
      <c r="U17" s="19" t="s">
        <v>15</v>
      </c>
      <c r="V17" s="20" t="s">
        <v>16</v>
      </c>
      <c r="W17" s="21" t="s">
        <v>17</v>
      </c>
      <c r="X17" s="22">
        <f>X3*$S3</f>
        <v>14685.494355459112</v>
      </c>
      <c r="Y17" s="22">
        <f t="shared" ref="Y17:AA17" si="0">Y3*$S3</f>
        <v>19460.30587107817</v>
      </c>
      <c r="Z17" s="22">
        <f t="shared" si="0"/>
        <v>25906.481364964846</v>
      </c>
      <c r="AA17" s="22">
        <f t="shared" si="0"/>
        <v>34651.371016437966</v>
      </c>
    </row>
    <row r="18" spans="2:27" ht="15" thickBot="1">
      <c r="T18" s="28"/>
      <c r="U18" s="29"/>
      <c r="V18" s="30" t="s">
        <v>17</v>
      </c>
      <c r="W18" s="31" t="s">
        <v>16</v>
      </c>
      <c r="X18" s="22">
        <f t="shared" ref="X18:AA24" si="1">X4*$S4</f>
        <v>18581.719617707186</v>
      </c>
      <c r="Y18" s="22">
        <f t="shared" si="1"/>
        <v>25702.800229952616</v>
      </c>
      <c r="Z18" s="22">
        <f t="shared" si="1"/>
        <v>35834.592230731112</v>
      </c>
      <c r="AA18" s="22">
        <f t="shared" si="1"/>
        <v>50375.044617040738</v>
      </c>
    </row>
    <row r="19" spans="2:27" ht="15" thickBot="1">
      <c r="B19" s="12">
        <v>2040</v>
      </c>
      <c r="C19" s="13" t="s">
        <v>34</v>
      </c>
      <c r="D19" s="14"/>
      <c r="E19" s="14"/>
      <c r="F19" s="14"/>
      <c r="G19" s="14"/>
      <c r="H19" s="14"/>
      <c r="I19" s="15"/>
      <c r="J19" s="16" t="s">
        <v>12</v>
      </c>
      <c r="T19" s="18" t="s">
        <v>24</v>
      </c>
      <c r="U19" s="19" t="s">
        <v>25</v>
      </c>
      <c r="V19" s="21" t="s">
        <v>17</v>
      </c>
      <c r="W19" s="37" t="s">
        <v>26</v>
      </c>
      <c r="X19" s="22">
        <f t="shared" si="1"/>
        <v>3133.5270279225733</v>
      </c>
      <c r="Y19" s="22">
        <f t="shared" si="1"/>
        <v>4081.8246510996682</v>
      </c>
      <c r="Z19" s="22">
        <f t="shared" si="1"/>
        <v>5373.4323851243025</v>
      </c>
      <c r="AA19" s="22">
        <f t="shared" si="1"/>
        <v>7165.4711421965067</v>
      </c>
    </row>
    <row r="20" spans="2:27" ht="21.75" customHeight="1" thickBot="1">
      <c r="B20" s="24"/>
      <c r="D20" s="856" t="s">
        <v>18</v>
      </c>
      <c r="E20" s="857"/>
      <c r="F20" s="856" t="s">
        <v>19</v>
      </c>
      <c r="G20" s="857"/>
      <c r="H20" s="856" t="s">
        <v>20</v>
      </c>
      <c r="I20" s="858"/>
      <c r="J20" s="25" t="s">
        <v>21</v>
      </c>
      <c r="K20" s="26"/>
      <c r="L20" s="26"/>
      <c r="M20" s="26"/>
      <c r="N20" s="26"/>
      <c r="O20" s="26"/>
      <c r="P20" s="26"/>
      <c r="Q20" s="27"/>
      <c r="T20" s="44"/>
      <c r="U20" s="1"/>
      <c r="V20" s="45" t="s">
        <v>26</v>
      </c>
      <c r="W20" s="46" t="s">
        <v>17</v>
      </c>
      <c r="X20" s="22">
        <f t="shared" si="1"/>
        <v>87962.518054028813</v>
      </c>
      <c r="Y20" s="22">
        <f t="shared" si="1"/>
        <v>119694.27238600152</v>
      </c>
      <c r="Z20" s="22">
        <f t="shared" si="1"/>
        <v>163741.61568239352</v>
      </c>
      <c r="AA20" s="22">
        <f t="shared" si="1"/>
        <v>225253.37009817405</v>
      </c>
    </row>
    <row r="21" spans="2:27" ht="15" thickBot="1">
      <c r="B21" s="24"/>
      <c r="D21" s="34" t="s">
        <v>22</v>
      </c>
      <c r="E21" s="34" t="s">
        <v>23</v>
      </c>
      <c r="F21" s="34" t="s">
        <v>22</v>
      </c>
      <c r="G21" s="34" t="s">
        <v>23</v>
      </c>
      <c r="H21" s="34" t="s">
        <v>22</v>
      </c>
      <c r="I21" s="35" t="s">
        <v>23</v>
      </c>
      <c r="J21" s="36"/>
      <c r="K21" s="26"/>
      <c r="L21" s="26"/>
      <c r="M21" s="26"/>
      <c r="N21" s="26"/>
      <c r="O21" s="26"/>
      <c r="P21" s="26"/>
      <c r="Q21" s="27"/>
      <c r="T21" s="44"/>
      <c r="U21" s="1" t="s">
        <v>27</v>
      </c>
      <c r="V21" s="49" t="s">
        <v>16</v>
      </c>
      <c r="W21" s="45" t="s">
        <v>26</v>
      </c>
      <c r="X21" s="22">
        <f t="shared" si="1"/>
        <v>66066.755020454584</v>
      </c>
      <c r="Y21" s="22">
        <f t="shared" si="1"/>
        <v>86535.223257911697</v>
      </c>
      <c r="Z21" s="22">
        <f t="shared" si="1"/>
        <v>113740.28437680467</v>
      </c>
      <c r="AA21" s="22">
        <f t="shared" si="1"/>
        <v>150106.94678589914</v>
      </c>
    </row>
    <row r="22" spans="2:27" ht="15" thickBot="1">
      <c r="B22" s="24"/>
      <c r="C22" s="1" t="s">
        <v>14</v>
      </c>
      <c r="D22" s="38"/>
      <c r="E22" s="38"/>
      <c r="F22" s="39">
        <f>Z17</f>
        <v>25906.481364964846</v>
      </c>
      <c r="G22" s="39">
        <f>Z18</f>
        <v>35834.592230731112</v>
      </c>
      <c r="H22" s="39">
        <f>Z18</f>
        <v>35834.592230731112</v>
      </c>
      <c r="I22" s="40">
        <f>Z17</f>
        <v>25906.481364964846</v>
      </c>
      <c r="J22" s="41">
        <f>SUM(Z17:Z18)</f>
        <v>61741.073595695954</v>
      </c>
      <c r="L22" s="42"/>
      <c r="M22" s="42"/>
      <c r="N22" s="42"/>
      <c r="O22" s="42"/>
      <c r="P22" s="42"/>
      <c r="Q22" s="43"/>
      <c r="T22" s="28"/>
      <c r="U22" s="29"/>
      <c r="V22" s="53" t="s">
        <v>26</v>
      </c>
      <c r="W22" s="31" t="s">
        <v>16</v>
      </c>
      <c r="X22" s="22">
        <f t="shared" si="1"/>
        <v>82375.373824834678</v>
      </c>
      <c r="Y22" s="22">
        <f t="shared" si="1"/>
        <v>105992.00447614775</v>
      </c>
      <c r="Z22" s="22">
        <f t="shared" si="1"/>
        <v>136515.18582249404</v>
      </c>
      <c r="AA22" s="22">
        <f t="shared" si="1"/>
        <v>176007.3179987552</v>
      </c>
    </row>
    <row r="23" spans="2:27" ht="15" thickBot="1">
      <c r="B23" s="24"/>
      <c r="C23" s="1" t="s">
        <v>24</v>
      </c>
      <c r="D23" s="39">
        <f>Z20+Z22</f>
        <v>300256.80150488752</v>
      </c>
      <c r="E23" s="39">
        <f>Z19+Z21</f>
        <v>119113.71676192898</v>
      </c>
      <c r="F23" s="39">
        <f>Z21+F22</f>
        <v>139646.76574176952</v>
      </c>
      <c r="G23" s="39">
        <f>Z22+G22</f>
        <v>172349.77805322513</v>
      </c>
      <c r="H23" s="39">
        <f>Z19+H22</f>
        <v>41208.024615855415</v>
      </c>
      <c r="I23" s="40">
        <f>Z20+I22</f>
        <v>189648.09704735837</v>
      </c>
      <c r="J23" s="40">
        <f>SUM(Z17:Z22)</f>
        <v>481111.59186251246</v>
      </c>
      <c r="L23" s="42"/>
      <c r="M23" s="42"/>
      <c r="N23" s="42"/>
      <c r="O23" s="42"/>
      <c r="P23" s="42"/>
      <c r="Q23" s="43"/>
      <c r="T23" s="18" t="s">
        <v>262</v>
      </c>
      <c r="U23" s="19" t="s">
        <v>28</v>
      </c>
      <c r="V23" s="21" t="s">
        <v>17</v>
      </c>
      <c r="W23" s="37" t="s">
        <v>26</v>
      </c>
      <c r="X23" s="22">
        <f t="shared" si="1"/>
        <v>100882.11342924283</v>
      </c>
      <c r="Y23" s="22">
        <f t="shared" si="1"/>
        <v>103139.45578669141</v>
      </c>
      <c r="Z23" s="22">
        <f t="shared" si="1"/>
        <v>113222.22185683034</v>
      </c>
      <c r="AA23" s="22">
        <f t="shared" si="1"/>
        <v>133640.68191823075</v>
      </c>
    </row>
    <row r="24" spans="2:27" ht="15" thickBot="1">
      <c r="B24" s="50"/>
      <c r="C24" s="29" t="s">
        <v>262</v>
      </c>
      <c r="D24" s="51">
        <f>Z24+Z25+D23</f>
        <v>259908.24514051309</v>
      </c>
      <c r="E24" s="51">
        <f>Z23+E23</f>
        <v>232335.93861875933</v>
      </c>
      <c r="F24" s="51">
        <f>F23</f>
        <v>139646.76574176952</v>
      </c>
      <c r="G24" s="51">
        <f>G23</f>
        <v>172349.77805322513</v>
      </c>
      <c r="H24" s="51">
        <f>Z23+H23</f>
        <v>154430.24647268574</v>
      </c>
      <c r="I24" s="52">
        <f>Z24+Z25+I23</f>
        <v>149299.54068298393</v>
      </c>
      <c r="J24" s="52">
        <f>SUM(Z17:Z25)</f>
        <v>553985.25735496846</v>
      </c>
      <c r="L24" s="42"/>
      <c r="M24" s="42"/>
      <c r="N24" s="42"/>
      <c r="O24" s="42"/>
      <c r="P24" s="42"/>
      <c r="Q24" s="43"/>
      <c r="T24" s="44"/>
      <c r="U24" s="1"/>
      <c r="V24" s="45" t="s">
        <v>26</v>
      </c>
      <c r="W24" s="46" t="s">
        <v>17</v>
      </c>
      <c r="X24" s="22">
        <f t="shared" si="1"/>
        <v>39809.631387557187</v>
      </c>
      <c r="Y24" s="22">
        <f t="shared" si="1"/>
        <v>47623.168337737014</v>
      </c>
      <c r="Z24" s="22">
        <f t="shared" si="1"/>
        <v>59061.060535170698</v>
      </c>
      <c r="AA24" s="22">
        <f t="shared" si="1"/>
        <v>74981.181635097688</v>
      </c>
    </row>
    <row r="25" spans="2:27" ht="15" thickBot="1">
      <c r="L25" s="63"/>
      <c r="T25" s="28"/>
      <c r="U25" s="29" t="s">
        <v>29</v>
      </c>
      <c r="V25" s="55" t="s">
        <v>26</v>
      </c>
      <c r="W25" s="30" t="s">
        <v>17</v>
      </c>
      <c r="X25" s="22">
        <f>X11*$S11</f>
        <v>-50628.179709695483</v>
      </c>
      <c r="Y25" s="22">
        <f>Y11*$S11</f>
        <v>-70722.213479908125</v>
      </c>
      <c r="Z25" s="22">
        <f>Z11*$S11</f>
        <v>-99409.61689954513</v>
      </c>
      <c r="AA25" s="22">
        <f>AA11*$S11</f>
        <v>-140623.17324658757</v>
      </c>
    </row>
    <row r="26" spans="2:27" ht="15" thickBot="1">
      <c r="T26" s="58"/>
      <c r="U26" s="59"/>
      <c r="V26" s="59"/>
      <c r="W26" s="59"/>
      <c r="X26" s="22"/>
      <c r="Y26" s="22"/>
      <c r="Z26" s="22"/>
      <c r="AA26" s="22"/>
    </row>
    <row r="27" spans="2:27">
      <c r="B27" s="12">
        <v>2050</v>
      </c>
      <c r="C27" s="13" t="s">
        <v>34</v>
      </c>
      <c r="D27" s="14"/>
      <c r="E27" s="14"/>
      <c r="F27" s="14"/>
      <c r="G27" s="14"/>
      <c r="H27" s="14"/>
      <c r="I27" s="15"/>
      <c r="J27" s="16" t="s">
        <v>12</v>
      </c>
    </row>
    <row r="28" spans="2:27" ht="21.75" customHeight="1" thickBot="1">
      <c r="B28" s="24"/>
      <c r="D28" s="856" t="s">
        <v>18</v>
      </c>
      <c r="E28" s="857"/>
      <c r="F28" s="856" t="s">
        <v>19</v>
      </c>
      <c r="G28" s="857"/>
      <c r="H28" s="856" t="s">
        <v>20</v>
      </c>
      <c r="I28" s="858"/>
      <c r="J28" s="25" t="s">
        <v>21</v>
      </c>
      <c r="K28" s="26"/>
      <c r="L28" s="26"/>
      <c r="M28" s="26"/>
      <c r="N28" s="26"/>
      <c r="O28" s="26"/>
      <c r="P28" s="26"/>
      <c r="Q28" s="27"/>
      <c r="R28" s="26"/>
    </row>
    <row r="29" spans="2:27" ht="15" thickBot="1">
      <c r="B29" s="24"/>
      <c r="D29" s="34" t="s">
        <v>22</v>
      </c>
      <c r="E29" s="34" t="s">
        <v>23</v>
      </c>
      <c r="F29" s="34" t="s">
        <v>22</v>
      </c>
      <c r="G29" s="34" t="s">
        <v>23</v>
      </c>
      <c r="H29" s="34" t="s">
        <v>22</v>
      </c>
      <c r="I29" s="35" t="s">
        <v>23</v>
      </c>
      <c r="J29" s="36"/>
      <c r="K29" s="26"/>
      <c r="L29" s="26"/>
      <c r="M29" s="26"/>
      <c r="N29" s="26"/>
      <c r="O29" s="26"/>
      <c r="P29" s="26"/>
      <c r="Q29" s="27"/>
      <c r="R29" s="26"/>
    </row>
    <row r="30" spans="2:27">
      <c r="B30" s="24"/>
      <c r="C30" s="1" t="s">
        <v>14</v>
      </c>
      <c r="D30" s="38"/>
      <c r="E30" s="38"/>
      <c r="F30" s="39">
        <v>34651.371016437966</v>
      </c>
      <c r="G30" s="39">
        <v>50375.044617040738</v>
      </c>
      <c r="H30" s="39">
        <v>50375.044617040738</v>
      </c>
      <c r="I30" s="40">
        <v>34651.371016437966</v>
      </c>
      <c r="J30" s="41">
        <v>85026.415633478697</v>
      </c>
      <c r="K30" s="42"/>
      <c r="L30" s="42"/>
      <c r="M30" s="42"/>
      <c r="N30" s="42"/>
      <c r="O30" s="42"/>
      <c r="P30" s="42"/>
      <c r="Q30" s="43"/>
      <c r="R30" s="42"/>
    </row>
    <row r="31" spans="2:27">
      <c r="B31" s="24"/>
      <c r="C31" s="1" t="s">
        <v>24</v>
      </c>
      <c r="D31" s="39">
        <v>401260.68809692923</v>
      </c>
      <c r="E31" s="39">
        <v>157272.41792809565</v>
      </c>
      <c r="F31" s="39">
        <v>184758.31780233711</v>
      </c>
      <c r="G31" s="39">
        <v>226382.36261579592</v>
      </c>
      <c r="H31" s="39">
        <v>57540.515759237242</v>
      </c>
      <c r="I31" s="40">
        <v>259904.74111461203</v>
      </c>
      <c r="J31" s="40">
        <v>643559.52165850368</v>
      </c>
      <c r="K31" s="42"/>
      <c r="L31" s="42"/>
      <c r="M31" s="42"/>
      <c r="N31" s="42"/>
      <c r="O31" s="42"/>
      <c r="P31" s="42"/>
      <c r="Q31" s="43"/>
      <c r="R31" s="42"/>
    </row>
    <row r="32" spans="2:27" ht="15" thickBot="1">
      <c r="B32" s="50"/>
      <c r="C32" s="29" t="s">
        <v>262</v>
      </c>
      <c r="D32" s="51">
        <v>408630.67144796753</v>
      </c>
      <c r="E32" s="51">
        <v>387608.59891353647</v>
      </c>
      <c r="F32" s="51">
        <v>184758.31780233711</v>
      </c>
      <c r="G32" s="51">
        <v>226382.36261579592</v>
      </c>
      <c r="H32" s="51">
        <v>287876.69674467808</v>
      </c>
      <c r="I32" s="52">
        <v>267274.72446565033</v>
      </c>
      <c r="J32" s="52">
        <v>881265.68599498284</v>
      </c>
      <c r="K32" s="42"/>
      <c r="L32" s="42"/>
      <c r="M32" s="42"/>
      <c r="N32" s="42"/>
      <c r="O32" s="42"/>
      <c r="P32" s="42"/>
      <c r="Q32" s="43"/>
      <c r="R32" s="42"/>
    </row>
  </sheetData>
  <mergeCells count="12">
    <mergeCell ref="D20:E20"/>
    <mergeCell ref="F20:G20"/>
    <mergeCell ref="H20:I20"/>
    <mergeCell ref="D28:E28"/>
    <mergeCell ref="F28:G28"/>
    <mergeCell ref="H28:I28"/>
    <mergeCell ref="D4:E4"/>
    <mergeCell ref="F4:G4"/>
    <mergeCell ref="H4:I4"/>
    <mergeCell ref="D12:E12"/>
    <mergeCell ref="F12:G12"/>
    <mergeCell ref="H12:I1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CC3A-565D-40C1-AFAA-2D5203AE0498}">
  <sheetPr codeName="Sheet24">
    <tabColor theme="9" tint="0.39997558519241921"/>
  </sheetPr>
  <dimension ref="C1:G19"/>
  <sheetViews>
    <sheetView showOutlineSymbols="0" showWhiteSpace="0" workbookViewId="0"/>
  </sheetViews>
  <sheetFormatPr defaultRowHeight="14.5"/>
  <cols>
    <col min="3" max="3" width="24.81640625" customWidth="1"/>
    <col min="4" max="4" width="9.7265625" style="201" bestFit="1" customWidth="1"/>
    <col min="5" max="5" width="24" style="201" customWidth="1"/>
    <col min="6" max="6" width="18.1796875" style="201" customWidth="1"/>
  </cols>
  <sheetData>
    <row r="1" spans="3:7">
      <c r="C1" t="s">
        <v>97</v>
      </c>
    </row>
    <row r="2" spans="3:7">
      <c r="D2" s="201" t="s">
        <v>472</v>
      </c>
      <c r="F2" s="201" t="s">
        <v>471</v>
      </c>
    </row>
    <row r="3" spans="3:7">
      <c r="C3">
        <v>2030</v>
      </c>
      <c r="D3" s="201">
        <f>'Annualised costs'!S58</f>
        <v>3194189.0314860791</v>
      </c>
      <c r="F3" s="201">
        <f>'Annualised costs'!S43</f>
        <v>837352.92927227763</v>
      </c>
      <c r="G3" t="s">
        <v>708</v>
      </c>
    </row>
    <row r="7" spans="3:7">
      <c r="C7">
        <v>2030</v>
      </c>
      <c r="D7" s="201">
        <f>SUM('demand _ truck equiv'!F14:G14)</f>
        <v>45163.106101030789</v>
      </c>
      <c r="E7" s="201" t="s">
        <v>720</v>
      </c>
      <c r="F7" s="201">
        <f>SUM('2030 Trucks 2'!D14)</f>
        <v>49863.342760908825</v>
      </c>
      <c r="G7" t="s">
        <v>713</v>
      </c>
    </row>
    <row r="8" spans="3:7">
      <c r="D8" s="201">
        <f>SUM('demand _ truck equiv'!H14:I14)</f>
        <v>45163.106101030789</v>
      </c>
      <c r="E8" s="201" t="s">
        <v>721</v>
      </c>
    </row>
    <row r="11" spans="3:7">
      <c r="C11">
        <v>2030</v>
      </c>
      <c r="E11" s="201" t="s">
        <v>714</v>
      </c>
    </row>
    <row r="12" spans="3:7">
      <c r="E12" s="201" t="s">
        <v>715</v>
      </c>
    </row>
    <row r="15" spans="3:7">
      <c r="C15">
        <v>2030</v>
      </c>
      <c r="E15" s="201" t="s">
        <v>719</v>
      </c>
      <c r="F15" s="201">
        <f>'2030 Trucks 2'!D25</f>
        <v>675336.55981155438</v>
      </c>
      <c r="G15" t="s">
        <v>716</v>
      </c>
    </row>
    <row r="17" spans="3:7">
      <c r="C17">
        <v>2030</v>
      </c>
      <c r="F17" s="201">
        <f>'2030 Trucks 2'!D36</f>
        <v>837352.92927227763</v>
      </c>
      <c r="G17" t="s">
        <v>717</v>
      </c>
    </row>
    <row r="19" spans="3:7">
      <c r="C19">
        <v>2030</v>
      </c>
      <c r="F19" s="201">
        <f>F17/F7</f>
        <v>16.792956165961943</v>
      </c>
      <c r="G19" t="s">
        <v>718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177F0-F851-410D-BA7A-63AB83A221D2}">
  <sheetPr codeName="Sheet25">
    <tabColor theme="9" tint="0.39997558519241921"/>
  </sheetPr>
  <dimension ref="B2:Z50"/>
  <sheetViews>
    <sheetView showOutlineSymbols="0" showWhiteSpace="0" workbookViewId="0"/>
  </sheetViews>
  <sheetFormatPr defaultRowHeight="14.5"/>
  <cols>
    <col min="2" max="2" width="9.54296875" bestFit="1" customWidth="1"/>
    <col min="11" max="11" width="0" hidden="1" customWidth="1"/>
    <col min="23" max="23" width="9.1796875" customWidth="1"/>
  </cols>
  <sheetData>
    <row r="2" spans="2:16" ht="26">
      <c r="B2" s="241">
        <v>2022</v>
      </c>
    </row>
    <row r="3" spans="2:16" ht="18.5">
      <c r="B3" s="242" t="s">
        <v>325</v>
      </c>
    </row>
    <row r="4" spans="2:16">
      <c r="B4" s="243" t="s">
        <v>326</v>
      </c>
      <c r="C4" s="243" t="s">
        <v>327</v>
      </c>
      <c r="D4" s="243" t="s">
        <v>328</v>
      </c>
      <c r="E4" s="243" t="s">
        <v>329</v>
      </c>
      <c r="F4" s="243" t="s">
        <v>330</v>
      </c>
      <c r="G4" s="243" t="s">
        <v>236</v>
      </c>
      <c r="H4" s="243" t="s">
        <v>96</v>
      </c>
      <c r="I4" s="243" t="s">
        <v>97</v>
      </c>
      <c r="J4" s="244" t="s">
        <v>322</v>
      </c>
    </row>
    <row r="5" spans="2:16">
      <c r="B5" s="243" t="s">
        <v>327</v>
      </c>
      <c r="C5" s="245"/>
      <c r="D5" s="245"/>
      <c r="E5" s="245"/>
      <c r="F5" s="245"/>
      <c r="G5" s="245"/>
      <c r="H5" s="246">
        <v>70455.339758829054</v>
      </c>
      <c r="I5" s="246">
        <v>3624.6754662760491</v>
      </c>
      <c r="J5" s="247">
        <f>SUM(C5:I5)</f>
        <v>74080.015225105104</v>
      </c>
      <c r="K5" s="859">
        <v>316757</v>
      </c>
      <c r="M5" s="213">
        <f>H5+C10</f>
        <v>185591.90098999481</v>
      </c>
      <c r="N5">
        <f>M5/M$10</f>
        <v>0.41389931842219413</v>
      </c>
      <c r="O5">
        <f>M5/M$11</f>
        <v>0.66870279216982875</v>
      </c>
      <c r="P5">
        <f>((O5*M8)+M5)/257</f>
        <v>883.29188460510852</v>
      </c>
    </row>
    <row r="6" spans="2:16">
      <c r="B6" s="243" t="s">
        <v>328</v>
      </c>
      <c r="C6" s="245"/>
      <c r="D6" s="245"/>
      <c r="E6" s="245"/>
      <c r="F6" s="245"/>
      <c r="G6" s="245"/>
      <c r="H6" s="246">
        <v>24919.871214594157</v>
      </c>
      <c r="I6" s="246">
        <v>633.82238336753517</v>
      </c>
      <c r="J6" s="247">
        <f t="shared" ref="J6:J11" si="0">SUM(C6:I6)</f>
        <v>25553.693597961694</v>
      </c>
      <c r="K6" s="860"/>
      <c r="M6">
        <f>H6+D10</f>
        <v>57458.550277358008</v>
      </c>
      <c r="N6">
        <f t="shared" ref="N6:N9" si="1">M6/M$10</f>
        <v>0.12814166281215006</v>
      </c>
      <c r="O6">
        <f t="shared" ref="O6:O7" si="2">M6/M$11</f>
        <v>0.20702785412263836</v>
      </c>
      <c r="P6">
        <f>((O6*M8)+M6)/257</f>
        <v>273.46382514774172</v>
      </c>
    </row>
    <row r="7" spans="2:16">
      <c r="B7" s="243" t="s">
        <v>329</v>
      </c>
      <c r="C7" s="245"/>
      <c r="D7" s="245"/>
      <c r="E7" s="245"/>
      <c r="F7" s="245"/>
      <c r="G7" s="245"/>
      <c r="H7" s="246">
        <v>21041.883862810508</v>
      </c>
      <c r="I7" s="246">
        <v>412.20368985725389</v>
      </c>
      <c r="J7" s="247">
        <f t="shared" si="0"/>
        <v>21454.087552667763</v>
      </c>
      <c r="K7" s="860"/>
      <c r="M7">
        <f>H7+E10</f>
        <v>34489.740224565663</v>
      </c>
      <c r="N7">
        <f t="shared" si="1"/>
        <v>7.6917580429739951E-2</v>
      </c>
      <c r="O7">
        <f t="shared" si="2"/>
        <v>0.12426935370753302</v>
      </c>
      <c r="P7">
        <f>((O7*M8)+M7)/257</f>
        <v>164.14782908085817</v>
      </c>
    </row>
    <row r="8" spans="2:16">
      <c r="B8" s="243" t="s">
        <v>330</v>
      </c>
      <c r="C8" s="245"/>
      <c r="D8" s="245"/>
      <c r="E8" s="245"/>
      <c r="F8" s="245"/>
      <c r="G8" s="245"/>
      <c r="H8" s="246">
        <v>43272.177271163724</v>
      </c>
      <c r="I8" s="246">
        <v>908.68322262136383</v>
      </c>
      <c r="J8" s="247">
        <f t="shared" si="0"/>
        <v>44180.860493785091</v>
      </c>
      <c r="K8" s="860"/>
      <c r="M8" s="213">
        <f>H8+F10</f>
        <v>61932.017988344553</v>
      </c>
      <c r="N8">
        <f t="shared" si="1"/>
        <v>0.13811820395798832</v>
      </c>
    </row>
    <row r="9" spans="2:16">
      <c r="B9" s="243" t="s">
        <v>236</v>
      </c>
      <c r="C9" s="245"/>
      <c r="D9" s="245"/>
      <c r="E9" s="245"/>
      <c r="F9" s="245"/>
      <c r="G9" s="245"/>
      <c r="H9" s="246">
        <v>64497.239967997353</v>
      </c>
      <c r="I9" s="246">
        <v>11923.767617710542</v>
      </c>
      <c r="J9" s="247">
        <f t="shared" si="0"/>
        <v>76421.007585707892</v>
      </c>
      <c r="K9" s="860"/>
      <c r="M9">
        <f>H9+G10</f>
        <v>108926.45350251469</v>
      </c>
      <c r="N9">
        <f t="shared" si="1"/>
        <v>0.24292323437792765</v>
      </c>
      <c r="P9">
        <f>M9/257</f>
        <v>423.83834047671087</v>
      </c>
    </row>
    <row r="10" spans="2:16">
      <c r="B10" s="243" t="s">
        <v>96</v>
      </c>
      <c r="C10" s="246">
        <v>115136.56123116575</v>
      </c>
      <c r="D10" s="246">
        <v>32538.679062763855</v>
      </c>
      <c r="E10" s="246">
        <v>13447.856361755155</v>
      </c>
      <c r="F10" s="246">
        <v>18659.840717180829</v>
      </c>
      <c r="G10" s="246">
        <v>44429.213534517337</v>
      </c>
      <c r="H10" s="248"/>
      <c r="I10" s="246">
        <v>502.36947890184553</v>
      </c>
      <c r="J10" s="247">
        <f t="shared" si="0"/>
        <v>224714.52038628477</v>
      </c>
      <c r="K10" s="860"/>
      <c r="M10">
        <f>SUBTOTAL(9,M5:M9)</f>
        <v>448398.66298277769</v>
      </c>
    </row>
    <row r="11" spans="2:16">
      <c r="B11" s="243" t="s">
        <v>97</v>
      </c>
      <c r="C11" s="246">
        <v>2918.6703648859452</v>
      </c>
      <c r="D11" s="246">
        <v>783.74113340674353</v>
      </c>
      <c r="E11" s="246">
        <v>557.19481923297599</v>
      </c>
      <c r="F11" s="246">
        <v>918.06060152049508</v>
      </c>
      <c r="G11" s="246">
        <v>12299.846628798396</v>
      </c>
      <c r="H11" s="246">
        <v>528.00831089003213</v>
      </c>
      <c r="I11" s="245"/>
      <c r="J11" s="247">
        <f t="shared" si="0"/>
        <v>18005.521858734588</v>
      </c>
      <c r="K11" s="861"/>
      <c r="M11">
        <f>SUM(M5:M7)</f>
        <v>277540.19149191846</v>
      </c>
    </row>
    <row r="12" spans="2:16">
      <c r="B12" s="244" t="s">
        <v>322</v>
      </c>
      <c r="C12" s="247">
        <f>SUM(C5:C11)</f>
        <v>118055.23159605169</v>
      </c>
      <c r="D12" s="247">
        <f t="shared" ref="D12:I12" si="3">SUM(D5:D11)</f>
        <v>33322.420196170599</v>
      </c>
      <c r="E12" s="247">
        <f t="shared" si="3"/>
        <v>14005.051180988132</v>
      </c>
      <c r="F12" s="247">
        <f t="shared" si="3"/>
        <v>19577.901318701322</v>
      </c>
      <c r="G12" s="247">
        <f t="shared" si="3"/>
        <v>56729.060163315735</v>
      </c>
      <c r="H12" s="247">
        <f t="shared" si="3"/>
        <v>224714.52038628483</v>
      </c>
      <c r="I12" s="247">
        <f t="shared" si="3"/>
        <v>18005.521858734588</v>
      </c>
      <c r="J12" s="247">
        <f>SUM(J5:J11)</f>
        <v>484409.70670024696</v>
      </c>
    </row>
    <row r="14" spans="2:16" hidden="1"/>
    <row r="15" spans="2:16" hidden="1"/>
    <row r="16" spans="2:16" ht="18.5">
      <c r="B16" s="242" t="s">
        <v>331</v>
      </c>
    </row>
    <row r="17" spans="2:26" ht="18.5">
      <c r="B17" s="243" t="s">
        <v>326</v>
      </c>
      <c r="C17" s="243" t="s">
        <v>327</v>
      </c>
      <c r="D17" s="243" t="s">
        <v>328</v>
      </c>
      <c r="E17" s="243" t="s">
        <v>329</v>
      </c>
      <c r="F17" s="243" t="s">
        <v>330</v>
      </c>
      <c r="G17" s="243" t="s">
        <v>236</v>
      </c>
      <c r="H17" s="243" t="s">
        <v>96</v>
      </c>
      <c r="I17" s="243" t="s">
        <v>97</v>
      </c>
      <c r="J17" s="244" t="s">
        <v>322</v>
      </c>
      <c r="P17" s="242" t="s">
        <v>332</v>
      </c>
    </row>
    <row r="18" spans="2:26">
      <c r="B18" s="243" t="s">
        <v>327</v>
      </c>
      <c r="C18" s="245"/>
      <c r="D18" s="245"/>
      <c r="E18" s="245"/>
      <c r="F18" s="245"/>
      <c r="G18" s="245"/>
      <c r="H18" s="246">
        <f>H5/257</f>
        <v>274.14529089038541</v>
      </c>
      <c r="I18" s="246">
        <f>I5/257</f>
        <v>14.103795588622759</v>
      </c>
      <c r="J18" s="247">
        <f>SUM(C18:I18)</f>
        <v>288.24908647900816</v>
      </c>
      <c r="P18" s="243" t="s">
        <v>326</v>
      </c>
      <c r="Q18" s="243" t="s">
        <v>327</v>
      </c>
      <c r="R18" s="243" t="s">
        <v>328</v>
      </c>
      <c r="S18" s="243" t="s">
        <v>329</v>
      </c>
      <c r="T18" s="243" t="s">
        <v>236</v>
      </c>
      <c r="U18" s="243" t="s">
        <v>96</v>
      </c>
      <c r="V18" s="243" t="s">
        <v>97</v>
      </c>
      <c r="W18" s="244" t="s">
        <v>322</v>
      </c>
    </row>
    <row r="19" spans="2:26">
      <c r="B19" s="243" t="s">
        <v>328</v>
      </c>
      <c r="C19" s="245"/>
      <c r="D19" s="245"/>
      <c r="E19" s="245"/>
      <c r="F19" s="245"/>
      <c r="G19" s="245"/>
      <c r="H19" s="246">
        <f t="shared" ref="H19:I23" si="4">H6/257</f>
        <v>96.964479434218504</v>
      </c>
      <c r="I19" s="246">
        <f t="shared" si="4"/>
        <v>2.4662349547374909</v>
      </c>
      <c r="J19" s="247">
        <f t="shared" ref="J19:J24" si="5">SUM(C19:I19)</f>
        <v>99.430714388955991</v>
      </c>
      <c r="K19" s="862">
        <v>1232.5175097276265</v>
      </c>
      <c r="P19" s="243" t="s">
        <v>327</v>
      </c>
      <c r="Q19" s="245"/>
      <c r="R19" s="245"/>
      <c r="S19" s="245"/>
      <c r="T19" s="245"/>
      <c r="U19" s="246">
        <f>H30+M34*H33</f>
        <v>376.04496157149316</v>
      </c>
      <c r="V19" s="246">
        <f>I30+N34*I$33</f>
        <v>16.847683700135949</v>
      </c>
      <c r="W19" s="247">
        <f t="shared" ref="W19:W22" si="6">SUM(Q19:V19)</f>
        <v>392.89264527162914</v>
      </c>
      <c r="Y19" s="213">
        <f>U19+Q23</f>
        <v>875.93076454447851</v>
      </c>
      <c r="Z19" s="213">
        <f>Y19*257</f>
        <v>225114.20648793096</v>
      </c>
    </row>
    <row r="20" spans="2:26">
      <c r="B20" s="243" t="s">
        <v>329</v>
      </c>
      <c r="C20" s="245"/>
      <c r="D20" s="245"/>
      <c r="E20" s="245"/>
      <c r="F20" s="245"/>
      <c r="G20" s="245"/>
      <c r="H20" s="246">
        <f t="shared" si="4"/>
        <v>81.875034485643994</v>
      </c>
      <c r="I20" s="246">
        <f t="shared" si="4"/>
        <v>1.6039054080048789</v>
      </c>
      <c r="J20" s="247">
        <f t="shared" si="5"/>
        <v>83.478939893648871</v>
      </c>
      <c r="K20" s="863"/>
      <c r="P20" s="243" t="s">
        <v>328</v>
      </c>
      <c r="Q20" s="245"/>
      <c r="R20" s="245"/>
      <c r="S20" s="245"/>
      <c r="T20" s="245"/>
      <c r="U20" s="246">
        <f>H31+M35*H33</f>
        <v>133.00612906467887</v>
      </c>
      <c r="V20" s="246">
        <f t="shared" ref="V20:V21" si="7">I31+N35*I$33</f>
        <v>2.9460400348650935</v>
      </c>
      <c r="W20" s="247">
        <f t="shared" si="6"/>
        <v>135.95216909954397</v>
      </c>
      <c r="Y20" s="213">
        <f>U20+R23</f>
        <v>274.27857577526481</v>
      </c>
      <c r="Z20" s="213">
        <f t="shared" ref="Z20:Z22" si="8">Y20*257</f>
        <v>70489.593974243064</v>
      </c>
    </row>
    <row r="21" spans="2:26">
      <c r="B21" s="243" t="s">
        <v>330</v>
      </c>
      <c r="C21" s="245"/>
      <c r="D21" s="245"/>
      <c r="E21" s="245"/>
      <c r="F21" s="245"/>
      <c r="G21" s="245"/>
      <c r="H21" s="246">
        <f t="shared" si="4"/>
        <v>168.37423062709621</v>
      </c>
      <c r="I21" s="246">
        <f t="shared" si="4"/>
        <v>3.5357323837407151</v>
      </c>
      <c r="J21" s="247">
        <f t="shared" si="5"/>
        <v>171.90996301083692</v>
      </c>
      <c r="K21" s="863"/>
      <c r="P21" s="243" t="s">
        <v>329</v>
      </c>
      <c r="Q21" s="245"/>
      <c r="R21" s="245"/>
      <c r="S21" s="245"/>
      <c r="T21" s="245"/>
      <c r="U21" s="246">
        <f>H32+M36*H33</f>
        <v>112.3079448011721</v>
      </c>
      <c r="V21" s="246">
        <f t="shared" si="7"/>
        <v>1.9159446001048015</v>
      </c>
      <c r="W21" s="247">
        <f t="shared" si="6"/>
        <v>114.22388940127691</v>
      </c>
      <c r="Y21" s="213">
        <f>U21+S23</f>
        <v>170.69419851396489</v>
      </c>
      <c r="Z21" s="213">
        <f t="shared" si="8"/>
        <v>43868.409018088976</v>
      </c>
    </row>
    <row r="22" spans="2:26">
      <c r="B22" s="243" t="s">
        <v>236</v>
      </c>
      <c r="C22" s="245"/>
      <c r="D22" s="245"/>
      <c r="E22" s="245"/>
      <c r="F22" s="245"/>
      <c r="G22" s="245"/>
      <c r="H22" s="246">
        <f t="shared" si="4"/>
        <v>250.96202322177959</v>
      </c>
      <c r="I22" s="246">
        <f t="shared" si="4"/>
        <v>46.395982948290047</v>
      </c>
      <c r="J22" s="247">
        <f t="shared" si="5"/>
        <v>297.35800617006964</v>
      </c>
      <c r="K22" s="863"/>
      <c r="P22" s="243" t="s">
        <v>236</v>
      </c>
      <c r="Q22" s="245"/>
      <c r="R22" s="245"/>
      <c r="S22" s="245"/>
      <c r="T22" s="245"/>
      <c r="U22" s="246">
        <f>H34</f>
        <v>250.96202322177959</v>
      </c>
      <c r="V22" s="246">
        <f>I34</f>
        <v>46.395982948290047</v>
      </c>
      <c r="W22" s="247">
        <f t="shared" si="6"/>
        <v>297.35800617006964</v>
      </c>
      <c r="Y22" s="213">
        <f>U22+T23</f>
        <v>423.83834047671087</v>
      </c>
      <c r="Z22" s="213">
        <f t="shared" si="8"/>
        <v>108926.45350251469</v>
      </c>
    </row>
    <row r="23" spans="2:26">
      <c r="B23" s="243" t="s">
        <v>96</v>
      </c>
      <c r="C23" s="246">
        <f t="shared" ref="C23:H24" si="9">C10/257</f>
        <v>448.00218377885506</v>
      </c>
      <c r="D23" s="246">
        <f t="shared" si="9"/>
        <v>126.60964615861423</v>
      </c>
      <c r="E23" s="246">
        <f t="shared" si="9"/>
        <v>52.326289345350801</v>
      </c>
      <c r="F23" s="246">
        <f t="shared" si="9"/>
        <v>72.606384113544081</v>
      </c>
      <c r="G23" s="246">
        <f t="shared" si="9"/>
        <v>172.87631725493128</v>
      </c>
      <c r="H23" s="248"/>
      <c r="I23" s="246">
        <f t="shared" si="4"/>
        <v>1.9547450540927842</v>
      </c>
      <c r="J23" s="247">
        <f t="shared" si="5"/>
        <v>874.37556570538834</v>
      </c>
      <c r="K23" s="863"/>
      <c r="P23" s="243" t="s">
        <v>96</v>
      </c>
      <c r="Q23" s="246">
        <f>C35+C39*F35</f>
        <v>499.8858029729854</v>
      </c>
      <c r="R23" s="246">
        <f>D35+D39*F35</f>
        <v>141.27244671058594</v>
      </c>
      <c r="S23" s="246">
        <f>E35+E39*F35</f>
        <v>58.386253712792794</v>
      </c>
      <c r="T23" s="246">
        <f>G35</f>
        <v>172.87631725493128</v>
      </c>
      <c r="U23" s="248"/>
      <c r="V23" s="246">
        <f>I35</f>
        <v>1.9547450540927842</v>
      </c>
      <c r="W23" s="247">
        <f>SUM(Q23:V23)</f>
        <v>874.37556570538811</v>
      </c>
      <c r="Z23" s="213">
        <f>SUM(Z19:Z22)</f>
        <v>448398.66298277763</v>
      </c>
    </row>
    <row r="24" spans="2:26">
      <c r="B24" s="243" t="s">
        <v>97</v>
      </c>
      <c r="C24" s="246">
        <f t="shared" si="9"/>
        <v>11.35669402679356</v>
      </c>
      <c r="D24" s="246">
        <f t="shared" si="9"/>
        <v>3.0495763945787684</v>
      </c>
      <c r="E24" s="246">
        <f t="shared" si="9"/>
        <v>2.1680732265874552</v>
      </c>
      <c r="F24" s="246">
        <f t="shared" si="9"/>
        <v>3.5722202393793583</v>
      </c>
      <c r="G24" s="246">
        <f t="shared" si="9"/>
        <v>47.85932540388481</v>
      </c>
      <c r="H24" s="246">
        <f t="shared" si="9"/>
        <v>2.0545070462647166</v>
      </c>
      <c r="I24" s="248"/>
      <c r="J24" s="247">
        <f t="shared" si="5"/>
        <v>70.060396337488669</v>
      </c>
      <c r="K24" s="863"/>
      <c r="P24" s="243" t="s">
        <v>97</v>
      </c>
      <c r="Q24" s="246">
        <f>C36+C40*F36</f>
        <v>13.804369368673202</v>
      </c>
      <c r="R24" s="246">
        <f>D36+D40*F36</f>
        <v>3.7068427545404057</v>
      </c>
      <c r="S24" s="246">
        <f>E36+E40*F36</f>
        <v>2.6353517641255353</v>
      </c>
      <c r="T24" s="246">
        <f>G36</f>
        <v>47.85932540388481</v>
      </c>
      <c r="U24" s="246">
        <f>H36</f>
        <v>2.0545070462647166</v>
      </c>
      <c r="V24" s="248"/>
      <c r="W24" s="247">
        <f>SUM(Q24:V24)</f>
        <v>70.060396337488669</v>
      </c>
    </row>
    <row r="25" spans="2:26">
      <c r="B25" s="244" t="s">
        <v>322</v>
      </c>
      <c r="C25" s="247">
        <f>SUM(C18:C24)</f>
        <v>459.3588778056486</v>
      </c>
      <c r="D25" s="247">
        <f t="shared" ref="D25:I25" si="10">SUM(D18:D24)</f>
        <v>129.65922255319299</v>
      </c>
      <c r="E25" s="247">
        <f t="shared" si="10"/>
        <v>54.494362571938254</v>
      </c>
      <c r="F25" s="247">
        <f t="shared" si="10"/>
        <v>76.178604352923443</v>
      </c>
      <c r="G25" s="247">
        <f t="shared" si="10"/>
        <v>220.73564265881609</v>
      </c>
      <c r="H25" s="247">
        <f t="shared" si="10"/>
        <v>874.37556570538845</v>
      </c>
      <c r="I25" s="247">
        <f t="shared" si="10"/>
        <v>70.060396337488683</v>
      </c>
      <c r="J25" s="247">
        <f>SUM(J18:J24)</f>
        <v>1884.8626719853964</v>
      </c>
      <c r="K25" s="864"/>
      <c r="P25" s="244" t="s">
        <v>322</v>
      </c>
      <c r="Q25" s="247">
        <f>SUM(Q19:Q24)</f>
        <v>513.69017234165858</v>
      </c>
      <c r="R25" s="247">
        <f t="shared" ref="R25:V25" si="11">SUM(R19:R24)</f>
        <v>144.97928946512636</v>
      </c>
      <c r="S25" s="247">
        <f t="shared" si="11"/>
        <v>61.021605476918332</v>
      </c>
      <c r="T25" s="247">
        <f t="shared" si="11"/>
        <v>220.73564265881609</v>
      </c>
      <c r="U25" s="247">
        <f t="shared" si="11"/>
        <v>874.37556570538845</v>
      </c>
      <c r="V25" s="247">
        <f t="shared" si="11"/>
        <v>70.060396337488669</v>
      </c>
      <c r="W25" s="247">
        <f>SUM(W19:W24)</f>
        <v>1884.8626719853964</v>
      </c>
    </row>
    <row r="26" spans="2:26">
      <c r="B26" s="249" t="s">
        <v>333</v>
      </c>
      <c r="C26" t="s">
        <v>334</v>
      </c>
      <c r="P26" s="249" t="s">
        <v>335</v>
      </c>
      <c r="Q26" t="s">
        <v>336</v>
      </c>
    </row>
    <row r="27" spans="2:26">
      <c r="Q27" t="s">
        <v>337</v>
      </c>
    </row>
    <row r="28" spans="2:26" ht="18.5">
      <c r="B28" s="242" t="s">
        <v>331</v>
      </c>
    </row>
    <row r="29" spans="2:26" ht="18.5">
      <c r="B29" s="243" t="s">
        <v>326</v>
      </c>
      <c r="C29" s="243" t="s">
        <v>327</v>
      </c>
      <c r="D29" s="243" t="s">
        <v>328</v>
      </c>
      <c r="E29" s="243" t="s">
        <v>329</v>
      </c>
      <c r="F29" s="243" t="s">
        <v>330</v>
      </c>
      <c r="G29" s="243" t="s">
        <v>236</v>
      </c>
      <c r="H29" s="243" t="s">
        <v>96</v>
      </c>
      <c r="I29" s="243" t="s">
        <v>97</v>
      </c>
      <c r="J29" s="244" t="s">
        <v>322</v>
      </c>
      <c r="P29" s="242" t="s">
        <v>338</v>
      </c>
    </row>
    <row r="30" spans="2:26" ht="27" customHeight="1">
      <c r="B30" s="243" t="s">
        <v>327</v>
      </c>
      <c r="C30" s="245"/>
      <c r="D30" s="245"/>
      <c r="E30" s="245"/>
      <c r="F30" s="245"/>
      <c r="G30" s="245"/>
      <c r="H30" s="246">
        <f>H18</f>
        <v>274.14529089038541</v>
      </c>
      <c r="I30" s="246">
        <f>I18</f>
        <v>14.103795588622759</v>
      </c>
      <c r="J30" s="247">
        <f>SUM(C30:I30)</f>
        <v>288.24908647900816</v>
      </c>
      <c r="P30" s="243" t="s">
        <v>326</v>
      </c>
      <c r="Q30" s="243" t="s">
        <v>327</v>
      </c>
      <c r="R30" s="243" t="s">
        <v>328</v>
      </c>
      <c r="S30" s="243" t="s">
        <v>329</v>
      </c>
      <c r="T30" s="243" t="s">
        <v>236</v>
      </c>
      <c r="U30" s="243" t="s">
        <v>96</v>
      </c>
      <c r="V30" s="243" t="s">
        <v>97</v>
      </c>
      <c r="W30" s="244" t="s">
        <v>322</v>
      </c>
    </row>
    <row r="31" spans="2:26" ht="23.65" customHeight="1">
      <c r="B31" s="243" t="s">
        <v>328</v>
      </c>
      <c r="C31" s="245"/>
      <c r="D31" s="245"/>
      <c r="E31" s="245"/>
      <c r="F31" s="245"/>
      <c r="G31" s="245"/>
      <c r="H31" s="246">
        <f t="shared" ref="H31:I35" si="12">H19</f>
        <v>96.964479434218504</v>
      </c>
      <c r="I31" s="246">
        <f t="shared" si="12"/>
        <v>2.4662349547374909</v>
      </c>
      <c r="J31" s="247">
        <f t="shared" ref="J31:J36" si="13">SUM(C31:I31)</f>
        <v>99.430714388955991</v>
      </c>
      <c r="P31" s="243" t="s">
        <v>327</v>
      </c>
      <c r="Q31" s="245"/>
      <c r="R31" s="245"/>
      <c r="S31" s="245"/>
      <c r="T31" s="245"/>
      <c r="U31" s="246">
        <f t="shared" ref="U31:V34" si="14">U19*$Z$32</f>
        <v>20.908099863375018</v>
      </c>
      <c r="V31" s="246">
        <f t="shared" si="14"/>
        <v>0.93673121372755874</v>
      </c>
      <c r="W31" s="247">
        <f t="shared" ref="W31:W34" si="15">SUM(Q31:V31)</f>
        <v>21.844831077102576</v>
      </c>
    </row>
    <row r="32" spans="2:26">
      <c r="B32" s="243" t="s">
        <v>329</v>
      </c>
      <c r="C32" s="245"/>
      <c r="D32" s="245"/>
      <c r="E32" s="245"/>
      <c r="F32" s="245"/>
      <c r="G32" s="245"/>
      <c r="H32" s="246">
        <f t="shared" si="12"/>
        <v>81.875034485643994</v>
      </c>
      <c r="I32" s="246">
        <f t="shared" si="12"/>
        <v>1.6039054080048789</v>
      </c>
      <c r="J32" s="247">
        <f t="shared" si="13"/>
        <v>83.478939893648871</v>
      </c>
      <c r="P32" s="243" t="s">
        <v>328</v>
      </c>
      <c r="Q32" s="245"/>
      <c r="R32" s="245"/>
      <c r="S32" s="245"/>
      <c r="T32" s="245"/>
      <c r="U32" s="246">
        <f t="shared" si="14"/>
        <v>7.3951407759961452</v>
      </c>
      <c r="V32" s="246">
        <f t="shared" si="14"/>
        <v>0.16379982593849918</v>
      </c>
      <c r="W32" s="247">
        <f t="shared" si="15"/>
        <v>7.5589406019346441</v>
      </c>
      <c r="Z32" s="69">
        <v>5.5599999999999997E-2</v>
      </c>
    </row>
    <row r="33" spans="2:26">
      <c r="B33" s="243" t="s">
        <v>330</v>
      </c>
      <c r="C33" s="245"/>
      <c r="D33" s="245"/>
      <c r="E33" s="245"/>
      <c r="F33" s="245"/>
      <c r="G33" s="245"/>
      <c r="H33" s="246">
        <f t="shared" si="12"/>
        <v>168.37423062709621</v>
      </c>
      <c r="I33" s="246">
        <f t="shared" si="12"/>
        <v>3.5357323837407151</v>
      </c>
      <c r="J33" s="247">
        <f t="shared" si="13"/>
        <v>171.90996301083692</v>
      </c>
      <c r="K33" s="862">
        <f>SUM(J30:J36)</f>
        <v>1884.8626719853964</v>
      </c>
      <c r="P33" s="243" t="s">
        <v>329</v>
      </c>
      <c r="Q33" s="245"/>
      <c r="R33" s="245"/>
      <c r="S33" s="245"/>
      <c r="T33" s="245"/>
      <c r="U33" s="246">
        <f t="shared" si="14"/>
        <v>6.2443217309451686</v>
      </c>
      <c r="V33" s="246">
        <f t="shared" si="14"/>
        <v>0.10652651976582696</v>
      </c>
      <c r="W33" s="247">
        <f t="shared" si="15"/>
        <v>6.350848250710996</v>
      </c>
      <c r="Z33" s="250">
        <v>5.1799999999999999E-2</v>
      </c>
    </row>
    <row r="34" spans="2:26">
      <c r="B34" s="243" t="s">
        <v>236</v>
      </c>
      <c r="C34" s="245"/>
      <c r="D34" s="245"/>
      <c r="E34" s="245"/>
      <c r="F34" s="245"/>
      <c r="G34" s="245"/>
      <c r="H34" s="246">
        <f t="shared" si="12"/>
        <v>250.96202322177959</v>
      </c>
      <c r="I34" s="246">
        <f t="shared" si="12"/>
        <v>46.395982948290047</v>
      </c>
      <c r="J34" s="247">
        <f t="shared" si="13"/>
        <v>297.35800617006964</v>
      </c>
      <c r="K34" s="863"/>
      <c r="M34">
        <f>H30/M$38</f>
        <v>0.60519754300637729</v>
      </c>
      <c r="N34">
        <f>I30/N$38</f>
        <v>0.77604519056112087</v>
      </c>
      <c r="P34" s="243" t="s">
        <v>236</v>
      </c>
      <c r="Q34" s="245"/>
      <c r="R34" s="245"/>
      <c r="S34" s="245"/>
      <c r="T34" s="245"/>
      <c r="U34" s="246">
        <f t="shared" si="14"/>
        <v>13.953488491130944</v>
      </c>
      <c r="V34" s="246">
        <f t="shared" si="14"/>
        <v>2.5796166519249266</v>
      </c>
      <c r="W34" s="247">
        <f t="shared" si="15"/>
        <v>16.53310514305587</v>
      </c>
    </row>
    <row r="35" spans="2:26">
      <c r="B35" s="243" t="s">
        <v>96</v>
      </c>
      <c r="C35" s="246">
        <f>C23</f>
        <v>448.00218377885506</v>
      </c>
      <c r="D35" s="246">
        <f t="shared" ref="D35:G36" si="16">D23</f>
        <v>126.60964615861423</v>
      </c>
      <c r="E35" s="246">
        <f t="shared" si="16"/>
        <v>52.326289345350801</v>
      </c>
      <c r="F35" s="246">
        <f t="shared" si="16"/>
        <v>72.606384113544081</v>
      </c>
      <c r="G35" s="246">
        <f t="shared" si="16"/>
        <v>172.87631725493128</v>
      </c>
      <c r="H35" s="248"/>
      <c r="I35" s="246">
        <f t="shared" si="12"/>
        <v>1.9547450540927842</v>
      </c>
      <c r="J35" s="247">
        <f t="shared" si="13"/>
        <v>874.37556570538834</v>
      </c>
      <c r="K35" s="863"/>
      <c r="M35">
        <f>H31/M$38</f>
        <v>0.21405680368204896</v>
      </c>
      <c r="N35">
        <f t="shared" ref="N35:N36" si="17">I31/N$38</f>
        <v>0.13570175229720891</v>
      </c>
      <c r="P35" s="243" t="s">
        <v>96</v>
      </c>
      <c r="Q35" s="246">
        <f>Q23*$Z$33</f>
        <v>25.894084594000642</v>
      </c>
      <c r="R35" s="246">
        <f t="shared" ref="R35:U36" si="18">R23*$Z$33</f>
        <v>7.3179127396083512</v>
      </c>
      <c r="S35" s="246">
        <f t="shared" si="18"/>
        <v>3.0244079423226666</v>
      </c>
      <c r="T35" s="246">
        <f t="shared" si="18"/>
        <v>8.9549932338054408</v>
      </c>
      <c r="U35" s="248"/>
      <c r="V35" s="246">
        <f>V23*$Z$32</f>
        <v>0.1086838250075588</v>
      </c>
      <c r="W35" s="247">
        <f>SUM(Q35:V35)</f>
        <v>45.300082334744658</v>
      </c>
    </row>
    <row r="36" spans="2:26">
      <c r="B36" s="243" t="s">
        <v>97</v>
      </c>
      <c r="C36" s="246">
        <f>C24</f>
        <v>11.35669402679356</v>
      </c>
      <c r="D36" s="246">
        <f t="shared" si="16"/>
        <v>3.0495763945787684</v>
      </c>
      <c r="E36" s="246">
        <f t="shared" si="16"/>
        <v>2.1680732265874552</v>
      </c>
      <c r="F36" s="246">
        <f t="shared" si="16"/>
        <v>3.5722202393793583</v>
      </c>
      <c r="G36" s="246">
        <f t="shared" si="16"/>
        <v>47.85932540388481</v>
      </c>
      <c r="H36" s="246">
        <f>H24</f>
        <v>2.0545070462647166</v>
      </c>
      <c r="I36" s="248"/>
      <c r="J36" s="247">
        <f t="shared" si="13"/>
        <v>70.060396337488669</v>
      </c>
      <c r="K36" s="863"/>
      <c r="M36">
        <f>H32/M$38</f>
        <v>0.1807456533115738</v>
      </c>
      <c r="N36">
        <f t="shared" si="17"/>
        <v>8.8253057141670074E-2</v>
      </c>
      <c r="P36" s="243" t="s">
        <v>97</v>
      </c>
      <c r="Q36" s="246">
        <f>Q24*$Z$33</f>
        <v>0.71506633329727187</v>
      </c>
      <c r="R36" s="246">
        <f t="shared" si="18"/>
        <v>0.19201445468519301</v>
      </c>
      <c r="S36" s="246">
        <f t="shared" si="18"/>
        <v>0.13651122138170271</v>
      </c>
      <c r="T36" s="246">
        <f t="shared" si="18"/>
        <v>2.4791130559212333</v>
      </c>
      <c r="U36" s="246">
        <f t="shared" si="18"/>
        <v>0.10642346499651231</v>
      </c>
      <c r="V36" s="248"/>
      <c r="W36" s="247">
        <f>SUM(Q36:V36)</f>
        <v>3.6291285302819136</v>
      </c>
    </row>
    <row r="37" spans="2:26">
      <c r="B37" s="244" t="s">
        <v>322</v>
      </c>
      <c r="C37" s="247">
        <f>SUM(C30:C36)</f>
        <v>459.3588778056486</v>
      </c>
      <c r="D37" s="247">
        <f t="shared" ref="D37:I37" si="19">SUM(D30:D36)</f>
        <v>129.65922255319299</v>
      </c>
      <c r="E37" s="247">
        <f t="shared" si="19"/>
        <v>54.494362571938254</v>
      </c>
      <c r="F37" s="247">
        <f t="shared" si="19"/>
        <v>76.178604352923443</v>
      </c>
      <c r="G37" s="247">
        <f t="shared" si="19"/>
        <v>220.73564265881609</v>
      </c>
      <c r="H37" s="247">
        <f t="shared" si="19"/>
        <v>874.37556570538845</v>
      </c>
      <c r="I37" s="247">
        <f t="shared" si="19"/>
        <v>70.060396337488683</v>
      </c>
      <c r="J37" s="247">
        <f>SUM(J30:J36)</f>
        <v>1884.8626719853964</v>
      </c>
      <c r="K37" s="863"/>
      <c r="P37" s="244" t="s">
        <v>322</v>
      </c>
      <c r="Q37" s="247">
        <f>SUM(Q31:Q36)</f>
        <v>26.609150927297915</v>
      </c>
      <c r="R37" s="247">
        <f t="shared" ref="R37:V37" si="20">SUM(R31:R36)</f>
        <v>7.5099271942935442</v>
      </c>
      <c r="S37" s="247">
        <f t="shared" si="20"/>
        <v>3.1609191637043694</v>
      </c>
      <c r="T37" s="247">
        <f t="shared" si="20"/>
        <v>11.434106289726675</v>
      </c>
      <c r="U37" s="247">
        <f t="shared" si="20"/>
        <v>48.607474326443779</v>
      </c>
      <c r="V37" s="247">
        <f t="shared" si="20"/>
        <v>3.8953580363643705</v>
      </c>
      <c r="W37" s="247">
        <f>SUM(W31:W36)</f>
        <v>101.21693593783067</v>
      </c>
    </row>
    <row r="38" spans="2:26">
      <c r="B38" s="249"/>
      <c r="K38" s="863"/>
      <c r="M38" s="213">
        <f>SUM(H30:H32)</f>
        <v>452.98480481024791</v>
      </c>
      <c r="N38" s="213">
        <f>SUM(I30:I32)</f>
        <v>18.173935951365131</v>
      </c>
      <c r="P38" s="249" t="s">
        <v>335</v>
      </c>
      <c r="Q38" t="s">
        <v>339</v>
      </c>
    </row>
    <row r="39" spans="2:26" ht="18.5">
      <c r="C39">
        <f t="shared" ref="C39:E40" si="21">C35/$G39</f>
        <v>0.71458756454519445</v>
      </c>
      <c r="D39">
        <f t="shared" si="21"/>
        <v>0.20194919125901631</v>
      </c>
      <c r="E39">
        <f t="shared" si="21"/>
        <v>8.3463244195789141E-2</v>
      </c>
      <c r="G39" s="213">
        <f>SUM(C35:E35)</f>
        <v>626.93811928282014</v>
      </c>
      <c r="K39" s="864"/>
      <c r="P39" s="242" t="s">
        <v>340</v>
      </c>
    </row>
    <row r="40" spans="2:26">
      <c r="C40">
        <f t="shared" si="21"/>
        <v>0.68519721009836254</v>
      </c>
      <c r="D40">
        <f t="shared" si="21"/>
        <v>0.18399379543178204</v>
      </c>
      <c r="E40">
        <f t="shared" si="21"/>
        <v>0.13080899446985547</v>
      </c>
      <c r="G40" s="213">
        <f>SUM(C36:E36)</f>
        <v>16.574343647959783</v>
      </c>
      <c r="P40" s="243" t="s">
        <v>326</v>
      </c>
      <c r="Q40" s="243" t="s">
        <v>327</v>
      </c>
      <c r="R40" s="243" t="s">
        <v>328</v>
      </c>
      <c r="S40" s="243" t="s">
        <v>329</v>
      </c>
      <c r="T40" s="243" t="s">
        <v>236</v>
      </c>
      <c r="U40" s="243" t="s">
        <v>96</v>
      </c>
      <c r="V40" s="243" t="s">
        <v>97</v>
      </c>
      <c r="W40" s="251" t="s">
        <v>322</v>
      </c>
    </row>
    <row r="41" spans="2:26">
      <c r="P41" s="243" t="s">
        <v>327</v>
      </c>
      <c r="Q41" s="245"/>
      <c r="R41" s="245"/>
      <c r="S41" s="245"/>
      <c r="T41" s="245"/>
      <c r="U41" s="246">
        <f t="shared" ref="U41:V44" si="22">U31*$Z$44</f>
        <v>41.816199726750035</v>
      </c>
      <c r="V41" s="246">
        <f t="shared" si="22"/>
        <v>1.8734624274551175</v>
      </c>
      <c r="W41" s="247">
        <f t="shared" ref="W41:W44" si="23">SUM(Q41:V41)</f>
        <v>43.689662154205152</v>
      </c>
    </row>
    <row r="42" spans="2:26">
      <c r="P42" s="243" t="s">
        <v>328</v>
      </c>
      <c r="Q42" s="245"/>
      <c r="R42" s="245"/>
      <c r="S42" s="245"/>
      <c r="T42" s="245"/>
      <c r="U42" s="246">
        <f t="shared" si="22"/>
        <v>14.79028155199229</v>
      </c>
      <c r="V42" s="246">
        <f t="shared" si="22"/>
        <v>0.32759965187699835</v>
      </c>
      <c r="W42" s="247">
        <f t="shared" si="23"/>
        <v>15.117881203869288</v>
      </c>
    </row>
    <row r="43" spans="2:26" ht="22.5" customHeight="1">
      <c r="P43" s="243" t="s">
        <v>329</v>
      </c>
      <c r="Q43" s="245"/>
      <c r="R43" s="245"/>
      <c r="S43" s="245"/>
      <c r="T43" s="245"/>
      <c r="U43" s="246">
        <f t="shared" si="22"/>
        <v>12.488643461890337</v>
      </c>
      <c r="V43" s="246">
        <f t="shared" si="22"/>
        <v>0.21305303953165391</v>
      </c>
      <c r="W43" s="247">
        <f t="shared" si="23"/>
        <v>12.701696501421992</v>
      </c>
    </row>
    <row r="44" spans="2:26">
      <c r="P44" s="243" t="s">
        <v>236</v>
      </c>
      <c r="Q44" s="245"/>
      <c r="R44" s="245"/>
      <c r="S44" s="245"/>
      <c r="T44" s="245"/>
      <c r="U44" s="246">
        <f t="shared" si="22"/>
        <v>27.906976982261888</v>
      </c>
      <c r="V44" s="246">
        <f t="shared" si="22"/>
        <v>5.1592333038498532</v>
      </c>
      <c r="W44" s="247">
        <f t="shared" si="23"/>
        <v>33.06621028611174</v>
      </c>
      <c r="Z44">
        <v>2</v>
      </c>
    </row>
    <row r="45" spans="2:26">
      <c r="P45" s="243" t="s">
        <v>96</v>
      </c>
      <c r="Q45" s="246">
        <f t="shared" ref="Q45:T46" si="24">Q35*$Z$44</f>
        <v>51.788169188001284</v>
      </c>
      <c r="R45" s="246">
        <f t="shared" si="24"/>
        <v>14.635825479216702</v>
      </c>
      <c r="S45" s="246">
        <f t="shared" si="24"/>
        <v>6.0488158846453333</v>
      </c>
      <c r="T45" s="246">
        <f t="shared" si="24"/>
        <v>17.909986467610882</v>
      </c>
      <c r="U45" s="248"/>
      <c r="V45" s="246">
        <f>V35*$Z$44</f>
        <v>0.2173676500151176</v>
      </c>
      <c r="W45" s="247">
        <f>SUM(Q45:V45)</f>
        <v>90.600164669489317</v>
      </c>
    </row>
    <row r="46" spans="2:26">
      <c r="P46" s="243" t="s">
        <v>97</v>
      </c>
      <c r="Q46" s="246">
        <f t="shared" si="24"/>
        <v>1.4301326665945437</v>
      </c>
      <c r="R46" s="246">
        <f t="shared" si="24"/>
        <v>0.38402890937038603</v>
      </c>
      <c r="S46" s="246">
        <f t="shared" si="24"/>
        <v>0.27302244276340543</v>
      </c>
      <c r="T46" s="246">
        <f t="shared" si="24"/>
        <v>4.9582261118424666</v>
      </c>
      <c r="U46" s="246">
        <f>U36*$Z$44</f>
        <v>0.21284692999302463</v>
      </c>
      <c r="V46" s="248"/>
      <c r="W46" s="247">
        <f>SUM(Q46:V46)</f>
        <v>7.2582570605638272</v>
      </c>
    </row>
    <row r="47" spans="2:26">
      <c r="P47" s="244" t="s">
        <v>322</v>
      </c>
      <c r="Q47" s="247">
        <f>SUM(Q41:Q46)</f>
        <v>53.218301854595829</v>
      </c>
      <c r="R47" s="247">
        <f t="shared" ref="R47:V47" si="25">SUM(R41:R46)</f>
        <v>15.019854388587088</v>
      </c>
      <c r="S47" s="247">
        <f t="shared" si="25"/>
        <v>6.3218383274087389</v>
      </c>
      <c r="T47" s="247">
        <f t="shared" si="25"/>
        <v>22.868212579453349</v>
      </c>
      <c r="U47" s="247">
        <f t="shared" si="25"/>
        <v>97.214948652887557</v>
      </c>
      <c r="V47" s="247">
        <f t="shared" si="25"/>
        <v>7.790716072728741</v>
      </c>
      <c r="W47" s="247">
        <f>SUM(W41:W46)</f>
        <v>202.43387187566134</v>
      </c>
    </row>
    <row r="48" spans="2:26">
      <c r="P48" s="252" t="s">
        <v>335</v>
      </c>
      <c r="Q48" t="s">
        <v>341</v>
      </c>
    </row>
    <row r="50" spans="17:17">
      <c r="Q50" t="s">
        <v>342</v>
      </c>
    </row>
  </sheetData>
  <mergeCells count="3">
    <mergeCell ref="K5:K11"/>
    <mergeCell ref="K19:K25"/>
    <mergeCell ref="K33:K39"/>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DBFEA-EAE2-4BC8-9661-615B120857B3}">
  <sheetPr codeName="Sheet26">
    <tabColor theme="9" tint="0.39997558519241921"/>
  </sheetPr>
  <dimension ref="B4:X36"/>
  <sheetViews>
    <sheetView showOutlineSymbols="0" showWhiteSpace="0" topLeftCell="A4" workbookViewId="0">
      <selection activeCell="G20" sqref="G20"/>
    </sheetView>
  </sheetViews>
  <sheetFormatPr defaultColWidth="12.54296875" defaultRowHeight="14.5"/>
  <sheetData>
    <row r="4" spans="2:24">
      <c r="B4" s="67" t="s">
        <v>349</v>
      </c>
      <c r="C4" s="67"/>
      <c r="D4" s="67"/>
      <c r="E4" s="67"/>
      <c r="F4" s="67"/>
      <c r="G4" s="67"/>
      <c r="H4" s="67"/>
      <c r="I4" s="67"/>
      <c r="J4" s="67"/>
      <c r="K4" s="67"/>
      <c r="L4" s="67"/>
      <c r="M4" s="67"/>
      <c r="N4" s="67"/>
      <c r="O4" s="67"/>
      <c r="P4" s="67"/>
      <c r="Q4" s="67"/>
      <c r="R4" s="67"/>
      <c r="S4" s="67"/>
      <c r="T4" s="67"/>
      <c r="U4" s="67"/>
      <c r="V4" s="67"/>
      <c r="W4" s="67"/>
      <c r="X4" s="67"/>
    </row>
    <row r="6" spans="2:24">
      <c r="C6" t="s">
        <v>96</v>
      </c>
      <c r="D6" t="s">
        <v>97</v>
      </c>
      <c r="E6" t="s">
        <v>98</v>
      </c>
      <c r="I6" t="s">
        <v>96</v>
      </c>
      <c r="J6" t="s">
        <v>97</v>
      </c>
      <c r="K6" t="s">
        <v>98</v>
      </c>
    </row>
    <row r="7" spans="2:24">
      <c r="B7" t="s">
        <v>327</v>
      </c>
      <c r="C7" s="229">
        <f>'2022 Trucks'!H5+'2022 Trucks'!C10</f>
        <v>185591.90098999481</v>
      </c>
      <c r="D7" s="229">
        <f>'2022 Trucks'!I5+'2022 Trucks'!C11</f>
        <v>6543.3458311619943</v>
      </c>
      <c r="E7" s="229">
        <f>D7</f>
        <v>6543.3458311619943</v>
      </c>
      <c r="F7" s="237">
        <f>C7/SUM(C$7:C$9)</f>
        <v>0.66870279216982875</v>
      </c>
      <c r="H7" t="s">
        <v>327</v>
      </c>
      <c r="I7" s="229">
        <f>C7+C$10*$F7</f>
        <v>227006.01434351288</v>
      </c>
      <c r="J7" s="229">
        <f>D7+D$10*$F7</f>
        <v>7764.8945269446458</v>
      </c>
      <c r="K7" s="229">
        <f>J7</f>
        <v>7764.8945269446458</v>
      </c>
    </row>
    <row r="8" spans="2:24">
      <c r="B8" t="s">
        <v>328</v>
      </c>
      <c r="C8" s="229">
        <f>'2022 Trucks'!H6+'2022 Trucks'!D10</f>
        <v>57458.550277358008</v>
      </c>
      <c r="D8" s="229">
        <f>'2022 Trucks'!I6+'2022 Trucks'!D11</f>
        <v>1417.5635167742787</v>
      </c>
      <c r="E8" s="229">
        <f t="shared" ref="E8:E12" si="0">D8</f>
        <v>1417.5635167742787</v>
      </c>
      <c r="F8" s="237">
        <f t="shared" ref="F8:F9" si="1">C8/SUM(C$7:C$9)</f>
        <v>0.20702785412263836</v>
      </c>
      <c r="H8" t="s">
        <v>328</v>
      </c>
      <c r="I8" s="229">
        <f>C8+C$10*F8</f>
        <v>70280.203062969624</v>
      </c>
      <c r="J8" s="229">
        <f>D8+D$10*$F8</f>
        <v>1795.75037071815</v>
      </c>
      <c r="K8" s="229">
        <f t="shared" ref="K8:K12" si="2">J8</f>
        <v>1795.75037071815</v>
      </c>
    </row>
    <row r="9" spans="2:24">
      <c r="B9" t="s">
        <v>329</v>
      </c>
      <c r="C9" s="229">
        <f>'2022 Trucks'!H7+'2022 Trucks'!E10</f>
        <v>34489.740224565663</v>
      </c>
      <c r="D9" s="229">
        <f>'2022 Trucks'!I7+'2022 Trucks'!E11</f>
        <v>969.39850909022994</v>
      </c>
      <c r="E9" s="229">
        <f t="shared" si="0"/>
        <v>969.39850909022994</v>
      </c>
      <c r="F9" s="237">
        <f t="shared" si="1"/>
        <v>0.12426935370753302</v>
      </c>
      <c r="H9" t="s">
        <v>329</v>
      </c>
      <c r="I9" s="229">
        <f>C9+C$10*F9</f>
        <v>42185.992073780551</v>
      </c>
      <c r="J9" s="229">
        <f>D9+D$10*$F9</f>
        <v>1196.4067835055662</v>
      </c>
      <c r="K9" s="229">
        <f t="shared" si="2"/>
        <v>1196.4067835055662</v>
      </c>
    </row>
    <row r="10" spans="2:24">
      <c r="B10" t="s">
        <v>330</v>
      </c>
      <c r="C10" s="229">
        <f>'2022 Trucks'!H8+'2022 Trucks'!F10</f>
        <v>61932.017988344553</v>
      </c>
      <c r="D10" s="229">
        <f>'2022 Trucks'!I8+'2022 Trucks'!F11</f>
        <v>1826.743824141859</v>
      </c>
      <c r="E10" s="229">
        <f t="shared" si="0"/>
        <v>1826.743824141859</v>
      </c>
    </row>
    <row r="11" spans="2:24">
      <c r="B11" t="s">
        <v>236</v>
      </c>
      <c r="C11" s="229">
        <f>'2022 Trucks'!H9+'2022 Trucks'!G10</f>
        <v>108926.45350251469</v>
      </c>
      <c r="D11" s="229">
        <f>'2022 Trucks'!I9+'2022 Trucks'!G11</f>
        <v>24223.614246508936</v>
      </c>
      <c r="E11" s="229">
        <f t="shared" si="0"/>
        <v>24223.614246508936</v>
      </c>
      <c r="H11" t="s">
        <v>236</v>
      </c>
      <c r="I11" s="229">
        <f>C11</f>
        <v>108926.45350251469</v>
      </c>
      <c r="J11" s="229">
        <f>D11</f>
        <v>24223.614246508936</v>
      </c>
      <c r="K11" s="229">
        <f t="shared" si="2"/>
        <v>24223.614246508936</v>
      </c>
    </row>
    <row r="12" spans="2:24">
      <c r="B12" t="s">
        <v>96</v>
      </c>
      <c r="C12" s="229"/>
      <c r="D12" s="229">
        <f>'2022 Trucks'!I10+'2022 Trucks'!H11</f>
        <v>1030.3777897918776</v>
      </c>
      <c r="E12" s="229">
        <f t="shared" si="0"/>
        <v>1030.3777897918776</v>
      </c>
      <c r="H12" t="s">
        <v>96</v>
      </c>
      <c r="I12" s="229"/>
      <c r="J12" s="229">
        <f>D12</f>
        <v>1030.3777897918776</v>
      </c>
      <c r="K12" s="229">
        <f t="shared" si="2"/>
        <v>1030.3777897918776</v>
      </c>
    </row>
    <row r="14" spans="2:24">
      <c r="B14" t="s">
        <v>322</v>
      </c>
      <c r="C14" s="201">
        <f>SUM(C7:C11)</f>
        <v>448398.66298277769</v>
      </c>
      <c r="D14" s="201">
        <f>SUM(D7:D12)</f>
        <v>36011.043717469176</v>
      </c>
      <c r="E14" s="201">
        <f>SUM(E7:E12)</f>
        <v>36011.043717469176</v>
      </c>
      <c r="F14" s="201">
        <f>SUM(C14:E14)</f>
        <v>520420.7504177161</v>
      </c>
      <c r="G14" s="201"/>
      <c r="H14" t="s">
        <v>322</v>
      </c>
      <c r="I14" s="201">
        <f>SUM(I7:I11)</f>
        <v>448398.66298277775</v>
      </c>
      <c r="J14" s="201">
        <f>SUM(J7:J12)</f>
        <v>36011.043717469176</v>
      </c>
      <c r="K14" s="201">
        <f>SUM(K7:K12)</f>
        <v>36011.043717469176</v>
      </c>
      <c r="M14" s="201">
        <f>SUM(I14:J14)</f>
        <v>484409.7067002469</v>
      </c>
    </row>
    <row r="15" spans="2:24">
      <c r="C15" s="201"/>
      <c r="D15" s="201"/>
      <c r="E15" s="201"/>
    </row>
    <row r="16" spans="2:24">
      <c r="B16" s="67" t="s">
        <v>348</v>
      </c>
      <c r="C16" s="255"/>
      <c r="D16" s="255"/>
      <c r="E16" s="255"/>
      <c r="F16" s="67"/>
      <c r="G16" s="67"/>
      <c r="H16" s="67"/>
      <c r="I16" s="67"/>
      <c r="J16" s="67"/>
      <c r="K16" s="67"/>
      <c r="L16" s="67"/>
      <c r="M16" s="67"/>
      <c r="N16" s="67"/>
      <c r="O16" s="67"/>
      <c r="P16" s="67"/>
      <c r="Q16" s="67"/>
      <c r="R16" s="67"/>
      <c r="S16" s="67"/>
      <c r="T16" s="67"/>
      <c r="U16" s="67"/>
      <c r="V16" s="67"/>
      <c r="W16" s="67"/>
      <c r="X16" s="67"/>
    </row>
    <row r="17" spans="2:24">
      <c r="C17" s="201"/>
      <c r="D17" s="201"/>
      <c r="E17" s="201"/>
      <c r="H17" s="236"/>
      <c r="I17" s="68" t="s">
        <v>96</v>
      </c>
      <c r="J17" s="68"/>
      <c r="K17" s="68"/>
      <c r="L17" s="68" t="s">
        <v>97</v>
      </c>
      <c r="M17" s="68"/>
      <c r="N17" s="68"/>
      <c r="O17" s="68" t="s">
        <v>98</v>
      </c>
      <c r="P17" s="68"/>
      <c r="Q17" s="68"/>
    </row>
    <row r="18" spans="2:24">
      <c r="C18" s="201" t="s">
        <v>96</v>
      </c>
      <c r="D18" s="201" t="s">
        <v>97</v>
      </c>
      <c r="E18" s="201" t="s">
        <v>98</v>
      </c>
      <c r="I18" s="254" t="s">
        <v>244</v>
      </c>
      <c r="J18" s="254" t="s">
        <v>237</v>
      </c>
      <c r="K18" s="254" t="s">
        <v>43</v>
      </c>
      <c r="L18" s="254" t="s">
        <v>244</v>
      </c>
      <c r="M18" s="254" t="s">
        <v>237</v>
      </c>
      <c r="N18" s="254" t="s">
        <v>43</v>
      </c>
      <c r="O18" s="254" t="s">
        <v>244</v>
      </c>
      <c r="P18" s="254" t="s">
        <v>237</v>
      </c>
      <c r="Q18" s="254" t="s">
        <v>43</v>
      </c>
      <c r="T18" s="254" t="s">
        <v>96</v>
      </c>
      <c r="U18" s="254" t="s">
        <v>97</v>
      </c>
      <c r="V18" s="254" t="s">
        <v>98</v>
      </c>
    </row>
    <row r="19" spans="2:24">
      <c r="B19" t="s">
        <v>327</v>
      </c>
      <c r="C19" s="229">
        <f>I7*'Assumptions - road distance'!C38</f>
        <v>4994132.3155572833</v>
      </c>
      <c r="D19" s="229">
        <f>J7*'Assumptions - road distance'!D38</f>
        <v>139768.10148500363</v>
      </c>
      <c r="E19" s="229">
        <f>K7*'Assumptions - road distance'!E38</f>
        <v>23294.683580833938</v>
      </c>
      <c r="H19" t="s">
        <v>327</v>
      </c>
      <c r="I19" s="229">
        <f>$C19*'Assumptions - road distance'!C58</f>
        <v>998826.46311145672</v>
      </c>
      <c r="J19" s="229">
        <f>$C19*'Assumptions - road distance'!D58</f>
        <v>2996479.3893343699</v>
      </c>
      <c r="K19" s="229">
        <f>$C19*'Assumptions - road distance'!E58</f>
        <v>998826.46311145672</v>
      </c>
      <c r="L19" s="229">
        <f>$D19*'Assumptions - road distance'!F58</f>
        <v>27953.620297000729</v>
      </c>
      <c r="M19" s="229">
        <f>$D19*'Assumptions - road distance'!G58</f>
        <v>83860.860891002172</v>
      </c>
      <c r="N19" s="229">
        <f>$D19*'Assumptions - road distance'!H58</f>
        <v>27953.620297000729</v>
      </c>
      <c r="O19" s="229">
        <f>$E19*'Assumptions - road distance'!I58</f>
        <v>2329.4683580833939</v>
      </c>
      <c r="P19" s="229">
        <f>$E19*'Assumptions - road distance'!J58</f>
        <v>2329.4683580833939</v>
      </c>
      <c r="Q19" s="229">
        <f>$E19*'Assumptions - road distance'!K58</f>
        <v>18635.746864667151</v>
      </c>
      <c r="S19" t="s">
        <v>244</v>
      </c>
      <c r="T19" s="201">
        <f>SUM(I19:I23)</f>
        <v>2131795.9504423104</v>
      </c>
      <c r="U19" s="201">
        <f>SUM(L19:L23)</f>
        <v>161255.00794401061</v>
      </c>
      <c r="V19" s="201">
        <f>SUM(O19:O23)</f>
        <v>118126.6790425834</v>
      </c>
      <c r="W19" s="201"/>
    </row>
    <row r="20" spans="2:24">
      <c r="B20" t="s">
        <v>328</v>
      </c>
      <c r="C20" s="229">
        <f>I8*'Assumptions - road distance'!C39</f>
        <v>3514010.1531484812</v>
      </c>
      <c r="D20" s="229">
        <f>J8*'Assumptions - road distance'!D39</f>
        <v>80808.766682316753</v>
      </c>
      <c r="E20" s="229">
        <f>K8*'Assumptions - road distance'!E39</f>
        <v>80808.766682316753</v>
      </c>
      <c r="H20" t="s">
        <v>328</v>
      </c>
      <c r="I20" s="229">
        <f>$C20*'Assumptions - road distance'!C59</f>
        <v>702802.03062969632</v>
      </c>
      <c r="J20" s="229">
        <f>$C20*'Assumptions - road distance'!D59</f>
        <v>2108406.0918890885</v>
      </c>
      <c r="K20" s="229">
        <f>$C20*'Assumptions - road distance'!E59</f>
        <v>702802.03062969632</v>
      </c>
      <c r="L20" s="229">
        <f>$D20*'Assumptions - road distance'!F59</f>
        <v>24242.630004695024</v>
      </c>
      <c r="M20" s="229">
        <f>$D20*'Assumptions - road distance'!G59</f>
        <v>40404.383341158376</v>
      </c>
      <c r="N20" s="229">
        <f>$D20*'Assumptions - road distance'!H59</f>
        <v>16161.753336463351</v>
      </c>
      <c r="O20" s="229">
        <f>$E20*'Assumptions - road distance'!I59</f>
        <v>16161.753336463351</v>
      </c>
      <c r="P20" s="229">
        <f>$E20*'Assumptions - road distance'!J59</f>
        <v>48485.260009390047</v>
      </c>
      <c r="Q20" s="229">
        <f>$E20*'Assumptions - road distance'!K59</f>
        <v>16161.753336463351</v>
      </c>
      <c r="S20" t="s">
        <v>237</v>
      </c>
      <c r="T20" s="201">
        <f>SUM(J19:J23)</f>
        <v>5796476.4263306512</v>
      </c>
      <c r="U20" s="201">
        <f>SUM(M19:M23)</f>
        <v>251670.56926950574</v>
      </c>
      <c r="V20" s="201">
        <f>SUM(P19:P23)</f>
        <v>225072.90454380159</v>
      </c>
    </row>
    <row r="21" spans="2:24">
      <c r="B21" t="s">
        <v>329</v>
      </c>
      <c r="C21" s="229">
        <f>I9*'Assumptions - road distance'!C40</f>
        <v>1687439.6829512222</v>
      </c>
      <c r="D21" s="229">
        <f>J9*'Assumptions - road distance'!D40</f>
        <v>59820.339175278306</v>
      </c>
      <c r="E21" s="229">
        <f>K9*'Assumptions - road distance'!E40</f>
        <v>41874.237422694816</v>
      </c>
      <c r="H21" t="s">
        <v>329</v>
      </c>
      <c r="I21" s="229">
        <f>$C21*'Assumptions - road distance'!C60</f>
        <v>168743.96829512223</v>
      </c>
      <c r="J21" s="229">
        <f>$C21*'Assumptions - road distance'!D60</f>
        <v>168743.96829512223</v>
      </c>
      <c r="K21" s="229">
        <f>$C21*'Assumptions - road distance'!E60</f>
        <v>1349951.7463609779</v>
      </c>
      <c r="L21" s="229">
        <f>$D21*'Assumptions - road distance'!F60</f>
        <v>5982.0339175278314</v>
      </c>
      <c r="M21" s="229">
        <f>$D21*'Assumptions - road distance'!G60</f>
        <v>11964.067835055663</v>
      </c>
      <c r="N21" s="229">
        <f>$D21*'Assumptions - road distance'!H60</f>
        <v>41874.237422694809</v>
      </c>
      <c r="O21" s="229">
        <f>$E21*'Assumptions - road distance'!I60</f>
        <v>4187.4237422694814</v>
      </c>
      <c r="P21" s="229">
        <f>$E21*'Assumptions - road distance'!J60</f>
        <v>4187.4237422694814</v>
      </c>
      <c r="Q21" s="229">
        <f>$E21*'Assumptions - road distance'!K60</f>
        <v>33499.389938155851</v>
      </c>
      <c r="S21" t="s">
        <v>43</v>
      </c>
      <c r="T21" s="201">
        <f>SUM(K19:K23)</f>
        <v>3138721.4029041426</v>
      </c>
      <c r="U21" s="201">
        <f>SUM(N19:N23)</f>
        <v>92171.87779491015</v>
      </c>
      <c r="V21" s="201">
        <f>SUM(Q19:Q23)</f>
        <v>134676.58664924282</v>
      </c>
    </row>
    <row r="22" spans="2:24">
      <c r="B22" t="s">
        <v>236</v>
      </c>
      <c r="C22" s="229">
        <f>I11*'Assumptions - road distance'!C41</f>
        <v>871411.62802011753</v>
      </c>
      <c r="D22" s="229">
        <f>J11*'Assumptions - road distance'!D41</f>
        <v>193788.91397207149</v>
      </c>
      <c r="E22" s="229">
        <f>K11*'Assumptions - road distance'!E41</f>
        <v>290683.37095810723</v>
      </c>
      <c r="H22" t="s">
        <v>236</v>
      </c>
      <c r="I22" s="229">
        <f>$C22*'Assumptions - road distance'!C61</f>
        <v>261423.48840603523</v>
      </c>
      <c r="J22" s="229">
        <f>$C22*'Assumptions - road distance'!D61</f>
        <v>522846.97681207047</v>
      </c>
      <c r="K22" s="229">
        <f>$C22*'Assumptions - road distance'!E61</f>
        <v>87141.162802011764</v>
      </c>
      <c r="L22" s="229">
        <f>$D22*'Assumptions - road distance'!F61</f>
        <v>96894.456986035744</v>
      </c>
      <c r="M22" s="229">
        <f>$D22*'Assumptions - road distance'!G61</f>
        <v>96894.456986035744</v>
      </c>
      <c r="N22" s="229">
        <f>$D22*'Assumptions - road distance'!H61</f>
        <v>0</v>
      </c>
      <c r="O22" s="229">
        <f>$E22*'Assumptions - road distance'!I61</f>
        <v>87205.011287432164</v>
      </c>
      <c r="P22" s="229">
        <f>$E22*'Assumptions - road distance'!J61</f>
        <v>145341.68547905362</v>
      </c>
      <c r="Q22" s="229">
        <f>$E22*'Assumptions - road distance'!K61</f>
        <v>58136.674191621452</v>
      </c>
    </row>
    <row r="23" spans="2:24">
      <c r="B23" t="s">
        <v>96</v>
      </c>
      <c r="C23" s="229"/>
      <c r="D23" s="229">
        <f>J12*'Assumptions - road distance'!D42</f>
        <v>30911.333693756329</v>
      </c>
      <c r="E23" s="229">
        <f>K12*'Assumptions - road distance'!E42</f>
        <v>41215.1115916751</v>
      </c>
      <c r="H23" t="s">
        <v>96</v>
      </c>
      <c r="I23" s="229"/>
      <c r="J23" s="229"/>
      <c r="K23" s="229"/>
      <c r="L23" s="229">
        <f>$D23*'Assumptions - road distance'!F62</f>
        <v>6182.2667387512665</v>
      </c>
      <c r="M23" s="229">
        <f>$D23*'Assumptions - road distance'!G62</f>
        <v>18546.800216253796</v>
      </c>
      <c r="N23" s="229">
        <f>$D23*'Assumptions - road distance'!H62</f>
        <v>6182.2667387512665</v>
      </c>
      <c r="O23" s="229">
        <f>$E23*'Assumptions - road distance'!I62</f>
        <v>8243.0223183350208</v>
      </c>
      <c r="P23" s="229">
        <f>$E23*'Assumptions - road distance'!J62</f>
        <v>24729.066955005059</v>
      </c>
      <c r="Q23" s="229">
        <f>$E23*'Assumptions - road distance'!K62</f>
        <v>8243.0223183350208</v>
      </c>
    </row>
    <row r="24" spans="2:24">
      <c r="J24" s="201"/>
      <c r="K24" s="201"/>
    </row>
    <row r="25" spans="2:24">
      <c r="B25" t="s">
        <v>322</v>
      </c>
      <c r="C25" s="201">
        <f>SUM(C19:C22)</f>
        <v>11066993.779677102</v>
      </c>
      <c r="D25" s="201">
        <f>SUM(D19:D22)</f>
        <v>474186.12131467019</v>
      </c>
      <c r="E25" s="201">
        <f>SUM(E19:E22)</f>
        <v>436661.05864395271</v>
      </c>
      <c r="K25" s="201">
        <f>SUM(I19:K22)</f>
        <v>11066993.779677104</v>
      </c>
      <c r="N25" s="201">
        <f>SUM(L19:N22)</f>
        <v>474186.12131467019</v>
      </c>
      <c r="Q25" s="201">
        <f>SUM(O19:Q22)</f>
        <v>436661.05864395271</v>
      </c>
    </row>
    <row r="27" spans="2:24">
      <c r="B27" s="67" t="s">
        <v>356</v>
      </c>
      <c r="C27" s="255"/>
      <c r="D27" s="255"/>
      <c r="E27" s="255"/>
      <c r="F27" s="67"/>
      <c r="G27" s="67"/>
      <c r="H27" s="67"/>
      <c r="I27" s="67"/>
      <c r="J27" s="67"/>
      <c r="K27" s="67"/>
      <c r="L27" s="67"/>
      <c r="M27" s="67"/>
      <c r="N27" s="67"/>
      <c r="O27" s="67"/>
      <c r="P27" s="67"/>
      <c r="Q27" s="67"/>
      <c r="R27" s="67"/>
      <c r="S27" s="67"/>
      <c r="T27" s="67"/>
      <c r="U27" s="67"/>
      <c r="V27" s="67"/>
      <c r="W27" s="67"/>
      <c r="X27" s="67"/>
    </row>
    <row r="28" spans="2:24">
      <c r="C28" s="201"/>
      <c r="D28" s="201"/>
      <c r="E28" s="201"/>
    </row>
    <row r="29" spans="2:24">
      <c r="C29" s="201" t="s">
        <v>96</v>
      </c>
      <c r="D29" s="201" t="s">
        <v>97</v>
      </c>
      <c r="E29" s="201" t="s">
        <v>98</v>
      </c>
    </row>
    <row r="30" spans="2:24">
      <c r="B30" t="s">
        <v>327</v>
      </c>
      <c r="C30" s="229">
        <f>C7*AVERAGE('Assumptions - road distance'!C38,'Assumptions - road distance'!L38)</f>
        <v>6124532.7326698285</v>
      </c>
      <c r="D30" s="229">
        <f>D7*AVERAGE('Assumptions - road distance'!D38,'Assumptions - road distance'!M38)</f>
        <v>173398.66452579285</v>
      </c>
      <c r="E30" s="229">
        <f>E7*AVERAGE('Assumptions - road distance'!E38,'Assumptions - road distance'!N38)</f>
        <v>19630.037493485983</v>
      </c>
    </row>
    <row r="31" spans="2:24">
      <c r="B31" t="s">
        <v>328</v>
      </c>
      <c r="C31" s="229">
        <f>C8*AVERAGE('Assumptions - road distance'!C39,'Assumptions - road distance'!L39)</f>
        <v>4309391.2708018506</v>
      </c>
      <c r="D31" s="229">
        <f>D8*AVERAGE('Assumptions - road distance'!D39,'Assumptions - road distance'!M39)</f>
        <v>88597.719798392412</v>
      </c>
      <c r="E31" s="229">
        <f>E8*AVERAGE('Assumptions - road distance'!E39,'Assumptions - road distance'!N39)</f>
        <v>88597.719798392412</v>
      </c>
    </row>
    <row r="32" spans="2:24">
      <c r="B32" t="s">
        <v>329</v>
      </c>
      <c r="C32" s="229">
        <f>C9*AVERAGE('Assumptions - road distance'!C40,'Assumptions - road distance'!L40)</f>
        <v>1810711.3617896973</v>
      </c>
      <c r="D32" s="229">
        <f>D9*AVERAGE('Assumptions - road distance'!D40,'Assumptions - road distance'!M40)</f>
        <v>60587.406818139374</v>
      </c>
      <c r="E32" s="229">
        <f>E9*AVERAGE('Assumptions - road distance'!E40,'Assumptions - road distance'!N40)</f>
        <v>36352.444090883626</v>
      </c>
    </row>
    <row r="33" spans="2:5">
      <c r="B33" t="s">
        <v>236</v>
      </c>
      <c r="C33" s="229">
        <f>C11*AVERAGE('Assumptions - road distance'!C41,'Assumptions - road distance'!L41)</f>
        <v>1143727.7617764042</v>
      </c>
      <c r="D33" s="229">
        <f>D11*AVERAGE('Assumptions - road distance'!D41,'Assumptions - road distance'!M41)</f>
        <v>254347.94958834382</v>
      </c>
      <c r="E33" s="229">
        <f>E11*AVERAGE('Assumptions - road distance'!E41,'Assumptions - road distance'!N41)</f>
        <v>387577.82794414298</v>
      </c>
    </row>
    <row r="34" spans="2:5">
      <c r="B34" t="s">
        <v>96</v>
      </c>
      <c r="C34" s="229"/>
      <c r="D34" s="229">
        <f>D12*AVERAGE('Assumptions - road distance'!D42,'Assumptions - road distance'!M42)</f>
        <v>39154.356012091346</v>
      </c>
      <c r="E34" s="229">
        <f>E12*AVERAGE('Assumptions - road distance'!E42,'Assumptions - road distance'!N42)</f>
        <v>59246.722913032965</v>
      </c>
    </row>
    <row r="36" spans="2:5">
      <c r="B36" t="s">
        <v>322</v>
      </c>
      <c r="C36" s="201">
        <f>SUM(C30:C33)</f>
        <v>13388363.127037782</v>
      </c>
      <c r="D36" s="201">
        <f>SUM(D30:D34)</f>
        <v>616086.09674275981</v>
      </c>
      <c r="E36" s="201">
        <f>SUM(E30:E34)</f>
        <v>591404.75223993801</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6A745-2282-4528-84C2-CA8176831F50}">
  <sheetPr codeName="Sheet28">
    <tabColor theme="9" tint="0.39997558519241921"/>
  </sheetPr>
  <dimension ref="B2:Z48"/>
  <sheetViews>
    <sheetView showOutlineSymbols="0" showWhiteSpace="0" workbookViewId="0"/>
  </sheetViews>
  <sheetFormatPr defaultRowHeight="14.5"/>
  <cols>
    <col min="2" max="2" width="9.54296875" bestFit="1" customWidth="1"/>
    <col min="11" max="11" width="0" hidden="1" customWidth="1"/>
    <col min="23" max="23" width="9.1796875" customWidth="1"/>
  </cols>
  <sheetData>
    <row r="2" spans="2:16" ht="26">
      <c r="B2" s="241">
        <v>2030</v>
      </c>
    </row>
    <row r="3" spans="2:16" ht="18.5">
      <c r="B3" s="242" t="s">
        <v>325</v>
      </c>
    </row>
    <row r="4" spans="2:16">
      <c r="B4" s="243" t="s">
        <v>326</v>
      </c>
      <c r="C4" s="243" t="s">
        <v>327</v>
      </c>
      <c r="D4" s="243" t="s">
        <v>328</v>
      </c>
      <c r="E4" s="243" t="s">
        <v>329</v>
      </c>
      <c r="F4" s="243" t="s">
        <v>330</v>
      </c>
      <c r="G4" s="243" t="s">
        <v>236</v>
      </c>
      <c r="H4" s="243" t="s">
        <v>96</v>
      </c>
      <c r="I4" s="243" t="s">
        <v>343</v>
      </c>
      <c r="J4" s="244" t="s">
        <v>322</v>
      </c>
    </row>
    <row r="5" spans="2:16">
      <c r="B5" s="243" t="s">
        <v>327</v>
      </c>
      <c r="C5" s="245"/>
      <c r="D5" s="245"/>
      <c r="E5" s="245"/>
      <c r="F5" s="245"/>
      <c r="G5" s="245"/>
      <c r="H5" s="246">
        <v>40765.001444096451</v>
      </c>
      <c r="I5" s="246">
        <v>4802.1110327142305</v>
      </c>
      <c r="J5" s="247">
        <f>SUM(C5:I5)</f>
        <v>45567.112476810682</v>
      </c>
      <c r="K5" s="859">
        <v>316757</v>
      </c>
      <c r="M5">
        <f>H5+C10</f>
        <v>131466.60139352136</v>
      </c>
      <c r="N5">
        <f>M5/M$10</f>
        <v>0.33737873954933112</v>
      </c>
      <c r="O5">
        <f>M5/M$11</f>
        <v>0.59974490654748802</v>
      </c>
      <c r="P5">
        <f>((O5*M8)+M5)/257</f>
        <v>671.93901097969251</v>
      </c>
    </row>
    <row r="6" spans="2:16">
      <c r="B6" s="243" t="s">
        <v>328</v>
      </c>
      <c r="C6" s="245"/>
      <c r="D6" s="245"/>
      <c r="E6" s="245"/>
      <c r="F6" s="245"/>
      <c r="G6" s="245"/>
      <c r="H6" s="246">
        <v>25112.700284128376</v>
      </c>
      <c r="I6" s="246">
        <v>966.52556112183572</v>
      </c>
      <c r="J6" s="247">
        <f t="shared" ref="J6:J11" si="0">SUM(C6:I6)</f>
        <v>26079.22584525021</v>
      </c>
      <c r="K6" s="860"/>
      <c r="M6">
        <f>H6+D10</f>
        <v>50201.957260631054</v>
      </c>
      <c r="N6">
        <f t="shared" ref="N6:N9" si="1">M6/M$10</f>
        <v>0.12883175562440416</v>
      </c>
      <c r="O6">
        <f t="shared" ref="O6:O7" si="2">M6/M$11</f>
        <v>0.22901914133806681</v>
      </c>
      <c r="P6">
        <f>((O6*M8)+M6)/257</f>
        <v>256.58724842198257</v>
      </c>
    </row>
    <row r="7" spans="2:16">
      <c r="B7" s="243" t="s">
        <v>329</v>
      </c>
      <c r="C7" s="245"/>
      <c r="D7" s="245"/>
      <c r="E7" s="245"/>
      <c r="F7" s="245"/>
      <c r="G7" s="245"/>
      <c r="H7" s="246">
        <v>25125.647575024945</v>
      </c>
      <c r="I7" s="246">
        <v>654.11912851828686</v>
      </c>
      <c r="J7" s="247">
        <f t="shared" si="0"/>
        <v>25779.766703543231</v>
      </c>
      <c r="K7" s="860"/>
      <c r="M7">
        <f>H7+E10</f>
        <v>37535.639594610519</v>
      </c>
      <c r="N7">
        <f t="shared" si="1"/>
        <v>9.6326569945328552E-2</v>
      </c>
      <c r="O7">
        <f t="shared" si="2"/>
        <v>0.1712359521144452</v>
      </c>
      <c r="P7">
        <f>((O7*M8)+M7)/257</f>
        <v>191.84842597547896</v>
      </c>
    </row>
    <row r="8" spans="2:16">
      <c r="B8" s="243" t="s">
        <v>330</v>
      </c>
      <c r="C8" s="245"/>
      <c r="D8" s="245"/>
      <c r="E8" s="245"/>
      <c r="F8" s="245"/>
      <c r="G8" s="245"/>
      <c r="H8" s="246">
        <v>49277.591973218718</v>
      </c>
      <c r="I8" s="246">
        <v>1456.1324867429339</v>
      </c>
      <c r="J8" s="247">
        <f t="shared" si="0"/>
        <v>50733.724459961653</v>
      </c>
      <c r="K8" s="860"/>
      <c r="M8">
        <f>H8+F10</f>
        <v>68732.09589316565</v>
      </c>
      <c r="N8">
        <f t="shared" si="1"/>
        <v>0.17638508665488875</v>
      </c>
    </row>
    <row r="9" spans="2:16">
      <c r="B9" s="243" t="s">
        <v>236</v>
      </c>
      <c r="C9" s="245"/>
      <c r="D9" s="245"/>
      <c r="E9" s="245"/>
      <c r="F9" s="245"/>
      <c r="G9" s="245"/>
      <c r="H9" s="246">
        <v>54627.579261228675</v>
      </c>
      <c r="I9" s="246">
        <v>16534.685265293258</v>
      </c>
      <c r="J9" s="247">
        <f t="shared" si="0"/>
        <v>71162.264526521933</v>
      </c>
      <c r="K9" s="860"/>
      <c r="M9">
        <f>H9+G10</f>
        <v>101734.38151811395</v>
      </c>
      <c r="N9">
        <f t="shared" si="1"/>
        <v>0.26107784822604746</v>
      </c>
      <c r="P9">
        <f>M9/257</f>
        <v>395.853624584101</v>
      </c>
    </row>
    <row r="10" spans="2:16">
      <c r="B10" s="243" t="s">
        <v>96</v>
      </c>
      <c r="C10" s="246">
        <v>90701.599949424912</v>
      </c>
      <c r="D10" s="246">
        <v>25089.256976502678</v>
      </c>
      <c r="E10" s="246">
        <v>12409.992019585578</v>
      </c>
      <c r="F10" s="246">
        <v>19454.503919946932</v>
      </c>
      <c r="G10" s="246">
        <v>47106.802256885276</v>
      </c>
      <c r="H10" s="248"/>
      <c r="I10" s="246">
        <v>518.09790606386503</v>
      </c>
      <c r="J10" s="247">
        <f t="shared" si="0"/>
        <v>195280.25302840924</v>
      </c>
      <c r="K10" s="860"/>
      <c r="M10">
        <f>SUBTOTAL(9,M5:M9)</f>
        <v>389670.6756600425</v>
      </c>
    </row>
    <row r="11" spans="2:16">
      <c r="B11" s="243" t="s">
        <v>343</v>
      </c>
      <c r="C11" s="246">
        <v>3721.0594315155204</v>
      </c>
      <c r="D11" s="246">
        <v>1088.8949325938688</v>
      </c>
      <c r="E11" s="246">
        <v>801.53125563974436</v>
      </c>
      <c r="F11" s="246">
        <v>1365.6692947534611</v>
      </c>
      <c r="G11" s="246">
        <v>17582.783975239796</v>
      </c>
      <c r="H11" s="246">
        <v>371.73249071201997</v>
      </c>
      <c r="I11" s="245"/>
      <c r="J11" s="247">
        <f t="shared" si="0"/>
        <v>24931.671380454412</v>
      </c>
      <c r="K11" s="861"/>
      <c r="M11">
        <f>SUM(M5:M7)</f>
        <v>219204.19824876293</v>
      </c>
    </row>
    <row r="12" spans="2:16">
      <c r="B12" s="244" t="s">
        <v>322</v>
      </c>
      <c r="C12" s="247">
        <f>SUM(C5:C11)</f>
        <v>94422.659380940429</v>
      </c>
      <c r="D12" s="247">
        <f t="shared" ref="D12:I12" si="3">SUM(D5:D11)</f>
        <v>26178.151909096548</v>
      </c>
      <c r="E12" s="247">
        <f t="shared" si="3"/>
        <v>13211.523275225321</v>
      </c>
      <c r="F12" s="247">
        <f t="shared" si="3"/>
        <v>20820.173214700393</v>
      </c>
      <c r="G12" s="247">
        <f t="shared" si="3"/>
        <v>64689.586232125075</v>
      </c>
      <c r="H12" s="247">
        <f t="shared" si="3"/>
        <v>195280.25302840918</v>
      </c>
      <c r="I12" s="247">
        <f t="shared" si="3"/>
        <v>24931.671380454409</v>
      </c>
      <c r="J12" s="247">
        <f>SUM(J5:J11)</f>
        <v>439534.01842095132</v>
      </c>
    </row>
    <row r="14" spans="2:16" hidden="1"/>
    <row r="15" spans="2:16" hidden="1"/>
    <row r="16" spans="2:16" ht="18.5">
      <c r="B16" s="242" t="s">
        <v>331</v>
      </c>
    </row>
    <row r="17" spans="2:26" ht="18.5">
      <c r="B17" s="243" t="s">
        <v>326</v>
      </c>
      <c r="C17" s="243" t="s">
        <v>327</v>
      </c>
      <c r="D17" s="243" t="s">
        <v>328</v>
      </c>
      <c r="E17" s="243" t="s">
        <v>329</v>
      </c>
      <c r="F17" s="243" t="s">
        <v>330</v>
      </c>
      <c r="G17" s="243" t="s">
        <v>236</v>
      </c>
      <c r="H17" s="243" t="s">
        <v>96</v>
      </c>
      <c r="I17" s="243" t="s">
        <v>343</v>
      </c>
      <c r="J17" s="244" t="s">
        <v>322</v>
      </c>
      <c r="P17" s="242" t="s">
        <v>332</v>
      </c>
    </row>
    <row r="18" spans="2:26">
      <c r="B18" s="243" t="s">
        <v>327</v>
      </c>
      <c r="C18" s="245"/>
      <c r="D18" s="245"/>
      <c r="E18" s="245"/>
      <c r="F18" s="245"/>
      <c r="G18" s="245"/>
      <c r="H18" s="246">
        <f>H5/257</f>
        <v>158.61868266185391</v>
      </c>
      <c r="I18" s="246">
        <f>I5/257</f>
        <v>18.685256936631248</v>
      </c>
      <c r="J18" s="247">
        <f>SUM(C18:I18)</f>
        <v>177.30393959848516</v>
      </c>
      <c r="P18" s="243" t="s">
        <v>326</v>
      </c>
      <c r="Q18" s="243" t="s">
        <v>327</v>
      </c>
      <c r="R18" s="243" t="s">
        <v>328</v>
      </c>
      <c r="S18" s="243" t="s">
        <v>329</v>
      </c>
      <c r="T18" s="243" t="s">
        <v>236</v>
      </c>
      <c r="U18" s="243" t="s">
        <v>96</v>
      </c>
      <c r="V18" s="243" t="s">
        <v>343</v>
      </c>
      <c r="W18" s="244" t="s">
        <v>322</v>
      </c>
    </row>
    <row r="19" spans="2:26">
      <c r="B19" s="243" t="s">
        <v>328</v>
      </c>
      <c r="C19" s="245"/>
      <c r="D19" s="245"/>
      <c r="E19" s="245"/>
      <c r="F19" s="245"/>
      <c r="G19" s="245"/>
      <c r="H19" s="246">
        <f t="shared" ref="H19:I23" si="4">H6/257</f>
        <v>97.714787097775783</v>
      </c>
      <c r="I19" s="246">
        <f t="shared" si="4"/>
        <v>3.7607998487230963</v>
      </c>
      <c r="J19" s="247">
        <f t="shared" ref="J19:J24" si="5">SUM(C19:I19)</f>
        <v>101.47558694649888</v>
      </c>
      <c r="K19" s="862">
        <v>1232.5175097276265</v>
      </c>
      <c r="P19" s="243" t="s">
        <v>327</v>
      </c>
      <c r="Q19" s="245"/>
      <c r="R19" s="245"/>
      <c r="S19" s="245"/>
      <c r="T19" s="245"/>
      <c r="U19" s="246">
        <f>H30+M34*H33</f>
        <v>244.50944144584048</v>
      </c>
      <c r="V19" s="246">
        <f>I30+N34*I$33</f>
        <v>22.92147746637513</v>
      </c>
      <c r="W19" s="247">
        <f t="shared" ref="W19:W22" si="6">SUM(Q19:V19)</f>
        <v>267.43091891221559</v>
      </c>
      <c r="Y19" s="213">
        <f>U19+Q23</f>
        <v>650.99031885662396</v>
      </c>
      <c r="Z19">
        <f>Y19*257</f>
        <v>167304.51194615234</v>
      </c>
    </row>
    <row r="20" spans="2:26">
      <c r="B20" s="243" t="s">
        <v>329</v>
      </c>
      <c r="C20" s="245"/>
      <c r="D20" s="245"/>
      <c r="E20" s="245"/>
      <c r="F20" s="245"/>
      <c r="G20" s="245"/>
      <c r="H20" s="246">
        <f t="shared" si="4"/>
        <v>97.765165661575665</v>
      </c>
      <c r="I20" s="246">
        <f t="shared" si="4"/>
        <v>2.5452106168026725</v>
      </c>
      <c r="J20" s="247">
        <f t="shared" si="5"/>
        <v>100.31037627837834</v>
      </c>
      <c r="K20" s="863"/>
      <c r="P20" s="243" t="s">
        <v>328</v>
      </c>
      <c r="Q20" s="245"/>
      <c r="R20" s="245"/>
      <c r="S20" s="245"/>
      <c r="T20" s="245"/>
      <c r="U20" s="246">
        <f>H31+M35*H33</f>
        <v>150.62656941370622</v>
      </c>
      <c r="V20" s="246">
        <f t="shared" ref="V20:V21" si="7">I31+N35*I$33</f>
        <v>4.6134280775694245</v>
      </c>
      <c r="W20" s="247">
        <f t="shared" si="6"/>
        <v>155.23999749127566</v>
      </c>
      <c r="Y20" s="213">
        <f>U20+R23</f>
        <v>263.06453296760151</v>
      </c>
      <c r="Z20">
        <f t="shared" ref="Z20:Z22" si="8">Y20*257</f>
        <v>67607.584972673591</v>
      </c>
    </row>
    <row r="21" spans="2:26">
      <c r="B21" s="243" t="s">
        <v>330</v>
      </c>
      <c r="C21" s="245"/>
      <c r="D21" s="245"/>
      <c r="E21" s="245"/>
      <c r="F21" s="245"/>
      <c r="G21" s="245"/>
      <c r="H21" s="246">
        <f t="shared" si="4"/>
        <v>191.74160300863315</v>
      </c>
      <c r="I21" s="246">
        <f t="shared" si="4"/>
        <v>5.6658851624238675</v>
      </c>
      <c r="J21" s="247">
        <f t="shared" si="5"/>
        <v>197.40748817105703</v>
      </c>
      <c r="K21" s="863"/>
      <c r="P21" s="243" t="s">
        <v>329</v>
      </c>
      <c r="Q21" s="245"/>
      <c r="R21" s="245"/>
      <c r="S21" s="245"/>
      <c r="T21" s="245"/>
      <c r="U21" s="246">
        <f>H32+M36*H33</f>
        <v>150.70422757029181</v>
      </c>
      <c r="V21" s="246">
        <f t="shared" si="7"/>
        <v>3.1222470206363284</v>
      </c>
      <c r="W21" s="247">
        <f t="shared" si="6"/>
        <v>153.82647459092814</v>
      </c>
      <c r="Y21" s="213">
        <f>U21+S23</f>
        <v>206.31983355292863</v>
      </c>
      <c r="Z21">
        <f t="shared" si="8"/>
        <v>53024.197223102659</v>
      </c>
    </row>
    <row r="22" spans="2:26">
      <c r="B22" s="243" t="s">
        <v>236</v>
      </c>
      <c r="C22" s="245"/>
      <c r="D22" s="245"/>
      <c r="E22" s="245"/>
      <c r="F22" s="245"/>
      <c r="G22" s="245"/>
      <c r="H22" s="246">
        <f t="shared" si="4"/>
        <v>212.55867416820496</v>
      </c>
      <c r="I22" s="246">
        <f t="shared" si="4"/>
        <v>64.337296752113843</v>
      </c>
      <c r="J22" s="247">
        <f t="shared" si="5"/>
        <v>276.8959709203188</v>
      </c>
      <c r="K22" s="863"/>
      <c r="P22" s="243" t="s">
        <v>236</v>
      </c>
      <c r="Q22" s="245"/>
      <c r="R22" s="245"/>
      <c r="S22" s="245"/>
      <c r="T22" s="245"/>
      <c r="U22" s="246">
        <f>H34</f>
        <v>212.55867416820496</v>
      </c>
      <c r="V22" s="246">
        <f>I34</f>
        <v>64.337296752113843</v>
      </c>
      <c r="W22" s="247">
        <f t="shared" si="6"/>
        <v>276.8959709203188</v>
      </c>
      <c r="Y22" s="213">
        <f>U22+T23</f>
        <v>395.853624584101</v>
      </c>
      <c r="Z22">
        <f t="shared" si="8"/>
        <v>101734.38151811395</v>
      </c>
    </row>
    <row r="23" spans="2:26">
      <c r="B23" s="243" t="s">
        <v>96</v>
      </c>
      <c r="C23" s="246">
        <f t="shared" ref="C23:H24" si="9">C10/257</f>
        <v>352.92451342188684</v>
      </c>
      <c r="D23" s="246">
        <f t="shared" si="9"/>
        <v>97.623568001955945</v>
      </c>
      <c r="E23" s="246">
        <f t="shared" si="9"/>
        <v>48.287906690994468</v>
      </c>
      <c r="F23" s="246">
        <f t="shared" si="9"/>
        <v>75.698458832478337</v>
      </c>
      <c r="G23" s="246">
        <f t="shared" si="9"/>
        <v>183.29495041589601</v>
      </c>
      <c r="H23" s="248"/>
      <c r="I23" s="246">
        <f t="shared" si="4"/>
        <v>2.0159451597815758</v>
      </c>
      <c r="J23" s="247">
        <f t="shared" si="5"/>
        <v>759.84534252299318</v>
      </c>
      <c r="K23" s="863"/>
      <c r="P23" s="243" t="s">
        <v>96</v>
      </c>
      <c r="Q23" s="246">
        <f>C35+C39*F35</f>
        <v>406.48087741078348</v>
      </c>
      <c r="R23" s="246">
        <f>D35+D39*F35</f>
        <v>112.43796355389529</v>
      </c>
      <c r="S23" s="246">
        <f>E35+E39*F35</f>
        <v>55.615605982636808</v>
      </c>
      <c r="T23" s="246">
        <f>G35</f>
        <v>183.29495041589601</v>
      </c>
      <c r="U23" s="248"/>
      <c r="V23" s="246">
        <f>I35</f>
        <v>2.0159451597815758</v>
      </c>
      <c r="W23" s="247">
        <f>SUM(Q23:V23)</f>
        <v>759.84534252299318</v>
      </c>
      <c r="Z23">
        <f>SUM(Z19:Z22)</f>
        <v>389670.67566004256</v>
      </c>
    </row>
    <row r="24" spans="2:26">
      <c r="B24" s="243" t="s">
        <v>343</v>
      </c>
      <c r="C24" s="246">
        <f t="shared" si="9"/>
        <v>14.478830472823036</v>
      </c>
      <c r="D24" s="246">
        <f t="shared" si="9"/>
        <v>4.2369452630111626</v>
      </c>
      <c r="E24" s="246">
        <f t="shared" si="9"/>
        <v>3.1187986600768265</v>
      </c>
      <c r="F24" s="246">
        <f t="shared" si="9"/>
        <v>5.313888306433701</v>
      </c>
      <c r="G24" s="246">
        <f t="shared" si="9"/>
        <v>68.415501849182078</v>
      </c>
      <c r="H24" s="246">
        <f t="shared" si="9"/>
        <v>1.4464299249494941</v>
      </c>
      <c r="I24" s="248"/>
      <c r="J24" s="247">
        <f t="shared" si="5"/>
        <v>97.010394476476307</v>
      </c>
      <c r="K24" s="863"/>
      <c r="P24" s="243" t="s">
        <v>343</v>
      </c>
      <c r="Q24" s="246">
        <f>C36+C40*F36</f>
        <v>18.002548707275029</v>
      </c>
      <c r="R24" s="246">
        <f>D36+D40*F36</f>
        <v>5.2680921715733469</v>
      </c>
      <c r="S24" s="246">
        <f>E36+E40*F36</f>
        <v>3.8778218234963511</v>
      </c>
      <c r="T24" s="246">
        <f>G36</f>
        <v>68.415501849182078</v>
      </c>
      <c r="U24" s="246">
        <f>H36</f>
        <v>1.4464299249494941</v>
      </c>
      <c r="V24" s="248"/>
      <c r="W24" s="247">
        <f>SUM(Q24:V24)</f>
        <v>97.010394476476307</v>
      </c>
    </row>
    <row r="25" spans="2:26">
      <c r="B25" s="244" t="s">
        <v>322</v>
      </c>
      <c r="C25" s="247">
        <f>SUM(C18:C24)</f>
        <v>367.40334389470991</v>
      </c>
      <c r="D25" s="247">
        <f t="shared" ref="D25:I25" si="10">SUM(D18:D24)</f>
        <v>101.86051326496711</v>
      </c>
      <c r="E25" s="247">
        <f t="shared" si="10"/>
        <v>51.406705351071295</v>
      </c>
      <c r="F25" s="247">
        <f t="shared" si="10"/>
        <v>81.012347138912034</v>
      </c>
      <c r="G25" s="247">
        <f t="shared" si="10"/>
        <v>251.71045226507809</v>
      </c>
      <c r="H25" s="247">
        <f t="shared" si="10"/>
        <v>759.84534252299306</v>
      </c>
      <c r="I25" s="247">
        <f t="shared" si="10"/>
        <v>97.010394476476307</v>
      </c>
      <c r="J25" s="247">
        <f>SUM(J18:J24)</f>
        <v>1710.2490989142077</v>
      </c>
      <c r="K25" s="864"/>
      <c r="P25" s="244" t="s">
        <v>322</v>
      </c>
      <c r="Q25" s="247">
        <f>SUM(Q19:Q24)</f>
        <v>424.4834261180585</v>
      </c>
      <c r="R25" s="247">
        <f t="shared" ref="R25:V25" si="11">SUM(R19:R24)</f>
        <v>117.70605572546863</v>
      </c>
      <c r="S25" s="247">
        <f t="shared" si="11"/>
        <v>59.493427806133155</v>
      </c>
      <c r="T25" s="247">
        <f t="shared" si="11"/>
        <v>251.71045226507809</v>
      </c>
      <c r="U25" s="247">
        <f t="shared" si="11"/>
        <v>759.84534252299284</v>
      </c>
      <c r="V25" s="247">
        <f t="shared" si="11"/>
        <v>97.010394476476307</v>
      </c>
      <c r="W25" s="247">
        <f>SUM(W19:W24)</f>
        <v>1710.2490989142075</v>
      </c>
    </row>
    <row r="26" spans="2:26">
      <c r="B26" s="249" t="s">
        <v>333</v>
      </c>
      <c r="C26" t="s">
        <v>334</v>
      </c>
      <c r="P26" s="249" t="s">
        <v>335</v>
      </c>
      <c r="Q26" t="s">
        <v>336</v>
      </c>
    </row>
    <row r="27" spans="2:26">
      <c r="Q27" t="s">
        <v>337</v>
      </c>
    </row>
    <row r="28" spans="2:26" ht="18.5">
      <c r="B28" s="242" t="s">
        <v>331</v>
      </c>
    </row>
    <row r="29" spans="2:26" ht="18.5">
      <c r="B29" s="243" t="s">
        <v>326</v>
      </c>
      <c r="C29" s="243" t="s">
        <v>327</v>
      </c>
      <c r="D29" s="243" t="s">
        <v>328</v>
      </c>
      <c r="E29" s="243" t="s">
        <v>329</v>
      </c>
      <c r="F29" s="243" t="s">
        <v>330</v>
      </c>
      <c r="G29" s="243" t="s">
        <v>236</v>
      </c>
      <c r="H29" s="243" t="s">
        <v>96</v>
      </c>
      <c r="I29" s="243" t="s">
        <v>343</v>
      </c>
      <c r="J29" s="244" t="s">
        <v>322</v>
      </c>
      <c r="P29" s="242" t="s">
        <v>338</v>
      </c>
    </row>
    <row r="30" spans="2:26" ht="27" customHeight="1">
      <c r="B30" s="243" t="s">
        <v>327</v>
      </c>
      <c r="C30" s="245"/>
      <c r="D30" s="245"/>
      <c r="E30" s="245"/>
      <c r="F30" s="245"/>
      <c r="G30" s="245"/>
      <c r="H30" s="246">
        <f>H18</f>
        <v>158.61868266185391</v>
      </c>
      <c r="I30" s="246">
        <f>I18</f>
        <v>18.685256936631248</v>
      </c>
      <c r="J30" s="247">
        <f>SUM(C30:I30)</f>
        <v>177.30393959848516</v>
      </c>
      <c r="P30" s="243" t="s">
        <v>326</v>
      </c>
      <c r="Q30" s="243" t="s">
        <v>327</v>
      </c>
      <c r="R30" s="243" t="s">
        <v>328</v>
      </c>
      <c r="S30" s="243" t="s">
        <v>329</v>
      </c>
      <c r="T30" s="243" t="s">
        <v>236</v>
      </c>
      <c r="U30" s="243" t="s">
        <v>96</v>
      </c>
      <c r="V30" s="243" t="s">
        <v>343</v>
      </c>
      <c r="W30" s="244" t="s">
        <v>322</v>
      </c>
    </row>
    <row r="31" spans="2:26" ht="23.65" customHeight="1">
      <c r="B31" s="243" t="s">
        <v>328</v>
      </c>
      <c r="C31" s="245"/>
      <c r="D31" s="245"/>
      <c r="E31" s="245"/>
      <c r="F31" s="245"/>
      <c r="G31" s="245"/>
      <c r="H31" s="246">
        <f t="shared" ref="H31:I35" si="12">H19</f>
        <v>97.714787097775783</v>
      </c>
      <c r="I31" s="246">
        <f t="shared" si="12"/>
        <v>3.7607998487230963</v>
      </c>
      <c r="J31" s="247">
        <f t="shared" ref="J31:J36" si="13">SUM(C31:I31)</f>
        <v>101.47558694649888</v>
      </c>
      <c r="P31" s="243" t="s">
        <v>327</v>
      </c>
      <c r="Q31" s="245"/>
      <c r="R31" s="245"/>
      <c r="S31" s="245"/>
      <c r="T31" s="245"/>
      <c r="U31" s="246">
        <f t="shared" ref="U31:V34" si="14">U19*$Z$32</f>
        <v>13.59472494438873</v>
      </c>
      <c r="V31" s="246">
        <f t="shared" si="14"/>
        <v>1.2744341471304572</v>
      </c>
      <c r="W31" s="247">
        <f t="shared" ref="W31:W34" si="15">SUM(Q31:V31)</f>
        <v>14.869159091519187</v>
      </c>
    </row>
    <row r="32" spans="2:26">
      <c r="B32" s="243" t="s">
        <v>329</v>
      </c>
      <c r="C32" s="245"/>
      <c r="D32" s="245"/>
      <c r="E32" s="245"/>
      <c r="F32" s="245"/>
      <c r="G32" s="245"/>
      <c r="H32" s="246">
        <f t="shared" si="12"/>
        <v>97.765165661575665</v>
      </c>
      <c r="I32" s="246">
        <f t="shared" si="12"/>
        <v>2.5452106168026725</v>
      </c>
      <c r="J32" s="247">
        <f t="shared" si="13"/>
        <v>100.31037627837834</v>
      </c>
      <c r="P32" s="243" t="s">
        <v>328</v>
      </c>
      <c r="Q32" s="245"/>
      <c r="R32" s="245"/>
      <c r="S32" s="245"/>
      <c r="T32" s="245"/>
      <c r="U32" s="246">
        <f t="shared" si="14"/>
        <v>8.3748372594020655</v>
      </c>
      <c r="V32" s="246">
        <f t="shared" si="14"/>
        <v>0.25650660111286</v>
      </c>
      <c r="W32" s="247">
        <f t="shared" si="15"/>
        <v>8.6313438605149262</v>
      </c>
      <c r="Z32" s="69">
        <v>5.5599999999999997E-2</v>
      </c>
    </row>
    <row r="33" spans="2:26">
      <c r="B33" s="243" t="s">
        <v>330</v>
      </c>
      <c r="C33" s="245"/>
      <c r="D33" s="245"/>
      <c r="E33" s="245"/>
      <c r="F33" s="245"/>
      <c r="G33" s="245"/>
      <c r="H33" s="246">
        <f t="shared" si="12"/>
        <v>191.74160300863315</v>
      </c>
      <c r="I33" s="246">
        <f t="shared" si="12"/>
        <v>5.6658851624238675</v>
      </c>
      <c r="J33" s="247">
        <f t="shared" si="13"/>
        <v>197.40748817105703</v>
      </c>
      <c r="K33" s="862">
        <f>SUM(J30:J36)</f>
        <v>1710.2490989142077</v>
      </c>
      <c r="P33" s="243" t="s">
        <v>329</v>
      </c>
      <c r="Q33" s="245"/>
      <c r="R33" s="245"/>
      <c r="S33" s="245"/>
      <c r="T33" s="245"/>
      <c r="U33" s="246">
        <f t="shared" si="14"/>
        <v>8.3791550529082244</v>
      </c>
      <c r="V33" s="246">
        <f t="shared" si="14"/>
        <v>0.17359693434737986</v>
      </c>
      <c r="W33" s="247">
        <f t="shared" si="15"/>
        <v>8.5527519872556041</v>
      </c>
      <c r="Z33" s="250">
        <v>5.1799999999999999E-2</v>
      </c>
    </row>
    <row r="34" spans="2:26">
      <c r="B34" s="243" t="s">
        <v>236</v>
      </c>
      <c r="C34" s="245"/>
      <c r="D34" s="245"/>
      <c r="E34" s="245"/>
      <c r="F34" s="245"/>
      <c r="G34" s="245"/>
      <c r="H34" s="246">
        <f t="shared" si="12"/>
        <v>212.55867416820496</v>
      </c>
      <c r="I34" s="246">
        <f t="shared" si="12"/>
        <v>64.337296752113843</v>
      </c>
      <c r="J34" s="247">
        <f t="shared" si="13"/>
        <v>276.8959709203188</v>
      </c>
      <c r="K34" s="863"/>
      <c r="M34">
        <f>H30/M$38</f>
        <v>0.4479505617782874</v>
      </c>
      <c r="N34">
        <f>I30/N$38</f>
        <v>0.74767144202612579</v>
      </c>
      <c r="P34" s="243" t="s">
        <v>236</v>
      </c>
      <c r="Q34" s="245"/>
      <c r="R34" s="245"/>
      <c r="S34" s="245"/>
      <c r="T34" s="245"/>
      <c r="U34" s="246">
        <f t="shared" si="14"/>
        <v>11.818262283752196</v>
      </c>
      <c r="V34" s="246">
        <f t="shared" si="14"/>
        <v>3.5771536994175297</v>
      </c>
      <c r="W34" s="247">
        <f t="shared" si="15"/>
        <v>15.395415983169725</v>
      </c>
    </row>
    <row r="35" spans="2:26">
      <c r="B35" s="243" t="s">
        <v>96</v>
      </c>
      <c r="C35" s="246">
        <f>C23</f>
        <v>352.92451342188684</v>
      </c>
      <c r="D35" s="246">
        <f t="shared" ref="D35:G36" si="16">D23</f>
        <v>97.623568001955945</v>
      </c>
      <c r="E35" s="246">
        <f t="shared" si="16"/>
        <v>48.287906690994468</v>
      </c>
      <c r="F35" s="246">
        <f t="shared" si="16"/>
        <v>75.698458832478337</v>
      </c>
      <c r="G35" s="246">
        <f t="shared" si="16"/>
        <v>183.29495041589601</v>
      </c>
      <c r="H35" s="248"/>
      <c r="I35" s="246">
        <f t="shared" si="12"/>
        <v>2.0159451597815758</v>
      </c>
      <c r="J35" s="247">
        <f t="shared" si="13"/>
        <v>759.84534252299318</v>
      </c>
      <c r="K35" s="863"/>
      <c r="M35">
        <f>H31/M$38</f>
        <v>0.27595358276809695</v>
      </c>
      <c r="N35">
        <f t="shared" ref="N35:N36" si="17">I31/N$38</f>
        <v>0.15048455879426501</v>
      </c>
      <c r="P35" s="243" t="s">
        <v>96</v>
      </c>
      <c r="Q35" s="246">
        <f>Q23*$Z$33</f>
        <v>21.055709449878584</v>
      </c>
      <c r="R35" s="246">
        <f t="shared" ref="R35:U36" si="18">R23*$Z$33</f>
        <v>5.8242865120917759</v>
      </c>
      <c r="S35" s="246">
        <f t="shared" si="18"/>
        <v>2.8808883899005866</v>
      </c>
      <c r="T35" s="246">
        <f t="shared" si="18"/>
        <v>9.494678431543413</v>
      </c>
      <c r="U35" s="248"/>
      <c r="V35" s="246">
        <f>V23*$Z$32</f>
        <v>0.11208655088385561</v>
      </c>
      <c r="W35" s="247">
        <f>SUM(Q35:V35)</f>
        <v>39.367649334298221</v>
      </c>
    </row>
    <row r="36" spans="2:26">
      <c r="B36" s="243" t="s">
        <v>343</v>
      </c>
      <c r="C36" s="246">
        <f>C24</f>
        <v>14.478830472823036</v>
      </c>
      <c r="D36" s="246">
        <f t="shared" si="16"/>
        <v>4.2369452630111626</v>
      </c>
      <c r="E36" s="246">
        <f t="shared" si="16"/>
        <v>3.1187986600768265</v>
      </c>
      <c r="F36" s="246">
        <f t="shared" si="16"/>
        <v>5.313888306433701</v>
      </c>
      <c r="G36" s="246">
        <f t="shared" si="16"/>
        <v>68.415501849182078</v>
      </c>
      <c r="H36" s="246">
        <f>H24</f>
        <v>1.4464299249494941</v>
      </c>
      <c r="I36" s="248"/>
      <c r="J36" s="247">
        <f t="shared" si="13"/>
        <v>97.010394476476307</v>
      </c>
      <c r="K36" s="863"/>
      <c r="M36">
        <f>H32/M$38</f>
        <v>0.27609585545361565</v>
      </c>
      <c r="N36">
        <f t="shared" si="17"/>
        <v>0.10184399917960917</v>
      </c>
      <c r="P36" s="243" t="s">
        <v>343</v>
      </c>
      <c r="Q36" s="246">
        <f>Q24*$Z$33</f>
        <v>0.93253202303684646</v>
      </c>
      <c r="R36" s="246">
        <f t="shared" si="18"/>
        <v>0.27288717448749938</v>
      </c>
      <c r="S36" s="246">
        <f t="shared" si="18"/>
        <v>0.20087117045711098</v>
      </c>
      <c r="T36" s="246">
        <f t="shared" si="18"/>
        <v>3.5439229957876317</v>
      </c>
      <c r="U36" s="246">
        <f t="shared" si="18"/>
        <v>7.4925070112383793E-2</v>
      </c>
      <c r="V36" s="248"/>
      <c r="W36" s="247">
        <f>SUM(Q36:V36)</f>
        <v>5.0251384338814722</v>
      </c>
    </row>
    <row r="37" spans="2:26">
      <c r="B37" s="244" t="s">
        <v>322</v>
      </c>
      <c r="C37" s="247">
        <f>SUM(C30:C36)</f>
        <v>367.40334389470991</v>
      </c>
      <c r="D37" s="247">
        <f t="shared" ref="D37:I37" si="19">SUM(D30:D36)</f>
        <v>101.86051326496711</v>
      </c>
      <c r="E37" s="247">
        <f t="shared" si="19"/>
        <v>51.406705351071295</v>
      </c>
      <c r="F37" s="247">
        <f t="shared" si="19"/>
        <v>81.012347138912034</v>
      </c>
      <c r="G37" s="247">
        <f t="shared" si="19"/>
        <v>251.71045226507809</v>
      </c>
      <c r="H37" s="247">
        <f t="shared" si="19"/>
        <v>759.84534252299306</v>
      </c>
      <c r="I37" s="247">
        <f t="shared" si="19"/>
        <v>97.010394476476307</v>
      </c>
      <c r="J37" s="247">
        <f>SUM(J30:J36)</f>
        <v>1710.2490989142077</v>
      </c>
      <c r="K37" s="863"/>
      <c r="P37" s="244" t="s">
        <v>322</v>
      </c>
      <c r="Q37" s="247">
        <f>SUM(Q31:Q36)</f>
        <v>21.98824147291543</v>
      </c>
      <c r="R37" s="247">
        <f t="shared" ref="R37:V37" si="20">SUM(R31:R36)</f>
        <v>6.0971736865792749</v>
      </c>
      <c r="S37" s="247">
        <f t="shared" si="20"/>
        <v>3.0817595603576975</v>
      </c>
      <c r="T37" s="247">
        <f t="shared" si="20"/>
        <v>13.038601427331045</v>
      </c>
      <c r="U37" s="247">
        <f t="shared" si="20"/>
        <v>42.241904610563601</v>
      </c>
      <c r="V37" s="247">
        <f t="shared" si="20"/>
        <v>5.3937779328920819</v>
      </c>
      <c r="W37" s="247">
        <f>SUM(W31:W36)</f>
        <v>91.841458690639129</v>
      </c>
    </row>
    <row r="38" spans="2:26">
      <c r="B38" s="249"/>
      <c r="K38" s="863"/>
      <c r="M38" s="213">
        <f>SUM(H30:H32)</f>
        <v>354.09863542120536</v>
      </c>
      <c r="N38" s="213">
        <f>SUM(I30:I32)</f>
        <v>24.991267402157018</v>
      </c>
      <c r="P38" s="249" t="s">
        <v>335</v>
      </c>
      <c r="Q38" t="s">
        <v>339</v>
      </c>
    </row>
    <row r="39" spans="2:26" ht="18.5">
      <c r="C39">
        <f t="shared" ref="C39:E40" si="21">C35/$G39</f>
        <v>0.70749609456934348</v>
      </c>
      <c r="D39">
        <f t="shared" si="21"/>
        <v>0.19570273662669657</v>
      </c>
      <c r="E39">
        <f t="shared" si="21"/>
        <v>9.6801168803959836E-2</v>
      </c>
      <c r="G39" s="213">
        <f>SUM(C35:E35)</f>
        <v>498.83598811483728</v>
      </c>
      <c r="J39">
        <f>J37/J25</f>
        <v>1</v>
      </c>
      <c r="K39" s="864"/>
      <c r="P39" s="242" t="s">
        <v>340</v>
      </c>
    </row>
    <row r="40" spans="2:26">
      <c r="C40">
        <f t="shared" si="21"/>
        <v>0.6631148475939378</v>
      </c>
      <c r="D40">
        <f t="shared" si="21"/>
        <v>0.19404753150602366</v>
      </c>
      <c r="E40">
        <f t="shared" si="21"/>
        <v>0.14283762090003851</v>
      </c>
      <c r="G40" s="213">
        <f>SUM(C36:E36)</f>
        <v>21.834574395911027</v>
      </c>
      <c r="P40" s="243" t="s">
        <v>326</v>
      </c>
      <c r="Q40" s="243" t="s">
        <v>327</v>
      </c>
      <c r="R40" s="243" t="s">
        <v>328</v>
      </c>
      <c r="S40" s="243" t="s">
        <v>329</v>
      </c>
      <c r="T40" s="243" t="s">
        <v>236</v>
      </c>
      <c r="U40" s="243" t="s">
        <v>96</v>
      </c>
      <c r="V40" s="243" t="s">
        <v>343</v>
      </c>
      <c r="W40" s="251" t="s">
        <v>322</v>
      </c>
    </row>
    <row r="41" spans="2:26">
      <c r="P41" s="243" t="s">
        <v>327</v>
      </c>
      <c r="Q41" s="245"/>
      <c r="R41" s="245"/>
      <c r="S41" s="245"/>
      <c r="T41" s="245"/>
      <c r="U41" s="246">
        <f t="shared" ref="U41:V44" si="22">U31*$Z$44</f>
        <v>27.18944988877746</v>
      </c>
      <c r="V41" s="246">
        <f t="shared" si="22"/>
        <v>2.5488682942609144</v>
      </c>
      <c r="W41" s="247">
        <f t="shared" ref="W41:W44" si="23">SUM(Q41:V41)</f>
        <v>29.738318183038373</v>
      </c>
    </row>
    <row r="42" spans="2:26">
      <c r="P42" s="243" t="s">
        <v>328</v>
      </c>
      <c r="Q42" s="245"/>
      <c r="R42" s="245"/>
      <c r="S42" s="245"/>
      <c r="T42" s="245"/>
      <c r="U42" s="246">
        <f t="shared" si="22"/>
        <v>16.749674518804131</v>
      </c>
      <c r="V42" s="246">
        <f t="shared" si="22"/>
        <v>0.51301320222572</v>
      </c>
      <c r="W42" s="247">
        <f t="shared" si="23"/>
        <v>17.262687721029852</v>
      </c>
    </row>
    <row r="43" spans="2:26" ht="22.5" customHeight="1">
      <c r="P43" s="243" t="s">
        <v>329</v>
      </c>
      <c r="Q43" s="245"/>
      <c r="R43" s="245"/>
      <c r="S43" s="245"/>
      <c r="T43" s="245"/>
      <c r="U43" s="246">
        <f t="shared" si="22"/>
        <v>16.758310105816449</v>
      </c>
      <c r="V43" s="246">
        <f t="shared" si="22"/>
        <v>0.34719386869475971</v>
      </c>
      <c r="W43" s="247">
        <f t="shared" si="23"/>
        <v>17.105503974511208</v>
      </c>
    </row>
    <row r="44" spans="2:26">
      <c r="P44" s="243" t="s">
        <v>236</v>
      </c>
      <c r="Q44" s="245"/>
      <c r="R44" s="245"/>
      <c r="S44" s="245"/>
      <c r="T44" s="245"/>
      <c r="U44" s="246">
        <f t="shared" si="22"/>
        <v>23.636524567504392</v>
      </c>
      <c r="V44" s="246">
        <f t="shared" si="22"/>
        <v>7.1543073988350594</v>
      </c>
      <c r="W44" s="247">
        <f t="shared" si="23"/>
        <v>30.79083196633945</v>
      </c>
      <c r="Z44">
        <v>2</v>
      </c>
    </row>
    <row r="45" spans="2:26">
      <c r="P45" s="243" t="s">
        <v>96</v>
      </c>
      <c r="Q45" s="246">
        <f t="shared" ref="Q45:T46" si="24">Q35*$Z$44</f>
        <v>42.111418899757169</v>
      </c>
      <c r="R45" s="246">
        <f t="shared" si="24"/>
        <v>11.648573024183552</v>
      </c>
      <c r="S45" s="246">
        <f t="shared" si="24"/>
        <v>5.7617767798011732</v>
      </c>
      <c r="T45" s="246">
        <f t="shared" si="24"/>
        <v>18.989356863086826</v>
      </c>
      <c r="U45" s="248"/>
      <c r="V45" s="246">
        <f>V35*$Z$44</f>
        <v>0.22417310176771121</v>
      </c>
      <c r="W45" s="247">
        <f>SUM(Q45:V45)</f>
        <v>78.735298668596442</v>
      </c>
    </row>
    <row r="46" spans="2:26">
      <c r="P46" s="243" t="s">
        <v>343</v>
      </c>
      <c r="Q46" s="246">
        <f t="shared" si="24"/>
        <v>1.8650640460736929</v>
      </c>
      <c r="R46" s="246">
        <f t="shared" si="24"/>
        <v>0.54577434897499877</v>
      </c>
      <c r="S46" s="246">
        <f t="shared" si="24"/>
        <v>0.40174234091422195</v>
      </c>
      <c r="T46" s="246">
        <f t="shared" si="24"/>
        <v>7.0878459915752634</v>
      </c>
      <c r="U46" s="246">
        <f>U36*$Z$44</f>
        <v>0.14985014022476759</v>
      </c>
      <c r="V46" s="248"/>
      <c r="W46" s="247">
        <f>SUM(Q46:V46)</f>
        <v>10.050276867762944</v>
      </c>
    </row>
    <row r="47" spans="2:26">
      <c r="P47" s="244" t="s">
        <v>322</v>
      </c>
      <c r="Q47" s="247">
        <f>SUM(Q41:Q46)</f>
        <v>43.97648294583086</v>
      </c>
      <c r="R47" s="247">
        <f t="shared" ref="R47:V47" si="25">SUM(R41:R46)</f>
        <v>12.19434737315855</v>
      </c>
      <c r="S47" s="247">
        <f t="shared" si="25"/>
        <v>6.163519120715395</v>
      </c>
      <c r="T47" s="247">
        <f t="shared" si="25"/>
        <v>26.07720285466209</v>
      </c>
      <c r="U47" s="247">
        <f t="shared" si="25"/>
        <v>84.483809221127203</v>
      </c>
      <c r="V47" s="247">
        <f t="shared" si="25"/>
        <v>10.787555865784164</v>
      </c>
      <c r="W47" s="247">
        <f>SUM(W41:W46)</f>
        <v>183.68291738127826</v>
      </c>
    </row>
    <row r="48" spans="2:26">
      <c r="P48" s="252" t="s">
        <v>335</v>
      </c>
      <c r="Q48" t="s">
        <v>341</v>
      </c>
    </row>
  </sheetData>
  <mergeCells count="3">
    <mergeCell ref="K5:K11"/>
    <mergeCell ref="K19:K25"/>
    <mergeCell ref="K33:K39"/>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93855-9D39-4FF1-9D5F-CC1C5B4822F3}">
  <sheetPr codeName="Sheet29">
    <tabColor theme="9" tint="0.39997558519241921"/>
  </sheetPr>
  <dimension ref="B4:X36"/>
  <sheetViews>
    <sheetView showOutlineSymbols="0" showWhiteSpace="0" workbookViewId="0"/>
  </sheetViews>
  <sheetFormatPr defaultColWidth="12.54296875" defaultRowHeight="14.5"/>
  <sheetData>
    <row r="4" spans="2:24">
      <c r="B4" s="67" t="s">
        <v>349</v>
      </c>
      <c r="C4" s="67"/>
      <c r="D4" s="67"/>
      <c r="E4" s="67"/>
      <c r="F4" s="67"/>
      <c r="G4" s="67"/>
      <c r="H4" s="67"/>
      <c r="I4" s="67"/>
      <c r="J4" s="67"/>
      <c r="K4" s="67"/>
      <c r="L4" s="67"/>
      <c r="M4" s="67"/>
      <c r="N4" s="67"/>
      <c r="O4" s="67"/>
      <c r="P4" s="67"/>
      <c r="Q4" s="67"/>
      <c r="R4" s="67"/>
      <c r="S4" s="67"/>
      <c r="T4" s="67"/>
      <c r="U4" s="67"/>
      <c r="V4" s="67"/>
      <c r="W4" s="67"/>
      <c r="X4" s="67"/>
    </row>
    <row r="6" spans="2:24">
      <c r="C6" t="s">
        <v>96</v>
      </c>
      <c r="D6" t="s">
        <v>97</v>
      </c>
      <c r="E6" t="s">
        <v>98</v>
      </c>
      <c r="I6" t="s">
        <v>96</v>
      </c>
      <c r="J6" t="s">
        <v>97</v>
      </c>
      <c r="K6" t="s">
        <v>98</v>
      </c>
    </row>
    <row r="7" spans="2:24">
      <c r="B7" t="s">
        <v>327</v>
      </c>
      <c r="C7" s="229">
        <f>'2030 Trucks'!H5+'2030 Trucks'!C10</f>
        <v>131466.60139352136</v>
      </c>
      <c r="D7" s="229">
        <f>'2030 Trucks'!I5+'2030 Trucks'!C11</f>
        <v>8523.1704642297518</v>
      </c>
      <c r="E7" s="229">
        <f>D7</f>
        <v>8523.1704642297518</v>
      </c>
      <c r="F7" s="237">
        <f>C7/SUM(C$7:C$9)</f>
        <v>0.59974490654748802</v>
      </c>
      <c r="H7" t="s">
        <v>327</v>
      </c>
      <c r="I7" s="229">
        <f>C7+C$10*$F7</f>
        <v>172688.32582178098</v>
      </c>
      <c r="J7" s="229">
        <f>D7+D$10*$F7</f>
        <v>10215.531709968842</v>
      </c>
      <c r="K7" s="229">
        <f>J7</f>
        <v>10215.531709968842</v>
      </c>
    </row>
    <row r="8" spans="2:24">
      <c r="B8" t="s">
        <v>328</v>
      </c>
      <c r="C8" s="229">
        <f>'2030 Trucks'!H6+'2030 Trucks'!D10</f>
        <v>50201.957260631054</v>
      </c>
      <c r="D8" s="229">
        <f>'2030 Trucks'!I6+'2030 Trucks'!D11</f>
        <v>2055.4204937157047</v>
      </c>
      <c r="E8" s="229">
        <f t="shared" ref="E8:E12" si="0">D8</f>
        <v>2055.4204937157047</v>
      </c>
      <c r="F8" s="237">
        <f t="shared" ref="F8:F9" si="1">C8/SUM(C$7:C$9)</f>
        <v>0.22901914133806681</v>
      </c>
      <c r="H8" t="s">
        <v>328</v>
      </c>
      <c r="I8" s="229">
        <f>C8+C$10*F8</f>
        <v>65942.922844449524</v>
      </c>
      <c r="J8" s="229">
        <f>D8+D$10*$F8</f>
        <v>2701.6671147402362</v>
      </c>
      <c r="K8" s="229">
        <f t="shared" ref="K8:K12" si="2">J8</f>
        <v>2701.6671147402362</v>
      </c>
    </row>
    <row r="9" spans="2:24">
      <c r="B9" t="s">
        <v>329</v>
      </c>
      <c r="C9" s="229">
        <f>'2030 Trucks'!H7+'2030 Trucks'!E10</f>
        <v>37535.639594610519</v>
      </c>
      <c r="D9" s="229">
        <f>'2030 Trucks'!I7+'2030 Trucks'!E11</f>
        <v>1455.6503841580311</v>
      </c>
      <c r="E9" s="229">
        <f t="shared" si="0"/>
        <v>1455.6503841580311</v>
      </c>
      <c r="F9" s="237">
        <f t="shared" si="1"/>
        <v>0.1712359521144452</v>
      </c>
      <c r="H9" t="s">
        <v>329</v>
      </c>
      <c r="I9" s="229">
        <f>C9+C$10*F9</f>
        <v>49305.045475698091</v>
      </c>
      <c r="J9" s="229">
        <f>D9+D$10*$F9</f>
        <v>1938.8442988908039</v>
      </c>
      <c r="K9" s="229">
        <f t="shared" si="2"/>
        <v>1938.8442988908039</v>
      </c>
    </row>
    <row r="10" spans="2:24">
      <c r="B10" t="s">
        <v>330</v>
      </c>
      <c r="C10" s="229">
        <f>'2030 Trucks'!H8+'2030 Trucks'!F10</f>
        <v>68732.09589316565</v>
      </c>
      <c r="D10" s="229">
        <f>'2030 Trucks'!I8+'2030 Trucks'!F11</f>
        <v>2821.8017814963951</v>
      </c>
      <c r="E10" s="229">
        <f t="shared" si="0"/>
        <v>2821.8017814963951</v>
      </c>
    </row>
    <row r="11" spans="2:24">
      <c r="B11" t="s">
        <v>236</v>
      </c>
      <c r="C11" s="229">
        <f>'2030 Trucks'!H9+'2030 Trucks'!G10</f>
        <v>101734.38151811395</v>
      </c>
      <c r="D11" s="229">
        <f>'2030 Trucks'!I9+'2030 Trucks'!G11</f>
        <v>34117.469240533057</v>
      </c>
      <c r="E11" s="229">
        <f t="shared" si="0"/>
        <v>34117.469240533057</v>
      </c>
      <c r="H11" t="s">
        <v>236</v>
      </c>
      <c r="I11" s="229">
        <f>C11</f>
        <v>101734.38151811395</v>
      </c>
      <c r="J11" s="229">
        <f>D11</f>
        <v>34117.469240533057</v>
      </c>
      <c r="K11" s="229">
        <f t="shared" si="2"/>
        <v>34117.469240533057</v>
      </c>
    </row>
    <row r="12" spans="2:24">
      <c r="B12" t="s">
        <v>96</v>
      </c>
      <c r="C12" s="229"/>
      <c r="D12" s="229">
        <f>'2030 Trucks'!I10+'2030 Trucks'!H11</f>
        <v>889.83039677588499</v>
      </c>
      <c r="E12" s="229">
        <f t="shared" si="0"/>
        <v>889.83039677588499</v>
      </c>
      <c r="H12" t="s">
        <v>96</v>
      </c>
      <c r="I12" s="229"/>
      <c r="J12" s="229">
        <f>D12</f>
        <v>889.83039677588499</v>
      </c>
      <c r="K12" s="229">
        <f t="shared" si="2"/>
        <v>889.83039677588499</v>
      </c>
    </row>
    <row r="14" spans="2:24">
      <c r="B14" t="s">
        <v>322</v>
      </c>
      <c r="C14" s="201">
        <f>SUM(C7:C11)</f>
        <v>389670.6756600425</v>
      </c>
      <c r="D14" s="201">
        <f>SUM(D7:D12)</f>
        <v>49863.342760908825</v>
      </c>
      <c r="E14" s="201">
        <f>SUM(E7:E12)</f>
        <v>49863.342760908825</v>
      </c>
      <c r="F14" s="201">
        <f>SUM(C14:E14)</f>
        <v>489397.36118186015</v>
      </c>
      <c r="G14" s="201"/>
      <c r="H14" t="s">
        <v>322</v>
      </c>
      <c r="I14" s="201">
        <f>SUM(I7:I11)</f>
        <v>389670.67566004256</v>
      </c>
      <c r="J14" s="201">
        <f>SUM(J7:J12)</f>
        <v>49863.342760908825</v>
      </c>
      <c r="K14" s="201">
        <f>SUM(K7:K12)</f>
        <v>49863.342760908825</v>
      </c>
      <c r="M14" s="201">
        <f>SUM(I14:J14)</f>
        <v>439534.01842095138</v>
      </c>
    </row>
    <row r="15" spans="2:24">
      <c r="C15" s="201"/>
      <c r="D15" s="201"/>
      <c r="E15" s="201"/>
    </row>
    <row r="16" spans="2:24">
      <c r="B16" s="67" t="s">
        <v>348</v>
      </c>
      <c r="C16" s="255"/>
      <c r="D16" s="255"/>
      <c r="E16" s="255"/>
      <c r="F16" s="67"/>
      <c r="G16" s="67"/>
      <c r="H16" s="67"/>
      <c r="I16" s="67"/>
      <c r="J16" s="67"/>
      <c r="K16" s="67"/>
      <c r="L16" s="67"/>
      <c r="M16" s="67"/>
      <c r="N16" s="67"/>
      <c r="O16" s="67"/>
      <c r="P16" s="67"/>
      <c r="Q16" s="67"/>
      <c r="R16" s="67"/>
      <c r="S16" s="67"/>
      <c r="T16" s="67"/>
      <c r="U16" s="67"/>
      <c r="V16" s="67"/>
      <c r="W16" s="67"/>
      <c r="X16" s="67"/>
    </row>
    <row r="17" spans="2:24">
      <c r="C17" s="201"/>
      <c r="D17" s="201"/>
      <c r="E17" s="201"/>
      <c r="H17" s="236"/>
      <c r="I17" s="68" t="s">
        <v>96</v>
      </c>
      <c r="J17" s="68"/>
      <c r="K17" s="68"/>
      <c r="L17" s="68" t="s">
        <v>97</v>
      </c>
      <c r="M17" s="68"/>
      <c r="N17" s="68"/>
      <c r="O17" s="68" t="s">
        <v>98</v>
      </c>
      <c r="P17" s="68"/>
      <c r="Q17" s="68"/>
    </row>
    <row r="18" spans="2:24">
      <c r="C18" s="201" t="s">
        <v>96</v>
      </c>
      <c r="D18" s="201" t="s">
        <v>97</v>
      </c>
      <c r="E18" s="201" t="s">
        <v>98</v>
      </c>
      <c r="I18" s="254" t="s">
        <v>244</v>
      </c>
      <c r="J18" s="254" t="s">
        <v>237</v>
      </c>
      <c r="K18" s="254" t="s">
        <v>43</v>
      </c>
      <c r="L18" s="254" t="s">
        <v>244</v>
      </c>
      <c r="M18" s="254" t="s">
        <v>237</v>
      </c>
      <c r="N18" s="254" t="s">
        <v>43</v>
      </c>
      <c r="O18" s="254" t="s">
        <v>244</v>
      </c>
      <c r="P18" s="254" t="s">
        <v>237</v>
      </c>
      <c r="Q18" s="254" t="s">
        <v>43</v>
      </c>
      <c r="T18" s="254" t="s">
        <v>96</v>
      </c>
      <c r="U18" s="254" t="s">
        <v>97</v>
      </c>
      <c r="V18" s="254" t="s">
        <v>98</v>
      </c>
    </row>
    <row r="19" spans="2:24">
      <c r="B19" t="s">
        <v>327</v>
      </c>
      <c r="C19" s="229">
        <f>I7*'Assumptions - road distance'!C38</f>
        <v>3799143.1680791816</v>
      </c>
      <c r="D19" s="229">
        <f>J7*'Assumptions - road distance'!D38</f>
        <v>183879.57077943915</v>
      </c>
      <c r="E19" s="229">
        <f>K7*'Assumptions - road distance'!E38</f>
        <v>30646.595129906527</v>
      </c>
      <c r="H19" t="s">
        <v>327</v>
      </c>
      <c r="I19" s="229">
        <f>$C19*'Assumptions - road distance'!C58</f>
        <v>759828.63361583638</v>
      </c>
      <c r="J19" s="229">
        <f>$C19*'Assumptions - road distance'!D58</f>
        <v>2279485.900847509</v>
      </c>
      <c r="K19" s="229">
        <f>$C19*'Assumptions - road distance'!E58</f>
        <v>759828.63361583638</v>
      </c>
      <c r="L19" s="229">
        <f>$D19*'Assumptions - road distance'!F58</f>
        <v>36775.914155887833</v>
      </c>
      <c r="M19" s="229">
        <f>$D19*'Assumptions - road distance'!G58</f>
        <v>110327.74246766348</v>
      </c>
      <c r="N19" s="229">
        <f>$D19*'Assumptions - road distance'!H58</f>
        <v>36775.914155887833</v>
      </c>
      <c r="O19" s="229">
        <f>$E19*'Assumptions - road distance'!I58</f>
        <v>3064.6595129906527</v>
      </c>
      <c r="P19" s="229">
        <f>$E19*'Assumptions - road distance'!J58</f>
        <v>3064.6595129906527</v>
      </c>
      <c r="Q19" s="229">
        <f>$E19*'Assumptions - road distance'!K58</f>
        <v>24517.276103925222</v>
      </c>
      <c r="S19" t="s">
        <v>244</v>
      </c>
      <c r="T19" s="201">
        <f>SUM(I19:I23)</f>
        <v>1860640.5596065975</v>
      </c>
      <c r="U19" s="201">
        <f>SUM(L19:L23)</f>
        <v>224751.50104212257</v>
      </c>
      <c r="V19" s="201">
        <f>SUM(O19:O23)</f>
        <v>164107.15103189668</v>
      </c>
      <c r="W19" s="201"/>
    </row>
    <row r="20" spans="2:24">
      <c r="B20" t="s">
        <v>328</v>
      </c>
      <c r="C20" s="229">
        <f>I8*'Assumptions - road distance'!C39</f>
        <v>3297146.1422224762</v>
      </c>
      <c r="D20" s="229">
        <f>J8*'Assumptions - road distance'!D39</f>
        <v>121575.02016331063</v>
      </c>
      <c r="E20" s="229">
        <f>K8*'Assumptions - road distance'!E39</f>
        <v>121575.02016331063</v>
      </c>
      <c r="H20" t="s">
        <v>328</v>
      </c>
      <c r="I20" s="229">
        <f>$C20*'Assumptions - road distance'!C59</f>
        <v>659429.22844449524</v>
      </c>
      <c r="J20" s="229">
        <f>$C20*'Assumptions - road distance'!D59</f>
        <v>1978287.6853334857</v>
      </c>
      <c r="K20" s="229">
        <f>$C20*'Assumptions - road distance'!E59</f>
        <v>659429.22844449524</v>
      </c>
      <c r="L20" s="229">
        <f>$D20*'Assumptions - road distance'!F59</f>
        <v>36472.506048993186</v>
      </c>
      <c r="M20" s="229">
        <f>$D20*'Assumptions - road distance'!G59</f>
        <v>60787.510081655317</v>
      </c>
      <c r="N20" s="229">
        <f>$D20*'Assumptions - road distance'!H59</f>
        <v>24315.004032662127</v>
      </c>
      <c r="O20" s="229">
        <f>$E20*'Assumptions - road distance'!I59</f>
        <v>24315.004032662127</v>
      </c>
      <c r="P20" s="229">
        <f>$E20*'Assumptions - road distance'!J59</f>
        <v>72945.012097986371</v>
      </c>
      <c r="Q20" s="229">
        <f>$E20*'Assumptions - road distance'!K59</f>
        <v>24315.004032662127</v>
      </c>
      <c r="S20" t="s">
        <v>237</v>
      </c>
      <c r="T20" s="201">
        <f>SUM(J19:J23)</f>
        <v>4943318.799370734</v>
      </c>
      <c r="U20" s="201">
        <f>SUM(M19:M23)</f>
        <v>342990.51964232494</v>
      </c>
      <c r="V20" s="201">
        <f>SUM(P19:P23)</f>
        <v>308856.37162291439</v>
      </c>
    </row>
    <row r="21" spans="2:24">
      <c r="B21" t="s">
        <v>329</v>
      </c>
      <c r="C21" s="229">
        <f>I9*'Assumptions - road distance'!C40</f>
        <v>1972201.8190279235</v>
      </c>
      <c r="D21" s="229">
        <f>J9*'Assumptions - road distance'!D40</f>
        <v>96942.214944540188</v>
      </c>
      <c r="E21" s="229">
        <f>K9*'Assumptions - road distance'!E40</f>
        <v>67859.550461178136</v>
      </c>
      <c r="H21" t="s">
        <v>329</v>
      </c>
      <c r="I21" s="229">
        <f>$C21*'Assumptions - road distance'!C60</f>
        <v>197220.18190279236</v>
      </c>
      <c r="J21" s="229">
        <f>$C21*'Assumptions - road distance'!D60</f>
        <v>197220.18190279236</v>
      </c>
      <c r="K21" s="229">
        <f>$C21*'Assumptions - road distance'!E60</f>
        <v>1577761.4552223389</v>
      </c>
      <c r="L21" s="229">
        <f>$D21*'Assumptions - road distance'!F60</f>
        <v>9694.2214944540192</v>
      </c>
      <c r="M21" s="229">
        <f>$D21*'Assumptions - road distance'!G60</f>
        <v>19388.442988908038</v>
      </c>
      <c r="N21" s="229">
        <f>$D21*'Assumptions - road distance'!H60</f>
        <v>67859.550461178122</v>
      </c>
      <c r="O21" s="229">
        <f>$E21*'Assumptions - road distance'!I60</f>
        <v>6785.9550461178142</v>
      </c>
      <c r="P21" s="229">
        <f>$E21*'Assumptions - road distance'!J60</f>
        <v>6785.9550461178142</v>
      </c>
      <c r="Q21" s="229">
        <f>$E21*'Assumptions - road distance'!K60</f>
        <v>54287.640368942513</v>
      </c>
      <c r="S21" t="s">
        <v>43</v>
      </c>
      <c r="T21" s="201">
        <f>SUM(K19:K23)</f>
        <v>3078406.822497162</v>
      </c>
      <c r="U21" s="201">
        <f>SUM(N19:N23)</f>
        <v>134289.45103038338</v>
      </c>
      <c r="V21" s="201">
        <f>SUM(Q19:Q23)</f>
        <v>192120.48985701625</v>
      </c>
    </row>
    <row r="22" spans="2:24">
      <c r="B22" t="s">
        <v>236</v>
      </c>
      <c r="C22" s="229">
        <f>I11*'Assumptions - road distance'!C41</f>
        <v>813875.05214491161</v>
      </c>
      <c r="D22" s="229">
        <f>J11*'Assumptions - road distance'!D41</f>
        <v>272939.75392426446</v>
      </c>
      <c r="E22" s="229">
        <f>K11*'Assumptions - road distance'!E41</f>
        <v>409409.63088639668</v>
      </c>
      <c r="H22" t="s">
        <v>236</v>
      </c>
      <c r="I22" s="229">
        <f>$C22*'Assumptions - road distance'!C61</f>
        <v>244162.51564347348</v>
      </c>
      <c r="J22" s="229">
        <f>$C22*'Assumptions - road distance'!D61</f>
        <v>488325.03128694696</v>
      </c>
      <c r="K22" s="229">
        <f>$C22*'Assumptions - road distance'!E61</f>
        <v>81387.505214491161</v>
      </c>
      <c r="L22" s="229">
        <f>$D22*'Assumptions - road distance'!F61</f>
        <v>136469.87696213223</v>
      </c>
      <c r="M22" s="229">
        <f>$D22*'Assumptions - road distance'!G61</f>
        <v>136469.87696213223</v>
      </c>
      <c r="N22" s="229">
        <f>$D22*'Assumptions - road distance'!H61</f>
        <v>0</v>
      </c>
      <c r="O22" s="229">
        <f>$E22*'Assumptions - road distance'!I61</f>
        <v>122822.889265919</v>
      </c>
      <c r="P22" s="229">
        <f>$E22*'Assumptions - road distance'!J61</f>
        <v>204704.81544319834</v>
      </c>
      <c r="Q22" s="229">
        <f>$E22*'Assumptions - road distance'!K61</f>
        <v>81881.92617727934</v>
      </c>
    </row>
    <row r="23" spans="2:24">
      <c r="B23" t="s">
        <v>96</v>
      </c>
      <c r="C23" s="229"/>
      <c r="D23" s="229">
        <f>J12*'Assumptions - road distance'!D42</f>
        <v>26694.911903276548</v>
      </c>
      <c r="E23" s="229">
        <f>K12*'Assumptions - road distance'!E42</f>
        <v>35593.215871035398</v>
      </c>
      <c r="H23" t="s">
        <v>96</v>
      </c>
      <c r="I23" s="229"/>
      <c r="J23" s="229"/>
      <c r="K23" s="229"/>
      <c r="L23" s="229">
        <f>$D23*'Assumptions - road distance'!F62</f>
        <v>5338.9823806553104</v>
      </c>
      <c r="M23" s="229">
        <f>$D23*'Assumptions - road distance'!G62</f>
        <v>16016.947141965928</v>
      </c>
      <c r="N23" s="229">
        <f>$D23*'Assumptions - road distance'!H62</f>
        <v>5338.9823806553104</v>
      </c>
      <c r="O23" s="229">
        <f>$E23*'Assumptions - road distance'!I62</f>
        <v>7118.6431742070799</v>
      </c>
      <c r="P23" s="229">
        <f>$E23*'Assumptions - road distance'!J62</f>
        <v>21355.929522621238</v>
      </c>
      <c r="Q23" s="229">
        <f>$E23*'Assumptions - road distance'!K62</f>
        <v>7118.6431742070799</v>
      </c>
    </row>
    <row r="24" spans="2:24">
      <c r="J24" s="201"/>
      <c r="K24" s="201"/>
    </row>
    <row r="25" spans="2:24">
      <c r="B25" t="s">
        <v>322</v>
      </c>
      <c r="C25" s="201">
        <f>SUM(C19:C22)</f>
        <v>9882366.181474492</v>
      </c>
      <c r="D25" s="201">
        <f>SUM(D19:D22)</f>
        <v>675336.55981155438</v>
      </c>
      <c r="E25" s="201">
        <f>SUM(E19:E22)</f>
        <v>629490.79664079193</v>
      </c>
      <c r="K25" s="201">
        <f>SUM(I19:K22)</f>
        <v>9882366.1814744938</v>
      </c>
      <c r="N25" s="201">
        <f>SUM(L19:N22)</f>
        <v>675336.55981155438</v>
      </c>
      <c r="Q25" s="201">
        <f>SUM(O19:Q22)</f>
        <v>629490.79664079193</v>
      </c>
    </row>
    <row r="27" spans="2:24">
      <c r="B27" s="67" t="s">
        <v>356</v>
      </c>
      <c r="C27" s="255"/>
      <c r="D27" s="255"/>
      <c r="E27" s="255"/>
      <c r="F27" s="67"/>
      <c r="G27" s="67"/>
      <c r="H27" s="67"/>
      <c r="I27" s="67"/>
      <c r="J27" s="67"/>
      <c r="K27" s="67"/>
      <c r="L27" s="67"/>
      <c r="M27" s="67"/>
      <c r="N27" s="67"/>
      <c r="O27" s="67"/>
      <c r="P27" s="67"/>
      <c r="Q27" s="67"/>
      <c r="R27" s="67"/>
      <c r="S27" s="67"/>
      <c r="T27" s="67"/>
      <c r="U27" s="67"/>
      <c r="V27" s="67"/>
      <c r="W27" s="67"/>
      <c r="X27" s="67"/>
    </row>
    <row r="28" spans="2:24">
      <c r="C28" s="201"/>
      <c r="D28" s="201"/>
      <c r="E28" s="201"/>
    </row>
    <row r="29" spans="2:24">
      <c r="C29" s="201" t="s">
        <v>96</v>
      </c>
      <c r="D29" s="201" t="s">
        <v>97</v>
      </c>
      <c r="E29" s="201" t="s">
        <v>98</v>
      </c>
    </row>
    <row r="30" spans="2:24">
      <c r="B30" t="s">
        <v>327</v>
      </c>
      <c r="C30" s="229">
        <f>C7*AVERAGE('Assumptions - road distance'!C38,'Assumptions - road distance'!L38)</f>
        <v>4338397.8459862052</v>
      </c>
      <c r="D30" s="229">
        <f>D7*AVERAGE('Assumptions - road distance'!D38,'Assumptions - road distance'!M38)</f>
        <v>225864.01730208841</v>
      </c>
      <c r="E30" s="229">
        <f>E7*AVERAGE('Assumptions - road distance'!E38,'Assumptions - road distance'!N38)</f>
        <v>25569.511392689255</v>
      </c>
    </row>
    <row r="31" spans="2:24">
      <c r="B31" t="s">
        <v>328</v>
      </c>
      <c r="C31" s="229">
        <f>C8*AVERAGE('Assumptions - road distance'!C39,'Assumptions - road distance'!L39)</f>
        <v>3765146.7945473292</v>
      </c>
      <c r="D31" s="229">
        <f>D8*AVERAGE('Assumptions - road distance'!D39,'Assumptions - road distance'!M39)</f>
        <v>128463.78085723154</v>
      </c>
      <c r="E31" s="229">
        <f>E8*AVERAGE('Assumptions - road distance'!E39,'Assumptions - road distance'!N39)</f>
        <v>128463.78085723154</v>
      </c>
    </row>
    <row r="32" spans="2:24">
      <c r="B32" t="s">
        <v>329</v>
      </c>
      <c r="C32" s="229">
        <f>C9*AVERAGE('Assumptions - road distance'!C40,'Assumptions - road distance'!L40)</f>
        <v>1970621.0787170522</v>
      </c>
      <c r="D32" s="229">
        <f>D9*AVERAGE('Assumptions - road distance'!D40,'Assumptions - road distance'!M40)</f>
        <v>90978.149009876943</v>
      </c>
      <c r="E32" s="229">
        <f>E9*AVERAGE('Assumptions - road distance'!E40,'Assumptions - road distance'!N40)</f>
        <v>54586.889405926166</v>
      </c>
    </row>
    <row r="33" spans="2:5">
      <c r="B33" t="s">
        <v>236</v>
      </c>
      <c r="C33" s="229">
        <f>C11*AVERAGE('Assumptions - road distance'!C41,'Assumptions - road distance'!L41)</f>
        <v>1068211.0059401966</v>
      </c>
      <c r="D33" s="229">
        <f>D11*AVERAGE('Assumptions - road distance'!D41,'Assumptions - road distance'!M41)</f>
        <v>358233.42702559708</v>
      </c>
      <c r="E33" s="229">
        <f>E11*AVERAGE('Assumptions - road distance'!E41,'Assumptions - road distance'!N41)</f>
        <v>545879.50784852891</v>
      </c>
    </row>
    <row r="34" spans="2:5">
      <c r="B34" t="s">
        <v>96</v>
      </c>
      <c r="C34" s="229"/>
      <c r="D34" s="229">
        <f>D12*AVERAGE('Assumptions - road distance'!D42,'Assumptions - road distance'!M42)</f>
        <v>33813.55507748363</v>
      </c>
      <c r="E34" s="229">
        <f>E12*AVERAGE('Assumptions - road distance'!E42,'Assumptions - road distance'!N42)</f>
        <v>51165.247814613387</v>
      </c>
    </row>
    <row r="36" spans="2:5">
      <c r="B36" t="s">
        <v>322</v>
      </c>
      <c r="C36" s="201">
        <f>SUM(C30:C33)</f>
        <v>11142376.725190785</v>
      </c>
      <c r="D36" s="201">
        <f>SUM(D30:D34)</f>
        <v>837352.92927227763</v>
      </c>
      <c r="E36" s="201">
        <f>SUM(E30:E34)</f>
        <v>805664.93731898931</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CD3B2-ACCF-43F8-9802-B268BD847A70}">
  <sheetPr codeName="Sheet30">
    <tabColor theme="9" tint="0.39997558519241921"/>
  </sheetPr>
  <dimension ref="B2:Z48"/>
  <sheetViews>
    <sheetView showOutlineSymbols="0" showWhiteSpace="0" workbookViewId="0"/>
  </sheetViews>
  <sheetFormatPr defaultRowHeight="14.5"/>
  <cols>
    <col min="2" max="2" width="9.54296875" bestFit="1" customWidth="1"/>
    <col min="10" max="10" width="8.7265625" style="201"/>
    <col min="11" max="11" width="0" hidden="1" customWidth="1"/>
    <col min="23" max="23" width="9.1796875" customWidth="1"/>
  </cols>
  <sheetData>
    <row r="2" spans="2:16" ht="26">
      <c r="B2" s="241">
        <v>2040</v>
      </c>
    </row>
    <row r="3" spans="2:16" ht="18.5">
      <c r="B3" s="242" t="s">
        <v>325</v>
      </c>
    </row>
    <row r="4" spans="2:16">
      <c r="B4" s="243" t="s">
        <v>326</v>
      </c>
      <c r="C4" s="243" t="s">
        <v>327</v>
      </c>
      <c r="D4" s="243" t="s">
        <v>328</v>
      </c>
      <c r="E4" s="243" t="s">
        <v>329</v>
      </c>
      <c r="F4" s="243" t="s">
        <v>330</v>
      </c>
      <c r="G4" s="243" t="s">
        <v>236</v>
      </c>
      <c r="H4" s="243" t="s">
        <v>96</v>
      </c>
      <c r="I4" s="243" t="s">
        <v>343</v>
      </c>
      <c r="J4" s="261" t="s">
        <v>322</v>
      </c>
    </row>
    <row r="5" spans="2:16">
      <c r="B5" s="243" t="s">
        <v>327</v>
      </c>
      <c r="C5" s="245"/>
      <c r="D5" s="245"/>
      <c r="E5" s="245"/>
      <c r="F5" s="245"/>
      <c r="G5" s="245"/>
      <c r="H5" s="246">
        <v>52368.360520613991</v>
      </c>
      <c r="I5" s="246">
        <v>27275.352342131406</v>
      </c>
      <c r="J5" s="264">
        <f>SUM(C5:I5)</f>
        <v>79643.712862745393</v>
      </c>
      <c r="K5" s="859">
        <v>316757</v>
      </c>
      <c r="M5">
        <f>H5+C10</f>
        <v>151555.94353939441</v>
      </c>
      <c r="N5">
        <f>M5/M$10</f>
        <v>0.36726990283487948</v>
      </c>
      <c r="O5">
        <f>M5/M$11</f>
        <v>0.69620847506564953</v>
      </c>
      <c r="P5">
        <f>((O5*M8)+M5)/257</f>
        <v>725.87604940390054</v>
      </c>
    </row>
    <row r="6" spans="2:16">
      <c r="B6" s="243" t="s">
        <v>328</v>
      </c>
      <c r="C6" s="245"/>
      <c r="D6" s="245"/>
      <c r="E6" s="245"/>
      <c r="F6" s="245"/>
      <c r="G6" s="245"/>
      <c r="H6" s="246">
        <v>14939.313789893054</v>
      </c>
      <c r="I6" s="246">
        <v>37065.402100024294</v>
      </c>
      <c r="J6" s="264">
        <f t="shared" ref="J6:J11" si="0">SUM(C6:I6)</f>
        <v>52004.715889917352</v>
      </c>
      <c r="K6" s="860"/>
      <c r="M6">
        <f>H6+D10</f>
        <v>39813.299452591411</v>
      </c>
      <c r="N6">
        <f t="shared" ref="N6:N9" si="1">M6/M$10</f>
        <v>9.6480720452170238E-2</v>
      </c>
      <c r="O6">
        <f t="shared" ref="O6:O7" si="2">M6/M$11</f>
        <v>0.18289191338784944</v>
      </c>
      <c r="P6">
        <f>((O6*M8)+M6)/257</f>
        <v>190.68549768138641</v>
      </c>
    </row>
    <row r="7" spans="2:16">
      <c r="B7" s="243" t="s">
        <v>329</v>
      </c>
      <c r="C7" s="245"/>
      <c r="D7" s="245"/>
      <c r="E7" s="245"/>
      <c r="F7" s="245"/>
      <c r="G7" s="245"/>
      <c r="H7" s="246">
        <v>12991.374402758458</v>
      </c>
      <c r="I7" s="246">
        <v>34165.881006590564</v>
      </c>
      <c r="J7" s="264">
        <f t="shared" si="0"/>
        <v>47157.255409349018</v>
      </c>
      <c r="K7" s="860"/>
      <c r="M7">
        <f>H7+E10</f>
        <v>26318.344802896074</v>
      </c>
      <c r="N7">
        <f t="shared" si="1"/>
        <v>6.3778006410035643E-2</v>
      </c>
      <c r="O7">
        <f t="shared" si="2"/>
        <v>0.1208996115465011</v>
      </c>
      <c r="P7">
        <f>((O7*M8)+M7)/257</f>
        <v>126.05151408931812</v>
      </c>
    </row>
    <row r="8" spans="2:16">
      <c r="B8" s="243" t="s">
        <v>330</v>
      </c>
      <c r="C8" s="245"/>
      <c r="D8" s="245"/>
      <c r="E8" s="245"/>
      <c r="F8" s="245"/>
      <c r="G8" s="245"/>
      <c r="H8" s="246">
        <v>27884.748549512427</v>
      </c>
      <c r="I8" s="246">
        <v>68235.086826608269</v>
      </c>
      <c r="J8" s="264">
        <f t="shared" si="0"/>
        <v>96119.835376120696</v>
      </c>
      <c r="K8" s="860"/>
      <c r="M8">
        <f>H8+F10</f>
        <v>50263.968926991569</v>
      </c>
      <c r="N8">
        <f t="shared" si="1"/>
        <v>0.12180613015096378</v>
      </c>
    </row>
    <row r="9" spans="2:16">
      <c r="B9" s="243" t="s">
        <v>236</v>
      </c>
      <c r="C9" s="245"/>
      <c r="D9" s="245"/>
      <c r="E9" s="245"/>
      <c r="F9" s="245"/>
      <c r="G9" s="245"/>
      <c r="H9" s="246">
        <v>89389.340041630916</v>
      </c>
      <c r="I9" s="246">
        <v>120130.22962706021</v>
      </c>
      <c r="J9" s="264">
        <f t="shared" si="0"/>
        <v>209519.56966869114</v>
      </c>
      <c r="K9" s="860"/>
      <c r="M9">
        <f>H9+G10</f>
        <v>144703.93824127439</v>
      </c>
      <c r="N9">
        <f t="shared" si="1"/>
        <v>0.35066524015195083</v>
      </c>
      <c r="P9">
        <f>M9/257</f>
        <v>563.0503433512622</v>
      </c>
    </row>
    <row r="10" spans="2:16">
      <c r="B10" s="243" t="s">
        <v>96</v>
      </c>
      <c r="C10" s="246">
        <v>99187.583018780409</v>
      </c>
      <c r="D10" s="246">
        <v>24873.985662698353</v>
      </c>
      <c r="E10" s="246">
        <v>13326.970400137616</v>
      </c>
      <c r="F10" s="246">
        <v>22379.220377479145</v>
      </c>
      <c r="G10" s="246">
        <v>55314.598199643478</v>
      </c>
      <c r="H10" s="248"/>
      <c r="I10" s="246">
        <v>1392.6545949448014</v>
      </c>
      <c r="J10" s="264">
        <f t="shared" si="0"/>
        <v>216475.01225368382</v>
      </c>
      <c r="K10" s="860"/>
      <c r="M10">
        <f>SUBTOTAL(9,M5:M9)</f>
        <v>412655.49496314785</v>
      </c>
    </row>
    <row r="11" spans="2:16">
      <c r="B11" s="243" t="s">
        <v>343</v>
      </c>
      <c r="C11" s="246">
        <v>22508.766471178289</v>
      </c>
      <c r="D11" s="246">
        <v>15846.117506675995</v>
      </c>
      <c r="E11" s="246">
        <v>18720.102862027819</v>
      </c>
      <c r="F11" s="246">
        <v>46128.212196846289</v>
      </c>
      <c r="G11" s="246">
        <v>166159.53251135617</v>
      </c>
      <c r="H11" s="246">
        <v>18901.874949274978</v>
      </c>
      <c r="I11" s="245"/>
      <c r="J11" s="264">
        <f t="shared" si="0"/>
        <v>288264.60649735952</v>
      </c>
      <c r="K11" s="861"/>
      <c r="M11">
        <f>SUM(M5:M7)</f>
        <v>217687.5877948819</v>
      </c>
    </row>
    <row r="12" spans="2:16">
      <c r="B12" s="244" t="s">
        <v>322</v>
      </c>
      <c r="C12" s="247">
        <f>SUM(C5:C11)</f>
        <v>121696.34948995869</v>
      </c>
      <c r="D12" s="247">
        <f t="shared" ref="D12:I12" si="3">SUM(D5:D11)</f>
        <v>40720.10316937435</v>
      </c>
      <c r="E12" s="247">
        <f t="shared" si="3"/>
        <v>32047.073262165435</v>
      </c>
      <c r="F12" s="247">
        <f t="shared" si="3"/>
        <v>68507.43257432543</v>
      </c>
      <c r="G12" s="247">
        <f t="shared" si="3"/>
        <v>221474.13071099966</v>
      </c>
      <c r="H12" s="247">
        <f t="shared" si="3"/>
        <v>216475.01225368382</v>
      </c>
      <c r="I12" s="247">
        <f t="shared" si="3"/>
        <v>288264.60649735958</v>
      </c>
      <c r="J12" s="264">
        <f>SUM(J5:J11)</f>
        <v>989184.70795786683</v>
      </c>
    </row>
    <row r="14" spans="2:16" hidden="1"/>
    <row r="15" spans="2:16" hidden="1"/>
    <row r="16" spans="2:16" ht="18.5">
      <c r="B16" s="242" t="s">
        <v>331</v>
      </c>
    </row>
    <row r="17" spans="2:26" ht="18.5">
      <c r="B17" s="243" t="s">
        <v>326</v>
      </c>
      <c r="C17" s="243" t="s">
        <v>327</v>
      </c>
      <c r="D17" s="243" t="s">
        <v>328</v>
      </c>
      <c r="E17" s="243" t="s">
        <v>329</v>
      </c>
      <c r="F17" s="243" t="s">
        <v>330</v>
      </c>
      <c r="G17" s="243" t="s">
        <v>236</v>
      </c>
      <c r="H17" s="243" t="s">
        <v>96</v>
      </c>
      <c r="I17" s="243" t="s">
        <v>343</v>
      </c>
      <c r="J17" s="261" t="s">
        <v>322</v>
      </c>
      <c r="P17" s="242" t="s">
        <v>332</v>
      </c>
    </row>
    <row r="18" spans="2:26">
      <c r="B18" s="243" t="s">
        <v>327</v>
      </c>
      <c r="C18" s="245"/>
      <c r="D18" s="245"/>
      <c r="E18" s="245"/>
      <c r="F18" s="245"/>
      <c r="G18" s="245"/>
      <c r="H18" s="246">
        <f>H5/257</f>
        <v>203.76793976892603</v>
      </c>
      <c r="I18" s="246">
        <f>I5/257</f>
        <v>106.12977565031676</v>
      </c>
      <c r="J18" s="264">
        <f>SUM(C18:I18)</f>
        <v>309.89771541924279</v>
      </c>
      <c r="P18" s="243" t="s">
        <v>326</v>
      </c>
      <c r="Q18" s="243" t="s">
        <v>327</v>
      </c>
      <c r="R18" s="243" t="s">
        <v>328</v>
      </c>
      <c r="S18" s="243" t="s">
        <v>329</v>
      </c>
      <c r="T18" s="243" t="s">
        <v>236</v>
      </c>
      <c r="U18" s="243" t="s">
        <v>96</v>
      </c>
      <c r="V18" s="243" t="s">
        <v>343</v>
      </c>
      <c r="W18" s="244" t="s">
        <v>322</v>
      </c>
    </row>
    <row r="19" spans="2:26">
      <c r="B19" s="243" t="s">
        <v>328</v>
      </c>
      <c r="C19" s="245"/>
      <c r="D19" s="245"/>
      <c r="E19" s="245"/>
      <c r="F19" s="245"/>
      <c r="G19" s="245"/>
      <c r="H19" s="246">
        <f t="shared" ref="H19:I23" si="4">H6/257</f>
        <v>58.129625641607213</v>
      </c>
      <c r="I19" s="246">
        <f t="shared" si="4"/>
        <v>144.2233544748027</v>
      </c>
      <c r="J19" s="264">
        <f t="shared" ref="J19:J24" si="5">SUM(C19:I19)</f>
        <v>202.35298011640992</v>
      </c>
      <c r="K19" s="862">
        <v>1232.5175097276265</v>
      </c>
      <c r="P19" s="243" t="s">
        <v>327</v>
      </c>
      <c r="Q19" s="245"/>
      <c r="R19" s="245"/>
      <c r="S19" s="245"/>
      <c r="T19" s="245"/>
      <c r="U19" s="246">
        <f>H30+M34*H33</f>
        <v>274.52865056138177</v>
      </c>
      <c r="V19" s="246">
        <f>I30+N34*I$33</f>
        <v>179.6453761314211</v>
      </c>
      <c r="W19" s="247">
        <f t="shared" ref="W19:W22" si="6">SUM(Q19:V19)</f>
        <v>454.17402669280284</v>
      </c>
      <c r="Y19" s="213">
        <f>U19+Q23</f>
        <v>723.33895918628946</v>
      </c>
      <c r="Z19">
        <f>Y19*257</f>
        <v>185898.11251087638</v>
      </c>
    </row>
    <row r="20" spans="2:26">
      <c r="B20" s="243" t="s">
        <v>329</v>
      </c>
      <c r="C20" s="245"/>
      <c r="D20" s="245"/>
      <c r="E20" s="245"/>
      <c r="F20" s="245"/>
      <c r="G20" s="245"/>
      <c r="H20" s="246">
        <f t="shared" si="4"/>
        <v>50.550094952367544</v>
      </c>
      <c r="I20" s="246">
        <f t="shared" si="4"/>
        <v>132.9411712318699</v>
      </c>
      <c r="J20" s="264">
        <f t="shared" si="5"/>
        <v>183.49126618423745</v>
      </c>
      <c r="K20" s="863"/>
      <c r="P20" s="243" t="s">
        <v>328</v>
      </c>
      <c r="Q20" s="245"/>
      <c r="R20" s="245"/>
      <c r="S20" s="245"/>
      <c r="T20" s="245"/>
      <c r="U20" s="246">
        <f>H31+M35*H33</f>
        <v>78.315792480041097</v>
      </c>
      <c r="V20" s="246">
        <f t="shared" ref="V20:V21" si="7">I31+N35*I$33</f>
        <v>244.1261992951728</v>
      </c>
      <c r="W20" s="247">
        <f t="shared" si="6"/>
        <v>322.44199177521386</v>
      </c>
      <c r="Y20" s="213">
        <f>U20+R23</f>
        <v>190.86719097407854</v>
      </c>
      <c r="Z20">
        <f t="shared" ref="Z20:Z22" si="8">Y20*257</f>
        <v>49052.868080338187</v>
      </c>
    </row>
    <row r="21" spans="2:26">
      <c r="B21" s="243" t="s">
        <v>330</v>
      </c>
      <c r="C21" s="245"/>
      <c r="D21" s="245"/>
      <c r="E21" s="245"/>
      <c r="F21" s="245"/>
      <c r="G21" s="245"/>
      <c r="H21" s="246">
        <f t="shared" si="4"/>
        <v>108.5009671187254</v>
      </c>
      <c r="I21" s="246">
        <f t="shared" si="4"/>
        <v>265.50617442260028</v>
      </c>
      <c r="J21" s="264">
        <f t="shared" si="5"/>
        <v>374.00714154132567</v>
      </c>
      <c r="K21" s="863"/>
      <c r="P21" s="243" t="s">
        <v>329</v>
      </c>
      <c r="Q21" s="245"/>
      <c r="R21" s="245"/>
      <c r="S21" s="245"/>
      <c r="T21" s="245"/>
      <c r="U21" s="246">
        <f>H32+M36*H33</f>
        <v>68.104184440203312</v>
      </c>
      <c r="V21" s="246">
        <f t="shared" si="7"/>
        <v>225.02890035299578</v>
      </c>
      <c r="W21" s="247">
        <f t="shared" si="6"/>
        <v>293.13308479319909</v>
      </c>
      <c r="Y21" s="213">
        <f>U21+S23</f>
        <v>128.4069110142369</v>
      </c>
      <c r="Z21">
        <f t="shared" si="8"/>
        <v>33000.576130658883</v>
      </c>
    </row>
    <row r="22" spans="2:26">
      <c r="B22" s="243" t="s">
        <v>236</v>
      </c>
      <c r="C22" s="245"/>
      <c r="D22" s="245"/>
      <c r="E22" s="245"/>
      <c r="F22" s="245"/>
      <c r="G22" s="245"/>
      <c r="H22" s="246">
        <f t="shared" si="4"/>
        <v>347.81844374175455</v>
      </c>
      <c r="I22" s="246">
        <f t="shared" si="4"/>
        <v>467.43280010529264</v>
      </c>
      <c r="J22" s="264">
        <f t="shared" si="5"/>
        <v>815.25124384704714</v>
      </c>
      <c r="K22" s="863"/>
      <c r="M22">
        <f>K19*2</f>
        <v>2465.035019455253</v>
      </c>
      <c r="P22" s="243" t="s">
        <v>236</v>
      </c>
      <c r="Q22" s="245"/>
      <c r="R22" s="245"/>
      <c r="S22" s="245"/>
      <c r="T22" s="245"/>
      <c r="U22" s="246">
        <f>H34</f>
        <v>347.81844374175455</v>
      </c>
      <c r="V22" s="246">
        <f>I34</f>
        <v>467.43280010529264</v>
      </c>
      <c r="W22" s="247">
        <f t="shared" si="6"/>
        <v>815.25124384704714</v>
      </c>
      <c r="Y22" s="213">
        <f>U22+T23</f>
        <v>563.0503433512622</v>
      </c>
      <c r="Z22">
        <f t="shared" si="8"/>
        <v>144703.93824127439</v>
      </c>
    </row>
    <row r="23" spans="2:26">
      <c r="B23" s="243" t="s">
        <v>96</v>
      </c>
      <c r="C23" s="246">
        <f t="shared" ref="C23:H24" si="9">C10/257</f>
        <v>385.94390279681096</v>
      </c>
      <c r="D23" s="246">
        <f t="shared" si="9"/>
        <v>96.785936430732889</v>
      </c>
      <c r="E23" s="246">
        <f t="shared" si="9"/>
        <v>51.85591595384286</v>
      </c>
      <c r="F23" s="246">
        <f t="shared" si="9"/>
        <v>87.078678511592003</v>
      </c>
      <c r="G23" s="246">
        <f t="shared" si="9"/>
        <v>215.23189960950771</v>
      </c>
      <c r="H23" s="248"/>
      <c r="I23" s="246">
        <f t="shared" si="4"/>
        <v>5.4188894744933904</v>
      </c>
      <c r="J23" s="264">
        <f t="shared" si="5"/>
        <v>842.31522277697991</v>
      </c>
      <c r="K23" s="863"/>
      <c r="P23" s="243" t="s">
        <v>96</v>
      </c>
      <c r="Q23" s="246">
        <f>C35+C39*F35</f>
        <v>448.81030862490769</v>
      </c>
      <c r="R23" s="246">
        <f>D35+D39*F35</f>
        <v>112.55139849403744</v>
      </c>
      <c r="S23" s="246">
        <f>E35+E39*F35</f>
        <v>60.302726574033585</v>
      </c>
      <c r="T23" s="246">
        <f>G35</f>
        <v>215.23189960950771</v>
      </c>
      <c r="U23" s="248"/>
      <c r="V23" s="246">
        <f>I35</f>
        <v>5.4188894744933904</v>
      </c>
      <c r="W23" s="247">
        <f>SUM(Q23:V23)</f>
        <v>842.31522277697991</v>
      </c>
      <c r="Z23">
        <f>SUM(Z19:Z22)</f>
        <v>412655.49496314785</v>
      </c>
    </row>
    <row r="24" spans="2:26">
      <c r="B24" s="243" t="s">
        <v>343</v>
      </c>
      <c r="C24" s="246">
        <f t="shared" si="9"/>
        <v>87.582748915090619</v>
      </c>
      <c r="D24" s="246">
        <f t="shared" si="9"/>
        <v>61.65804477305835</v>
      </c>
      <c r="E24" s="246">
        <f t="shared" si="9"/>
        <v>72.840867167423426</v>
      </c>
      <c r="F24" s="246">
        <f t="shared" si="9"/>
        <v>179.48720699161981</v>
      </c>
      <c r="G24" s="246">
        <f t="shared" si="9"/>
        <v>646.53514595858428</v>
      </c>
      <c r="H24" s="246">
        <f t="shared" si="9"/>
        <v>73.548151553599141</v>
      </c>
      <c r="I24" s="248"/>
      <c r="J24" s="264">
        <f t="shared" si="5"/>
        <v>1121.6521653593757</v>
      </c>
      <c r="K24" s="863"/>
      <c r="P24" s="243" t="s">
        <v>343</v>
      </c>
      <c r="Q24" s="246">
        <f>C36+C40*F36</f>
        <v>158.36744551208338</v>
      </c>
      <c r="R24" s="246">
        <f>D36+D40*F36</f>
        <v>111.49030108024456</v>
      </c>
      <c r="S24" s="246">
        <f>E36+E40*F36</f>
        <v>131.71112125486428</v>
      </c>
      <c r="T24" s="246">
        <f>G36</f>
        <v>646.53514595858428</v>
      </c>
      <c r="U24" s="246">
        <f>H36</f>
        <v>73.548151553599141</v>
      </c>
      <c r="V24" s="248"/>
      <c r="W24" s="247">
        <f>SUM(Q24:V24)</f>
        <v>1121.6521653593757</v>
      </c>
    </row>
    <row r="25" spans="2:26">
      <c r="B25" s="244" t="s">
        <v>322</v>
      </c>
      <c r="C25" s="247">
        <f>SUM(C18:C24)</f>
        <v>473.52665171190159</v>
      </c>
      <c r="D25" s="247">
        <f t="shared" ref="D25:I25" si="10">SUM(D18:D24)</f>
        <v>158.44398120379122</v>
      </c>
      <c r="E25" s="247">
        <f t="shared" si="10"/>
        <v>124.69678312126629</v>
      </c>
      <c r="F25" s="247">
        <f t="shared" si="10"/>
        <v>266.5658855032118</v>
      </c>
      <c r="G25" s="247">
        <f t="shared" si="10"/>
        <v>861.76704556809204</v>
      </c>
      <c r="H25" s="247">
        <f t="shared" si="10"/>
        <v>842.31522277697991</v>
      </c>
      <c r="I25" s="247">
        <f t="shared" si="10"/>
        <v>1121.6521653593757</v>
      </c>
      <c r="J25" s="264">
        <f>SUM(J18:J24)</f>
        <v>3848.9677352446188</v>
      </c>
      <c r="K25" s="864"/>
      <c r="P25" s="244" t="s">
        <v>322</v>
      </c>
      <c r="Q25" s="247">
        <f>SUM(Q19:Q24)</f>
        <v>607.1777541369911</v>
      </c>
      <c r="R25" s="247">
        <f t="shared" ref="R25:V25" si="11">SUM(R19:R24)</f>
        <v>224.04169957428201</v>
      </c>
      <c r="S25" s="247">
        <f t="shared" si="11"/>
        <v>192.01384782889787</v>
      </c>
      <c r="T25" s="247">
        <f t="shared" si="11"/>
        <v>861.76704556809204</v>
      </c>
      <c r="U25" s="247">
        <f t="shared" si="11"/>
        <v>842.31522277697991</v>
      </c>
      <c r="V25" s="247">
        <f t="shared" si="11"/>
        <v>1121.6521653593759</v>
      </c>
      <c r="W25" s="247">
        <f>SUM(W19:W24)</f>
        <v>3848.9677352446188</v>
      </c>
    </row>
    <row r="26" spans="2:26">
      <c r="B26" s="249" t="s">
        <v>333</v>
      </c>
      <c r="C26" t="s">
        <v>334</v>
      </c>
      <c r="M26">
        <f>J23/H25</f>
        <v>1</v>
      </c>
      <c r="N26">
        <f>J24/I25</f>
        <v>1</v>
      </c>
      <c r="P26" s="249" t="s">
        <v>335</v>
      </c>
      <c r="Q26" t="s">
        <v>336</v>
      </c>
    </row>
    <row r="27" spans="2:26">
      <c r="Q27" t="s">
        <v>337</v>
      </c>
    </row>
    <row r="28" spans="2:26" ht="18.5">
      <c r="B28" s="242" t="s">
        <v>331</v>
      </c>
    </row>
    <row r="29" spans="2:26" ht="18.5">
      <c r="B29" s="243" t="s">
        <v>326</v>
      </c>
      <c r="C29" s="243" t="s">
        <v>327</v>
      </c>
      <c r="D29" s="243" t="s">
        <v>328</v>
      </c>
      <c r="E29" s="243" t="s">
        <v>329</v>
      </c>
      <c r="F29" s="243" t="s">
        <v>330</v>
      </c>
      <c r="G29" s="243" t="s">
        <v>236</v>
      </c>
      <c r="H29" s="243" t="s">
        <v>96</v>
      </c>
      <c r="I29" s="243" t="s">
        <v>343</v>
      </c>
      <c r="J29" s="261" t="s">
        <v>322</v>
      </c>
      <c r="P29" s="242" t="s">
        <v>338</v>
      </c>
    </row>
    <row r="30" spans="2:26" ht="27" customHeight="1">
      <c r="B30" s="243" t="s">
        <v>327</v>
      </c>
      <c r="C30" s="245"/>
      <c r="D30" s="245"/>
      <c r="E30" s="245"/>
      <c r="F30" s="245"/>
      <c r="G30" s="245"/>
      <c r="H30" s="246">
        <f>H18*M$26</f>
        <v>203.76793976892603</v>
      </c>
      <c r="I30" s="246">
        <f t="shared" ref="H30:I34" si="12">I18*N$26</f>
        <v>106.12977565031676</v>
      </c>
      <c r="J30" s="264">
        <f>SUM(C30:I30)</f>
        <v>309.89771541924279</v>
      </c>
      <c r="P30" s="243" t="s">
        <v>326</v>
      </c>
      <c r="Q30" s="243" t="s">
        <v>327</v>
      </c>
      <c r="R30" s="243" t="s">
        <v>328</v>
      </c>
      <c r="S30" s="243" t="s">
        <v>329</v>
      </c>
      <c r="T30" s="243" t="s">
        <v>236</v>
      </c>
      <c r="U30" s="243" t="s">
        <v>96</v>
      </c>
      <c r="V30" s="243" t="s">
        <v>343</v>
      </c>
      <c r="W30" s="244" t="s">
        <v>322</v>
      </c>
    </row>
    <row r="31" spans="2:26" ht="23.65" customHeight="1">
      <c r="B31" s="243" t="s">
        <v>328</v>
      </c>
      <c r="C31" s="245"/>
      <c r="D31" s="245"/>
      <c r="E31" s="245"/>
      <c r="F31" s="245"/>
      <c r="G31" s="245"/>
      <c r="H31" s="246">
        <f t="shared" si="12"/>
        <v>58.129625641607213</v>
      </c>
      <c r="I31" s="246">
        <f t="shared" si="12"/>
        <v>144.2233544748027</v>
      </c>
      <c r="J31" s="264">
        <f t="shared" ref="J31:J36" si="13">SUM(C31:I31)</f>
        <v>202.35298011640992</v>
      </c>
      <c r="P31" s="243" t="s">
        <v>327</v>
      </c>
      <c r="Q31" s="245"/>
      <c r="R31" s="245"/>
      <c r="S31" s="245"/>
      <c r="T31" s="245"/>
      <c r="U31" s="246">
        <f t="shared" ref="U31:V34" si="14">U19*$Z$32</f>
        <v>15.263792971212826</v>
      </c>
      <c r="V31" s="246">
        <f t="shared" si="14"/>
        <v>9.9882829129070121</v>
      </c>
      <c r="W31" s="247">
        <f t="shared" ref="W31:W34" si="15">SUM(Q31:V31)</f>
        <v>25.25207588411984</v>
      </c>
    </row>
    <row r="32" spans="2:26">
      <c r="B32" s="243" t="s">
        <v>329</v>
      </c>
      <c r="C32" s="245"/>
      <c r="D32" s="245"/>
      <c r="E32" s="245"/>
      <c r="F32" s="245"/>
      <c r="G32" s="245"/>
      <c r="H32" s="246">
        <f t="shared" si="12"/>
        <v>50.550094952367544</v>
      </c>
      <c r="I32" s="246">
        <f t="shared" si="12"/>
        <v>132.9411712318699</v>
      </c>
      <c r="J32" s="264">
        <f t="shared" si="13"/>
        <v>183.49126618423745</v>
      </c>
      <c r="P32" s="243" t="s">
        <v>328</v>
      </c>
      <c r="Q32" s="245"/>
      <c r="R32" s="245"/>
      <c r="S32" s="245"/>
      <c r="T32" s="245"/>
      <c r="U32" s="246">
        <f t="shared" si="14"/>
        <v>4.3543580618902844</v>
      </c>
      <c r="V32" s="246">
        <f t="shared" si="14"/>
        <v>13.573416680811606</v>
      </c>
      <c r="W32" s="247">
        <f t="shared" si="15"/>
        <v>17.927774742701892</v>
      </c>
      <c r="Z32" s="69">
        <v>5.5599999999999997E-2</v>
      </c>
    </row>
    <row r="33" spans="2:26">
      <c r="B33" s="243" t="s">
        <v>330</v>
      </c>
      <c r="C33" s="245"/>
      <c r="D33" s="245"/>
      <c r="E33" s="245"/>
      <c r="F33" s="245"/>
      <c r="G33" s="245"/>
      <c r="H33" s="246">
        <f t="shared" si="12"/>
        <v>108.5009671187254</v>
      </c>
      <c r="I33" s="246">
        <f t="shared" si="12"/>
        <v>265.50617442260028</v>
      </c>
      <c r="J33" s="264">
        <f t="shared" si="13"/>
        <v>374.00714154132567</v>
      </c>
      <c r="K33" s="862">
        <f>SUM(J30:J36)</f>
        <v>3848.9677352446188</v>
      </c>
      <c r="P33" s="243" t="s">
        <v>329</v>
      </c>
      <c r="Q33" s="245"/>
      <c r="R33" s="245"/>
      <c r="S33" s="245"/>
      <c r="T33" s="245"/>
      <c r="U33" s="246">
        <f t="shared" si="14"/>
        <v>3.7865926548753039</v>
      </c>
      <c r="V33" s="246">
        <f t="shared" si="14"/>
        <v>12.511606859626564</v>
      </c>
      <c r="W33" s="247">
        <f t="shared" si="15"/>
        <v>16.298199514501867</v>
      </c>
      <c r="Z33" s="250">
        <v>5.1799999999999999E-2</v>
      </c>
    </row>
    <row r="34" spans="2:26">
      <c r="B34" s="243" t="s">
        <v>236</v>
      </c>
      <c r="C34" s="245"/>
      <c r="D34" s="245"/>
      <c r="E34" s="245"/>
      <c r="F34" s="245"/>
      <c r="G34" s="245"/>
      <c r="H34" s="246">
        <f t="shared" si="12"/>
        <v>347.81844374175455</v>
      </c>
      <c r="I34" s="246">
        <f t="shared" si="12"/>
        <v>467.43280010529264</v>
      </c>
      <c r="J34" s="264">
        <f t="shared" si="13"/>
        <v>815.25124384704714</v>
      </c>
      <c r="K34" s="863"/>
      <c r="M34">
        <f>H30/M$38</f>
        <v>0.65216663658884266</v>
      </c>
      <c r="N34">
        <f>I30/N$38</f>
        <v>0.27688847779521386</v>
      </c>
      <c r="P34" s="243" t="s">
        <v>236</v>
      </c>
      <c r="Q34" s="245"/>
      <c r="R34" s="245"/>
      <c r="S34" s="245"/>
      <c r="T34" s="245"/>
      <c r="U34" s="246">
        <f t="shared" si="14"/>
        <v>19.338705472041553</v>
      </c>
      <c r="V34" s="246">
        <f t="shared" si="14"/>
        <v>25.989263685854269</v>
      </c>
      <c r="W34" s="247">
        <f t="shared" si="15"/>
        <v>45.327969157895822</v>
      </c>
    </row>
    <row r="35" spans="2:26">
      <c r="B35" s="243" t="s">
        <v>96</v>
      </c>
      <c r="C35" s="246">
        <f>C23</f>
        <v>385.94390279681096</v>
      </c>
      <c r="D35" s="246">
        <f t="shared" ref="D35:G36" si="16">D23</f>
        <v>96.785936430732889</v>
      </c>
      <c r="E35" s="246">
        <f t="shared" si="16"/>
        <v>51.85591595384286</v>
      </c>
      <c r="F35" s="246">
        <f t="shared" si="16"/>
        <v>87.078678511592003</v>
      </c>
      <c r="G35" s="246">
        <f t="shared" si="16"/>
        <v>215.23189960950771</v>
      </c>
      <c r="H35" s="248"/>
      <c r="I35" s="246">
        <f>I23</f>
        <v>5.4188894744933904</v>
      </c>
      <c r="J35" s="264">
        <f t="shared" si="13"/>
        <v>842.31522277697991</v>
      </c>
      <c r="K35" s="863"/>
      <c r="M35">
        <f>H31/M$38</f>
        <v>0.18604596230322543</v>
      </c>
      <c r="N35">
        <f t="shared" ref="N35:N36" si="17">I31/N$38</f>
        <v>0.37627315085093632</v>
      </c>
      <c r="P35" s="243" t="s">
        <v>96</v>
      </c>
      <c r="Q35" s="246">
        <f>Q23*$Z$33</f>
        <v>23.248373986770218</v>
      </c>
      <c r="R35" s="246">
        <f t="shared" ref="R35:U36" si="18">R23*$Z$33</f>
        <v>5.8301624419911393</v>
      </c>
      <c r="S35" s="246">
        <f t="shared" si="18"/>
        <v>3.1236812365349396</v>
      </c>
      <c r="T35" s="246">
        <f t="shared" si="18"/>
        <v>11.149012399772499</v>
      </c>
      <c r="U35" s="248"/>
      <c r="V35" s="246">
        <f>V23*$Z$32</f>
        <v>0.30129025478183247</v>
      </c>
      <c r="W35" s="247">
        <f>SUM(Q35:V35)</f>
        <v>43.652520319850623</v>
      </c>
    </row>
    <row r="36" spans="2:26">
      <c r="B36" s="243" t="s">
        <v>343</v>
      </c>
      <c r="C36" s="246">
        <f>C24</f>
        <v>87.582748915090619</v>
      </c>
      <c r="D36" s="246">
        <f t="shared" si="16"/>
        <v>61.65804477305835</v>
      </c>
      <c r="E36" s="246">
        <f t="shared" si="16"/>
        <v>72.840867167423426</v>
      </c>
      <c r="F36" s="246">
        <f t="shared" si="16"/>
        <v>179.48720699161981</v>
      </c>
      <c r="G36" s="246">
        <f t="shared" si="16"/>
        <v>646.53514595858428</v>
      </c>
      <c r="H36" s="246">
        <f>H24</f>
        <v>73.548151553599141</v>
      </c>
      <c r="I36" s="248"/>
      <c r="J36" s="264">
        <f t="shared" si="13"/>
        <v>1121.6521653593757</v>
      </c>
      <c r="K36" s="863"/>
      <c r="M36">
        <f>H32/M$38</f>
        <v>0.16178740110793205</v>
      </c>
      <c r="N36">
        <f t="shared" si="17"/>
        <v>0.34683837135384982</v>
      </c>
      <c r="P36" s="243" t="s">
        <v>343</v>
      </c>
      <c r="Q36" s="246">
        <f>Q24*$Z$33</f>
        <v>8.2034336775259185</v>
      </c>
      <c r="R36" s="246">
        <f t="shared" si="18"/>
        <v>5.7751975959566684</v>
      </c>
      <c r="S36" s="246">
        <f t="shared" si="18"/>
        <v>6.8226360810019697</v>
      </c>
      <c r="T36" s="246">
        <f t="shared" si="18"/>
        <v>33.490520560654666</v>
      </c>
      <c r="U36" s="246">
        <f t="shared" si="18"/>
        <v>3.8097942504764353</v>
      </c>
      <c r="V36" s="248"/>
      <c r="W36" s="247">
        <f>SUM(Q36:V36)</f>
        <v>58.10158216561566</v>
      </c>
    </row>
    <row r="37" spans="2:26">
      <c r="B37" s="244" t="s">
        <v>322</v>
      </c>
      <c r="C37" s="247">
        <f>SUM(C30:C36)</f>
        <v>473.52665171190159</v>
      </c>
      <c r="D37" s="247">
        <f t="shared" ref="D37:I37" si="19">SUM(D30:D36)</f>
        <v>158.44398120379122</v>
      </c>
      <c r="E37" s="247">
        <f t="shared" si="19"/>
        <v>124.69678312126629</v>
      </c>
      <c r="F37" s="247">
        <f t="shared" si="19"/>
        <v>266.5658855032118</v>
      </c>
      <c r="G37" s="247">
        <f t="shared" si="19"/>
        <v>861.76704556809204</v>
      </c>
      <c r="H37" s="247">
        <f t="shared" si="19"/>
        <v>842.31522277697991</v>
      </c>
      <c r="I37" s="247">
        <f t="shared" si="19"/>
        <v>1121.6521653593757</v>
      </c>
      <c r="J37" s="264">
        <f>SUM(J30:J36)</f>
        <v>3848.9677352446188</v>
      </c>
      <c r="K37" s="863"/>
      <c r="P37" s="244" t="s">
        <v>322</v>
      </c>
      <c r="Q37" s="247">
        <f>SUM(Q31:Q36)</f>
        <v>31.451807664296137</v>
      </c>
      <c r="R37" s="247">
        <f t="shared" ref="R37:V37" si="20">SUM(R31:R36)</f>
        <v>11.605360037947808</v>
      </c>
      <c r="S37" s="247">
        <f t="shared" si="20"/>
        <v>9.9463173175369093</v>
      </c>
      <c r="T37" s="247">
        <f t="shared" si="20"/>
        <v>44.639532960427161</v>
      </c>
      <c r="U37" s="247">
        <f t="shared" si="20"/>
        <v>46.5532434104964</v>
      </c>
      <c r="V37" s="247">
        <f t="shared" si="20"/>
        <v>62.363860393981284</v>
      </c>
      <c r="W37" s="247">
        <f>SUM(W31:W36)</f>
        <v>206.56012178468572</v>
      </c>
    </row>
    <row r="38" spans="2:26">
      <c r="B38" s="249"/>
      <c r="K38" s="863"/>
      <c r="M38" s="213">
        <f>SUM(H30:H32)</f>
        <v>312.44766036290076</v>
      </c>
      <c r="N38" s="213">
        <f>SUM(I30:I32)</f>
        <v>383.29430135698937</v>
      </c>
      <c r="P38" s="249" t="s">
        <v>335</v>
      </c>
      <c r="Q38" t="s">
        <v>339</v>
      </c>
    </row>
    <row r="39" spans="2:26" ht="18.5">
      <c r="C39">
        <f t="shared" ref="C39:E40" si="21">C35/$G39</f>
        <v>0.72194947032559609</v>
      </c>
      <c r="D39">
        <f t="shared" si="21"/>
        <v>0.18104847630646853</v>
      </c>
      <c r="E39">
        <f t="shared" si="21"/>
        <v>9.7002053367935284E-2</v>
      </c>
      <c r="G39" s="213">
        <f>SUM(C35:E35)</f>
        <v>534.58575518138673</v>
      </c>
      <c r="J39" s="201">
        <f>J37/J25</f>
        <v>1</v>
      </c>
      <c r="K39" s="864"/>
      <c r="P39" s="242" t="s">
        <v>340</v>
      </c>
    </row>
    <row r="40" spans="2:26">
      <c r="C40">
        <f t="shared" si="21"/>
        <v>0.39437182060723508</v>
      </c>
      <c r="D40">
        <f t="shared" si="21"/>
        <v>0.27763681402381429</v>
      </c>
      <c r="E40">
        <f t="shared" si="21"/>
        <v>0.32799136536895063</v>
      </c>
      <c r="G40" s="213">
        <f>SUM(C36:E36)</f>
        <v>222.08166085557241</v>
      </c>
      <c r="P40" s="243" t="s">
        <v>326</v>
      </c>
      <c r="Q40" s="243" t="s">
        <v>327</v>
      </c>
      <c r="R40" s="243" t="s">
        <v>328</v>
      </c>
      <c r="S40" s="243" t="s">
        <v>329</v>
      </c>
      <c r="T40" s="243" t="s">
        <v>236</v>
      </c>
      <c r="U40" s="243" t="s">
        <v>96</v>
      </c>
      <c r="V40" s="243" t="s">
        <v>343</v>
      </c>
      <c r="W40" s="251" t="s">
        <v>322</v>
      </c>
    </row>
    <row r="41" spans="2:26">
      <c r="P41" s="243" t="s">
        <v>327</v>
      </c>
      <c r="Q41" s="245"/>
      <c r="R41" s="245"/>
      <c r="S41" s="245"/>
      <c r="T41" s="245"/>
      <c r="U41" s="246">
        <f t="shared" ref="U41:V44" si="22">U31*$Z$44</f>
        <v>30.527585942425652</v>
      </c>
      <c r="V41" s="246">
        <f t="shared" si="22"/>
        <v>19.976565825814024</v>
      </c>
      <c r="W41" s="247">
        <f t="shared" ref="W41:W44" si="23">SUM(Q41:V41)</f>
        <v>50.50415176823968</v>
      </c>
    </row>
    <row r="42" spans="2:26">
      <c r="P42" s="243" t="s">
        <v>328</v>
      </c>
      <c r="Q42" s="245"/>
      <c r="R42" s="245"/>
      <c r="S42" s="245"/>
      <c r="T42" s="245"/>
      <c r="U42" s="246">
        <f t="shared" si="22"/>
        <v>8.7087161237805688</v>
      </c>
      <c r="V42" s="246">
        <f t="shared" si="22"/>
        <v>27.146833361623212</v>
      </c>
      <c r="W42" s="247">
        <f t="shared" si="23"/>
        <v>35.855549485403785</v>
      </c>
    </row>
    <row r="43" spans="2:26" ht="22.5" customHeight="1">
      <c r="P43" s="243" t="s">
        <v>329</v>
      </c>
      <c r="Q43" s="245"/>
      <c r="R43" s="245"/>
      <c r="S43" s="245"/>
      <c r="T43" s="245"/>
      <c r="U43" s="246">
        <f t="shared" si="22"/>
        <v>7.5731853097506079</v>
      </c>
      <c r="V43" s="246">
        <f t="shared" si="22"/>
        <v>25.023213719253128</v>
      </c>
      <c r="W43" s="247">
        <f t="shared" si="23"/>
        <v>32.596399029003734</v>
      </c>
    </row>
    <row r="44" spans="2:26">
      <c r="P44" s="243" t="s">
        <v>236</v>
      </c>
      <c r="Q44" s="245"/>
      <c r="R44" s="245"/>
      <c r="S44" s="245"/>
      <c r="T44" s="245"/>
      <c r="U44" s="246">
        <f t="shared" si="22"/>
        <v>38.677410944083107</v>
      </c>
      <c r="V44" s="246">
        <f t="shared" si="22"/>
        <v>51.978527371708537</v>
      </c>
      <c r="W44" s="247">
        <f t="shared" si="23"/>
        <v>90.655938315791644</v>
      </c>
      <c r="Z44">
        <v>2</v>
      </c>
    </row>
    <row r="45" spans="2:26">
      <c r="P45" s="243" t="s">
        <v>96</v>
      </c>
      <c r="Q45" s="246">
        <f t="shared" ref="Q45:T46" si="24">Q35*$Z$44</f>
        <v>46.496747973540437</v>
      </c>
      <c r="R45" s="246">
        <f t="shared" si="24"/>
        <v>11.660324883982279</v>
      </c>
      <c r="S45" s="246">
        <f t="shared" si="24"/>
        <v>6.2473624730698791</v>
      </c>
      <c r="T45" s="246">
        <f t="shared" si="24"/>
        <v>22.298024799544997</v>
      </c>
      <c r="U45" s="248"/>
      <c r="V45" s="246">
        <f>V35*$Z$44</f>
        <v>0.60258050956366493</v>
      </c>
      <c r="W45" s="247">
        <f>SUM(Q45:V45)</f>
        <v>87.305040639701247</v>
      </c>
    </row>
    <row r="46" spans="2:26">
      <c r="P46" s="243" t="s">
        <v>343</v>
      </c>
      <c r="Q46" s="246">
        <f t="shared" si="24"/>
        <v>16.406867355051837</v>
      </c>
      <c r="R46" s="246">
        <f t="shared" si="24"/>
        <v>11.550395191913337</v>
      </c>
      <c r="S46" s="246">
        <f t="shared" si="24"/>
        <v>13.645272162003939</v>
      </c>
      <c r="T46" s="246">
        <f t="shared" si="24"/>
        <v>66.981041121309332</v>
      </c>
      <c r="U46" s="246">
        <f>U36*$Z$44</f>
        <v>7.6195885009528705</v>
      </c>
      <c r="V46" s="248"/>
      <c r="W46" s="247">
        <f>SUM(Q46:V46)</f>
        <v>116.20316433123132</v>
      </c>
    </row>
    <row r="47" spans="2:26">
      <c r="P47" s="244" t="s">
        <v>322</v>
      </c>
      <c r="Q47" s="247">
        <f>SUM(Q41:Q46)</f>
        <v>62.903615328592274</v>
      </c>
      <c r="R47" s="247">
        <f t="shared" ref="R47:V47" si="25">SUM(R41:R46)</f>
        <v>23.210720075895615</v>
      </c>
      <c r="S47" s="247">
        <f t="shared" si="25"/>
        <v>19.892634635073819</v>
      </c>
      <c r="T47" s="247">
        <f t="shared" si="25"/>
        <v>89.279065920854322</v>
      </c>
      <c r="U47" s="247">
        <f t="shared" si="25"/>
        <v>93.106486820992799</v>
      </c>
      <c r="V47" s="247">
        <f t="shared" si="25"/>
        <v>124.72772078796257</v>
      </c>
      <c r="W47" s="247">
        <f>SUM(W41:W46)</f>
        <v>413.12024356937144</v>
      </c>
    </row>
    <row r="48" spans="2:26">
      <c r="P48" s="252" t="s">
        <v>335</v>
      </c>
      <c r="Q48" t="s">
        <v>341</v>
      </c>
    </row>
  </sheetData>
  <mergeCells count="3">
    <mergeCell ref="K5:K11"/>
    <mergeCell ref="K19:K25"/>
    <mergeCell ref="K33:K39"/>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90D0C-D9BC-403D-8EE9-EAFA0A95DC46}">
  <sheetPr codeName="Sheet31">
    <tabColor theme="9" tint="0.39997558519241921"/>
  </sheetPr>
  <dimension ref="B4:X36"/>
  <sheetViews>
    <sheetView showOutlineSymbols="0" showWhiteSpace="0" workbookViewId="0"/>
  </sheetViews>
  <sheetFormatPr defaultColWidth="12.54296875" defaultRowHeight="14.5"/>
  <sheetData>
    <row r="4" spans="2:24">
      <c r="B4" s="67" t="s">
        <v>349</v>
      </c>
      <c r="C4" s="67"/>
      <c r="D4" s="67"/>
      <c r="E4" s="67"/>
      <c r="F4" s="67"/>
      <c r="G4" s="67"/>
      <c r="H4" s="67"/>
      <c r="I4" s="67"/>
      <c r="J4" s="67"/>
      <c r="K4" s="67"/>
      <c r="L4" s="67"/>
      <c r="M4" s="67"/>
      <c r="N4" s="67"/>
      <c r="O4" s="67"/>
      <c r="P4" s="67"/>
      <c r="Q4" s="67"/>
      <c r="R4" s="67"/>
      <c r="S4" s="67"/>
      <c r="T4" s="67"/>
      <c r="U4" s="67"/>
      <c r="V4" s="67"/>
      <c r="W4" s="67"/>
      <c r="X4" s="67"/>
    </row>
    <row r="6" spans="2:24">
      <c r="C6" t="s">
        <v>96</v>
      </c>
      <c r="D6" t="s">
        <v>97</v>
      </c>
      <c r="E6" t="s">
        <v>98</v>
      </c>
      <c r="I6" t="s">
        <v>96</v>
      </c>
      <c r="J6" t="s">
        <v>97</v>
      </c>
      <c r="K6" t="s">
        <v>98</v>
      </c>
    </row>
    <row r="7" spans="2:24">
      <c r="B7" t="s">
        <v>327</v>
      </c>
      <c r="C7" s="229">
        <f>'2040 Trucks'!H5+'2040 Trucks'!C10</f>
        <v>151555.94353939441</v>
      </c>
      <c r="D7" s="229">
        <f>'2040 Trucks'!I5+'2040 Trucks'!C11</f>
        <v>49784.118813309695</v>
      </c>
      <c r="E7" s="229">
        <f>D7</f>
        <v>49784.118813309695</v>
      </c>
      <c r="F7" s="237">
        <f>C7/SUM(C$7:C$9)</f>
        <v>0.69620847506564953</v>
      </c>
      <c r="H7" t="s">
        <v>327</v>
      </c>
      <c r="I7" s="229">
        <f>C7+C$10*$F7</f>
        <v>186550.14469680242</v>
      </c>
      <c r="J7" s="229">
        <f>D7+D$10*$F7</f>
        <v>129404.81682990587</v>
      </c>
      <c r="K7" s="229">
        <f>J7</f>
        <v>129404.81682990587</v>
      </c>
    </row>
    <row r="8" spans="2:24">
      <c r="B8" t="s">
        <v>328</v>
      </c>
      <c r="C8" s="229">
        <f>'2040 Trucks'!H6+'2040 Trucks'!D10</f>
        <v>39813.299452591411</v>
      </c>
      <c r="D8" s="229">
        <f>'2040 Trucks'!I6+'2040 Trucks'!D11</f>
        <v>52911.519606700291</v>
      </c>
      <c r="E8" s="229">
        <f t="shared" ref="E8:E12" si="0">D8</f>
        <v>52911.519606700291</v>
      </c>
      <c r="F8" s="237">
        <f t="shared" ref="F8:F9" si="1">C8/SUM(C$7:C$9)</f>
        <v>0.18289191338784944</v>
      </c>
      <c r="H8" t="s">
        <v>328</v>
      </c>
      <c r="I8" s="229">
        <f>C8+C$10*F8</f>
        <v>49006.172904116305</v>
      </c>
      <c r="J8" s="229">
        <f>D8+D$10*$F8</f>
        <v>73827.642186446668</v>
      </c>
      <c r="K8" s="229">
        <f t="shared" ref="K8:K12" si="2">J8</f>
        <v>73827.642186446668</v>
      </c>
    </row>
    <row r="9" spans="2:24">
      <c r="B9" t="s">
        <v>329</v>
      </c>
      <c r="C9" s="229">
        <f>'2040 Trucks'!H7+'2040 Trucks'!E10</f>
        <v>26318.344802896074</v>
      </c>
      <c r="D9" s="229">
        <f>'2040 Trucks'!I7+'2040 Trucks'!E11</f>
        <v>52885.983868618379</v>
      </c>
      <c r="E9" s="229">
        <f t="shared" si="0"/>
        <v>52885.983868618379</v>
      </c>
      <c r="F9" s="237">
        <f t="shared" si="1"/>
        <v>0.1208996115465011</v>
      </c>
      <c r="H9" t="s">
        <v>329</v>
      </c>
      <c r="I9" s="229">
        <f>C9+C$10*F9</f>
        <v>32395.239120954757</v>
      </c>
      <c r="J9" s="229">
        <f>D9+D$10*$F9</f>
        <v>66712.46229573038</v>
      </c>
      <c r="K9" s="229">
        <f t="shared" si="2"/>
        <v>66712.46229573038</v>
      </c>
    </row>
    <row r="10" spans="2:24">
      <c r="B10" t="s">
        <v>330</v>
      </c>
      <c r="C10" s="229">
        <f>'2040 Trucks'!H8+'2040 Trucks'!F10</f>
        <v>50263.968926991569</v>
      </c>
      <c r="D10" s="229">
        <f>'2040 Trucks'!I8+'2040 Trucks'!F11</f>
        <v>114363.29902345456</v>
      </c>
      <c r="E10" s="229">
        <f t="shared" si="0"/>
        <v>114363.29902345456</v>
      </c>
    </row>
    <row r="11" spans="2:24">
      <c r="B11" t="s">
        <v>236</v>
      </c>
      <c r="C11" s="229">
        <f>'2040 Trucks'!H9+'2040 Trucks'!G10</f>
        <v>144703.93824127439</v>
      </c>
      <c r="D11" s="229">
        <f>'2040 Trucks'!I9+'2040 Trucks'!G11</f>
        <v>286289.76213841641</v>
      </c>
      <c r="E11" s="229">
        <f t="shared" si="0"/>
        <v>286289.76213841641</v>
      </c>
      <c r="H11" t="s">
        <v>236</v>
      </c>
      <c r="I11" s="229">
        <f>C11</f>
        <v>144703.93824127439</v>
      </c>
      <c r="J11" s="229">
        <f>D11</f>
        <v>286289.76213841641</v>
      </c>
      <c r="K11" s="229">
        <f t="shared" si="2"/>
        <v>286289.76213841641</v>
      </c>
    </row>
    <row r="12" spans="2:24">
      <c r="B12" t="s">
        <v>96</v>
      </c>
      <c r="C12" s="229"/>
      <c r="D12" s="229">
        <f>'2040 Trucks'!I10+'2040 Trucks'!H11</f>
        <v>20294.529544219778</v>
      </c>
      <c r="E12" s="229">
        <f t="shared" si="0"/>
        <v>20294.529544219778</v>
      </c>
      <c r="H12" t="s">
        <v>96</v>
      </c>
      <c r="I12" s="229"/>
      <c r="J12" s="229">
        <f>D12</f>
        <v>20294.529544219778</v>
      </c>
      <c r="K12" s="229">
        <f t="shared" si="2"/>
        <v>20294.529544219778</v>
      </c>
    </row>
    <row r="14" spans="2:24">
      <c r="B14" t="s">
        <v>322</v>
      </c>
      <c r="C14" s="201">
        <f>SUM(C7:C11)</f>
        <v>412655.49496314785</v>
      </c>
      <c r="D14" s="201">
        <f>SUM(D7:D12)</f>
        <v>576529.21299471904</v>
      </c>
      <c r="E14" s="201">
        <f>SUM(E7:E12)</f>
        <v>576529.21299471904</v>
      </c>
      <c r="F14" s="201">
        <f>SUM(C14:E14)</f>
        <v>1565713.920952586</v>
      </c>
      <c r="G14" s="201"/>
      <c r="H14" t="s">
        <v>322</v>
      </c>
      <c r="I14" s="201">
        <f>SUM(I7:I11)</f>
        <v>412655.49496314785</v>
      </c>
      <c r="J14" s="201">
        <f>SUM(J7:J12)</f>
        <v>576529.21299471904</v>
      </c>
      <c r="K14" s="201">
        <f>SUM(K7:K12)</f>
        <v>576529.21299471904</v>
      </c>
      <c r="M14" s="201">
        <f>SUM(I14:J14)</f>
        <v>989184.70795786683</v>
      </c>
    </row>
    <row r="15" spans="2:24">
      <c r="C15" s="201"/>
      <c r="D15" s="201"/>
      <c r="E15" s="201"/>
    </row>
    <row r="16" spans="2:24">
      <c r="B16" s="67" t="s">
        <v>348</v>
      </c>
      <c r="C16" s="255"/>
      <c r="D16" s="255"/>
      <c r="E16" s="255"/>
      <c r="F16" s="67"/>
      <c r="G16" s="67"/>
      <c r="H16" s="67"/>
      <c r="I16" s="67"/>
      <c r="J16" s="67"/>
      <c r="K16" s="67"/>
      <c r="L16" s="67"/>
      <c r="M16" s="67"/>
      <c r="N16" s="67"/>
      <c r="O16" s="67"/>
      <c r="P16" s="67"/>
      <c r="Q16" s="67"/>
      <c r="R16" s="67"/>
      <c r="S16" s="67"/>
      <c r="T16" s="67"/>
      <c r="U16" s="67"/>
      <c r="V16" s="67"/>
      <c r="W16" s="67"/>
      <c r="X16" s="67"/>
    </row>
    <row r="17" spans="2:24">
      <c r="C17" s="201"/>
      <c r="D17" s="201"/>
      <c r="E17" s="201"/>
      <c r="H17" s="236"/>
      <c r="I17" s="68" t="s">
        <v>96</v>
      </c>
      <c r="J17" s="68"/>
      <c r="K17" s="68"/>
      <c r="L17" s="68" t="s">
        <v>97</v>
      </c>
      <c r="M17" s="68"/>
      <c r="N17" s="68"/>
      <c r="O17" s="68" t="s">
        <v>98</v>
      </c>
      <c r="P17" s="68"/>
      <c r="Q17" s="68"/>
    </row>
    <row r="18" spans="2:24">
      <c r="C18" s="201" t="s">
        <v>96</v>
      </c>
      <c r="D18" s="201" t="s">
        <v>97</v>
      </c>
      <c r="E18" s="201" t="s">
        <v>98</v>
      </c>
      <c r="I18" s="254" t="s">
        <v>244</v>
      </c>
      <c r="J18" s="254" t="s">
        <v>237</v>
      </c>
      <c r="K18" s="254" t="s">
        <v>43</v>
      </c>
      <c r="L18" s="254" t="s">
        <v>244</v>
      </c>
      <c r="M18" s="254" t="s">
        <v>237</v>
      </c>
      <c r="N18" s="254" t="s">
        <v>43</v>
      </c>
      <c r="O18" s="254" t="s">
        <v>244</v>
      </c>
      <c r="P18" s="254" t="s">
        <v>237</v>
      </c>
      <c r="Q18" s="254" t="s">
        <v>43</v>
      </c>
      <c r="T18" s="254" t="s">
        <v>96</v>
      </c>
      <c r="U18" s="254" t="s">
        <v>97</v>
      </c>
      <c r="V18" s="254" t="s">
        <v>98</v>
      </c>
    </row>
    <row r="19" spans="2:24">
      <c r="B19" t="s">
        <v>327</v>
      </c>
      <c r="C19" s="229">
        <f>I7*'Assumptions - road distance'!C38</f>
        <v>4104103.1833296535</v>
      </c>
      <c r="D19" s="229">
        <f>J7*'Assumptions - road distance'!D38</f>
        <v>2329286.7029383057</v>
      </c>
      <c r="E19" s="229">
        <f>K7*'Assumptions - road distance'!E38</f>
        <v>388214.45048971765</v>
      </c>
      <c r="H19" t="s">
        <v>327</v>
      </c>
      <c r="I19" s="229">
        <f>$C19*'Assumptions - road distance'!C58</f>
        <v>820820.63666593074</v>
      </c>
      <c r="J19" s="229">
        <f>$C19*'Assumptions - road distance'!D58</f>
        <v>2462461.909997792</v>
      </c>
      <c r="K19" s="229">
        <f>$C19*'Assumptions - road distance'!E58</f>
        <v>820820.63666593074</v>
      </c>
      <c r="L19" s="229">
        <f>$D19*'Assumptions - road distance'!F58</f>
        <v>465857.34058766114</v>
      </c>
      <c r="M19" s="229">
        <f>$D19*'Assumptions - road distance'!G58</f>
        <v>1397572.0217629834</v>
      </c>
      <c r="N19" s="229">
        <f>$D19*'Assumptions - road distance'!H58</f>
        <v>465857.34058766114</v>
      </c>
      <c r="O19" s="229">
        <f>$E19*'Assumptions - road distance'!I58</f>
        <v>38821.445048971764</v>
      </c>
      <c r="P19" s="229">
        <f>$E19*'Assumptions - road distance'!J58</f>
        <v>38821.445048971764</v>
      </c>
      <c r="Q19" s="229">
        <f>$E19*'Assumptions - road distance'!K58</f>
        <v>310571.56039177411</v>
      </c>
      <c r="S19" t="s">
        <v>244</v>
      </c>
      <c r="T19" s="201">
        <f>SUM(I19:I23)</f>
        <v>1787752.7739699713</v>
      </c>
      <c r="U19" s="201">
        <f>SUM(L19:L23)</f>
        <v>3063019.0474023274</v>
      </c>
      <c r="V19" s="201">
        <f>SUM(O19:O23)</f>
        <v>2129763.2228141055</v>
      </c>
      <c r="W19" s="201"/>
    </row>
    <row r="20" spans="2:24">
      <c r="B20" t="s">
        <v>328</v>
      </c>
      <c r="C20" s="229">
        <f>I8*'Assumptions - road distance'!C39</f>
        <v>2450308.6452058153</v>
      </c>
      <c r="D20" s="229">
        <f>J8*'Assumptions - road distance'!D39</f>
        <v>3322243.8983900999</v>
      </c>
      <c r="E20" s="229">
        <f>K8*'Assumptions - road distance'!E39</f>
        <v>3322243.8983900999</v>
      </c>
      <c r="H20" t="s">
        <v>328</v>
      </c>
      <c r="I20" s="229">
        <f>$C20*'Assumptions - road distance'!C59</f>
        <v>490061.72904116311</v>
      </c>
      <c r="J20" s="229">
        <f>$C20*'Assumptions - road distance'!D59</f>
        <v>1470185.1871234891</v>
      </c>
      <c r="K20" s="229">
        <f>$C20*'Assumptions - road distance'!E59</f>
        <v>490061.72904116311</v>
      </c>
      <c r="L20" s="229">
        <f>$D20*'Assumptions - road distance'!F59</f>
        <v>996673.16951702989</v>
      </c>
      <c r="M20" s="229">
        <f>$D20*'Assumptions - road distance'!G59</f>
        <v>1661121.9491950499</v>
      </c>
      <c r="N20" s="229">
        <f>$D20*'Assumptions - road distance'!H59</f>
        <v>664448.77967802004</v>
      </c>
      <c r="O20" s="229">
        <f>$E20*'Assumptions - road distance'!I59</f>
        <v>664448.77967802004</v>
      </c>
      <c r="P20" s="229">
        <f>$E20*'Assumptions - road distance'!J59</f>
        <v>1993346.3390340598</v>
      </c>
      <c r="Q20" s="229">
        <f>$E20*'Assumptions - road distance'!K59</f>
        <v>664448.77967802004</v>
      </c>
      <c r="S20" t="s">
        <v>237</v>
      </c>
      <c r="T20" s="201">
        <f>SUM(J19:J23)</f>
        <v>4756806.9571632175</v>
      </c>
      <c r="U20" s="201">
        <f>SUM(M19:M23)</f>
        <v>5236279.17426496</v>
      </c>
      <c r="V20" s="201">
        <f>SUM(P19:P23)</f>
        <v>4470468.6840098603</v>
      </c>
    </row>
    <row r="21" spans="2:24">
      <c r="B21" t="s">
        <v>329</v>
      </c>
      <c r="C21" s="229">
        <f>I9*'Assumptions - road distance'!C40</f>
        <v>1295809.5648381903</v>
      </c>
      <c r="D21" s="229">
        <f>J9*'Assumptions - road distance'!D40</f>
        <v>3335623.1147865192</v>
      </c>
      <c r="E21" s="229">
        <f>K9*'Assumptions - road distance'!E40</f>
        <v>2334936.1803505635</v>
      </c>
      <c r="H21" t="s">
        <v>329</v>
      </c>
      <c r="I21" s="229">
        <f>$C21*'Assumptions - road distance'!C60</f>
        <v>129580.95648381904</v>
      </c>
      <c r="J21" s="229">
        <f>$C21*'Assumptions - road distance'!D60</f>
        <v>129580.95648381904</v>
      </c>
      <c r="K21" s="229">
        <f>$C21*'Assumptions - road distance'!E60</f>
        <v>1036647.6518705523</v>
      </c>
      <c r="L21" s="229">
        <f>$D21*'Assumptions - road distance'!F60</f>
        <v>333562.31147865194</v>
      </c>
      <c r="M21" s="229">
        <f>$D21*'Assumptions - road distance'!G60</f>
        <v>667124.62295730389</v>
      </c>
      <c r="N21" s="229">
        <f>$D21*'Assumptions - road distance'!H60</f>
        <v>2334936.1803505635</v>
      </c>
      <c r="O21" s="229">
        <f>$E21*'Assumptions - road distance'!I60</f>
        <v>233493.61803505637</v>
      </c>
      <c r="P21" s="229">
        <f>$E21*'Assumptions - road distance'!J60</f>
        <v>233493.61803505637</v>
      </c>
      <c r="Q21" s="229">
        <f>$E21*'Assumptions - road distance'!K60</f>
        <v>1867948.9442804509</v>
      </c>
      <c r="S21" t="s">
        <v>43</v>
      </c>
      <c r="T21" s="201">
        <f>SUM(K19:K23)</f>
        <v>2463293.1681706659</v>
      </c>
      <c r="U21" s="201">
        <f>SUM(N19:N23)</f>
        <v>3587009.4778815634</v>
      </c>
      <c r="V21" s="201">
        <f>SUM(Q19:Q23)</f>
        <v>3692420.9498362029</v>
      </c>
    </row>
    <row r="22" spans="2:24">
      <c r="B22" t="s">
        <v>236</v>
      </c>
      <c r="C22" s="229">
        <f>I11*'Assumptions - road distance'!C41</f>
        <v>1157631.5059301951</v>
      </c>
      <c r="D22" s="229">
        <f>J11*'Assumptions - road distance'!D41</f>
        <v>2290318.0971073313</v>
      </c>
      <c r="E22" s="229">
        <f>K11*'Assumptions - road distance'!E41</f>
        <v>3435477.1456609969</v>
      </c>
      <c r="H22" t="s">
        <v>236</v>
      </c>
      <c r="I22" s="229">
        <f>$C22*'Assumptions - road distance'!C61</f>
        <v>347289.45177905849</v>
      </c>
      <c r="J22" s="229">
        <f>$C22*'Assumptions - road distance'!D61</f>
        <v>694578.90355811699</v>
      </c>
      <c r="K22" s="229">
        <f>$C22*'Assumptions - road distance'!E61</f>
        <v>115763.15059301951</v>
      </c>
      <c r="L22" s="229">
        <f>$D22*'Assumptions - road distance'!F61</f>
        <v>1145159.0485536656</v>
      </c>
      <c r="M22" s="229">
        <f>$D22*'Assumptions - road distance'!G61</f>
        <v>1145159.0485536656</v>
      </c>
      <c r="N22" s="229">
        <f>$D22*'Assumptions - road distance'!H61</f>
        <v>0</v>
      </c>
      <c r="O22" s="229">
        <f>$E22*'Assumptions - road distance'!I61</f>
        <v>1030643.1436982991</v>
      </c>
      <c r="P22" s="229">
        <f>$E22*'Assumptions - road distance'!J61</f>
        <v>1717738.5728304985</v>
      </c>
      <c r="Q22" s="229">
        <f>$E22*'Assumptions - road distance'!K61</f>
        <v>687095.42913219938</v>
      </c>
    </row>
    <row r="23" spans="2:24">
      <c r="B23" t="s">
        <v>96</v>
      </c>
      <c r="C23" s="229"/>
      <c r="D23" s="229">
        <f>J12*'Assumptions - road distance'!D42</f>
        <v>608835.88632659335</v>
      </c>
      <c r="E23" s="229">
        <f>K12*'Assumptions - road distance'!E42</f>
        <v>811781.18176879117</v>
      </c>
      <c r="H23" t="s">
        <v>96</v>
      </c>
      <c r="I23" s="229"/>
      <c r="J23" s="229"/>
      <c r="K23" s="229"/>
      <c r="L23" s="229">
        <f>$D23*'Assumptions - road distance'!F62</f>
        <v>121767.17726531868</v>
      </c>
      <c r="M23" s="229">
        <f>$D23*'Assumptions - road distance'!G62</f>
        <v>365301.53179595602</v>
      </c>
      <c r="N23" s="229">
        <f>$D23*'Assumptions - road distance'!H62</f>
        <v>121767.17726531868</v>
      </c>
      <c r="O23" s="229">
        <f>$E23*'Assumptions - road distance'!I62</f>
        <v>162356.23635375826</v>
      </c>
      <c r="P23" s="229">
        <f>$E23*'Assumptions - road distance'!J62</f>
        <v>487068.70906127465</v>
      </c>
      <c r="Q23" s="229">
        <f>$E23*'Assumptions - road distance'!K62</f>
        <v>162356.23635375826</v>
      </c>
    </row>
    <row r="24" spans="2:24">
      <c r="J24" s="201"/>
      <c r="K24" s="201"/>
    </row>
    <row r="25" spans="2:24">
      <c r="B25" t="s">
        <v>322</v>
      </c>
      <c r="C25" s="201">
        <f>SUM(C19:C22)</f>
        <v>9007852.8993038554</v>
      </c>
      <c r="D25" s="201">
        <f>SUM(D19:D22)</f>
        <v>11277471.813222256</v>
      </c>
      <c r="E25" s="201">
        <f>SUM(E19:E22)</f>
        <v>9480871.6748913769</v>
      </c>
      <c r="K25" s="201">
        <f>SUM(I19:K22)</f>
        <v>9007852.8993038535</v>
      </c>
      <c r="N25" s="201">
        <f>SUM(L19:N22)</f>
        <v>11277471.813222257</v>
      </c>
      <c r="Q25" s="201">
        <f>SUM(O19:Q22)</f>
        <v>9480871.6748913769</v>
      </c>
    </row>
    <row r="27" spans="2:24">
      <c r="B27" s="67" t="s">
        <v>356</v>
      </c>
      <c r="C27" s="255"/>
      <c r="D27" s="255"/>
      <c r="E27" s="255"/>
      <c r="F27" s="67"/>
      <c r="G27" s="67"/>
      <c r="H27" s="67"/>
      <c r="I27" s="67"/>
      <c r="J27" s="67"/>
      <c r="K27" s="67"/>
      <c r="L27" s="67"/>
      <c r="M27" s="67"/>
      <c r="N27" s="67"/>
      <c r="O27" s="67"/>
      <c r="P27" s="67"/>
      <c r="Q27" s="67"/>
      <c r="R27" s="67"/>
      <c r="S27" s="67"/>
      <c r="T27" s="67"/>
      <c r="U27" s="67"/>
      <c r="V27" s="67"/>
      <c r="W27" s="67"/>
      <c r="X27" s="67"/>
    </row>
    <row r="28" spans="2:24">
      <c r="C28" s="201"/>
      <c r="D28" s="201"/>
      <c r="E28" s="201"/>
    </row>
    <row r="29" spans="2:24">
      <c r="C29" s="201" t="s">
        <v>96</v>
      </c>
      <c r="D29" s="201" t="s">
        <v>97</v>
      </c>
      <c r="E29" s="201" t="s">
        <v>98</v>
      </c>
    </row>
    <row r="30" spans="2:24">
      <c r="B30" t="s">
        <v>327</v>
      </c>
      <c r="C30" s="229">
        <f>C7*AVERAGE('Assumptions - road distance'!C38,'Assumptions - road distance'!L38)</f>
        <v>5001346.1368000153</v>
      </c>
      <c r="D30" s="229">
        <f>D7*AVERAGE('Assumptions - road distance'!D38,'Assumptions - road distance'!M38)</f>
        <v>1319279.1485527069</v>
      </c>
      <c r="E30" s="229">
        <f>E7*AVERAGE('Assumptions - road distance'!E38,'Assumptions - road distance'!N38)</f>
        <v>149352.35643992908</v>
      </c>
    </row>
    <row r="31" spans="2:24">
      <c r="B31" t="s">
        <v>328</v>
      </c>
      <c r="C31" s="229">
        <f>C8*AVERAGE('Assumptions - road distance'!C39,'Assumptions - road distance'!L39)</f>
        <v>2985997.4589443556</v>
      </c>
      <c r="D31" s="229">
        <f>D8*AVERAGE('Assumptions - road distance'!D39,'Assumptions - road distance'!M39)</f>
        <v>3306969.9754187684</v>
      </c>
      <c r="E31" s="229">
        <f>E8*AVERAGE('Assumptions - road distance'!E39,'Assumptions - road distance'!N39)</f>
        <v>3306969.9754187684</v>
      </c>
    </row>
    <row r="32" spans="2:24">
      <c r="B32" t="s">
        <v>329</v>
      </c>
      <c r="C32" s="229">
        <f>C9*AVERAGE('Assumptions - road distance'!C40,'Assumptions - road distance'!L40)</f>
        <v>1381713.102152044</v>
      </c>
      <c r="D32" s="229">
        <f>D9*AVERAGE('Assumptions - road distance'!D40,'Assumptions - road distance'!M40)</f>
        <v>3305373.9917886485</v>
      </c>
      <c r="E32" s="229">
        <f>E9*AVERAGE('Assumptions - road distance'!E40,'Assumptions - road distance'!N40)</f>
        <v>1983224.3950731892</v>
      </c>
    </row>
    <row r="33" spans="2:5">
      <c r="B33" t="s">
        <v>236</v>
      </c>
      <c r="C33" s="229">
        <f>C11*AVERAGE('Assumptions - road distance'!C41,'Assumptions - road distance'!L41)</f>
        <v>1519391.351533381</v>
      </c>
      <c r="D33" s="229">
        <f>D11*AVERAGE('Assumptions - road distance'!D41,'Assumptions - road distance'!M41)</f>
        <v>3006042.5024533723</v>
      </c>
      <c r="E33" s="229">
        <f>E11*AVERAGE('Assumptions - road distance'!E41,'Assumptions - road distance'!N41)</f>
        <v>4580636.1942146625</v>
      </c>
    </row>
    <row r="34" spans="2:5">
      <c r="B34" t="s">
        <v>96</v>
      </c>
      <c r="C34" s="229"/>
      <c r="D34" s="229">
        <f>D12*AVERAGE('Assumptions - road distance'!D42,'Assumptions - road distance'!M42)</f>
        <v>771192.1226803516</v>
      </c>
      <c r="E34" s="229">
        <f>E12*AVERAGE('Assumptions - road distance'!E42,'Assumptions - road distance'!N42)</f>
        <v>1166935.4487926373</v>
      </c>
    </row>
    <row r="36" spans="2:5">
      <c r="B36" t="s">
        <v>322</v>
      </c>
      <c r="C36" s="201">
        <f>SUM(C30:C33)</f>
        <v>10888448.049429797</v>
      </c>
      <c r="D36" s="201">
        <f>SUM(D30:D34)</f>
        <v>11708857.740893846</v>
      </c>
      <c r="E36" s="201">
        <f>SUM(E30:E34)</f>
        <v>11187118.369939186</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46BCE-7501-4468-9B0A-0406FB73E12E}">
  <sheetPr codeName="Sheet32">
    <tabColor theme="9" tint="0.39997558519241921"/>
  </sheetPr>
  <dimension ref="B2:AB48"/>
  <sheetViews>
    <sheetView showOutlineSymbols="0" showWhiteSpace="0" workbookViewId="0"/>
  </sheetViews>
  <sheetFormatPr defaultRowHeight="14.5"/>
  <cols>
    <col min="2" max="2" width="9.54296875" style="201" bestFit="1" customWidth="1"/>
    <col min="3" max="10" width="8.7265625" style="201"/>
    <col min="11" max="11" width="0" hidden="1" customWidth="1"/>
    <col min="23" max="23" width="9.1796875" customWidth="1"/>
  </cols>
  <sheetData>
    <row r="2" spans="2:16" ht="26">
      <c r="B2" s="258">
        <v>2050</v>
      </c>
    </row>
    <row r="3" spans="2:16" ht="18.5">
      <c r="B3" s="259" t="s">
        <v>325</v>
      </c>
    </row>
    <row r="4" spans="2:16">
      <c r="B4" s="260" t="s">
        <v>326</v>
      </c>
      <c r="C4" s="260" t="s">
        <v>327</v>
      </c>
      <c r="D4" s="260" t="s">
        <v>328</v>
      </c>
      <c r="E4" s="260" t="s">
        <v>329</v>
      </c>
      <c r="F4" s="260" t="s">
        <v>330</v>
      </c>
      <c r="G4" s="260" t="s">
        <v>236</v>
      </c>
      <c r="H4" s="260" t="s">
        <v>96</v>
      </c>
      <c r="I4" s="260" t="s">
        <v>343</v>
      </c>
      <c r="J4" s="261" t="s">
        <v>322</v>
      </c>
    </row>
    <row r="5" spans="2:16">
      <c r="B5" s="260" t="s">
        <v>327</v>
      </c>
      <c r="C5" s="262"/>
      <c r="D5" s="262"/>
      <c r="E5" s="262"/>
      <c r="F5" s="262"/>
      <c r="G5" s="262"/>
      <c r="H5" s="263">
        <v>71347.047271669289</v>
      </c>
      <c r="I5" s="263">
        <v>43425.420824476067</v>
      </c>
      <c r="J5" s="264">
        <f>SUM(C5:I5)</f>
        <v>114772.46809614536</v>
      </c>
      <c r="K5" s="859">
        <v>316757</v>
      </c>
      <c r="M5">
        <f>H5+C10</f>
        <v>198034.48822287537</v>
      </c>
      <c r="N5">
        <f>M5/M$10</f>
        <v>0.36574939892205899</v>
      </c>
      <c r="O5">
        <f>M5/M$11</f>
        <v>0.72039557049355563</v>
      </c>
      <c r="P5">
        <f>((O5*M8)+M5)/257</f>
        <v>953.75461564914497</v>
      </c>
    </row>
    <row r="6" spans="2:16">
      <c r="B6" s="260" t="s">
        <v>328</v>
      </c>
      <c r="C6" s="262"/>
      <c r="D6" s="262"/>
      <c r="E6" s="262"/>
      <c r="F6" s="262"/>
      <c r="G6" s="262"/>
      <c r="H6" s="263">
        <v>16269.313939494607</v>
      </c>
      <c r="I6" s="263">
        <v>54529.286965822124</v>
      </c>
      <c r="J6" s="264">
        <f>SUM(C6:I6)</f>
        <v>70798.600905316736</v>
      </c>
      <c r="K6" s="860"/>
      <c r="M6">
        <f>H6+D10</f>
        <v>44231.703601931076</v>
      </c>
      <c r="N6">
        <f t="shared" ref="N6:N9" si="0">M6/M$10</f>
        <v>8.1691422291545274E-2</v>
      </c>
      <c r="O6">
        <f t="shared" ref="O6:O7" si="1">M6/M$11</f>
        <v>0.16090289947048872</v>
      </c>
      <c r="P6">
        <f>((O6*M8)+M6)/257</f>
        <v>213.02446784364534</v>
      </c>
    </row>
    <row r="7" spans="2:16">
      <c r="B7" s="260" t="s">
        <v>329</v>
      </c>
      <c r="C7" s="262"/>
      <c r="D7" s="262"/>
      <c r="E7" s="262"/>
      <c r="F7" s="262"/>
      <c r="G7" s="262"/>
      <c r="H7" s="263">
        <v>16581.559017026997</v>
      </c>
      <c r="I7" s="263">
        <v>43569.945136459617</v>
      </c>
      <c r="J7" s="264">
        <f t="shared" ref="J7:J11" si="2">SUM(C7:I7)</f>
        <v>60151.504153486618</v>
      </c>
      <c r="K7" s="860"/>
      <c r="M7">
        <f>H7+E10</f>
        <v>32630.679191763636</v>
      </c>
      <c r="N7">
        <f t="shared" si="0"/>
        <v>6.0265519445150316E-2</v>
      </c>
      <c r="O7">
        <f t="shared" si="1"/>
        <v>0.11870153003595571</v>
      </c>
      <c r="P7">
        <f>((O7*M8)+M7)/257</f>
        <v>157.15273218413151</v>
      </c>
    </row>
    <row r="8" spans="2:16">
      <c r="B8" s="260" t="s">
        <v>330</v>
      </c>
      <c r="C8" s="262"/>
      <c r="D8" s="262"/>
      <c r="E8" s="262"/>
      <c r="F8" s="262"/>
      <c r="G8" s="262"/>
      <c r="H8" s="263">
        <v>36840.247089527482</v>
      </c>
      <c r="I8" s="263">
        <v>80151.579796328049</v>
      </c>
      <c r="J8" s="264">
        <f t="shared" si="2"/>
        <v>116991.82688585552</v>
      </c>
      <c r="K8" s="860"/>
      <c r="M8">
        <f>H8+F10</f>
        <v>65353.605612398809</v>
      </c>
      <c r="N8">
        <f t="shared" si="0"/>
        <v>0.12070141006561844</v>
      </c>
    </row>
    <row r="9" spans="2:16">
      <c r="B9" s="260" t="s">
        <v>236</v>
      </c>
      <c r="C9" s="262"/>
      <c r="D9" s="262"/>
      <c r="E9" s="262"/>
      <c r="F9" s="262"/>
      <c r="G9" s="262"/>
      <c r="H9" s="263">
        <v>123012.73094648488</v>
      </c>
      <c r="I9" s="263">
        <v>161550.03694807945</v>
      </c>
      <c r="J9" s="264">
        <f t="shared" si="2"/>
        <v>284562.76789456431</v>
      </c>
      <c r="K9" s="860"/>
      <c r="M9">
        <f>H9+G10</f>
        <v>201198.09117872943</v>
      </c>
      <c r="N9">
        <f t="shared" si="0"/>
        <v>0.3715922492756269</v>
      </c>
      <c r="P9">
        <f>M9/257</f>
        <v>782.87195011178767</v>
      </c>
    </row>
    <row r="10" spans="2:16">
      <c r="B10" s="260" t="s">
        <v>96</v>
      </c>
      <c r="C10" s="263">
        <v>126687.44095120608</v>
      </c>
      <c r="D10" s="263">
        <v>27962.389662436472</v>
      </c>
      <c r="E10" s="263">
        <v>16049.120174736639</v>
      </c>
      <c r="F10" s="263">
        <v>28513.358522871331</v>
      </c>
      <c r="G10" s="263">
        <v>78185.360232244551</v>
      </c>
      <c r="H10" s="262"/>
      <c r="I10" s="263">
        <v>3400.6881550729054</v>
      </c>
      <c r="J10" s="264">
        <f t="shared" si="2"/>
        <v>280798.35769856797</v>
      </c>
      <c r="K10" s="860"/>
      <c r="M10">
        <f>SUBTOTAL(9,M5:M9)</f>
        <v>541448.56780769839</v>
      </c>
    </row>
    <row r="11" spans="2:16">
      <c r="B11" s="260" t="s">
        <v>343</v>
      </c>
      <c r="C11" s="263">
        <v>32165.470518459795</v>
      </c>
      <c r="D11" s="263">
        <v>20939.781496615746</v>
      </c>
      <c r="E11" s="263">
        <v>29679.45059806823</v>
      </c>
      <c r="F11" s="263">
        <v>58268.907924531595</v>
      </c>
      <c r="G11" s="263">
        <v>228825.8878541982</v>
      </c>
      <c r="H11" s="263">
        <v>16747.459434364668</v>
      </c>
      <c r="I11" s="262"/>
      <c r="J11" s="264">
        <f t="shared" si="2"/>
        <v>386626.95782623824</v>
      </c>
      <c r="K11" s="861"/>
      <c r="M11">
        <f>SUM(M5:M7)</f>
        <v>274896.87101657008</v>
      </c>
    </row>
    <row r="12" spans="2:16">
      <c r="B12" s="261" t="s">
        <v>322</v>
      </c>
      <c r="C12" s="264">
        <f>SUM(C5:C11)</f>
        <v>158852.91146966588</v>
      </c>
      <c r="D12" s="264">
        <f t="shared" ref="D12:I12" si="3">SUM(D5:D11)</f>
        <v>48902.171159052217</v>
      </c>
      <c r="E12" s="264">
        <f t="shared" si="3"/>
        <v>45728.570772804873</v>
      </c>
      <c r="F12" s="264">
        <f t="shared" si="3"/>
        <v>86782.26644740293</v>
      </c>
      <c r="G12" s="264">
        <f t="shared" si="3"/>
        <v>307011.24808644276</v>
      </c>
      <c r="H12" s="264">
        <f t="shared" si="3"/>
        <v>280798.35769856797</v>
      </c>
      <c r="I12" s="264">
        <f t="shared" si="3"/>
        <v>386626.95782623818</v>
      </c>
      <c r="J12" s="264">
        <f>SUM(J5:J11)</f>
        <v>1314702.4834601749</v>
      </c>
    </row>
    <row r="14" spans="2:16" hidden="1"/>
    <row r="15" spans="2:16" hidden="1"/>
    <row r="16" spans="2:16" ht="18.5">
      <c r="B16" s="259" t="s">
        <v>331</v>
      </c>
    </row>
    <row r="17" spans="2:28" ht="18.5">
      <c r="B17" s="260" t="s">
        <v>326</v>
      </c>
      <c r="C17" s="260" t="s">
        <v>327</v>
      </c>
      <c r="D17" s="260" t="s">
        <v>328</v>
      </c>
      <c r="E17" s="260" t="s">
        <v>329</v>
      </c>
      <c r="F17" s="260" t="s">
        <v>330</v>
      </c>
      <c r="G17" s="260" t="s">
        <v>236</v>
      </c>
      <c r="H17" s="260" t="s">
        <v>96</v>
      </c>
      <c r="I17" s="260" t="s">
        <v>343</v>
      </c>
      <c r="J17" s="261" t="s">
        <v>322</v>
      </c>
      <c r="P17" s="242" t="s">
        <v>332</v>
      </c>
    </row>
    <row r="18" spans="2:28">
      <c r="B18" s="260" t="s">
        <v>327</v>
      </c>
      <c r="C18" s="262"/>
      <c r="D18" s="262"/>
      <c r="E18" s="262"/>
      <c r="F18" s="262"/>
      <c r="G18" s="262"/>
      <c r="H18" s="263">
        <f>H5/257</f>
        <v>277.61496992867427</v>
      </c>
      <c r="I18" s="263">
        <f>I5/257</f>
        <v>168.97050904465397</v>
      </c>
      <c r="J18" s="264">
        <f>SUM(C18:I18)</f>
        <v>446.58547897332824</v>
      </c>
      <c r="P18" s="243" t="s">
        <v>326</v>
      </c>
      <c r="Q18" s="243" t="s">
        <v>327</v>
      </c>
      <c r="R18" s="243" t="s">
        <v>328</v>
      </c>
      <c r="S18" s="243" t="s">
        <v>329</v>
      </c>
      <c r="T18" s="243" t="s">
        <v>236</v>
      </c>
      <c r="U18" s="243" t="s">
        <v>96</v>
      </c>
      <c r="V18" s="243" t="s">
        <v>343</v>
      </c>
      <c r="W18" s="244" t="s">
        <v>322</v>
      </c>
    </row>
    <row r="19" spans="2:28">
      <c r="B19" s="260" t="s">
        <v>328</v>
      </c>
      <c r="C19" s="262"/>
      <c r="D19" s="262"/>
      <c r="E19" s="262"/>
      <c r="F19" s="262"/>
      <c r="G19" s="262"/>
      <c r="H19" s="263">
        <f t="shared" ref="H19:I23" si="4">H6/257</f>
        <v>63.304723499979012</v>
      </c>
      <c r="I19" s="263">
        <f t="shared" si="4"/>
        <v>212.17621387479426</v>
      </c>
      <c r="J19" s="264">
        <f t="shared" ref="J19:J24" si="5">SUM(C19:I19)</f>
        <v>275.48093737477325</v>
      </c>
      <c r="K19" s="862">
        <v>1232.5175097276265</v>
      </c>
      <c r="P19" s="243" t="s">
        <v>327</v>
      </c>
      <c r="Q19" s="245"/>
      <c r="R19" s="245"/>
      <c r="S19" s="245"/>
      <c r="T19" s="245"/>
      <c r="U19" s="246">
        <f>H30+M34*H33</f>
        <v>375.76859972787122</v>
      </c>
      <c r="V19" s="246">
        <f>I30+N34*I$33</f>
        <v>264.66587348358098</v>
      </c>
      <c r="W19" s="247">
        <f t="shared" ref="W19:W22" si="6">SUM(Q19:V19)</f>
        <v>640.4344732114522</v>
      </c>
      <c r="Y19" s="213">
        <f>U19+Q23</f>
        <v>951.05718706649157</v>
      </c>
      <c r="Z19">
        <f>Y19*257</f>
        <v>244421.69707608834</v>
      </c>
    </row>
    <row r="20" spans="2:28">
      <c r="B20" s="260" t="s">
        <v>329</v>
      </c>
      <c r="C20" s="262"/>
      <c r="D20" s="262"/>
      <c r="E20" s="262"/>
      <c r="F20" s="262"/>
      <c r="G20" s="262"/>
      <c r="H20" s="263">
        <f t="shared" si="4"/>
        <v>64.519684891155634</v>
      </c>
      <c r="I20" s="263">
        <f t="shared" si="4"/>
        <v>169.53286045315025</v>
      </c>
      <c r="J20" s="264">
        <f t="shared" si="5"/>
        <v>234.05254534430588</v>
      </c>
      <c r="K20" s="863"/>
      <c r="P20" s="243" t="s">
        <v>328</v>
      </c>
      <c r="Q20" s="245"/>
      <c r="R20" s="245"/>
      <c r="S20" s="245"/>
      <c r="T20" s="245"/>
      <c r="U20" s="246">
        <f>H31+M35*H33</f>
        <v>85.686760018232604</v>
      </c>
      <c r="V20" s="246">
        <f t="shared" ref="V20:V21" si="7">I31+N35*I$33</f>
        <v>332.34085222984794</v>
      </c>
      <c r="W20" s="247">
        <f t="shared" si="6"/>
        <v>418.02761224808057</v>
      </c>
      <c r="Y20" s="213">
        <f>U20+R23</f>
        <v>212.66417409127274</v>
      </c>
      <c r="Z20">
        <f t="shared" ref="Z20:Z22" si="8">Y20*257</f>
        <v>54654.692741457096</v>
      </c>
    </row>
    <row r="21" spans="2:28">
      <c r="B21" s="260" t="s">
        <v>330</v>
      </c>
      <c r="C21" s="262"/>
      <c r="D21" s="262"/>
      <c r="E21" s="262"/>
      <c r="F21" s="262"/>
      <c r="G21" s="262"/>
      <c r="H21" s="263">
        <f t="shared" si="4"/>
        <v>143.34726493979565</v>
      </c>
      <c r="I21" s="263">
        <f t="shared" si="4"/>
        <v>311.87385134757994</v>
      </c>
      <c r="J21" s="264">
        <f t="shared" si="5"/>
        <v>455.22111628737559</v>
      </c>
      <c r="K21" s="863"/>
      <c r="P21" s="243" t="s">
        <v>329</v>
      </c>
      <c r="Q21" s="245"/>
      <c r="R21" s="245"/>
      <c r="S21" s="245"/>
      <c r="T21" s="245"/>
      <c r="U21" s="246">
        <f>H32+M36*H33</f>
        <v>87.331283513500765</v>
      </c>
      <c r="V21" s="246">
        <f t="shared" si="7"/>
        <v>265.5467090067495</v>
      </c>
      <c r="W21" s="247">
        <f t="shared" si="6"/>
        <v>352.87799252025025</v>
      </c>
      <c r="Y21" s="213">
        <f>U21+S23</f>
        <v>160.21045451915751</v>
      </c>
      <c r="Z21">
        <f t="shared" si="8"/>
        <v>41174.086811423476</v>
      </c>
    </row>
    <row r="22" spans="2:28">
      <c r="B22" s="260" t="s">
        <v>236</v>
      </c>
      <c r="C22" s="262"/>
      <c r="D22" s="262"/>
      <c r="E22" s="262"/>
      <c r="F22" s="262"/>
      <c r="G22" s="262"/>
      <c r="H22" s="263">
        <f t="shared" si="4"/>
        <v>478.64875854663376</v>
      </c>
      <c r="I22" s="263">
        <f t="shared" si="4"/>
        <v>628.59936555672937</v>
      </c>
      <c r="J22" s="264">
        <f t="shared" si="5"/>
        <v>1107.2481241033631</v>
      </c>
      <c r="K22" s="863"/>
      <c r="P22" s="243" t="s">
        <v>236</v>
      </c>
      <c r="Q22" s="245"/>
      <c r="R22" s="245"/>
      <c r="S22" s="245"/>
      <c r="T22" s="245"/>
      <c r="U22" s="246">
        <f>H34</f>
        <v>478.64875854663376</v>
      </c>
      <c r="V22" s="246">
        <f>I34</f>
        <v>628.59936555672937</v>
      </c>
      <c r="W22" s="247">
        <f t="shared" si="6"/>
        <v>1107.2481241033631</v>
      </c>
      <c r="Y22" s="213">
        <f>U22+T23</f>
        <v>782.87195011178767</v>
      </c>
      <c r="Z22">
        <f t="shared" si="8"/>
        <v>201198.09117872943</v>
      </c>
    </row>
    <row r="23" spans="2:28">
      <c r="B23" s="260" t="s">
        <v>96</v>
      </c>
      <c r="C23" s="263">
        <f t="shared" ref="C23:H24" si="9">C10/257</f>
        <v>492.94724105527661</v>
      </c>
      <c r="D23" s="263">
        <f t="shared" si="9"/>
        <v>108.80307261648433</v>
      </c>
      <c r="E23" s="263">
        <f t="shared" si="9"/>
        <v>62.447938423099764</v>
      </c>
      <c r="F23" s="263">
        <f t="shared" si="9"/>
        <v>110.94692032245653</v>
      </c>
      <c r="G23" s="263">
        <f t="shared" si="9"/>
        <v>304.22319156515391</v>
      </c>
      <c r="H23" s="262"/>
      <c r="I23" s="263">
        <f t="shared" si="4"/>
        <v>13.232249630633873</v>
      </c>
      <c r="J23" s="264">
        <f t="shared" si="5"/>
        <v>1092.600613613105</v>
      </c>
      <c r="K23" s="863"/>
      <c r="P23" s="243" t="s">
        <v>96</v>
      </c>
      <c r="Q23" s="246">
        <f>C35+C39*F35</f>
        <v>575.28858733862035</v>
      </c>
      <c r="R23" s="246">
        <f>D35+D39*F35</f>
        <v>126.97741407304014</v>
      </c>
      <c r="S23" s="246">
        <f>E35+E39*F35</f>
        <v>72.879171005656758</v>
      </c>
      <c r="T23" s="246">
        <f>G35</f>
        <v>304.22319156515391</v>
      </c>
      <c r="U23" s="248"/>
      <c r="V23" s="246">
        <f>I35</f>
        <v>13.232249630633873</v>
      </c>
      <c r="W23" s="247">
        <f>SUM(Q23:V23)</f>
        <v>1092.600613613105</v>
      </c>
      <c r="Z23">
        <f>SUM(Z19:Z22)</f>
        <v>541448.56780769839</v>
      </c>
      <c r="AA23" s="213">
        <f>J10+H12</f>
        <v>561596.71539713594</v>
      </c>
      <c r="AB23">
        <f>W23*257*2</f>
        <v>561596.71539713594</v>
      </c>
    </row>
    <row r="24" spans="2:28">
      <c r="B24" s="260" t="s">
        <v>343</v>
      </c>
      <c r="C24" s="263">
        <f t="shared" si="9"/>
        <v>125.15747283447391</v>
      </c>
      <c r="D24" s="263">
        <f t="shared" si="9"/>
        <v>81.477749014069047</v>
      </c>
      <c r="E24" s="263">
        <f t="shared" si="9"/>
        <v>115.48424357224992</v>
      </c>
      <c r="F24" s="263">
        <f t="shared" si="9"/>
        <v>226.72726818883891</v>
      </c>
      <c r="G24" s="263">
        <f t="shared" si="9"/>
        <v>890.37310449104359</v>
      </c>
      <c r="H24" s="263">
        <f t="shared" si="9"/>
        <v>65.165211806866409</v>
      </c>
      <c r="I24" s="262"/>
      <c r="J24" s="264">
        <f t="shared" si="5"/>
        <v>1504.3850499075418</v>
      </c>
      <c r="K24" s="863"/>
      <c r="P24" s="243" t="s">
        <v>343</v>
      </c>
      <c r="Q24" s="246">
        <f>C36+C40*F36</f>
        <v>213.25091317379022</v>
      </c>
      <c r="R24" s="246">
        <f>D36+D40*F36</f>
        <v>138.82674351833998</v>
      </c>
      <c r="S24" s="246">
        <f>E36+E40*F36</f>
        <v>196.76907691750159</v>
      </c>
      <c r="T24" s="246">
        <f>G36</f>
        <v>890.37310449104359</v>
      </c>
      <c r="U24" s="246">
        <f>H36</f>
        <v>65.165211806866409</v>
      </c>
      <c r="V24" s="248"/>
      <c r="W24" s="247">
        <f>SUM(Q24:V24)</f>
        <v>1504.3850499075418</v>
      </c>
    </row>
    <row r="25" spans="2:28">
      <c r="B25" s="261" t="s">
        <v>322</v>
      </c>
      <c r="C25" s="264">
        <f>SUM(C18:C24)</f>
        <v>618.10471388975054</v>
      </c>
      <c r="D25" s="264">
        <f t="shared" ref="D25:I25" si="10">SUM(D18:D24)</f>
        <v>190.28082163055336</v>
      </c>
      <c r="E25" s="264">
        <f t="shared" si="10"/>
        <v>177.93218199534968</v>
      </c>
      <c r="F25" s="264">
        <f t="shared" si="10"/>
        <v>337.67418851129543</v>
      </c>
      <c r="G25" s="264">
        <f t="shared" si="10"/>
        <v>1194.5962960561974</v>
      </c>
      <c r="H25" s="264">
        <f t="shared" si="10"/>
        <v>1092.6006136131045</v>
      </c>
      <c r="I25" s="264">
        <f t="shared" si="10"/>
        <v>1504.3850499075415</v>
      </c>
      <c r="J25" s="264">
        <f>SUM(J18:J24)</f>
        <v>5115.5738656037929</v>
      </c>
      <c r="K25" s="864"/>
      <c r="P25" s="244" t="s">
        <v>322</v>
      </c>
      <c r="Q25" s="247">
        <f>SUM(Q19:Q24)</f>
        <v>788.53950051241054</v>
      </c>
      <c r="R25" s="247">
        <f t="shared" ref="R25:V25" si="11">SUM(R19:R24)</f>
        <v>265.80415759138009</v>
      </c>
      <c r="S25" s="247">
        <f t="shared" si="11"/>
        <v>269.64824792315835</v>
      </c>
      <c r="T25" s="247">
        <f t="shared" si="11"/>
        <v>1194.5962960561974</v>
      </c>
      <c r="U25" s="247">
        <f t="shared" si="11"/>
        <v>1092.6006136131048</v>
      </c>
      <c r="V25" s="247">
        <f t="shared" si="11"/>
        <v>1504.3850499075415</v>
      </c>
      <c r="W25" s="247">
        <f>SUM(W19:W24)</f>
        <v>5115.5738656037929</v>
      </c>
    </row>
    <row r="26" spans="2:28">
      <c r="B26" s="265" t="s">
        <v>333</v>
      </c>
      <c r="C26" s="201" t="s">
        <v>334</v>
      </c>
      <c r="P26" s="249" t="s">
        <v>335</v>
      </c>
      <c r="Q26" t="s">
        <v>336</v>
      </c>
    </row>
    <row r="27" spans="2:28">
      <c r="Q27" t="s">
        <v>337</v>
      </c>
    </row>
    <row r="28" spans="2:28" ht="18.5">
      <c r="B28" s="259" t="s">
        <v>331</v>
      </c>
    </row>
    <row r="29" spans="2:28" ht="18.5">
      <c r="B29" s="260" t="s">
        <v>326</v>
      </c>
      <c r="C29" s="260" t="s">
        <v>327</v>
      </c>
      <c r="D29" s="260" t="s">
        <v>328</v>
      </c>
      <c r="E29" s="260" t="s">
        <v>329</v>
      </c>
      <c r="F29" s="260" t="s">
        <v>330</v>
      </c>
      <c r="G29" s="260" t="s">
        <v>236</v>
      </c>
      <c r="H29" s="260" t="s">
        <v>96</v>
      </c>
      <c r="I29" s="260" t="s">
        <v>343</v>
      </c>
      <c r="J29" s="261" t="s">
        <v>322</v>
      </c>
      <c r="P29" s="242" t="s">
        <v>338</v>
      </c>
    </row>
    <row r="30" spans="2:28" ht="27" customHeight="1">
      <c r="B30" s="260" t="s">
        <v>327</v>
      </c>
      <c r="C30" s="262"/>
      <c r="D30" s="262"/>
      <c r="E30" s="262"/>
      <c r="F30" s="262"/>
      <c r="G30" s="262"/>
      <c r="H30" s="263">
        <f>H18</f>
        <v>277.61496992867427</v>
      </c>
      <c r="I30" s="263">
        <f>I18</f>
        <v>168.97050904465397</v>
      </c>
      <c r="J30" s="264">
        <f>SUM(C30:I30)</f>
        <v>446.58547897332824</v>
      </c>
      <c r="P30" s="243" t="s">
        <v>326</v>
      </c>
      <c r="Q30" s="243" t="s">
        <v>327</v>
      </c>
      <c r="R30" s="243" t="s">
        <v>328</v>
      </c>
      <c r="S30" s="243" t="s">
        <v>329</v>
      </c>
      <c r="T30" s="243" t="s">
        <v>236</v>
      </c>
      <c r="U30" s="243" t="s">
        <v>96</v>
      </c>
      <c r="V30" s="243" t="s">
        <v>343</v>
      </c>
      <c r="W30" s="244" t="s">
        <v>322</v>
      </c>
    </row>
    <row r="31" spans="2:28" ht="23.65" customHeight="1">
      <c r="B31" s="260" t="s">
        <v>328</v>
      </c>
      <c r="C31" s="262"/>
      <c r="D31" s="262"/>
      <c r="E31" s="262"/>
      <c r="F31" s="262"/>
      <c r="G31" s="262"/>
      <c r="H31" s="263">
        <f t="shared" ref="H31:I35" si="12">H19</f>
        <v>63.304723499979012</v>
      </c>
      <c r="I31" s="263">
        <f t="shared" si="12"/>
        <v>212.17621387479426</v>
      </c>
      <c r="J31" s="264">
        <f t="shared" ref="J31:J36" si="13">SUM(C31:I31)</f>
        <v>275.48093737477325</v>
      </c>
      <c r="P31" s="243" t="s">
        <v>327</v>
      </c>
      <c r="Q31" s="245"/>
      <c r="R31" s="245"/>
      <c r="S31" s="245"/>
      <c r="T31" s="245"/>
      <c r="U31" s="246">
        <f t="shared" ref="U31:V34" si="14">U19*$Z$32</f>
        <v>20.892734144869639</v>
      </c>
      <c r="V31" s="246">
        <f t="shared" si="14"/>
        <v>14.715422565687101</v>
      </c>
      <c r="W31" s="247">
        <f t="shared" ref="W31:W34" si="15">SUM(Q31:V31)</f>
        <v>35.608156710556742</v>
      </c>
    </row>
    <row r="32" spans="2:28">
      <c r="B32" s="260" t="s">
        <v>329</v>
      </c>
      <c r="C32" s="262"/>
      <c r="D32" s="262"/>
      <c r="E32" s="262"/>
      <c r="F32" s="262"/>
      <c r="G32" s="262"/>
      <c r="H32" s="263">
        <f t="shared" si="12"/>
        <v>64.519684891155634</v>
      </c>
      <c r="I32" s="263">
        <f t="shared" si="12"/>
        <v>169.53286045315025</v>
      </c>
      <c r="J32" s="264">
        <f t="shared" si="13"/>
        <v>234.05254534430588</v>
      </c>
      <c r="P32" s="243" t="s">
        <v>328</v>
      </c>
      <c r="Q32" s="245"/>
      <c r="R32" s="245"/>
      <c r="S32" s="245"/>
      <c r="T32" s="245"/>
      <c r="U32" s="246">
        <f t="shared" si="14"/>
        <v>4.7641838570137329</v>
      </c>
      <c r="V32" s="246">
        <f t="shared" si="14"/>
        <v>18.478151383979544</v>
      </c>
      <c r="W32" s="247">
        <f t="shared" si="15"/>
        <v>23.242335240993278</v>
      </c>
      <c r="Z32" s="69">
        <v>5.5599999999999997E-2</v>
      </c>
    </row>
    <row r="33" spans="2:26">
      <c r="B33" s="260" t="s">
        <v>330</v>
      </c>
      <c r="C33" s="262"/>
      <c r="D33" s="262"/>
      <c r="E33" s="262"/>
      <c r="F33" s="262"/>
      <c r="G33" s="262"/>
      <c r="H33" s="263">
        <f t="shared" si="12"/>
        <v>143.34726493979565</v>
      </c>
      <c r="I33" s="263">
        <f t="shared" si="12"/>
        <v>311.87385134757994</v>
      </c>
      <c r="J33" s="264">
        <f t="shared" si="13"/>
        <v>455.22111628737559</v>
      </c>
      <c r="K33" s="862">
        <f>SUM(J30:J36)</f>
        <v>5115.5738656037929</v>
      </c>
      <c r="P33" s="243" t="s">
        <v>329</v>
      </c>
      <c r="Q33" s="245"/>
      <c r="R33" s="245"/>
      <c r="S33" s="245"/>
      <c r="T33" s="245"/>
      <c r="U33" s="246">
        <f t="shared" si="14"/>
        <v>4.8556193633506419</v>
      </c>
      <c r="V33" s="246">
        <f t="shared" si="14"/>
        <v>14.76439702077527</v>
      </c>
      <c r="W33" s="247">
        <f t="shared" si="15"/>
        <v>19.620016384125911</v>
      </c>
      <c r="Z33" s="250">
        <v>5.1799999999999999E-2</v>
      </c>
    </row>
    <row r="34" spans="2:26">
      <c r="B34" s="260" t="s">
        <v>236</v>
      </c>
      <c r="C34" s="262"/>
      <c r="D34" s="262"/>
      <c r="E34" s="262"/>
      <c r="F34" s="262"/>
      <c r="G34" s="262"/>
      <c r="H34" s="263">
        <f t="shared" si="12"/>
        <v>478.64875854663376</v>
      </c>
      <c r="I34" s="263">
        <f t="shared" si="12"/>
        <v>628.59936555672937</v>
      </c>
      <c r="J34" s="264">
        <f t="shared" si="13"/>
        <v>1107.2481241033631</v>
      </c>
      <c r="K34" s="863"/>
      <c r="M34">
        <f>H30/M$38</f>
        <v>0.684726212533043</v>
      </c>
      <c r="N34">
        <f>I30/N$38</f>
        <v>0.30683997400049939</v>
      </c>
      <c r="P34" s="243" t="s">
        <v>236</v>
      </c>
      <c r="Q34" s="245"/>
      <c r="R34" s="245"/>
      <c r="S34" s="245"/>
      <c r="T34" s="245"/>
      <c r="U34" s="246">
        <f t="shared" si="14"/>
        <v>26.612870975192834</v>
      </c>
      <c r="V34" s="246">
        <f t="shared" si="14"/>
        <v>34.950124724954151</v>
      </c>
      <c r="W34" s="247">
        <f t="shared" si="15"/>
        <v>61.562995700146985</v>
      </c>
    </row>
    <row r="35" spans="2:26">
      <c r="B35" s="260" t="s">
        <v>96</v>
      </c>
      <c r="C35" s="263">
        <f>C23</f>
        <v>492.94724105527661</v>
      </c>
      <c r="D35" s="263">
        <f t="shared" ref="D35:G36" si="16">D23</f>
        <v>108.80307261648433</v>
      </c>
      <c r="E35" s="263">
        <f t="shared" si="16"/>
        <v>62.447938423099764</v>
      </c>
      <c r="F35" s="263">
        <f t="shared" si="16"/>
        <v>110.94692032245653</v>
      </c>
      <c r="G35" s="263">
        <f t="shared" si="16"/>
        <v>304.22319156515391</v>
      </c>
      <c r="H35" s="262"/>
      <c r="I35" s="263">
        <f t="shared" si="12"/>
        <v>13.232249630633873</v>
      </c>
      <c r="J35" s="264">
        <f t="shared" si="13"/>
        <v>1092.600613613105</v>
      </c>
      <c r="K35" s="863"/>
      <c r="M35">
        <f>H31/M$38</f>
        <v>0.15613856691059869</v>
      </c>
      <c r="N35">
        <f t="shared" ref="N35:N36" si="17">I31/N$38</f>
        <v>0.38529885668783276</v>
      </c>
      <c r="P35" s="243" t="s">
        <v>96</v>
      </c>
      <c r="Q35" s="246">
        <f>Q23*$Z$33</f>
        <v>29.799948824140532</v>
      </c>
      <c r="R35" s="246">
        <f t="shared" ref="R35:U36" si="18">R23*$Z$33</f>
        <v>6.5774300489834792</v>
      </c>
      <c r="S35" s="246">
        <f t="shared" si="18"/>
        <v>3.7751410580930198</v>
      </c>
      <c r="T35" s="246">
        <f t="shared" si="18"/>
        <v>15.758761323074973</v>
      </c>
      <c r="U35" s="248"/>
      <c r="V35" s="246">
        <f>V23*$Z$32</f>
        <v>0.73571307946324327</v>
      </c>
      <c r="W35" s="247">
        <f>SUM(Q35:V35)</f>
        <v>56.646994333755245</v>
      </c>
    </row>
    <row r="36" spans="2:26">
      <c r="B36" s="260" t="s">
        <v>343</v>
      </c>
      <c r="C36" s="263">
        <f>C24</f>
        <v>125.15747283447391</v>
      </c>
      <c r="D36" s="263">
        <f t="shared" si="16"/>
        <v>81.477749014069047</v>
      </c>
      <c r="E36" s="263">
        <f t="shared" si="16"/>
        <v>115.48424357224992</v>
      </c>
      <c r="F36" s="263">
        <f t="shared" si="16"/>
        <v>226.72726818883891</v>
      </c>
      <c r="G36" s="263">
        <f t="shared" si="16"/>
        <v>890.37310449104359</v>
      </c>
      <c r="H36" s="263">
        <f>H24</f>
        <v>65.165211806866409</v>
      </c>
      <c r="I36" s="262"/>
      <c r="J36" s="264">
        <f t="shared" si="13"/>
        <v>1504.3850499075418</v>
      </c>
      <c r="K36" s="863"/>
      <c r="M36">
        <f>H32/M$38</f>
        <v>0.15913522055635843</v>
      </c>
      <c r="N36">
        <f t="shared" si="17"/>
        <v>0.30786116931166785</v>
      </c>
      <c r="P36" s="243" t="s">
        <v>343</v>
      </c>
      <c r="Q36" s="246">
        <f>Q24*$Z$33</f>
        <v>11.046397302402333</v>
      </c>
      <c r="R36" s="246">
        <f t="shared" si="18"/>
        <v>7.1912253142500111</v>
      </c>
      <c r="S36" s="246">
        <f t="shared" si="18"/>
        <v>10.192638184326583</v>
      </c>
      <c r="T36" s="246">
        <f t="shared" si="18"/>
        <v>46.121326812636056</v>
      </c>
      <c r="U36" s="246">
        <f t="shared" si="18"/>
        <v>3.3755579715956801</v>
      </c>
      <c r="V36" s="248"/>
      <c r="W36" s="247">
        <f>SUM(Q36:V36)</f>
        <v>77.927145585210667</v>
      </c>
    </row>
    <row r="37" spans="2:26">
      <c r="B37" s="261" t="s">
        <v>322</v>
      </c>
      <c r="C37" s="264">
        <f>SUM(C30:C36)</f>
        <v>618.10471388975054</v>
      </c>
      <c r="D37" s="264">
        <f t="shared" ref="D37:I37" si="19">SUM(D30:D36)</f>
        <v>190.28082163055336</v>
      </c>
      <c r="E37" s="264">
        <f t="shared" si="19"/>
        <v>177.93218199534968</v>
      </c>
      <c r="F37" s="264">
        <f t="shared" si="19"/>
        <v>337.67418851129543</v>
      </c>
      <c r="G37" s="264">
        <f t="shared" si="19"/>
        <v>1194.5962960561974</v>
      </c>
      <c r="H37" s="264">
        <f t="shared" si="19"/>
        <v>1092.6006136131045</v>
      </c>
      <c r="I37" s="264">
        <f t="shared" si="19"/>
        <v>1504.3850499075415</v>
      </c>
      <c r="J37" s="264">
        <f>SUM(J30:J36)</f>
        <v>5115.5738656037929</v>
      </c>
      <c r="K37" s="863"/>
      <c r="P37" s="244" t="s">
        <v>322</v>
      </c>
      <c r="Q37" s="247">
        <f>SUM(Q31:Q36)</f>
        <v>40.846346126542869</v>
      </c>
      <c r="R37" s="247">
        <f t="shared" ref="R37:V37" si="20">SUM(R31:R36)</f>
        <v>13.76865536323349</v>
      </c>
      <c r="S37" s="247">
        <f t="shared" si="20"/>
        <v>13.967779242419603</v>
      </c>
      <c r="T37" s="247">
        <f t="shared" si="20"/>
        <v>61.880088135711027</v>
      </c>
      <c r="U37" s="247">
        <f t="shared" si="20"/>
        <v>60.500966312022527</v>
      </c>
      <c r="V37" s="247">
        <f t="shared" si="20"/>
        <v>83.643808774859309</v>
      </c>
      <c r="W37" s="247">
        <f>SUM(W31:W36)</f>
        <v>274.60764395478884</v>
      </c>
    </row>
    <row r="38" spans="2:26">
      <c r="B38" s="265"/>
      <c r="K38" s="863"/>
      <c r="M38" s="213">
        <f>SUM(H30:H32)</f>
        <v>405.4393783198089</v>
      </c>
      <c r="N38" s="213">
        <f>SUM(I30:I32)</f>
        <v>550.67958337259847</v>
      </c>
      <c r="P38" s="249" t="s">
        <v>335</v>
      </c>
      <c r="Q38" t="s">
        <v>339</v>
      </c>
    </row>
    <row r="39" spans="2:26" ht="18.5">
      <c r="C39" s="201">
        <f t="shared" ref="C39:E40" si="21">C35/$G39</f>
        <v>0.74216883212284324</v>
      </c>
      <c r="D39" s="201">
        <f t="shared" si="21"/>
        <v>0.16381113963085991</v>
      </c>
      <c r="E39" s="201">
        <f t="shared" si="21"/>
        <v>9.402002824629678E-2</v>
      </c>
      <c r="G39" s="201">
        <f>SUM(C35:E35)</f>
        <v>664.19825209486078</v>
      </c>
      <c r="K39" s="864"/>
      <c r="P39" s="242" t="s">
        <v>340</v>
      </c>
    </row>
    <row r="40" spans="2:26">
      <c r="C40" s="201">
        <f t="shared" si="21"/>
        <v>0.38854365001189078</v>
      </c>
      <c r="D40" s="201">
        <f t="shared" si="21"/>
        <v>0.25294264321354371</v>
      </c>
      <c r="E40" s="201">
        <f t="shared" si="21"/>
        <v>0.35851370677456545</v>
      </c>
      <c r="G40" s="201">
        <f>SUM(C36:E36)</f>
        <v>322.11946542079289</v>
      </c>
      <c r="P40" s="243" t="s">
        <v>326</v>
      </c>
      <c r="Q40" s="243" t="s">
        <v>327</v>
      </c>
      <c r="R40" s="243" t="s">
        <v>328</v>
      </c>
      <c r="S40" s="243" t="s">
        <v>329</v>
      </c>
      <c r="T40" s="243" t="s">
        <v>236</v>
      </c>
      <c r="U40" s="243" t="s">
        <v>96</v>
      </c>
      <c r="V40" s="243" t="s">
        <v>343</v>
      </c>
      <c r="W40" s="251" t="s">
        <v>322</v>
      </c>
    </row>
    <row r="41" spans="2:26">
      <c r="P41" s="243" t="s">
        <v>327</v>
      </c>
      <c r="Q41" s="245"/>
      <c r="R41" s="245"/>
      <c r="S41" s="245"/>
      <c r="T41" s="245"/>
      <c r="U41" s="246">
        <f t="shared" ref="U41:V44" si="22">U31*$Z$44</f>
        <v>41.785468289739278</v>
      </c>
      <c r="V41" s="246">
        <f t="shared" si="22"/>
        <v>29.430845131374202</v>
      </c>
      <c r="W41" s="247">
        <f t="shared" ref="W41:W44" si="23">SUM(Q41:V41)</f>
        <v>71.216313421113483</v>
      </c>
    </row>
    <row r="42" spans="2:26">
      <c r="P42" s="243" t="s">
        <v>328</v>
      </c>
      <c r="Q42" s="245"/>
      <c r="R42" s="245"/>
      <c r="S42" s="245"/>
      <c r="T42" s="245"/>
      <c r="U42" s="246">
        <f t="shared" si="22"/>
        <v>9.5283677140274659</v>
      </c>
      <c r="V42" s="246">
        <f t="shared" si="22"/>
        <v>36.956302767959087</v>
      </c>
      <c r="W42" s="247">
        <f t="shared" si="23"/>
        <v>46.484670481986555</v>
      </c>
    </row>
    <row r="43" spans="2:26" ht="22.5" customHeight="1">
      <c r="P43" s="243" t="s">
        <v>329</v>
      </c>
      <c r="Q43" s="245"/>
      <c r="R43" s="245"/>
      <c r="S43" s="245"/>
      <c r="T43" s="245"/>
      <c r="U43" s="246">
        <f t="shared" si="22"/>
        <v>9.7112387267012839</v>
      </c>
      <c r="V43" s="246">
        <f t="shared" si="22"/>
        <v>29.52879404155054</v>
      </c>
      <c r="W43" s="247">
        <f t="shared" si="23"/>
        <v>39.240032768251822</v>
      </c>
    </row>
    <row r="44" spans="2:26">
      <c r="P44" s="243" t="s">
        <v>236</v>
      </c>
      <c r="Q44" s="245"/>
      <c r="R44" s="245"/>
      <c r="S44" s="245"/>
      <c r="T44" s="245"/>
      <c r="U44" s="246">
        <f t="shared" si="22"/>
        <v>53.225741950385668</v>
      </c>
      <c r="V44" s="246">
        <f t="shared" si="22"/>
        <v>69.900249449908301</v>
      </c>
      <c r="W44" s="247">
        <f t="shared" si="23"/>
        <v>123.12599140029397</v>
      </c>
      <c r="Z44">
        <v>2</v>
      </c>
    </row>
    <row r="45" spans="2:26">
      <c r="P45" s="243" t="s">
        <v>96</v>
      </c>
      <c r="Q45" s="246">
        <f t="shared" ref="Q45:T46" si="24">Q35*$Z$44</f>
        <v>59.599897648281065</v>
      </c>
      <c r="R45" s="246">
        <f t="shared" si="24"/>
        <v>13.154860097966958</v>
      </c>
      <c r="S45" s="246">
        <f t="shared" si="24"/>
        <v>7.5502821161860396</v>
      </c>
      <c r="T45" s="246">
        <f t="shared" si="24"/>
        <v>31.517522646149946</v>
      </c>
      <c r="U45" s="248"/>
      <c r="V45" s="246">
        <f>V35*$Z$44</f>
        <v>1.4714261589264865</v>
      </c>
      <c r="W45" s="247">
        <f>SUM(Q45:V45)</f>
        <v>113.29398866751049</v>
      </c>
    </row>
    <row r="46" spans="2:26">
      <c r="P46" s="243" t="s">
        <v>343</v>
      </c>
      <c r="Q46" s="246">
        <f t="shared" si="24"/>
        <v>22.092794604804666</v>
      </c>
      <c r="R46" s="246">
        <f t="shared" si="24"/>
        <v>14.382450628500022</v>
      </c>
      <c r="S46" s="246">
        <f t="shared" si="24"/>
        <v>20.385276368653166</v>
      </c>
      <c r="T46" s="246">
        <f t="shared" si="24"/>
        <v>92.242653625272112</v>
      </c>
      <c r="U46" s="246">
        <f>U36*$Z$44</f>
        <v>6.7511159431913601</v>
      </c>
      <c r="V46" s="248"/>
      <c r="W46" s="247">
        <f>SUM(Q46:V46)</f>
        <v>155.85429117042133</v>
      </c>
    </row>
    <row r="47" spans="2:26">
      <c r="P47" s="244" t="s">
        <v>322</v>
      </c>
      <c r="Q47" s="247">
        <f>SUM(Q41:Q46)</f>
        <v>81.692692253085738</v>
      </c>
      <c r="R47" s="247">
        <f t="shared" ref="R47:V47" si="25">SUM(R41:R46)</f>
        <v>27.537310726466981</v>
      </c>
      <c r="S47" s="247">
        <f t="shared" si="25"/>
        <v>27.935558484839206</v>
      </c>
      <c r="T47" s="247">
        <f t="shared" si="25"/>
        <v>123.76017627142205</v>
      </c>
      <c r="U47" s="247">
        <f t="shared" si="25"/>
        <v>121.00193262404505</v>
      </c>
      <c r="V47" s="247">
        <f t="shared" si="25"/>
        <v>167.28761754971862</v>
      </c>
      <c r="W47" s="247">
        <f>SUM(W41:W46)</f>
        <v>549.21528790957768</v>
      </c>
    </row>
    <row r="48" spans="2:26">
      <c r="P48" s="252" t="s">
        <v>335</v>
      </c>
      <c r="Q48" t="s">
        <v>341</v>
      </c>
    </row>
  </sheetData>
  <mergeCells count="3">
    <mergeCell ref="K5:K11"/>
    <mergeCell ref="K19:K25"/>
    <mergeCell ref="K33:K39"/>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B472D-91BF-476E-A772-DDE43CFE3155}">
  <sheetPr codeName="Sheet33">
    <tabColor theme="9" tint="0.39997558519241921"/>
  </sheetPr>
  <dimension ref="B4:X36"/>
  <sheetViews>
    <sheetView showOutlineSymbols="0" showWhiteSpace="0" topLeftCell="A4" workbookViewId="0">
      <selection activeCell="F23" sqref="F23"/>
    </sheetView>
  </sheetViews>
  <sheetFormatPr defaultColWidth="12.54296875" defaultRowHeight="14.5"/>
  <sheetData>
    <row r="4" spans="2:24">
      <c r="B4" s="67" t="s">
        <v>349</v>
      </c>
      <c r="C4" s="67"/>
      <c r="D4" s="67"/>
      <c r="E4" s="67"/>
      <c r="F4" s="67"/>
      <c r="G4" s="67"/>
      <c r="H4" s="67"/>
      <c r="I4" s="67"/>
      <c r="J4" s="67"/>
      <c r="K4" s="67"/>
      <c r="L4" s="67"/>
      <c r="M4" s="67"/>
      <c r="N4" s="67"/>
      <c r="O4" s="67"/>
      <c r="P4" s="67"/>
      <c r="Q4" s="67"/>
      <c r="R4" s="67"/>
      <c r="S4" s="67"/>
      <c r="T4" s="67"/>
      <c r="U4" s="67"/>
      <c r="V4" s="67"/>
      <c r="W4" s="67"/>
      <c r="X4" s="67"/>
    </row>
    <row r="6" spans="2:24">
      <c r="C6" t="s">
        <v>96</v>
      </c>
      <c r="D6" t="s">
        <v>97</v>
      </c>
      <c r="E6" t="s">
        <v>98</v>
      </c>
      <c r="I6" t="s">
        <v>96</v>
      </c>
      <c r="J6" t="s">
        <v>97</v>
      </c>
      <c r="K6" t="s">
        <v>98</v>
      </c>
    </row>
    <row r="7" spans="2:24">
      <c r="B7" t="s">
        <v>327</v>
      </c>
      <c r="C7" s="229">
        <f>'2050 Trucks'!H5+'2050 Trucks'!C10</f>
        <v>198034.48822287537</v>
      </c>
      <c r="D7" s="229">
        <f>'2050 Trucks'!I5+'2050 Trucks'!C11</f>
        <v>75590.891342935865</v>
      </c>
      <c r="E7" s="229">
        <f>D7</f>
        <v>75590.891342935865</v>
      </c>
      <c r="F7" s="237">
        <f>C7/SUM(C$7:C$9)</f>
        <v>0.72039557049355563</v>
      </c>
      <c r="H7" t="s">
        <v>327</v>
      </c>
      <c r="I7" s="229">
        <f>C7+C$10*$F7</f>
        <v>245114.93622183026</v>
      </c>
      <c r="J7" s="229">
        <f>D7+D$10*$F7</f>
        <v>175308.39756260076</v>
      </c>
      <c r="K7" s="229">
        <f>J7</f>
        <v>175308.39756260076</v>
      </c>
    </row>
    <row r="8" spans="2:24">
      <c r="B8" t="s">
        <v>328</v>
      </c>
      <c r="C8" s="229">
        <f>'2050 Trucks'!H6+'2050 Trucks'!D10</f>
        <v>44231.703601931076</v>
      </c>
      <c r="D8" s="229">
        <f>'2050 Trucks'!I6+'2050 Trucks'!D11</f>
        <v>75469.068462437863</v>
      </c>
      <c r="E8" s="229">
        <f t="shared" ref="E8:E12" si="0">D8</f>
        <v>75469.068462437863</v>
      </c>
      <c r="F8" s="237">
        <f t="shared" ref="F8:F9" si="1">C8/SUM(C$7:C$9)</f>
        <v>0.16090289947048872</v>
      </c>
      <c r="H8" t="s">
        <v>328</v>
      </c>
      <c r="I8" s="229">
        <f>C8+C$10*F8</f>
        <v>54747.28823581685</v>
      </c>
      <c r="J8" s="229">
        <f>D8+D$10*$F8</f>
        <v>97741.326282843365</v>
      </c>
      <c r="K8" s="229">
        <f t="shared" ref="K8:K12" si="2">J8</f>
        <v>97741.326282843365</v>
      </c>
    </row>
    <row r="9" spans="2:24">
      <c r="B9" t="s">
        <v>329</v>
      </c>
      <c r="C9" s="229">
        <f>'2050 Trucks'!H7+'2050 Trucks'!E10</f>
        <v>32630.679191763636</v>
      </c>
      <c r="D9" s="229">
        <f>'2050 Trucks'!I7+'2050 Trucks'!E11</f>
        <v>73249.395734527847</v>
      </c>
      <c r="E9" s="229">
        <f t="shared" si="0"/>
        <v>73249.395734527847</v>
      </c>
      <c r="F9" s="237">
        <f t="shared" si="1"/>
        <v>0.11870153003595571</v>
      </c>
      <c r="H9" t="s">
        <v>329</v>
      </c>
      <c r="I9" s="229">
        <f>C9+C$10*F9</f>
        <v>40388.252171321801</v>
      </c>
      <c r="J9" s="229">
        <f>D9+D$10*$F9</f>
        <v>89680.119415317109</v>
      </c>
      <c r="K9" s="229">
        <f t="shared" si="2"/>
        <v>89680.119415317109</v>
      </c>
    </row>
    <row r="10" spans="2:24">
      <c r="B10" t="s">
        <v>330</v>
      </c>
      <c r="C10" s="229">
        <f>'2050 Trucks'!H8+'2050 Trucks'!F10</f>
        <v>65353.605612398809</v>
      </c>
      <c r="D10" s="229">
        <f>'2050 Trucks'!I8+'2050 Trucks'!F11</f>
        <v>138420.48772085964</v>
      </c>
      <c r="E10" s="229">
        <f t="shared" si="0"/>
        <v>138420.48772085964</v>
      </c>
    </row>
    <row r="11" spans="2:24">
      <c r="B11" t="s">
        <v>236</v>
      </c>
      <c r="C11" s="229">
        <f>'2050 Trucks'!H9+'2050 Trucks'!G10</f>
        <v>201198.09117872943</v>
      </c>
      <c r="D11" s="229">
        <f>'2050 Trucks'!I9+'2050 Trucks'!G11</f>
        <v>390375.92480227764</v>
      </c>
      <c r="E11" s="229">
        <f t="shared" si="0"/>
        <v>390375.92480227764</v>
      </c>
      <c r="H11" t="s">
        <v>236</v>
      </c>
      <c r="I11" s="229">
        <f>C11</f>
        <v>201198.09117872943</v>
      </c>
      <c r="J11" s="229">
        <f>D11</f>
        <v>390375.92480227764</v>
      </c>
      <c r="K11" s="229">
        <f t="shared" si="2"/>
        <v>390375.92480227764</v>
      </c>
    </row>
    <row r="12" spans="2:24">
      <c r="B12" t="s">
        <v>96</v>
      </c>
      <c r="C12" s="229"/>
      <c r="D12" s="229">
        <f>'2050 Trucks'!I10+'2050 Trucks'!H11</f>
        <v>20148.147589437573</v>
      </c>
      <c r="E12" s="229">
        <f t="shared" si="0"/>
        <v>20148.147589437573</v>
      </c>
      <c r="H12" t="s">
        <v>96</v>
      </c>
      <c r="I12" s="229"/>
      <c r="J12" s="229">
        <f>D12</f>
        <v>20148.147589437573</v>
      </c>
      <c r="K12" s="229">
        <f t="shared" si="2"/>
        <v>20148.147589437573</v>
      </c>
    </row>
    <row r="14" spans="2:24">
      <c r="B14" t="s">
        <v>322</v>
      </c>
      <c r="C14" s="201">
        <f>SUM(C7:C11)</f>
        <v>541448.56780769839</v>
      </c>
      <c r="D14" s="201">
        <f>SUM(D7:D12)</f>
        <v>773253.91565247637</v>
      </c>
      <c r="E14" s="201">
        <f>SUM(E7:E12)</f>
        <v>773253.91565247637</v>
      </c>
      <c r="F14" s="201">
        <f>SUM(C14:E14)</f>
        <v>2087956.3991126511</v>
      </c>
      <c r="G14" s="201"/>
      <c r="H14" t="s">
        <v>322</v>
      </c>
      <c r="I14" s="201">
        <f>SUM(I7:I11)</f>
        <v>541448.56780769839</v>
      </c>
      <c r="J14" s="201">
        <f>SUM(J7:J12)</f>
        <v>773253.91565247637</v>
      </c>
      <c r="K14" s="201">
        <f>SUM(K7:K12)</f>
        <v>773253.91565247637</v>
      </c>
      <c r="M14" s="201">
        <f>SUM(I14:J14)</f>
        <v>1314702.4834601749</v>
      </c>
    </row>
    <row r="15" spans="2:24">
      <c r="C15" s="201"/>
      <c r="D15" s="201"/>
      <c r="E15" s="201"/>
    </row>
    <row r="16" spans="2:24">
      <c r="B16" s="67" t="s">
        <v>348</v>
      </c>
      <c r="C16" s="255"/>
      <c r="D16" s="255"/>
      <c r="E16" s="255"/>
      <c r="F16" s="67"/>
      <c r="G16" s="67"/>
      <c r="H16" s="67"/>
      <c r="I16" s="67"/>
      <c r="J16" s="67"/>
      <c r="K16" s="67"/>
      <c r="L16" s="67"/>
      <c r="M16" s="67"/>
      <c r="N16" s="67"/>
      <c r="O16" s="67"/>
      <c r="P16" s="67"/>
      <c r="Q16" s="67"/>
      <c r="R16" s="67"/>
      <c r="S16" s="67"/>
      <c r="T16" s="67"/>
      <c r="U16" s="67"/>
      <c r="V16" s="67"/>
      <c r="W16" s="67"/>
      <c r="X16" s="67"/>
    </row>
    <row r="17" spans="2:24">
      <c r="C17" s="201"/>
      <c r="D17" s="201"/>
      <c r="E17" s="201"/>
      <c r="H17" s="236"/>
      <c r="I17" s="68" t="s">
        <v>96</v>
      </c>
      <c r="J17" s="68"/>
      <c r="K17" s="68"/>
      <c r="L17" s="68" t="s">
        <v>97</v>
      </c>
      <c r="M17" s="68"/>
      <c r="N17" s="68"/>
      <c r="O17" s="68" t="s">
        <v>98</v>
      </c>
      <c r="P17" s="68"/>
      <c r="Q17" s="68"/>
    </row>
    <row r="18" spans="2:24">
      <c r="C18" s="201" t="s">
        <v>96</v>
      </c>
      <c r="D18" s="201" t="s">
        <v>97</v>
      </c>
      <c r="E18" s="201" t="s">
        <v>98</v>
      </c>
      <c r="I18" s="254" t="s">
        <v>244</v>
      </c>
      <c r="J18" s="254" t="s">
        <v>237</v>
      </c>
      <c r="K18" s="254" t="s">
        <v>43</v>
      </c>
      <c r="L18" s="254" t="s">
        <v>244</v>
      </c>
      <c r="M18" s="254" t="s">
        <v>237</v>
      </c>
      <c r="N18" s="254" t="s">
        <v>43</v>
      </c>
      <c r="O18" s="254" t="s">
        <v>244</v>
      </c>
      <c r="P18" s="254" t="s">
        <v>237</v>
      </c>
      <c r="Q18" s="254" t="s">
        <v>43</v>
      </c>
      <c r="T18" s="254" t="s">
        <v>96</v>
      </c>
      <c r="U18" s="254" t="s">
        <v>97</v>
      </c>
      <c r="V18" s="254" t="s">
        <v>98</v>
      </c>
    </row>
    <row r="19" spans="2:24">
      <c r="B19" t="s">
        <v>327</v>
      </c>
      <c r="C19" s="229">
        <f>I7*'Assumptions - road distance'!C38</f>
        <v>5392528.5968802655</v>
      </c>
      <c r="D19" s="229">
        <f>J7*'Assumptions - road distance'!D38</f>
        <v>3155551.1561268135</v>
      </c>
      <c r="E19" s="229">
        <f>K7*'Assumptions - road distance'!E38</f>
        <v>525925.19268780225</v>
      </c>
      <c r="H19" t="s">
        <v>327</v>
      </c>
      <c r="I19" s="229">
        <f>$C19*'Assumptions - road distance'!C58</f>
        <v>1078505.7193760532</v>
      </c>
      <c r="J19" s="229">
        <f>$C19*'Assumptions - road distance'!D58</f>
        <v>3235517.1581281591</v>
      </c>
      <c r="K19" s="229">
        <f>$C19*'Assumptions - road distance'!E58</f>
        <v>1078505.7193760532</v>
      </c>
      <c r="L19" s="229">
        <f>$D19*'Assumptions - road distance'!F58</f>
        <v>631110.23122536275</v>
      </c>
      <c r="M19" s="229">
        <f>$D19*'Assumptions - road distance'!G58</f>
        <v>1893330.693676088</v>
      </c>
      <c r="N19" s="229">
        <f>$D19*'Assumptions - road distance'!H58</f>
        <v>631110.23122536275</v>
      </c>
      <c r="O19" s="229">
        <f>$E19*'Assumptions - road distance'!I58</f>
        <v>52592.519268780226</v>
      </c>
      <c r="P19" s="229">
        <f>$E19*'Assumptions - road distance'!J58</f>
        <v>52592.519268780226</v>
      </c>
      <c r="Q19" s="229">
        <f>$E19*'Assumptions - road distance'!K58</f>
        <v>420740.15415024181</v>
      </c>
      <c r="S19" t="s">
        <v>244</v>
      </c>
      <c r="T19" s="201">
        <f>SUM(I19:I23)</f>
        <v>2270407.0292484597</v>
      </c>
      <c r="U19" s="201">
        <f>SUM(L19:L23)</f>
        <v>4081411.3178660697</v>
      </c>
      <c r="V19" s="201">
        <f>SUM(O19:O23)</f>
        <v>2812683.3837716803</v>
      </c>
    </row>
    <row r="20" spans="2:24">
      <c r="B20" t="s">
        <v>328</v>
      </c>
      <c r="C20" s="229">
        <f>I8*'Assumptions - road distance'!C39</f>
        <v>2737364.4117908427</v>
      </c>
      <c r="D20" s="229">
        <f>J8*'Assumptions - road distance'!D39</f>
        <v>4398359.6827279516</v>
      </c>
      <c r="E20" s="229">
        <f>K8*'Assumptions - road distance'!E39</f>
        <v>4398359.6827279516</v>
      </c>
      <c r="H20" t="s">
        <v>328</v>
      </c>
      <c r="I20" s="229">
        <f>$C20*'Assumptions - road distance'!C59</f>
        <v>547472.8823581686</v>
      </c>
      <c r="J20" s="229">
        <f>$C20*'Assumptions - road distance'!D59</f>
        <v>1642418.6470745055</v>
      </c>
      <c r="K20" s="229">
        <f>$C20*'Assumptions - road distance'!E59</f>
        <v>547472.8823581686</v>
      </c>
      <c r="L20" s="229">
        <f>$D20*'Assumptions - road distance'!F59</f>
        <v>1319507.9048183854</v>
      </c>
      <c r="M20" s="229">
        <f>$D20*'Assumptions - road distance'!G59</f>
        <v>2199179.8413639758</v>
      </c>
      <c r="N20" s="229">
        <f>$D20*'Assumptions - road distance'!H59</f>
        <v>879671.9365455904</v>
      </c>
      <c r="O20" s="229">
        <f>$E20*'Assumptions - road distance'!I59</f>
        <v>879671.9365455904</v>
      </c>
      <c r="P20" s="229">
        <f>$E20*'Assumptions - road distance'!J59</f>
        <v>2639015.8096367707</v>
      </c>
      <c r="Q20" s="229">
        <f>$E20*'Assumptions - road distance'!K59</f>
        <v>879671.9365455904</v>
      </c>
      <c r="S20" t="s">
        <v>237</v>
      </c>
      <c r="T20" s="201">
        <f>SUM(J19:J23)</f>
        <v>6005239.6515458534</v>
      </c>
      <c r="U20" s="201">
        <f>SUM(M19:M23)</f>
        <v>6913482.0850122217</v>
      </c>
      <c r="V20" s="201">
        <f>SUM(P19:P23)</f>
        <v>5831299.8378193285</v>
      </c>
    </row>
    <row r="21" spans="2:24">
      <c r="B21" t="s">
        <v>329</v>
      </c>
      <c r="C21" s="229">
        <f>I9*'Assumptions - road distance'!C40</f>
        <v>1615530.086852872</v>
      </c>
      <c r="D21" s="229">
        <f>J9*'Assumptions - road distance'!D40</f>
        <v>4484005.9707658552</v>
      </c>
      <c r="E21" s="229">
        <f>K9*'Assumptions - road distance'!E40</f>
        <v>3138804.1795360986</v>
      </c>
      <c r="H21" t="s">
        <v>329</v>
      </c>
      <c r="I21" s="229">
        <f>$C21*'Assumptions - road distance'!C60</f>
        <v>161553.0086852872</v>
      </c>
      <c r="J21" s="229">
        <f>$C21*'Assumptions - road distance'!D60</f>
        <v>161553.0086852872</v>
      </c>
      <c r="K21" s="229">
        <f>$C21*'Assumptions - road distance'!E60</f>
        <v>1292424.0694822976</v>
      </c>
      <c r="L21" s="229">
        <f>$D21*'Assumptions - road distance'!F60</f>
        <v>448400.59707658552</v>
      </c>
      <c r="M21" s="229">
        <f>$D21*'Assumptions - road distance'!G60</f>
        <v>896801.19415317103</v>
      </c>
      <c r="N21" s="229">
        <f>$D21*'Assumptions - road distance'!H60</f>
        <v>3138804.1795360986</v>
      </c>
      <c r="O21" s="229">
        <f>$E21*'Assumptions - road distance'!I60</f>
        <v>313880.4179536099</v>
      </c>
      <c r="P21" s="229">
        <f>$E21*'Assumptions - road distance'!J60</f>
        <v>313880.4179536099</v>
      </c>
      <c r="Q21" s="229">
        <f>$E21*'Assumptions - road distance'!K60</f>
        <v>2511043.3436288792</v>
      </c>
      <c r="S21" t="s">
        <v>43</v>
      </c>
      <c r="T21" s="201">
        <f>SUM(K19:K23)</f>
        <v>3079361.1441595033</v>
      </c>
      <c r="U21" s="201">
        <f>SUM(N19:N23)</f>
        <v>4770475.2328436766</v>
      </c>
      <c r="V21" s="201">
        <f>SUM(Q19:Q23)</f>
        <v>4909542.8345656786</v>
      </c>
    </row>
    <row r="22" spans="2:24">
      <c r="B22" t="s">
        <v>236</v>
      </c>
      <c r="C22" s="229">
        <f>I11*'Assumptions - road distance'!C41</f>
        <v>1609584.7294298355</v>
      </c>
      <c r="D22" s="229">
        <f>J11*'Assumptions - road distance'!D41</f>
        <v>3123007.3984182212</v>
      </c>
      <c r="E22" s="229">
        <f>K11*'Assumptions - road distance'!E41</f>
        <v>4684511.0976273315</v>
      </c>
      <c r="H22" t="s">
        <v>236</v>
      </c>
      <c r="I22" s="229">
        <f>$C22*'Assumptions - road distance'!C61</f>
        <v>482875.41882895061</v>
      </c>
      <c r="J22" s="229">
        <f>$C22*'Assumptions - road distance'!D61</f>
        <v>965750.83765790123</v>
      </c>
      <c r="K22" s="229">
        <f>$C22*'Assumptions - road distance'!E61</f>
        <v>160958.47294298356</v>
      </c>
      <c r="L22" s="229">
        <f>$D22*'Assumptions - road distance'!F61</f>
        <v>1561503.6992091106</v>
      </c>
      <c r="M22" s="229">
        <f>$D22*'Assumptions - road distance'!G61</f>
        <v>1561503.6992091106</v>
      </c>
      <c r="N22" s="229">
        <f>$D22*'Assumptions - road distance'!H61</f>
        <v>0</v>
      </c>
      <c r="O22" s="229">
        <f>$E22*'Assumptions - road distance'!I61</f>
        <v>1405353.3292881993</v>
      </c>
      <c r="P22" s="229">
        <f>$E22*'Assumptions - road distance'!J61</f>
        <v>2342255.5488136658</v>
      </c>
      <c r="Q22" s="229">
        <f>$E22*'Assumptions - road distance'!K61</f>
        <v>936902.21952546632</v>
      </c>
    </row>
    <row r="23" spans="2:24">
      <c r="B23" t="s">
        <v>96</v>
      </c>
      <c r="C23" s="229"/>
      <c r="D23" s="229">
        <f>J12*'Assumptions - road distance'!D42</f>
        <v>604444.42768312723</v>
      </c>
      <c r="E23" s="229">
        <f>K12*'Assumptions - road distance'!E42</f>
        <v>805925.90357750293</v>
      </c>
      <c r="H23" t="s">
        <v>96</v>
      </c>
      <c r="I23" s="229"/>
      <c r="J23" s="229"/>
      <c r="K23" s="229"/>
      <c r="L23" s="229">
        <f>$D23*'Assumptions - road distance'!F62</f>
        <v>120888.88553662546</v>
      </c>
      <c r="M23" s="229">
        <f>$D23*'Assumptions - road distance'!G62</f>
        <v>362666.65660987631</v>
      </c>
      <c r="N23" s="229">
        <f>$D23*'Assumptions - road distance'!H62</f>
        <v>120888.88553662546</v>
      </c>
      <c r="O23" s="229">
        <f>$E23*'Assumptions - road distance'!I62</f>
        <v>161185.18071550061</v>
      </c>
      <c r="P23" s="229">
        <f>$E23*'Assumptions - road distance'!J62</f>
        <v>483555.54214650171</v>
      </c>
      <c r="Q23" s="229">
        <f>$E23*'Assumptions - road distance'!K62</f>
        <v>161185.18071550061</v>
      </c>
    </row>
    <row r="24" spans="2:24">
      <c r="J24" s="201"/>
      <c r="K24" s="201"/>
    </row>
    <row r="25" spans="2:24">
      <c r="B25" t="s">
        <v>322</v>
      </c>
      <c r="C25" s="201">
        <f>SUM(C19:C22)</f>
        <v>11355007.824953817</v>
      </c>
      <c r="D25" s="201">
        <f>SUM(D19:D22)</f>
        <v>15160924.208038842</v>
      </c>
      <c r="E25" s="201">
        <f>SUM(E19:E22)</f>
        <v>12747600.152579185</v>
      </c>
      <c r="K25" s="201">
        <f>SUM(I19:K22)</f>
        <v>11355007.824953815</v>
      </c>
      <c r="N25" s="201">
        <f>SUM(L19:N22)</f>
        <v>15160924.208038842</v>
      </c>
      <c r="Q25" s="201">
        <f>SUM(O19:Q22)</f>
        <v>12747600.152579183</v>
      </c>
    </row>
    <row r="27" spans="2:24">
      <c r="B27" s="67" t="s">
        <v>356</v>
      </c>
      <c r="C27" s="255"/>
      <c r="D27" s="255"/>
      <c r="E27" s="255"/>
      <c r="F27" s="67"/>
      <c r="G27" s="67"/>
      <c r="H27" s="67"/>
      <c r="I27" s="67"/>
      <c r="J27" s="67"/>
      <c r="K27" s="67"/>
      <c r="L27" s="67"/>
      <c r="M27" s="67"/>
      <c r="N27" s="67"/>
      <c r="O27" s="67"/>
      <c r="P27" s="67"/>
      <c r="Q27" s="67"/>
      <c r="R27" s="67"/>
      <c r="S27" s="67"/>
      <c r="T27" s="67"/>
      <c r="U27" s="67"/>
      <c r="V27" s="67"/>
      <c r="W27" s="67"/>
      <c r="X27" s="67"/>
    </row>
    <row r="28" spans="2:24">
      <c r="C28" s="201"/>
      <c r="D28" s="201"/>
      <c r="E28" s="201"/>
    </row>
    <row r="29" spans="2:24">
      <c r="C29" s="201" t="s">
        <v>96</v>
      </c>
      <c r="D29" s="201" t="s">
        <v>97</v>
      </c>
      <c r="E29" s="201" t="s">
        <v>98</v>
      </c>
    </row>
    <row r="30" spans="2:24">
      <c r="B30" t="s">
        <v>327</v>
      </c>
      <c r="C30" s="229">
        <f>C7*AVERAGE('Assumptions - road distance'!C38,'Assumptions - road distance'!L38)</f>
        <v>6535138.1113548875</v>
      </c>
      <c r="D30" s="229">
        <f>D7*AVERAGE('Assumptions - road distance'!D38,'Assumptions - road distance'!M38)</f>
        <v>2003158.6205878004</v>
      </c>
      <c r="E30" s="229">
        <f>E7*AVERAGE('Assumptions - road distance'!E38,'Assumptions - road distance'!N38)</f>
        <v>226772.67402880761</v>
      </c>
    </row>
    <row r="31" spans="2:24">
      <c r="B31" t="s">
        <v>328</v>
      </c>
      <c r="C31" s="229">
        <f>C8*AVERAGE('Assumptions - road distance'!C39,'Assumptions - road distance'!L39)</f>
        <v>3317377.7701448309</v>
      </c>
      <c r="D31" s="229">
        <f>D8*AVERAGE('Assumptions - road distance'!D39,'Assumptions - road distance'!M39)</f>
        <v>4716816.7789023668</v>
      </c>
      <c r="E31" s="229">
        <f>E8*AVERAGE('Assumptions - road distance'!E39,'Assumptions - road distance'!N39)</f>
        <v>4716816.7789023668</v>
      </c>
    </row>
    <row r="32" spans="2:24">
      <c r="B32" t="s">
        <v>329</v>
      </c>
      <c r="C32" s="229">
        <f>C9*AVERAGE('Assumptions - road distance'!C40,'Assumptions - road distance'!L40)</f>
        <v>1713110.6575675909</v>
      </c>
      <c r="D32" s="229">
        <f>D9*AVERAGE('Assumptions - road distance'!D40,'Assumptions - road distance'!M40)</f>
        <v>4578087.2334079901</v>
      </c>
      <c r="E32" s="229">
        <f>E9*AVERAGE('Assumptions - road distance'!E40,'Assumptions - road distance'!N40)</f>
        <v>2746852.3400447941</v>
      </c>
    </row>
    <row r="33" spans="2:5">
      <c r="B33" t="s">
        <v>236</v>
      </c>
      <c r="C33" s="229">
        <f>C11*AVERAGE('Assumptions - road distance'!C41,'Assumptions - road distance'!L41)</f>
        <v>2112579.9573766589</v>
      </c>
      <c r="D33" s="229">
        <f>D11*AVERAGE('Assumptions - road distance'!D41,'Assumptions - road distance'!M41)</f>
        <v>4098947.2104239152</v>
      </c>
      <c r="E33" s="229">
        <f>E11*AVERAGE('Assumptions - road distance'!E41,'Assumptions - road distance'!N41)</f>
        <v>6246014.7968364423</v>
      </c>
    </row>
    <row r="34" spans="2:5">
      <c r="B34" t="s">
        <v>96</v>
      </c>
      <c r="C34" s="229"/>
      <c r="D34" s="229">
        <f>D12*AVERAGE('Assumptions - road distance'!D42,'Assumptions - road distance'!M42)</f>
        <v>765629.60839862772</v>
      </c>
      <c r="E34" s="229">
        <f>E12*AVERAGE('Assumptions - road distance'!E42,'Assumptions - road distance'!N42)</f>
        <v>1158518.4863926605</v>
      </c>
    </row>
    <row r="36" spans="2:5">
      <c r="B36" t="s">
        <v>322</v>
      </c>
      <c r="C36" s="201">
        <f>SUM(C30:C33)</f>
        <v>13678206.496443968</v>
      </c>
      <c r="D36" s="201">
        <f>SUM(D30:D34)</f>
        <v>16162639.4517207</v>
      </c>
      <c r="E36" s="201">
        <f>SUM(E30:E34)</f>
        <v>15094975.076205069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A062E-6C91-4659-8909-2770D7251CA0}">
  <sheetPr>
    <tabColor theme="4" tint="-0.499984740745262"/>
  </sheetPr>
  <dimension ref="A1"/>
  <sheetViews>
    <sheetView showOutlineSymbols="0" showWhiteSpace="0" workbookViewId="0"/>
  </sheetViews>
  <sheetFormatPr defaultRowHeight="14.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23480-44EB-48FB-876C-E612242FF0DF}">
  <sheetPr codeName="Sheet40">
    <tabColor theme="4" tint="0.59999389629810485"/>
  </sheetPr>
  <dimension ref="A1:R77"/>
  <sheetViews>
    <sheetView showOutlineSymbols="0" showWhiteSpace="0" workbookViewId="0"/>
  </sheetViews>
  <sheetFormatPr defaultRowHeight="14.5"/>
  <cols>
    <col min="1" max="1" width="12.453125" customWidth="1"/>
    <col min="2" max="2" width="27.54296875" customWidth="1"/>
    <col min="3" max="6" width="20.7265625" style="565" customWidth="1"/>
    <col min="7" max="7" width="19.453125" customWidth="1"/>
    <col min="8" max="8" width="15.453125" customWidth="1"/>
    <col min="9" max="9" width="21" customWidth="1"/>
    <col min="10" max="10" width="12" customWidth="1"/>
    <col min="11" max="11" width="12" hidden="1" customWidth="1"/>
    <col min="12" max="12" width="12.26953125" customWidth="1"/>
    <col min="13" max="13" width="17" customWidth="1"/>
    <col min="14" max="14" width="19.453125" customWidth="1"/>
    <col min="15" max="15" width="4.81640625" customWidth="1"/>
  </cols>
  <sheetData>
    <row r="1" spans="1:18" s="563" customFormat="1">
      <c r="A1" s="562"/>
      <c r="B1" s="562"/>
      <c r="C1" s="562" t="s">
        <v>973</v>
      </c>
      <c r="D1" s="562" t="s">
        <v>974</v>
      </c>
      <c r="E1" s="562" t="s">
        <v>973</v>
      </c>
      <c r="F1" s="562" t="s">
        <v>975</v>
      </c>
      <c r="G1" s="562" t="s">
        <v>976</v>
      </c>
      <c r="H1" s="866" t="s">
        <v>977</v>
      </c>
      <c r="I1" s="562" t="s">
        <v>978</v>
      </c>
      <c r="J1" s="562" t="s">
        <v>979</v>
      </c>
      <c r="K1" s="562"/>
      <c r="L1" s="866" t="s">
        <v>980</v>
      </c>
      <c r="M1" s="562" t="s">
        <v>981</v>
      </c>
      <c r="N1" s="562" t="s">
        <v>979</v>
      </c>
      <c r="O1" s="562"/>
    </row>
    <row r="2" spans="1:18" s="563" customFormat="1">
      <c r="A2" s="562" t="s">
        <v>982</v>
      </c>
      <c r="B2" s="562" t="s">
        <v>983</v>
      </c>
      <c r="C2" s="562" t="s">
        <v>984</v>
      </c>
      <c r="D2" s="562" t="s">
        <v>985</v>
      </c>
      <c r="E2" s="562" t="s">
        <v>986</v>
      </c>
      <c r="F2" s="562" t="s">
        <v>987</v>
      </c>
      <c r="G2" s="562"/>
      <c r="H2" s="866"/>
      <c r="I2" s="562" t="s">
        <v>988</v>
      </c>
      <c r="J2" s="562" t="s">
        <v>988</v>
      </c>
      <c r="K2" s="562"/>
      <c r="L2" s="866"/>
      <c r="M2" s="562" t="s">
        <v>989</v>
      </c>
      <c r="N2" s="562"/>
      <c r="O2" s="562"/>
    </row>
    <row r="3" spans="1:18">
      <c r="A3" s="564"/>
      <c r="B3" s="564"/>
      <c r="G3" s="563"/>
      <c r="H3" s="563"/>
      <c r="I3" s="563"/>
      <c r="J3" s="563"/>
      <c r="K3" s="563"/>
      <c r="L3" s="563"/>
      <c r="M3" s="563"/>
      <c r="N3" s="563"/>
      <c r="O3" s="563"/>
    </row>
    <row r="4" spans="1:18" s="574" customFormat="1">
      <c r="A4" s="867" t="s">
        <v>990</v>
      </c>
      <c r="B4" s="867"/>
      <c r="C4" s="566">
        <v>310773</v>
      </c>
      <c r="D4" s="567">
        <v>3.9039999999999999</v>
      </c>
      <c r="E4" s="566">
        <v>88226</v>
      </c>
      <c r="F4" s="568">
        <v>17.27</v>
      </c>
      <c r="G4" s="566">
        <f>(C4/0.1*257+C4/0.3*(365-257))/1000000</f>
        <v>910.56488999999999</v>
      </c>
      <c r="H4" s="570">
        <f>D4*1000000/C4</f>
        <v>12.56222387401737</v>
      </c>
      <c r="I4" s="566">
        <f>H4*G4</f>
        <v>11438.72</v>
      </c>
      <c r="J4" s="571"/>
      <c r="K4" s="571"/>
      <c r="L4" s="572">
        <f>E4/C4</f>
        <v>0.28389210130867226</v>
      </c>
      <c r="M4" s="573">
        <f>G4*L4</f>
        <v>258.50218000000001</v>
      </c>
      <c r="N4" s="571"/>
      <c r="O4" s="571"/>
    </row>
    <row r="5" spans="1:18">
      <c r="A5" s="865">
        <v>2030</v>
      </c>
      <c r="B5" s="564" t="s">
        <v>991</v>
      </c>
      <c r="C5" s="575">
        <v>310749</v>
      </c>
      <c r="D5" s="576">
        <v>3.9</v>
      </c>
      <c r="E5" s="575">
        <v>88057</v>
      </c>
      <c r="F5" s="577">
        <v>17.239999999999998</v>
      </c>
      <c r="G5" s="575">
        <f t="shared" ref="G5:G10" si="0">(C5/0.1*257+C5/0.3*(365-257))/1000000</f>
        <v>910.49456999999995</v>
      </c>
      <c r="H5" s="579">
        <f t="shared" ref="H5:H10" si="1">D5*1000000/C5</f>
        <v>12.550321964028846</v>
      </c>
      <c r="I5" s="575">
        <f t="shared" ref="I5:I10" si="2">H5*G5</f>
        <v>11427</v>
      </c>
      <c r="J5" s="578">
        <f>I6-I5</f>
        <v>-2.930000000000291</v>
      </c>
      <c r="K5" s="565">
        <f>J5/I5</f>
        <v>-2.5641025641028189E-4</v>
      </c>
      <c r="L5" s="580">
        <f t="shared" ref="L5:L10" si="3">E5/C5</f>
        <v>0.28337017979140722</v>
      </c>
      <c r="M5" s="581">
        <f t="shared" ref="M5:M10" si="4">G5*L5</f>
        <v>258.00700999999998</v>
      </c>
      <c r="N5" s="579">
        <f>M6-M5</f>
        <v>0.11133999999998423</v>
      </c>
      <c r="O5" s="565">
        <f>N5/M5</f>
        <v>4.3153866245721091E-4</v>
      </c>
    </row>
    <row r="6" spans="1:18">
      <c r="A6" s="865"/>
      <c r="B6" s="564" t="s">
        <v>992</v>
      </c>
      <c r="C6" s="575">
        <v>310749</v>
      </c>
      <c r="D6" s="576">
        <v>3.899</v>
      </c>
      <c r="E6" s="575">
        <v>88095</v>
      </c>
      <c r="F6" s="577">
        <v>17.22</v>
      </c>
      <c r="G6" s="575">
        <f>(C6/0.1*257+C6/0.3*(365-257))/1000000</f>
        <v>910.49456999999995</v>
      </c>
      <c r="H6" s="579">
        <f t="shared" si="1"/>
        <v>12.547103932756018</v>
      </c>
      <c r="I6" s="575">
        <f t="shared" si="2"/>
        <v>11424.07</v>
      </c>
      <c r="J6" s="578"/>
      <c r="K6" s="565"/>
      <c r="L6" s="580">
        <f t="shared" si="3"/>
        <v>0.28349246497977465</v>
      </c>
      <c r="M6" s="581">
        <f t="shared" si="4"/>
        <v>258.11834999999996</v>
      </c>
      <c r="N6" s="579"/>
      <c r="O6" s="565"/>
    </row>
    <row r="7" spans="1:18" s="574" customFormat="1">
      <c r="A7" s="868">
        <v>2040</v>
      </c>
      <c r="B7" s="574" t="s">
        <v>993</v>
      </c>
      <c r="C7" s="566">
        <v>362570</v>
      </c>
      <c r="D7" s="567">
        <v>4.78</v>
      </c>
      <c r="E7" s="566">
        <v>104836</v>
      </c>
      <c r="F7" s="568">
        <v>17.59</v>
      </c>
      <c r="G7" s="566">
        <f t="shared" si="0"/>
        <v>1062.3300999999999</v>
      </c>
      <c r="H7" s="570">
        <f t="shared" si="1"/>
        <v>13.183661086135091</v>
      </c>
      <c r="I7" s="566">
        <f t="shared" si="2"/>
        <v>14005.399999999998</v>
      </c>
      <c r="J7" s="569">
        <f>I8-I7</f>
        <v>76.180000000003929</v>
      </c>
      <c r="K7" s="571">
        <f>J7/I7</f>
        <v>5.4393305439333359E-3</v>
      </c>
      <c r="L7" s="572">
        <f t="shared" si="3"/>
        <v>0.2891469233527319</v>
      </c>
      <c r="M7" s="573">
        <f t="shared" si="4"/>
        <v>307.16947999999996</v>
      </c>
      <c r="N7" s="570">
        <f>M8-M7</f>
        <v>4.2192000000000576</v>
      </c>
      <c r="O7" s="571">
        <f>N7/M7</f>
        <v>1.3735739631424508E-2</v>
      </c>
    </row>
    <row r="8" spans="1:18" s="574" customFormat="1">
      <c r="A8" s="868"/>
      <c r="B8" s="574" t="s">
        <v>994</v>
      </c>
      <c r="C8" s="566">
        <v>364652</v>
      </c>
      <c r="D8" s="567">
        <v>4.806</v>
      </c>
      <c r="E8" s="566">
        <v>106276</v>
      </c>
      <c r="F8" s="568">
        <v>17.739999999999998</v>
      </c>
      <c r="G8" s="566">
        <f t="shared" si="0"/>
        <v>1068.4303600000001</v>
      </c>
      <c r="H8" s="570">
        <f t="shared" si="1"/>
        <v>13.179689128264757</v>
      </c>
      <c r="I8" s="566">
        <f t="shared" si="2"/>
        <v>14081.580000000002</v>
      </c>
      <c r="J8" s="569"/>
      <c r="K8" s="571"/>
      <c r="L8" s="572">
        <f t="shared" si="3"/>
        <v>0.29144499413139102</v>
      </c>
      <c r="M8" s="573">
        <f t="shared" si="4"/>
        <v>311.38868000000002</v>
      </c>
      <c r="N8" s="570"/>
      <c r="O8" s="571"/>
    </row>
    <row r="9" spans="1:18">
      <c r="A9" s="865">
        <v>2050</v>
      </c>
      <c r="B9" s="564" t="s">
        <v>995</v>
      </c>
      <c r="C9" s="575">
        <v>385807</v>
      </c>
      <c r="D9" s="576">
        <v>5.0490000000000004</v>
      </c>
      <c r="E9" s="575">
        <v>110962</v>
      </c>
      <c r="F9" s="577">
        <v>17.5</v>
      </c>
      <c r="G9" s="575">
        <f t="shared" si="0"/>
        <v>1130.4145100000001</v>
      </c>
      <c r="H9" s="579">
        <f t="shared" si="1"/>
        <v>13.086854307983007</v>
      </c>
      <c r="I9" s="575">
        <f t="shared" si="2"/>
        <v>14793.570000000002</v>
      </c>
      <c r="J9" s="578">
        <f>I10-I9</f>
        <v>123.05999999999949</v>
      </c>
      <c r="K9" s="565">
        <f>J9/I9</f>
        <v>8.3184789067141662E-3</v>
      </c>
      <c r="L9" s="580">
        <f t="shared" si="3"/>
        <v>0.28761012630667665</v>
      </c>
      <c r="M9" s="581">
        <f t="shared" si="4"/>
        <v>325.11866000000003</v>
      </c>
      <c r="N9" s="579">
        <f>M10-M9</f>
        <v>6.1588600000000042</v>
      </c>
      <c r="O9" s="565">
        <f>N9/M9</f>
        <v>1.8943422072421199E-2</v>
      </c>
    </row>
    <row r="10" spans="1:18">
      <c r="A10" s="865"/>
      <c r="B10" s="564" t="s">
        <v>996</v>
      </c>
      <c r="C10" s="575">
        <v>389512</v>
      </c>
      <c r="D10" s="576">
        <v>5.0910000000000002</v>
      </c>
      <c r="E10" s="575">
        <v>113064</v>
      </c>
      <c r="F10" s="577">
        <v>17.66</v>
      </c>
      <c r="G10" s="575">
        <f t="shared" si="0"/>
        <v>1141.27016</v>
      </c>
      <c r="H10" s="579">
        <f t="shared" si="1"/>
        <v>13.070200661340344</v>
      </c>
      <c r="I10" s="575">
        <f t="shared" si="2"/>
        <v>14916.630000000001</v>
      </c>
      <c r="J10" s="565"/>
      <c r="K10" s="565"/>
      <c r="L10" s="580">
        <f t="shared" si="3"/>
        <v>0.29027090307872416</v>
      </c>
      <c r="M10" s="581">
        <f t="shared" si="4"/>
        <v>331.27752000000004</v>
      </c>
      <c r="N10" s="565"/>
      <c r="O10" s="565"/>
    </row>
    <row r="11" spans="1:18">
      <c r="G11" s="575"/>
      <c r="L11" s="582"/>
      <c r="M11" s="582"/>
    </row>
    <row r="12" spans="1:18">
      <c r="G12" s="575"/>
      <c r="L12" s="582"/>
      <c r="M12" s="582"/>
    </row>
    <row r="13" spans="1:18">
      <c r="A13" s="66" t="s">
        <v>484</v>
      </c>
      <c r="B13" s="66"/>
      <c r="C13" s="66"/>
      <c r="D13" s="66"/>
      <c r="E13" s="66"/>
      <c r="F13" s="66"/>
      <c r="G13" s="66"/>
      <c r="H13" s="66"/>
      <c r="I13" s="66"/>
      <c r="J13" s="66"/>
      <c r="K13" s="66"/>
      <c r="L13" s="66"/>
      <c r="M13" s="66"/>
      <c r="N13" s="66"/>
      <c r="O13" s="66"/>
      <c r="P13" s="66"/>
      <c r="Q13" s="66"/>
      <c r="R13" s="66"/>
    </row>
    <row r="14" spans="1:18">
      <c r="L14" s="582"/>
      <c r="M14" s="582"/>
    </row>
    <row r="15" spans="1:18">
      <c r="L15" s="582"/>
      <c r="M15" s="582"/>
    </row>
    <row r="16" spans="1:18">
      <c r="A16" t="s">
        <v>997</v>
      </c>
      <c r="B16" s="210">
        <v>4.18</v>
      </c>
      <c r="C16" s="565" t="s">
        <v>998</v>
      </c>
      <c r="F16" s="584" t="s">
        <v>999</v>
      </c>
      <c r="G16" s="67"/>
      <c r="H16" s="67"/>
      <c r="I16" s="67"/>
      <c r="J16" s="67"/>
      <c r="K16" s="67"/>
      <c r="L16" s="585"/>
      <c r="M16" s="585"/>
      <c r="N16" s="67"/>
      <c r="O16" s="67"/>
      <c r="P16" s="67"/>
      <c r="Q16" s="67"/>
      <c r="R16" s="67"/>
    </row>
    <row r="17" spans="1:18">
      <c r="L17" s="582"/>
      <c r="M17" s="582"/>
    </row>
    <row r="18" spans="1:18">
      <c r="L18" s="582"/>
      <c r="M18" s="582"/>
    </row>
    <row r="19" spans="1:18">
      <c r="I19" s="201"/>
      <c r="L19" s="582"/>
      <c r="M19" s="582"/>
    </row>
    <row r="20" spans="1:18">
      <c r="A20" s="867" t="s">
        <v>990</v>
      </c>
      <c r="B20" s="867"/>
      <c r="E20" s="603"/>
      <c r="I20" s="201">
        <f>I4*B$16*1000000</f>
        <v>47813849599.999992</v>
      </c>
      <c r="L20" s="582"/>
      <c r="M20" s="582"/>
    </row>
    <row r="21" spans="1:18">
      <c r="A21" s="865">
        <v>2030</v>
      </c>
      <c r="B21" s="564" t="s">
        <v>991</v>
      </c>
      <c r="E21" s="603"/>
      <c r="I21" s="201">
        <f t="shared" ref="I21:I26" si="5">I5*B$16*1000000</f>
        <v>47764859999.999992</v>
      </c>
      <c r="J21" s="201">
        <f>I21-I22</f>
        <v>12247400</v>
      </c>
      <c r="L21" s="582"/>
      <c r="M21" s="582"/>
    </row>
    <row r="22" spans="1:18">
      <c r="A22" s="865"/>
      <c r="B22" s="564" t="s">
        <v>992</v>
      </c>
      <c r="E22" s="603"/>
      <c r="I22" s="201">
        <f t="shared" si="5"/>
        <v>47752612599.999992</v>
      </c>
    </row>
    <row r="23" spans="1:18">
      <c r="A23" s="868">
        <v>2040</v>
      </c>
      <c r="B23" s="574" t="s">
        <v>993</v>
      </c>
      <c r="E23" s="603"/>
      <c r="I23" s="201">
        <f t="shared" si="5"/>
        <v>58542571999.999985</v>
      </c>
      <c r="J23" s="201">
        <f>I23-I24</f>
        <v>-318432400.00002289</v>
      </c>
    </row>
    <row r="24" spans="1:18">
      <c r="A24" s="868"/>
      <c r="B24" s="574" t="s">
        <v>994</v>
      </c>
      <c r="E24" s="603"/>
      <c r="I24" s="201">
        <f t="shared" si="5"/>
        <v>58861004400.000008</v>
      </c>
    </row>
    <row r="25" spans="1:18">
      <c r="A25" s="865">
        <v>2050</v>
      </c>
      <c r="B25" s="564" t="s">
        <v>995</v>
      </c>
      <c r="E25" s="603"/>
      <c r="I25" s="201">
        <f t="shared" si="5"/>
        <v>61837122600</v>
      </c>
      <c r="J25" s="201">
        <f>I25-I26</f>
        <v>-514390800</v>
      </c>
    </row>
    <row r="26" spans="1:18">
      <c r="A26" s="865"/>
      <c r="B26" s="564" t="s">
        <v>996</v>
      </c>
      <c r="E26" s="603"/>
      <c r="I26" s="201">
        <f t="shared" si="5"/>
        <v>62351513400</v>
      </c>
    </row>
    <row r="30" spans="1:18">
      <c r="A30" s="66" t="s">
        <v>1000</v>
      </c>
      <c r="B30" s="66"/>
      <c r="C30" s="66"/>
      <c r="D30" s="66"/>
      <c r="E30" s="66"/>
      <c r="F30" s="66"/>
      <c r="G30" s="66"/>
      <c r="H30" s="66"/>
      <c r="I30" s="66"/>
      <c r="J30" s="66"/>
      <c r="K30" s="66"/>
      <c r="L30" s="66"/>
      <c r="M30" s="66"/>
      <c r="N30" s="66"/>
      <c r="O30" s="66"/>
      <c r="P30" s="66"/>
      <c r="Q30" s="66"/>
      <c r="R30" s="66"/>
    </row>
    <row r="32" spans="1:18">
      <c r="A32" s="239" t="s">
        <v>1008</v>
      </c>
    </row>
    <row r="34" spans="2:9">
      <c r="B34" s="253">
        <v>0.6</v>
      </c>
      <c r="C34" s="583" t="s">
        <v>1001</v>
      </c>
      <c r="G34" s="67" t="s">
        <v>1003</v>
      </c>
      <c r="H34" s="67"/>
      <c r="I34" s="67"/>
    </row>
    <row r="35" spans="2:9">
      <c r="B35" s="253">
        <v>0.75</v>
      </c>
      <c r="C35" s="583" t="s">
        <v>1002</v>
      </c>
      <c r="G35" s="67" t="s">
        <v>1003</v>
      </c>
      <c r="H35" s="67"/>
      <c r="I35" s="67"/>
    </row>
    <row r="36" spans="2:9">
      <c r="C36" s="583"/>
    </row>
    <row r="37" spans="2:9">
      <c r="C37" s="583"/>
    </row>
    <row r="38" spans="2:9">
      <c r="B38" s="253">
        <v>0.33</v>
      </c>
      <c r="C38" s="583" t="s">
        <v>1004</v>
      </c>
      <c r="G38" s="67" t="s">
        <v>1005</v>
      </c>
      <c r="H38" s="67"/>
      <c r="I38" s="67"/>
    </row>
    <row r="39" spans="2:9">
      <c r="B39" s="199">
        <v>44.43</v>
      </c>
      <c r="C39" s="583" t="s">
        <v>1006</v>
      </c>
      <c r="G39" s="67" t="s">
        <v>1005</v>
      </c>
      <c r="H39" s="67"/>
      <c r="I39" s="67"/>
    </row>
    <row r="40" spans="2:9">
      <c r="B40" s="229">
        <f>'All Traffic Calcs'!B39*'Assumptions - financial'!H54</f>
        <v>80.173407048393031</v>
      </c>
      <c r="C40" s="583" t="s">
        <v>1007</v>
      </c>
    </row>
    <row r="41" spans="2:9">
      <c r="C41" s="583"/>
    </row>
    <row r="42" spans="2:9">
      <c r="C42" s="583"/>
    </row>
    <row r="43" spans="2:9">
      <c r="C43" s="583"/>
    </row>
    <row r="44" spans="2:9">
      <c r="B44" s="229">
        <v>305297000000</v>
      </c>
      <c r="C44" s="583" t="s">
        <v>1060</v>
      </c>
      <c r="G44" s="67" t="s">
        <v>1061</v>
      </c>
      <c r="H44" s="67"/>
      <c r="I44" s="67"/>
    </row>
    <row r="45" spans="2:9">
      <c r="B45" s="229">
        <v>1512753</v>
      </c>
      <c r="C45" s="583" t="s">
        <v>1063</v>
      </c>
    </row>
    <row r="46" spans="2:9">
      <c r="B46" s="640">
        <f>B44/B45</f>
        <v>201815.49796959583</v>
      </c>
      <c r="C46" s="583" t="s">
        <v>1073</v>
      </c>
    </row>
    <row r="47" spans="2:9">
      <c r="B47" s="640">
        <f>B46*'Assumptions - financial'!H64</f>
        <v>220196.14008561932</v>
      </c>
      <c r="C47" s="583" t="s">
        <v>1072</v>
      </c>
    </row>
    <row r="48" spans="2:9">
      <c r="B48" s="210">
        <v>260</v>
      </c>
      <c r="C48" s="583" t="s">
        <v>1062</v>
      </c>
    </row>
    <row r="49" spans="1:17">
      <c r="B49" s="229">
        <v>8</v>
      </c>
      <c r="C49" s="583" t="s">
        <v>1064</v>
      </c>
    </row>
    <row r="50" spans="1:17">
      <c r="B50" s="640">
        <f>B47/(B48*B49)</f>
        <v>105.86352888731699</v>
      </c>
      <c r="C50" s="583" t="s">
        <v>1065</v>
      </c>
    </row>
    <row r="51" spans="1:17">
      <c r="C51" s="583"/>
    </row>
    <row r="52" spans="1:17">
      <c r="B52" s="210">
        <v>1.3</v>
      </c>
      <c r="C52" s="583" t="s">
        <v>1066</v>
      </c>
      <c r="G52" s="67" t="s">
        <v>1067</v>
      </c>
      <c r="H52" s="67"/>
      <c r="I52" s="67"/>
    </row>
    <row r="53" spans="1:17">
      <c r="C53" s="583"/>
    </row>
    <row r="54" spans="1:17">
      <c r="B54" s="253">
        <v>0.4</v>
      </c>
      <c r="C54" s="583" t="s">
        <v>1068</v>
      </c>
      <c r="G54" s="67" t="s">
        <v>1069</v>
      </c>
      <c r="H54" s="67"/>
      <c r="I54" s="67"/>
      <c r="J54" s="67"/>
      <c r="K54" s="67"/>
      <c r="L54" s="67"/>
      <c r="M54" s="67"/>
      <c r="N54" s="67"/>
      <c r="O54" s="67"/>
      <c r="P54" s="67"/>
      <c r="Q54" s="67"/>
    </row>
    <row r="55" spans="1:17">
      <c r="C55" s="583"/>
      <c r="G55" s="67" t="s">
        <v>1070</v>
      </c>
      <c r="H55" s="67"/>
      <c r="I55" s="67"/>
      <c r="J55" s="67"/>
      <c r="K55" s="67"/>
      <c r="L55" s="67"/>
      <c r="M55" s="67"/>
      <c r="N55" s="67"/>
      <c r="O55" s="67"/>
      <c r="P55" s="67"/>
      <c r="Q55" s="67"/>
    </row>
    <row r="56" spans="1:17">
      <c r="B56" s="639">
        <f>B50*B52*B54</f>
        <v>55.049035021404841</v>
      </c>
      <c r="C56" s="583" t="s">
        <v>1071</v>
      </c>
      <c r="G56" s="66" t="s">
        <v>1492</v>
      </c>
      <c r="H56" s="66"/>
      <c r="I56" s="66"/>
    </row>
    <row r="57" spans="1:17">
      <c r="C57" s="601" t="s">
        <v>1074</v>
      </c>
    </row>
    <row r="58" spans="1:17">
      <c r="C58" s="583"/>
    </row>
    <row r="59" spans="1:17">
      <c r="C59" s="583"/>
    </row>
    <row r="60" spans="1:17">
      <c r="A60" s="867" t="s">
        <v>990</v>
      </c>
      <c r="B60" s="867"/>
      <c r="I60" s="201"/>
      <c r="L60" s="582"/>
      <c r="M60" s="359">
        <f t="shared" ref="M60:M66" si="6">B$56*M4*1000000*B$35</f>
        <v>10672721669.947124</v>
      </c>
    </row>
    <row r="61" spans="1:17">
      <c r="A61" s="865">
        <v>2030</v>
      </c>
      <c r="B61" s="564" t="s">
        <v>991</v>
      </c>
      <c r="I61" s="201"/>
      <c r="J61" s="201"/>
      <c r="L61" s="582"/>
      <c r="M61" s="359">
        <f t="shared" si="6"/>
        <v>10652277696.94346</v>
      </c>
      <c r="N61" s="201">
        <f>M61-M62</f>
        <v>-4596869.669462204</v>
      </c>
    </row>
    <row r="62" spans="1:17">
      <c r="A62" s="865"/>
      <c r="B62" s="564" t="s">
        <v>992</v>
      </c>
      <c r="I62" s="201"/>
      <c r="M62" s="359">
        <f t="shared" si="6"/>
        <v>10656874566.612923</v>
      </c>
    </row>
    <row r="63" spans="1:17">
      <c r="A63" s="868">
        <v>2040</v>
      </c>
      <c r="B63" s="574" t="s">
        <v>993</v>
      </c>
      <c r="I63" s="201"/>
      <c r="J63" s="201"/>
      <c r="M63" s="359">
        <f>B$56*M7*1000000*B$35</f>
        <v>12682037596.520035</v>
      </c>
      <c r="N63" s="201">
        <f>M63-M64</f>
        <v>-174197166.42173576</v>
      </c>
    </row>
    <row r="64" spans="1:17">
      <c r="A64" s="868"/>
      <c r="B64" s="574" t="s">
        <v>994</v>
      </c>
      <c r="I64" s="201"/>
      <c r="M64" s="359">
        <f t="shared" si="6"/>
        <v>12856234762.941771</v>
      </c>
    </row>
    <row r="65" spans="1:14">
      <c r="A65" s="865">
        <v>2050</v>
      </c>
      <c r="B65" s="564" t="s">
        <v>995</v>
      </c>
      <c r="I65" s="201"/>
      <c r="J65" s="201"/>
      <c r="M65" s="359">
        <f t="shared" si="6"/>
        <v>13423101375.339161</v>
      </c>
      <c r="N65" s="201">
        <f>M65-M66</f>
        <v>-254279474.87394714</v>
      </c>
    </row>
    <row r="66" spans="1:14">
      <c r="A66" s="865"/>
      <c r="B66" s="564" t="s">
        <v>996</v>
      </c>
      <c r="I66" s="201"/>
      <c r="M66" s="359">
        <f t="shared" si="6"/>
        <v>13677380850.213108</v>
      </c>
    </row>
    <row r="71" spans="1:14">
      <c r="C71" s="695"/>
    </row>
    <row r="72" spans="1:14">
      <c r="C72" s="695"/>
      <c r="D72" s="658"/>
      <c r="E72" s="658"/>
      <c r="F72" s="658"/>
    </row>
    <row r="73" spans="1:14">
      <c r="C73" s="695"/>
    </row>
    <row r="74" spans="1:14">
      <c r="C74" s="695"/>
    </row>
    <row r="75" spans="1:14">
      <c r="C75" s="695"/>
    </row>
    <row r="76" spans="1:14">
      <c r="C76" s="742"/>
    </row>
    <row r="77" spans="1:14">
      <c r="C77" s="742"/>
    </row>
  </sheetData>
  <mergeCells count="14">
    <mergeCell ref="A63:A64"/>
    <mergeCell ref="A65:A66"/>
    <mergeCell ref="A20:B20"/>
    <mergeCell ref="A21:A22"/>
    <mergeCell ref="A23:A24"/>
    <mergeCell ref="A25:A26"/>
    <mergeCell ref="A60:B60"/>
    <mergeCell ref="A61:A62"/>
    <mergeCell ref="A9:A10"/>
    <mergeCell ref="H1:H2"/>
    <mergeCell ref="L1:L2"/>
    <mergeCell ref="A4:B4"/>
    <mergeCell ref="A5:A6"/>
    <mergeCell ref="A7:A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F9D7C-486B-461A-9618-6CB6AF581254}">
  <sheetPr codeName="Sheet55">
    <tabColor theme="4" tint="0.59999389629810485"/>
  </sheetPr>
  <dimension ref="A1:M36"/>
  <sheetViews>
    <sheetView showOutlineSymbols="0" showWhiteSpace="0" workbookViewId="0"/>
  </sheetViews>
  <sheetFormatPr defaultRowHeight="14.5"/>
  <cols>
    <col min="1" max="1" width="37.1796875" bestFit="1" customWidth="1"/>
    <col min="2" max="2" width="14.54296875" customWidth="1"/>
    <col min="3" max="3" width="25.1796875" customWidth="1"/>
    <col min="4" max="4" width="15.81640625" bestFit="1" customWidth="1"/>
    <col min="5" max="5" width="50.453125" customWidth="1"/>
    <col min="6" max="6" width="14.1796875" bestFit="1" customWidth="1"/>
    <col min="7" max="7" width="10.1796875" customWidth="1"/>
    <col min="8" max="8" width="15.81640625" bestFit="1" customWidth="1"/>
  </cols>
  <sheetData>
    <row r="1" spans="1:13">
      <c r="F1" s="869" t="s">
        <v>1009</v>
      </c>
      <c r="G1" s="869"/>
      <c r="H1" s="869"/>
      <c r="I1" s="869"/>
      <c r="J1" s="869"/>
      <c r="K1" s="565"/>
    </row>
    <row r="2" spans="1:13">
      <c r="B2" s="1" t="s">
        <v>472</v>
      </c>
      <c r="D2" s="1" t="s">
        <v>1010</v>
      </c>
      <c r="F2" s="1" t="s">
        <v>1011</v>
      </c>
      <c r="H2" s="1" t="s">
        <v>1012</v>
      </c>
      <c r="J2" s="1" t="s">
        <v>1013</v>
      </c>
      <c r="L2" s="1" t="s">
        <v>1014</v>
      </c>
    </row>
    <row r="3" spans="1:13">
      <c r="A3" t="s">
        <v>1015</v>
      </c>
      <c r="D3" s="586">
        <f>D8/D13</f>
        <v>0.62762740151256169</v>
      </c>
      <c r="F3" s="587">
        <f>F8/F13</f>
        <v>2.2489510302855402</v>
      </c>
      <c r="H3" s="586">
        <f>1.32/9*1.2+0.2+4.33/9*1.2</f>
        <v>0.95333333333333325</v>
      </c>
      <c r="I3" t="s">
        <v>1016</v>
      </c>
      <c r="L3">
        <v>1.0900000000000001</v>
      </c>
      <c r="M3" t="s">
        <v>1017</v>
      </c>
    </row>
    <row r="4" spans="1:13">
      <c r="A4" t="s">
        <v>1018</v>
      </c>
      <c r="D4" s="587">
        <f>D10/D18</f>
        <v>1.1039614289540103</v>
      </c>
      <c r="F4" s="587">
        <f>F10/F18</f>
        <v>3.7872010132172296</v>
      </c>
      <c r="H4" s="586"/>
      <c r="I4" t="s">
        <v>1019</v>
      </c>
      <c r="L4" s="588">
        <f>2.78+1/15</f>
        <v>2.8466666666666667</v>
      </c>
      <c r="M4" t="s">
        <v>1020</v>
      </c>
    </row>
    <row r="5" spans="1:13">
      <c r="A5" t="s">
        <v>1021</v>
      </c>
      <c r="B5" s="589">
        <f>B10/B13</f>
        <v>0.43881888906120031</v>
      </c>
      <c r="D5" s="590">
        <f>SUM(D3:D4)</f>
        <v>1.7315888304665719</v>
      </c>
      <c r="F5" s="590">
        <f>SUM(F3:F4)</f>
        <v>6.0361520435027698</v>
      </c>
      <c r="H5" s="589">
        <f>SUM(H3:H4)</f>
        <v>0.95333333333333325</v>
      </c>
      <c r="J5" s="1">
        <v>0.78</v>
      </c>
      <c r="K5" t="s">
        <v>1022</v>
      </c>
      <c r="L5" s="589">
        <f>SUM(L3:L4)</f>
        <v>3.9366666666666665</v>
      </c>
    </row>
    <row r="6" spans="1:13">
      <c r="A6" t="s">
        <v>1023</v>
      </c>
      <c r="B6" t="s">
        <v>1024</v>
      </c>
      <c r="D6" t="s">
        <v>1025</v>
      </c>
      <c r="F6" t="s">
        <v>1025</v>
      </c>
      <c r="H6" t="s">
        <v>1026</v>
      </c>
      <c r="J6" t="s">
        <v>1027</v>
      </c>
      <c r="L6" t="s">
        <v>1026</v>
      </c>
    </row>
    <row r="8" spans="1:13">
      <c r="A8" t="s">
        <v>1028</v>
      </c>
      <c r="D8" s="591">
        <f>4351096*12</f>
        <v>52213152</v>
      </c>
      <c r="E8" t="s">
        <v>1029</v>
      </c>
      <c r="F8" s="201">
        <f>17019841*12</f>
        <v>204238092</v>
      </c>
      <c r="G8" t="s">
        <v>1030</v>
      </c>
    </row>
    <row r="9" spans="1:13">
      <c r="A9" t="s">
        <v>1031</v>
      </c>
      <c r="D9" s="591">
        <v>446000000</v>
      </c>
      <c r="E9" t="s">
        <v>1032</v>
      </c>
    </row>
    <row r="10" spans="1:13">
      <c r="A10" t="s">
        <v>1033</v>
      </c>
      <c r="B10" s="591">
        <v>1485552893.1700001</v>
      </c>
      <c r="D10" s="592">
        <f>D9*0.48</f>
        <v>214080000</v>
      </c>
      <c r="E10" s="593"/>
      <c r="F10" s="592">
        <f>D9*0.52</f>
        <v>231920000</v>
      </c>
    </row>
    <row r="11" spans="1:13">
      <c r="A11" t="s">
        <v>1034</v>
      </c>
      <c r="B11" s="594">
        <f>186193920/1.1</f>
        <v>169267200</v>
      </c>
      <c r="C11" t="s">
        <v>1035</v>
      </c>
      <c r="D11" s="201">
        <f>385145*12</f>
        <v>4621740</v>
      </c>
      <c r="E11" t="s">
        <v>1036</v>
      </c>
      <c r="F11" s="201">
        <f>1261317*12</f>
        <v>15135804</v>
      </c>
      <c r="G11" t="s">
        <v>1030</v>
      </c>
    </row>
    <row r="12" spans="1:13">
      <c r="A12" t="s">
        <v>1037</v>
      </c>
      <c r="B12">
        <v>20</v>
      </c>
      <c r="D12" s="595">
        <v>18</v>
      </c>
      <c r="E12" t="s">
        <v>1038</v>
      </c>
      <c r="F12">
        <v>6</v>
      </c>
      <c r="G12" t="s">
        <v>1039</v>
      </c>
    </row>
    <row r="13" spans="1:13">
      <c r="A13" t="s">
        <v>1040</v>
      </c>
      <c r="B13" s="596">
        <f>B12*B11</f>
        <v>3385344000</v>
      </c>
      <c r="D13" s="591">
        <f>D12*D11</f>
        <v>83191320</v>
      </c>
      <c r="F13" s="591">
        <f>F12*F11</f>
        <v>90814824</v>
      </c>
    </row>
    <row r="15" spans="1:13">
      <c r="B15" s="597"/>
      <c r="C15" t="s">
        <v>1041</v>
      </c>
      <c r="D15" s="591">
        <f>1635626*12</f>
        <v>19627512</v>
      </c>
      <c r="E15" t="s">
        <v>1042</v>
      </c>
    </row>
    <row r="16" spans="1:13">
      <c r="C16" t="s">
        <v>1043</v>
      </c>
      <c r="D16">
        <v>13</v>
      </c>
      <c r="E16" t="s">
        <v>1044</v>
      </c>
    </row>
    <row r="17" spans="1:11">
      <c r="C17" t="s">
        <v>1045</v>
      </c>
      <c r="D17" s="596">
        <f>D15*D16</f>
        <v>255157656</v>
      </c>
      <c r="E17" t="s">
        <v>1046</v>
      </c>
    </row>
    <row r="18" spans="1:11">
      <c r="D18" s="63">
        <f>D17*76%</f>
        <v>193919818.56</v>
      </c>
      <c r="F18" s="63">
        <f>D17*0.24</f>
        <v>61237837.439999998</v>
      </c>
    </row>
    <row r="19" spans="1:11">
      <c r="A19" t="s">
        <v>1047</v>
      </c>
      <c r="B19" s="591">
        <v>2716348612.7442422</v>
      </c>
      <c r="C19">
        <v>2013</v>
      </c>
      <c r="D19" s="591">
        <v>1169757136.5461159</v>
      </c>
      <c r="F19" s="591">
        <v>641222903.05882359</v>
      </c>
      <c r="H19" s="591">
        <v>1788826256.9411767</v>
      </c>
    </row>
    <row r="20" spans="1:11">
      <c r="A20" t="s">
        <v>1048</v>
      </c>
      <c r="B20" s="591"/>
      <c r="D20" s="598">
        <v>0.25</v>
      </c>
      <c r="E20" t="s">
        <v>1049</v>
      </c>
      <c r="F20" s="591"/>
      <c r="H20" s="591"/>
    </row>
    <row r="22" spans="1:11">
      <c r="A22" t="s">
        <v>1050</v>
      </c>
      <c r="D22" s="586">
        <f>D3*(1-$D$20)</f>
        <v>0.47072055113442124</v>
      </c>
      <c r="F22" s="586">
        <f>F3*(1-$D$20)</f>
        <v>1.6867132727141552</v>
      </c>
      <c r="H22" s="587">
        <f>H3</f>
        <v>0.95333333333333325</v>
      </c>
      <c r="J22">
        <f>J5</f>
        <v>0.78</v>
      </c>
    </row>
    <row r="23" spans="1:11">
      <c r="A23" t="s">
        <v>1051</v>
      </c>
      <c r="D23" s="599">
        <f>D9/SUM(D19,F19)</f>
        <v>0.24627549185870307</v>
      </c>
      <c r="E23" t="s">
        <v>1052</v>
      </c>
      <c r="F23" s="587">
        <f>D23</f>
        <v>0.24627549185870307</v>
      </c>
      <c r="H23" s="587">
        <f>H4</f>
        <v>0</v>
      </c>
      <c r="I23" t="s">
        <v>1053</v>
      </c>
      <c r="J23" s="587">
        <f>F23</f>
        <v>0.24627549185870307</v>
      </c>
      <c r="K23" t="s">
        <v>1054</v>
      </c>
    </row>
    <row r="24" spans="1:11">
      <c r="A24" t="s">
        <v>1021</v>
      </c>
      <c r="B24" s="590">
        <f>B5</f>
        <v>0.43881888906120031</v>
      </c>
      <c r="D24" s="590">
        <f>SUM(D22:D23)</f>
        <v>0.71699604299312436</v>
      </c>
      <c r="F24" s="590">
        <f>SUM(F22:F23)</f>
        <v>1.9329887645728583</v>
      </c>
      <c r="H24" s="590">
        <f>SUM(H22:H23)</f>
        <v>0.95333333333333325</v>
      </c>
      <c r="J24" s="590">
        <f>SUM(J22:J23)</f>
        <v>1.0262754918587031</v>
      </c>
    </row>
    <row r="27" spans="1:11">
      <c r="F27" s="600"/>
    </row>
    <row r="28" spans="1:11">
      <c r="F28" s="600"/>
    </row>
    <row r="32" spans="1:11">
      <c r="E32" t="s">
        <v>1055</v>
      </c>
      <c r="F32" s="591">
        <v>1635626</v>
      </c>
    </row>
    <row r="33" spans="5:8">
      <c r="E33" t="s">
        <v>1056</v>
      </c>
      <c r="F33" s="237">
        <v>0.48</v>
      </c>
      <c r="H33" s="237">
        <f>1-F33</f>
        <v>0.52</v>
      </c>
    </row>
    <row r="34" spans="5:8">
      <c r="E34" t="s">
        <v>1057</v>
      </c>
      <c r="F34" s="596">
        <f>F32*F33</f>
        <v>785100.48</v>
      </c>
      <c r="H34" s="587">
        <f>H33*F32</f>
        <v>850525.52</v>
      </c>
    </row>
    <row r="35" spans="5:8">
      <c r="E35" t="s">
        <v>1058</v>
      </c>
      <c r="F35">
        <v>20.5</v>
      </c>
      <c r="H35">
        <v>6</v>
      </c>
    </row>
    <row r="36" spans="5:8">
      <c r="E36" t="s">
        <v>1059</v>
      </c>
      <c r="F36" s="596">
        <f>F35*F34</f>
        <v>16094559.84</v>
      </c>
      <c r="G36" s="596"/>
      <c r="H36" s="596">
        <f>H35*H34</f>
        <v>5103153.12</v>
      </c>
    </row>
  </sheetData>
  <mergeCells count="1">
    <mergeCell ref="F1:J1"/>
  </mergeCells>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02EA5-6C07-4E25-8A0F-4749D44F9C26}">
  <sheetPr>
    <tabColor theme="4" tint="0.59999389629810485"/>
  </sheetPr>
  <dimension ref="A2:Q80"/>
  <sheetViews>
    <sheetView showOutlineSymbols="0" showWhiteSpace="0" workbookViewId="0"/>
  </sheetViews>
  <sheetFormatPr defaultRowHeight="14.5"/>
  <cols>
    <col min="1" max="1" width="26" customWidth="1"/>
    <col min="2" max="2" width="30.1796875" customWidth="1"/>
    <col min="3" max="3" width="19.7265625" customWidth="1"/>
    <col min="4" max="4" width="12" bestFit="1" customWidth="1"/>
    <col min="11" max="11" width="19.81640625" customWidth="1"/>
  </cols>
  <sheetData>
    <row r="2" spans="1:6">
      <c r="B2" t="s">
        <v>1467</v>
      </c>
      <c r="C2">
        <f>'scenario assumptions'!B4</f>
        <v>3</v>
      </c>
    </row>
    <row r="8" spans="1:6">
      <c r="A8" s="66" t="s">
        <v>1233</v>
      </c>
      <c r="B8" s="66" t="s">
        <v>1232</v>
      </c>
      <c r="C8" s="66">
        <v>2015</v>
      </c>
      <c r="D8" s="638" t="s">
        <v>1235</v>
      </c>
      <c r="E8" s="66"/>
      <c r="F8" s="66"/>
    </row>
    <row r="9" spans="1:6">
      <c r="B9" t="s">
        <v>1234</v>
      </c>
      <c r="C9">
        <v>6</v>
      </c>
    </row>
    <row r="12" spans="1:6">
      <c r="A12" s="66" t="s">
        <v>1236</v>
      </c>
      <c r="B12" s="66" t="s">
        <v>1232</v>
      </c>
      <c r="C12" s="66">
        <v>2001</v>
      </c>
      <c r="D12" s="638" t="s">
        <v>1235</v>
      </c>
      <c r="E12" s="66"/>
      <c r="F12" s="66"/>
    </row>
    <row r="14" spans="1:6">
      <c r="B14" s="267" t="s">
        <v>1277</v>
      </c>
      <c r="C14" s="267"/>
      <c r="D14" s="239"/>
    </row>
    <row r="15" spans="1:6">
      <c r="C15">
        <v>8.1999999999999993</v>
      </c>
      <c r="D15" t="s">
        <v>1237</v>
      </c>
    </row>
    <row r="16" spans="1:6">
      <c r="C16">
        <v>5.5</v>
      </c>
      <c r="D16" t="s">
        <v>1238</v>
      </c>
    </row>
    <row r="17" spans="2:7">
      <c r="C17">
        <v>56</v>
      </c>
      <c r="D17" t="s">
        <v>1242</v>
      </c>
    </row>
    <row r="20" spans="2:7">
      <c r="B20" s="267" t="s">
        <v>1276</v>
      </c>
      <c r="C20" s="643" t="s">
        <v>1279</v>
      </c>
      <c r="D20" s="643" t="s">
        <v>1280</v>
      </c>
    </row>
    <row r="21" spans="2:7">
      <c r="B21" t="s">
        <v>1278</v>
      </c>
      <c r="C21" s="210">
        <v>8.02</v>
      </c>
      <c r="E21" t="s">
        <v>1239</v>
      </c>
      <c r="F21" s="641" t="s">
        <v>1281</v>
      </c>
    </row>
    <row r="22" spans="2:7">
      <c r="C22">
        <v>7.5</v>
      </c>
      <c r="E22" t="s">
        <v>1240</v>
      </c>
      <c r="F22" s="641" t="s">
        <v>1281</v>
      </c>
    </row>
    <row r="23" spans="2:7">
      <c r="C23">
        <v>8.3000000000000007</v>
      </c>
      <c r="E23" t="s">
        <v>1241</v>
      </c>
      <c r="F23" s="641" t="s">
        <v>1281</v>
      </c>
      <c r="G23" s="641"/>
    </row>
    <row r="24" spans="2:7">
      <c r="B24" t="s">
        <v>1523</v>
      </c>
      <c r="C24">
        <v>12.78</v>
      </c>
      <c r="F24" s="641" t="s">
        <v>1522</v>
      </c>
      <c r="G24" s="641"/>
    </row>
    <row r="25" spans="2:7">
      <c r="B25" t="s">
        <v>1524</v>
      </c>
      <c r="C25">
        <v>12.62</v>
      </c>
      <c r="F25" s="641" t="s">
        <v>1522</v>
      </c>
      <c r="G25" s="641"/>
    </row>
    <row r="27" spans="2:7">
      <c r="B27" s="267" t="s">
        <v>1243</v>
      </c>
      <c r="C27" s="267"/>
    </row>
    <row r="29" spans="2:7">
      <c r="C29" s="201">
        <v>8741581477.5271549</v>
      </c>
      <c r="D29">
        <v>2015</v>
      </c>
      <c r="E29" t="s">
        <v>1239</v>
      </c>
      <c r="F29" s="641" t="s">
        <v>1248</v>
      </c>
    </row>
    <row r="30" spans="2:7">
      <c r="C30" s="201">
        <v>11296322175.367302</v>
      </c>
      <c r="D30">
        <v>2035</v>
      </c>
      <c r="E30" t="s">
        <v>1239</v>
      </c>
      <c r="F30" s="641" t="s">
        <v>1248</v>
      </c>
    </row>
    <row r="32" spans="2:7">
      <c r="B32" s="267" t="s">
        <v>1244</v>
      </c>
      <c r="C32" s="267"/>
    </row>
    <row r="34" spans="2:17">
      <c r="C34" s="201">
        <f>C30/'All Traffic Calcs'!B52</f>
        <v>8689478596.4363861</v>
      </c>
      <c r="D34">
        <v>2035</v>
      </c>
      <c r="E34" t="s">
        <v>1239</v>
      </c>
    </row>
    <row r="35" spans="2:17">
      <c r="C35" s="201"/>
    </row>
    <row r="36" spans="2:17">
      <c r="C36">
        <v>2030</v>
      </c>
      <c r="D36">
        <v>2031</v>
      </c>
      <c r="E36">
        <v>2032</v>
      </c>
      <c r="F36">
        <v>2033</v>
      </c>
      <c r="G36">
        <v>2034</v>
      </c>
      <c r="H36">
        <v>2035</v>
      </c>
    </row>
    <row r="37" spans="2:17">
      <c r="C37" s="201">
        <f>'All Traffic Calcs'!I5</f>
        <v>11427</v>
      </c>
      <c r="D37" s="201">
        <f>C37*(1+_xlfn.RRI(10,$C37,'All Traffic Calcs'!$I7))</f>
        <v>11661.879680284286</v>
      </c>
      <c r="E37" s="201">
        <f>D37*(1+_xlfn.RRI(10,$C37,'All Traffic Calcs'!$I7))</f>
        <v>11901.587265023849</v>
      </c>
      <c r="F37" s="201">
        <f>E37*(1+_xlfn.RRI(10,$C37,'All Traffic Calcs'!$I7))</f>
        <v>12146.221990821025</v>
      </c>
      <c r="G37" s="201">
        <f>F37*(1+_xlfn.RRI(10,$C37,'All Traffic Calcs'!$I7))</f>
        <v>12395.885134066495</v>
      </c>
      <c r="H37" s="201">
        <f>G37*(1+_xlfn.RRI(10,$C37,'All Traffic Calcs'!$I7))</f>
        <v>12650.680052866728</v>
      </c>
    </row>
    <row r="40" spans="2:17">
      <c r="B40" s="267" t="s">
        <v>1250</v>
      </c>
      <c r="C40" s="267" t="s">
        <v>1267</v>
      </c>
      <c r="E40" t="s">
        <v>1268</v>
      </c>
      <c r="G40" t="s">
        <v>1269</v>
      </c>
      <c r="L40" t="s">
        <v>1270</v>
      </c>
    </row>
    <row r="41" spans="2:17">
      <c r="C41" t="s">
        <v>1271</v>
      </c>
      <c r="D41" t="s">
        <v>1272</v>
      </c>
      <c r="E41" t="s">
        <v>1271</v>
      </c>
      <c r="F41" t="s">
        <v>1272</v>
      </c>
      <c r="G41" t="s">
        <v>260</v>
      </c>
      <c r="H41" t="s">
        <v>472</v>
      </c>
      <c r="I41" t="s">
        <v>834</v>
      </c>
      <c r="J41" t="s">
        <v>1273</v>
      </c>
      <c r="K41" t="s">
        <v>833</v>
      </c>
      <c r="L41" t="s">
        <v>260</v>
      </c>
      <c r="M41" t="s">
        <v>472</v>
      </c>
      <c r="N41" t="s">
        <v>834</v>
      </c>
      <c r="O41" t="s">
        <v>1273</v>
      </c>
      <c r="P41" t="s">
        <v>833</v>
      </c>
    </row>
    <row r="42" spans="2:17">
      <c r="B42" t="s">
        <v>1274</v>
      </c>
      <c r="C42" s="237">
        <v>0.50952001494460974</v>
      </c>
      <c r="D42" s="237">
        <v>0.4904799850553902</v>
      </c>
      <c r="E42" s="237">
        <v>0.52804274458523903</v>
      </c>
      <c r="F42" s="237">
        <v>0.47195725541476097</v>
      </c>
      <c r="G42" s="237">
        <v>0.12903706947788343</v>
      </c>
      <c r="H42" s="237">
        <v>0.45644334031264788</v>
      </c>
      <c r="I42" s="237">
        <v>2.8783033599053869E-2</v>
      </c>
      <c r="J42" s="237">
        <v>0.35997606588858549</v>
      </c>
      <c r="K42" s="237">
        <v>2.5760490721829322E-2</v>
      </c>
      <c r="L42" s="237">
        <v>0.18226459447029708</v>
      </c>
      <c r="M42" s="237">
        <v>0.37378367269985441</v>
      </c>
      <c r="N42" s="237">
        <v>0.33532088353668821</v>
      </c>
      <c r="O42" s="237">
        <v>4.5566148617575353E-2</v>
      </c>
      <c r="P42" s="237">
        <v>6.3064700675584992E-2</v>
      </c>
    </row>
    <row r="43" spans="2:17">
      <c r="B43" t="s">
        <v>1275</v>
      </c>
      <c r="C43" s="237">
        <v>0.55145085742106981</v>
      </c>
      <c r="D43" s="237">
        <v>0.44854914257893019</v>
      </c>
      <c r="E43" s="237">
        <v>0.56887870078143021</v>
      </c>
      <c r="F43" s="253">
        <v>0.43112129921856979</v>
      </c>
      <c r="G43" s="237">
        <v>0.13042167127038579</v>
      </c>
      <c r="H43" s="237">
        <v>0.4613410977534349</v>
      </c>
      <c r="I43" s="237">
        <v>2.9091883141872544E-2</v>
      </c>
      <c r="J43" s="237">
        <v>0.3638387040289589</v>
      </c>
      <c r="K43" s="237">
        <v>1.5306643805347906E-2</v>
      </c>
      <c r="L43" s="237">
        <v>0.18676875682962085</v>
      </c>
      <c r="M43" s="237">
        <v>0.38302069623696738</v>
      </c>
      <c r="N43" s="237">
        <v>0.34360740625005742</v>
      </c>
      <c r="O43" s="237">
        <v>4.669218920740633E-2</v>
      </c>
      <c r="P43" s="237">
        <v>3.991095147594801E-2</v>
      </c>
      <c r="Q43" s="237"/>
    </row>
    <row r="44" spans="2:17">
      <c r="C44" s="237"/>
      <c r="D44" s="237"/>
      <c r="E44" s="237"/>
      <c r="F44" s="237"/>
    </row>
    <row r="46" spans="2:17">
      <c r="B46" s="267" t="s">
        <v>1253</v>
      </c>
      <c r="C46" s="267"/>
    </row>
    <row r="48" spans="2:17">
      <c r="C48" s="201">
        <v>660579</v>
      </c>
      <c r="D48" t="s">
        <v>1251</v>
      </c>
      <c r="F48" s="641" t="s">
        <v>1249</v>
      </c>
    </row>
    <row r="49" spans="2:11">
      <c r="C49" s="201">
        <v>871909</v>
      </c>
      <c r="D49" t="s">
        <v>1252</v>
      </c>
      <c r="F49" s="641" t="s">
        <v>1249</v>
      </c>
    </row>
    <row r="51" spans="2:11">
      <c r="B51" s="267" t="s">
        <v>1464</v>
      </c>
      <c r="C51" s="267"/>
    </row>
    <row r="52" spans="2:11">
      <c r="B52" s="358" t="s">
        <v>1527</v>
      </c>
      <c r="C52" s="359">
        <f>C21*C2</f>
        <v>24.06</v>
      </c>
      <c r="F52" s="641" t="s">
        <v>1528</v>
      </c>
    </row>
    <row r="53" spans="2:11">
      <c r="B53" t="s">
        <v>1530</v>
      </c>
      <c r="C53" s="201">
        <f>C25*C2</f>
        <v>37.86</v>
      </c>
      <c r="F53" s="641" t="s">
        <v>1529</v>
      </c>
    </row>
    <row r="54" spans="2:11">
      <c r="B54" t="s">
        <v>1530</v>
      </c>
      <c r="C54" s="201">
        <f>'All Traffic Calcs'!H7*'Commuter savings'!C2</f>
        <v>39.550983258405275</v>
      </c>
      <c r="F54" s="641" t="s">
        <v>1463</v>
      </c>
    </row>
    <row r="55" spans="2:11">
      <c r="B55" t="s">
        <v>1262</v>
      </c>
      <c r="C55" s="201">
        <f>C30/C49/'All Traffic Calcs'!B48/2</f>
        <v>24.915096060587704</v>
      </c>
      <c r="D55" t="s">
        <v>278</v>
      </c>
    </row>
    <row r="56" spans="2:11">
      <c r="B56" t="s">
        <v>1262</v>
      </c>
      <c r="C56">
        <v>25</v>
      </c>
      <c r="D56" t="s">
        <v>278</v>
      </c>
      <c r="F56" s="641" t="s">
        <v>1255</v>
      </c>
    </row>
    <row r="57" spans="2:11">
      <c r="B57" t="s">
        <v>1263</v>
      </c>
      <c r="C57">
        <v>30</v>
      </c>
      <c r="D57" t="s">
        <v>278</v>
      </c>
      <c r="F57" s="641" t="s">
        <v>1255</v>
      </c>
    </row>
    <row r="58" spans="2:11">
      <c r="B58" t="s">
        <v>1264</v>
      </c>
      <c r="C58">
        <v>26</v>
      </c>
      <c r="D58" t="s">
        <v>278</v>
      </c>
      <c r="F58" s="641" t="s">
        <v>1255</v>
      </c>
    </row>
    <row r="59" spans="2:11">
      <c r="B59" t="s">
        <v>1012</v>
      </c>
      <c r="C59">
        <v>27</v>
      </c>
      <c r="D59" t="s">
        <v>278</v>
      </c>
      <c r="F59" s="641" t="s">
        <v>1255</v>
      </c>
    </row>
    <row r="61" spans="2:11">
      <c r="B61" t="s">
        <v>1266</v>
      </c>
      <c r="C61" s="640">
        <f>C54-C52</f>
        <v>15.490983258405276</v>
      </c>
      <c r="D61" t="s">
        <v>278</v>
      </c>
      <c r="F61">
        <f>C61*260</f>
        <v>4027.6556471853719</v>
      </c>
    </row>
    <row r="63" spans="2:11">
      <c r="B63" s="267" t="s">
        <v>1465</v>
      </c>
      <c r="C63" s="267"/>
      <c r="K63" s="267" t="s">
        <v>1465</v>
      </c>
    </row>
    <row r="65" spans="2:13">
      <c r="B65" t="s">
        <v>1257</v>
      </c>
      <c r="C65" s="727">
        <f>'All Traffic Calcs'!F7*C2</f>
        <v>52.769999999999996</v>
      </c>
      <c r="D65" t="s">
        <v>1254</v>
      </c>
      <c r="F65" s="641" t="s">
        <v>1463</v>
      </c>
      <c r="K65" s="358" t="s">
        <v>1527</v>
      </c>
      <c r="L65" s="256">
        <f>C52/C76</f>
        <v>0.70764705882352941</v>
      </c>
      <c r="M65" t="s">
        <v>1287</v>
      </c>
    </row>
    <row r="66" spans="2:13">
      <c r="B66" t="s">
        <v>1256</v>
      </c>
      <c r="C66">
        <v>90</v>
      </c>
      <c r="D66" t="s">
        <v>1254</v>
      </c>
      <c r="F66" s="641" t="s">
        <v>1255</v>
      </c>
      <c r="K66" t="s">
        <v>1530</v>
      </c>
      <c r="L66" s="256">
        <f>C54/C76</f>
        <v>1.163264213482508</v>
      </c>
      <c r="M66" t="s">
        <v>1287</v>
      </c>
    </row>
    <row r="67" spans="2:13">
      <c r="B67" t="s">
        <v>1257</v>
      </c>
      <c r="C67">
        <v>70</v>
      </c>
      <c r="D67" t="s">
        <v>1254</v>
      </c>
      <c r="F67" s="641" t="s">
        <v>1255</v>
      </c>
    </row>
    <row r="68" spans="2:13">
      <c r="B68" t="s">
        <v>1258</v>
      </c>
      <c r="C68">
        <v>110</v>
      </c>
      <c r="D68" t="s">
        <v>1254</v>
      </c>
      <c r="F68" s="641" t="s">
        <v>1255</v>
      </c>
      <c r="L68" s="213">
        <f>L65*60</f>
        <v>42.458823529411767</v>
      </c>
      <c r="M68" t="s">
        <v>1531</v>
      </c>
    </row>
    <row r="69" spans="2:13">
      <c r="B69" t="s">
        <v>1525</v>
      </c>
      <c r="C69">
        <v>22</v>
      </c>
      <c r="D69" t="s">
        <v>1521</v>
      </c>
      <c r="F69" s="641" t="s">
        <v>1522</v>
      </c>
      <c r="L69" s="213">
        <f>L66*60</f>
        <v>69.795852808950485</v>
      </c>
      <c r="M69" t="s">
        <v>1531</v>
      </c>
    </row>
    <row r="70" spans="2:13">
      <c r="B70" t="s">
        <v>1285</v>
      </c>
      <c r="C70" s="640">
        <f>C67*(C21/C55)</f>
        <v>22.532524002107237</v>
      </c>
      <c r="D70" t="s">
        <v>1254</v>
      </c>
    </row>
    <row r="72" spans="2:13">
      <c r="B72" s="267" t="s">
        <v>1259</v>
      </c>
    </row>
    <row r="73" spans="2:13">
      <c r="B73" t="s">
        <v>1260</v>
      </c>
      <c r="C73">
        <v>30</v>
      </c>
      <c r="D73" t="s">
        <v>760</v>
      </c>
      <c r="F73" s="641" t="s">
        <v>1255</v>
      </c>
    </row>
    <row r="74" spans="2:13">
      <c r="B74" t="s">
        <v>1261</v>
      </c>
      <c r="C74">
        <v>38</v>
      </c>
      <c r="D74" t="s">
        <v>760</v>
      </c>
    </row>
    <row r="75" spans="2:13">
      <c r="B75" t="s">
        <v>1284</v>
      </c>
      <c r="C75">
        <f>AVERAGE(C73:C74)</f>
        <v>34</v>
      </c>
    </row>
    <row r="76" spans="2:13">
      <c r="B76" t="s">
        <v>1526</v>
      </c>
      <c r="C76">
        <v>34</v>
      </c>
      <c r="D76" t="s">
        <v>760</v>
      </c>
      <c r="F76" s="641" t="s">
        <v>1522</v>
      </c>
    </row>
    <row r="77" spans="2:13">
      <c r="B77" s="267"/>
    </row>
    <row r="78" spans="2:13">
      <c r="B78" t="s">
        <v>1286</v>
      </c>
      <c r="C78" s="640">
        <f>L69-L68</f>
        <v>27.337029279538719</v>
      </c>
      <c r="D78" t="s">
        <v>1254</v>
      </c>
      <c r="F78" s="641"/>
    </row>
    <row r="79" spans="2:13">
      <c r="C79" s="644">
        <f>C78/60</f>
        <v>0.45561715465897862</v>
      </c>
      <c r="D79" t="s">
        <v>1287</v>
      </c>
    </row>
    <row r="80" spans="2:13">
      <c r="C80" s="640">
        <f>C78*'All Traffic Calcs'!B48/60</f>
        <v>118.46046021133445</v>
      </c>
      <c r="D80" t="s">
        <v>1288</v>
      </c>
    </row>
  </sheetData>
  <pageMargins left="0.7" right="0.7" top="0.75" bottom="0.75" header="0.3" footer="0.3"/>
  <pageSetup paperSize="9" orientation="portrait" horizontalDpi="300" verticalDpi="30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86475-68F0-48E9-B8D7-D9728517E041}">
  <sheetPr>
    <tabColor theme="4" tint="0.59999389629810485"/>
  </sheetPr>
  <dimension ref="A1:DB43"/>
  <sheetViews>
    <sheetView showOutlineSymbols="0" showWhiteSpace="0" workbookViewId="0"/>
  </sheetViews>
  <sheetFormatPr defaultRowHeight="14.5"/>
  <cols>
    <col min="1" max="1" width="35" customWidth="1"/>
    <col min="6" max="6" width="9.26953125" bestFit="1" customWidth="1"/>
    <col min="9" max="11" width="17.54296875" customWidth="1"/>
    <col min="13" max="43" width="8.7265625" customWidth="1"/>
    <col min="46" max="46" width="15.81640625" customWidth="1"/>
    <col min="47" max="74" width="8.7265625" customWidth="1"/>
    <col min="78" max="78" width="15.81640625" customWidth="1"/>
    <col min="79" max="106" width="8.7265625" customWidth="1"/>
  </cols>
  <sheetData>
    <row r="1" spans="1:106" ht="66.25" customHeight="1">
      <c r="A1" t="s">
        <v>847</v>
      </c>
      <c r="C1" t="s">
        <v>322</v>
      </c>
      <c r="F1" s="300" t="s">
        <v>1265</v>
      </c>
      <c r="G1" s="300"/>
      <c r="I1" s="383" t="s">
        <v>282</v>
      </c>
      <c r="J1" s="383" t="s">
        <v>282</v>
      </c>
      <c r="K1" s="383"/>
      <c r="L1" s="383"/>
      <c r="M1">
        <v>2022</v>
      </c>
      <c r="N1">
        <v>2023</v>
      </c>
      <c r="O1">
        <v>2024</v>
      </c>
      <c r="P1">
        <v>2025</v>
      </c>
      <c r="Q1">
        <v>2026</v>
      </c>
      <c r="R1">
        <v>2027</v>
      </c>
      <c r="S1">
        <v>2028</v>
      </c>
      <c r="T1">
        <v>2029</v>
      </c>
      <c r="U1">
        <v>2030</v>
      </c>
      <c r="V1">
        <v>2031</v>
      </c>
      <c r="W1">
        <v>2032</v>
      </c>
      <c r="X1">
        <v>2033</v>
      </c>
      <c r="Y1">
        <v>2034</v>
      </c>
      <c r="Z1">
        <v>2035</v>
      </c>
      <c r="AA1">
        <v>2036</v>
      </c>
      <c r="AB1">
        <v>2037</v>
      </c>
      <c r="AC1">
        <v>2038</v>
      </c>
      <c r="AD1">
        <v>2039</v>
      </c>
      <c r="AE1">
        <v>2040</v>
      </c>
      <c r="AF1">
        <v>2041</v>
      </c>
      <c r="AG1">
        <v>2042</v>
      </c>
      <c r="AH1">
        <v>2043</v>
      </c>
      <c r="AI1">
        <v>2044</v>
      </c>
      <c r="AJ1">
        <v>2045</v>
      </c>
      <c r="AK1">
        <v>2046</v>
      </c>
      <c r="AL1">
        <v>2047</v>
      </c>
      <c r="AM1">
        <v>2048</v>
      </c>
      <c r="AN1">
        <v>2049</v>
      </c>
      <c r="AO1">
        <v>2050</v>
      </c>
      <c r="AT1">
        <v>2022</v>
      </c>
      <c r="AU1">
        <v>2023</v>
      </c>
      <c r="AV1">
        <v>2024</v>
      </c>
      <c r="AW1">
        <v>2025</v>
      </c>
      <c r="AX1">
        <v>2026</v>
      </c>
      <c r="AY1">
        <v>2027</v>
      </c>
      <c r="AZ1">
        <v>2028</v>
      </c>
      <c r="BA1">
        <v>2029</v>
      </c>
      <c r="BB1">
        <v>2030</v>
      </c>
      <c r="BC1">
        <v>2031</v>
      </c>
      <c r="BD1">
        <v>2032</v>
      </c>
      <c r="BE1">
        <v>2033</v>
      </c>
      <c r="BF1">
        <v>2034</v>
      </c>
      <c r="BG1">
        <v>2035</v>
      </c>
      <c r="BH1">
        <v>2036</v>
      </c>
      <c r="BI1">
        <v>2037</v>
      </c>
      <c r="BJ1">
        <v>2038</v>
      </c>
      <c r="BK1">
        <v>2039</v>
      </c>
      <c r="BL1">
        <v>2040</v>
      </c>
      <c r="BM1">
        <v>2041</v>
      </c>
      <c r="BN1">
        <v>2042</v>
      </c>
      <c r="BO1">
        <v>2043</v>
      </c>
      <c r="BP1">
        <v>2044</v>
      </c>
      <c r="BQ1">
        <v>2045</v>
      </c>
      <c r="BR1">
        <v>2046</v>
      </c>
      <c r="BS1">
        <v>2047</v>
      </c>
      <c r="BT1">
        <v>2048</v>
      </c>
      <c r="BU1">
        <v>2049</v>
      </c>
      <c r="BV1">
        <v>2050</v>
      </c>
      <c r="BZ1">
        <v>2022</v>
      </c>
      <c r="CA1">
        <v>2023</v>
      </c>
      <c r="CB1">
        <v>2024</v>
      </c>
      <c r="CC1">
        <v>2025</v>
      </c>
      <c r="CD1">
        <v>2026</v>
      </c>
      <c r="CE1">
        <v>2027</v>
      </c>
      <c r="CF1">
        <v>2028</v>
      </c>
      <c r="CG1">
        <v>2029</v>
      </c>
      <c r="CH1">
        <v>2030</v>
      </c>
      <c r="CI1">
        <v>2031</v>
      </c>
      <c r="CJ1">
        <v>2032</v>
      </c>
      <c r="CK1">
        <v>2033</v>
      </c>
      <c r="CL1">
        <v>2034</v>
      </c>
      <c r="CM1">
        <v>2035</v>
      </c>
      <c r="CN1">
        <v>2036</v>
      </c>
      <c r="CO1">
        <v>2037</v>
      </c>
      <c r="CP1">
        <v>2038</v>
      </c>
      <c r="CQ1">
        <v>2039</v>
      </c>
      <c r="CR1">
        <v>2040</v>
      </c>
      <c r="CS1">
        <v>2041</v>
      </c>
      <c r="CT1">
        <v>2042</v>
      </c>
      <c r="CU1">
        <v>2043</v>
      </c>
      <c r="CV1">
        <v>2044</v>
      </c>
      <c r="CW1">
        <v>2045</v>
      </c>
      <c r="CX1">
        <v>2046</v>
      </c>
      <c r="CY1">
        <v>2047</v>
      </c>
      <c r="CZ1">
        <v>2048</v>
      </c>
      <c r="DA1">
        <v>2049</v>
      </c>
      <c r="DB1">
        <v>2050</v>
      </c>
    </row>
    <row r="2" spans="1:106" s="530" customFormat="1" ht="112.5" customHeight="1" thickBot="1">
      <c r="I2" s="530" t="s">
        <v>1282</v>
      </c>
      <c r="J2" s="530" t="s">
        <v>1283</v>
      </c>
      <c r="M2" s="530" t="s">
        <v>964</v>
      </c>
      <c r="N2" s="530" t="s">
        <v>964</v>
      </c>
      <c r="O2" s="530" t="s">
        <v>964</v>
      </c>
      <c r="P2" s="530" t="s">
        <v>964</v>
      </c>
      <c r="Q2" s="530" t="s">
        <v>964</v>
      </c>
      <c r="R2" s="530" t="s">
        <v>964</v>
      </c>
      <c r="S2" s="530" t="s">
        <v>964</v>
      </c>
      <c r="T2" s="530" t="s">
        <v>964</v>
      </c>
      <c r="U2" s="530" t="s">
        <v>964</v>
      </c>
      <c r="V2" s="530" t="s">
        <v>964</v>
      </c>
      <c r="W2" s="530" t="s">
        <v>964</v>
      </c>
      <c r="X2" s="530" t="s">
        <v>964</v>
      </c>
      <c r="Y2" s="530" t="s">
        <v>964</v>
      </c>
      <c r="Z2" s="530" t="s">
        <v>964</v>
      </c>
      <c r="AA2" s="530" t="s">
        <v>964</v>
      </c>
      <c r="AB2" s="530" t="s">
        <v>964</v>
      </c>
      <c r="AC2" s="530" t="s">
        <v>964</v>
      </c>
      <c r="AD2" s="530" t="s">
        <v>964</v>
      </c>
      <c r="AE2" s="530" t="s">
        <v>964</v>
      </c>
      <c r="AF2" s="530" t="s">
        <v>964</v>
      </c>
      <c r="AG2" s="530" t="s">
        <v>964</v>
      </c>
      <c r="AH2" s="530" t="s">
        <v>964</v>
      </c>
      <c r="AI2" s="530" t="s">
        <v>964</v>
      </c>
      <c r="AJ2" s="530" t="s">
        <v>964</v>
      </c>
      <c r="AK2" s="530" t="s">
        <v>964</v>
      </c>
      <c r="AL2" s="530" t="s">
        <v>964</v>
      </c>
      <c r="AM2" s="530" t="s">
        <v>964</v>
      </c>
      <c r="AN2" s="530" t="s">
        <v>964</v>
      </c>
      <c r="AO2" s="530" t="s">
        <v>964</v>
      </c>
      <c r="AT2" s="530" t="s">
        <v>1282</v>
      </c>
      <c r="AU2" s="530" t="s">
        <v>1282</v>
      </c>
      <c r="AV2" s="530" t="s">
        <v>1282</v>
      </c>
      <c r="AW2" s="530" t="s">
        <v>1282</v>
      </c>
      <c r="AX2" s="530" t="s">
        <v>1282</v>
      </c>
      <c r="AY2" s="530" t="s">
        <v>1282</v>
      </c>
      <c r="AZ2" s="530" t="s">
        <v>1282</v>
      </c>
      <c r="BA2" s="530" t="s">
        <v>1282</v>
      </c>
      <c r="BB2" s="530" t="s">
        <v>1282</v>
      </c>
      <c r="BC2" s="530" t="s">
        <v>1282</v>
      </c>
      <c r="BD2" s="530" t="s">
        <v>1282</v>
      </c>
      <c r="BE2" s="530" t="s">
        <v>1282</v>
      </c>
      <c r="BF2" s="530" t="s">
        <v>1282</v>
      </c>
      <c r="BG2" s="530" t="s">
        <v>1282</v>
      </c>
      <c r="BH2" s="530" t="s">
        <v>1282</v>
      </c>
      <c r="BI2" s="530" t="s">
        <v>1282</v>
      </c>
      <c r="BJ2" s="530" t="s">
        <v>1282</v>
      </c>
      <c r="BK2" s="530" t="s">
        <v>1282</v>
      </c>
      <c r="BL2" s="530" t="s">
        <v>1282</v>
      </c>
      <c r="BM2" s="530" t="s">
        <v>1282</v>
      </c>
      <c r="BN2" s="530" t="s">
        <v>1282</v>
      </c>
      <c r="BO2" s="530" t="s">
        <v>1282</v>
      </c>
      <c r="BP2" s="530" t="s">
        <v>1282</v>
      </c>
      <c r="BQ2" s="530" t="s">
        <v>1282</v>
      </c>
      <c r="BR2" s="530" t="s">
        <v>1282</v>
      </c>
      <c r="BS2" s="530" t="s">
        <v>1282</v>
      </c>
      <c r="BT2" s="530" t="s">
        <v>1282</v>
      </c>
      <c r="BU2" s="530" t="s">
        <v>1282</v>
      </c>
      <c r="BV2" s="530" t="s">
        <v>1282</v>
      </c>
      <c r="BZ2" s="530" t="s">
        <v>1283</v>
      </c>
      <c r="CA2" s="530" t="s">
        <v>1283</v>
      </c>
      <c r="CB2" s="530" t="s">
        <v>1283</v>
      </c>
      <c r="CC2" s="530" t="s">
        <v>1283</v>
      </c>
      <c r="CD2" s="530" t="s">
        <v>1283</v>
      </c>
      <c r="CE2" s="530" t="s">
        <v>1283</v>
      </c>
      <c r="CF2" s="530" t="s">
        <v>1283</v>
      </c>
      <c r="CG2" s="530" t="s">
        <v>1283</v>
      </c>
      <c r="CH2" s="530" t="s">
        <v>1283</v>
      </c>
      <c r="CI2" s="530" t="s">
        <v>1283</v>
      </c>
      <c r="CJ2" s="530" t="s">
        <v>1283</v>
      </c>
      <c r="CK2" s="530" t="s">
        <v>1283</v>
      </c>
      <c r="CL2" s="530" t="s">
        <v>1283</v>
      </c>
      <c r="CM2" s="530" t="s">
        <v>1283</v>
      </c>
      <c r="CN2" s="530" t="s">
        <v>1283</v>
      </c>
      <c r="CO2" s="530" t="s">
        <v>1283</v>
      </c>
      <c r="CP2" s="530" t="s">
        <v>1283</v>
      </c>
      <c r="CQ2" s="530" t="s">
        <v>1283</v>
      </c>
      <c r="CR2" s="530" t="s">
        <v>1283</v>
      </c>
      <c r="CS2" s="530" t="s">
        <v>1283</v>
      </c>
      <c r="CT2" s="530" t="s">
        <v>1283</v>
      </c>
      <c r="CU2" s="530" t="s">
        <v>1283</v>
      </c>
      <c r="CV2" s="530" t="s">
        <v>1283</v>
      </c>
      <c r="CW2" s="530" t="s">
        <v>1283</v>
      </c>
      <c r="CX2" s="530" t="s">
        <v>1283</v>
      </c>
      <c r="CY2" s="530" t="s">
        <v>1283</v>
      </c>
      <c r="CZ2" s="530" t="s">
        <v>1283</v>
      </c>
      <c r="DA2" s="530" t="s">
        <v>1283</v>
      </c>
      <c r="DB2" s="530" t="s">
        <v>1283</v>
      </c>
    </row>
    <row r="3" spans="1:106" s="59" customFormat="1" ht="15.5" thickTop="1" thickBot="1">
      <c r="A3" s="525" t="s">
        <v>848</v>
      </c>
      <c r="C3" s="526">
        <f>SUM(M3:AO3)</f>
        <v>1.0000000000000002</v>
      </c>
      <c r="I3" s="642"/>
      <c r="J3" s="645"/>
      <c r="K3" s="645"/>
      <c r="L3" s="535">
        <f>SUM(M3:AO3)</f>
        <v>1.0000000000000002</v>
      </c>
      <c r="M3" s="528"/>
      <c r="N3" s="528"/>
      <c r="O3" s="528"/>
      <c r="P3" s="529"/>
      <c r="Q3" s="529"/>
      <c r="R3" s="529"/>
      <c r="S3" s="529"/>
      <c r="T3" s="529">
        <v>0.05</v>
      </c>
      <c r="U3" s="529">
        <v>0.05</v>
      </c>
      <c r="V3" s="529">
        <v>0.05</v>
      </c>
      <c r="W3" s="529">
        <v>0.05</v>
      </c>
      <c r="X3" s="529">
        <v>0.05</v>
      </c>
      <c r="Y3" s="529">
        <v>0.05</v>
      </c>
      <c r="Z3" s="529">
        <v>0.05</v>
      </c>
      <c r="AA3" s="529">
        <v>0.05</v>
      </c>
      <c r="AB3" s="529">
        <v>0.05</v>
      </c>
      <c r="AC3" s="529">
        <v>0.05</v>
      </c>
      <c r="AD3" s="529">
        <v>0.05</v>
      </c>
      <c r="AE3" s="529">
        <v>0.05</v>
      </c>
      <c r="AF3" s="529">
        <v>0.05</v>
      </c>
      <c r="AG3" s="529">
        <v>0.05</v>
      </c>
      <c r="AH3" s="529">
        <v>0.05</v>
      </c>
      <c r="AI3" s="529">
        <v>0.05</v>
      </c>
      <c r="AJ3" s="529">
        <v>0.05</v>
      </c>
      <c r="AK3" s="529">
        <v>0.05</v>
      </c>
      <c r="AL3" s="529">
        <v>0.05</v>
      </c>
      <c r="AM3" s="529">
        <v>0.05</v>
      </c>
      <c r="AN3" s="529">
        <v>0</v>
      </c>
      <c r="AO3" s="529">
        <v>0</v>
      </c>
      <c r="AT3" s="528"/>
      <c r="AU3" s="528"/>
      <c r="AV3" s="528"/>
      <c r="AW3" s="529"/>
      <c r="AX3" s="529"/>
      <c r="AY3" s="529"/>
      <c r="AZ3" s="529"/>
      <c r="BA3" s="529">
        <v>0.05</v>
      </c>
      <c r="BB3" s="529">
        <v>0.05</v>
      </c>
      <c r="BC3" s="529">
        <v>0.05</v>
      </c>
      <c r="BD3" s="529">
        <v>0.05</v>
      </c>
      <c r="BE3" s="529">
        <v>0.05</v>
      </c>
      <c r="BF3" s="529">
        <v>0.05</v>
      </c>
      <c r="BG3" s="529">
        <v>0.05</v>
      </c>
      <c r="BH3" s="529">
        <v>0.05</v>
      </c>
      <c r="BI3" s="529">
        <v>0.05</v>
      </c>
      <c r="BJ3" s="529">
        <v>0.05</v>
      </c>
      <c r="BK3" s="529">
        <v>0.05</v>
      </c>
      <c r="BL3" s="529">
        <v>0.05</v>
      </c>
      <c r="BM3" s="529">
        <v>0.05</v>
      </c>
      <c r="BN3" s="529">
        <v>0.05</v>
      </c>
      <c r="BO3" s="529">
        <v>0.05</v>
      </c>
      <c r="BP3" s="529">
        <v>0.05</v>
      </c>
      <c r="BQ3" s="529">
        <v>0.05</v>
      </c>
      <c r="BR3" s="529">
        <v>0.05</v>
      </c>
      <c r="BS3" s="529">
        <v>0.05</v>
      </c>
      <c r="BT3" s="529">
        <v>0.05</v>
      </c>
      <c r="BU3" s="529">
        <v>0</v>
      </c>
      <c r="BV3" s="529">
        <v>0</v>
      </c>
      <c r="BZ3" s="528"/>
      <c r="CA3" s="528"/>
      <c r="CB3" s="528"/>
      <c r="CC3" s="529"/>
      <c r="CD3" s="529"/>
      <c r="CE3" s="529"/>
      <c r="CF3" s="529"/>
      <c r="CG3" s="529">
        <v>0.05</v>
      </c>
      <c r="CH3" s="529">
        <v>0.05</v>
      </c>
      <c r="CI3" s="529">
        <v>0.05</v>
      </c>
      <c r="CJ3" s="529">
        <v>0.05</v>
      </c>
      <c r="CK3" s="529">
        <v>0.05</v>
      </c>
      <c r="CL3" s="529">
        <v>0.05</v>
      </c>
      <c r="CM3" s="529">
        <v>0.05</v>
      </c>
      <c r="CN3" s="529">
        <v>0.05</v>
      </c>
      <c r="CO3" s="529">
        <v>0.05</v>
      </c>
      <c r="CP3" s="529">
        <v>0.05</v>
      </c>
      <c r="CQ3" s="529">
        <v>0.05</v>
      </c>
      <c r="CR3" s="529">
        <v>0.05</v>
      </c>
      <c r="CS3" s="529">
        <v>0.05</v>
      </c>
      <c r="CT3" s="529">
        <v>0.05</v>
      </c>
      <c r="CU3" s="529">
        <v>0.05</v>
      </c>
      <c r="CV3" s="529">
        <v>0.05</v>
      </c>
      <c r="CW3" s="529">
        <v>0.05</v>
      </c>
      <c r="CX3" s="529">
        <v>0.05</v>
      </c>
      <c r="CY3" s="529">
        <v>0.05</v>
      </c>
      <c r="CZ3" s="529">
        <v>0.05</v>
      </c>
      <c r="DA3" s="529">
        <v>0</v>
      </c>
      <c r="DB3" s="529">
        <v>0</v>
      </c>
    </row>
    <row r="5" spans="1:106" s="71" customFormat="1">
      <c r="A5" s="71" t="s">
        <v>822</v>
      </c>
    </row>
    <row r="6" spans="1:106">
      <c r="A6" s="294" t="s">
        <v>820</v>
      </c>
      <c r="F6">
        <f>'Trip generation rates'!B3</f>
        <v>2</v>
      </c>
      <c r="G6" t="s">
        <v>1246</v>
      </c>
    </row>
    <row r="7" spans="1:106">
      <c r="A7" s="294" t="s">
        <v>819</v>
      </c>
      <c r="F7">
        <f>'Trip generation rates'!B4</f>
        <v>2</v>
      </c>
      <c r="G7" t="s">
        <v>1246</v>
      </c>
    </row>
    <row r="8" spans="1:106">
      <c r="A8" s="294" t="s">
        <v>818</v>
      </c>
      <c r="F8">
        <f>'Trip generation rates'!B5</f>
        <v>2</v>
      </c>
      <c r="G8" t="s">
        <v>1246</v>
      </c>
    </row>
    <row r="9" spans="1:106">
      <c r="A9" s="294" t="s">
        <v>817</v>
      </c>
      <c r="F9">
        <f>'Trip generation rates'!B6</f>
        <v>2</v>
      </c>
      <c r="G9" t="s">
        <v>1246</v>
      </c>
    </row>
    <row r="11" spans="1:106" s="71" customFormat="1">
      <c r="A11" s="71" t="s">
        <v>816</v>
      </c>
      <c r="C11" s="516">
        <f>'land use change'!G35</f>
        <v>5290.2382500000012</v>
      </c>
      <c r="D11" s="71" t="s">
        <v>849</v>
      </c>
      <c r="F11"/>
      <c r="I11" s="517"/>
      <c r="J11" s="517"/>
      <c r="K11" s="517"/>
    </row>
    <row r="12" spans="1:106">
      <c r="A12" s="294" t="s">
        <v>815</v>
      </c>
      <c r="C12" s="201">
        <f>C11*D12</f>
        <v>4232.1906000000008</v>
      </c>
      <c r="D12" s="514">
        <v>0.8</v>
      </c>
      <c r="E12" s="237"/>
      <c r="F12">
        <f>'Trip generation rates'!B9</f>
        <v>3.5</v>
      </c>
      <c r="G12" s="237" t="s">
        <v>1246</v>
      </c>
      <c r="H12" s="237"/>
      <c r="I12" s="214">
        <f>NPV(DISCOUNT,AT12:BV12)</f>
        <v>208851828.342531</v>
      </c>
      <c r="J12" s="214">
        <f>NPV(DISCOUNT,BZ12:DB12)</f>
        <v>39061728.168316498</v>
      </c>
      <c r="K12" s="214"/>
      <c r="L12" s="237"/>
      <c r="M12" s="201">
        <f>SUM('Belcon redev'!$U12:'Belcon redev'!U12)</f>
        <v>0</v>
      </c>
      <c r="N12" s="201">
        <f>SUM('Belcon redev'!$U12:'Belcon redev'!V12)</f>
        <v>0</v>
      </c>
      <c r="O12" s="201">
        <f>SUM('Belcon redev'!$U12:'Belcon redev'!W12)</f>
        <v>0</v>
      </c>
      <c r="P12" s="201">
        <f>SUM('Belcon redev'!$U12:'Belcon redev'!X12)</f>
        <v>0</v>
      </c>
      <c r="Q12" s="201">
        <f>SUM('Belcon redev'!$U12:'Belcon redev'!Y12)</f>
        <v>0</v>
      </c>
      <c r="R12" s="201">
        <f>SUM('Belcon redev'!$U12:'Belcon redev'!Z12)</f>
        <v>0</v>
      </c>
      <c r="S12" s="201">
        <f>SUM('Belcon redev'!$U12:'Belcon redev'!AA12)</f>
        <v>0</v>
      </c>
      <c r="T12" s="201">
        <f>SUM('Belcon redev'!$U12:'Belcon redev'!AB12)</f>
        <v>211.60953000000006</v>
      </c>
      <c r="U12" s="201">
        <f>SUM('Belcon redev'!$U12:'Belcon redev'!AC12)</f>
        <v>423.21906000000013</v>
      </c>
      <c r="V12" s="201">
        <f>SUM('Belcon redev'!$U12:'Belcon redev'!AD12)</f>
        <v>634.82859000000019</v>
      </c>
      <c r="W12" s="201">
        <f>SUM('Belcon redev'!$U12:'Belcon redev'!AE12)</f>
        <v>846.43812000000025</v>
      </c>
      <c r="X12" s="201">
        <f>SUM('Belcon redev'!$U12:'Belcon redev'!AF12)</f>
        <v>1058.0476500000004</v>
      </c>
      <c r="Y12" s="201">
        <f>SUM('Belcon redev'!$U12:'Belcon redev'!AG12)</f>
        <v>1269.6571800000006</v>
      </c>
      <c r="Z12" s="201">
        <f>SUM('Belcon redev'!$U12:'Belcon redev'!AH12)</f>
        <v>1481.2667100000008</v>
      </c>
      <c r="AA12" s="201">
        <f>SUM('Belcon redev'!$U12:'Belcon redev'!AI12)</f>
        <v>1692.876240000001</v>
      </c>
      <c r="AB12" s="201">
        <f>SUM('Belcon redev'!$U12:'Belcon redev'!AJ12)</f>
        <v>1904.4857700000011</v>
      </c>
      <c r="AC12" s="201">
        <f>SUM('Belcon redev'!$U12:'Belcon redev'!AK12)</f>
        <v>2116.0953000000013</v>
      </c>
      <c r="AD12" s="201">
        <f>SUM('Belcon redev'!$U12:'Belcon redev'!AL12)</f>
        <v>2327.7048300000015</v>
      </c>
      <c r="AE12" s="201">
        <f>SUM('Belcon redev'!$U12:'Belcon redev'!AM12)</f>
        <v>2539.3143600000017</v>
      </c>
      <c r="AF12" s="201">
        <f>SUM('Belcon redev'!$U12:'Belcon redev'!AN12)</f>
        <v>2750.9238900000018</v>
      </c>
      <c r="AG12" s="201">
        <f>SUM('Belcon redev'!$U12:'Belcon redev'!AO12)</f>
        <v>2962.533420000002</v>
      </c>
      <c r="AH12" s="201">
        <f>SUM('Belcon redev'!$U12:'Belcon redev'!AP12)</f>
        <v>3174.1429500000022</v>
      </c>
      <c r="AI12" s="201">
        <f>SUM('Belcon redev'!$U12:'Belcon redev'!AQ12)</f>
        <v>3385.7524800000024</v>
      </c>
      <c r="AJ12" s="201">
        <f>SUM('Belcon redev'!$U12:'Belcon redev'!AR12)</f>
        <v>3597.3620100000026</v>
      </c>
      <c r="AK12" s="201">
        <f>SUM('Belcon redev'!$U12:'Belcon redev'!AS12)</f>
        <v>3808.9715400000027</v>
      </c>
      <c r="AL12" s="201">
        <f>SUM('Belcon redev'!$U12:'Belcon redev'!AT12)</f>
        <v>4020.5810700000029</v>
      </c>
      <c r="AM12" s="201">
        <f>SUM('Belcon redev'!$U12:'Belcon redev'!AU12)</f>
        <v>4232.1906000000026</v>
      </c>
      <c r="AN12" s="201">
        <f>SUM('Belcon redev'!$U12:'Belcon redev'!AV12)</f>
        <v>4232.1906000000026</v>
      </c>
      <c r="AO12" s="201">
        <f>SUM('Belcon redev'!$U12:'Belcon redev'!AW12)</f>
        <v>4232.1906000000026</v>
      </c>
      <c r="AT12" s="201">
        <f>M12*$F12*'All Traffic Calcs'!$B$48*'All Traffic Calcs'!$B$16*'Commuter savings'!$C$61*'Commuter savings'!$F$43/'All Traffic Calcs'!$B$52</f>
        <v>0</v>
      </c>
      <c r="AU12" s="201">
        <f>N12*$F12*'All Traffic Calcs'!$B$48*'All Traffic Calcs'!$B$16*'Commuter savings'!$C$61*'Commuter savings'!$F$43/'All Traffic Calcs'!$B$52</f>
        <v>0</v>
      </c>
      <c r="AV12" s="201">
        <f>O12*$F12*'All Traffic Calcs'!$B$48*'All Traffic Calcs'!$B$16*'Commuter savings'!$C$61*'Commuter savings'!$F$43/'All Traffic Calcs'!$B$52</f>
        <v>0</v>
      </c>
      <c r="AW12" s="201">
        <f>P12*$F12*'All Traffic Calcs'!$B$48*'All Traffic Calcs'!$B$16*'Commuter savings'!$C$61*'Commuter savings'!$F$43/'All Traffic Calcs'!$B$52</f>
        <v>0</v>
      </c>
      <c r="AX12" s="201">
        <f>Q12*$F12*'All Traffic Calcs'!$B$48*'All Traffic Calcs'!$B$16*'Commuter savings'!$C$61*'Commuter savings'!$F$43/'All Traffic Calcs'!$B$52</f>
        <v>0</v>
      </c>
      <c r="AY12" s="201">
        <f>R12*$F12*'All Traffic Calcs'!$B$48*'All Traffic Calcs'!$B$16*'Commuter savings'!$C$61*'Commuter savings'!$F$43/'All Traffic Calcs'!$B$52</f>
        <v>0</v>
      </c>
      <c r="AZ12" s="201">
        <f>S12*$F12*'All Traffic Calcs'!$B$48*'All Traffic Calcs'!$B$16*'Commuter savings'!$C$61*'Commuter savings'!$F$43/'All Traffic Calcs'!$B$52</f>
        <v>0</v>
      </c>
      <c r="BA12" s="201">
        <f>T12*$F12*'All Traffic Calcs'!$B$48*'All Traffic Calcs'!$B$16*'Commuter savings'!$C$61*'Commuter savings'!$F$43/'All Traffic Calcs'!$B$52</f>
        <v>4135118.9637520537</v>
      </c>
      <c r="BB12" s="201">
        <f>U12*$F12*'All Traffic Calcs'!$B$48*'All Traffic Calcs'!$B$16*'Commuter savings'!$C$61*'Commuter savings'!$F$43/'All Traffic Calcs'!$B$52</f>
        <v>8270237.9275041074</v>
      </c>
      <c r="BC12" s="201">
        <f>V12*$F12*'All Traffic Calcs'!$B$48*'All Traffic Calcs'!$B$16*'Commuter savings'!$C$61*'Commuter savings'!$F$43/'All Traffic Calcs'!$B$52</f>
        <v>12405356.891256159</v>
      </c>
      <c r="BD12" s="201">
        <f>W12*$F12*'All Traffic Calcs'!$B$48*'All Traffic Calcs'!$B$16*'Commuter savings'!$C$61*'Commuter savings'!$F$43/'All Traffic Calcs'!$B$52</f>
        <v>16540475.855008215</v>
      </c>
      <c r="BE12" s="201">
        <f>X12*$F12*'All Traffic Calcs'!$B$48*'All Traffic Calcs'!$B$16*'Commuter savings'!$C$61*'Commuter savings'!$F$43/'All Traffic Calcs'!$B$52</f>
        <v>20675594.818760268</v>
      </c>
      <c r="BF12" s="201">
        <f>Y12*$F12*'All Traffic Calcs'!$B$48*'All Traffic Calcs'!$B$16*'Commuter savings'!$C$61*'Commuter savings'!$F$43/'All Traffic Calcs'!$B$52</f>
        <v>24810713.782512326</v>
      </c>
      <c r="BG12" s="201">
        <f>Z12*$F12*'All Traffic Calcs'!$B$48*'All Traffic Calcs'!$B$16*'Commuter savings'!$C$61*'Commuter savings'!$F$43/'All Traffic Calcs'!$B$52</f>
        <v>28945832.746264391</v>
      </c>
      <c r="BH12" s="201">
        <f>AA12*$F12*'All Traffic Calcs'!$B$48*'All Traffic Calcs'!$B$16*'Commuter savings'!$C$61*'Commuter savings'!$F$43/'All Traffic Calcs'!$B$52</f>
        <v>33080951.710016433</v>
      </c>
      <c r="BI12" s="201">
        <f>AB12*$F12*'All Traffic Calcs'!$B$48*'All Traffic Calcs'!$B$16*'Commuter savings'!$C$61*'Commuter savings'!$F$43/'All Traffic Calcs'!$B$52</f>
        <v>37216070.673768498</v>
      </c>
      <c r="BJ12" s="201">
        <f>AC12*$F12*'All Traffic Calcs'!$B$48*'All Traffic Calcs'!$B$16*'Commuter savings'!$C$61*'Commuter savings'!$F$43/'All Traffic Calcs'!$B$52</f>
        <v>41351189.637520544</v>
      </c>
      <c r="BK12" s="201">
        <f>AD12*$F12*'All Traffic Calcs'!$B$48*'All Traffic Calcs'!$B$16*'Commuter savings'!$C$61*'Commuter savings'!$F$43/'All Traffic Calcs'!$B$52</f>
        <v>45486308.601272598</v>
      </c>
      <c r="BL12" s="201">
        <f>AE12*$F12*'All Traffic Calcs'!$B$48*'All Traffic Calcs'!$B$16*'Commuter savings'!$C$61*'Commuter savings'!$F$43/'All Traffic Calcs'!$B$52</f>
        <v>49621427.565024659</v>
      </c>
      <c r="BM12" s="201">
        <f>AF12*$F12*'All Traffic Calcs'!$B$48*'All Traffic Calcs'!$B$16*'Commuter savings'!$C$61*'Commuter savings'!$F$43/'All Traffic Calcs'!$B$52</f>
        <v>53756546.52877672</v>
      </c>
      <c r="BN12" s="201">
        <f>AG12*$F12*'All Traffic Calcs'!$B$48*'All Traffic Calcs'!$B$16*'Commuter savings'!$C$61*'Commuter savings'!$F$43/'All Traffic Calcs'!$B$52</f>
        <v>57891665.492528781</v>
      </c>
      <c r="BO12" s="201">
        <f>AH12*$F12*'All Traffic Calcs'!$B$48*'All Traffic Calcs'!$B$16*'Commuter savings'!$C$61*'Commuter savings'!$F$43/'All Traffic Calcs'!$B$52</f>
        <v>62026784.456280842</v>
      </c>
      <c r="BP12" s="201">
        <f>AI12*$F12*'All Traffic Calcs'!$B$48*'All Traffic Calcs'!$B$16*'Commuter savings'!$C$61*'Commuter savings'!$F$43/'All Traffic Calcs'!$B$52</f>
        <v>66161903.420032881</v>
      </c>
      <c r="BQ12" s="201">
        <f>AJ12*$F12*'All Traffic Calcs'!$B$48*'All Traffic Calcs'!$B$16*'Commuter savings'!$C$61*'Commuter savings'!$F$43/'All Traffic Calcs'!$B$52</f>
        <v>70297022.383784935</v>
      </c>
      <c r="BR12" s="201">
        <f>AK12*$F12*'All Traffic Calcs'!$B$48*'All Traffic Calcs'!$B$16*'Commuter savings'!$C$61*'Commuter savings'!$F$43/'All Traffic Calcs'!$B$52</f>
        <v>74432141.347536996</v>
      </c>
      <c r="BS12" s="201">
        <f>AL12*$F12*'All Traffic Calcs'!$B$48*'All Traffic Calcs'!$B$16*'Commuter savings'!$C$61*'Commuter savings'!$F$43/'All Traffic Calcs'!$B$52</f>
        <v>78567260.311289057</v>
      </c>
      <c r="BT12" s="201">
        <f>AM12*$F12*'All Traffic Calcs'!$B$48*'All Traffic Calcs'!$B$16*'Commuter savings'!$C$61*'Commuter savings'!$F$43/'All Traffic Calcs'!$B$52</f>
        <v>82702379.275041088</v>
      </c>
      <c r="BU12" s="201">
        <f>AN12*$F12*'All Traffic Calcs'!$B$48*'All Traffic Calcs'!$B$16*'Commuter savings'!$C$61*'Commuter savings'!$F$43/'All Traffic Calcs'!$B$52</f>
        <v>82702379.275041088</v>
      </c>
      <c r="BV12" s="201">
        <f>AO12*$F12*'All Traffic Calcs'!$B$48*'All Traffic Calcs'!$B$16*'Commuter savings'!$C$61*'Commuter savings'!$F$43/'All Traffic Calcs'!$B$52</f>
        <v>82702379.275041088</v>
      </c>
      <c r="BZ12" s="201">
        <f>M12*'Commuter savings'!$C$80*'All Traffic Calcs'!$B$56*'Commuter savings'!$F$43*'All Traffic Calcs'!$B$52</f>
        <v>0</v>
      </c>
      <c r="CA12" s="201">
        <f>N12*'Commuter savings'!$C$80*'All Traffic Calcs'!$B$56*'Commuter savings'!$F$43*'All Traffic Calcs'!$B$52</f>
        <v>0</v>
      </c>
      <c r="CB12" s="201">
        <f>O12*'Commuter savings'!$C$80*'All Traffic Calcs'!$B$56*'Commuter savings'!$F$43*'All Traffic Calcs'!$B$52</f>
        <v>0</v>
      </c>
      <c r="CC12" s="201">
        <f>P12*'Commuter savings'!$C$80*'All Traffic Calcs'!$B$56*'Commuter savings'!$F$43*'All Traffic Calcs'!$B$52</f>
        <v>0</v>
      </c>
      <c r="CD12" s="201">
        <f>Q12*'Commuter savings'!$C$80*'All Traffic Calcs'!$B$56*'Commuter savings'!$F$43*'All Traffic Calcs'!$B$52</f>
        <v>0</v>
      </c>
      <c r="CE12" s="201">
        <f>R12*'Commuter savings'!$C$80*'All Traffic Calcs'!$B$56*'Commuter savings'!$F$43*'All Traffic Calcs'!$B$52</f>
        <v>0</v>
      </c>
      <c r="CF12" s="201">
        <f>S12*'Commuter savings'!$C$80*'All Traffic Calcs'!$B$56*'Commuter savings'!$F$43*'All Traffic Calcs'!$B$52</f>
        <v>0</v>
      </c>
      <c r="CG12" s="201">
        <f>T12*'Commuter savings'!$C$80*'All Traffic Calcs'!$B$56*'Commuter savings'!$F$43*'All Traffic Calcs'!$B$52</f>
        <v>773394.67979577207</v>
      </c>
      <c r="CH12" s="201">
        <f>U12*'Commuter savings'!$C$80*'All Traffic Calcs'!$B$56*'Commuter savings'!$F$43*'All Traffic Calcs'!$B$52</f>
        <v>1546789.3595915441</v>
      </c>
      <c r="CI12" s="201">
        <f>V12*'Commuter savings'!$C$80*'All Traffic Calcs'!$B$56*'Commuter savings'!$F$43*'All Traffic Calcs'!$B$52</f>
        <v>2320184.039387316</v>
      </c>
      <c r="CJ12" s="201">
        <f>W12*'Commuter savings'!$C$80*'All Traffic Calcs'!$B$56*'Commuter savings'!$F$43*'All Traffic Calcs'!$B$52</f>
        <v>3093578.7191830883</v>
      </c>
      <c r="CK12" s="201">
        <f>X12*'Commuter savings'!$C$80*'All Traffic Calcs'!$B$56*'Commuter savings'!$F$43*'All Traffic Calcs'!$B$52</f>
        <v>3866973.3989788606</v>
      </c>
      <c r="CL12" s="201">
        <f>Y12*'Commuter savings'!$C$80*'All Traffic Calcs'!$B$56*'Commuter savings'!$F$43*'All Traffic Calcs'!$B$52</f>
        <v>4640368.0787746329</v>
      </c>
      <c r="CM12" s="201">
        <f>Z12*'Commuter savings'!$C$80*'All Traffic Calcs'!$B$56*'Commuter savings'!$F$43*'All Traffic Calcs'!$B$52</f>
        <v>5413762.7585704057</v>
      </c>
      <c r="CN12" s="201">
        <f>AA12*'Commuter savings'!$C$80*'All Traffic Calcs'!$B$56*'Commuter savings'!$F$43*'All Traffic Calcs'!$B$52</f>
        <v>6187157.4383661775</v>
      </c>
      <c r="CO12" s="201">
        <f>AB12*'Commuter savings'!$C$80*'All Traffic Calcs'!$B$56*'Commuter savings'!$F$43*'All Traffic Calcs'!$B$52</f>
        <v>6960552.1181619512</v>
      </c>
      <c r="CP12" s="201">
        <f>AC12*'Commuter savings'!$C$80*'All Traffic Calcs'!$B$56*'Commuter savings'!$F$43*'All Traffic Calcs'!$B$52</f>
        <v>7733946.797957724</v>
      </c>
      <c r="CQ12" s="201">
        <f>AD12*'Commuter savings'!$C$80*'All Traffic Calcs'!$B$56*'Commuter savings'!$F$43*'All Traffic Calcs'!$B$52</f>
        <v>8507341.4777534977</v>
      </c>
      <c r="CR12" s="201">
        <f>AE12*'Commuter savings'!$C$80*'All Traffic Calcs'!$B$56*'Commuter savings'!$F$43*'All Traffic Calcs'!$B$52</f>
        <v>9280736.1575492676</v>
      </c>
      <c r="CS12" s="201">
        <f>AF12*'Commuter savings'!$C$80*'All Traffic Calcs'!$B$56*'Commuter savings'!$F$43*'All Traffic Calcs'!$B$52</f>
        <v>10054130.837345041</v>
      </c>
      <c r="CT12" s="201">
        <f>AG12*'Commuter savings'!$C$80*'All Traffic Calcs'!$B$56*'Commuter savings'!$F$43*'All Traffic Calcs'!$B$52</f>
        <v>10827525.517140813</v>
      </c>
      <c r="CU12" s="201">
        <f>AH12*'Commuter savings'!$C$80*'All Traffic Calcs'!$B$56*'Commuter savings'!$F$43*'All Traffic Calcs'!$B$52</f>
        <v>11600920.196936589</v>
      </c>
      <c r="CV12" s="201">
        <f>AI12*'Commuter savings'!$C$80*'All Traffic Calcs'!$B$56*'Commuter savings'!$F$43*'All Traffic Calcs'!$B$52</f>
        <v>12374314.876732359</v>
      </c>
      <c r="CW12" s="201">
        <f>AJ12*'Commuter savings'!$C$80*'All Traffic Calcs'!$B$56*'Commuter savings'!$F$43*'All Traffic Calcs'!$B$52</f>
        <v>13147709.556528131</v>
      </c>
      <c r="CX12" s="201">
        <f>AK12*'Commuter savings'!$C$80*'All Traffic Calcs'!$B$56*'Commuter savings'!$F$43*'All Traffic Calcs'!$B$52</f>
        <v>13921104.236323904</v>
      </c>
      <c r="CY12" s="201">
        <f>AL12*'Commuter savings'!$C$80*'All Traffic Calcs'!$B$56*'Commuter savings'!$F$43*'All Traffic Calcs'!$B$52</f>
        <v>14694498.916119674</v>
      </c>
      <c r="CZ12" s="201">
        <f>AM12*'Commuter savings'!$C$80*'All Traffic Calcs'!$B$56*'Commuter savings'!$F$43*'All Traffic Calcs'!$B$52</f>
        <v>15467893.595915448</v>
      </c>
      <c r="DA12" s="201">
        <f>AN12*'Commuter savings'!$C$80*'All Traffic Calcs'!$B$56*'Commuter savings'!$F$43*'All Traffic Calcs'!$B$52</f>
        <v>15467893.595915448</v>
      </c>
      <c r="DB12" s="201">
        <f>AO12*'Commuter savings'!$C$80*'All Traffic Calcs'!$B$56*'Commuter savings'!$F$43*'All Traffic Calcs'!$B$52</f>
        <v>15467893.595915448</v>
      </c>
    </row>
    <row r="13" spans="1:106">
      <c r="A13" s="294" t="s">
        <v>814</v>
      </c>
      <c r="C13" s="201">
        <f>C11*D13</f>
        <v>529.0238250000001</v>
      </c>
      <c r="D13" s="253">
        <v>0.1</v>
      </c>
      <c r="E13" s="237"/>
      <c r="F13">
        <f>'Trip generation rates'!B10</f>
        <v>3.5</v>
      </c>
      <c r="G13" s="237" t="s">
        <v>1246</v>
      </c>
      <c r="H13" s="237"/>
      <c r="I13" s="214">
        <f>NPV(DISCOUNT,AT13:BV13)</f>
        <v>26106478.542816374</v>
      </c>
      <c r="J13" s="214">
        <f>NPV(DISCOUNT,BZ13:DB13)</f>
        <v>4882716.0210395623</v>
      </c>
      <c r="K13" s="214"/>
      <c r="L13" s="237"/>
      <c r="M13" s="201">
        <f>SUM('Belcon redev'!$U13:'Belcon redev'!U13)</f>
        <v>0</v>
      </c>
      <c r="N13" s="201">
        <f>SUM('Belcon redev'!$U13:'Belcon redev'!V13)</f>
        <v>0</v>
      </c>
      <c r="O13" s="201">
        <f>SUM('Belcon redev'!$U13:'Belcon redev'!W13)</f>
        <v>0</v>
      </c>
      <c r="P13" s="201">
        <f>SUM('Belcon redev'!$U13:'Belcon redev'!X13)</f>
        <v>0</v>
      </c>
      <c r="Q13" s="201">
        <f>SUM('Belcon redev'!$U13:'Belcon redev'!Y13)</f>
        <v>0</v>
      </c>
      <c r="R13" s="201">
        <f>SUM('Belcon redev'!$U13:'Belcon redev'!Z13)</f>
        <v>0</v>
      </c>
      <c r="S13" s="201">
        <f>SUM('Belcon redev'!$U13:'Belcon redev'!AA13)</f>
        <v>0</v>
      </c>
      <c r="T13" s="201">
        <f>SUM('Belcon redev'!$U13:'Belcon redev'!AB13)</f>
        <v>26.451191250000008</v>
      </c>
      <c r="U13" s="201">
        <f>SUM('Belcon redev'!$U13:'Belcon redev'!AC13)</f>
        <v>52.902382500000016</v>
      </c>
      <c r="V13" s="201">
        <f>SUM('Belcon redev'!$U13:'Belcon redev'!AD13)</f>
        <v>79.353573750000024</v>
      </c>
      <c r="W13" s="201">
        <f>SUM('Belcon redev'!$U13:'Belcon redev'!AE13)</f>
        <v>105.80476500000003</v>
      </c>
      <c r="X13" s="201">
        <f>SUM('Belcon redev'!$U13:'Belcon redev'!AF13)</f>
        <v>132.25595625000005</v>
      </c>
      <c r="Y13" s="201">
        <f>SUM('Belcon redev'!$U13:'Belcon redev'!AG13)</f>
        <v>158.70714750000008</v>
      </c>
      <c r="Z13" s="201">
        <f>SUM('Belcon redev'!$U13:'Belcon redev'!AH13)</f>
        <v>185.1583387500001</v>
      </c>
      <c r="AA13" s="201">
        <f>SUM('Belcon redev'!$U13:'Belcon redev'!AI13)</f>
        <v>211.60953000000012</v>
      </c>
      <c r="AB13" s="201">
        <f>SUM('Belcon redev'!$U13:'Belcon redev'!AJ13)</f>
        <v>238.06072125000014</v>
      </c>
      <c r="AC13" s="201">
        <f>SUM('Belcon redev'!$U13:'Belcon redev'!AK13)</f>
        <v>264.51191250000016</v>
      </c>
      <c r="AD13" s="201">
        <f>SUM('Belcon redev'!$U13:'Belcon redev'!AL13)</f>
        <v>290.96310375000019</v>
      </c>
      <c r="AE13" s="201">
        <f>SUM('Belcon redev'!$U13:'Belcon redev'!AM13)</f>
        <v>317.41429500000021</v>
      </c>
      <c r="AF13" s="201">
        <f>SUM('Belcon redev'!$U13:'Belcon redev'!AN13)</f>
        <v>343.86548625000023</v>
      </c>
      <c r="AG13" s="201">
        <f>SUM('Belcon redev'!$U13:'Belcon redev'!AO13)</f>
        <v>370.31667750000025</v>
      </c>
      <c r="AH13" s="201">
        <f>SUM('Belcon redev'!$U13:'Belcon redev'!AP13)</f>
        <v>396.76786875000028</v>
      </c>
      <c r="AI13" s="201">
        <f>SUM('Belcon redev'!$U13:'Belcon redev'!AQ13)</f>
        <v>423.2190600000003</v>
      </c>
      <c r="AJ13" s="201">
        <f>SUM('Belcon redev'!$U13:'Belcon redev'!AR13)</f>
        <v>449.67025125000032</v>
      </c>
      <c r="AK13" s="201">
        <f>SUM('Belcon redev'!$U13:'Belcon redev'!AS13)</f>
        <v>476.12144250000034</v>
      </c>
      <c r="AL13" s="201">
        <f>SUM('Belcon redev'!$U13:'Belcon redev'!AT13)</f>
        <v>502.57263375000036</v>
      </c>
      <c r="AM13" s="201">
        <f>SUM('Belcon redev'!$U13:'Belcon redev'!AU13)</f>
        <v>529.02382500000033</v>
      </c>
      <c r="AN13" s="201">
        <f>SUM('Belcon redev'!$U13:'Belcon redev'!AV13)</f>
        <v>529.02382500000033</v>
      </c>
      <c r="AO13" s="201">
        <f>SUM('Belcon redev'!$U13:'Belcon redev'!AW13)</f>
        <v>529.02382500000033</v>
      </c>
      <c r="AT13" s="201">
        <f>M13*$F13*'All Traffic Calcs'!$B$48*'All Traffic Calcs'!$B$16*'Commuter savings'!$C$61*'Commuter savings'!$F$43/'All Traffic Calcs'!$B$52</f>
        <v>0</v>
      </c>
      <c r="AU13" s="201">
        <f>N13*$F13*'All Traffic Calcs'!$B$48*'All Traffic Calcs'!$B$16*'Commuter savings'!$C$61*'Commuter savings'!$F$43/'All Traffic Calcs'!$B$52</f>
        <v>0</v>
      </c>
      <c r="AV13" s="201">
        <f>O13*$F13*'All Traffic Calcs'!$B$48*'All Traffic Calcs'!$B$16*'Commuter savings'!$C$61*'Commuter savings'!$F$43/'All Traffic Calcs'!$B$52</f>
        <v>0</v>
      </c>
      <c r="AW13" s="201">
        <f>P13*$F13*'All Traffic Calcs'!$B$48*'All Traffic Calcs'!$B$16*'Commuter savings'!$C$61*'Commuter savings'!$F$43/'All Traffic Calcs'!$B$52</f>
        <v>0</v>
      </c>
      <c r="AX13" s="201">
        <f>Q13*$F13*'All Traffic Calcs'!$B$48*'All Traffic Calcs'!$B$16*'Commuter savings'!$C$61*'Commuter savings'!$F$43/'All Traffic Calcs'!$B$52</f>
        <v>0</v>
      </c>
      <c r="AY13" s="201">
        <f>R13*$F13*'All Traffic Calcs'!$B$48*'All Traffic Calcs'!$B$16*'Commuter savings'!$C$61*'Commuter savings'!$F$43/'All Traffic Calcs'!$B$52</f>
        <v>0</v>
      </c>
      <c r="AZ13" s="201">
        <f>S13*$F13*'All Traffic Calcs'!$B$48*'All Traffic Calcs'!$B$16*'Commuter savings'!$C$61*'Commuter savings'!$F$43/'All Traffic Calcs'!$B$52</f>
        <v>0</v>
      </c>
      <c r="BA13" s="201">
        <f>T13*$F13*'All Traffic Calcs'!$B$48*'All Traffic Calcs'!$B$16*'Commuter savings'!$C$61*'Commuter savings'!$F$43/'All Traffic Calcs'!$B$52</f>
        <v>516889.87046900671</v>
      </c>
      <c r="BB13" s="201">
        <f>U13*$F13*'All Traffic Calcs'!$B$48*'All Traffic Calcs'!$B$16*'Commuter savings'!$C$61*'Commuter savings'!$F$43/'All Traffic Calcs'!$B$52</f>
        <v>1033779.7409380134</v>
      </c>
      <c r="BC13" s="201">
        <f>V13*$F13*'All Traffic Calcs'!$B$48*'All Traffic Calcs'!$B$16*'Commuter savings'!$C$61*'Commuter savings'!$F$43/'All Traffic Calcs'!$B$52</f>
        <v>1550669.6114070199</v>
      </c>
      <c r="BD13" s="201">
        <f>W13*$F13*'All Traffic Calcs'!$B$48*'All Traffic Calcs'!$B$16*'Commuter savings'!$C$61*'Commuter savings'!$F$43/'All Traffic Calcs'!$B$52</f>
        <v>2067559.4818760268</v>
      </c>
      <c r="BE13" s="201">
        <f>X13*$F13*'All Traffic Calcs'!$B$48*'All Traffic Calcs'!$B$16*'Commuter savings'!$C$61*'Commuter savings'!$F$43/'All Traffic Calcs'!$B$52</f>
        <v>2584449.3523450335</v>
      </c>
      <c r="BF13" s="201">
        <f>Y13*$F13*'All Traffic Calcs'!$B$48*'All Traffic Calcs'!$B$16*'Commuter savings'!$C$61*'Commuter savings'!$F$43/'All Traffic Calcs'!$B$52</f>
        <v>3101339.2228140407</v>
      </c>
      <c r="BG13" s="201">
        <f>Z13*$F13*'All Traffic Calcs'!$B$48*'All Traffic Calcs'!$B$16*'Commuter savings'!$C$61*'Commuter savings'!$F$43/'All Traffic Calcs'!$B$52</f>
        <v>3618229.0932830488</v>
      </c>
      <c r="BH13" s="201">
        <f>AA13*$F13*'All Traffic Calcs'!$B$48*'All Traffic Calcs'!$B$16*'Commuter savings'!$C$61*'Commuter savings'!$F$43/'All Traffic Calcs'!$B$52</f>
        <v>4135118.9637520541</v>
      </c>
      <c r="BI13" s="201">
        <f>AB13*$F13*'All Traffic Calcs'!$B$48*'All Traffic Calcs'!$B$16*'Commuter savings'!$C$61*'Commuter savings'!$F$43/'All Traffic Calcs'!$B$52</f>
        <v>4652008.8342210623</v>
      </c>
      <c r="BJ13" s="201">
        <f>AC13*$F13*'All Traffic Calcs'!$B$48*'All Traffic Calcs'!$B$16*'Commuter savings'!$C$61*'Commuter savings'!$F$43/'All Traffic Calcs'!$B$52</f>
        <v>5168898.704690068</v>
      </c>
      <c r="BK13" s="201">
        <f>AD13*$F13*'All Traffic Calcs'!$B$48*'All Traffic Calcs'!$B$16*'Commuter savings'!$C$61*'Commuter savings'!$F$43/'All Traffic Calcs'!$B$52</f>
        <v>5685788.5751590747</v>
      </c>
      <c r="BL13" s="201">
        <f>AE13*$F13*'All Traffic Calcs'!$B$48*'All Traffic Calcs'!$B$16*'Commuter savings'!$C$61*'Commuter savings'!$F$43/'All Traffic Calcs'!$B$52</f>
        <v>6202678.4456280824</v>
      </c>
      <c r="BM13" s="201">
        <f>AF13*$F13*'All Traffic Calcs'!$B$48*'All Traffic Calcs'!$B$16*'Commuter savings'!$C$61*'Commuter savings'!$F$43/'All Traffic Calcs'!$B$52</f>
        <v>6719568.31609709</v>
      </c>
      <c r="BN13" s="201">
        <f>AG13*$F13*'All Traffic Calcs'!$B$48*'All Traffic Calcs'!$B$16*'Commuter savings'!$C$61*'Commuter savings'!$F$43/'All Traffic Calcs'!$B$52</f>
        <v>7236458.1865660977</v>
      </c>
      <c r="BO13" s="201">
        <f>AH13*$F13*'All Traffic Calcs'!$B$48*'All Traffic Calcs'!$B$16*'Commuter savings'!$C$61*'Commuter savings'!$F$43/'All Traffic Calcs'!$B$52</f>
        <v>7753348.0570351053</v>
      </c>
      <c r="BP13" s="201">
        <f>AI13*$F13*'All Traffic Calcs'!$B$48*'All Traffic Calcs'!$B$16*'Commuter savings'!$C$61*'Commuter savings'!$F$43/'All Traffic Calcs'!$B$52</f>
        <v>8270237.9275041102</v>
      </c>
      <c r="BQ13" s="201">
        <f>AJ13*$F13*'All Traffic Calcs'!$B$48*'All Traffic Calcs'!$B$16*'Commuter savings'!$C$61*'Commuter savings'!$F$43/'All Traffic Calcs'!$B$52</f>
        <v>8787127.7979731169</v>
      </c>
      <c r="BR13" s="201">
        <f>AK13*$F13*'All Traffic Calcs'!$B$48*'All Traffic Calcs'!$B$16*'Commuter savings'!$C$61*'Commuter savings'!$F$43/'All Traffic Calcs'!$B$52</f>
        <v>9304017.6684421245</v>
      </c>
      <c r="BS13" s="201">
        <f>AL13*$F13*'All Traffic Calcs'!$B$48*'All Traffic Calcs'!$B$16*'Commuter savings'!$C$61*'Commuter savings'!$F$43/'All Traffic Calcs'!$B$52</f>
        <v>9820907.5389111321</v>
      </c>
      <c r="BT13" s="201">
        <f>AM13*$F13*'All Traffic Calcs'!$B$48*'All Traffic Calcs'!$B$16*'Commuter savings'!$C$61*'Commuter savings'!$F$43/'All Traffic Calcs'!$B$52</f>
        <v>10337797.409380136</v>
      </c>
      <c r="BU13" s="201">
        <f>AN13*$F13*'All Traffic Calcs'!$B$48*'All Traffic Calcs'!$B$16*'Commuter savings'!$C$61*'Commuter savings'!$F$43/'All Traffic Calcs'!$B$52</f>
        <v>10337797.409380136</v>
      </c>
      <c r="BV13" s="201">
        <f>AO13*$F13*'All Traffic Calcs'!$B$48*'All Traffic Calcs'!$B$16*'Commuter savings'!$C$61*'Commuter savings'!$F$43/'All Traffic Calcs'!$B$52</f>
        <v>10337797.409380136</v>
      </c>
      <c r="BZ13" s="201">
        <f>M13*'Commuter savings'!$C$80*'All Traffic Calcs'!$B$56*'Commuter savings'!$F$43*'All Traffic Calcs'!$B$52</f>
        <v>0</v>
      </c>
      <c r="CA13" s="201">
        <f>N13*'Commuter savings'!$C$80*'All Traffic Calcs'!$B$56*'Commuter savings'!$F$43*'All Traffic Calcs'!$B$52</f>
        <v>0</v>
      </c>
      <c r="CB13" s="201">
        <f>O13*'Commuter savings'!$C$80*'All Traffic Calcs'!$B$56*'Commuter savings'!$F$43*'All Traffic Calcs'!$B$52</f>
        <v>0</v>
      </c>
      <c r="CC13" s="201">
        <f>P13*'Commuter savings'!$C$80*'All Traffic Calcs'!$B$56*'Commuter savings'!$F$43*'All Traffic Calcs'!$B$52</f>
        <v>0</v>
      </c>
      <c r="CD13" s="201">
        <f>Q13*'Commuter savings'!$C$80*'All Traffic Calcs'!$B$56*'Commuter savings'!$F$43*'All Traffic Calcs'!$B$52</f>
        <v>0</v>
      </c>
      <c r="CE13" s="201">
        <f>R13*'Commuter savings'!$C$80*'All Traffic Calcs'!$B$56*'Commuter savings'!$F$43*'All Traffic Calcs'!$B$52</f>
        <v>0</v>
      </c>
      <c r="CF13" s="201">
        <f>S13*'Commuter savings'!$C$80*'All Traffic Calcs'!$B$56*'Commuter savings'!$F$43*'All Traffic Calcs'!$B$52</f>
        <v>0</v>
      </c>
      <c r="CG13" s="201">
        <f>T13*'Commuter savings'!$C$80*'All Traffic Calcs'!$B$56*'Commuter savings'!$F$43*'All Traffic Calcs'!$B$52</f>
        <v>96674.334974471509</v>
      </c>
      <c r="CH13" s="201">
        <f>U13*'Commuter savings'!$C$80*'All Traffic Calcs'!$B$56*'Commuter savings'!$F$43*'All Traffic Calcs'!$B$52</f>
        <v>193348.66994894302</v>
      </c>
      <c r="CI13" s="201">
        <f>V13*'Commuter savings'!$C$80*'All Traffic Calcs'!$B$56*'Commuter savings'!$F$43*'All Traffic Calcs'!$B$52</f>
        <v>290023.0049234145</v>
      </c>
      <c r="CJ13" s="201">
        <f>W13*'Commuter savings'!$C$80*'All Traffic Calcs'!$B$56*'Commuter savings'!$F$43*'All Traffic Calcs'!$B$52</f>
        <v>386697.33989788604</v>
      </c>
      <c r="CK13" s="201">
        <f>X13*'Commuter savings'!$C$80*'All Traffic Calcs'!$B$56*'Commuter savings'!$F$43*'All Traffic Calcs'!$B$52</f>
        <v>483371.67487235757</v>
      </c>
      <c r="CL13" s="201">
        <f>Y13*'Commuter savings'!$C$80*'All Traffic Calcs'!$B$56*'Commuter savings'!$F$43*'All Traffic Calcs'!$B$52</f>
        <v>580046.00984682911</v>
      </c>
      <c r="CM13" s="201">
        <f>Z13*'Commuter savings'!$C$80*'All Traffic Calcs'!$B$56*'Commuter savings'!$F$43*'All Traffic Calcs'!$B$52</f>
        <v>676720.34482130071</v>
      </c>
      <c r="CN13" s="201">
        <f>AA13*'Commuter savings'!$C$80*'All Traffic Calcs'!$B$56*'Commuter savings'!$F$43*'All Traffic Calcs'!$B$52</f>
        <v>773394.67979577219</v>
      </c>
      <c r="CO13" s="201">
        <f>AB13*'Commuter savings'!$C$80*'All Traffic Calcs'!$B$56*'Commuter savings'!$F$43*'All Traffic Calcs'!$B$52</f>
        <v>870069.0147702439</v>
      </c>
      <c r="CP13" s="201">
        <f>AC13*'Commuter savings'!$C$80*'All Traffic Calcs'!$B$56*'Commuter savings'!$F$43*'All Traffic Calcs'!$B$52</f>
        <v>966743.3497447155</v>
      </c>
      <c r="CQ13" s="201">
        <f>AD13*'Commuter savings'!$C$80*'All Traffic Calcs'!$B$56*'Commuter savings'!$F$43*'All Traffic Calcs'!$B$52</f>
        <v>1063417.6847191872</v>
      </c>
      <c r="CR13" s="201">
        <f>AE13*'Commuter savings'!$C$80*'All Traffic Calcs'!$B$56*'Commuter savings'!$F$43*'All Traffic Calcs'!$B$52</f>
        <v>1160092.0196936585</v>
      </c>
      <c r="CS13" s="201">
        <f>AF13*'Commuter savings'!$C$80*'All Traffic Calcs'!$B$56*'Commuter savings'!$F$43*'All Traffic Calcs'!$B$52</f>
        <v>1256766.3546681302</v>
      </c>
      <c r="CT13" s="201">
        <f>AG13*'Commuter savings'!$C$80*'All Traffic Calcs'!$B$56*'Commuter savings'!$F$43*'All Traffic Calcs'!$B$52</f>
        <v>1353440.6896426016</v>
      </c>
      <c r="CU13" s="201">
        <f>AH13*'Commuter savings'!$C$80*'All Traffic Calcs'!$B$56*'Commuter savings'!$F$43*'All Traffic Calcs'!$B$52</f>
        <v>1450115.0246170736</v>
      </c>
      <c r="CV13" s="201">
        <f>AI13*'Commuter savings'!$C$80*'All Traffic Calcs'!$B$56*'Commuter savings'!$F$43*'All Traffic Calcs'!$B$52</f>
        <v>1546789.3595915448</v>
      </c>
      <c r="CW13" s="201">
        <f>AJ13*'Commuter savings'!$C$80*'All Traffic Calcs'!$B$56*'Commuter savings'!$F$43*'All Traffic Calcs'!$B$52</f>
        <v>1643463.6945660163</v>
      </c>
      <c r="CX13" s="201">
        <f>AK13*'Commuter savings'!$C$80*'All Traffic Calcs'!$B$56*'Commuter savings'!$F$43*'All Traffic Calcs'!$B$52</f>
        <v>1740138.029540488</v>
      </c>
      <c r="CY13" s="201">
        <f>AL13*'Commuter savings'!$C$80*'All Traffic Calcs'!$B$56*'Commuter savings'!$F$43*'All Traffic Calcs'!$B$52</f>
        <v>1836812.3645149593</v>
      </c>
      <c r="CZ13" s="201">
        <f>AM13*'Commuter savings'!$C$80*'All Traffic Calcs'!$B$56*'Commuter savings'!$F$43*'All Traffic Calcs'!$B$52</f>
        <v>1933486.699489431</v>
      </c>
      <c r="DA13" s="201">
        <f>AN13*'Commuter savings'!$C$80*'All Traffic Calcs'!$B$56*'Commuter savings'!$F$43*'All Traffic Calcs'!$B$52</f>
        <v>1933486.699489431</v>
      </c>
      <c r="DB13" s="201">
        <f>AO13*'Commuter savings'!$C$80*'All Traffic Calcs'!$B$56*'Commuter savings'!$F$43*'All Traffic Calcs'!$B$52</f>
        <v>1933486.699489431</v>
      </c>
    </row>
    <row r="14" spans="1:106">
      <c r="A14" s="294" t="s">
        <v>813</v>
      </c>
      <c r="C14" s="201">
        <f>C11*D14</f>
        <v>529.0238250000001</v>
      </c>
      <c r="D14" s="253">
        <v>0.1</v>
      </c>
      <c r="E14" s="237"/>
      <c r="F14">
        <f>'Trip generation rates'!B11</f>
        <v>3.5</v>
      </c>
      <c r="G14" s="237" t="s">
        <v>1246</v>
      </c>
      <c r="H14" s="237"/>
      <c r="I14" s="214">
        <f>NPV(DISCOUNT,AT14:BV14)</f>
        <v>26106478.542816374</v>
      </c>
      <c r="J14" s="214">
        <f>NPV(DISCOUNT,BZ14:DB14)</f>
        <v>4882716.0210395623</v>
      </c>
      <c r="K14" s="214"/>
      <c r="L14" s="237"/>
      <c r="M14" s="201">
        <f>SUM('Belcon redev'!$U14:'Belcon redev'!U14)</f>
        <v>0</v>
      </c>
      <c r="N14" s="201">
        <f>SUM('Belcon redev'!$U14:'Belcon redev'!V14)</f>
        <v>0</v>
      </c>
      <c r="O14" s="201">
        <f>SUM('Belcon redev'!$U14:'Belcon redev'!W14)</f>
        <v>0</v>
      </c>
      <c r="P14" s="201">
        <f>SUM('Belcon redev'!$U14:'Belcon redev'!X14)</f>
        <v>0</v>
      </c>
      <c r="Q14" s="201">
        <f>SUM('Belcon redev'!$U14:'Belcon redev'!Y14)</f>
        <v>0</v>
      </c>
      <c r="R14" s="201">
        <f>SUM('Belcon redev'!$U14:'Belcon redev'!Z14)</f>
        <v>0</v>
      </c>
      <c r="S14" s="201">
        <f>SUM('Belcon redev'!$U14:'Belcon redev'!AA14)</f>
        <v>0</v>
      </c>
      <c r="T14" s="201">
        <f>SUM('Belcon redev'!$U14:'Belcon redev'!AB14)</f>
        <v>26.451191250000008</v>
      </c>
      <c r="U14" s="201">
        <f>SUM('Belcon redev'!$U14:'Belcon redev'!AC14)</f>
        <v>52.902382500000016</v>
      </c>
      <c r="V14" s="201">
        <f>SUM('Belcon redev'!$U14:'Belcon redev'!AD14)</f>
        <v>79.353573750000024</v>
      </c>
      <c r="W14" s="201">
        <f>SUM('Belcon redev'!$U14:'Belcon redev'!AE14)</f>
        <v>105.80476500000003</v>
      </c>
      <c r="X14" s="201">
        <f>SUM('Belcon redev'!$U14:'Belcon redev'!AF14)</f>
        <v>132.25595625000005</v>
      </c>
      <c r="Y14" s="201">
        <f>SUM('Belcon redev'!$U14:'Belcon redev'!AG14)</f>
        <v>158.70714750000008</v>
      </c>
      <c r="Z14" s="201">
        <f>SUM('Belcon redev'!$U14:'Belcon redev'!AH14)</f>
        <v>185.1583387500001</v>
      </c>
      <c r="AA14" s="201">
        <f>SUM('Belcon redev'!$U14:'Belcon redev'!AI14)</f>
        <v>211.60953000000012</v>
      </c>
      <c r="AB14" s="201">
        <f>SUM('Belcon redev'!$U14:'Belcon redev'!AJ14)</f>
        <v>238.06072125000014</v>
      </c>
      <c r="AC14" s="201">
        <f>SUM('Belcon redev'!$U14:'Belcon redev'!AK14)</f>
        <v>264.51191250000016</v>
      </c>
      <c r="AD14" s="201">
        <f>SUM('Belcon redev'!$U14:'Belcon redev'!AL14)</f>
        <v>290.96310375000019</v>
      </c>
      <c r="AE14" s="201">
        <f>SUM('Belcon redev'!$U14:'Belcon redev'!AM14)</f>
        <v>317.41429500000021</v>
      </c>
      <c r="AF14" s="201">
        <f>SUM('Belcon redev'!$U14:'Belcon redev'!AN14)</f>
        <v>343.86548625000023</v>
      </c>
      <c r="AG14" s="201">
        <f>SUM('Belcon redev'!$U14:'Belcon redev'!AO14)</f>
        <v>370.31667750000025</v>
      </c>
      <c r="AH14" s="201">
        <f>SUM('Belcon redev'!$U14:'Belcon redev'!AP14)</f>
        <v>396.76786875000028</v>
      </c>
      <c r="AI14" s="201">
        <f>SUM('Belcon redev'!$U14:'Belcon redev'!AQ14)</f>
        <v>423.2190600000003</v>
      </c>
      <c r="AJ14" s="201">
        <f>SUM('Belcon redev'!$U14:'Belcon redev'!AR14)</f>
        <v>449.67025125000032</v>
      </c>
      <c r="AK14" s="201">
        <f>SUM('Belcon redev'!$U14:'Belcon redev'!AS14)</f>
        <v>476.12144250000034</v>
      </c>
      <c r="AL14" s="201">
        <f>SUM('Belcon redev'!$U14:'Belcon redev'!AT14)</f>
        <v>502.57263375000036</v>
      </c>
      <c r="AM14" s="201">
        <f>SUM('Belcon redev'!$U14:'Belcon redev'!AU14)</f>
        <v>529.02382500000033</v>
      </c>
      <c r="AN14" s="201">
        <f>SUM('Belcon redev'!$U14:'Belcon redev'!AV14)</f>
        <v>529.02382500000033</v>
      </c>
      <c r="AO14" s="201">
        <f>SUM('Belcon redev'!$U14:'Belcon redev'!AW14)</f>
        <v>529.02382500000033</v>
      </c>
      <c r="AT14" s="201">
        <f>M14*$F14*'All Traffic Calcs'!$B$48*'All Traffic Calcs'!$B$16*'Commuter savings'!$C$61*'Commuter savings'!$F$43/'All Traffic Calcs'!$B$52</f>
        <v>0</v>
      </c>
      <c r="AU14" s="201">
        <f>N14*$F14*'All Traffic Calcs'!$B$48*'All Traffic Calcs'!$B$16*'Commuter savings'!$C$61*'Commuter savings'!$F$43/'All Traffic Calcs'!$B$52</f>
        <v>0</v>
      </c>
      <c r="AV14" s="201">
        <f>O14*$F14*'All Traffic Calcs'!$B$48*'All Traffic Calcs'!$B$16*'Commuter savings'!$C$61*'Commuter savings'!$F$43/'All Traffic Calcs'!$B$52</f>
        <v>0</v>
      </c>
      <c r="AW14" s="201">
        <f>P14*$F14*'All Traffic Calcs'!$B$48*'All Traffic Calcs'!$B$16*'Commuter savings'!$C$61*'Commuter savings'!$F$43/'All Traffic Calcs'!$B$52</f>
        <v>0</v>
      </c>
      <c r="AX14" s="201">
        <f>Q14*$F14*'All Traffic Calcs'!$B$48*'All Traffic Calcs'!$B$16*'Commuter savings'!$C$61*'Commuter savings'!$F$43/'All Traffic Calcs'!$B$52</f>
        <v>0</v>
      </c>
      <c r="AY14" s="201">
        <f>R14*$F14*'All Traffic Calcs'!$B$48*'All Traffic Calcs'!$B$16*'Commuter savings'!$C$61*'Commuter savings'!$F$43/'All Traffic Calcs'!$B$52</f>
        <v>0</v>
      </c>
      <c r="AZ14" s="201">
        <f>S14*$F14*'All Traffic Calcs'!$B$48*'All Traffic Calcs'!$B$16*'Commuter savings'!$C$61*'Commuter savings'!$F$43/'All Traffic Calcs'!$B$52</f>
        <v>0</v>
      </c>
      <c r="BA14" s="201">
        <f>T14*$F14*'All Traffic Calcs'!$B$48*'All Traffic Calcs'!$B$16*'Commuter savings'!$C$61*'Commuter savings'!$F$43/'All Traffic Calcs'!$B$52</f>
        <v>516889.87046900671</v>
      </c>
      <c r="BB14" s="201">
        <f>U14*$F14*'All Traffic Calcs'!$B$48*'All Traffic Calcs'!$B$16*'Commuter savings'!$C$61*'Commuter savings'!$F$43/'All Traffic Calcs'!$B$52</f>
        <v>1033779.7409380134</v>
      </c>
      <c r="BC14" s="201">
        <f>V14*$F14*'All Traffic Calcs'!$B$48*'All Traffic Calcs'!$B$16*'Commuter savings'!$C$61*'Commuter savings'!$F$43/'All Traffic Calcs'!$B$52</f>
        <v>1550669.6114070199</v>
      </c>
      <c r="BD14" s="201">
        <f>W14*$F14*'All Traffic Calcs'!$B$48*'All Traffic Calcs'!$B$16*'Commuter savings'!$C$61*'Commuter savings'!$F$43/'All Traffic Calcs'!$B$52</f>
        <v>2067559.4818760268</v>
      </c>
      <c r="BE14" s="201">
        <f>X14*$F14*'All Traffic Calcs'!$B$48*'All Traffic Calcs'!$B$16*'Commuter savings'!$C$61*'Commuter savings'!$F$43/'All Traffic Calcs'!$B$52</f>
        <v>2584449.3523450335</v>
      </c>
      <c r="BF14" s="201">
        <f>Y14*$F14*'All Traffic Calcs'!$B$48*'All Traffic Calcs'!$B$16*'Commuter savings'!$C$61*'Commuter savings'!$F$43/'All Traffic Calcs'!$B$52</f>
        <v>3101339.2228140407</v>
      </c>
      <c r="BG14" s="201">
        <f>Z14*$F14*'All Traffic Calcs'!$B$48*'All Traffic Calcs'!$B$16*'Commuter savings'!$C$61*'Commuter savings'!$F$43/'All Traffic Calcs'!$B$52</f>
        <v>3618229.0932830488</v>
      </c>
      <c r="BH14" s="201">
        <f>AA14*$F14*'All Traffic Calcs'!$B$48*'All Traffic Calcs'!$B$16*'Commuter savings'!$C$61*'Commuter savings'!$F$43/'All Traffic Calcs'!$B$52</f>
        <v>4135118.9637520541</v>
      </c>
      <c r="BI14" s="201">
        <f>AB14*$F14*'All Traffic Calcs'!$B$48*'All Traffic Calcs'!$B$16*'Commuter savings'!$C$61*'Commuter savings'!$F$43/'All Traffic Calcs'!$B$52</f>
        <v>4652008.8342210623</v>
      </c>
      <c r="BJ14" s="201">
        <f>AC14*$F14*'All Traffic Calcs'!$B$48*'All Traffic Calcs'!$B$16*'Commuter savings'!$C$61*'Commuter savings'!$F$43/'All Traffic Calcs'!$B$52</f>
        <v>5168898.704690068</v>
      </c>
      <c r="BK14" s="201">
        <f>AD14*$F14*'All Traffic Calcs'!$B$48*'All Traffic Calcs'!$B$16*'Commuter savings'!$C$61*'Commuter savings'!$F$43/'All Traffic Calcs'!$B$52</f>
        <v>5685788.5751590747</v>
      </c>
      <c r="BL14" s="201">
        <f>AE14*$F14*'All Traffic Calcs'!$B$48*'All Traffic Calcs'!$B$16*'Commuter savings'!$C$61*'Commuter savings'!$F$43/'All Traffic Calcs'!$B$52</f>
        <v>6202678.4456280824</v>
      </c>
      <c r="BM14" s="201">
        <f>AF14*$F14*'All Traffic Calcs'!$B$48*'All Traffic Calcs'!$B$16*'Commuter savings'!$C$61*'Commuter savings'!$F$43/'All Traffic Calcs'!$B$52</f>
        <v>6719568.31609709</v>
      </c>
      <c r="BN14" s="201">
        <f>AG14*$F14*'All Traffic Calcs'!$B$48*'All Traffic Calcs'!$B$16*'Commuter savings'!$C$61*'Commuter savings'!$F$43/'All Traffic Calcs'!$B$52</f>
        <v>7236458.1865660977</v>
      </c>
      <c r="BO14" s="201">
        <f>AH14*$F14*'All Traffic Calcs'!$B$48*'All Traffic Calcs'!$B$16*'Commuter savings'!$C$61*'Commuter savings'!$F$43/'All Traffic Calcs'!$B$52</f>
        <v>7753348.0570351053</v>
      </c>
      <c r="BP14" s="201">
        <f>AI14*$F14*'All Traffic Calcs'!$B$48*'All Traffic Calcs'!$B$16*'Commuter savings'!$C$61*'Commuter savings'!$F$43/'All Traffic Calcs'!$B$52</f>
        <v>8270237.9275041102</v>
      </c>
      <c r="BQ14" s="201">
        <f>AJ14*$F14*'All Traffic Calcs'!$B$48*'All Traffic Calcs'!$B$16*'Commuter savings'!$C$61*'Commuter savings'!$F$43/'All Traffic Calcs'!$B$52</f>
        <v>8787127.7979731169</v>
      </c>
      <c r="BR14" s="201">
        <f>AK14*$F14*'All Traffic Calcs'!$B$48*'All Traffic Calcs'!$B$16*'Commuter savings'!$C$61*'Commuter savings'!$F$43/'All Traffic Calcs'!$B$52</f>
        <v>9304017.6684421245</v>
      </c>
      <c r="BS14" s="201">
        <f>AL14*$F14*'All Traffic Calcs'!$B$48*'All Traffic Calcs'!$B$16*'Commuter savings'!$C$61*'Commuter savings'!$F$43/'All Traffic Calcs'!$B$52</f>
        <v>9820907.5389111321</v>
      </c>
      <c r="BT14" s="201">
        <f>AM14*$F14*'All Traffic Calcs'!$B$48*'All Traffic Calcs'!$B$16*'Commuter savings'!$C$61*'Commuter savings'!$F$43/'All Traffic Calcs'!$B$52</f>
        <v>10337797.409380136</v>
      </c>
      <c r="BU14" s="201">
        <f>AN14*$F14*'All Traffic Calcs'!$B$48*'All Traffic Calcs'!$B$16*'Commuter savings'!$C$61*'Commuter savings'!$F$43/'All Traffic Calcs'!$B$52</f>
        <v>10337797.409380136</v>
      </c>
      <c r="BV14" s="201">
        <f>AO14*$F14*'All Traffic Calcs'!$B$48*'All Traffic Calcs'!$B$16*'Commuter savings'!$C$61*'Commuter savings'!$F$43/'All Traffic Calcs'!$B$52</f>
        <v>10337797.409380136</v>
      </c>
      <c r="BZ14" s="201">
        <f>M14*'Commuter savings'!$C$80*'All Traffic Calcs'!$B$56*'Commuter savings'!$F$43*'All Traffic Calcs'!$B$52</f>
        <v>0</v>
      </c>
      <c r="CA14" s="201">
        <f>N14*'Commuter savings'!$C$80*'All Traffic Calcs'!$B$56*'Commuter savings'!$F$43*'All Traffic Calcs'!$B$52</f>
        <v>0</v>
      </c>
      <c r="CB14" s="201">
        <f>O14*'Commuter savings'!$C$80*'All Traffic Calcs'!$B$56*'Commuter savings'!$F$43*'All Traffic Calcs'!$B$52</f>
        <v>0</v>
      </c>
      <c r="CC14" s="201">
        <f>P14*'Commuter savings'!$C$80*'All Traffic Calcs'!$B$56*'Commuter savings'!$F$43*'All Traffic Calcs'!$B$52</f>
        <v>0</v>
      </c>
      <c r="CD14" s="201">
        <f>Q14*'Commuter savings'!$C$80*'All Traffic Calcs'!$B$56*'Commuter savings'!$F$43*'All Traffic Calcs'!$B$52</f>
        <v>0</v>
      </c>
      <c r="CE14" s="201">
        <f>R14*'Commuter savings'!$C$80*'All Traffic Calcs'!$B$56*'Commuter savings'!$F$43*'All Traffic Calcs'!$B$52</f>
        <v>0</v>
      </c>
      <c r="CF14" s="201">
        <f>S14*'Commuter savings'!$C$80*'All Traffic Calcs'!$B$56*'Commuter savings'!$F$43*'All Traffic Calcs'!$B$52</f>
        <v>0</v>
      </c>
      <c r="CG14" s="201">
        <f>T14*'Commuter savings'!$C$80*'All Traffic Calcs'!$B$56*'Commuter savings'!$F$43*'All Traffic Calcs'!$B$52</f>
        <v>96674.334974471509</v>
      </c>
      <c r="CH14" s="201">
        <f>U14*'Commuter savings'!$C$80*'All Traffic Calcs'!$B$56*'Commuter savings'!$F$43*'All Traffic Calcs'!$B$52</f>
        <v>193348.66994894302</v>
      </c>
      <c r="CI14" s="201">
        <f>V14*'Commuter savings'!$C$80*'All Traffic Calcs'!$B$56*'Commuter savings'!$F$43*'All Traffic Calcs'!$B$52</f>
        <v>290023.0049234145</v>
      </c>
      <c r="CJ14" s="201">
        <f>W14*'Commuter savings'!$C$80*'All Traffic Calcs'!$B$56*'Commuter savings'!$F$43*'All Traffic Calcs'!$B$52</f>
        <v>386697.33989788604</v>
      </c>
      <c r="CK14" s="201">
        <f>X14*'Commuter savings'!$C$80*'All Traffic Calcs'!$B$56*'Commuter savings'!$F$43*'All Traffic Calcs'!$B$52</f>
        <v>483371.67487235757</v>
      </c>
      <c r="CL14" s="201">
        <f>Y14*'Commuter savings'!$C$80*'All Traffic Calcs'!$B$56*'Commuter savings'!$F$43*'All Traffic Calcs'!$B$52</f>
        <v>580046.00984682911</v>
      </c>
      <c r="CM14" s="201">
        <f>Z14*'Commuter savings'!$C$80*'All Traffic Calcs'!$B$56*'Commuter savings'!$F$43*'All Traffic Calcs'!$B$52</f>
        <v>676720.34482130071</v>
      </c>
      <c r="CN14" s="201">
        <f>AA14*'Commuter savings'!$C$80*'All Traffic Calcs'!$B$56*'Commuter savings'!$F$43*'All Traffic Calcs'!$B$52</f>
        <v>773394.67979577219</v>
      </c>
      <c r="CO14" s="201">
        <f>AB14*'Commuter savings'!$C$80*'All Traffic Calcs'!$B$56*'Commuter savings'!$F$43*'All Traffic Calcs'!$B$52</f>
        <v>870069.0147702439</v>
      </c>
      <c r="CP14" s="201">
        <f>AC14*'Commuter savings'!$C$80*'All Traffic Calcs'!$B$56*'Commuter savings'!$F$43*'All Traffic Calcs'!$B$52</f>
        <v>966743.3497447155</v>
      </c>
      <c r="CQ14" s="201">
        <f>AD14*'Commuter savings'!$C$80*'All Traffic Calcs'!$B$56*'Commuter savings'!$F$43*'All Traffic Calcs'!$B$52</f>
        <v>1063417.6847191872</v>
      </c>
      <c r="CR14" s="201">
        <f>AE14*'Commuter savings'!$C$80*'All Traffic Calcs'!$B$56*'Commuter savings'!$F$43*'All Traffic Calcs'!$B$52</f>
        <v>1160092.0196936585</v>
      </c>
      <c r="CS14" s="201">
        <f>AF14*'Commuter savings'!$C$80*'All Traffic Calcs'!$B$56*'Commuter savings'!$F$43*'All Traffic Calcs'!$B$52</f>
        <v>1256766.3546681302</v>
      </c>
      <c r="CT14" s="201">
        <f>AG14*'Commuter savings'!$C$80*'All Traffic Calcs'!$B$56*'Commuter savings'!$F$43*'All Traffic Calcs'!$B$52</f>
        <v>1353440.6896426016</v>
      </c>
      <c r="CU14" s="201">
        <f>AH14*'Commuter savings'!$C$80*'All Traffic Calcs'!$B$56*'Commuter savings'!$F$43*'All Traffic Calcs'!$B$52</f>
        <v>1450115.0246170736</v>
      </c>
      <c r="CV14" s="201">
        <f>AI14*'Commuter savings'!$C$80*'All Traffic Calcs'!$B$56*'Commuter savings'!$F$43*'All Traffic Calcs'!$B$52</f>
        <v>1546789.3595915448</v>
      </c>
      <c r="CW14" s="201">
        <f>AJ14*'Commuter savings'!$C$80*'All Traffic Calcs'!$B$56*'Commuter savings'!$F$43*'All Traffic Calcs'!$B$52</f>
        <v>1643463.6945660163</v>
      </c>
      <c r="CX14" s="201">
        <f>AK14*'Commuter savings'!$C$80*'All Traffic Calcs'!$B$56*'Commuter savings'!$F$43*'All Traffic Calcs'!$B$52</f>
        <v>1740138.029540488</v>
      </c>
      <c r="CY14" s="201">
        <f>AL14*'Commuter savings'!$C$80*'All Traffic Calcs'!$B$56*'Commuter savings'!$F$43*'All Traffic Calcs'!$B$52</f>
        <v>1836812.3645149593</v>
      </c>
      <c r="CZ14" s="201">
        <f>AM14*'Commuter savings'!$C$80*'All Traffic Calcs'!$B$56*'Commuter savings'!$F$43*'All Traffic Calcs'!$B$52</f>
        <v>1933486.699489431</v>
      </c>
      <c r="DA14" s="201">
        <f>AN14*'Commuter savings'!$C$80*'All Traffic Calcs'!$B$56*'Commuter savings'!$F$43*'All Traffic Calcs'!$B$52</f>
        <v>1933486.699489431</v>
      </c>
      <c r="DB14" s="201">
        <f>AO14*'Commuter savings'!$C$80*'All Traffic Calcs'!$B$56*'Commuter savings'!$F$43*'All Traffic Calcs'!$B$52</f>
        <v>1933486.699489431</v>
      </c>
    </row>
    <row r="15" spans="1:106">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X15" s="201"/>
      <c r="AY15" s="201"/>
      <c r="AZ15" s="201"/>
      <c r="BA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CD15" s="201"/>
      <c r="CE15" s="201"/>
      <c r="CF15" s="201"/>
      <c r="CG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row>
    <row r="16" spans="1:106" s="71" customFormat="1">
      <c r="A16" s="71" t="s">
        <v>812</v>
      </c>
      <c r="F16"/>
      <c r="I16" s="517"/>
      <c r="J16" s="517"/>
      <c r="K16" s="517"/>
      <c r="Q16" s="202"/>
      <c r="R16" s="202"/>
      <c r="S16" s="202"/>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X16" s="202"/>
      <c r="AY16" s="202"/>
      <c r="AZ16" s="202"/>
      <c r="BA16" s="202"/>
      <c r="BB16" s="202"/>
      <c r="BC16" s="202"/>
      <c r="BD16" s="202"/>
      <c r="BE16" s="202"/>
      <c r="BF16" s="202"/>
      <c r="BG16" s="202"/>
      <c r="BH16" s="202"/>
      <c r="BI16" s="202"/>
      <c r="BJ16" s="202"/>
      <c r="BK16" s="202"/>
      <c r="BL16" s="202"/>
      <c r="BM16" s="202"/>
      <c r="BN16" s="202"/>
      <c r="BO16" s="202"/>
      <c r="BP16" s="202"/>
      <c r="BQ16" s="202"/>
      <c r="BR16" s="202"/>
      <c r="BS16" s="202"/>
      <c r="BT16" s="202"/>
      <c r="BU16" s="202"/>
      <c r="BV16" s="202"/>
      <c r="CD16" s="202"/>
      <c r="CE16" s="202"/>
      <c r="CF16" s="202"/>
      <c r="CG16" s="202"/>
      <c r="CH16" s="202"/>
      <c r="CI16" s="202"/>
      <c r="CJ16" s="202"/>
      <c r="CK16" s="202"/>
      <c r="CL16" s="202"/>
      <c r="CM16" s="202"/>
      <c r="CN16" s="202"/>
      <c r="CO16" s="202"/>
      <c r="CP16" s="202"/>
      <c r="CQ16" s="202"/>
      <c r="CR16" s="202"/>
      <c r="CS16" s="202"/>
      <c r="CT16" s="202"/>
      <c r="CU16" s="202"/>
      <c r="CV16" s="202"/>
      <c r="CW16" s="202"/>
      <c r="CX16" s="202"/>
      <c r="CY16" s="202"/>
      <c r="CZ16" s="202"/>
      <c r="DA16" s="202"/>
      <c r="DB16" s="202"/>
    </row>
    <row r="17" spans="1:106">
      <c r="A17" s="294" t="s">
        <v>811</v>
      </c>
      <c r="D17" s="515"/>
      <c r="F17">
        <f>'Trip generation rates'!B14</f>
        <v>4</v>
      </c>
      <c r="G17" s="237" t="s">
        <v>1246</v>
      </c>
      <c r="I17" s="214"/>
      <c r="J17" s="214"/>
      <c r="K17" s="214"/>
      <c r="M17" s="201">
        <f>SUM('Belcon redev'!$U17:'Belcon redev'!U17)</f>
        <v>0</v>
      </c>
      <c r="N17" s="201">
        <f>SUM('Belcon redev'!$U17:'Belcon redev'!V17)</f>
        <v>0</v>
      </c>
      <c r="O17" s="201">
        <f>SUM('Belcon redev'!$U17:'Belcon redev'!W17)</f>
        <v>0</v>
      </c>
      <c r="P17" s="201">
        <f>SUM('Belcon redev'!$U17:'Belcon redev'!X17)</f>
        <v>0</v>
      </c>
      <c r="Q17" s="201">
        <f>SUM('Belcon redev'!$U17:'Belcon redev'!Y17)</f>
        <v>0</v>
      </c>
      <c r="R17" s="201">
        <f>SUM('Belcon redev'!$U17:'Belcon redev'!Z17)</f>
        <v>0</v>
      </c>
      <c r="S17" s="201">
        <f>SUM('Belcon redev'!$U17:'Belcon redev'!AA17)</f>
        <v>0</v>
      </c>
      <c r="T17" s="201">
        <f>SUM('Belcon redev'!$U17:'Belcon redev'!AB17)</f>
        <v>0</v>
      </c>
      <c r="U17" s="201">
        <f>SUM('Belcon redev'!$U17:'Belcon redev'!AC17)</f>
        <v>0</v>
      </c>
      <c r="V17" s="201">
        <f>SUM('Belcon redev'!$U17:'Belcon redev'!AD17)</f>
        <v>0</v>
      </c>
      <c r="W17" s="201">
        <f>SUM('Belcon redev'!$U17:'Belcon redev'!AE17)</f>
        <v>0</v>
      </c>
      <c r="X17" s="201">
        <f>SUM('Belcon redev'!$U17:'Belcon redev'!AF17)</f>
        <v>0</v>
      </c>
      <c r="Y17" s="201">
        <f>SUM('Belcon redev'!$U17:'Belcon redev'!AG17)</f>
        <v>0</v>
      </c>
      <c r="Z17" s="201">
        <f>SUM('Belcon redev'!$U17:'Belcon redev'!AH17)</f>
        <v>0</v>
      </c>
      <c r="AA17" s="201">
        <f>SUM('Belcon redev'!$U17:'Belcon redev'!AI17)</f>
        <v>0</v>
      </c>
      <c r="AB17" s="201">
        <f>SUM('Belcon redev'!$U17:'Belcon redev'!AJ17)</f>
        <v>0</v>
      </c>
      <c r="AC17" s="201">
        <f>SUM('Belcon redev'!$U17:'Belcon redev'!AK17)</f>
        <v>0</v>
      </c>
      <c r="AD17" s="201">
        <f>SUM('Belcon redev'!$U17:'Belcon redev'!AL17)</f>
        <v>0</v>
      </c>
      <c r="AE17" s="201">
        <f>SUM('Belcon redev'!$U17:'Belcon redev'!AM17)</f>
        <v>0</v>
      </c>
      <c r="AF17" s="201">
        <f>SUM('Belcon redev'!$U17:'Belcon redev'!AN17)</f>
        <v>0</v>
      </c>
      <c r="AG17" s="201">
        <f>SUM('Belcon redev'!$U17:'Belcon redev'!AO17)</f>
        <v>0</v>
      </c>
      <c r="AH17" s="201">
        <f>SUM('Belcon redev'!$U17:'Belcon redev'!AP17)</f>
        <v>0</v>
      </c>
      <c r="AI17" s="201">
        <f>SUM('Belcon redev'!$U17:'Belcon redev'!AQ17)</f>
        <v>0</v>
      </c>
      <c r="AJ17" s="201">
        <f>SUM('Belcon redev'!$U17:'Belcon redev'!AR17)</f>
        <v>0</v>
      </c>
      <c r="AK17" s="201">
        <f>SUM('Belcon redev'!$U17:'Belcon redev'!AS17)</f>
        <v>0</v>
      </c>
      <c r="AL17" s="201">
        <f>SUM('Belcon redev'!$U17:'Belcon redev'!AT17)</f>
        <v>0</v>
      </c>
      <c r="AM17" s="201">
        <f>SUM('Belcon redev'!$U17:'Belcon redev'!AU17)</f>
        <v>0</v>
      </c>
      <c r="AN17" s="201">
        <f>SUM('Belcon redev'!$U17:'Belcon redev'!AV17)</f>
        <v>0</v>
      </c>
      <c r="AO17" s="201">
        <f>SUM('Belcon redev'!$U17:'Belcon redev'!AW17)</f>
        <v>0</v>
      </c>
      <c r="AT17" s="201"/>
      <c r="AU17" s="201"/>
      <c r="AV17" s="201"/>
      <c r="AW17" s="201"/>
      <c r="AX17" s="201"/>
      <c r="AY17" s="201"/>
      <c r="AZ17" s="201"/>
      <c r="BA17" s="201"/>
      <c r="BB17" s="201"/>
      <c r="BC17" s="201"/>
      <c r="BD17" s="201"/>
      <c r="BE17" s="201"/>
      <c r="BF17" s="201"/>
      <c r="BG17" s="201"/>
      <c r="BH17" s="201"/>
      <c r="BI17" s="201"/>
      <c r="BJ17" s="201"/>
      <c r="BK17" s="201"/>
      <c r="BL17" s="201"/>
      <c r="BM17" s="201"/>
      <c r="BN17" s="201"/>
      <c r="BO17" s="201"/>
      <c r="BP17" s="201"/>
      <c r="BQ17" s="201"/>
      <c r="BR17" s="201"/>
      <c r="BS17" s="201"/>
      <c r="BT17" s="201"/>
      <c r="BU17" s="201"/>
      <c r="BV17" s="201"/>
      <c r="BZ17" s="201"/>
      <c r="CA17" s="201"/>
      <c r="CB17" s="201"/>
      <c r="CC17" s="201"/>
      <c r="CD17" s="201"/>
      <c r="CE17" s="201"/>
      <c r="CF17" s="201"/>
      <c r="CG17" s="201"/>
      <c r="CH17" s="201"/>
      <c r="CI17" s="201"/>
      <c r="CJ17" s="201"/>
      <c r="CK17" s="201"/>
      <c r="CL17" s="201"/>
      <c r="CM17" s="201"/>
      <c r="CN17" s="201"/>
      <c r="CO17" s="201"/>
      <c r="CP17" s="201"/>
      <c r="CQ17" s="201"/>
      <c r="CR17" s="201"/>
      <c r="CS17" s="201"/>
      <c r="CT17" s="201"/>
      <c r="CU17" s="201"/>
      <c r="CV17" s="201"/>
      <c r="CW17" s="201"/>
      <c r="CX17" s="201"/>
      <c r="CY17" s="201"/>
      <c r="CZ17" s="201"/>
      <c r="DA17" s="201"/>
      <c r="DB17" s="201"/>
    </row>
    <row r="18" spans="1:106">
      <c r="A18" s="294" t="s">
        <v>810</v>
      </c>
      <c r="D18" s="210"/>
      <c r="F18">
        <f>'Trip generation rates'!B15</f>
        <v>4</v>
      </c>
      <c r="G18" s="237" t="s">
        <v>1246</v>
      </c>
      <c r="I18" s="214"/>
      <c r="J18" s="214"/>
      <c r="K18" s="214"/>
      <c r="M18" s="201">
        <f>SUM('Belcon redev'!$U18:'Belcon redev'!U18)</f>
        <v>0</v>
      </c>
      <c r="N18" s="201">
        <f>SUM('Belcon redev'!$U18:'Belcon redev'!V18)</f>
        <v>0</v>
      </c>
      <c r="O18" s="201">
        <f>SUM('Belcon redev'!$U18:'Belcon redev'!W18)</f>
        <v>0</v>
      </c>
      <c r="P18" s="201">
        <f>SUM('Belcon redev'!$U18:'Belcon redev'!X18)</f>
        <v>0</v>
      </c>
      <c r="Q18" s="201">
        <f>SUM('Belcon redev'!$U18:'Belcon redev'!Y18)</f>
        <v>0</v>
      </c>
      <c r="R18" s="201">
        <f>SUM('Belcon redev'!$U18:'Belcon redev'!Z18)</f>
        <v>0</v>
      </c>
      <c r="S18" s="201">
        <f>SUM('Belcon redev'!$U18:'Belcon redev'!AA18)</f>
        <v>0</v>
      </c>
      <c r="T18" s="201">
        <f>SUM('Belcon redev'!$U18:'Belcon redev'!AB18)</f>
        <v>0</v>
      </c>
      <c r="U18" s="201">
        <f>SUM('Belcon redev'!$U18:'Belcon redev'!AC18)</f>
        <v>0</v>
      </c>
      <c r="V18" s="201">
        <f>SUM('Belcon redev'!$U18:'Belcon redev'!AD18)</f>
        <v>0</v>
      </c>
      <c r="W18" s="201">
        <f>SUM('Belcon redev'!$U18:'Belcon redev'!AE18)</f>
        <v>0</v>
      </c>
      <c r="X18" s="201">
        <f>SUM('Belcon redev'!$U18:'Belcon redev'!AF18)</f>
        <v>0</v>
      </c>
      <c r="Y18" s="201">
        <f>SUM('Belcon redev'!$U18:'Belcon redev'!AG18)</f>
        <v>0</v>
      </c>
      <c r="Z18" s="201">
        <f>SUM('Belcon redev'!$U18:'Belcon redev'!AH18)</f>
        <v>0</v>
      </c>
      <c r="AA18" s="201">
        <f>SUM('Belcon redev'!$U18:'Belcon redev'!AI18)</f>
        <v>0</v>
      </c>
      <c r="AB18" s="201">
        <f>SUM('Belcon redev'!$U18:'Belcon redev'!AJ18)</f>
        <v>0</v>
      </c>
      <c r="AC18" s="201">
        <f>SUM('Belcon redev'!$U18:'Belcon redev'!AK18)</f>
        <v>0</v>
      </c>
      <c r="AD18" s="201">
        <f>SUM('Belcon redev'!$U18:'Belcon redev'!AL18)</f>
        <v>0</v>
      </c>
      <c r="AE18" s="201">
        <f>SUM('Belcon redev'!$U18:'Belcon redev'!AM18)</f>
        <v>0</v>
      </c>
      <c r="AF18" s="201">
        <f>SUM('Belcon redev'!$U18:'Belcon redev'!AN18)</f>
        <v>0</v>
      </c>
      <c r="AG18" s="201">
        <f>SUM('Belcon redev'!$U18:'Belcon redev'!AO18)</f>
        <v>0</v>
      </c>
      <c r="AH18" s="201">
        <f>SUM('Belcon redev'!$U18:'Belcon redev'!AP18)</f>
        <v>0</v>
      </c>
      <c r="AI18" s="201">
        <f>SUM('Belcon redev'!$U18:'Belcon redev'!AQ18)</f>
        <v>0</v>
      </c>
      <c r="AJ18" s="201">
        <f>SUM('Belcon redev'!$U18:'Belcon redev'!AR18)</f>
        <v>0</v>
      </c>
      <c r="AK18" s="201">
        <f>SUM('Belcon redev'!$U18:'Belcon redev'!AS18)</f>
        <v>0</v>
      </c>
      <c r="AL18" s="201">
        <f>SUM('Belcon redev'!$U18:'Belcon redev'!AT18)</f>
        <v>0</v>
      </c>
      <c r="AM18" s="201">
        <f>SUM('Belcon redev'!$U18:'Belcon redev'!AU18)</f>
        <v>0</v>
      </c>
      <c r="AN18" s="201">
        <f>SUM('Belcon redev'!$U18:'Belcon redev'!AV18)</f>
        <v>0</v>
      </c>
      <c r="AO18" s="201">
        <f>SUM('Belcon redev'!$U18:'Belcon redev'!AW18)</f>
        <v>0</v>
      </c>
      <c r="AT18" s="201"/>
      <c r="AU18" s="201"/>
      <c r="AV18" s="201"/>
      <c r="AW18" s="201"/>
      <c r="AX18" s="201"/>
      <c r="AY18" s="201"/>
      <c r="AZ18" s="201"/>
      <c r="BA18" s="201"/>
      <c r="BB18" s="201"/>
      <c r="BC18" s="201"/>
      <c r="BD18" s="201"/>
      <c r="BE18" s="201"/>
      <c r="BF18" s="201"/>
      <c r="BG18" s="201"/>
      <c r="BH18" s="201"/>
      <c r="BI18" s="201"/>
      <c r="BJ18" s="201"/>
      <c r="BK18" s="201"/>
      <c r="BL18" s="201"/>
      <c r="BM18" s="201"/>
      <c r="BN18" s="201"/>
      <c r="BO18" s="201"/>
      <c r="BP18" s="201"/>
      <c r="BQ18" s="201"/>
      <c r="BR18" s="201"/>
      <c r="BS18" s="201"/>
      <c r="BT18" s="201"/>
      <c r="BU18" s="201"/>
      <c r="BV18" s="201"/>
      <c r="BZ18" s="201"/>
      <c r="CA18" s="201"/>
      <c r="CB18" s="201"/>
      <c r="CC18" s="201"/>
      <c r="CD18" s="201"/>
      <c r="CE18" s="201"/>
      <c r="CF18" s="201"/>
      <c r="CG18" s="201"/>
      <c r="CH18" s="201"/>
      <c r="CI18" s="201"/>
      <c r="CJ18" s="201"/>
      <c r="CK18" s="201"/>
      <c r="CL18" s="201"/>
      <c r="CM18" s="201"/>
      <c r="CN18" s="201"/>
      <c r="CO18" s="201"/>
      <c r="CP18" s="201"/>
      <c r="CQ18" s="201"/>
      <c r="CR18" s="201"/>
      <c r="CS18" s="201"/>
      <c r="CT18" s="201"/>
      <c r="CU18" s="201"/>
      <c r="CV18" s="201"/>
      <c r="CW18" s="201"/>
      <c r="CX18" s="201"/>
      <c r="CY18" s="201"/>
      <c r="CZ18" s="201"/>
      <c r="DA18" s="201"/>
      <c r="DB18" s="201"/>
    </row>
    <row r="19" spans="1:106">
      <c r="A19" s="294" t="s">
        <v>809</v>
      </c>
      <c r="D19" s="210"/>
      <c r="F19">
        <f>'Trip generation rates'!B16</f>
        <v>4</v>
      </c>
      <c r="G19" s="237" t="s">
        <v>1246</v>
      </c>
      <c r="I19" s="214"/>
      <c r="J19" s="214"/>
      <c r="K19" s="214"/>
      <c r="M19" s="201">
        <f>SUM('Belcon redev'!$U19:'Belcon redev'!U19)</f>
        <v>0</v>
      </c>
      <c r="N19" s="201">
        <f>SUM('Belcon redev'!$U19:'Belcon redev'!V19)</f>
        <v>0</v>
      </c>
      <c r="O19" s="201">
        <f>SUM('Belcon redev'!$U19:'Belcon redev'!W19)</f>
        <v>0</v>
      </c>
      <c r="P19" s="201">
        <f>SUM('Belcon redev'!$U19:'Belcon redev'!X19)</f>
        <v>0</v>
      </c>
      <c r="Q19" s="201">
        <f>SUM('Belcon redev'!$U19:'Belcon redev'!Y19)</f>
        <v>0</v>
      </c>
      <c r="R19" s="201">
        <f>SUM('Belcon redev'!$U19:'Belcon redev'!Z19)</f>
        <v>0</v>
      </c>
      <c r="S19" s="201">
        <f>SUM('Belcon redev'!$U19:'Belcon redev'!AA19)</f>
        <v>0</v>
      </c>
      <c r="T19" s="201">
        <f>SUM('Belcon redev'!$U19:'Belcon redev'!AB19)</f>
        <v>0</v>
      </c>
      <c r="U19" s="201">
        <f>SUM('Belcon redev'!$U19:'Belcon redev'!AC19)</f>
        <v>0</v>
      </c>
      <c r="V19" s="201">
        <f>SUM('Belcon redev'!$U19:'Belcon redev'!AD19)</f>
        <v>0</v>
      </c>
      <c r="W19" s="201">
        <f>SUM('Belcon redev'!$U19:'Belcon redev'!AE19)</f>
        <v>0</v>
      </c>
      <c r="X19" s="201">
        <f>SUM('Belcon redev'!$U19:'Belcon redev'!AF19)</f>
        <v>0</v>
      </c>
      <c r="Y19" s="201">
        <f>SUM('Belcon redev'!$U19:'Belcon redev'!AG19)</f>
        <v>0</v>
      </c>
      <c r="Z19" s="201">
        <f>SUM('Belcon redev'!$U19:'Belcon redev'!AH19)</f>
        <v>0</v>
      </c>
      <c r="AA19" s="201">
        <f>SUM('Belcon redev'!$U19:'Belcon redev'!AI19)</f>
        <v>0</v>
      </c>
      <c r="AB19" s="201">
        <f>SUM('Belcon redev'!$U19:'Belcon redev'!AJ19)</f>
        <v>0</v>
      </c>
      <c r="AC19" s="201">
        <f>SUM('Belcon redev'!$U19:'Belcon redev'!AK19)</f>
        <v>0</v>
      </c>
      <c r="AD19" s="201">
        <f>SUM('Belcon redev'!$U19:'Belcon redev'!AL19)</f>
        <v>0</v>
      </c>
      <c r="AE19" s="201">
        <f>SUM('Belcon redev'!$U19:'Belcon redev'!AM19)</f>
        <v>0</v>
      </c>
      <c r="AF19" s="201">
        <f>SUM('Belcon redev'!$U19:'Belcon redev'!AN19)</f>
        <v>0</v>
      </c>
      <c r="AG19" s="201">
        <f>SUM('Belcon redev'!$U19:'Belcon redev'!AO19)</f>
        <v>0</v>
      </c>
      <c r="AH19" s="201">
        <f>SUM('Belcon redev'!$U19:'Belcon redev'!AP19)</f>
        <v>0</v>
      </c>
      <c r="AI19" s="201">
        <f>SUM('Belcon redev'!$U19:'Belcon redev'!AQ19)</f>
        <v>0</v>
      </c>
      <c r="AJ19" s="201">
        <f>SUM('Belcon redev'!$U19:'Belcon redev'!AR19)</f>
        <v>0</v>
      </c>
      <c r="AK19" s="201">
        <f>SUM('Belcon redev'!$U19:'Belcon redev'!AS19)</f>
        <v>0</v>
      </c>
      <c r="AL19" s="201">
        <f>SUM('Belcon redev'!$U19:'Belcon redev'!AT19)</f>
        <v>0</v>
      </c>
      <c r="AM19" s="201">
        <f>SUM('Belcon redev'!$U19:'Belcon redev'!AU19)</f>
        <v>0</v>
      </c>
      <c r="AN19" s="201">
        <f>SUM('Belcon redev'!$U19:'Belcon redev'!AV19)</f>
        <v>0</v>
      </c>
      <c r="AO19" s="201">
        <f>SUM('Belcon redev'!$U19:'Belcon redev'!AW19)</f>
        <v>0</v>
      </c>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row>
    <row r="20" spans="1:106">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CD20" s="201"/>
      <c r="CE20" s="201"/>
      <c r="CF20" s="201"/>
      <c r="CG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row>
    <row r="21" spans="1:106" s="71" customFormat="1">
      <c r="A21" s="71" t="s">
        <v>315</v>
      </c>
      <c r="C21" s="516">
        <f>'land use change'!G37</f>
        <v>391869.5</v>
      </c>
      <c r="D21" s="71" t="s">
        <v>298</v>
      </c>
      <c r="F21"/>
      <c r="I21" s="517"/>
      <c r="J21" s="517"/>
      <c r="K21" s="517"/>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X21" s="202"/>
      <c r="AY21" s="202"/>
      <c r="AZ21" s="202"/>
      <c r="BA21" s="202"/>
      <c r="BB21" s="202"/>
      <c r="BC21" s="202"/>
      <c r="BD21" s="202"/>
      <c r="BE21" s="202"/>
      <c r="BF21" s="202"/>
      <c r="BG21" s="202"/>
      <c r="BH21" s="202"/>
      <c r="BI21" s="202"/>
      <c r="BJ21" s="202"/>
      <c r="BK21" s="202"/>
      <c r="BL21" s="202"/>
      <c r="BM21" s="202"/>
      <c r="BN21" s="202"/>
      <c r="BO21" s="202"/>
      <c r="BP21" s="202"/>
      <c r="BQ21" s="202"/>
      <c r="BR21" s="202"/>
      <c r="BS21" s="202"/>
      <c r="BT21" s="202"/>
      <c r="BU21" s="202"/>
      <c r="BV21" s="202"/>
      <c r="CD21" s="202"/>
      <c r="CE21" s="202"/>
      <c r="CF21" s="202"/>
      <c r="CG21" s="202"/>
      <c r="CH21" s="202"/>
      <c r="CI21" s="202"/>
      <c r="CJ21" s="202"/>
      <c r="CK21" s="202"/>
      <c r="CL21" s="202"/>
      <c r="CM21" s="202"/>
      <c r="CN21" s="202"/>
      <c r="CO21" s="202"/>
      <c r="CP21" s="202"/>
      <c r="CQ21" s="202"/>
      <c r="CR21" s="202"/>
      <c r="CS21" s="202"/>
      <c r="CT21" s="202"/>
      <c r="CU21" s="202"/>
      <c r="CV21" s="202"/>
      <c r="CW21" s="202"/>
      <c r="CX21" s="202"/>
      <c r="CY21" s="202"/>
      <c r="CZ21" s="202"/>
      <c r="DA21" s="202"/>
      <c r="DB21" s="202"/>
    </row>
    <row r="22" spans="1:106">
      <c r="A22" s="294" t="s">
        <v>808</v>
      </c>
      <c r="C22" s="201">
        <f>C21*D22</f>
        <v>78373.900000000009</v>
      </c>
      <c r="D22" s="514">
        <v>0.2</v>
      </c>
      <c r="E22" s="237"/>
      <c r="F22">
        <f>'Trip generation rates'!B19</f>
        <v>0.6</v>
      </c>
      <c r="G22" s="237" t="s">
        <v>1247</v>
      </c>
      <c r="H22" s="237"/>
      <c r="I22" s="214"/>
      <c r="J22" s="214"/>
      <c r="K22" s="214"/>
      <c r="L22" s="237"/>
      <c r="M22" s="201">
        <f>SUM('Belcon redev'!$U22:'Belcon redev'!U22)</f>
        <v>0</v>
      </c>
      <c r="N22" s="201">
        <f>SUM('Belcon redev'!$U22:'Belcon redev'!V22)</f>
        <v>0</v>
      </c>
      <c r="O22" s="201">
        <f>SUM('Belcon redev'!$U22:'Belcon redev'!W22)</f>
        <v>0</v>
      </c>
      <c r="P22" s="201">
        <f>SUM('Belcon redev'!$U22:'Belcon redev'!X22)</f>
        <v>0</v>
      </c>
      <c r="Q22" s="201">
        <f>SUM('Belcon redev'!$U22:'Belcon redev'!Y22)</f>
        <v>0</v>
      </c>
      <c r="R22" s="201">
        <f>SUM('Belcon redev'!$U22:'Belcon redev'!Z22)</f>
        <v>0</v>
      </c>
      <c r="S22" s="201">
        <f>SUM('Belcon redev'!$U22:'Belcon redev'!AA22)</f>
        <v>0</v>
      </c>
      <c r="T22" s="201">
        <f>SUM('Belcon redev'!$U22:'Belcon redev'!AB22)</f>
        <v>3918.6950000000006</v>
      </c>
      <c r="U22" s="201">
        <f>SUM('Belcon redev'!$U22:'Belcon redev'!AC22)</f>
        <v>7837.3900000000012</v>
      </c>
      <c r="V22" s="201">
        <f>SUM('Belcon redev'!$U22:'Belcon redev'!AD22)</f>
        <v>11756.085000000003</v>
      </c>
      <c r="W22" s="201">
        <f>SUM('Belcon redev'!$U22:'Belcon redev'!AE22)</f>
        <v>15674.780000000002</v>
      </c>
      <c r="X22" s="201">
        <f>SUM('Belcon redev'!$U22:'Belcon redev'!AF22)</f>
        <v>19593.475000000002</v>
      </c>
      <c r="Y22" s="201">
        <f>SUM('Belcon redev'!$U22:'Belcon redev'!AG22)</f>
        <v>23512.170000000002</v>
      </c>
      <c r="Z22" s="201">
        <f>SUM('Belcon redev'!$U22:'Belcon redev'!AH22)</f>
        <v>27430.865000000002</v>
      </c>
      <c r="AA22" s="201">
        <f>SUM('Belcon redev'!$U22:'Belcon redev'!AI22)</f>
        <v>31349.56</v>
      </c>
      <c r="AB22" s="201">
        <f>SUM('Belcon redev'!$U22:'Belcon redev'!AJ22)</f>
        <v>35268.255000000005</v>
      </c>
      <c r="AC22" s="201">
        <f>SUM('Belcon redev'!$U22:'Belcon redev'!AK22)</f>
        <v>39186.950000000004</v>
      </c>
      <c r="AD22" s="201">
        <f>SUM('Belcon redev'!$U22:'Belcon redev'!AL22)</f>
        <v>43105.645000000004</v>
      </c>
      <c r="AE22" s="201">
        <f>SUM('Belcon redev'!$U22:'Belcon redev'!AM22)</f>
        <v>47024.340000000004</v>
      </c>
      <c r="AF22" s="201">
        <f>SUM('Belcon redev'!$U22:'Belcon redev'!AN22)</f>
        <v>50943.035000000003</v>
      </c>
      <c r="AG22" s="201">
        <f>SUM('Belcon redev'!$U22:'Belcon redev'!AO22)</f>
        <v>54861.73</v>
      </c>
      <c r="AH22" s="201">
        <f>SUM('Belcon redev'!$U22:'Belcon redev'!AP22)</f>
        <v>58780.425000000003</v>
      </c>
      <c r="AI22" s="201">
        <f>SUM('Belcon redev'!$U22:'Belcon redev'!AQ22)</f>
        <v>62699.12</v>
      </c>
      <c r="AJ22" s="201">
        <f>SUM('Belcon redev'!$U22:'Belcon redev'!AR22)</f>
        <v>66617.815000000002</v>
      </c>
      <c r="AK22" s="201">
        <f>SUM('Belcon redev'!$U22:'Belcon redev'!AS22)</f>
        <v>70536.510000000009</v>
      </c>
      <c r="AL22" s="201">
        <f>SUM('Belcon redev'!$U22:'Belcon redev'!AT22)</f>
        <v>74455.205000000016</v>
      </c>
      <c r="AM22" s="201">
        <f>SUM('Belcon redev'!$U22:'Belcon redev'!AU22)</f>
        <v>78373.900000000023</v>
      </c>
      <c r="AN22" s="201">
        <f>SUM('Belcon redev'!$U22:'Belcon redev'!AV22)</f>
        <v>78373.900000000023</v>
      </c>
      <c r="AO22" s="201">
        <f>SUM('Belcon redev'!$U22:'Belcon redev'!AW22)</f>
        <v>78373.900000000023</v>
      </c>
      <c r="AT22" s="201"/>
      <c r="AU22" s="201"/>
      <c r="AV22" s="201"/>
      <c r="AW22" s="201"/>
      <c r="AX22" s="201"/>
      <c r="AY22" s="201"/>
      <c r="AZ22" s="201"/>
      <c r="BA22" s="201"/>
      <c r="BB22" s="201"/>
      <c r="BC22" s="201"/>
      <c r="BD22" s="201"/>
      <c r="BE22" s="201"/>
      <c r="BF22" s="201"/>
      <c r="BG22" s="201"/>
      <c r="BH22" s="201"/>
      <c r="BI22" s="201"/>
      <c r="BJ22" s="201"/>
      <c r="BK22" s="201"/>
      <c r="BL22" s="201"/>
      <c r="BM22" s="201"/>
      <c r="BN22" s="201"/>
      <c r="BO22" s="201"/>
      <c r="BP22" s="201"/>
      <c r="BQ22" s="201"/>
      <c r="BR22" s="201"/>
      <c r="BS22" s="201"/>
      <c r="BT22" s="201"/>
      <c r="BU22" s="201"/>
      <c r="BV22" s="201"/>
      <c r="BZ22" s="201"/>
      <c r="CA22" s="201"/>
      <c r="CB22" s="201"/>
      <c r="CC22" s="201"/>
      <c r="CD22" s="201"/>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row>
    <row r="23" spans="1:106">
      <c r="A23" s="294" t="s">
        <v>807</v>
      </c>
      <c r="C23" s="201">
        <f>C21*D23</f>
        <v>156747.80000000002</v>
      </c>
      <c r="D23" s="253">
        <v>0.4</v>
      </c>
      <c r="E23" s="237"/>
      <c r="F23">
        <f>'Trip generation rates'!B20</f>
        <v>0.45</v>
      </c>
      <c r="G23" s="237" t="s">
        <v>1247</v>
      </c>
      <c r="H23" s="237"/>
      <c r="I23" s="214"/>
      <c r="J23" s="214"/>
      <c r="K23" s="214"/>
      <c r="L23" s="237"/>
      <c r="M23" s="201">
        <f>SUM('Belcon redev'!$U23:'Belcon redev'!U23)</f>
        <v>0</v>
      </c>
      <c r="N23" s="201">
        <f>SUM('Belcon redev'!$U23:'Belcon redev'!V23)</f>
        <v>0</v>
      </c>
      <c r="O23" s="201">
        <f>SUM('Belcon redev'!$U23:'Belcon redev'!W23)</f>
        <v>0</v>
      </c>
      <c r="P23" s="201">
        <f>SUM('Belcon redev'!$U23:'Belcon redev'!X23)</f>
        <v>0</v>
      </c>
      <c r="Q23" s="201">
        <f>SUM('Belcon redev'!$U23:'Belcon redev'!Y23)</f>
        <v>0</v>
      </c>
      <c r="R23" s="201">
        <f>SUM('Belcon redev'!$U23:'Belcon redev'!Z23)</f>
        <v>0</v>
      </c>
      <c r="S23" s="201">
        <f>SUM('Belcon redev'!$U23:'Belcon redev'!AA23)</f>
        <v>0</v>
      </c>
      <c r="T23" s="201">
        <f>SUM('Belcon redev'!$U23:'Belcon redev'!AB23)</f>
        <v>7837.3900000000012</v>
      </c>
      <c r="U23" s="201">
        <f>SUM('Belcon redev'!$U23:'Belcon redev'!AC23)</f>
        <v>15674.780000000002</v>
      </c>
      <c r="V23" s="201">
        <f>SUM('Belcon redev'!$U23:'Belcon redev'!AD23)</f>
        <v>23512.170000000006</v>
      </c>
      <c r="W23" s="201">
        <f>SUM('Belcon redev'!$U23:'Belcon redev'!AE23)</f>
        <v>31349.560000000005</v>
      </c>
      <c r="X23" s="201">
        <f>SUM('Belcon redev'!$U23:'Belcon redev'!AF23)</f>
        <v>39186.950000000004</v>
      </c>
      <c r="Y23" s="201">
        <f>SUM('Belcon redev'!$U23:'Belcon redev'!AG23)</f>
        <v>47024.340000000004</v>
      </c>
      <c r="Z23" s="201">
        <f>SUM('Belcon redev'!$U23:'Belcon redev'!AH23)</f>
        <v>54861.73</v>
      </c>
      <c r="AA23" s="201">
        <f>SUM('Belcon redev'!$U23:'Belcon redev'!AI23)</f>
        <v>62699.12</v>
      </c>
      <c r="AB23" s="201">
        <f>SUM('Belcon redev'!$U23:'Belcon redev'!AJ23)</f>
        <v>70536.510000000009</v>
      </c>
      <c r="AC23" s="201">
        <f>SUM('Belcon redev'!$U23:'Belcon redev'!AK23)</f>
        <v>78373.900000000009</v>
      </c>
      <c r="AD23" s="201">
        <f>SUM('Belcon redev'!$U23:'Belcon redev'!AL23)</f>
        <v>86211.290000000008</v>
      </c>
      <c r="AE23" s="201">
        <f>SUM('Belcon redev'!$U23:'Belcon redev'!AM23)</f>
        <v>94048.680000000008</v>
      </c>
      <c r="AF23" s="201">
        <f>SUM('Belcon redev'!$U23:'Belcon redev'!AN23)</f>
        <v>101886.07</v>
      </c>
      <c r="AG23" s="201">
        <f>SUM('Belcon redev'!$U23:'Belcon redev'!AO23)</f>
        <v>109723.46</v>
      </c>
      <c r="AH23" s="201">
        <f>SUM('Belcon redev'!$U23:'Belcon redev'!AP23)</f>
        <v>117560.85</v>
      </c>
      <c r="AI23" s="201">
        <f>SUM('Belcon redev'!$U23:'Belcon redev'!AQ23)</f>
        <v>125398.24</v>
      </c>
      <c r="AJ23" s="201">
        <f>SUM('Belcon redev'!$U23:'Belcon redev'!AR23)</f>
        <v>133235.63</v>
      </c>
      <c r="AK23" s="201">
        <f>SUM('Belcon redev'!$U23:'Belcon redev'!AS23)</f>
        <v>141073.02000000002</v>
      </c>
      <c r="AL23" s="201">
        <f>SUM('Belcon redev'!$U23:'Belcon redev'!AT23)</f>
        <v>148910.41000000003</v>
      </c>
      <c r="AM23" s="201">
        <f>SUM('Belcon redev'!$U23:'Belcon redev'!AU23)</f>
        <v>156747.80000000005</v>
      </c>
      <c r="AN23" s="201">
        <f>SUM('Belcon redev'!$U23:'Belcon redev'!AV23)</f>
        <v>156747.80000000005</v>
      </c>
      <c r="AO23" s="201">
        <f>SUM('Belcon redev'!$U23:'Belcon redev'!AW23)</f>
        <v>156747.80000000005</v>
      </c>
      <c r="AT23" s="201"/>
      <c r="AU23" s="201"/>
      <c r="AV23" s="201"/>
      <c r="AW23" s="201"/>
      <c r="AX23" s="201"/>
      <c r="AY23" s="201"/>
      <c r="AZ23" s="201"/>
      <c r="BA23" s="201"/>
      <c r="BB23" s="201"/>
      <c r="BC23" s="201"/>
      <c r="BD23" s="201"/>
      <c r="BE23" s="201"/>
      <c r="BF23" s="201"/>
      <c r="BG23" s="201"/>
      <c r="BH23" s="201"/>
      <c r="BI23" s="201"/>
      <c r="BJ23" s="201"/>
      <c r="BK23" s="201"/>
      <c r="BL23" s="201"/>
      <c r="BM23" s="201"/>
      <c r="BN23" s="201"/>
      <c r="BO23" s="201"/>
      <c r="BP23" s="201"/>
      <c r="BQ23" s="201"/>
      <c r="BR23" s="201"/>
      <c r="BS23" s="201"/>
      <c r="BT23" s="201"/>
      <c r="BU23" s="201"/>
      <c r="BV23" s="201"/>
      <c r="BZ23" s="201"/>
      <c r="CA23" s="201"/>
      <c r="CB23" s="201"/>
      <c r="CC23" s="201"/>
      <c r="CD23" s="201"/>
      <c r="CE23" s="201"/>
      <c r="CF23" s="201"/>
      <c r="CG23" s="201"/>
      <c r="CH23" s="201"/>
      <c r="CI23" s="201"/>
      <c r="CJ23" s="201"/>
      <c r="CK23" s="201"/>
      <c r="CL23" s="201"/>
      <c r="CM23" s="201"/>
      <c r="CN23" s="201"/>
      <c r="CO23" s="201"/>
      <c r="CP23" s="201"/>
      <c r="CQ23" s="201"/>
      <c r="CR23" s="201"/>
      <c r="CS23" s="201"/>
      <c r="CT23" s="201"/>
      <c r="CU23" s="201"/>
      <c r="CV23" s="201"/>
      <c r="CW23" s="201"/>
      <c r="CX23" s="201"/>
      <c r="CY23" s="201"/>
      <c r="CZ23" s="201"/>
      <c r="DA23" s="201"/>
      <c r="DB23" s="201"/>
    </row>
    <row r="24" spans="1:106">
      <c r="A24" s="294" t="s">
        <v>806</v>
      </c>
      <c r="C24" s="201">
        <f>C21*D24</f>
        <v>156747.80000000002</v>
      </c>
      <c r="D24" s="253">
        <v>0.4</v>
      </c>
      <c r="E24" s="237"/>
      <c r="F24">
        <f>'Trip generation rates'!B21</f>
        <v>0.3</v>
      </c>
      <c r="G24" s="237" t="s">
        <v>1247</v>
      </c>
      <c r="H24" s="237"/>
      <c r="I24" s="214"/>
      <c r="J24" s="214"/>
      <c r="K24" s="214"/>
      <c r="L24" s="237"/>
      <c r="M24" s="201">
        <f>SUM('Belcon redev'!$U24:'Belcon redev'!U24)</f>
        <v>0</v>
      </c>
      <c r="N24" s="201">
        <f>SUM('Belcon redev'!$U24:'Belcon redev'!V24)</f>
        <v>0</v>
      </c>
      <c r="O24" s="201">
        <f>SUM('Belcon redev'!$U24:'Belcon redev'!W24)</f>
        <v>0</v>
      </c>
      <c r="P24" s="201">
        <f>SUM('Belcon redev'!$U24:'Belcon redev'!X24)</f>
        <v>0</v>
      </c>
      <c r="Q24" s="201">
        <f>SUM('Belcon redev'!$U24:'Belcon redev'!Y24)</f>
        <v>0</v>
      </c>
      <c r="R24" s="201">
        <f>SUM('Belcon redev'!$U24:'Belcon redev'!Z24)</f>
        <v>0</v>
      </c>
      <c r="S24" s="201">
        <f>SUM('Belcon redev'!$U24:'Belcon redev'!AA24)</f>
        <v>0</v>
      </c>
      <c r="T24" s="201">
        <f>SUM('Belcon redev'!$U24:'Belcon redev'!AB24)</f>
        <v>7837.3900000000012</v>
      </c>
      <c r="U24" s="201">
        <f>SUM('Belcon redev'!$U24:'Belcon redev'!AC24)</f>
        <v>15674.780000000002</v>
      </c>
      <c r="V24" s="201">
        <f>SUM('Belcon redev'!$U24:'Belcon redev'!AD24)</f>
        <v>23512.170000000006</v>
      </c>
      <c r="W24" s="201">
        <f>SUM('Belcon redev'!$U24:'Belcon redev'!AE24)</f>
        <v>31349.560000000005</v>
      </c>
      <c r="X24" s="201">
        <f>SUM('Belcon redev'!$U24:'Belcon redev'!AF24)</f>
        <v>39186.950000000004</v>
      </c>
      <c r="Y24" s="201">
        <f>SUM('Belcon redev'!$U24:'Belcon redev'!AG24)</f>
        <v>47024.340000000004</v>
      </c>
      <c r="Z24" s="201">
        <f>SUM('Belcon redev'!$U24:'Belcon redev'!AH24)</f>
        <v>54861.73</v>
      </c>
      <c r="AA24" s="201">
        <f>SUM('Belcon redev'!$U24:'Belcon redev'!AI24)</f>
        <v>62699.12</v>
      </c>
      <c r="AB24" s="201">
        <f>SUM('Belcon redev'!$U24:'Belcon redev'!AJ24)</f>
        <v>70536.510000000009</v>
      </c>
      <c r="AC24" s="201">
        <f>SUM('Belcon redev'!$U24:'Belcon redev'!AK24)</f>
        <v>78373.900000000009</v>
      </c>
      <c r="AD24" s="201">
        <f>SUM('Belcon redev'!$U24:'Belcon redev'!AL24)</f>
        <v>86211.290000000008</v>
      </c>
      <c r="AE24" s="201">
        <f>SUM('Belcon redev'!$U24:'Belcon redev'!AM24)</f>
        <v>94048.680000000008</v>
      </c>
      <c r="AF24" s="201">
        <f>SUM('Belcon redev'!$U24:'Belcon redev'!AN24)</f>
        <v>101886.07</v>
      </c>
      <c r="AG24" s="201">
        <f>SUM('Belcon redev'!$U24:'Belcon redev'!AO24)</f>
        <v>109723.46</v>
      </c>
      <c r="AH24" s="201">
        <f>SUM('Belcon redev'!$U24:'Belcon redev'!AP24)</f>
        <v>117560.85</v>
      </c>
      <c r="AI24" s="201">
        <f>SUM('Belcon redev'!$U24:'Belcon redev'!AQ24)</f>
        <v>125398.24</v>
      </c>
      <c r="AJ24" s="201">
        <f>SUM('Belcon redev'!$U24:'Belcon redev'!AR24)</f>
        <v>133235.63</v>
      </c>
      <c r="AK24" s="201">
        <f>SUM('Belcon redev'!$U24:'Belcon redev'!AS24)</f>
        <v>141073.02000000002</v>
      </c>
      <c r="AL24" s="201">
        <f>SUM('Belcon redev'!$U24:'Belcon redev'!AT24)</f>
        <v>148910.41000000003</v>
      </c>
      <c r="AM24" s="201">
        <f>SUM('Belcon redev'!$U24:'Belcon redev'!AU24)</f>
        <v>156747.80000000005</v>
      </c>
      <c r="AN24" s="201">
        <f>SUM('Belcon redev'!$U24:'Belcon redev'!AV24)</f>
        <v>156747.80000000005</v>
      </c>
      <c r="AO24" s="201">
        <f>SUM('Belcon redev'!$U24:'Belcon redev'!AW24)</f>
        <v>156747.80000000005</v>
      </c>
      <c r="AT24" s="201"/>
      <c r="AU24" s="201"/>
      <c r="AV24" s="201"/>
      <c r="AW24" s="201"/>
      <c r="AX24" s="201"/>
      <c r="AY24" s="201"/>
      <c r="AZ24" s="201"/>
      <c r="BA24" s="201"/>
      <c r="BB24" s="201"/>
      <c r="BC24" s="201"/>
      <c r="BD24" s="201"/>
      <c r="BE24" s="201"/>
      <c r="BF24" s="201"/>
      <c r="BG24" s="201"/>
      <c r="BH24" s="201"/>
      <c r="BI24" s="201"/>
      <c r="BJ24" s="201"/>
      <c r="BK24" s="201"/>
      <c r="BL24" s="201"/>
      <c r="BM24" s="201"/>
      <c r="BN24" s="201"/>
      <c r="BO24" s="201"/>
      <c r="BP24" s="201"/>
      <c r="BQ24" s="201"/>
      <c r="BR24" s="201"/>
      <c r="BS24" s="201"/>
      <c r="BT24" s="201"/>
      <c r="BU24" s="201"/>
      <c r="BV24" s="201"/>
      <c r="BZ24" s="201"/>
      <c r="CA24" s="201"/>
      <c r="CB24" s="201"/>
      <c r="CC24" s="201"/>
      <c r="CD24" s="201"/>
      <c r="CE24" s="201"/>
      <c r="CF24" s="201"/>
      <c r="CG24" s="201"/>
      <c r="CH24" s="201"/>
      <c r="CI24" s="201"/>
      <c r="CJ24" s="201"/>
      <c r="CK24" s="201"/>
      <c r="CL24" s="201"/>
      <c r="CM24" s="201"/>
      <c r="CN24" s="201"/>
      <c r="CO24" s="201"/>
      <c r="CP24" s="201"/>
      <c r="CQ24" s="201"/>
      <c r="CR24" s="201"/>
      <c r="CS24" s="201"/>
      <c r="CT24" s="201"/>
      <c r="CU24" s="201"/>
      <c r="CV24" s="201"/>
      <c r="CW24" s="201"/>
      <c r="CX24" s="201"/>
      <c r="CY24" s="201"/>
      <c r="CZ24" s="201"/>
      <c r="DA24" s="201"/>
      <c r="DB24" s="201"/>
    </row>
    <row r="25" spans="1:106">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X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CD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row>
    <row r="26" spans="1:106" s="71" customFormat="1">
      <c r="A26" s="71" t="s">
        <v>805</v>
      </c>
      <c r="C26" s="516">
        <f>'land use change'!G36</f>
        <v>282146.04000000004</v>
      </c>
      <c r="D26" s="71" t="s">
        <v>298</v>
      </c>
      <c r="F26"/>
      <c r="I26" s="517"/>
      <c r="J26" s="517"/>
      <c r="K26" s="517"/>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X26" s="202"/>
      <c r="AY26" s="202"/>
      <c r="AZ26" s="202"/>
      <c r="BA26" s="202"/>
      <c r="BB26" s="202"/>
      <c r="BC26" s="202"/>
      <c r="BD26" s="202"/>
      <c r="BE26" s="202"/>
      <c r="BF26" s="202"/>
      <c r="BG26" s="202"/>
      <c r="BH26" s="202"/>
      <c r="BI26" s="202"/>
      <c r="BJ26" s="202"/>
      <c r="BK26" s="202"/>
      <c r="BL26" s="202"/>
      <c r="BM26" s="202"/>
      <c r="BN26" s="202"/>
      <c r="BO26" s="202"/>
      <c r="BP26" s="202"/>
      <c r="BQ26" s="202"/>
      <c r="BR26" s="202"/>
      <c r="BS26" s="202"/>
      <c r="BT26" s="202"/>
      <c r="BU26" s="202"/>
      <c r="BV26" s="202"/>
      <c r="CD26" s="202"/>
      <c r="CE26" s="202"/>
      <c r="CF26" s="202"/>
      <c r="CG26" s="202"/>
      <c r="CH26" s="202"/>
      <c r="CI26" s="202"/>
      <c r="CJ26" s="202"/>
      <c r="CK26" s="202"/>
      <c r="CL26" s="202"/>
      <c r="CM26" s="202"/>
      <c r="CN26" s="202"/>
      <c r="CO26" s="202"/>
      <c r="CP26" s="202"/>
      <c r="CQ26" s="202"/>
      <c r="CR26" s="202"/>
      <c r="CS26" s="202"/>
      <c r="CT26" s="202"/>
      <c r="CU26" s="202"/>
      <c r="CV26" s="202"/>
      <c r="CW26" s="202"/>
      <c r="CX26" s="202"/>
      <c r="CY26" s="202"/>
      <c r="CZ26" s="202"/>
      <c r="DA26" s="202"/>
      <c r="DB26" s="202"/>
    </row>
    <row r="27" spans="1:106">
      <c r="A27" s="294" t="s">
        <v>804</v>
      </c>
      <c r="C27" s="201">
        <f>C26*D27</f>
        <v>56429.208000000013</v>
      </c>
      <c r="D27" s="514">
        <v>0.2</v>
      </c>
      <c r="E27" s="237"/>
      <c r="F27">
        <f>'Trip generation rates'!B24</f>
        <v>0.19</v>
      </c>
      <c r="G27" s="237" t="s">
        <v>1247</v>
      </c>
      <c r="H27" s="237"/>
      <c r="I27" s="214"/>
      <c r="J27" s="214"/>
      <c r="K27" s="214"/>
      <c r="L27" s="237"/>
      <c r="M27" s="201">
        <f>SUM('Belcon redev'!$U27:'Belcon redev'!U27)</f>
        <v>0</v>
      </c>
      <c r="N27" s="201">
        <f>SUM('Belcon redev'!$U27:'Belcon redev'!V27)</f>
        <v>0</v>
      </c>
      <c r="O27" s="201">
        <f>SUM('Belcon redev'!$U27:'Belcon redev'!W27)</f>
        <v>0</v>
      </c>
      <c r="P27" s="201">
        <f>SUM('Belcon redev'!$U27:'Belcon redev'!X27)</f>
        <v>0</v>
      </c>
      <c r="Q27" s="201">
        <f>SUM('Belcon redev'!$U27:'Belcon redev'!Y27)</f>
        <v>0</v>
      </c>
      <c r="R27" s="201">
        <f>SUM('Belcon redev'!$U27:'Belcon redev'!Z27)</f>
        <v>0</v>
      </c>
      <c r="S27" s="201">
        <f>SUM('Belcon redev'!$U27:'Belcon redev'!AA27)</f>
        <v>0</v>
      </c>
      <c r="T27" s="201">
        <f>SUM('Belcon redev'!$U27:'Belcon redev'!AB27)</f>
        <v>2821.4604000000008</v>
      </c>
      <c r="U27" s="201">
        <f>SUM('Belcon redev'!$U27:'Belcon redev'!AC27)</f>
        <v>5642.9208000000017</v>
      </c>
      <c r="V27" s="201">
        <f>SUM('Belcon redev'!$U27:'Belcon redev'!AD27)</f>
        <v>8464.3812000000034</v>
      </c>
      <c r="W27" s="201">
        <f>SUM('Belcon redev'!$U27:'Belcon redev'!AE27)</f>
        <v>11285.841600000003</v>
      </c>
      <c r="X27" s="201">
        <f>SUM('Belcon redev'!$U27:'Belcon redev'!AF27)</f>
        <v>14107.302000000003</v>
      </c>
      <c r="Y27" s="201">
        <f>SUM('Belcon redev'!$U27:'Belcon redev'!AG27)</f>
        <v>16928.762400000003</v>
      </c>
      <c r="Z27" s="201">
        <f>SUM('Belcon redev'!$U27:'Belcon redev'!AH27)</f>
        <v>19750.222800000003</v>
      </c>
      <c r="AA27" s="201">
        <f>SUM('Belcon redev'!$U27:'Belcon redev'!AI27)</f>
        <v>22571.683200000003</v>
      </c>
      <c r="AB27" s="201">
        <f>SUM('Belcon redev'!$U27:'Belcon redev'!AJ27)</f>
        <v>25393.143600000003</v>
      </c>
      <c r="AC27" s="201">
        <f>SUM('Belcon redev'!$U27:'Belcon redev'!AK27)</f>
        <v>28214.604000000003</v>
      </c>
      <c r="AD27" s="201">
        <f>SUM('Belcon redev'!$U27:'Belcon redev'!AL27)</f>
        <v>31036.064400000003</v>
      </c>
      <c r="AE27" s="201">
        <f>SUM('Belcon redev'!$U27:'Belcon redev'!AM27)</f>
        <v>33857.524800000007</v>
      </c>
      <c r="AF27" s="201">
        <f>SUM('Belcon redev'!$U27:'Belcon redev'!AN27)</f>
        <v>36678.98520000001</v>
      </c>
      <c r="AG27" s="201">
        <f>SUM('Belcon redev'!$U27:'Belcon redev'!AO27)</f>
        <v>39500.445600000014</v>
      </c>
      <c r="AH27" s="201">
        <f>SUM('Belcon redev'!$U27:'Belcon redev'!AP27)</f>
        <v>42321.906000000017</v>
      </c>
      <c r="AI27" s="201">
        <f>SUM('Belcon redev'!$U27:'Belcon redev'!AQ27)</f>
        <v>45143.366400000021</v>
      </c>
      <c r="AJ27" s="201">
        <f>SUM('Belcon redev'!$U27:'Belcon redev'!AR27)</f>
        <v>47964.826800000024</v>
      </c>
      <c r="AK27" s="201">
        <f>SUM('Belcon redev'!$U27:'Belcon redev'!AS27)</f>
        <v>50786.287200000028</v>
      </c>
      <c r="AL27" s="201">
        <f>SUM('Belcon redev'!$U27:'Belcon redev'!AT27)</f>
        <v>53607.747600000032</v>
      </c>
      <c r="AM27" s="201">
        <f>SUM('Belcon redev'!$U27:'Belcon redev'!AU27)</f>
        <v>56429.208000000035</v>
      </c>
      <c r="AN27" s="201">
        <f>SUM('Belcon redev'!$U27:'Belcon redev'!AV27)</f>
        <v>56429.208000000035</v>
      </c>
      <c r="AO27" s="201">
        <f>SUM('Belcon redev'!$U27:'Belcon redev'!AW27)</f>
        <v>56429.208000000035</v>
      </c>
      <c r="AT27" s="201"/>
      <c r="AU27" s="201"/>
      <c r="AV27" s="201"/>
      <c r="AW27" s="201"/>
      <c r="AX27" s="201"/>
      <c r="AY27" s="201"/>
      <c r="AZ27" s="201"/>
      <c r="BA27" s="201"/>
      <c r="BB27" s="201"/>
      <c r="BC27" s="201"/>
      <c r="BD27" s="201"/>
      <c r="BE27" s="201"/>
      <c r="BF27" s="201"/>
      <c r="BG27" s="201"/>
      <c r="BH27" s="201"/>
      <c r="BI27" s="201"/>
      <c r="BJ27" s="201"/>
      <c r="BK27" s="201"/>
      <c r="BL27" s="201"/>
      <c r="BM27" s="201"/>
      <c r="BN27" s="201"/>
      <c r="BO27" s="201"/>
      <c r="BP27" s="201"/>
      <c r="BQ27" s="201"/>
      <c r="BR27" s="201"/>
      <c r="BS27" s="201"/>
      <c r="BT27" s="201"/>
      <c r="BU27" s="201"/>
      <c r="BV27" s="201"/>
      <c r="BZ27" s="201"/>
      <c r="CA27" s="201"/>
      <c r="CB27" s="201"/>
      <c r="CC27" s="201"/>
      <c r="CD27" s="201"/>
      <c r="CE27" s="201"/>
      <c r="CF27" s="201"/>
      <c r="CG27" s="201"/>
      <c r="CH27" s="201"/>
      <c r="CI27" s="201"/>
      <c r="CJ27" s="201"/>
      <c r="CK27" s="201"/>
      <c r="CL27" s="201"/>
      <c r="CM27" s="201"/>
      <c r="CN27" s="201"/>
      <c r="CO27" s="201"/>
      <c r="CP27" s="201"/>
      <c r="CQ27" s="201"/>
      <c r="CR27" s="201"/>
      <c r="CS27" s="201"/>
      <c r="CT27" s="201"/>
      <c r="CU27" s="201"/>
      <c r="CV27" s="201"/>
      <c r="CW27" s="201"/>
      <c r="CX27" s="201"/>
      <c r="CY27" s="201"/>
      <c r="CZ27" s="201"/>
      <c r="DA27" s="201"/>
      <c r="DB27" s="201"/>
    </row>
    <row r="28" spans="1:106">
      <c r="A28" s="294" t="s">
        <v>803</v>
      </c>
      <c r="C28" s="201">
        <f>C26*D28</f>
        <v>112858.41600000003</v>
      </c>
      <c r="D28" s="253">
        <v>0.4</v>
      </c>
      <c r="E28" s="237"/>
      <c r="F28">
        <f>'Trip generation rates'!B25</f>
        <v>0.13700000000000001</v>
      </c>
      <c r="G28" s="237" t="s">
        <v>1247</v>
      </c>
      <c r="H28" s="237"/>
      <c r="I28" s="214"/>
      <c r="J28" s="214"/>
      <c r="K28" s="214"/>
      <c r="L28" s="237"/>
      <c r="M28" s="201">
        <f>SUM('Belcon redev'!$U28:'Belcon redev'!U28)</f>
        <v>0</v>
      </c>
      <c r="N28" s="201">
        <f>SUM('Belcon redev'!$U28:'Belcon redev'!V28)</f>
        <v>0</v>
      </c>
      <c r="O28" s="201">
        <f>SUM('Belcon redev'!$U28:'Belcon redev'!W28)</f>
        <v>0</v>
      </c>
      <c r="P28" s="201">
        <f>SUM('Belcon redev'!$U28:'Belcon redev'!X28)</f>
        <v>0</v>
      </c>
      <c r="Q28" s="201">
        <f>SUM('Belcon redev'!$U28:'Belcon redev'!Y28)</f>
        <v>0</v>
      </c>
      <c r="R28" s="201">
        <f>SUM('Belcon redev'!$U28:'Belcon redev'!Z28)</f>
        <v>0</v>
      </c>
      <c r="S28" s="201">
        <f>SUM('Belcon redev'!$U28:'Belcon redev'!AA28)</f>
        <v>0</v>
      </c>
      <c r="T28" s="201">
        <f>SUM('Belcon redev'!$U28:'Belcon redev'!AB28)</f>
        <v>5642.9208000000017</v>
      </c>
      <c r="U28" s="201">
        <f>SUM('Belcon redev'!$U28:'Belcon redev'!AC28)</f>
        <v>11285.841600000003</v>
      </c>
      <c r="V28" s="201">
        <f>SUM('Belcon redev'!$U28:'Belcon redev'!AD28)</f>
        <v>16928.762400000007</v>
      </c>
      <c r="W28" s="201">
        <f>SUM('Belcon redev'!$U28:'Belcon redev'!AE28)</f>
        <v>22571.683200000007</v>
      </c>
      <c r="X28" s="201">
        <f>SUM('Belcon redev'!$U28:'Belcon redev'!AF28)</f>
        <v>28214.604000000007</v>
      </c>
      <c r="Y28" s="201">
        <f>SUM('Belcon redev'!$U28:'Belcon redev'!AG28)</f>
        <v>33857.524800000007</v>
      </c>
      <c r="Z28" s="201">
        <f>SUM('Belcon redev'!$U28:'Belcon redev'!AH28)</f>
        <v>39500.445600000006</v>
      </c>
      <c r="AA28" s="201">
        <f>SUM('Belcon redev'!$U28:'Belcon redev'!AI28)</f>
        <v>45143.366400000006</v>
      </c>
      <c r="AB28" s="201">
        <f>SUM('Belcon redev'!$U28:'Belcon redev'!AJ28)</f>
        <v>50786.287200000006</v>
      </c>
      <c r="AC28" s="201">
        <f>SUM('Belcon redev'!$U28:'Belcon redev'!AK28)</f>
        <v>56429.208000000006</v>
      </c>
      <c r="AD28" s="201">
        <f>SUM('Belcon redev'!$U28:'Belcon redev'!AL28)</f>
        <v>62072.128800000006</v>
      </c>
      <c r="AE28" s="201">
        <f>SUM('Belcon redev'!$U28:'Belcon redev'!AM28)</f>
        <v>67715.049600000013</v>
      </c>
      <c r="AF28" s="201">
        <f>SUM('Belcon redev'!$U28:'Belcon redev'!AN28)</f>
        <v>73357.97040000002</v>
      </c>
      <c r="AG28" s="201">
        <f>SUM('Belcon redev'!$U28:'Belcon redev'!AO28)</f>
        <v>79000.891200000027</v>
      </c>
      <c r="AH28" s="201">
        <f>SUM('Belcon redev'!$U28:'Belcon redev'!AP28)</f>
        <v>84643.812000000034</v>
      </c>
      <c r="AI28" s="201">
        <f>SUM('Belcon redev'!$U28:'Belcon redev'!AQ28)</f>
        <v>90286.732800000042</v>
      </c>
      <c r="AJ28" s="201">
        <f>SUM('Belcon redev'!$U28:'Belcon redev'!AR28)</f>
        <v>95929.653600000049</v>
      </c>
      <c r="AK28" s="201">
        <f>SUM('Belcon redev'!$U28:'Belcon redev'!AS28)</f>
        <v>101572.57440000006</v>
      </c>
      <c r="AL28" s="201">
        <f>SUM('Belcon redev'!$U28:'Belcon redev'!AT28)</f>
        <v>107215.49520000006</v>
      </c>
      <c r="AM28" s="201">
        <f>SUM('Belcon redev'!$U28:'Belcon redev'!AU28)</f>
        <v>112858.41600000007</v>
      </c>
      <c r="AN28" s="201">
        <f>SUM('Belcon redev'!$U28:'Belcon redev'!AV28)</f>
        <v>112858.41600000007</v>
      </c>
      <c r="AO28" s="201">
        <f>SUM('Belcon redev'!$U28:'Belcon redev'!AW28)</f>
        <v>112858.41600000007</v>
      </c>
      <c r="AT28" s="201"/>
      <c r="AU28" s="201"/>
      <c r="AV28" s="201"/>
      <c r="AW28" s="201"/>
      <c r="AX28" s="201"/>
      <c r="AY28" s="201"/>
      <c r="AZ28" s="201"/>
      <c r="BA28" s="201"/>
      <c r="BB28" s="201"/>
      <c r="BC28" s="201"/>
      <c r="BD28" s="201"/>
      <c r="BE28" s="201"/>
      <c r="BF28" s="201"/>
      <c r="BG28" s="201"/>
      <c r="BH28" s="201"/>
      <c r="BI28" s="201"/>
      <c r="BJ28" s="201"/>
      <c r="BK28" s="201"/>
      <c r="BL28" s="201"/>
      <c r="BM28" s="201"/>
      <c r="BN28" s="201"/>
      <c r="BO28" s="201"/>
      <c r="BP28" s="201"/>
      <c r="BQ28" s="201"/>
      <c r="BR28" s="201"/>
      <c r="BS28" s="201"/>
      <c r="BT28" s="201"/>
      <c r="BU28" s="201"/>
      <c r="BV28" s="201"/>
      <c r="BZ28" s="201"/>
      <c r="CA28" s="201"/>
      <c r="CB28" s="201"/>
      <c r="CC28" s="201"/>
      <c r="CD28" s="201"/>
      <c r="CE28" s="201"/>
      <c r="CF28" s="201"/>
      <c r="CG28" s="201"/>
      <c r="CH28" s="201"/>
      <c r="CI28" s="201"/>
      <c r="CJ28" s="201"/>
      <c r="CK28" s="201"/>
      <c r="CL28" s="201"/>
      <c r="CM28" s="201"/>
      <c r="CN28" s="201"/>
      <c r="CO28" s="201"/>
      <c r="CP28" s="201"/>
      <c r="CQ28" s="201"/>
      <c r="CR28" s="201"/>
      <c r="CS28" s="201"/>
      <c r="CT28" s="201"/>
      <c r="CU28" s="201"/>
      <c r="CV28" s="201"/>
      <c r="CW28" s="201"/>
      <c r="CX28" s="201"/>
      <c r="CY28" s="201"/>
      <c r="CZ28" s="201"/>
      <c r="DA28" s="201"/>
      <c r="DB28" s="201"/>
    </row>
    <row r="29" spans="1:106">
      <c r="A29" s="294" t="s">
        <v>802</v>
      </c>
      <c r="C29" s="201">
        <f>C26*D29</f>
        <v>112858.41600000003</v>
      </c>
      <c r="D29" s="253">
        <v>0.4</v>
      </c>
      <c r="E29" s="237"/>
      <c r="F29">
        <f>'Trip generation rates'!B26</f>
        <v>9.2999999999999999E-2</v>
      </c>
      <c r="G29" s="237" t="s">
        <v>1247</v>
      </c>
      <c r="H29" s="237"/>
      <c r="I29" s="214"/>
      <c r="J29" s="214"/>
      <c r="K29" s="214"/>
      <c r="L29" s="237"/>
      <c r="M29" s="201">
        <f>SUM('Belcon redev'!$U29:'Belcon redev'!U29)</f>
        <v>0</v>
      </c>
      <c r="N29" s="201">
        <f>SUM('Belcon redev'!$U29:'Belcon redev'!V29)</f>
        <v>0</v>
      </c>
      <c r="O29" s="201">
        <f>SUM('Belcon redev'!$U29:'Belcon redev'!W29)</f>
        <v>0</v>
      </c>
      <c r="P29" s="201">
        <f>SUM('Belcon redev'!$U29:'Belcon redev'!X29)</f>
        <v>0</v>
      </c>
      <c r="Q29" s="201">
        <f>SUM('Belcon redev'!$U29:'Belcon redev'!Y29)</f>
        <v>0</v>
      </c>
      <c r="R29" s="201">
        <f>SUM('Belcon redev'!$U29:'Belcon redev'!Z29)</f>
        <v>0</v>
      </c>
      <c r="S29" s="201">
        <f>SUM('Belcon redev'!$U29:'Belcon redev'!AA29)</f>
        <v>0</v>
      </c>
      <c r="T29" s="201">
        <f>SUM('Belcon redev'!$U29:'Belcon redev'!AB29)</f>
        <v>5642.9208000000017</v>
      </c>
      <c r="U29" s="201">
        <f>SUM('Belcon redev'!$U29:'Belcon redev'!AC29)</f>
        <v>11285.841600000003</v>
      </c>
      <c r="V29" s="201">
        <f>SUM('Belcon redev'!$U29:'Belcon redev'!AD29)</f>
        <v>16928.762400000007</v>
      </c>
      <c r="W29" s="201">
        <f>SUM('Belcon redev'!$U29:'Belcon redev'!AE29)</f>
        <v>22571.683200000007</v>
      </c>
      <c r="X29" s="201">
        <f>SUM('Belcon redev'!$U29:'Belcon redev'!AF29)</f>
        <v>28214.604000000007</v>
      </c>
      <c r="Y29" s="201">
        <f>SUM('Belcon redev'!$U29:'Belcon redev'!AG29)</f>
        <v>33857.524800000007</v>
      </c>
      <c r="Z29" s="201">
        <f>SUM('Belcon redev'!$U29:'Belcon redev'!AH29)</f>
        <v>39500.445600000006</v>
      </c>
      <c r="AA29" s="201">
        <f>SUM('Belcon redev'!$U29:'Belcon redev'!AI29)</f>
        <v>45143.366400000006</v>
      </c>
      <c r="AB29" s="201">
        <f>SUM('Belcon redev'!$U29:'Belcon redev'!AJ29)</f>
        <v>50786.287200000006</v>
      </c>
      <c r="AC29" s="201">
        <f>SUM('Belcon redev'!$U29:'Belcon redev'!AK29)</f>
        <v>56429.208000000006</v>
      </c>
      <c r="AD29" s="201">
        <f>SUM('Belcon redev'!$U29:'Belcon redev'!AL29)</f>
        <v>62072.128800000006</v>
      </c>
      <c r="AE29" s="201">
        <f>SUM('Belcon redev'!$U29:'Belcon redev'!AM29)</f>
        <v>67715.049600000013</v>
      </c>
      <c r="AF29" s="201">
        <f>SUM('Belcon redev'!$U29:'Belcon redev'!AN29)</f>
        <v>73357.97040000002</v>
      </c>
      <c r="AG29" s="201">
        <f>SUM('Belcon redev'!$U29:'Belcon redev'!AO29)</f>
        <v>79000.891200000027</v>
      </c>
      <c r="AH29" s="201">
        <f>SUM('Belcon redev'!$U29:'Belcon redev'!AP29)</f>
        <v>84643.812000000034</v>
      </c>
      <c r="AI29" s="201">
        <f>SUM('Belcon redev'!$U29:'Belcon redev'!AQ29)</f>
        <v>90286.732800000042</v>
      </c>
      <c r="AJ29" s="201">
        <f>SUM('Belcon redev'!$U29:'Belcon redev'!AR29)</f>
        <v>95929.653600000049</v>
      </c>
      <c r="AK29" s="201">
        <f>SUM('Belcon redev'!$U29:'Belcon redev'!AS29)</f>
        <v>101572.57440000006</v>
      </c>
      <c r="AL29" s="201">
        <f>SUM('Belcon redev'!$U29:'Belcon redev'!AT29)</f>
        <v>107215.49520000006</v>
      </c>
      <c r="AM29" s="201">
        <f>SUM('Belcon redev'!$U29:'Belcon redev'!AU29)</f>
        <v>112858.41600000007</v>
      </c>
      <c r="AN29" s="201">
        <f>SUM('Belcon redev'!$U29:'Belcon redev'!AV29)</f>
        <v>112858.41600000007</v>
      </c>
      <c r="AO29" s="201">
        <f>SUM('Belcon redev'!$U29:'Belcon redev'!AW29)</f>
        <v>112858.41600000007</v>
      </c>
      <c r="AT29" s="201"/>
      <c r="AU29" s="201"/>
      <c r="AV29" s="201"/>
      <c r="AW29" s="201"/>
      <c r="AX29" s="201"/>
      <c r="AY29" s="201"/>
      <c r="AZ29" s="201"/>
      <c r="BA29" s="201"/>
      <c r="BB29" s="201"/>
      <c r="BC29" s="201"/>
      <c r="BD29" s="201"/>
      <c r="BE29" s="201"/>
      <c r="BF29" s="201"/>
      <c r="BG29" s="201"/>
      <c r="BH29" s="201"/>
      <c r="BI29" s="201"/>
      <c r="BJ29" s="201"/>
      <c r="BK29" s="201"/>
      <c r="BL29" s="201"/>
      <c r="BM29" s="201"/>
      <c r="BN29" s="201"/>
      <c r="BO29" s="201"/>
      <c r="BP29" s="201"/>
      <c r="BQ29" s="201"/>
      <c r="BR29" s="201"/>
      <c r="BS29" s="201"/>
      <c r="BT29" s="201"/>
      <c r="BU29" s="201"/>
      <c r="BV29" s="201"/>
      <c r="BZ29" s="201"/>
      <c r="CA29" s="201"/>
      <c r="CB29" s="201"/>
      <c r="CC29" s="201"/>
      <c r="CD29" s="201"/>
      <c r="CE29" s="201"/>
      <c r="CF29" s="201"/>
      <c r="CG29" s="201"/>
      <c r="CH29" s="201"/>
      <c r="CI29" s="201"/>
      <c r="CJ29" s="201"/>
      <c r="CK29" s="201"/>
      <c r="CL29" s="201"/>
      <c r="CM29" s="201"/>
      <c r="CN29" s="201"/>
      <c r="CO29" s="201"/>
      <c r="CP29" s="201"/>
      <c r="CQ29" s="201"/>
      <c r="CR29" s="201"/>
      <c r="CS29" s="201"/>
      <c r="CT29" s="201"/>
      <c r="CU29" s="201"/>
      <c r="CV29" s="201"/>
      <c r="CW29" s="201"/>
      <c r="CX29" s="201"/>
      <c r="CY29" s="201"/>
      <c r="CZ29" s="201"/>
      <c r="DA29" s="201"/>
      <c r="DB29" s="201"/>
    </row>
    <row r="30" spans="1:106">
      <c r="Q30" s="201"/>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X30" s="201"/>
      <c r="AY30" s="201"/>
      <c r="AZ30" s="201"/>
      <c r="BA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CD30" s="201"/>
      <c r="CE30" s="201"/>
      <c r="CF30" s="201"/>
      <c r="CG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row>
    <row r="31" spans="1:106" s="71" customFormat="1">
      <c r="A31" s="71" t="s">
        <v>801</v>
      </c>
      <c r="C31" s="516">
        <f>'land use change'!G38</f>
        <v>50943.035000000003</v>
      </c>
      <c r="D31" s="71" t="s">
        <v>298</v>
      </c>
      <c r="F31"/>
      <c r="I31" s="517"/>
      <c r="J31" s="517"/>
      <c r="K31" s="517"/>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X31" s="202"/>
      <c r="AY31" s="202"/>
      <c r="AZ31" s="202"/>
      <c r="BA31" s="202"/>
      <c r="BB31" s="202"/>
      <c r="BC31" s="202"/>
      <c r="BD31" s="202"/>
      <c r="BE31" s="202"/>
      <c r="BF31" s="202"/>
      <c r="BG31" s="202"/>
      <c r="BH31" s="202"/>
      <c r="BI31" s="202"/>
      <c r="BJ31" s="202"/>
      <c r="BK31" s="202"/>
      <c r="BL31" s="202"/>
      <c r="BM31" s="202"/>
      <c r="BN31" s="202"/>
      <c r="BO31" s="202"/>
      <c r="BP31" s="202"/>
      <c r="BQ31" s="202"/>
      <c r="BR31" s="202"/>
      <c r="BS31" s="202"/>
      <c r="BT31" s="202"/>
      <c r="BU31" s="202"/>
      <c r="BV31" s="202"/>
      <c r="CD31" s="202"/>
      <c r="CE31" s="202"/>
      <c r="CF31" s="202"/>
      <c r="CG31" s="202"/>
      <c r="CH31" s="202"/>
      <c r="CI31" s="202"/>
      <c r="CJ31" s="202"/>
      <c r="CK31" s="202"/>
      <c r="CL31" s="202"/>
      <c r="CM31" s="202"/>
      <c r="CN31" s="202"/>
      <c r="CO31" s="202"/>
      <c r="CP31" s="202"/>
      <c r="CQ31" s="202"/>
      <c r="CR31" s="202"/>
      <c r="CS31" s="202"/>
      <c r="CT31" s="202"/>
      <c r="CU31" s="202"/>
      <c r="CV31" s="202"/>
      <c r="CW31" s="202"/>
      <c r="CX31" s="202"/>
      <c r="CY31" s="202"/>
      <c r="CZ31" s="202"/>
      <c r="DA31" s="202"/>
      <c r="DB31" s="202"/>
    </row>
    <row r="32" spans="1:106">
      <c r="A32" s="294" t="s">
        <v>800</v>
      </c>
      <c r="C32" s="201">
        <f>C31*D32</f>
        <v>20377.214000000004</v>
      </c>
      <c r="D32" s="514">
        <v>0.4</v>
      </c>
      <c r="E32" s="237"/>
      <c r="F32">
        <f>'Trip generation rates'!B29</f>
        <v>0.02</v>
      </c>
      <c r="G32" s="237" t="s">
        <v>1247</v>
      </c>
      <c r="H32" s="237"/>
      <c r="I32" s="214"/>
      <c r="J32" s="214"/>
      <c r="K32" s="214"/>
      <c r="L32" s="237"/>
      <c r="M32" s="201">
        <f>SUM('Belcon redev'!$U32:'Belcon redev'!U32)</f>
        <v>0</v>
      </c>
      <c r="N32" s="201">
        <f>SUM('Belcon redev'!$U32:'Belcon redev'!V32)</f>
        <v>0</v>
      </c>
      <c r="O32" s="201">
        <f>SUM('Belcon redev'!$U32:'Belcon redev'!W32)</f>
        <v>0</v>
      </c>
      <c r="P32" s="201">
        <f>SUM('Belcon redev'!$U32:'Belcon redev'!X32)</f>
        <v>0</v>
      </c>
      <c r="Q32" s="201">
        <f>SUM('Belcon redev'!$U32:'Belcon redev'!Y32)</f>
        <v>0</v>
      </c>
      <c r="R32" s="201">
        <f>SUM('Belcon redev'!$U32:'Belcon redev'!Z32)</f>
        <v>0</v>
      </c>
      <c r="S32" s="201">
        <f>SUM('Belcon redev'!$U32:'Belcon redev'!AA32)</f>
        <v>0</v>
      </c>
      <c r="T32" s="201">
        <f>SUM('Belcon redev'!$U32:'Belcon redev'!AB32)</f>
        <v>1018.8607000000002</v>
      </c>
      <c r="U32" s="201">
        <f>SUM('Belcon redev'!$U32:'Belcon redev'!AC32)</f>
        <v>2037.7214000000004</v>
      </c>
      <c r="V32" s="201">
        <f>SUM('Belcon redev'!$U32:'Belcon redev'!AD32)</f>
        <v>3056.5821000000005</v>
      </c>
      <c r="W32" s="201">
        <f>SUM('Belcon redev'!$U32:'Belcon redev'!AE32)</f>
        <v>4075.4428000000007</v>
      </c>
      <c r="X32" s="201">
        <f>SUM('Belcon redev'!$U32:'Belcon redev'!AF32)</f>
        <v>5094.3035000000009</v>
      </c>
      <c r="Y32" s="201">
        <f>SUM('Belcon redev'!$U32:'Belcon redev'!AG32)</f>
        <v>6113.1642000000011</v>
      </c>
      <c r="Z32" s="201">
        <f>SUM('Belcon redev'!$U32:'Belcon redev'!AH32)</f>
        <v>7132.0249000000013</v>
      </c>
      <c r="AA32" s="201">
        <f>SUM('Belcon redev'!$U32:'Belcon redev'!AI32)</f>
        <v>8150.8856000000014</v>
      </c>
      <c r="AB32" s="201">
        <f>SUM('Belcon redev'!$U32:'Belcon redev'!AJ32)</f>
        <v>9169.7463000000025</v>
      </c>
      <c r="AC32" s="201">
        <f>SUM('Belcon redev'!$U32:'Belcon redev'!AK32)</f>
        <v>10188.607000000004</v>
      </c>
      <c r="AD32" s="201">
        <f>SUM('Belcon redev'!$U32:'Belcon redev'!AL32)</f>
        <v>11207.467700000005</v>
      </c>
      <c r="AE32" s="201">
        <f>SUM('Belcon redev'!$U32:'Belcon redev'!AM32)</f>
        <v>12226.328400000006</v>
      </c>
      <c r="AF32" s="201">
        <f>SUM('Belcon redev'!$U32:'Belcon redev'!AN32)</f>
        <v>13245.189100000007</v>
      </c>
      <c r="AG32" s="201">
        <f>SUM('Belcon redev'!$U32:'Belcon redev'!AO32)</f>
        <v>14264.049800000008</v>
      </c>
      <c r="AH32" s="201">
        <f>SUM('Belcon redev'!$U32:'Belcon redev'!AP32)</f>
        <v>15282.910500000009</v>
      </c>
      <c r="AI32" s="201">
        <f>SUM('Belcon redev'!$U32:'Belcon redev'!AQ32)</f>
        <v>16301.77120000001</v>
      </c>
      <c r="AJ32" s="201">
        <f>SUM('Belcon redev'!$U32:'Belcon redev'!AR32)</f>
        <v>17320.631900000011</v>
      </c>
      <c r="AK32" s="201">
        <f>SUM('Belcon redev'!$U32:'Belcon redev'!AS32)</f>
        <v>18339.492600000012</v>
      </c>
      <c r="AL32" s="201">
        <f>SUM('Belcon redev'!$U32:'Belcon redev'!AT32)</f>
        <v>19358.353300000013</v>
      </c>
      <c r="AM32" s="201">
        <f>SUM('Belcon redev'!$U32:'Belcon redev'!AU32)</f>
        <v>20377.214000000014</v>
      </c>
      <c r="AN32" s="201">
        <f>SUM('Belcon redev'!$U32:'Belcon redev'!AV32)</f>
        <v>20377.214000000014</v>
      </c>
      <c r="AO32" s="201">
        <f>SUM('Belcon redev'!$U32:'Belcon redev'!AW32)</f>
        <v>20377.214000000014</v>
      </c>
      <c r="AT32" s="201"/>
      <c r="AU32" s="201"/>
      <c r="AV32" s="201"/>
      <c r="AW32" s="201"/>
      <c r="AX32" s="201"/>
      <c r="AY32" s="201"/>
      <c r="AZ32" s="201"/>
      <c r="BA32" s="201"/>
      <c r="BB32" s="201"/>
      <c r="BC32" s="201"/>
      <c r="BD32" s="201"/>
      <c r="BE32" s="201"/>
      <c r="BF32" s="201"/>
      <c r="BG32" s="201"/>
      <c r="BH32" s="201"/>
      <c r="BI32" s="201"/>
      <c r="BJ32" s="201"/>
      <c r="BK32" s="201"/>
      <c r="BL32" s="201"/>
      <c r="BM32" s="201"/>
      <c r="BN32" s="201"/>
      <c r="BO32" s="201"/>
      <c r="BP32" s="201"/>
      <c r="BQ32" s="201"/>
      <c r="BR32" s="201"/>
      <c r="BS32" s="201"/>
      <c r="BT32" s="201"/>
      <c r="BU32" s="201"/>
      <c r="BV32" s="201"/>
      <c r="BZ32" s="201"/>
      <c r="CA32" s="201"/>
      <c r="CB32" s="201"/>
      <c r="CC32" s="201"/>
      <c r="CD32" s="201"/>
      <c r="CE32" s="201"/>
      <c r="CF32" s="201"/>
      <c r="CG32" s="201"/>
      <c r="CH32" s="201"/>
      <c r="CI32" s="201"/>
      <c r="CJ32" s="201"/>
      <c r="CK32" s="201"/>
      <c r="CL32" s="201"/>
      <c r="CM32" s="201"/>
      <c r="CN32" s="201"/>
      <c r="CO32" s="201"/>
      <c r="CP32" s="201"/>
      <c r="CQ32" s="201"/>
      <c r="CR32" s="201"/>
      <c r="CS32" s="201"/>
      <c r="CT32" s="201"/>
      <c r="CU32" s="201"/>
      <c r="CV32" s="201"/>
      <c r="CW32" s="201"/>
      <c r="CX32" s="201"/>
      <c r="CY32" s="201"/>
      <c r="CZ32" s="201"/>
      <c r="DA32" s="201"/>
      <c r="DB32" s="201"/>
    </row>
    <row r="33" spans="1:106">
      <c r="A33" s="294" t="s">
        <v>799</v>
      </c>
      <c r="C33" s="201">
        <f>C31*D33</f>
        <v>15282.9105</v>
      </c>
      <c r="D33" s="253">
        <v>0.3</v>
      </c>
      <c r="E33" s="237"/>
      <c r="F33">
        <f>'Trip generation rates'!B30</f>
        <v>0.02</v>
      </c>
      <c r="G33" s="237" t="s">
        <v>1247</v>
      </c>
      <c r="H33" s="237"/>
      <c r="I33" s="214"/>
      <c r="J33" s="214"/>
      <c r="K33" s="214"/>
      <c r="L33" s="237"/>
      <c r="M33" s="201">
        <f>SUM('Belcon redev'!$U33:'Belcon redev'!U33)</f>
        <v>0</v>
      </c>
      <c r="N33" s="201">
        <f>SUM('Belcon redev'!$U33:'Belcon redev'!V33)</f>
        <v>0</v>
      </c>
      <c r="O33" s="201">
        <f>SUM('Belcon redev'!$U33:'Belcon redev'!W33)</f>
        <v>0</v>
      </c>
      <c r="P33" s="201">
        <f>SUM('Belcon redev'!$U33:'Belcon redev'!X33)</f>
        <v>0</v>
      </c>
      <c r="Q33" s="201">
        <f>SUM('Belcon redev'!$U33:'Belcon redev'!Y33)</f>
        <v>0</v>
      </c>
      <c r="R33" s="201">
        <f>SUM('Belcon redev'!$U33:'Belcon redev'!Z33)</f>
        <v>0</v>
      </c>
      <c r="S33" s="201">
        <f>SUM('Belcon redev'!$U33:'Belcon redev'!AA33)</f>
        <v>0</v>
      </c>
      <c r="T33" s="201">
        <f>SUM('Belcon redev'!$U33:'Belcon redev'!AB33)</f>
        <v>764.14552500000002</v>
      </c>
      <c r="U33" s="201">
        <f>SUM('Belcon redev'!$U33:'Belcon redev'!AC33)</f>
        <v>1528.29105</v>
      </c>
      <c r="V33" s="201">
        <f>SUM('Belcon redev'!$U33:'Belcon redev'!AD33)</f>
        <v>2292.4365750000002</v>
      </c>
      <c r="W33" s="201">
        <f>SUM('Belcon redev'!$U33:'Belcon redev'!AE33)</f>
        <v>3056.5821000000001</v>
      </c>
      <c r="X33" s="201">
        <f>SUM('Belcon redev'!$U33:'Belcon redev'!AF33)</f>
        <v>3820.727625</v>
      </c>
      <c r="Y33" s="201">
        <f>SUM('Belcon redev'!$U33:'Belcon redev'!AG33)</f>
        <v>4584.8731500000004</v>
      </c>
      <c r="Z33" s="201">
        <f>SUM('Belcon redev'!$U33:'Belcon redev'!AH33)</f>
        <v>5349.0186750000003</v>
      </c>
      <c r="AA33" s="201">
        <f>SUM('Belcon redev'!$U33:'Belcon redev'!AI33)</f>
        <v>6113.1642000000002</v>
      </c>
      <c r="AB33" s="201">
        <f>SUM('Belcon redev'!$U33:'Belcon redev'!AJ33)</f>
        <v>6877.3097250000001</v>
      </c>
      <c r="AC33" s="201">
        <f>SUM('Belcon redev'!$U33:'Belcon redev'!AK33)</f>
        <v>7641.45525</v>
      </c>
      <c r="AD33" s="201">
        <f>SUM('Belcon redev'!$U33:'Belcon redev'!AL33)</f>
        <v>8405.6007750000008</v>
      </c>
      <c r="AE33" s="201">
        <f>SUM('Belcon redev'!$U33:'Belcon redev'!AM33)</f>
        <v>9169.7463000000007</v>
      </c>
      <c r="AF33" s="201">
        <f>SUM('Belcon redev'!$U33:'Belcon redev'!AN33)</f>
        <v>9933.8918250000006</v>
      </c>
      <c r="AG33" s="201">
        <f>SUM('Belcon redev'!$U33:'Belcon redev'!AO33)</f>
        <v>10698.037350000001</v>
      </c>
      <c r="AH33" s="201">
        <f>SUM('Belcon redev'!$U33:'Belcon redev'!AP33)</f>
        <v>11462.182875</v>
      </c>
      <c r="AI33" s="201">
        <f>SUM('Belcon redev'!$U33:'Belcon redev'!AQ33)</f>
        <v>12226.3284</v>
      </c>
      <c r="AJ33" s="201">
        <f>SUM('Belcon redev'!$U33:'Belcon redev'!AR33)</f>
        <v>12990.473925</v>
      </c>
      <c r="AK33" s="201">
        <f>SUM('Belcon redev'!$U33:'Belcon redev'!AS33)</f>
        <v>13754.61945</v>
      </c>
      <c r="AL33" s="201">
        <f>SUM('Belcon redev'!$U33:'Belcon redev'!AT33)</f>
        <v>14518.764975</v>
      </c>
      <c r="AM33" s="201">
        <f>SUM('Belcon redev'!$U33:'Belcon redev'!AU33)</f>
        <v>15282.9105</v>
      </c>
      <c r="AN33" s="201">
        <f>SUM('Belcon redev'!$U33:'Belcon redev'!AV33)</f>
        <v>15282.9105</v>
      </c>
      <c r="AO33" s="201">
        <f>SUM('Belcon redev'!$U33:'Belcon redev'!AW33)</f>
        <v>15282.9105</v>
      </c>
      <c r="AT33" s="201"/>
      <c r="AU33" s="201"/>
      <c r="AV33" s="201"/>
      <c r="AW33" s="201"/>
      <c r="AX33" s="201"/>
      <c r="AY33" s="201"/>
      <c r="AZ33" s="201"/>
      <c r="BA33" s="201"/>
      <c r="BB33" s="201"/>
      <c r="BC33" s="201"/>
      <c r="BD33" s="201"/>
      <c r="BE33" s="201"/>
      <c r="BF33" s="201"/>
      <c r="BG33" s="201"/>
      <c r="BH33" s="201"/>
      <c r="BI33" s="201"/>
      <c r="BJ33" s="201"/>
      <c r="BK33" s="201"/>
      <c r="BL33" s="201"/>
      <c r="BM33" s="201"/>
      <c r="BN33" s="201"/>
      <c r="BO33" s="201"/>
      <c r="BP33" s="201"/>
      <c r="BQ33" s="201"/>
      <c r="BR33" s="201"/>
      <c r="BS33" s="201"/>
      <c r="BT33" s="201"/>
      <c r="BU33" s="201"/>
      <c r="BV33" s="201"/>
      <c r="BZ33" s="201"/>
      <c r="CA33" s="201"/>
      <c r="CB33" s="201"/>
      <c r="CC33" s="201"/>
      <c r="CD33" s="201"/>
      <c r="CE33" s="201"/>
      <c r="CF33" s="201"/>
      <c r="CG33" s="201"/>
      <c r="CH33" s="201"/>
      <c r="CI33" s="201"/>
      <c r="CJ33" s="201"/>
      <c r="CK33" s="201"/>
      <c r="CL33" s="201"/>
      <c r="CM33" s="201"/>
      <c r="CN33" s="201"/>
      <c r="CO33" s="201"/>
      <c r="CP33" s="201"/>
      <c r="CQ33" s="201"/>
      <c r="CR33" s="201"/>
      <c r="CS33" s="201"/>
      <c r="CT33" s="201"/>
      <c r="CU33" s="201"/>
      <c r="CV33" s="201"/>
      <c r="CW33" s="201"/>
      <c r="CX33" s="201"/>
      <c r="CY33" s="201"/>
      <c r="CZ33" s="201"/>
      <c r="DA33" s="201"/>
      <c r="DB33" s="201"/>
    </row>
    <row r="34" spans="1:106">
      <c r="A34" s="294" t="s">
        <v>798</v>
      </c>
      <c r="C34" s="201">
        <f>C31*D34</f>
        <v>15282.9105</v>
      </c>
      <c r="D34" s="253">
        <v>0.3</v>
      </c>
      <c r="E34" s="237"/>
      <c r="F34">
        <f>'Trip generation rates'!B31</f>
        <v>0.02</v>
      </c>
      <c r="G34" s="237" t="s">
        <v>1247</v>
      </c>
      <c r="H34" s="237"/>
      <c r="I34" s="214"/>
      <c r="J34" s="214"/>
      <c r="K34" s="214"/>
      <c r="L34" s="237"/>
      <c r="M34" s="201">
        <f>SUM('Belcon redev'!$U34:'Belcon redev'!U34)</f>
        <v>0</v>
      </c>
      <c r="N34" s="201">
        <f>SUM('Belcon redev'!$U34:'Belcon redev'!V34)</f>
        <v>0</v>
      </c>
      <c r="O34" s="201">
        <f>SUM('Belcon redev'!$U34:'Belcon redev'!W34)</f>
        <v>0</v>
      </c>
      <c r="P34" s="201">
        <f>SUM('Belcon redev'!$U34:'Belcon redev'!X34)</f>
        <v>0</v>
      </c>
      <c r="Q34" s="201">
        <f>SUM('Belcon redev'!$U34:'Belcon redev'!Y34)</f>
        <v>0</v>
      </c>
      <c r="R34" s="201">
        <f>SUM('Belcon redev'!$U34:'Belcon redev'!Z34)</f>
        <v>0</v>
      </c>
      <c r="S34" s="201">
        <f>SUM('Belcon redev'!$U34:'Belcon redev'!AA34)</f>
        <v>0</v>
      </c>
      <c r="T34" s="201">
        <f>SUM('Belcon redev'!$U34:'Belcon redev'!AB34)</f>
        <v>764.14552500000002</v>
      </c>
      <c r="U34" s="201">
        <f>SUM('Belcon redev'!$U34:'Belcon redev'!AC34)</f>
        <v>1528.29105</v>
      </c>
      <c r="V34" s="201">
        <f>SUM('Belcon redev'!$U34:'Belcon redev'!AD34)</f>
        <v>2292.4365750000002</v>
      </c>
      <c r="W34" s="201">
        <f>SUM('Belcon redev'!$U34:'Belcon redev'!AE34)</f>
        <v>3056.5821000000001</v>
      </c>
      <c r="X34" s="201">
        <f>SUM('Belcon redev'!$U34:'Belcon redev'!AF34)</f>
        <v>3820.727625</v>
      </c>
      <c r="Y34" s="201">
        <f>SUM('Belcon redev'!$U34:'Belcon redev'!AG34)</f>
        <v>4584.8731500000004</v>
      </c>
      <c r="Z34" s="201">
        <f>SUM('Belcon redev'!$U34:'Belcon redev'!AH34)</f>
        <v>5349.0186750000003</v>
      </c>
      <c r="AA34" s="201">
        <f>SUM('Belcon redev'!$U34:'Belcon redev'!AI34)</f>
        <v>6113.1642000000002</v>
      </c>
      <c r="AB34" s="201">
        <f>SUM('Belcon redev'!$U34:'Belcon redev'!AJ34)</f>
        <v>6877.3097250000001</v>
      </c>
      <c r="AC34" s="201">
        <f>SUM('Belcon redev'!$U34:'Belcon redev'!AK34)</f>
        <v>7641.45525</v>
      </c>
      <c r="AD34" s="201">
        <f>SUM('Belcon redev'!$U34:'Belcon redev'!AL34)</f>
        <v>8405.6007750000008</v>
      </c>
      <c r="AE34" s="201">
        <f>SUM('Belcon redev'!$U34:'Belcon redev'!AM34)</f>
        <v>9169.7463000000007</v>
      </c>
      <c r="AF34" s="201">
        <f>SUM('Belcon redev'!$U34:'Belcon redev'!AN34)</f>
        <v>9933.8918250000006</v>
      </c>
      <c r="AG34" s="201">
        <f>SUM('Belcon redev'!$U34:'Belcon redev'!AO34)</f>
        <v>10698.037350000001</v>
      </c>
      <c r="AH34" s="201">
        <f>SUM('Belcon redev'!$U34:'Belcon redev'!AP34)</f>
        <v>11462.182875</v>
      </c>
      <c r="AI34" s="201">
        <f>SUM('Belcon redev'!$U34:'Belcon redev'!AQ34)</f>
        <v>12226.3284</v>
      </c>
      <c r="AJ34" s="201">
        <f>SUM('Belcon redev'!$U34:'Belcon redev'!AR34)</f>
        <v>12990.473925</v>
      </c>
      <c r="AK34" s="201">
        <f>SUM('Belcon redev'!$U34:'Belcon redev'!AS34)</f>
        <v>13754.61945</v>
      </c>
      <c r="AL34" s="201">
        <f>SUM('Belcon redev'!$U34:'Belcon redev'!AT34)</f>
        <v>14518.764975</v>
      </c>
      <c r="AM34" s="201">
        <f>SUM('Belcon redev'!$U34:'Belcon redev'!AU34)</f>
        <v>15282.9105</v>
      </c>
      <c r="AN34" s="201">
        <f>SUM('Belcon redev'!$U34:'Belcon redev'!AV34)</f>
        <v>15282.9105</v>
      </c>
      <c r="AO34" s="201">
        <f>SUM('Belcon redev'!$U34:'Belcon redev'!AW34)</f>
        <v>15282.9105</v>
      </c>
      <c r="AT34" s="201"/>
      <c r="AU34" s="201"/>
      <c r="AV34" s="201"/>
      <c r="AW34" s="201"/>
      <c r="AX34" s="201"/>
      <c r="AY34" s="201"/>
      <c r="AZ34" s="201"/>
      <c r="BA34" s="201"/>
      <c r="BB34" s="201"/>
      <c r="BC34" s="201"/>
      <c r="BD34" s="201"/>
      <c r="BE34" s="201"/>
      <c r="BF34" s="201"/>
      <c r="BG34" s="201"/>
      <c r="BH34" s="201"/>
      <c r="BI34" s="201"/>
      <c r="BJ34" s="201"/>
      <c r="BK34" s="201"/>
      <c r="BL34" s="201"/>
      <c r="BM34" s="201"/>
      <c r="BN34" s="201"/>
      <c r="BO34" s="201"/>
      <c r="BP34" s="201"/>
      <c r="BQ34" s="201"/>
      <c r="BR34" s="201"/>
      <c r="BS34" s="201"/>
      <c r="BT34" s="201"/>
      <c r="BU34" s="201"/>
      <c r="BV34" s="201"/>
      <c r="BZ34" s="201"/>
      <c r="CA34" s="201"/>
      <c r="CB34" s="201"/>
      <c r="CC34" s="201"/>
      <c r="CD34" s="201"/>
      <c r="CE34" s="201"/>
      <c r="CF34" s="201"/>
      <c r="CG34" s="201"/>
      <c r="CH34" s="201"/>
      <c r="CI34" s="201"/>
      <c r="CJ34" s="201"/>
      <c r="CK34" s="201"/>
      <c r="CL34" s="201"/>
      <c r="CM34" s="201"/>
      <c r="CN34" s="201"/>
      <c r="CO34" s="201"/>
      <c r="CP34" s="201"/>
      <c r="CQ34" s="201"/>
      <c r="CR34" s="201"/>
      <c r="CS34" s="201"/>
      <c r="CT34" s="201"/>
      <c r="CU34" s="201"/>
      <c r="CV34" s="201"/>
      <c r="CW34" s="201"/>
      <c r="CX34" s="201"/>
      <c r="CY34" s="201"/>
      <c r="CZ34" s="201"/>
      <c r="DA34" s="201"/>
      <c r="DB34" s="201"/>
    </row>
    <row r="35" spans="1:106">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X35" s="201"/>
      <c r="AY35" s="201"/>
      <c r="AZ35" s="201"/>
      <c r="BA35" s="201"/>
      <c r="BB35" s="201"/>
      <c r="BC35" s="201"/>
      <c r="BD35" s="201"/>
      <c r="BE35" s="201"/>
      <c r="BF35" s="201"/>
      <c r="BG35" s="201"/>
      <c r="BH35" s="201"/>
      <c r="BI35" s="201"/>
      <c r="BJ35" s="201"/>
      <c r="BK35" s="201"/>
      <c r="BL35" s="201"/>
      <c r="BM35" s="201"/>
      <c r="BN35" s="201"/>
      <c r="BO35" s="201"/>
      <c r="BP35" s="201"/>
      <c r="BQ35" s="201"/>
      <c r="BR35" s="201"/>
      <c r="BS35" s="201"/>
      <c r="BT35" s="201"/>
      <c r="BU35" s="201"/>
      <c r="BV35" s="201"/>
      <c r="CD35" s="201"/>
      <c r="CE35" s="201"/>
      <c r="CF35" s="201"/>
      <c r="CG35" s="201"/>
      <c r="CH35" s="201"/>
      <c r="CI35" s="201"/>
      <c r="CJ35" s="201"/>
      <c r="CK35" s="201"/>
      <c r="CL35" s="201"/>
      <c r="CM35" s="201"/>
      <c r="CN35" s="201"/>
      <c r="CO35" s="201"/>
      <c r="CP35" s="201"/>
      <c r="CQ35" s="201"/>
      <c r="CR35" s="201"/>
      <c r="CS35" s="201"/>
      <c r="CT35" s="201"/>
      <c r="CU35" s="201"/>
      <c r="CV35" s="201"/>
      <c r="CW35" s="201"/>
      <c r="CX35" s="201"/>
      <c r="CY35" s="201"/>
      <c r="CZ35" s="201"/>
      <c r="DA35" s="201"/>
      <c r="DB35" s="201"/>
    </row>
    <row r="36" spans="1:106" s="71" customFormat="1">
      <c r="A36" s="71" t="s">
        <v>797</v>
      </c>
      <c r="C36" s="71">
        <v>0</v>
      </c>
      <c r="D36" t="s">
        <v>298</v>
      </c>
      <c r="F36"/>
      <c r="I36" s="517"/>
      <c r="J36" s="517"/>
      <c r="K36" s="517"/>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X36" s="202"/>
      <c r="AY36" s="202"/>
      <c r="AZ36" s="202"/>
      <c r="BA36" s="202"/>
      <c r="BB36" s="202"/>
      <c r="BC36" s="202"/>
      <c r="BD36" s="202"/>
      <c r="BE36" s="202"/>
      <c r="BF36" s="202"/>
      <c r="BG36" s="202"/>
      <c r="BH36" s="202"/>
      <c r="BI36" s="202"/>
      <c r="BJ36" s="202"/>
      <c r="BK36" s="202"/>
      <c r="BL36" s="202"/>
      <c r="BM36" s="202"/>
      <c r="BN36" s="202"/>
      <c r="BO36" s="202"/>
      <c r="BP36" s="202"/>
      <c r="BQ36" s="202"/>
      <c r="BR36" s="202"/>
      <c r="BS36" s="202"/>
      <c r="BT36" s="202"/>
      <c r="BU36" s="202"/>
      <c r="BV36" s="202"/>
      <c r="CD36" s="202"/>
      <c r="CE36" s="202"/>
      <c r="CF36" s="202"/>
      <c r="CG36" s="202"/>
      <c r="CH36" s="202"/>
      <c r="CI36" s="202"/>
      <c r="CJ36" s="202"/>
      <c r="CK36" s="202"/>
      <c r="CL36" s="202"/>
      <c r="CM36" s="202"/>
      <c r="CN36" s="202"/>
      <c r="CO36" s="202"/>
      <c r="CP36" s="202"/>
      <c r="CQ36" s="202"/>
      <c r="CR36" s="202"/>
      <c r="CS36" s="202"/>
      <c r="CT36" s="202"/>
      <c r="CU36" s="202"/>
      <c r="CV36" s="202"/>
      <c r="CW36" s="202"/>
      <c r="CX36" s="202"/>
      <c r="CY36" s="202"/>
      <c r="CZ36" s="202"/>
      <c r="DA36" s="202"/>
      <c r="DB36" s="202"/>
    </row>
    <row r="37" spans="1:106">
      <c r="A37" s="294" t="s">
        <v>795</v>
      </c>
      <c r="C37" s="201">
        <f>C36*D37</f>
        <v>0</v>
      </c>
      <c r="D37" s="253">
        <v>1</v>
      </c>
      <c r="F37">
        <f>'Trip generation rates'!B34</f>
        <v>0.02</v>
      </c>
      <c r="G37" s="237" t="s">
        <v>1247</v>
      </c>
      <c r="I37" s="214"/>
      <c r="J37" s="214"/>
      <c r="K37" s="214"/>
      <c r="M37" s="201">
        <f>SUM('Belcon redev'!$U37:'Belcon redev'!U37)</f>
        <v>0</v>
      </c>
      <c r="N37" s="201">
        <f>SUM('Belcon redev'!$U37:'Belcon redev'!V37)</f>
        <v>0</v>
      </c>
      <c r="O37" s="201">
        <f>SUM('Belcon redev'!$U37:'Belcon redev'!W37)</f>
        <v>0</v>
      </c>
      <c r="P37" s="201">
        <f>SUM('Belcon redev'!$U37:'Belcon redev'!X37)</f>
        <v>0</v>
      </c>
      <c r="Q37" s="201">
        <f>SUM('Belcon redev'!$U37:'Belcon redev'!Y37)</f>
        <v>0</v>
      </c>
      <c r="R37" s="201">
        <f>SUM('Belcon redev'!$U37:'Belcon redev'!Z37)</f>
        <v>0</v>
      </c>
      <c r="S37" s="201">
        <f>SUM('Belcon redev'!$U37:'Belcon redev'!AA37)</f>
        <v>0</v>
      </c>
      <c r="T37" s="201">
        <f>SUM('Belcon redev'!$U37:'Belcon redev'!AB37)</f>
        <v>0</v>
      </c>
      <c r="U37" s="201">
        <f>SUM('Belcon redev'!$U37:'Belcon redev'!AC37)</f>
        <v>0</v>
      </c>
      <c r="V37" s="201">
        <f>SUM('Belcon redev'!$U37:'Belcon redev'!AD37)</f>
        <v>0</v>
      </c>
      <c r="W37" s="201">
        <f>SUM('Belcon redev'!$U37:'Belcon redev'!AE37)</f>
        <v>0</v>
      </c>
      <c r="X37" s="201">
        <f>SUM('Belcon redev'!$U37:'Belcon redev'!AF37)</f>
        <v>0</v>
      </c>
      <c r="Y37" s="201">
        <f>SUM('Belcon redev'!$U37:'Belcon redev'!AG37)</f>
        <v>0</v>
      </c>
      <c r="Z37" s="201">
        <f>SUM('Belcon redev'!$U37:'Belcon redev'!AH37)</f>
        <v>0</v>
      </c>
      <c r="AA37" s="201">
        <f>SUM('Belcon redev'!$U37:'Belcon redev'!AI37)</f>
        <v>0</v>
      </c>
      <c r="AB37" s="201">
        <f>SUM('Belcon redev'!$U37:'Belcon redev'!AJ37)</f>
        <v>0</v>
      </c>
      <c r="AC37" s="201">
        <f>SUM('Belcon redev'!$U37:'Belcon redev'!AK37)</f>
        <v>0</v>
      </c>
      <c r="AD37" s="201">
        <f>SUM('Belcon redev'!$U37:'Belcon redev'!AL37)</f>
        <v>0</v>
      </c>
      <c r="AE37" s="201">
        <f>SUM('Belcon redev'!$U37:'Belcon redev'!AM37)</f>
        <v>0</v>
      </c>
      <c r="AF37" s="201">
        <f>SUM('Belcon redev'!$U37:'Belcon redev'!AN37)</f>
        <v>0</v>
      </c>
      <c r="AG37" s="201">
        <f>SUM('Belcon redev'!$U37:'Belcon redev'!AO37)</f>
        <v>0</v>
      </c>
      <c r="AH37" s="201">
        <f>SUM('Belcon redev'!$U37:'Belcon redev'!AP37)</f>
        <v>0</v>
      </c>
      <c r="AI37" s="201">
        <f>SUM('Belcon redev'!$U37:'Belcon redev'!AQ37)</f>
        <v>0</v>
      </c>
      <c r="AJ37" s="201">
        <f>SUM('Belcon redev'!$U37:'Belcon redev'!AR37)</f>
        <v>0</v>
      </c>
      <c r="AK37" s="201">
        <f>SUM('Belcon redev'!$U37:'Belcon redev'!AS37)</f>
        <v>0</v>
      </c>
      <c r="AL37" s="201">
        <f>SUM('Belcon redev'!$U37:'Belcon redev'!AT37)</f>
        <v>0</v>
      </c>
      <c r="AM37" s="201">
        <f>SUM('Belcon redev'!$U37:'Belcon redev'!AU37)</f>
        <v>0</v>
      </c>
      <c r="AN37" s="201">
        <f>SUM('Belcon redev'!$U37:'Belcon redev'!AV37)</f>
        <v>0</v>
      </c>
      <c r="AO37" s="201">
        <f>SUM('Belcon redev'!$U37:'Belcon redev'!AW37)</f>
        <v>0</v>
      </c>
      <c r="AT37" s="201"/>
      <c r="AU37" s="201"/>
      <c r="AV37" s="201"/>
      <c r="AW37" s="201"/>
      <c r="AX37" s="201"/>
      <c r="AY37" s="201"/>
      <c r="AZ37" s="201"/>
      <c r="BA37" s="201"/>
      <c r="BB37" s="201"/>
      <c r="BC37" s="201"/>
      <c r="BD37" s="201"/>
      <c r="BE37" s="201"/>
      <c r="BF37" s="201"/>
      <c r="BG37" s="201"/>
      <c r="BH37" s="201"/>
      <c r="BI37" s="201"/>
      <c r="BJ37" s="201"/>
      <c r="BK37" s="201"/>
      <c r="BL37" s="201"/>
      <c r="BM37" s="201"/>
      <c r="BN37" s="201"/>
      <c r="BO37" s="201"/>
      <c r="BP37" s="201"/>
      <c r="BQ37" s="201"/>
      <c r="BR37" s="201"/>
      <c r="BS37" s="201"/>
      <c r="BT37" s="201"/>
      <c r="BU37" s="201"/>
      <c r="BV37" s="201"/>
      <c r="BZ37" s="201"/>
      <c r="CA37" s="201"/>
      <c r="CB37" s="201"/>
      <c r="CC37" s="201"/>
      <c r="CD37" s="201"/>
      <c r="CE37" s="201"/>
      <c r="CF37" s="201"/>
      <c r="CG37" s="201"/>
      <c r="CH37" s="201"/>
      <c r="CI37" s="201"/>
      <c r="CJ37" s="201"/>
      <c r="CK37" s="201"/>
      <c r="CL37" s="201"/>
      <c r="CM37" s="201"/>
      <c r="CN37" s="201"/>
      <c r="CO37" s="201"/>
      <c r="CP37" s="201"/>
      <c r="CQ37" s="201"/>
      <c r="CR37" s="201"/>
      <c r="CS37" s="201"/>
      <c r="CT37" s="201"/>
      <c r="CU37" s="201"/>
      <c r="CV37" s="201"/>
      <c r="CW37" s="201"/>
      <c r="CX37" s="201"/>
      <c r="CY37" s="201"/>
      <c r="CZ37" s="201"/>
      <c r="DA37" s="201"/>
      <c r="DB37" s="201"/>
    </row>
    <row r="38" spans="1:106">
      <c r="A38" s="294" t="s">
        <v>794</v>
      </c>
      <c r="C38" s="201">
        <f>C36*D38</f>
        <v>0</v>
      </c>
      <c r="D38" s="253">
        <v>0</v>
      </c>
      <c r="F38">
        <f>'Trip generation rates'!B35</f>
        <v>0.02</v>
      </c>
      <c r="G38" s="237" t="s">
        <v>1247</v>
      </c>
      <c r="I38" s="214"/>
      <c r="J38" s="214"/>
      <c r="K38" s="214"/>
      <c r="M38" s="201">
        <f>SUM('Belcon redev'!$U38:'Belcon redev'!U38)</f>
        <v>0</v>
      </c>
      <c r="N38" s="201">
        <f>SUM('Belcon redev'!$U38:'Belcon redev'!V38)</f>
        <v>0</v>
      </c>
      <c r="O38" s="201">
        <f>SUM('Belcon redev'!$U38:'Belcon redev'!W38)</f>
        <v>0</v>
      </c>
      <c r="P38" s="201">
        <f>SUM('Belcon redev'!$U38:'Belcon redev'!X38)</f>
        <v>0</v>
      </c>
      <c r="Q38" s="201">
        <f>SUM('Belcon redev'!$U38:'Belcon redev'!Y38)</f>
        <v>0</v>
      </c>
      <c r="R38" s="201">
        <f>SUM('Belcon redev'!$U38:'Belcon redev'!Z38)</f>
        <v>0</v>
      </c>
      <c r="S38" s="201">
        <f>SUM('Belcon redev'!$U38:'Belcon redev'!AA38)</f>
        <v>0</v>
      </c>
      <c r="T38" s="201">
        <f>SUM('Belcon redev'!$U38:'Belcon redev'!AB38)</f>
        <v>0</v>
      </c>
      <c r="U38" s="201">
        <f>SUM('Belcon redev'!$U38:'Belcon redev'!AC38)</f>
        <v>0</v>
      </c>
      <c r="V38" s="201">
        <f>SUM('Belcon redev'!$U38:'Belcon redev'!AD38)</f>
        <v>0</v>
      </c>
      <c r="W38" s="201">
        <f>SUM('Belcon redev'!$U38:'Belcon redev'!AE38)</f>
        <v>0</v>
      </c>
      <c r="X38" s="201">
        <f>SUM('Belcon redev'!$U38:'Belcon redev'!AF38)</f>
        <v>0</v>
      </c>
      <c r="Y38" s="201">
        <f>SUM('Belcon redev'!$U38:'Belcon redev'!AG38)</f>
        <v>0</v>
      </c>
      <c r="Z38" s="201">
        <f>SUM('Belcon redev'!$U38:'Belcon redev'!AH38)</f>
        <v>0</v>
      </c>
      <c r="AA38" s="201">
        <f>SUM('Belcon redev'!$U38:'Belcon redev'!AI38)</f>
        <v>0</v>
      </c>
      <c r="AB38" s="201">
        <f>SUM('Belcon redev'!$U38:'Belcon redev'!AJ38)</f>
        <v>0</v>
      </c>
      <c r="AC38" s="201">
        <f>SUM('Belcon redev'!$U38:'Belcon redev'!AK38)</f>
        <v>0</v>
      </c>
      <c r="AD38" s="201">
        <f>SUM('Belcon redev'!$U38:'Belcon redev'!AL38)</f>
        <v>0</v>
      </c>
      <c r="AE38" s="201">
        <f>SUM('Belcon redev'!$U38:'Belcon redev'!AM38)</f>
        <v>0</v>
      </c>
      <c r="AF38" s="201">
        <f>SUM('Belcon redev'!$U38:'Belcon redev'!AN38)</f>
        <v>0</v>
      </c>
      <c r="AG38" s="201">
        <f>SUM('Belcon redev'!$U38:'Belcon redev'!AO38)</f>
        <v>0</v>
      </c>
      <c r="AH38" s="201">
        <f>SUM('Belcon redev'!$U38:'Belcon redev'!AP38)</f>
        <v>0</v>
      </c>
      <c r="AI38" s="201">
        <f>SUM('Belcon redev'!$U38:'Belcon redev'!AQ38)</f>
        <v>0</v>
      </c>
      <c r="AJ38" s="201">
        <f>SUM('Belcon redev'!$U38:'Belcon redev'!AR38)</f>
        <v>0</v>
      </c>
      <c r="AK38" s="201">
        <f>SUM('Belcon redev'!$U38:'Belcon redev'!AS38)</f>
        <v>0</v>
      </c>
      <c r="AL38" s="201">
        <f>SUM('Belcon redev'!$U38:'Belcon redev'!AT38)</f>
        <v>0</v>
      </c>
      <c r="AM38" s="201">
        <f>SUM('Belcon redev'!$U38:'Belcon redev'!AU38)</f>
        <v>0</v>
      </c>
      <c r="AN38" s="201">
        <f>SUM('Belcon redev'!$U38:'Belcon redev'!AV38)</f>
        <v>0</v>
      </c>
      <c r="AO38" s="201">
        <f>SUM('Belcon redev'!$U38:'Belcon redev'!AW38)</f>
        <v>0</v>
      </c>
      <c r="AT38" s="201"/>
      <c r="AU38" s="201"/>
      <c r="AV38" s="201"/>
      <c r="AW38" s="201"/>
      <c r="AX38" s="201"/>
      <c r="AY38" s="201"/>
      <c r="AZ38" s="201"/>
      <c r="BA38" s="201"/>
      <c r="BB38" s="201"/>
      <c r="BC38" s="201"/>
      <c r="BD38" s="201"/>
      <c r="BE38" s="201"/>
      <c r="BF38" s="201"/>
      <c r="BG38" s="201"/>
      <c r="BH38" s="201"/>
      <c r="BI38" s="201"/>
      <c r="BJ38" s="201"/>
      <c r="BK38" s="201"/>
      <c r="BL38" s="201"/>
      <c r="BM38" s="201"/>
      <c r="BN38" s="201"/>
      <c r="BO38" s="201"/>
      <c r="BP38" s="201"/>
      <c r="BQ38" s="201"/>
      <c r="BR38" s="201"/>
      <c r="BS38" s="201"/>
      <c r="BT38" s="201"/>
      <c r="BU38" s="201"/>
      <c r="BV38" s="201"/>
      <c r="BZ38" s="201"/>
      <c r="CA38" s="201"/>
      <c r="CB38" s="201"/>
      <c r="CC38" s="201"/>
      <c r="CD38" s="201"/>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row>
    <row r="39" spans="1:106" s="221" customFormat="1">
      <c r="A39" s="522" t="s">
        <v>793</v>
      </c>
      <c r="C39" s="201">
        <f>C36*D39</f>
        <v>0</v>
      </c>
      <c r="D39" s="253">
        <v>0</v>
      </c>
      <c r="F39">
        <f>'Trip generation rates'!B36</f>
        <v>0.02</v>
      </c>
      <c r="G39" s="523" t="s">
        <v>1247</v>
      </c>
      <c r="I39" s="524"/>
      <c r="J39" s="524"/>
      <c r="K39" s="524"/>
      <c r="M39" s="201">
        <f>SUM('Belcon redev'!$U39:'Belcon redev'!U39)</f>
        <v>0</v>
      </c>
      <c r="N39" s="201">
        <f>SUM('Belcon redev'!$U39:'Belcon redev'!V39)</f>
        <v>0</v>
      </c>
      <c r="O39" s="201">
        <f>SUM('Belcon redev'!$U39:'Belcon redev'!W39)</f>
        <v>0</v>
      </c>
      <c r="P39" s="201">
        <f>SUM('Belcon redev'!$U39:'Belcon redev'!X39)</f>
        <v>0</v>
      </c>
      <c r="Q39" s="201">
        <f>SUM('Belcon redev'!$U39:'Belcon redev'!Y39)</f>
        <v>0</v>
      </c>
      <c r="R39" s="201">
        <f>SUM('Belcon redev'!$U39:'Belcon redev'!Z39)</f>
        <v>0</v>
      </c>
      <c r="S39" s="201">
        <f>SUM('Belcon redev'!$U39:'Belcon redev'!AA39)</f>
        <v>0</v>
      </c>
      <c r="T39" s="201">
        <f>SUM('Belcon redev'!$U39:'Belcon redev'!AB39)</f>
        <v>0</v>
      </c>
      <c r="U39" s="201">
        <f>SUM('Belcon redev'!$U39:'Belcon redev'!AC39)</f>
        <v>0</v>
      </c>
      <c r="V39" s="201">
        <f>SUM('Belcon redev'!$U39:'Belcon redev'!AD39)</f>
        <v>0</v>
      </c>
      <c r="W39" s="201">
        <f>SUM('Belcon redev'!$U39:'Belcon redev'!AE39)</f>
        <v>0</v>
      </c>
      <c r="X39" s="201">
        <f>SUM('Belcon redev'!$U39:'Belcon redev'!AF39)</f>
        <v>0</v>
      </c>
      <c r="Y39" s="201">
        <f>SUM('Belcon redev'!$U39:'Belcon redev'!AG39)</f>
        <v>0</v>
      </c>
      <c r="Z39" s="201">
        <f>SUM('Belcon redev'!$U39:'Belcon redev'!AH39)</f>
        <v>0</v>
      </c>
      <c r="AA39" s="201">
        <f>SUM('Belcon redev'!$U39:'Belcon redev'!AI39)</f>
        <v>0</v>
      </c>
      <c r="AB39" s="201">
        <f>SUM('Belcon redev'!$U39:'Belcon redev'!AJ39)</f>
        <v>0</v>
      </c>
      <c r="AC39" s="201">
        <f>SUM('Belcon redev'!$U39:'Belcon redev'!AK39)</f>
        <v>0</v>
      </c>
      <c r="AD39" s="201">
        <f>SUM('Belcon redev'!$U39:'Belcon redev'!AL39)</f>
        <v>0</v>
      </c>
      <c r="AE39" s="201">
        <f>SUM('Belcon redev'!$U39:'Belcon redev'!AM39)</f>
        <v>0</v>
      </c>
      <c r="AF39" s="201">
        <f>SUM('Belcon redev'!$U39:'Belcon redev'!AN39)</f>
        <v>0</v>
      </c>
      <c r="AG39" s="201">
        <f>SUM('Belcon redev'!$U39:'Belcon redev'!AO39)</f>
        <v>0</v>
      </c>
      <c r="AH39" s="201">
        <f>SUM('Belcon redev'!$U39:'Belcon redev'!AP39)</f>
        <v>0</v>
      </c>
      <c r="AI39" s="201">
        <f>SUM('Belcon redev'!$U39:'Belcon redev'!AQ39)</f>
        <v>0</v>
      </c>
      <c r="AJ39" s="201">
        <f>SUM('Belcon redev'!$U39:'Belcon redev'!AR39)</f>
        <v>0</v>
      </c>
      <c r="AK39" s="201">
        <f>SUM('Belcon redev'!$U39:'Belcon redev'!AS39)</f>
        <v>0</v>
      </c>
      <c r="AL39" s="201">
        <f>SUM('Belcon redev'!$U39:'Belcon redev'!AT39)</f>
        <v>0</v>
      </c>
      <c r="AM39" s="201">
        <f>SUM('Belcon redev'!$U39:'Belcon redev'!AU39)</f>
        <v>0</v>
      </c>
      <c r="AN39" s="201">
        <f>SUM('Belcon redev'!$U39:'Belcon redev'!AV39)</f>
        <v>0</v>
      </c>
      <c r="AO39" s="201">
        <f>SUM('Belcon redev'!$U39:'Belcon redev'!AW39)</f>
        <v>0</v>
      </c>
      <c r="AT39" s="201"/>
      <c r="AU39" s="201"/>
      <c r="AV39" s="201"/>
      <c r="AW39" s="201"/>
      <c r="AX39" s="201"/>
      <c r="AY39" s="201"/>
      <c r="AZ39" s="201"/>
      <c r="BA39" s="201"/>
      <c r="BB39" s="201"/>
      <c r="BC39" s="201"/>
      <c r="BD39" s="201"/>
      <c r="BE39" s="201"/>
      <c r="BF39" s="201"/>
      <c r="BG39" s="201"/>
      <c r="BH39" s="201"/>
      <c r="BI39" s="201"/>
      <c r="BJ39" s="201"/>
      <c r="BK39" s="201"/>
      <c r="BL39" s="201"/>
      <c r="BM39" s="201"/>
      <c r="BN39" s="201"/>
      <c r="BO39" s="201"/>
      <c r="BP39" s="201"/>
      <c r="BQ39" s="201"/>
      <c r="BR39" s="201"/>
      <c r="BS39" s="201"/>
      <c r="BT39" s="201"/>
      <c r="BU39" s="201"/>
      <c r="BV39" s="201"/>
      <c r="BZ39" s="201"/>
      <c r="CA39" s="201"/>
      <c r="CB39" s="201"/>
      <c r="CC39" s="201"/>
      <c r="CD39" s="201"/>
      <c r="CE39" s="201"/>
      <c r="CF39" s="201"/>
      <c r="CG39" s="201"/>
      <c r="CH39" s="201"/>
      <c r="CI39" s="201"/>
      <c r="CJ39" s="201"/>
      <c r="CK39" s="201"/>
      <c r="CL39" s="201"/>
      <c r="CM39" s="201"/>
      <c r="CN39" s="201"/>
      <c r="CO39" s="201"/>
      <c r="CP39" s="201"/>
      <c r="CQ39" s="201"/>
      <c r="CR39" s="201"/>
      <c r="CS39" s="201"/>
      <c r="CT39" s="201"/>
      <c r="CU39" s="201"/>
      <c r="CV39" s="201"/>
      <c r="CW39" s="201"/>
      <c r="CX39" s="201"/>
      <c r="CY39" s="201"/>
      <c r="CZ39" s="201"/>
      <c r="DA39" s="201"/>
      <c r="DB39" s="201"/>
    </row>
    <row r="40" spans="1:106" s="221" customFormat="1">
      <c r="A40" s="522"/>
      <c r="D40"/>
      <c r="F40" s="222"/>
      <c r="G40" s="523"/>
    </row>
    <row r="41" spans="1:106" s="226" customFormat="1" ht="15" thickBot="1">
      <c r="A41" s="519"/>
      <c r="F41" s="518"/>
      <c r="G41" s="520"/>
    </row>
    <row r="42" spans="1:106" s="1" customFormat="1" ht="20.25" customHeight="1" thickTop="1">
      <c r="AR42" s="1" t="s">
        <v>322</v>
      </c>
    </row>
    <row r="43" spans="1:106">
      <c r="A43" s="294"/>
      <c r="I43" s="214">
        <f>SUM(I12:I14)</f>
        <v>261064785.42816374</v>
      </c>
      <c r="J43" s="214">
        <f>SUM(J12:J14)</f>
        <v>48827160.210395619</v>
      </c>
      <c r="M43">
        <f>SUM(M5:M39)</f>
        <v>0</v>
      </c>
      <c r="AT43">
        <f>SUM(AT5:AT39)</f>
        <v>0</v>
      </c>
      <c r="BZ43">
        <f>SUM(BZ5:BZ39)</f>
        <v>0</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DCEAF-0FB2-4CDF-A55F-494570014DCC}">
  <sheetPr>
    <tabColor theme="4" tint="0.59999389629810485"/>
  </sheetPr>
  <dimension ref="A1:C36"/>
  <sheetViews>
    <sheetView showOutlineSymbols="0" showWhiteSpace="0" workbookViewId="0"/>
  </sheetViews>
  <sheetFormatPr defaultRowHeight="14.5"/>
  <sheetData>
    <row r="1" spans="1:3">
      <c r="B1" t="s">
        <v>1245</v>
      </c>
    </row>
    <row r="2" spans="1:3">
      <c r="A2" t="s">
        <v>822</v>
      </c>
    </row>
    <row r="3" spans="1:3">
      <c r="A3" t="s">
        <v>820</v>
      </c>
      <c r="B3">
        <v>2</v>
      </c>
      <c r="C3" t="s">
        <v>1246</v>
      </c>
    </row>
    <row r="4" spans="1:3">
      <c r="A4" t="s">
        <v>819</v>
      </c>
      <c r="B4">
        <v>2</v>
      </c>
      <c r="C4" t="s">
        <v>1246</v>
      </c>
    </row>
    <row r="5" spans="1:3">
      <c r="A5" t="s">
        <v>818</v>
      </c>
      <c r="B5">
        <v>2</v>
      </c>
      <c r="C5" t="s">
        <v>1246</v>
      </c>
    </row>
    <row r="6" spans="1:3">
      <c r="A6" t="s">
        <v>817</v>
      </c>
      <c r="B6">
        <v>2</v>
      </c>
      <c r="C6" t="s">
        <v>1246</v>
      </c>
    </row>
    <row r="8" spans="1:3">
      <c r="A8" t="s">
        <v>816</v>
      </c>
    </row>
    <row r="9" spans="1:3">
      <c r="A9" t="s">
        <v>815</v>
      </c>
      <c r="B9">
        <v>3.5</v>
      </c>
      <c r="C9" t="s">
        <v>1246</v>
      </c>
    </row>
    <row r="10" spans="1:3">
      <c r="A10" t="s">
        <v>814</v>
      </c>
      <c r="B10">
        <v>3.5</v>
      </c>
      <c r="C10" t="s">
        <v>1246</v>
      </c>
    </row>
    <row r="11" spans="1:3">
      <c r="A11" t="s">
        <v>813</v>
      </c>
      <c r="B11">
        <v>3.5</v>
      </c>
      <c r="C11" t="s">
        <v>1246</v>
      </c>
    </row>
    <row r="13" spans="1:3">
      <c r="A13" t="s">
        <v>812</v>
      </c>
    </row>
    <row r="14" spans="1:3">
      <c r="A14" t="s">
        <v>811</v>
      </c>
      <c r="B14">
        <v>4</v>
      </c>
      <c r="C14" t="s">
        <v>1246</v>
      </c>
    </row>
    <row r="15" spans="1:3">
      <c r="A15" t="s">
        <v>810</v>
      </c>
      <c r="B15">
        <v>4</v>
      </c>
      <c r="C15" t="s">
        <v>1246</v>
      </c>
    </row>
    <row r="16" spans="1:3">
      <c r="A16" t="s">
        <v>809</v>
      </c>
      <c r="B16">
        <v>4</v>
      </c>
      <c r="C16" t="s">
        <v>1246</v>
      </c>
    </row>
    <row r="18" spans="1:3">
      <c r="A18" t="s">
        <v>315</v>
      </c>
    </row>
    <row r="19" spans="1:3">
      <c r="A19" t="s">
        <v>808</v>
      </c>
      <c r="B19">
        <v>0.6</v>
      </c>
      <c r="C19" t="s">
        <v>1247</v>
      </c>
    </row>
    <row r="20" spans="1:3">
      <c r="A20" t="s">
        <v>807</v>
      </c>
      <c r="B20">
        <v>0.45</v>
      </c>
      <c r="C20" t="s">
        <v>1247</v>
      </c>
    </row>
    <row r="21" spans="1:3">
      <c r="A21" t="s">
        <v>806</v>
      </c>
      <c r="B21">
        <v>0.3</v>
      </c>
      <c r="C21" t="s">
        <v>1247</v>
      </c>
    </row>
    <row r="23" spans="1:3">
      <c r="A23" t="s">
        <v>805</v>
      </c>
    </row>
    <row r="24" spans="1:3">
      <c r="A24" t="s">
        <v>804</v>
      </c>
      <c r="B24">
        <v>0.19</v>
      </c>
      <c r="C24" t="s">
        <v>1247</v>
      </c>
    </row>
    <row r="25" spans="1:3">
      <c r="A25" t="s">
        <v>803</v>
      </c>
      <c r="B25">
        <v>0.13700000000000001</v>
      </c>
      <c r="C25" t="s">
        <v>1247</v>
      </c>
    </row>
    <row r="26" spans="1:3">
      <c r="A26" t="s">
        <v>802</v>
      </c>
      <c r="B26">
        <v>9.2999999999999999E-2</v>
      </c>
      <c r="C26" t="s">
        <v>1247</v>
      </c>
    </row>
    <row r="28" spans="1:3">
      <c r="A28" t="s">
        <v>801</v>
      </c>
    </row>
    <row r="29" spans="1:3">
      <c r="A29" t="s">
        <v>800</v>
      </c>
      <c r="B29">
        <v>0.02</v>
      </c>
      <c r="C29" t="s">
        <v>1247</v>
      </c>
    </row>
    <row r="30" spans="1:3">
      <c r="A30" t="s">
        <v>799</v>
      </c>
      <c r="B30">
        <v>0.02</v>
      </c>
      <c r="C30" t="s">
        <v>1247</v>
      </c>
    </row>
    <row r="31" spans="1:3">
      <c r="A31" t="s">
        <v>798</v>
      </c>
      <c r="B31">
        <v>0.02</v>
      </c>
      <c r="C31" t="s">
        <v>1247</v>
      </c>
    </row>
    <row r="33" spans="1:3">
      <c r="A33" t="s">
        <v>797</v>
      </c>
    </row>
    <row r="34" spans="1:3">
      <c r="A34" t="s">
        <v>795</v>
      </c>
      <c r="B34">
        <v>0.02</v>
      </c>
      <c r="C34" t="s">
        <v>1247</v>
      </c>
    </row>
    <row r="35" spans="1:3">
      <c r="A35" t="s">
        <v>794</v>
      </c>
      <c r="B35">
        <v>0.02</v>
      </c>
      <c r="C35" t="s">
        <v>1247</v>
      </c>
    </row>
    <row r="36" spans="1:3">
      <c r="A36" t="s">
        <v>793</v>
      </c>
      <c r="B36">
        <v>0.02</v>
      </c>
      <c r="C36" t="s">
        <v>1247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A3F1F-F8E4-4A52-888A-F4D1CA12FE7D}">
  <sheetPr>
    <tabColor theme="4" tint="0.59999389629810485"/>
  </sheetPr>
  <dimension ref="A1:C12"/>
  <sheetViews>
    <sheetView showOutlineSymbols="0" showWhiteSpace="0" workbookViewId="0"/>
  </sheetViews>
  <sheetFormatPr defaultRowHeight="14.5"/>
  <cols>
    <col min="1" max="1" width="57.1796875" customWidth="1"/>
  </cols>
  <sheetData>
    <row r="1" spans="1:3">
      <c r="B1" t="s">
        <v>1481</v>
      </c>
      <c r="C1" t="s">
        <v>1482</v>
      </c>
    </row>
    <row r="2" spans="1:3">
      <c r="A2" t="s">
        <v>1013</v>
      </c>
      <c r="B2" s="738">
        <v>0.78</v>
      </c>
      <c r="C2" s="738">
        <v>1.0262754918587031</v>
      </c>
    </row>
    <row r="3" spans="1:3">
      <c r="A3" t="s">
        <v>472</v>
      </c>
      <c r="B3" s="738">
        <v>0.43881888906120031</v>
      </c>
      <c r="C3" s="738">
        <v>0.43881888906120031</v>
      </c>
    </row>
    <row r="4" spans="1:3">
      <c r="A4" t="s">
        <v>1483</v>
      </c>
      <c r="B4" s="738">
        <v>1.7315888304665719</v>
      </c>
      <c r="C4" s="738">
        <v>0.71699604299312436</v>
      </c>
    </row>
    <row r="5" spans="1:3">
      <c r="A5" t="s">
        <v>832</v>
      </c>
      <c r="B5" s="738">
        <v>0.95333333333333325</v>
      </c>
      <c r="C5" s="738">
        <v>0.95333333333333325</v>
      </c>
    </row>
    <row r="6" spans="1:3">
      <c r="A6" t="s">
        <v>1484</v>
      </c>
      <c r="B6" s="738">
        <v>6.0361520435027698</v>
      </c>
      <c r="C6" s="738">
        <v>1.9329887645728583</v>
      </c>
    </row>
    <row r="7" spans="1:3">
      <c r="A7" t="s">
        <v>1485</v>
      </c>
      <c r="B7" s="738">
        <v>1.5244158972970361</v>
      </c>
      <c r="C7" s="738">
        <v>1.5929712873050501</v>
      </c>
    </row>
    <row r="8" spans="1:3">
      <c r="A8" t="s">
        <v>833</v>
      </c>
      <c r="B8" s="738">
        <v>0</v>
      </c>
      <c r="C8" s="738">
        <v>0</v>
      </c>
    </row>
    <row r="9" spans="1:3">
      <c r="A9" t="s">
        <v>896</v>
      </c>
      <c r="B9" s="738">
        <v>3.9366666666666665</v>
      </c>
      <c r="C9" s="738">
        <v>3.9366666666666665</v>
      </c>
    </row>
    <row r="10" spans="1:3">
      <c r="A10" t="s">
        <v>1486</v>
      </c>
      <c r="B10" s="739">
        <v>280</v>
      </c>
    </row>
    <row r="11" spans="1:3">
      <c r="A11" t="s">
        <v>1487</v>
      </c>
      <c r="B11" s="740">
        <v>7</v>
      </c>
    </row>
    <row r="12" spans="1:3">
      <c r="B12" s="741"/>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68CD9-B7A4-4D96-BD30-FD36571AB2B3}">
  <sheetPr>
    <tabColor theme="4" tint="0.59999389629810485"/>
  </sheetPr>
  <dimension ref="A1:H24"/>
  <sheetViews>
    <sheetView showOutlineSymbols="0" showWhiteSpace="0" workbookViewId="0"/>
  </sheetViews>
  <sheetFormatPr defaultColWidth="0" defaultRowHeight="21.75" customHeight="1" zeroHeight="1"/>
  <cols>
    <col min="1" max="1" width="39.6328125" customWidth="1"/>
    <col min="2" max="2" width="10.7265625" bestFit="1" customWidth="1"/>
    <col min="3" max="3" width="8.7265625" customWidth="1"/>
    <col min="4" max="4" width="14.90625" customWidth="1"/>
    <col min="5" max="8" width="8.7265625" customWidth="1"/>
    <col min="9" max="16384" width="8.7265625" hidden="1"/>
  </cols>
  <sheetData>
    <row r="1" spans="1:8" ht="14.5">
      <c r="A1" s="728" t="s">
        <v>1466</v>
      </c>
      <c r="B1" s="729"/>
      <c r="C1" s="729"/>
      <c r="D1" s="729"/>
      <c r="E1" s="729"/>
      <c r="F1" s="729"/>
      <c r="G1" s="729"/>
      <c r="H1" s="730"/>
    </row>
    <row r="2" spans="1:8" ht="14.5">
      <c r="A2" s="731"/>
      <c r="H2" s="732"/>
    </row>
    <row r="3" spans="1:8" ht="14.5">
      <c r="A3" s="731"/>
      <c r="H3" s="732"/>
    </row>
    <row r="4" spans="1:8" ht="14.5">
      <c r="A4" s="731" t="s">
        <v>1467</v>
      </c>
      <c r="B4" s="210">
        <v>3</v>
      </c>
      <c r="H4" s="732"/>
    </row>
    <row r="5" spans="1:8" ht="14.5">
      <c r="A5" s="731" t="s">
        <v>1468</v>
      </c>
      <c r="B5" s="210">
        <v>270</v>
      </c>
      <c r="H5" s="732"/>
    </row>
    <row r="6" spans="1:8" ht="14.5">
      <c r="A6" s="731"/>
      <c r="H6" s="732"/>
    </row>
    <row r="7" spans="1:8" ht="14.5">
      <c r="A7" s="731"/>
      <c r="B7" t="s">
        <v>472</v>
      </c>
      <c r="C7" t="s">
        <v>1469</v>
      </c>
      <c r="D7" t="s">
        <v>896</v>
      </c>
      <c r="H7" s="732"/>
    </row>
    <row r="8" spans="1:8" ht="14.5">
      <c r="A8" s="731" t="s">
        <v>1470</v>
      </c>
      <c r="B8" s="257">
        <v>1.1916666666666667</v>
      </c>
      <c r="C8" s="257">
        <v>0.89999999999999991</v>
      </c>
      <c r="D8" s="257">
        <v>3.4333333333333336</v>
      </c>
      <c r="F8">
        <f>D8*60</f>
        <v>206</v>
      </c>
      <c r="H8" s="732"/>
    </row>
    <row r="9" spans="1:8" ht="14.5">
      <c r="A9" s="731"/>
      <c r="H9" s="732"/>
    </row>
    <row r="10" spans="1:8" ht="14.5">
      <c r="A10" s="731"/>
      <c r="H10" s="732"/>
    </row>
    <row r="11" spans="1:8" ht="14.5">
      <c r="A11" s="731"/>
      <c r="B11" t="s">
        <v>1471</v>
      </c>
      <c r="H11" s="732"/>
    </row>
    <row r="12" spans="1:8" ht="14.5">
      <c r="A12" s="731" t="s">
        <v>1472</v>
      </c>
      <c r="B12" s="733">
        <v>6.0361520435027698</v>
      </c>
      <c r="H12" s="732"/>
    </row>
    <row r="13" spans="1:8" ht="14.5">
      <c r="A13" s="731" t="s">
        <v>896</v>
      </c>
      <c r="B13" s="733">
        <v>3.9366666666666665</v>
      </c>
      <c r="H13" s="732"/>
    </row>
    <row r="14" spans="1:8" ht="14.5">
      <c r="A14" s="731" t="s">
        <v>1473</v>
      </c>
      <c r="B14" s="733">
        <v>1.7315888304665719</v>
      </c>
      <c r="H14" s="732"/>
    </row>
    <row r="15" spans="1:8" ht="14.5">
      <c r="A15" s="731" t="s">
        <v>1012</v>
      </c>
      <c r="B15" s="733">
        <v>0.95333333333333325</v>
      </c>
      <c r="D15" t="s">
        <v>1474</v>
      </c>
      <c r="E15" s="210">
        <v>0.9</v>
      </c>
      <c r="H15" s="732"/>
    </row>
    <row r="16" spans="1:8" ht="14.5">
      <c r="A16" s="731" t="s">
        <v>1013</v>
      </c>
      <c r="B16" s="210">
        <v>0.78</v>
      </c>
      <c r="H16" s="732"/>
    </row>
    <row r="17" spans="1:8" ht="14.5">
      <c r="A17" s="731" t="s">
        <v>472</v>
      </c>
      <c r="B17" s="733">
        <v>0.43881888906120031</v>
      </c>
      <c r="D17" t="s">
        <v>1475</v>
      </c>
      <c r="E17" s="210">
        <v>0.75</v>
      </c>
      <c r="G17" t="s">
        <v>1476</v>
      </c>
      <c r="H17" s="734">
        <v>1820</v>
      </c>
    </row>
    <row r="18" spans="1:8" ht="14.5">
      <c r="A18" s="731"/>
      <c r="H18" s="732"/>
    </row>
    <row r="19" spans="1:8" ht="14.5">
      <c r="A19" s="731"/>
      <c r="H19" s="732"/>
    </row>
    <row r="20" spans="1:8" ht="14.5">
      <c r="A20" s="731" t="s">
        <v>1477</v>
      </c>
      <c r="B20" t="s">
        <v>472</v>
      </c>
      <c r="C20" t="s">
        <v>1469</v>
      </c>
      <c r="D20" t="s">
        <v>896</v>
      </c>
      <c r="H20" s="732"/>
    </row>
    <row r="21" spans="1:8" ht="14.5">
      <c r="A21" s="731" t="s">
        <v>1478</v>
      </c>
      <c r="B21" s="199">
        <v>3.22</v>
      </c>
      <c r="C21" s="199">
        <v>9.5836210277063643</v>
      </c>
      <c r="H21" s="732"/>
    </row>
    <row r="22" spans="1:8" ht="14.5">
      <c r="A22" s="731" t="s">
        <v>1479</v>
      </c>
      <c r="B22" s="199">
        <v>0.13300000000000001</v>
      </c>
      <c r="C22" s="199">
        <v>0.22535268303411832</v>
      </c>
      <c r="D22" s="199">
        <v>3.9366666666666665</v>
      </c>
      <c r="H22" s="732"/>
    </row>
    <row r="23" spans="1:8" ht="14.5">
      <c r="A23" s="731"/>
      <c r="H23" s="732"/>
    </row>
    <row r="24" spans="1:8" ht="14.5">
      <c r="A24" s="735" t="s">
        <v>1480</v>
      </c>
      <c r="B24" s="736">
        <v>0.4</v>
      </c>
      <c r="C24" s="71"/>
      <c r="D24" s="71"/>
      <c r="E24" s="71"/>
      <c r="F24" s="71"/>
      <c r="G24" s="71"/>
      <c r="H24" s="737"/>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8D424-4DAF-4F80-85FE-399CDE8BB5E3}">
  <sheetPr>
    <tabColor theme="9" tint="-0.249977111117893"/>
  </sheetPr>
  <dimension ref="A1"/>
  <sheetViews>
    <sheetView showOutlineSymbols="0" showWhiteSpace="0" workbookViewId="0"/>
  </sheetViews>
  <sheetFormatPr defaultRowHeight="14.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BF78B-D84B-43DD-86BF-C25161E1ACE0}">
  <sheetPr>
    <tabColor theme="9" tint="0.59999389629810485"/>
  </sheetPr>
  <dimension ref="B2:Z26"/>
  <sheetViews>
    <sheetView showOutlineSymbols="0" showWhiteSpace="0" workbookViewId="0"/>
  </sheetViews>
  <sheetFormatPr defaultRowHeight="14.5"/>
  <cols>
    <col min="2" max="2" width="31.1796875" customWidth="1"/>
    <col min="21" max="21" width="8.7265625" customWidth="1"/>
  </cols>
  <sheetData>
    <row r="2" spans="2:26">
      <c r="B2" s="66" t="s">
        <v>1163</v>
      </c>
      <c r="C2" s="66"/>
      <c r="D2" s="66"/>
      <c r="E2" s="66"/>
      <c r="F2" s="66"/>
      <c r="G2" s="66"/>
      <c r="H2" s="66"/>
      <c r="I2" s="66"/>
      <c r="J2" s="66"/>
      <c r="K2" s="66"/>
      <c r="L2" s="66"/>
      <c r="M2" s="66"/>
      <c r="N2" s="66"/>
      <c r="O2" s="66"/>
      <c r="P2" s="66"/>
      <c r="Q2" s="66"/>
      <c r="R2" s="66"/>
      <c r="S2" s="66"/>
      <c r="T2" s="66"/>
      <c r="U2" s="66"/>
      <c r="V2" s="66"/>
      <c r="W2" s="66"/>
      <c r="X2" s="66"/>
      <c r="Y2" s="66"/>
      <c r="Z2" s="66"/>
    </row>
    <row r="5" spans="2:26">
      <c r="B5" t="s">
        <v>1156</v>
      </c>
      <c r="E5" t="s">
        <v>1157</v>
      </c>
      <c r="V5" s="66" t="s">
        <v>1162</v>
      </c>
      <c r="W5" s="66"/>
      <c r="X5" s="66"/>
      <c r="Y5" s="66"/>
      <c r="Z5" s="66"/>
    </row>
    <row r="6" spans="2:26">
      <c r="B6" t="s">
        <v>1158</v>
      </c>
      <c r="E6" t="s">
        <v>1160</v>
      </c>
      <c r="V6" s="66" t="s">
        <v>1162</v>
      </c>
      <c r="W6" s="66"/>
      <c r="X6" s="66"/>
      <c r="Y6" s="66"/>
      <c r="Z6" s="66"/>
    </row>
    <row r="7" spans="2:26">
      <c r="B7" t="s">
        <v>1159</v>
      </c>
      <c r="E7" t="s">
        <v>1161</v>
      </c>
      <c r="V7" s="66" t="s">
        <v>1162</v>
      </c>
      <c r="W7" s="66"/>
      <c r="X7" s="66"/>
      <c r="Y7" s="66"/>
      <c r="Z7" s="66"/>
    </row>
    <row r="10" spans="2:26">
      <c r="B10" t="s">
        <v>1164</v>
      </c>
      <c r="E10" t="s">
        <v>1168</v>
      </c>
      <c r="V10" s="66" t="s">
        <v>1169</v>
      </c>
      <c r="W10" s="66"/>
      <c r="X10" s="66"/>
      <c r="Y10" s="66"/>
      <c r="Z10" s="66"/>
    </row>
    <row r="11" spans="2:26">
      <c r="B11" t="s">
        <v>1165</v>
      </c>
      <c r="E11" t="s">
        <v>1167</v>
      </c>
      <c r="V11" s="66" t="s">
        <v>1169</v>
      </c>
      <c r="W11" s="66"/>
      <c r="X11" s="66"/>
      <c r="Y11" s="66"/>
      <c r="Z11" s="66"/>
    </row>
    <row r="12" spans="2:26">
      <c r="B12" t="s">
        <v>1166</v>
      </c>
      <c r="E12" t="s">
        <v>1170</v>
      </c>
      <c r="V12" s="66" t="s">
        <v>1169</v>
      </c>
      <c r="W12" s="66"/>
      <c r="X12" s="66"/>
      <c r="Y12" s="66"/>
      <c r="Z12" s="66"/>
    </row>
    <row r="19" spans="2:20">
      <c r="C19" s="201"/>
      <c r="D19" s="201"/>
    </row>
    <row r="22" spans="2:20">
      <c r="E22" t="s">
        <v>1172</v>
      </c>
      <c r="K22" t="s">
        <v>1173</v>
      </c>
      <c r="Q22" t="s">
        <v>172</v>
      </c>
    </row>
    <row r="23" spans="2:20">
      <c r="B23" t="s">
        <v>1171</v>
      </c>
      <c r="E23" t="s">
        <v>124</v>
      </c>
      <c r="F23" t="s">
        <v>137</v>
      </c>
      <c r="G23" t="s">
        <v>1084</v>
      </c>
      <c r="H23" t="s">
        <v>1085</v>
      </c>
      <c r="I23" t="s">
        <v>322</v>
      </c>
      <c r="K23" t="s">
        <v>124</v>
      </c>
      <c r="L23" t="s">
        <v>137</v>
      </c>
      <c r="M23" t="s">
        <v>1084</v>
      </c>
      <c r="N23" t="s">
        <v>1085</v>
      </c>
      <c r="O23" t="s">
        <v>322</v>
      </c>
      <c r="Q23" t="s">
        <v>856</v>
      </c>
      <c r="R23" t="s">
        <v>1174</v>
      </c>
      <c r="S23" t="s">
        <v>1175</v>
      </c>
      <c r="T23" t="s">
        <v>322</v>
      </c>
    </row>
    <row r="24" spans="2:20">
      <c r="B24" t="s">
        <v>97</v>
      </c>
      <c r="C24" s="201">
        <f>SUM('Output matrix'!G45:G46,'Output matrix'!M12)</f>
        <v>0</v>
      </c>
      <c r="E24" s="201">
        <f>$C24*'CT multipliers'!D$65</f>
        <v>0</v>
      </c>
      <c r="F24" s="201">
        <f>$C24*'CT multipliers'!E$65</f>
        <v>0</v>
      </c>
      <c r="G24" s="201">
        <f>$C24*'CT multipliers'!F$65</f>
        <v>0</v>
      </c>
      <c r="H24" s="201">
        <f>$C24*'CT multipliers'!G$65</f>
        <v>0</v>
      </c>
      <c r="I24" s="201">
        <f>$C24*'CT multipliers'!H$65</f>
        <v>0</v>
      </c>
      <c r="K24" s="201">
        <f>$C24*'CT multipliers'!T$65</f>
        <v>0</v>
      </c>
      <c r="L24" s="201">
        <f>$C24*'CT multipliers'!U$65</f>
        <v>0</v>
      </c>
      <c r="M24" s="201">
        <f>$C24*'CT multipliers'!V$65</f>
        <v>0</v>
      </c>
      <c r="N24" s="201">
        <f>$C24*'CT multipliers'!W$65</f>
        <v>0</v>
      </c>
      <c r="O24" s="201">
        <f>$C24*'CT multipliers'!X$65</f>
        <v>0</v>
      </c>
      <c r="Q24" s="201">
        <f>$C24*'CT multipliers'!AW$65</f>
        <v>0</v>
      </c>
      <c r="R24" s="201">
        <f>$C24*'CT multipliers'!AX$65</f>
        <v>0</v>
      </c>
      <c r="S24" s="201">
        <f>$C24*'CT multipliers'!AY$65</f>
        <v>0</v>
      </c>
      <c r="T24" s="201">
        <f>$C24*'CT multipliers'!AZ$65</f>
        <v>0</v>
      </c>
    </row>
    <row r="25" spans="2:20">
      <c r="B25" t="s">
        <v>98</v>
      </c>
      <c r="C25" s="201" t="e">
        <f>SUM('Output matrix'!#REF!,'Output matrix'!O7:O12)</f>
        <v>#REF!</v>
      </c>
      <c r="E25" s="201" t="e">
        <f>$C25*'CT multipliers'!D$65</f>
        <v>#REF!</v>
      </c>
      <c r="F25" s="201" t="e">
        <f>$C25*'CT multipliers'!E$65</f>
        <v>#REF!</v>
      </c>
      <c r="G25" s="201" t="e">
        <f>$C25*'CT multipliers'!F$65</f>
        <v>#REF!</v>
      </c>
      <c r="H25" s="201" t="e">
        <f>$C25*'CT multipliers'!G$65</f>
        <v>#REF!</v>
      </c>
      <c r="I25" s="201" t="e">
        <f>$C25*'CT multipliers'!H$65</f>
        <v>#REF!</v>
      </c>
      <c r="K25" s="201" t="e">
        <f>$C25*'CT multipliers'!T$65</f>
        <v>#REF!</v>
      </c>
      <c r="L25" s="201" t="e">
        <f>$C25*'CT multipliers'!U$65</f>
        <v>#REF!</v>
      </c>
      <c r="M25" s="201" t="e">
        <f>$C25*'CT multipliers'!V$65</f>
        <v>#REF!</v>
      </c>
      <c r="N25" s="201" t="e">
        <f>$C25*'CT multipliers'!W$65</f>
        <v>#REF!</v>
      </c>
      <c r="O25" s="201" t="e">
        <f>$C25*'CT multipliers'!X$65</f>
        <v>#REF!</v>
      </c>
      <c r="Q25" s="201" t="e">
        <f>$C25*'CT multipliers'!AW$65</f>
        <v>#REF!</v>
      </c>
      <c r="R25" s="201" t="e">
        <f>$C25*'CT multipliers'!AX$65</f>
        <v>#REF!</v>
      </c>
      <c r="S25" s="201" t="e">
        <f>$C25*'CT multipliers'!AY$65</f>
        <v>#REF!</v>
      </c>
      <c r="T25" s="201" t="e">
        <f>$C25*'CT multipliers'!AZ$65</f>
        <v>#REF!</v>
      </c>
    </row>
    <row r="26" spans="2:20">
      <c r="Q26" s="201"/>
      <c r="R26" s="201"/>
      <c r="S26" s="201"/>
      <c r="T26" s="20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55B8-42E0-4C56-8EF1-520C05170C23}">
  <sheetPr>
    <tabColor theme="9" tint="0.59999389629810485"/>
  </sheetPr>
  <dimension ref="A1:AZ74"/>
  <sheetViews>
    <sheetView showOutlineSymbols="0" showWhiteSpace="0" workbookViewId="0"/>
  </sheetViews>
  <sheetFormatPr defaultColWidth="9.1796875" defaultRowHeight="14.5"/>
  <cols>
    <col min="2" max="2" width="3.7265625" customWidth="1"/>
    <col min="3" max="3" width="42.26953125" customWidth="1"/>
    <col min="4" max="8" width="11.453125" customWidth="1"/>
    <col min="10" max="10" width="3.7265625" customWidth="1"/>
    <col min="11" max="11" width="20.7265625" customWidth="1"/>
    <col min="12" max="16" width="11.453125" customWidth="1"/>
    <col min="18" max="18" width="3.7265625" customWidth="1"/>
    <col min="19" max="19" width="20.7265625" customWidth="1"/>
    <col min="20" max="24" width="11.453125" customWidth="1"/>
    <col min="26" max="26" width="3.7265625" customWidth="1"/>
    <col min="27" max="27" width="20.7265625" customWidth="1"/>
    <col min="28" max="31" width="11.453125" customWidth="1"/>
    <col min="33" max="33" width="3.7265625" customWidth="1"/>
    <col min="34" max="34" width="20.7265625" customWidth="1"/>
    <col min="35" max="38" width="11.453125" customWidth="1"/>
    <col min="40" max="40" width="3.7265625" customWidth="1"/>
    <col min="41" max="41" width="20.7265625" customWidth="1"/>
    <col min="42" max="45" width="11.453125" customWidth="1"/>
    <col min="47" max="47" width="3.7265625" customWidth="1"/>
    <col min="48" max="48" width="20.7265625" customWidth="1"/>
    <col min="49" max="52" width="11.453125" customWidth="1"/>
  </cols>
  <sheetData>
    <row r="1" spans="1:52">
      <c r="A1" s="604" t="s">
        <v>1079</v>
      </c>
    </row>
    <row r="2" spans="1:52">
      <c r="A2" s="605" t="s">
        <v>1080</v>
      </c>
    </row>
    <row r="4" spans="1:52">
      <c r="A4" s="606"/>
      <c r="B4" s="606" t="s">
        <v>1081</v>
      </c>
    </row>
    <row r="5" spans="1:52">
      <c r="A5" s="606"/>
      <c r="B5" s="606"/>
    </row>
    <row r="7" spans="1:52">
      <c r="A7" s="607"/>
      <c r="B7" s="607"/>
      <c r="C7" s="607"/>
      <c r="D7" s="607"/>
      <c r="E7" s="607"/>
      <c r="F7" s="607"/>
      <c r="G7" s="607"/>
      <c r="H7" s="607"/>
      <c r="I7" s="607"/>
      <c r="J7" s="607"/>
      <c r="K7" s="607"/>
      <c r="L7" s="607"/>
      <c r="M7" s="607"/>
      <c r="N7" s="607"/>
      <c r="O7" s="607"/>
      <c r="P7" s="607"/>
      <c r="Q7" s="607"/>
      <c r="R7" s="607"/>
      <c r="S7" s="607"/>
      <c r="T7" s="607"/>
      <c r="U7" s="607"/>
      <c r="V7" s="607"/>
      <c r="W7" s="607"/>
      <c r="X7" s="607"/>
      <c r="Y7" s="607"/>
      <c r="Z7" s="607"/>
      <c r="AA7" s="607"/>
      <c r="AB7" s="607"/>
      <c r="AC7" s="607"/>
      <c r="AD7" s="607"/>
      <c r="AE7" s="607"/>
      <c r="AF7" s="607"/>
      <c r="AG7" s="607"/>
      <c r="AH7" s="607"/>
      <c r="AI7" s="607"/>
      <c r="AJ7" s="607"/>
      <c r="AK7" s="607"/>
      <c r="AL7" s="607"/>
      <c r="AM7" s="607"/>
      <c r="AN7" s="607"/>
      <c r="AO7" s="607"/>
      <c r="AP7" s="607"/>
      <c r="AQ7" s="607"/>
      <c r="AR7" s="607"/>
      <c r="AS7" s="607"/>
      <c r="AT7" s="607"/>
      <c r="AU7" s="607"/>
      <c r="AV7" s="607"/>
      <c r="AW7" s="607"/>
      <c r="AX7" s="607"/>
      <c r="AY7" s="607"/>
      <c r="AZ7" s="607"/>
    </row>
    <row r="8" spans="1:52" ht="29">
      <c r="A8" s="608"/>
      <c r="B8" s="609" t="s">
        <v>1082</v>
      </c>
      <c r="C8" s="609" t="s">
        <v>1083</v>
      </c>
      <c r="D8" s="609" t="s">
        <v>124</v>
      </c>
      <c r="E8" s="609" t="s">
        <v>137</v>
      </c>
      <c r="F8" s="610" t="s">
        <v>1084</v>
      </c>
      <c r="G8" s="609" t="s">
        <v>1085</v>
      </c>
      <c r="H8" s="609" t="s">
        <v>322</v>
      </c>
      <c r="I8" s="608"/>
      <c r="J8" s="609" t="s">
        <v>1082</v>
      </c>
      <c r="K8" s="609" t="s">
        <v>1083</v>
      </c>
      <c r="L8" s="609" t="s">
        <v>124</v>
      </c>
      <c r="M8" s="609" t="s">
        <v>137</v>
      </c>
      <c r="N8" s="610" t="s">
        <v>1084</v>
      </c>
      <c r="O8" s="609" t="s">
        <v>1085</v>
      </c>
      <c r="P8" s="609" t="s">
        <v>322</v>
      </c>
      <c r="Q8" s="608"/>
      <c r="R8" s="609" t="s">
        <v>1082</v>
      </c>
      <c r="S8" s="609" t="s">
        <v>1083</v>
      </c>
      <c r="T8" s="609" t="s">
        <v>124</v>
      </c>
      <c r="U8" s="609" t="s">
        <v>137</v>
      </c>
      <c r="V8" s="610" t="s">
        <v>1084</v>
      </c>
      <c r="W8" s="609" t="s">
        <v>1085</v>
      </c>
      <c r="X8" s="609" t="s">
        <v>322</v>
      </c>
      <c r="Y8" s="608"/>
      <c r="Z8" s="609" t="s">
        <v>1082</v>
      </c>
      <c r="AA8" s="609" t="s">
        <v>1083</v>
      </c>
      <c r="AB8" s="609" t="s">
        <v>124</v>
      </c>
      <c r="AC8" s="609" t="s">
        <v>137</v>
      </c>
      <c r="AD8" s="610" t="s">
        <v>1085</v>
      </c>
      <c r="AE8" s="609" t="s">
        <v>322</v>
      </c>
      <c r="AF8" s="608"/>
      <c r="AG8" s="609" t="s">
        <v>1082</v>
      </c>
      <c r="AH8" s="609" t="s">
        <v>1083</v>
      </c>
      <c r="AI8" s="609" t="s">
        <v>124</v>
      </c>
      <c r="AJ8" s="609" t="s">
        <v>137</v>
      </c>
      <c r="AK8" s="610" t="s">
        <v>1085</v>
      </c>
      <c r="AL8" s="609" t="s">
        <v>322</v>
      </c>
      <c r="AM8" s="608"/>
      <c r="AN8" s="609" t="s">
        <v>1082</v>
      </c>
      <c r="AO8" s="609" t="s">
        <v>1083</v>
      </c>
      <c r="AP8" s="609" t="s">
        <v>124</v>
      </c>
      <c r="AQ8" s="609" t="s">
        <v>137</v>
      </c>
      <c r="AR8" s="610" t="s">
        <v>1085</v>
      </c>
      <c r="AS8" s="609" t="s">
        <v>322</v>
      </c>
      <c r="AT8" s="608"/>
      <c r="AU8" s="609" t="s">
        <v>1082</v>
      </c>
      <c r="AV8" s="609" t="s">
        <v>1083</v>
      </c>
      <c r="AW8" s="610" t="s">
        <v>1086</v>
      </c>
      <c r="AX8" s="610" t="s">
        <v>1087</v>
      </c>
      <c r="AY8" s="610" t="s">
        <v>1088</v>
      </c>
      <c r="AZ8" s="610" t="s">
        <v>1089</v>
      </c>
    </row>
    <row r="9" spans="1:52">
      <c r="B9" s="611">
        <v>1</v>
      </c>
      <c r="C9" s="611" t="s">
        <v>1090</v>
      </c>
      <c r="D9" s="612">
        <v>0.35526740793801026</v>
      </c>
      <c r="E9" s="612">
        <v>0.22043100541652882</v>
      </c>
      <c r="F9" s="612">
        <v>0.57569841335453908</v>
      </c>
      <c r="G9" s="612">
        <v>0.12631673620966943</v>
      </c>
      <c r="H9" s="612">
        <v>0.70201514956420852</v>
      </c>
      <c r="I9" s="587"/>
      <c r="J9" s="611">
        <v>1</v>
      </c>
      <c r="K9" s="611" t="s">
        <v>1090</v>
      </c>
      <c r="L9" s="612">
        <v>1.9506366725261808</v>
      </c>
      <c r="M9" s="612">
        <v>0.5551832266788308</v>
      </c>
      <c r="N9" s="612">
        <v>2.5058198992050116</v>
      </c>
      <c r="O9" s="612">
        <v>0.34021724941745823</v>
      </c>
      <c r="P9" s="612">
        <v>2.8460371486224698</v>
      </c>
      <c r="Q9" s="596"/>
      <c r="R9" s="611">
        <v>1</v>
      </c>
      <c r="S9" s="611" t="s">
        <v>1090</v>
      </c>
      <c r="T9" s="612">
        <v>2.4016630676233124</v>
      </c>
      <c r="U9" s="612">
        <v>0.45568136173276308</v>
      </c>
      <c r="V9" s="612">
        <v>2.8573444293560755</v>
      </c>
      <c r="W9" s="612">
        <v>0.31817369353506697</v>
      </c>
      <c r="X9" s="612">
        <v>3.1755181228911424</v>
      </c>
      <c r="Y9" s="587"/>
      <c r="Z9" s="611">
        <v>1</v>
      </c>
      <c r="AA9" s="611" t="s">
        <v>1090</v>
      </c>
      <c r="AB9" s="612">
        <v>0.38164630549425271</v>
      </c>
      <c r="AC9" s="612">
        <v>0.23294076379860251</v>
      </c>
      <c r="AD9" s="612">
        <v>0.14130557026975643</v>
      </c>
      <c r="AE9" s="612">
        <v>0.75589263956261166</v>
      </c>
      <c r="AF9" s="587"/>
      <c r="AG9" s="611">
        <v>1</v>
      </c>
      <c r="AH9" s="611" t="s">
        <v>1090</v>
      </c>
      <c r="AI9" s="612">
        <v>1.4296591761372008</v>
      </c>
      <c r="AJ9" s="612">
        <v>0.23021024791668476</v>
      </c>
      <c r="AK9" s="612">
        <v>0.14368726864225967</v>
      </c>
      <c r="AL9" s="612">
        <v>1.8035566926961453</v>
      </c>
      <c r="AM9" s="587"/>
      <c r="AN9" s="611">
        <v>1</v>
      </c>
      <c r="AO9" s="611" t="s">
        <v>1090</v>
      </c>
      <c r="AP9" s="612">
        <v>0.1393311908947272</v>
      </c>
      <c r="AQ9" s="612">
        <v>9.2032214963545106E-2</v>
      </c>
      <c r="AR9" s="612">
        <v>5.5224410505441857E-2</v>
      </c>
      <c r="AS9" s="612">
        <v>0.28658781636371417</v>
      </c>
      <c r="AT9" s="587"/>
      <c r="AU9" s="611">
        <v>1</v>
      </c>
      <c r="AV9" s="611" t="s">
        <v>1090</v>
      </c>
      <c r="AW9" s="612">
        <v>5.1865132414724568E-2</v>
      </c>
      <c r="AX9" s="612">
        <v>9.8044894501927105E-2</v>
      </c>
      <c r="AY9" s="612">
        <v>0.29940174499388761</v>
      </c>
      <c r="AZ9" s="612">
        <v>0.44931177191053928</v>
      </c>
    </row>
    <row r="10" spans="1:52">
      <c r="B10" s="611">
        <v>2</v>
      </c>
      <c r="C10" s="611" t="s">
        <v>1091</v>
      </c>
      <c r="D10" s="612">
        <v>0.64921155929809771</v>
      </c>
      <c r="E10" s="612">
        <v>0.11760281277109019</v>
      </c>
      <c r="F10" s="612">
        <v>0.7668143720691879</v>
      </c>
      <c r="G10" s="612">
        <v>0.18000854631387475</v>
      </c>
      <c r="H10" s="612">
        <v>0.94682291838306265</v>
      </c>
      <c r="I10" s="587"/>
      <c r="J10" s="611">
        <v>2</v>
      </c>
      <c r="K10" s="611" t="s">
        <v>1091</v>
      </c>
      <c r="L10" s="612">
        <v>6.3231756540421866</v>
      </c>
      <c r="M10" s="612">
        <v>0.30806152377365237</v>
      </c>
      <c r="N10" s="612">
        <v>6.631237177815839</v>
      </c>
      <c r="O10" s="612">
        <v>0.48583125797140791</v>
      </c>
      <c r="P10" s="612">
        <v>7.1170684357872469</v>
      </c>
      <c r="Q10" s="596"/>
      <c r="R10" s="611">
        <v>2</v>
      </c>
      <c r="S10" s="611" t="s">
        <v>1091</v>
      </c>
      <c r="T10" s="612">
        <v>3.4450643434345682</v>
      </c>
      <c r="U10" s="612">
        <v>0.28791420442540616</v>
      </c>
      <c r="V10" s="612">
        <v>3.7329785478599744</v>
      </c>
      <c r="W10" s="612">
        <v>0.45638853270691015</v>
      </c>
      <c r="X10" s="612">
        <v>4.1893670805668846</v>
      </c>
      <c r="Y10" s="587"/>
      <c r="Z10" s="611">
        <v>2</v>
      </c>
      <c r="AA10" s="611" t="s">
        <v>1091</v>
      </c>
      <c r="AB10" s="612">
        <v>1.2371430627473845</v>
      </c>
      <c r="AC10" s="612">
        <v>0.13380531981390398</v>
      </c>
      <c r="AD10" s="612">
        <v>0.20022182508057229</v>
      </c>
      <c r="AE10" s="612">
        <v>1.5711702076418608</v>
      </c>
      <c r="AF10" s="587"/>
      <c r="AG10" s="611">
        <v>2</v>
      </c>
      <c r="AH10" s="611" t="s">
        <v>1091</v>
      </c>
      <c r="AI10" s="612">
        <v>4.6343771874346462</v>
      </c>
      <c r="AJ10" s="612">
        <v>0.14327509057211607</v>
      </c>
      <c r="AK10" s="612">
        <v>0.20892517421889245</v>
      </c>
      <c r="AL10" s="612">
        <v>4.9865774522256547</v>
      </c>
      <c r="AM10" s="587"/>
      <c r="AN10" s="611">
        <v>2</v>
      </c>
      <c r="AO10" s="611" t="s">
        <v>1091</v>
      </c>
      <c r="AP10" s="612">
        <v>0.45165540386015618</v>
      </c>
      <c r="AQ10" s="612">
        <v>3.0981113387630266E-2</v>
      </c>
      <c r="AR10" s="612">
        <v>7.6684258671942618E-2</v>
      </c>
      <c r="AS10" s="612">
        <v>0.55932077591972906</v>
      </c>
      <c r="AT10" s="587"/>
      <c r="AU10" s="611">
        <v>2</v>
      </c>
      <c r="AV10" s="611" t="s">
        <v>1091</v>
      </c>
      <c r="AW10" s="612">
        <v>9.1973190766939647E-2</v>
      </c>
      <c r="AX10" s="612">
        <v>0.14974229422794588</v>
      </c>
      <c r="AY10" s="612">
        <v>0.39763810466397886</v>
      </c>
      <c r="AZ10" s="612">
        <v>0.63935358965886446</v>
      </c>
    </row>
    <row r="11" spans="1:52">
      <c r="B11" s="611">
        <v>3</v>
      </c>
      <c r="C11" s="611" t="s">
        <v>1092</v>
      </c>
      <c r="D11" s="612">
        <v>0.31629987881734245</v>
      </c>
      <c r="E11" s="612">
        <v>0.25197142992501464</v>
      </c>
      <c r="F11" s="612">
        <v>0.5682713087423571</v>
      </c>
      <c r="G11" s="612">
        <v>0.13376021826973439</v>
      </c>
      <c r="H11" s="612">
        <v>0.70203152701209148</v>
      </c>
      <c r="I11" s="587"/>
      <c r="J11" s="611">
        <v>3</v>
      </c>
      <c r="K11" s="611" t="s">
        <v>1092</v>
      </c>
      <c r="L11" s="612">
        <v>7.5795205213462058</v>
      </c>
      <c r="M11" s="612">
        <v>0.66638521865380795</v>
      </c>
      <c r="N11" s="612">
        <v>8.2459057400000138</v>
      </c>
      <c r="O11" s="612">
        <v>0.36057168157874031</v>
      </c>
      <c r="P11" s="612">
        <v>8.6064774215787541</v>
      </c>
      <c r="Q11" s="596"/>
      <c r="R11" s="611">
        <v>3</v>
      </c>
      <c r="S11" s="611" t="s">
        <v>1092</v>
      </c>
      <c r="T11" s="612">
        <v>3.4450643434345687</v>
      </c>
      <c r="U11" s="612">
        <v>0.56939546001604979</v>
      </c>
      <c r="V11" s="612">
        <v>4.0144598034506185</v>
      </c>
      <c r="W11" s="612">
        <v>0.33835076448032098</v>
      </c>
      <c r="X11" s="612">
        <v>4.3528105679309395</v>
      </c>
      <c r="Y11" s="587"/>
      <c r="Z11" s="611">
        <v>3</v>
      </c>
      <c r="AA11" s="611" t="s">
        <v>1092</v>
      </c>
      <c r="AB11" s="612">
        <v>1.4829496672199096</v>
      </c>
      <c r="AC11" s="612">
        <v>0.25913999009789057</v>
      </c>
      <c r="AD11" s="612">
        <v>0.14927080199263409</v>
      </c>
      <c r="AE11" s="612">
        <v>1.8913604593104343</v>
      </c>
      <c r="AF11" s="587"/>
      <c r="AG11" s="611">
        <v>3</v>
      </c>
      <c r="AH11" s="611" t="s">
        <v>1092</v>
      </c>
      <c r="AI11" s="612">
        <v>5.5551765311729957</v>
      </c>
      <c r="AJ11" s="612">
        <v>0.31533479947026866</v>
      </c>
      <c r="AK11" s="612">
        <v>0.15365573811742017</v>
      </c>
      <c r="AL11" s="612">
        <v>6.0241670687606845</v>
      </c>
      <c r="AM11" s="587"/>
      <c r="AN11" s="611">
        <v>3</v>
      </c>
      <c r="AO11" s="611" t="s">
        <v>1092</v>
      </c>
      <c r="AP11" s="612">
        <v>0.54139432295330048</v>
      </c>
      <c r="AQ11" s="612">
        <v>9.1910429085643619E-2</v>
      </c>
      <c r="AR11" s="612">
        <v>5.7645141468694483E-2</v>
      </c>
      <c r="AS11" s="612">
        <v>0.69094989350763858</v>
      </c>
      <c r="AT11" s="587"/>
      <c r="AU11" s="611">
        <v>3</v>
      </c>
      <c r="AV11" s="611" t="s">
        <v>1092</v>
      </c>
      <c r="AW11" s="612">
        <v>6.2109769936837117E-2</v>
      </c>
      <c r="AX11" s="612">
        <v>0.10625987918997429</v>
      </c>
      <c r="AY11" s="612">
        <v>0.30681301675513972</v>
      </c>
      <c r="AZ11" s="612">
        <v>0.47518266588195113</v>
      </c>
    </row>
    <row r="12" spans="1:52">
      <c r="B12" s="611">
        <v>4</v>
      </c>
      <c r="C12" s="611" t="s">
        <v>1093</v>
      </c>
      <c r="D12" s="612">
        <v>0.44150949912432241</v>
      </c>
      <c r="E12" s="612">
        <v>0.1915292958214026</v>
      </c>
      <c r="F12" s="612">
        <v>0.63303879494572501</v>
      </c>
      <c r="G12" s="612">
        <v>0.14159806570339661</v>
      </c>
      <c r="H12" s="612">
        <v>0.77463686064912163</v>
      </c>
      <c r="I12" s="587"/>
      <c r="J12" s="611">
        <v>4</v>
      </c>
      <c r="K12" s="611" t="s">
        <v>1093</v>
      </c>
      <c r="L12" s="612">
        <v>5.8828967916186885</v>
      </c>
      <c r="M12" s="612">
        <v>0.48698904649090746</v>
      </c>
      <c r="N12" s="612">
        <v>6.369885838109596</v>
      </c>
      <c r="O12" s="612">
        <v>0.38166196402806207</v>
      </c>
      <c r="P12" s="612">
        <v>6.751547802137658</v>
      </c>
      <c r="Q12" s="596"/>
      <c r="R12" s="611">
        <v>4</v>
      </c>
      <c r="S12" s="611" t="s">
        <v>1093</v>
      </c>
      <c r="T12" s="612">
        <v>3.2739021121822667</v>
      </c>
      <c r="U12" s="612">
        <v>0.46962121482407326</v>
      </c>
      <c r="V12" s="612">
        <v>3.7435233270063399</v>
      </c>
      <c r="W12" s="612">
        <v>0.35740723856654455</v>
      </c>
      <c r="X12" s="612">
        <v>4.1009305655728845</v>
      </c>
      <c r="Y12" s="587"/>
      <c r="Z12" s="611">
        <v>4</v>
      </c>
      <c r="AA12" s="611" t="s">
        <v>1093</v>
      </c>
      <c r="AB12" s="612">
        <v>1.1510015461862648</v>
      </c>
      <c r="AC12" s="612">
        <v>0.22166430731170172</v>
      </c>
      <c r="AD12" s="612">
        <v>0.15811843098421297</v>
      </c>
      <c r="AE12" s="612">
        <v>1.5307842844821795</v>
      </c>
      <c r="AF12" s="587"/>
      <c r="AG12" s="611">
        <v>4</v>
      </c>
      <c r="AH12" s="611" t="s">
        <v>1093</v>
      </c>
      <c r="AI12" s="612">
        <v>4.3116883317453736</v>
      </c>
      <c r="AJ12" s="612">
        <v>0.21200755418951811</v>
      </c>
      <c r="AK12" s="612">
        <v>0.16214796688636834</v>
      </c>
      <c r="AL12" s="612">
        <v>4.68584385282126</v>
      </c>
      <c r="AM12" s="587"/>
      <c r="AN12" s="611">
        <v>4</v>
      </c>
      <c r="AO12" s="611" t="s">
        <v>1093</v>
      </c>
      <c r="AP12" s="612">
        <v>0.4202069136870491</v>
      </c>
      <c r="AQ12" s="612">
        <v>5.3317184989688626E-2</v>
      </c>
      <c r="AR12" s="612">
        <v>6.1395566157477544E-2</v>
      </c>
      <c r="AS12" s="612">
        <v>0.53491966483421527</v>
      </c>
      <c r="AT12" s="587"/>
      <c r="AU12" s="611">
        <v>4</v>
      </c>
      <c r="AV12" s="611" t="s">
        <v>1093</v>
      </c>
      <c r="AW12" s="612">
        <v>6.2239646017238068E-2</v>
      </c>
      <c r="AX12" s="612">
        <v>0.11227935396002761</v>
      </c>
      <c r="AY12" s="612">
        <v>0.32900173285397372</v>
      </c>
      <c r="AZ12" s="612">
        <v>0.50352073283123944</v>
      </c>
    </row>
    <row r="13" spans="1:52">
      <c r="B13" s="611">
        <v>5</v>
      </c>
      <c r="C13" s="611" t="s">
        <v>1094</v>
      </c>
      <c r="D13" s="612">
        <v>0.45950268314136217</v>
      </c>
      <c r="E13" s="612">
        <v>0.18506005358909544</v>
      </c>
      <c r="F13" s="612">
        <v>0.64456273673045761</v>
      </c>
      <c r="G13" s="612">
        <v>0.14043262519660504</v>
      </c>
      <c r="H13" s="612">
        <v>0.78499536192706265</v>
      </c>
      <c r="I13" s="587"/>
      <c r="J13" s="611">
        <v>5</v>
      </c>
      <c r="K13" s="611" t="s">
        <v>1094</v>
      </c>
      <c r="L13" s="612">
        <v>5.403261817518473</v>
      </c>
      <c r="M13" s="612">
        <v>0.43340132858699221</v>
      </c>
      <c r="N13" s="612">
        <v>5.8366631461054652</v>
      </c>
      <c r="O13" s="612">
        <v>0.37811511021995958</v>
      </c>
      <c r="P13" s="612">
        <v>6.2147782563254248</v>
      </c>
      <c r="Q13" s="596"/>
      <c r="R13" s="611">
        <v>5</v>
      </c>
      <c r="S13" s="611" t="s">
        <v>1094</v>
      </c>
      <c r="T13" s="612">
        <v>3.2739021121822667</v>
      </c>
      <c r="U13" s="612">
        <v>0.51028064789877181</v>
      </c>
      <c r="V13" s="612">
        <v>3.7841827600810385</v>
      </c>
      <c r="W13" s="612">
        <v>0.35412790756886547</v>
      </c>
      <c r="X13" s="612">
        <v>4.138310667649904</v>
      </c>
      <c r="Y13" s="587"/>
      <c r="Z13" s="611">
        <v>5</v>
      </c>
      <c r="AA13" s="611" t="s">
        <v>1094</v>
      </c>
      <c r="AB13" s="612">
        <v>1.0571599208188318</v>
      </c>
      <c r="AC13" s="612">
        <v>0.186825695623281</v>
      </c>
      <c r="AD13" s="612">
        <v>0.15677478564270286</v>
      </c>
      <c r="AE13" s="612">
        <v>1.4007604020848157</v>
      </c>
      <c r="AF13" s="587"/>
      <c r="AG13" s="611">
        <v>5</v>
      </c>
      <c r="AH13" s="611" t="s">
        <v>1094</v>
      </c>
      <c r="AI13" s="612">
        <v>3.9601546240197503</v>
      </c>
      <c r="AJ13" s="612">
        <v>0.19934218927110381</v>
      </c>
      <c r="AK13" s="612">
        <v>0.16032595510313019</v>
      </c>
      <c r="AL13" s="612">
        <v>4.3198227683939843</v>
      </c>
      <c r="AM13" s="587"/>
      <c r="AN13" s="611">
        <v>5</v>
      </c>
      <c r="AO13" s="611" t="s">
        <v>1094</v>
      </c>
      <c r="AP13" s="612">
        <v>0.38594727267989098</v>
      </c>
      <c r="AQ13" s="612">
        <v>4.7233443692602628E-2</v>
      </c>
      <c r="AR13" s="612">
        <v>6.1014369474131358E-2</v>
      </c>
      <c r="AS13" s="612">
        <v>0.49419508584662497</v>
      </c>
      <c r="AT13" s="587"/>
      <c r="AU13" s="611">
        <v>5</v>
      </c>
      <c r="AV13" s="611" t="s">
        <v>1094</v>
      </c>
      <c r="AW13" s="612">
        <v>6.1797678591391396E-2</v>
      </c>
      <c r="AX13" s="612">
        <v>0.11383995225395951</v>
      </c>
      <c r="AY13" s="612">
        <v>0.32362787319000652</v>
      </c>
      <c r="AZ13" s="612">
        <v>0.49926550403535741</v>
      </c>
    </row>
    <row r="14" spans="1:52">
      <c r="B14" s="611">
        <v>6</v>
      </c>
      <c r="C14" s="611" t="s">
        <v>1095</v>
      </c>
      <c r="D14" s="612">
        <v>0.53631144343685222</v>
      </c>
      <c r="E14" s="612">
        <v>0.16065422089967674</v>
      </c>
      <c r="F14" s="612">
        <v>0.69696566433652896</v>
      </c>
      <c r="G14" s="612">
        <v>0.15000084084814846</v>
      </c>
      <c r="H14" s="612">
        <v>0.84696650518467742</v>
      </c>
      <c r="I14" s="587"/>
      <c r="J14" s="611">
        <v>6</v>
      </c>
      <c r="K14" s="611" t="s">
        <v>1095</v>
      </c>
      <c r="L14" s="612">
        <v>5.9677072062494343</v>
      </c>
      <c r="M14" s="612">
        <v>0.39074186746897688</v>
      </c>
      <c r="N14" s="612">
        <v>6.3584490737184112</v>
      </c>
      <c r="O14" s="612">
        <v>0.40411885297725902</v>
      </c>
      <c r="P14" s="612">
        <v>6.7625679266956702</v>
      </c>
      <c r="Q14" s="596"/>
      <c r="R14" s="611">
        <v>6</v>
      </c>
      <c r="S14" s="611" t="s">
        <v>1095</v>
      </c>
      <c r="T14" s="612">
        <v>3.2739021121822662</v>
      </c>
      <c r="U14" s="612">
        <v>0.37774145631145073</v>
      </c>
      <c r="V14" s="612">
        <v>3.651643568493717</v>
      </c>
      <c r="W14" s="612">
        <v>0.37777166949692642</v>
      </c>
      <c r="X14" s="612">
        <v>4.0294152379906434</v>
      </c>
      <c r="Y14" s="587"/>
      <c r="Z14" s="611">
        <v>6</v>
      </c>
      <c r="AA14" s="611" t="s">
        <v>1095</v>
      </c>
      <c r="AB14" s="612">
        <v>1.1675948881792373</v>
      </c>
      <c r="AC14" s="612">
        <v>0.18370448667973815</v>
      </c>
      <c r="AD14" s="612">
        <v>0.16760033648960526</v>
      </c>
      <c r="AE14" s="612">
        <v>1.5188997113485807</v>
      </c>
      <c r="AF14" s="587"/>
      <c r="AG14" s="611">
        <v>6</v>
      </c>
      <c r="AH14" s="611" t="s">
        <v>1095</v>
      </c>
      <c r="AI14" s="612">
        <v>4.3738475176238083</v>
      </c>
      <c r="AJ14" s="612">
        <v>0.16484001951087812</v>
      </c>
      <c r="AK14" s="612">
        <v>0.17107069281060738</v>
      </c>
      <c r="AL14" s="612">
        <v>4.7097582299452938</v>
      </c>
      <c r="AM14" s="587"/>
      <c r="AN14" s="611">
        <v>6</v>
      </c>
      <c r="AO14" s="611" t="s">
        <v>1095</v>
      </c>
      <c r="AP14" s="612">
        <v>0.42626480044638826</v>
      </c>
      <c r="AQ14" s="612">
        <v>4.2197361278353329E-2</v>
      </c>
      <c r="AR14" s="612">
        <v>6.5447823677051209E-2</v>
      </c>
      <c r="AS14" s="612">
        <v>0.5339099854017928</v>
      </c>
      <c r="AT14" s="587"/>
      <c r="AU14" s="611">
        <v>6</v>
      </c>
      <c r="AV14" s="611" t="s">
        <v>1095</v>
      </c>
      <c r="AW14" s="612">
        <v>6.3311961954377022E-2</v>
      </c>
      <c r="AX14" s="612">
        <v>0.11918349266140418</v>
      </c>
      <c r="AY14" s="612">
        <v>0.35125787648783213</v>
      </c>
      <c r="AZ14" s="612">
        <v>0.53375333110361334</v>
      </c>
    </row>
    <row r="15" spans="1:52">
      <c r="B15" s="611">
        <v>7</v>
      </c>
      <c r="C15" s="611" t="s">
        <v>1096</v>
      </c>
      <c r="D15" s="612">
        <v>0</v>
      </c>
      <c r="E15" s="612">
        <v>0</v>
      </c>
      <c r="F15" s="612">
        <v>0</v>
      </c>
      <c r="G15" s="612">
        <v>0</v>
      </c>
      <c r="H15" s="612">
        <v>0</v>
      </c>
      <c r="I15" s="587"/>
      <c r="J15" s="611">
        <v>7</v>
      </c>
      <c r="K15" s="611" t="s">
        <v>1096</v>
      </c>
      <c r="L15" s="612">
        <v>0</v>
      </c>
      <c r="M15" s="612">
        <v>0</v>
      </c>
      <c r="N15" s="612">
        <v>0</v>
      </c>
      <c r="O15" s="612">
        <v>0</v>
      </c>
      <c r="P15" s="612">
        <v>0</v>
      </c>
      <c r="Q15" s="596"/>
      <c r="R15" s="611">
        <v>7</v>
      </c>
      <c r="S15" s="611" t="s">
        <v>1096</v>
      </c>
      <c r="T15" s="612">
        <v>0.39929936247033387</v>
      </c>
      <c r="U15" s="612">
        <v>0</v>
      </c>
      <c r="V15" s="612">
        <v>0.39929936247033387</v>
      </c>
      <c r="W15" s="612">
        <v>0</v>
      </c>
      <c r="X15" s="612">
        <v>0.39929936247033387</v>
      </c>
      <c r="Y15" s="587"/>
      <c r="Z15" s="611">
        <v>7</v>
      </c>
      <c r="AA15" s="611" t="s">
        <v>1096</v>
      </c>
      <c r="AB15" s="612">
        <v>0</v>
      </c>
      <c r="AC15" s="612">
        <v>0</v>
      </c>
      <c r="AD15" s="612">
        <v>0</v>
      </c>
      <c r="AE15" s="612">
        <v>0</v>
      </c>
      <c r="AF15" s="587"/>
      <c r="AG15" s="611">
        <v>7</v>
      </c>
      <c r="AH15" s="611" t="s">
        <v>1096</v>
      </c>
      <c r="AI15" s="612">
        <v>0</v>
      </c>
      <c r="AJ15" s="612">
        <v>0</v>
      </c>
      <c r="AK15" s="612">
        <v>0</v>
      </c>
      <c r="AL15" s="612">
        <v>0</v>
      </c>
      <c r="AM15" s="587"/>
      <c r="AN15" s="611">
        <v>7</v>
      </c>
      <c r="AO15" s="611" t="s">
        <v>1096</v>
      </c>
      <c r="AP15" s="612">
        <v>0</v>
      </c>
      <c r="AQ15" s="612">
        <v>0</v>
      </c>
      <c r="AR15" s="612">
        <v>0</v>
      </c>
      <c r="AS15" s="612">
        <v>0</v>
      </c>
      <c r="AT15" s="587"/>
      <c r="AU15" s="611">
        <v>7</v>
      </c>
      <c r="AV15" s="611" t="s">
        <v>1096</v>
      </c>
      <c r="AW15" s="612">
        <v>0</v>
      </c>
      <c r="AX15" s="612">
        <v>0</v>
      </c>
      <c r="AY15" s="612">
        <v>0</v>
      </c>
      <c r="AZ15" s="612">
        <v>0</v>
      </c>
    </row>
    <row r="16" spans="1:52">
      <c r="B16" s="611">
        <v>8</v>
      </c>
      <c r="C16" s="611" t="s">
        <v>1097</v>
      </c>
      <c r="D16" s="612">
        <v>0.49925343063274502</v>
      </c>
      <c r="E16" s="612">
        <v>0.17141025953822903</v>
      </c>
      <c r="F16" s="612">
        <v>0.67066369017097405</v>
      </c>
      <c r="G16" s="612">
        <v>0.14858672049116839</v>
      </c>
      <c r="H16" s="612">
        <v>0.81925041066214244</v>
      </c>
      <c r="I16" s="587"/>
      <c r="J16" s="611">
        <v>8</v>
      </c>
      <c r="K16" s="611" t="s">
        <v>1097</v>
      </c>
      <c r="L16" s="612">
        <v>3.9101472809218536</v>
      </c>
      <c r="M16" s="612">
        <v>0.4648017946307843</v>
      </c>
      <c r="N16" s="612">
        <v>4.3749490755526379</v>
      </c>
      <c r="O16" s="612">
        <v>0.40059635021424445</v>
      </c>
      <c r="P16" s="612">
        <v>4.7755454257668823</v>
      </c>
      <c r="Q16" s="596"/>
      <c r="R16" s="611">
        <v>8</v>
      </c>
      <c r="S16" s="611" t="s">
        <v>1097</v>
      </c>
      <c r="T16" s="612">
        <v>8.2177343050971699E-2</v>
      </c>
      <c r="U16" s="612">
        <v>0.44002226165313352</v>
      </c>
      <c r="V16" s="612">
        <v>0.5221996047041052</v>
      </c>
      <c r="W16" s="612">
        <v>0.37499881188062012</v>
      </c>
      <c r="X16" s="612">
        <v>0.89719841658472532</v>
      </c>
      <c r="Y16" s="587"/>
      <c r="Z16" s="611">
        <v>8</v>
      </c>
      <c r="AA16" s="611" t="s">
        <v>1097</v>
      </c>
      <c r="AB16" s="612">
        <v>0.76502881583253657</v>
      </c>
      <c r="AC16" s="612">
        <v>0.21150423120021311</v>
      </c>
      <c r="AD16" s="612">
        <v>0.16584642663559668</v>
      </c>
      <c r="AE16" s="612">
        <v>1.1423794736683464</v>
      </c>
      <c r="AF16" s="587"/>
      <c r="AG16" s="611">
        <v>8</v>
      </c>
      <c r="AH16" s="611" t="s">
        <v>1097</v>
      </c>
      <c r="AI16" s="612">
        <v>2.8658222307377561</v>
      </c>
      <c r="AJ16" s="612">
        <v>0.20291802058595643</v>
      </c>
      <c r="AK16" s="612">
        <v>0.1703506992576922</v>
      </c>
      <c r="AL16" s="612">
        <v>3.2390909505814047</v>
      </c>
      <c r="AM16" s="587"/>
      <c r="AN16" s="611">
        <v>8</v>
      </c>
      <c r="AO16" s="611" t="s">
        <v>1097</v>
      </c>
      <c r="AP16" s="612">
        <v>0.27929623435156103</v>
      </c>
      <c r="AQ16" s="612">
        <v>5.0379542844613434E-2</v>
      </c>
      <c r="AR16" s="612">
        <v>6.4399224320956905E-2</v>
      </c>
      <c r="AS16" s="612">
        <v>0.39407500151713137</v>
      </c>
      <c r="AT16" s="587"/>
      <c r="AU16" s="611">
        <v>8</v>
      </c>
      <c r="AV16" s="611" t="s">
        <v>1097</v>
      </c>
      <c r="AW16" s="612">
        <v>6.5882745572916845E-2</v>
      </c>
      <c r="AX16" s="612">
        <v>0.11872973144553124</v>
      </c>
      <c r="AY16" s="612">
        <v>0.34384148647460722</v>
      </c>
      <c r="AZ16" s="612">
        <v>0.52845396349305529</v>
      </c>
    </row>
    <row r="17" spans="2:52">
      <c r="B17" s="611">
        <v>9</v>
      </c>
      <c r="C17" s="611" t="s">
        <v>1098</v>
      </c>
      <c r="D17" s="612">
        <v>0.3089934342944044</v>
      </c>
      <c r="E17" s="612">
        <v>0.23825426095812641</v>
      </c>
      <c r="F17" s="612">
        <v>0.54724769525253081</v>
      </c>
      <c r="G17" s="612">
        <v>0.13711088895313306</v>
      </c>
      <c r="H17" s="612">
        <v>0.68435858420566387</v>
      </c>
      <c r="I17" s="587"/>
      <c r="J17" s="611">
        <v>9</v>
      </c>
      <c r="K17" s="611" t="s">
        <v>1098</v>
      </c>
      <c r="L17" s="612">
        <v>3.2195317005668138</v>
      </c>
      <c r="M17" s="612">
        <v>0.56835033189307715</v>
      </c>
      <c r="N17" s="612">
        <v>3.787882032459891</v>
      </c>
      <c r="O17" s="612">
        <v>0.37012310124947545</v>
      </c>
      <c r="P17" s="612">
        <v>4.1580051337093664</v>
      </c>
      <c r="Q17" s="596"/>
      <c r="R17" s="611">
        <v>9</v>
      </c>
      <c r="S17" s="611" t="s">
        <v>1098</v>
      </c>
      <c r="T17" s="612">
        <v>1.8535563552673466</v>
      </c>
      <c r="U17" s="612">
        <v>0.67834631310045457</v>
      </c>
      <c r="V17" s="612">
        <v>2.5319026683678012</v>
      </c>
      <c r="W17" s="612">
        <v>0.34859718633718639</v>
      </c>
      <c r="X17" s="612">
        <v>2.8804998547049876</v>
      </c>
      <c r="Y17" s="587"/>
      <c r="Z17" s="611">
        <v>9</v>
      </c>
      <c r="AA17" s="611" t="s">
        <v>1098</v>
      </c>
      <c r="AB17" s="612">
        <v>0.62990837619785489</v>
      </c>
      <c r="AC17" s="612">
        <v>0.27019770977269542</v>
      </c>
      <c r="AD17" s="612">
        <v>0.15255082115586016</v>
      </c>
      <c r="AE17" s="612">
        <v>1.0526569071264105</v>
      </c>
      <c r="AF17" s="587"/>
      <c r="AG17" s="611">
        <v>9</v>
      </c>
      <c r="AH17" s="611" t="s">
        <v>1098</v>
      </c>
      <c r="AI17" s="612">
        <v>2.3596567743284722</v>
      </c>
      <c r="AJ17" s="612">
        <v>0.22520421540820079</v>
      </c>
      <c r="AK17" s="612">
        <v>0.1594972103996799</v>
      </c>
      <c r="AL17" s="612">
        <v>2.7443582001363529</v>
      </c>
      <c r="AM17" s="587"/>
      <c r="AN17" s="611">
        <v>9</v>
      </c>
      <c r="AO17" s="611" t="s">
        <v>1098</v>
      </c>
      <c r="AP17" s="612">
        <v>0.22996655004048674</v>
      </c>
      <c r="AQ17" s="612">
        <v>7.2948406712180641E-2</v>
      </c>
      <c r="AR17" s="612">
        <v>5.8075069693934001E-2</v>
      </c>
      <c r="AS17" s="612">
        <v>0.36099002644660139</v>
      </c>
      <c r="AT17" s="587"/>
      <c r="AU17" s="611">
        <v>9</v>
      </c>
      <c r="AV17" s="611" t="s">
        <v>1098</v>
      </c>
      <c r="AW17" s="612">
        <v>7.1067188103942594E-2</v>
      </c>
      <c r="AX17" s="612">
        <v>0.11203376161727735</v>
      </c>
      <c r="AY17" s="612">
        <v>0.30334230782742111</v>
      </c>
      <c r="AZ17" s="612">
        <v>0.48644325754864104</v>
      </c>
    </row>
    <row r="18" spans="2:52">
      <c r="B18" s="611">
        <v>10</v>
      </c>
      <c r="C18" s="611" t="s">
        <v>1099</v>
      </c>
      <c r="D18" s="612">
        <v>0.21123827019032645</v>
      </c>
      <c r="E18" s="612">
        <v>0.27166834541285412</v>
      </c>
      <c r="F18" s="612">
        <v>0.4829066156031806</v>
      </c>
      <c r="G18" s="612">
        <v>0.11051126358139096</v>
      </c>
      <c r="H18" s="612">
        <v>0.59341787918457156</v>
      </c>
      <c r="I18" s="587"/>
      <c r="J18" s="611">
        <v>10</v>
      </c>
      <c r="K18" s="611" t="s">
        <v>1099</v>
      </c>
      <c r="L18" s="612">
        <v>3.3308859984618673</v>
      </c>
      <c r="M18" s="612">
        <v>0.64805890001428068</v>
      </c>
      <c r="N18" s="612">
        <v>3.978944898476148</v>
      </c>
      <c r="O18" s="612">
        <v>0.29762850551518838</v>
      </c>
      <c r="P18" s="612">
        <v>4.2765734039913363</v>
      </c>
      <c r="Q18" s="596"/>
      <c r="R18" s="611">
        <v>10</v>
      </c>
      <c r="S18" s="611" t="s">
        <v>1099</v>
      </c>
      <c r="T18" s="612">
        <v>3.0269667500565332</v>
      </c>
      <c r="U18" s="612">
        <v>0.77348132098799693</v>
      </c>
      <c r="V18" s="612">
        <v>3.8004480710445301</v>
      </c>
      <c r="W18" s="612">
        <v>0.27915606407394344</v>
      </c>
      <c r="X18" s="612">
        <v>4.0796041351184735</v>
      </c>
      <c r="Y18" s="587"/>
      <c r="Z18" s="611">
        <v>10</v>
      </c>
      <c r="AA18" s="611" t="s">
        <v>1099</v>
      </c>
      <c r="AB18" s="612">
        <v>0.65169508665558262</v>
      </c>
      <c r="AC18" s="612">
        <v>0.30809171870882812</v>
      </c>
      <c r="AD18" s="612">
        <v>0.12353228767715407</v>
      </c>
      <c r="AE18" s="612">
        <v>1.0833190930415648</v>
      </c>
      <c r="AF18" s="587"/>
      <c r="AG18" s="611">
        <v>10</v>
      </c>
      <c r="AH18" s="611" t="s">
        <v>1099</v>
      </c>
      <c r="AI18" s="612">
        <v>2.4412704833447227</v>
      </c>
      <c r="AJ18" s="612">
        <v>0.25678808989149138</v>
      </c>
      <c r="AK18" s="612">
        <v>0.12614224725484746</v>
      </c>
      <c r="AL18" s="612">
        <v>2.8242008204910616</v>
      </c>
      <c r="AM18" s="587"/>
      <c r="AN18" s="611">
        <v>10</v>
      </c>
      <c r="AO18" s="611" t="s">
        <v>1099</v>
      </c>
      <c r="AP18" s="612">
        <v>0.23792042846156192</v>
      </c>
      <c r="AQ18" s="612">
        <v>8.3179091413962458E-2</v>
      </c>
      <c r="AR18" s="612">
        <v>4.7953970583185734E-2</v>
      </c>
      <c r="AS18" s="612">
        <v>0.36905349045871011</v>
      </c>
      <c r="AT18" s="587"/>
      <c r="AU18" s="611">
        <v>10</v>
      </c>
      <c r="AV18" s="611" t="s">
        <v>1099</v>
      </c>
      <c r="AW18" s="612">
        <v>4.7291961924707082E-2</v>
      </c>
      <c r="AX18" s="612">
        <v>8.6388077382902495E-2</v>
      </c>
      <c r="AY18" s="612">
        <v>0.25896148505234251</v>
      </c>
      <c r="AZ18" s="612">
        <v>0.39264152435995209</v>
      </c>
    </row>
    <row r="19" spans="2:52">
      <c r="B19" s="611">
        <v>11</v>
      </c>
      <c r="C19" s="611" t="s">
        <v>1100</v>
      </c>
      <c r="D19" s="612">
        <v>0.34782846659924155</v>
      </c>
      <c r="E19" s="612">
        <v>0.22481746956064402</v>
      </c>
      <c r="F19" s="612">
        <v>0.57264593615988557</v>
      </c>
      <c r="G19" s="612">
        <v>0.13668888829682424</v>
      </c>
      <c r="H19" s="612">
        <v>0.70933482445670981</v>
      </c>
      <c r="I19" s="587"/>
      <c r="J19" s="611">
        <v>11</v>
      </c>
      <c r="K19" s="611" t="s">
        <v>1100</v>
      </c>
      <c r="L19" s="612">
        <v>7.402187370806196</v>
      </c>
      <c r="M19" s="612">
        <v>0.53629715970792446</v>
      </c>
      <c r="N19" s="612">
        <v>7.9384845305141205</v>
      </c>
      <c r="O19" s="612">
        <v>0.36869904088145056</v>
      </c>
      <c r="P19" s="612">
        <v>8.3071835713955711</v>
      </c>
      <c r="Q19" s="596"/>
      <c r="R19" s="611">
        <v>11</v>
      </c>
      <c r="S19" s="611" t="s">
        <v>1100</v>
      </c>
      <c r="T19" s="612">
        <v>2.1149778931267438</v>
      </c>
      <c r="U19" s="612">
        <v>0.64008971333293196</v>
      </c>
      <c r="V19" s="612">
        <v>2.7550676064596757</v>
      </c>
      <c r="W19" s="612">
        <v>0.34659467276660383</v>
      </c>
      <c r="X19" s="612">
        <v>3.1016622792262796</v>
      </c>
      <c r="Y19" s="587"/>
      <c r="Z19" s="611">
        <v>11</v>
      </c>
      <c r="AA19" s="611" t="s">
        <v>1100</v>
      </c>
      <c r="AB19" s="612">
        <v>1.4482540508099078</v>
      </c>
      <c r="AC19" s="612">
        <v>0.25495940827205055</v>
      </c>
      <c r="AD19" s="612">
        <v>0.15226067684854416</v>
      </c>
      <c r="AE19" s="612">
        <v>1.8554741359305025</v>
      </c>
      <c r="AF19" s="587"/>
      <c r="AG19" s="611">
        <v>11</v>
      </c>
      <c r="AH19" s="611" t="s">
        <v>1100</v>
      </c>
      <c r="AI19" s="612">
        <v>5.4252056506529884</v>
      </c>
      <c r="AJ19" s="612">
        <v>0.21250340555865321</v>
      </c>
      <c r="AK19" s="612">
        <v>0.15803731384676656</v>
      </c>
      <c r="AL19" s="612">
        <v>5.7957463700584082</v>
      </c>
      <c r="AM19" s="587"/>
      <c r="AN19" s="611">
        <v>11</v>
      </c>
      <c r="AO19" s="611" t="s">
        <v>1100</v>
      </c>
      <c r="AP19" s="612">
        <v>0.52872766934329973</v>
      </c>
      <c r="AQ19" s="612">
        <v>6.8834345877220038E-2</v>
      </c>
      <c r="AR19" s="612">
        <v>5.8401050186140835E-2</v>
      </c>
      <c r="AS19" s="612">
        <v>0.65596306540666061</v>
      </c>
      <c r="AT19" s="587"/>
      <c r="AU19" s="611">
        <v>11</v>
      </c>
      <c r="AV19" s="611" t="s">
        <v>1100</v>
      </c>
      <c r="AW19" s="612">
        <v>6.7052154378038339E-2</v>
      </c>
      <c r="AX19" s="612">
        <v>0.1111796857470994</v>
      </c>
      <c r="AY19" s="612">
        <v>0.30705260169355841</v>
      </c>
      <c r="AZ19" s="612">
        <v>0.48528444181869612</v>
      </c>
    </row>
    <row r="20" spans="2:52">
      <c r="B20" s="611">
        <v>12</v>
      </c>
      <c r="C20" s="611" t="s">
        <v>1101</v>
      </c>
      <c r="D20" s="612">
        <v>0.43048535000727262</v>
      </c>
      <c r="E20" s="612">
        <v>0.19647565820363</v>
      </c>
      <c r="F20" s="612">
        <v>0.62696100821090262</v>
      </c>
      <c r="G20" s="612">
        <v>0.1569046707413575</v>
      </c>
      <c r="H20" s="612">
        <v>0.78386567895226011</v>
      </c>
      <c r="I20" s="587"/>
      <c r="J20" s="611">
        <v>12</v>
      </c>
      <c r="K20" s="611" t="s">
        <v>1101</v>
      </c>
      <c r="L20" s="612">
        <v>8.2837426850838174</v>
      </c>
      <c r="M20" s="612">
        <v>0.46868838819453096</v>
      </c>
      <c r="N20" s="612">
        <v>8.7524310732783484</v>
      </c>
      <c r="O20" s="612">
        <v>0.42373660974543448</v>
      </c>
      <c r="P20" s="612">
        <v>9.1761676830237828</v>
      </c>
      <c r="Q20" s="596"/>
      <c r="R20" s="611">
        <v>12</v>
      </c>
      <c r="S20" s="611" t="s">
        <v>1101</v>
      </c>
      <c r="T20" s="612">
        <v>3.6022567485956419E-2</v>
      </c>
      <c r="U20" s="612">
        <v>0.55939624257062681</v>
      </c>
      <c r="V20" s="612">
        <v>0.59541881005658326</v>
      </c>
      <c r="W20" s="612">
        <v>0.39917784757582264</v>
      </c>
      <c r="X20" s="612">
        <v>0.9945966576324059</v>
      </c>
      <c r="Y20" s="587"/>
      <c r="Z20" s="611">
        <v>12</v>
      </c>
      <c r="AA20" s="611" t="s">
        <v>1101</v>
      </c>
      <c r="AB20" s="612">
        <v>1.6207322644729212</v>
      </c>
      <c r="AC20" s="612">
        <v>0.2228177269913918</v>
      </c>
      <c r="AD20" s="612">
        <v>0.17435123916159534</v>
      </c>
      <c r="AE20" s="612">
        <v>2.0179012306259083</v>
      </c>
      <c r="AF20" s="587"/>
      <c r="AG20" s="611">
        <v>12</v>
      </c>
      <c r="AH20" s="611" t="s">
        <v>1101</v>
      </c>
      <c r="AI20" s="612">
        <v>6.0713145145334808</v>
      </c>
      <c r="AJ20" s="612">
        <v>0.18571397747356588</v>
      </c>
      <c r="AK20" s="612">
        <v>0.1831883694131049</v>
      </c>
      <c r="AL20" s="612">
        <v>6.4402168614201516</v>
      </c>
      <c r="AM20" s="587"/>
      <c r="AN20" s="611">
        <v>12</v>
      </c>
      <c r="AO20" s="611" t="s">
        <v>1101</v>
      </c>
      <c r="AP20" s="612">
        <v>0.59169590607741562</v>
      </c>
      <c r="AQ20" s="612">
        <v>6.0156683729575611E-2</v>
      </c>
      <c r="AR20" s="612">
        <v>6.6197001170728131E-2</v>
      </c>
      <c r="AS20" s="612">
        <v>0.71804959097771937</v>
      </c>
      <c r="AT20" s="587"/>
      <c r="AU20" s="611">
        <v>12</v>
      </c>
      <c r="AV20" s="611" t="s">
        <v>1101</v>
      </c>
      <c r="AW20" s="612">
        <v>8.4344175223713194E-2</v>
      </c>
      <c r="AX20" s="612">
        <v>0.13057408555090594</v>
      </c>
      <c r="AY20" s="612">
        <v>0.34172599230600886</v>
      </c>
      <c r="AZ20" s="612">
        <v>0.55664425308062793</v>
      </c>
    </row>
    <row r="21" spans="2:52">
      <c r="B21" s="611">
        <v>13</v>
      </c>
      <c r="C21" s="611" t="s">
        <v>1102</v>
      </c>
      <c r="D21" s="612">
        <v>0.78720255450670329</v>
      </c>
      <c r="E21" s="612">
        <v>7.5273500202818533E-2</v>
      </c>
      <c r="F21" s="612">
        <v>0.86247605470952182</v>
      </c>
      <c r="G21" s="612">
        <v>0.19357099577227865</v>
      </c>
      <c r="H21" s="612">
        <v>1.0560470504818005</v>
      </c>
      <c r="I21" s="587"/>
      <c r="J21" s="611">
        <v>13</v>
      </c>
      <c r="K21" s="611" t="s">
        <v>1102</v>
      </c>
      <c r="L21" s="612">
        <v>4.8487804884568479</v>
      </c>
      <c r="M21" s="612">
        <v>0.13669143186282007</v>
      </c>
      <c r="N21" s="612">
        <v>4.985471920319668</v>
      </c>
      <c r="O21" s="612">
        <v>0.52223013898176873</v>
      </c>
      <c r="P21" s="612">
        <v>5.5077020593014367</v>
      </c>
      <c r="Q21" s="596"/>
      <c r="R21" s="611">
        <v>13</v>
      </c>
      <c r="S21" s="611" t="s">
        <v>1102</v>
      </c>
      <c r="T21" s="612">
        <v>2.4825649875386051</v>
      </c>
      <c r="U21" s="612">
        <v>0.12597490055214822</v>
      </c>
      <c r="V21" s="612">
        <v>2.6085398880907533</v>
      </c>
      <c r="W21" s="612">
        <v>0.48978686410759753</v>
      </c>
      <c r="X21" s="612">
        <v>3.0983267521983509</v>
      </c>
      <c r="Y21" s="587"/>
      <c r="Z21" s="611">
        <v>13</v>
      </c>
      <c r="AA21" s="611" t="s">
        <v>1102</v>
      </c>
      <c r="AB21" s="612">
        <v>0.94867444339373119</v>
      </c>
      <c r="AC21" s="612">
        <v>7.0937874122185662E-2</v>
      </c>
      <c r="AD21" s="612">
        <v>0.21534723287769841</v>
      </c>
      <c r="AE21" s="612">
        <v>1.2349595503936153</v>
      </c>
      <c r="AF21" s="587"/>
      <c r="AG21" s="611">
        <v>13</v>
      </c>
      <c r="AH21" s="611" t="s">
        <v>1102</v>
      </c>
      <c r="AI21" s="612">
        <v>3.5537645816019126</v>
      </c>
      <c r="AJ21" s="612">
        <v>5.4548755606930399E-2</v>
      </c>
      <c r="AK21" s="612">
        <v>0.22397214903469731</v>
      </c>
      <c r="AL21" s="612">
        <v>3.8322854862435403</v>
      </c>
      <c r="AM21" s="587"/>
      <c r="AN21" s="611">
        <v>13</v>
      </c>
      <c r="AO21" s="611" t="s">
        <v>1102</v>
      </c>
      <c r="AP21" s="612">
        <v>0.34634146346120348</v>
      </c>
      <c r="AQ21" s="612">
        <v>1.1204802133699954E-2</v>
      </c>
      <c r="AR21" s="612">
        <v>8.2910757069375118E-2</v>
      </c>
      <c r="AS21" s="612">
        <v>0.44045702266427855</v>
      </c>
      <c r="AT21" s="587"/>
      <c r="AU21" s="611">
        <v>13</v>
      </c>
      <c r="AV21" s="611" t="s">
        <v>1102</v>
      </c>
      <c r="AW21" s="612">
        <v>9.6113178701840649E-2</v>
      </c>
      <c r="AX21" s="612">
        <v>0.16251299478512185</v>
      </c>
      <c r="AY21" s="612">
        <v>0.42930865156529463</v>
      </c>
      <c r="AZ21" s="612">
        <v>0.68793482505225712</v>
      </c>
    </row>
    <row r="22" spans="2:52">
      <c r="B22" s="611">
        <v>14</v>
      </c>
      <c r="C22" s="611" t="s">
        <v>1103</v>
      </c>
      <c r="D22" s="612">
        <v>0.5842148976076772</v>
      </c>
      <c r="E22" s="612">
        <v>0.13697266237176542</v>
      </c>
      <c r="F22" s="612">
        <v>0.72118755997944262</v>
      </c>
      <c r="G22" s="612">
        <v>0.15163109676944786</v>
      </c>
      <c r="H22" s="612">
        <v>0.87281865674889048</v>
      </c>
      <c r="I22" s="587"/>
      <c r="J22" s="611">
        <v>14</v>
      </c>
      <c r="K22" s="611" t="s">
        <v>1103</v>
      </c>
      <c r="L22" s="612">
        <v>7.7886043200071642</v>
      </c>
      <c r="M22" s="612">
        <v>0.28229485438231539</v>
      </c>
      <c r="N22" s="612">
        <v>8.0708991743894796</v>
      </c>
      <c r="O22" s="612">
        <v>0.40823052540300431</v>
      </c>
      <c r="P22" s="612">
        <v>8.4791296997924839</v>
      </c>
      <c r="Q22" s="596"/>
      <c r="R22" s="611">
        <v>14</v>
      </c>
      <c r="S22" s="611" t="s">
        <v>1103</v>
      </c>
      <c r="T22" s="612">
        <v>0.15707610007011308</v>
      </c>
      <c r="U22" s="612">
        <v>0.27849982586618971</v>
      </c>
      <c r="V22" s="612">
        <v>0.43557592593630279</v>
      </c>
      <c r="W22" s="612">
        <v>0.38183369391598698</v>
      </c>
      <c r="X22" s="612">
        <v>0.81740961985228977</v>
      </c>
      <c r="Y22" s="587"/>
      <c r="Z22" s="611">
        <v>14</v>
      </c>
      <c r="AA22" s="611" t="s">
        <v>1103</v>
      </c>
      <c r="AB22" s="612">
        <v>1.5238573669579234</v>
      </c>
      <c r="AC22" s="612">
        <v>0.10886683915467565</v>
      </c>
      <c r="AD22" s="612">
        <v>0.16923779181527632</v>
      </c>
      <c r="AE22" s="612">
        <v>1.8019619979278754</v>
      </c>
      <c r="AF22" s="587"/>
      <c r="AG22" s="611">
        <v>14</v>
      </c>
      <c r="AH22" s="611" t="s">
        <v>1103</v>
      </c>
      <c r="AI22" s="612">
        <v>5.7084180730487297</v>
      </c>
      <c r="AJ22" s="612">
        <v>0.13450451707845978</v>
      </c>
      <c r="AK22" s="612">
        <v>0.17293544973403385</v>
      </c>
      <c r="AL22" s="612">
        <v>6.0158580398612234</v>
      </c>
      <c r="AM22" s="587"/>
      <c r="AN22" s="611">
        <v>14</v>
      </c>
      <c r="AO22" s="611" t="s">
        <v>1103</v>
      </c>
      <c r="AP22" s="612">
        <v>0.55632888000051195</v>
      </c>
      <c r="AQ22" s="612">
        <v>3.8923498149181945E-2</v>
      </c>
      <c r="AR22" s="612">
        <v>6.6057283853695359E-2</v>
      </c>
      <c r="AS22" s="612">
        <v>0.66130966200338925</v>
      </c>
      <c r="AT22" s="587"/>
      <c r="AU22" s="611">
        <v>14</v>
      </c>
      <c r="AV22" s="611" t="s">
        <v>1103</v>
      </c>
      <c r="AW22" s="612">
        <v>6.6375774332966445E-2</v>
      </c>
      <c r="AX22" s="612">
        <v>0.12420462113803971</v>
      </c>
      <c r="AY22" s="612">
        <v>0.3487786991390695</v>
      </c>
      <c r="AZ22" s="612">
        <v>0.5393590946100757</v>
      </c>
    </row>
    <row r="23" spans="2:52">
      <c r="B23" s="611">
        <v>15</v>
      </c>
      <c r="C23" s="611" t="s">
        <v>1104</v>
      </c>
      <c r="D23" s="612">
        <v>0.31840447389763943</v>
      </c>
      <c r="E23" s="612">
        <v>0.25502521267307959</v>
      </c>
      <c r="F23" s="612">
        <v>0.57342968657071902</v>
      </c>
      <c r="G23" s="612">
        <v>0.13930231132363646</v>
      </c>
      <c r="H23" s="612">
        <v>0.71273199789435548</v>
      </c>
      <c r="I23" s="587"/>
      <c r="J23" s="611">
        <v>15</v>
      </c>
      <c r="K23" s="611" t="s">
        <v>1104</v>
      </c>
      <c r="L23" s="612">
        <v>5.6094416388333794</v>
      </c>
      <c r="M23" s="612">
        <v>0.71683735298572326</v>
      </c>
      <c r="N23" s="612">
        <v>6.3262789918191027</v>
      </c>
      <c r="O23" s="612">
        <v>0.37614265419617077</v>
      </c>
      <c r="P23" s="612">
        <v>6.7024216460152735</v>
      </c>
      <c r="Q23" s="596"/>
      <c r="R23" s="611">
        <v>15</v>
      </c>
      <c r="S23" s="611" t="s">
        <v>1104</v>
      </c>
      <c r="T23" s="612">
        <v>0.43946538799920126</v>
      </c>
      <c r="U23" s="612">
        <v>0.50632990247989396</v>
      </c>
      <c r="V23" s="612">
        <v>0.94579529047909516</v>
      </c>
      <c r="W23" s="612">
        <v>0.35280133187889451</v>
      </c>
      <c r="X23" s="612">
        <v>1.2985966223579897</v>
      </c>
      <c r="Y23" s="587"/>
      <c r="Z23" s="611">
        <v>15</v>
      </c>
      <c r="AA23" s="611" t="s">
        <v>1104</v>
      </c>
      <c r="AB23" s="612">
        <v>1.097499451076096</v>
      </c>
      <c r="AC23" s="612">
        <v>0.30075241175400036</v>
      </c>
      <c r="AD23" s="612">
        <v>0.15548873018149423</v>
      </c>
      <c r="AE23" s="612">
        <v>1.5537405930115906</v>
      </c>
      <c r="AF23" s="587"/>
      <c r="AG23" s="611">
        <v>15</v>
      </c>
      <c r="AH23" s="611" t="s">
        <v>1104</v>
      </c>
      <c r="AI23" s="612">
        <v>4.11126778498347</v>
      </c>
      <c r="AJ23" s="612">
        <v>0.34607325871700656</v>
      </c>
      <c r="AK23" s="612">
        <v>0.16078851172879283</v>
      </c>
      <c r="AL23" s="612">
        <v>4.6181295554292694</v>
      </c>
      <c r="AM23" s="587"/>
      <c r="AN23" s="611">
        <v>15</v>
      </c>
      <c r="AO23" s="611" t="s">
        <v>1104</v>
      </c>
      <c r="AP23" s="612">
        <v>0.40067440277381289</v>
      </c>
      <c r="AQ23" s="612">
        <v>7.0011682514716234E-2</v>
      </c>
      <c r="AR23" s="612">
        <v>5.9865412285881436E-2</v>
      </c>
      <c r="AS23" s="612">
        <v>0.53055149757441056</v>
      </c>
      <c r="AT23" s="587"/>
      <c r="AU23" s="611">
        <v>15</v>
      </c>
      <c r="AV23" s="611" t="s">
        <v>1104</v>
      </c>
      <c r="AW23" s="612">
        <v>6.4177832094947068E-2</v>
      </c>
      <c r="AX23" s="612">
        <v>0.10751903636040601</v>
      </c>
      <c r="AY23" s="612">
        <v>0.32344848978250973</v>
      </c>
      <c r="AZ23" s="612">
        <v>0.49514535823786282</v>
      </c>
    </row>
    <row r="24" spans="2:52">
      <c r="B24" s="611">
        <v>16</v>
      </c>
      <c r="C24" s="611" t="s">
        <v>1105</v>
      </c>
      <c r="D24" s="612">
        <v>0.60626781417129749</v>
      </c>
      <c r="E24" s="612">
        <v>0.14655484342274572</v>
      </c>
      <c r="F24" s="612">
        <v>0.75282265759404321</v>
      </c>
      <c r="G24" s="612">
        <v>0.18042569277244114</v>
      </c>
      <c r="H24" s="612">
        <v>0.93324835036648435</v>
      </c>
      <c r="I24" s="587"/>
      <c r="J24" s="611">
        <v>16</v>
      </c>
      <c r="K24" s="611" t="s">
        <v>1105</v>
      </c>
      <c r="L24" s="612">
        <v>1.0685212169209675</v>
      </c>
      <c r="M24" s="612">
        <v>0.28684284391191883</v>
      </c>
      <c r="N24" s="612">
        <v>1.3553640608328863</v>
      </c>
      <c r="O24" s="612">
        <v>0.47081148457680499</v>
      </c>
      <c r="P24" s="612">
        <v>1.8261755454096913</v>
      </c>
      <c r="Q24" s="596"/>
      <c r="R24" s="611">
        <v>16</v>
      </c>
      <c r="S24" s="611" t="s">
        <v>1105</v>
      </c>
      <c r="T24" s="612">
        <v>1.1220948628059804</v>
      </c>
      <c r="U24" s="612">
        <v>0.45453216857651135</v>
      </c>
      <c r="V24" s="612">
        <v>1.5766270313824917</v>
      </c>
      <c r="W24" s="612">
        <v>0.46883960239370759</v>
      </c>
      <c r="X24" s="612">
        <v>2.0454666337761993</v>
      </c>
      <c r="Y24" s="587"/>
      <c r="Z24" s="611">
        <v>16</v>
      </c>
      <c r="AA24" s="611" t="s">
        <v>1105</v>
      </c>
      <c r="AB24" s="612">
        <v>0.62330404320389776</v>
      </c>
      <c r="AC24" s="612">
        <v>0.15112482655978465</v>
      </c>
      <c r="AD24" s="612">
        <v>0.19960771871463634</v>
      </c>
      <c r="AE24" s="612">
        <v>0.97403658847831875</v>
      </c>
      <c r="AF24" s="587"/>
      <c r="AG24" s="611">
        <v>16</v>
      </c>
      <c r="AH24" s="611" t="s">
        <v>1105</v>
      </c>
      <c r="AI24" s="612">
        <v>0.26713030423024192</v>
      </c>
      <c r="AJ24" s="612">
        <v>0.10500873230281998</v>
      </c>
      <c r="AK24" s="612">
        <v>0.19793145219466324</v>
      </c>
      <c r="AL24" s="612">
        <v>0.57007048872772514</v>
      </c>
      <c r="AM24" s="587"/>
      <c r="AN24" s="611">
        <v>16</v>
      </c>
      <c r="AO24" s="611" t="s">
        <v>1105</v>
      </c>
      <c r="AP24" s="612">
        <v>0.17808686948682795</v>
      </c>
      <c r="AQ24" s="612">
        <v>3.0709285049314028E-2</v>
      </c>
      <c r="AR24" s="612">
        <v>7.3272313667505307E-2</v>
      </c>
      <c r="AS24" s="612">
        <v>0.28206846820364728</v>
      </c>
      <c r="AT24" s="587"/>
      <c r="AU24" s="611">
        <v>16</v>
      </c>
      <c r="AV24" s="611" t="s">
        <v>1105</v>
      </c>
      <c r="AW24" s="612">
        <v>7.1568132664564202E-2</v>
      </c>
      <c r="AX24" s="612">
        <v>0.19354769029301311</v>
      </c>
      <c r="AY24" s="612">
        <v>0.36465814626262189</v>
      </c>
      <c r="AZ24" s="612">
        <v>0.62977396922019913</v>
      </c>
    </row>
    <row r="25" spans="2:52">
      <c r="B25" s="611">
        <v>17</v>
      </c>
      <c r="C25" s="611" t="s">
        <v>1106</v>
      </c>
      <c r="D25" s="612">
        <v>0</v>
      </c>
      <c r="E25" s="612">
        <v>0</v>
      </c>
      <c r="F25" s="612">
        <v>0</v>
      </c>
      <c r="G25" s="612">
        <v>0</v>
      </c>
      <c r="H25" s="612">
        <v>0</v>
      </c>
      <c r="I25" s="587"/>
      <c r="J25" s="611">
        <v>17</v>
      </c>
      <c r="K25" s="611" t="s">
        <v>1106</v>
      </c>
      <c r="L25" s="612">
        <v>0</v>
      </c>
      <c r="M25" s="612">
        <v>0</v>
      </c>
      <c r="N25" s="612">
        <v>0</v>
      </c>
      <c r="O25" s="612">
        <v>0</v>
      </c>
      <c r="P25" s="612">
        <v>0</v>
      </c>
      <c r="Q25" s="596"/>
      <c r="R25" s="611">
        <v>17</v>
      </c>
      <c r="S25" s="611" t="s">
        <v>1106</v>
      </c>
      <c r="T25" s="612">
        <v>0</v>
      </c>
      <c r="U25" s="612">
        <v>0</v>
      </c>
      <c r="V25" s="612">
        <v>0</v>
      </c>
      <c r="W25" s="612">
        <v>0</v>
      </c>
      <c r="X25" s="612">
        <v>0</v>
      </c>
      <c r="Y25" s="587"/>
      <c r="Z25" s="611">
        <v>17</v>
      </c>
      <c r="AA25" s="611" t="s">
        <v>1106</v>
      </c>
      <c r="AB25" s="612">
        <v>0</v>
      </c>
      <c r="AC25" s="612">
        <v>0</v>
      </c>
      <c r="AD25" s="612">
        <v>0</v>
      </c>
      <c r="AE25" s="612">
        <v>0</v>
      </c>
      <c r="AF25" s="587"/>
      <c r="AG25" s="611">
        <v>17</v>
      </c>
      <c r="AH25" s="611" t="s">
        <v>1106</v>
      </c>
      <c r="AI25" s="612">
        <v>0</v>
      </c>
      <c r="AJ25" s="612">
        <v>0</v>
      </c>
      <c r="AK25" s="612">
        <v>0</v>
      </c>
      <c r="AL25" s="612">
        <v>0</v>
      </c>
      <c r="AM25" s="587"/>
      <c r="AN25" s="611">
        <v>17</v>
      </c>
      <c r="AO25" s="611" t="s">
        <v>1106</v>
      </c>
      <c r="AP25" s="612">
        <v>0</v>
      </c>
      <c r="AQ25" s="612">
        <v>0</v>
      </c>
      <c r="AR25" s="612">
        <v>0</v>
      </c>
      <c r="AS25" s="612">
        <v>0</v>
      </c>
      <c r="AT25" s="587"/>
      <c r="AU25" s="611">
        <v>17</v>
      </c>
      <c r="AV25" s="611" t="s">
        <v>1106</v>
      </c>
      <c r="AW25" s="612">
        <v>0</v>
      </c>
      <c r="AX25" s="612">
        <v>0</v>
      </c>
      <c r="AY25" s="612">
        <v>0</v>
      </c>
      <c r="AZ25" s="612">
        <v>0</v>
      </c>
    </row>
    <row r="26" spans="2:52">
      <c r="B26" s="611">
        <v>18</v>
      </c>
      <c r="C26" s="611" t="s">
        <v>1107</v>
      </c>
      <c r="D26" s="612">
        <v>0</v>
      </c>
      <c r="E26" s="612">
        <v>0</v>
      </c>
      <c r="F26" s="612">
        <v>0</v>
      </c>
      <c r="G26" s="612">
        <v>0</v>
      </c>
      <c r="H26" s="612">
        <v>0</v>
      </c>
      <c r="I26" s="587"/>
      <c r="J26" s="611">
        <v>18</v>
      </c>
      <c r="K26" s="611" t="s">
        <v>1107</v>
      </c>
      <c r="L26" s="612">
        <v>0</v>
      </c>
      <c r="M26" s="612">
        <v>0</v>
      </c>
      <c r="N26" s="612">
        <v>0</v>
      </c>
      <c r="O26" s="612">
        <v>0</v>
      </c>
      <c r="P26" s="612">
        <v>0</v>
      </c>
      <c r="Q26" s="596"/>
      <c r="R26" s="611">
        <v>18</v>
      </c>
      <c r="S26" s="611" t="s">
        <v>1107</v>
      </c>
      <c r="T26" s="612">
        <v>0</v>
      </c>
      <c r="U26" s="612">
        <v>0</v>
      </c>
      <c r="V26" s="612">
        <v>0</v>
      </c>
      <c r="W26" s="612">
        <v>0</v>
      </c>
      <c r="X26" s="612">
        <v>0</v>
      </c>
      <c r="Y26" s="587"/>
      <c r="Z26" s="611">
        <v>18</v>
      </c>
      <c r="AA26" s="611" t="s">
        <v>1107</v>
      </c>
      <c r="AB26" s="612">
        <v>0</v>
      </c>
      <c r="AC26" s="612">
        <v>0</v>
      </c>
      <c r="AD26" s="612">
        <v>0</v>
      </c>
      <c r="AE26" s="612">
        <v>0</v>
      </c>
      <c r="AF26" s="587"/>
      <c r="AG26" s="611">
        <v>18</v>
      </c>
      <c r="AH26" s="611" t="s">
        <v>1107</v>
      </c>
      <c r="AI26" s="612">
        <v>0</v>
      </c>
      <c r="AJ26" s="612">
        <v>0</v>
      </c>
      <c r="AK26" s="612">
        <v>0</v>
      </c>
      <c r="AL26" s="612">
        <v>0</v>
      </c>
      <c r="AM26" s="587"/>
      <c r="AN26" s="611">
        <v>18</v>
      </c>
      <c r="AO26" s="611" t="s">
        <v>1107</v>
      </c>
      <c r="AP26" s="612">
        <v>0</v>
      </c>
      <c r="AQ26" s="612">
        <v>0</v>
      </c>
      <c r="AR26" s="612">
        <v>0</v>
      </c>
      <c r="AS26" s="612">
        <v>0</v>
      </c>
      <c r="AT26" s="587"/>
      <c r="AU26" s="611">
        <v>18</v>
      </c>
      <c r="AV26" s="611" t="s">
        <v>1107</v>
      </c>
      <c r="AW26" s="612">
        <v>0</v>
      </c>
      <c r="AX26" s="612">
        <v>0</v>
      </c>
      <c r="AY26" s="612">
        <v>0</v>
      </c>
      <c r="AZ26" s="612">
        <v>0</v>
      </c>
    </row>
    <row r="27" spans="2:52">
      <c r="B27" s="611">
        <v>19</v>
      </c>
      <c r="C27" s="611" t="s">
        <v>1108</v>
      </c>
      <c r="D27" s="612">
        <v>0.59239868775322724</v>
      </c>
      <c r="E27" s="612">
        <v>0.14756604039679111</v>
      </c>
      <c r="F27" s="612">
        <v>0.73996472815001835</v>
      </c>
      <c r="G27" s="612">
        <v>0.17962920778464331</v>
      </c>
      <c r="H27" s="612">
        <v>0.91959393593466165</v>
      </c>
      <c r="I27" s="587"/>
      <c r="J27" s="611">
        <v>19</v>
      </c>
      <c r="K27" s="611" t="s">
        <v>1108</v>
      </c>
      <c r="L27" s="612">
        <v>1.0670082229043889</v>
      </c>
      <c r="M27" s="612">
        <v>0.26965586886244286</v>
      </c>
      <c r="N27" s="612">
        <v>1.3366640917668318</v>
      </c>
      <c r="O27" s="612">
        <v>0.46830462593137345</v>
      </c>
      <c r="P27" s="612">
        <v>1.8049687176982052</v>
      </c>
      <c r="Q27" s="596"/>
      <c r="R27" s="611">
        <v>19</v>
      </c>
      <c r="S27" s="611" t="s">
        <v>1108</v>
      </c>
      <c r="T27" s="612">
        <v>1.1220948628059806</v>
      </c>
      <c r="U27" s="612">
        <v>0.41147805504619028</v>
      </c>
      <c r="V27" s="612">
        <v>1.5335729178521709</v>
      </c>
      <c r="W27" s="612">
        <v>0.46703652271633733</v>
      </c>
      <c r="X27" s="612">
        <v>2.0006094405685082</v>
      </c>
      <c r="Y27" s="587"/>
      <c r="Z27" s="611">
        <v>19</v>
      </c>
      <c r="AA27" s="611" t="s">
        <v>1108</v>
      </c>
      <c r="AB27" s="612">
        <v>0.62242146336089355</v>
      </c>
      <c r="AC27" s="612">
        <v>0.13675664645078689</v>
      </c>
      <c r="AD27" s="612">
        <v>0.19873775803290017</v>
      </c>
      <c r="AE27" s="612">
        <v>0.9579158678445806</v>
      </c>
      <c r="AF27" s="587"/>
      <c r="AG27" s="611">
        <v>19</v>
      </c>
      <c r="AH27" s="611" t="s">
        <v>1108</v>
      </c>
      <c r="AI27" s="612">
        <v>0.26675205572609728</v>
      </c>
      <c r="AJ27" s="612">
        <v>0.10513920697018614</v>
      </c>
      <c r="AK27" s="612">
        <v>0.19670894011301604</v>
      </c>
      <c r="AL27" s="612">
        <v>0.56860020280929946</v>
      </c>
      <c r="AM27" s="587"/>
      <c r="AN27" s="611">
        <v>19</v>
      </c>
      <c r="AO27" s="611" t="s">
        <v>1108</v>
      </c>
      <c r="AP27" s="612">
        <v>0.17783470381739819</v>
      </c>
      <c r="AQ27" s="612">
        <v>2.7760015441470332E-2</v>
      </c>
      <c r="AR27" s="612">
        <v>7.2857927785455689E-2</v>
      </c>
      <c r="AS27" s="612">
        <v>0.27845264704432421</v>
      </c>
      <c r="AT27" s="587"/>
      <c r="AU27" s="611">
        <v>19</v>
      </c>
      <c r="AV27" s="611" t="s">
        <v>1108</v>
      </c>
      <c r="AW27" s="612">
        <v>7.0993739843354331E-2</v>
      </c>
      <c r="AX27" s="612">
        <v>0.19315381812720833</v>
      </c>
      <c r="AY27" s="612">
        <v>0.36258948249808709</v>
      </c>
      <c r="AZ27" s="612">
        <v>0.62673704046864975</v>
      </c>
    </row>
    <row r="28" spans="2:52">
      <c r="B28" s="611">
        <v>20</v>
      </c>
      <c r="C28" s="611" t="s">
        <v>1109</v>
      </c>
      <c r="D28" s="612">
        <v>0.47990849060725443</v>
      </c>
      <c r="E28" s="612">
        <v>0.18470212220379795</v>
      </c>
      <c r="F28" s="612">
        <v>0.66461061281105238</v>
      </c>
      <c r="G28" s="612">
        <v>0.17015968787846902</v>
      </c>
      <c r="H28" s="612">
        <v>0.83477030068952141</v>
      </c>
      <c r="I28" s="587"/>
      <c r="J28" s="611">
        <v>20</v>
      </c>
      <c r="K28" s="611" t="s">
        <v>1109</v>
      </c>
      <c r="L28" s="612">
        <v>1.0832405868456887</v>
      </c>
      <c r="M28" s="612">
        <v>0.38315608531180101</v>
      </c>
      <c r="N28" s="612">
        <v>1.4663966721574897</v>
      </c>
      <c r="O28" s="612">
        <v>0.44369482962215101</v>
      </c>
      <c r="P28" s="612">
        <v>1.9100915017796407</v>
      </c>
      <c r="Q28" s="596"/>
      <c r="R28" s="611">
        <v>20</v>
      </c>
      <c r="S28" s="611" t="s">
        <v>1109</v>
      </c>
      <c r="T28" s="612">
        <v>1.1220948628059804</v>
      </c>
      <c r="U28" s="612">
        <v>0.3967129370696354</v>
      </c>
      <c r="V28" s="612">
        <v>1.5188077998756158</v>
      </c>
      <c r="W28" s="612">
        <v>0.44371503973490567</v>
      </c>
      <c r="X28" s="612">
        <v>1.9625228396105214</v>
      </c>
      <c r="Y28" s="587"/>
      <c r="Z28" s="611">
        <v>20</v>
      </c>
      <c r="AA28" s="611" t="s">
        <v>1109</v>
      </c>
      <c r="AB28" s="612">
        <v>0.63189034232665153</v>
      </c>
      <c r="AC28" s="612">
        <v>0.21766647868557198</v>
      </c>
      <c r="AD28" s="612">
        <v>0.18827789125624528</v>
      </c>
      <c r="AE28" s="612">
        <v>1.0378347122684688</v>
      </c>
      <c r="AF28" s="587"/>
      <c r="AG28" s="611">
        <v>20</v>
      </c>
      <c r="AH28" s="611" t="s">
        <v>1109</v>
      </c>
      <c r="AI28" s="612">
        <v>0.27081014671142217</v>
      </c>
      <c r="AJ28" s="612">
        <v>0.1309062318502604</v>
      </c>
      <c r="AK28" s="612">
        <v>0.18687107023608757</v>
      </c>
      <c r="AL28" s="612">
        <v>0.58858744879777014</v>
      </c>
      <c r="AM28" s="587"/>
      <c r="AN28" s="611">
        <v>20</v>
      </c>
      <c r="AO28" s="611" t="s">
        <v>1109</v>
      </c>
      <c r="AP28" s="612">
        <v>0.18054009780761479</v>
      </c>
      <c r="AQ28" s="612">
        <v>3.4583374775968456E-2</v>
      </c>
      <c r="AR28" s="612">
        <v>6.8545868129817694E-2</v>
      </c>
      <c r="AS28" s="612">
        <v>0.28366934071340094</v>
      </c>
      <c r="AT28" s="587"/>
      <c r="AU28" s="611">
        <v>20</v>
      </c>
      <c r="AV28" s="611" t="s">
        <v>1109</v>
      </c>
      <c r="AW28" s="612">
        <v>6.6869348815725968E-2</v>
      </c>
      <c r="AX28" s="612">
        <v>0.18031695857852997</v>
      </c>
      <c r="AY28" s="612">
        <v>0.34612061398791472</v>
      </c>
      <c r="AZ28" s="612">
        <v>0.59330692138217067</v>
      </c>
    </row>
    <row r="29" spans="2:52">
      <c r="B29" s="611">
        <v>21</v>
      </c>
      <c r="C29" s="611" t="s">
        <v>1110</v>
      </c>
      <c r="D29" s="612">
        <v>0.19533944037661377</v>
      </c>
      <c r="E29" s="612">
        <v>0.21767149987498746</v>
      </c>
      <c r="F29" s="612">
        <v>0.41301094025160123</v>
      </c>
      <c r="G29" s="612">
        <v>9.869215358028538E-2</v>
      </c>
      <c r="H29" s="612">
        <v>0.51170309383188661</v>
      </c>
      <c r="I29" s="587"/>
      <c r="J29" s="611">
        <v>21</v>
      </c>
      <c r="K29" s="611" t="s">
        <v>1110</v>
      </c>
      <c r="L29" s="612">
        <v>0.28098830372431782</v>
      </c>
      <c r="M29" s="612">
        <v>0.83911462294239392</v>
      </c>
      <c r="N29" s="612">
        <v>1.1201029266667117</v>
      </c>
      <c r="O29" s="612">
        <v>0.2644428525120085</v>
      </c>
      <c r="P29" s="612">
        <v>1.3845457791787201</v>
      </c>
      <c r="Q29" s="596"/>
      <c r="R29" s="611">
        <v>21</v>
      </c>
      <c r="S29" s="611" t="s">
        <v>1110</v>
      </c>
      <c r="T29" s="612">
        <v>0.51335672945537925</v>
      </c>
      <c r="U29" s="612">
        <v>0.76194832753528219</v>
      </c>
      <c r="V29" s="612">
        <v>1.2753050569906614</v>
      </c>
      <c r="W29" s="612">
        <v>0.24767896283615898</v>
      </c>
      <c r="X29" s="612">
        <v>1.5229840198268205</v>
      </c>
      <c r="Y29" s="587"/>
      <c r="Z29" s="611">
        <v>21</v>
      </c>
      <c r="AA29" s="611" t="s">
        <v>1110</v>
      </c>
      <c r="AB29" s="612">
        <v>6.7459493552862015E-2</v>
      </c>
      <c r="AC29" s="612">
        <v>0.29822366006912426</v>
      </c>
      <c r="AD29" s="612">
        <v>0.11150400462749738</v>
      </c>
      <c r="AE29" s="612">
        <v>0.47718715824948366</v>
      </c>
      <c r="AF29" s="587"/>
      <c r="AG29" s="611">
        <v>21</v>
      </c>
      <c r="AH29" s="611" t="s">
        <v>1110</v>
      </c>
      <c r="AI29" s="612">
        <v>0.20042717299383386</v>
      </c>
      <c r="AJ29" s="612">
        <v>0.45279801369970396</v>
      </c>
      <c r="AK29" s="612">
        <v>0.10897626369618119</v>
      </c>
      <c r="AL29" s="612">
        <v>0.76220145038971898</v>
      </c>
      <c r="AM29" s="587"/>
      <c r="AN29" s="611">
        <v>21</v>
      </c>
      <c r="AO29" s="611" t="s">
        <v>1110</v>
      </c>
      <c r="AP29" s="612">
        <v>1.3101637177621962E-2</v>
      </c>
      <c r="AQ29" s="612">
        <v>8.8092949173565568E-2</v>
      </c>
      <c r="AR29" s="612">
        <v>4.3962584188330586E-2</v>
      </c>
      <c r="AS29" s="612">
        <v>0.14515717053951813</v>
      </c>
      <c r="AT29" s="587"/>
      <c r="AU29" s="611">
        <v>21</v>
      </c>
      <c r="AV29" s="611" t="s">
        <v>1110</v>
      </c>
      <c r="AW29" s="612">
        <v>3.1085872189313621E-2</v>
      </c>
      <c r="AX29" s="612">
        <v>6.478417317327588E-2</v>
      </c>
      <c r="AY29" s="612">
        <v>0.25525151797224221</v>
      </c>
      <c r="AZ29" s="612">
        <v>0.35112156333483169</v>
      </c>
    </row>
    <row r="30" spans="2:52">
      <c r="B30" s="611">
        <v>22</v>
      </c>
      <c r="C30" s="611" t="s">
        <v>1111</v>
      </c>
      <c r="D30" s="612">
        <v>0.35671345351454053</v>
      </c>
      <c r="E30" s="612">
        <v>0.20037267572063266</v>
      </c>
      <c r="F30" s="612">
        <v>0.5570861292351732</v>
      </c>
      <c r="G30" s="612">
        <v>0.1428352543744833</v>
      </c>
      <c r="H30" s="612">
        <v>0.6999213836096565</v>
      </c>
      <c r="I30" s="587"/>
      <c r="J30" s="611">
        <v>22</v>
      </c>
      <c r="K30" s="611" t="s">
        <v>1111</v>
      </c>
      <c r="L30" s="612">
        <v>0.63066710627463518</v>
      </c>
      <c r="M30" s="612">
        <v>0.58325752948624809</v>
      </c>
      <c r="N30" s="612">
        <v>1.2139246357608833</v>
      </c>
      <c r="O30" s="612">
        <v>0.38650163655265746</v>
      </c>
      <c r="P30" s="612">
        <v>1.6004262723135407</v>
      </c>
      <c r="Q30" s="596"/>
      <c r="R30" s="611">
        <v>22</v>
      </c>
      <c r="S30" s="611" t="s">
        <v>1111</v>
      </c>
      <c r="T30" s="612">
        <v>0.50138652081245705</v>
      </c>
      <c r="U30" s="612">
        <v>0.54635074911487536</v>
      </c>
      <c r="V30" s="612">
        <v>1.0477372699273324</v>
      </c>
      <c r="W30" s="612">
        <v>0.36333948280290995</v>
      </c>
      <c r="X30" s="612">
        <v>1.4110767527302424</v>
      </c>
      <c r="Y30" s="587"/>
      <c r="Z30" s="611">
        <v>22</v>
      </c>
      <c r="AA30" s="611" t="s">
        <v>1111</v>
      </c>
      <c r="AB30" s="612">
        <v>0.1514101584508549</v>
      </c>
      <c r="AC30" s="612">
        <v>0.21091716765937815</v>
      </c>
      <c r="AD30" s="612">
        <v>0.1585853483073402</v>
      </c>
      <c r="AE30" s="612">
        <v>0.52091267441757327</v>
      </c>
      <c r="AF30" s="587"/>
      <c r="AG30" s="611">
        <v>22</v>
      </c>
      <c r="AH30" s="611" t="s">
        <v>1111</v>
      </c>
      <c r="AI30" s="612">
        <v>0.44985084267010189</v>
      </c>
      <c r="AJ30" s="612">
        <v>0.30708216624082496</v>
      </c>
      <c r="AK30" s="612">
        <v>0.16788510226523956</v>
      </c>
      <c r="AL30" s="612">
        <v>0.92481811117616641</v>
      </c>
      <c r="AM30" s="587"/>
      <c r="AN30" s="611">
        <v>22</v>
      </c>
      <c r="AO30" s="611" t="s">
        <v>1111</v>
      </c>
      <c r="AP30" s="612">
        <v>2.9406105153678436E-2</v>
      </c>
      <c r="AQ30" s="612">
        <v>6.525819558604519E-2</v>
      </c>
      <c r="AR30" s="612">
        <v>6.0031185980077464E-2</v>
      </c>
      <c r="AS30" s="612">
        <v>0.1546954867198011</v>
      </c>
      <c r="AT30" s="587"/>
      <c r="AU30" s="611">
        <v>22</v>
      </c>
      <c r="AV30" s="611" t="s">
        <v>1111</v>
      </c>
      <c r="AW30" s="612">
        <v>7.9355540379129508E-2</v>
      </c>
      <c r="AX30" s="612">
        <v>0.11699007834320699</v>
      </c>
      <c r="AY30" s="612">
        <v>0.31123381220550728</v>
      </c>
      <c r="AZ30" s="612">
        <v>0.50757943092784374</v>
      </c>
    </row>
    <row r="31" spans="2:52">
      <c r="B31" s="611">
        <v>23</v>
      </c>
      <c r="C31" s="611" t="s">
        <v>1112</v>
      </c>
      <c r="D31" s="612">
        <v>0.26516585272603344</v>
      </c>
      <c r="E31" s="612">
        <v>0.23958974888999662</v>
      </c>
      <c r="F31" s="612">
        <v>0.50475560161603006</v>
      </c>
      <c r="G31" s="612">
        <v>0.13351176777057649</v>
      </c>
      <c r="H31" s="612">
        <v>0.63826736938660655</v>
      </c>
      <c r="I31" s="587"/>
      <c r="J31" s="611">
        <v>23</v>
      </c>
      <c r="K31" s="611" t="s">
        <v>1112</v>
      </c>
      <c r="L31" s="612">
        <v>0.50192867056226598</v>
      </c>
      <c r="M31" s="612">
        <v>0.67709355560359519</v>
      </c>
      <c r="N31" s="612">
        <v>1.1790222261658612</v>
      </c>
      <c r="O31" s="612">
        <v>0.35685841460434953</v>
      </c>
      <c r="P31" s="612">
        <v>1.5358806407702106</v>
      </c>
      <c r="Q31" s="596"/>
      <c r="R31" s="611">
        <v>23</v>
      </c>
      <c r="S31" s="611" t="s">
        <v>1112</v>
      </c>
      <c r="T31" s="612">
        <v>0.51375568874440658</v>
      </c>
      <c r="U31" s="612">
        <v>0.74447180393281842</v>
      </c>
      <c r="V31" s="612">
        <v>1.258227492677225</v>
      </c>
      <c r="W31" s="612">
        <v>0.33527723170328416</v>
      </c>
      <c r="X31" s="612">
        <v>1.5935047243805092</v>
      </c>
      <c r="Y31" s="587"/>
      <c r="Z31" s="611">
        <v>23</v>
      </c>
      <c r="AA31" s="611" t="s">
        <v>1112</v>
      </c>
      <c r="AB31" s="612">
        <v>0.12050271654371862</v>
      </c>
      <c r="AC31" s="612">
        <v>0.28013167456985283</v>
      </c>
      <c r="AD31" s="612">
        <v>0.15146269191701867</v>
      </c>
      <c r="AE31" s="612">
        <v>0.55209708303059013</v>
      </c>
      <c r="AF31" s="587"/>
      <c r="AG31" s="611">
        <v>23</v>
      </c>
      <c r="AH31" s="611" t="s">
        <v>1112</v>
      </c>
      <c r="AI31" s="612">
        <v>0.35802253386336236</v>
      </c>
      <c r="AJ31" s="612">
        <v>0.31474298112387156</v>
      </c>
      <c r="AK31" s="612">
        <v>0.14585488616776665</v>
      </c>
      <c r="AL31" s="612">
        <v>0.81862040115500057</v>
      </c>
      <c r="AM31" s="587"/>
      <c r="AN31" s="611">
        <v>23</v>
      </c>
      <c r="AO31" s="611" t="s">
        <v>1112</v>
      </c>
      <c r="AP31" s="612">
        <v>2.3403420155185019E-2</v>
      </c>
      <c r="AQ31" s="612">
        <v>8.2218899909870857E-2</v>
      </c>
      <c r="AR31" s="612">
        <v>5.9540836519564183E-2</v>
      </c>
      <c r="AS31" s="612">
        <v>0.16516315658462005</v>
      </c>
      <c r="AT31" s="587"/>
      <c r="AU31" s="611">
        <v>23</v>
      </c>
      <c r="AV31" s="611" t="s">
        <v>1112</v>
      </c>
      <c r="AW31" s="612">
        <v>4.0107781392691014E-2</v>
      </c>
      <c r="AX31" s="612">
        <v>8.0091426803329743E-2</v>
      </c>
      <c r="AY31" s="612">
        <v>0.35441885022450104</v>
      </c>
      <c r="AZ31" s="612">
        <v>0.47461805842052179</v>
      </c>
    </row>
    <row r="32" spans="2:52">
      <c r="B32" s="611">
        <v>24</v>
      </c>
      <c r="C32" s="611" t="s">
        <v>1113</v>
      </c>
      <c r="D32" s="612">
        <v>0.31208488484770247</v>
      </c>
      <c r="E32" s="612">
        <v>0.21239944476067529</v>
      </c>
      <c r="F32" s="612">
        <v>0.52448432960837776</v>
      </c>
      <c r="G32" s="612">
        <v>0.11776793005495723</v>
      </c>
      <c r="H32" s="612">
        <v>0.64225225966333499</v>
      </c>
      <c r="I32" s="587"/>
      <c r="J32" s="611">
        <v>24</v>
      </c>
      <c r="K32" s="611" t="s">
        <v>1113</v>
      </c>
      <c r="L32" s="612">
        <v>0.43796426114334636</v>
      </c>
      <c r="M32" s="612">
        <v>0.50331338338665277</v>
      </c>
      <c r="N32" s="612">
        <v>0.94127764452999907</v>
      </c>
      <c r="O32" s="612">
        <v>0.31389005325349517</v>
      </c>
      <c r="P32" s="612">
        <v>1.2551676977834942</v>
      </c>
      <c r="Q32" s="596"/>
      <c r="R32" s="611">
        <v>24</v>
      </c>
      <c r="S32" s="611" t="s">
        <v>1113</v>
      </c>
      <c r="T32" s="612">
        <v>0.49281216603743855</v>
      </c>
      <c r="U32" s="612">
        <v>0.6161302108959481</v>
      </c>
      <c r="V32" s="612">
        <v>1.1089423769333866</v>
      </c>
      <c r="W32" s="612">
        <v>0.2954310786554506</v>
      </c>
      <c r="X32" s="612">
        <v>1.4043734555888372</v>
      </c>
      <c r="Y32" s="587"/>
      <c r="Z32" s="611">
        <v>24</v>
      </c>
      <c r="AA32" s="611" t="s">
        <v>1113</v>
      </c>
      <c r="AB32" s="612">
        <v>0.10514618174274784</v>
      </c>
      <c r="AC32" s="612">
        <v>0.23299017817259174</v>
      </c>
      <c r="AD32" s="612">
        <v>0.13343830293796385</v>
      </c>
      <c r="AE32" s="612">
        <v>0.47157466285330341</v>
      </c>
      <c r="AF32" s="587"/>
      <c r="AG32" s="611">
        <v>24</v>
      </c>
      <c r="AH32" s="611" t="s">
        <v>1113</v>
      </c>
      <c r="AI32" s="612">
        <v>0.3123971267480814</v>
      </c>
      <c r="AJ32" s="612">
        <v>0.19917413873254286</v>
      </c>
      <c r="AK32" s="612">
        <v>0.12773659971986973</v>
      </c>
      <c r="AL32" s="612">
        <v>0.63930786520049399</v>
      </c>
      <c r="AM32" s="587"/>
      <c r="AN32" s="611">
        <v>24</v>
      </c>
      <c r="AO32" s="611" t="s">
        <v>1113</v>
      </c>
      <c r="AP32" s="612">
        <v>2.0420952652517144E-2</v>
      </c>
      <c r="AQ32" s="612">
        <v>7.1149066481518697E-2</v>
      </c>
      <c r="AR32" s="612">
        <v>5.2715150595660593E-2</v>
      </c>
      <c r="AS32" s="612">
        <v>0.14428516972969643</v>
      </c>
      <c r="AT32" s="587"/>
      <c r="AU32" s="611">
        <v>24</v>
      </c>
      <c r="AV32" s="611" t="s">
        <v>1113</v>
      </c>
      <c r="AW32" s="612">
        <v>3.2027647583823288E-2</v>
      </c>
      <c r="AX32" s="612">
        <v>7.6850422720169925E-2</v>
      </c>
      <c r="AY32" s="612">
        <v>0.3096063065101593</v>
      </c>
      <c r="AZ32" s="612">
        <v>0.41848437681415251</v>
      </c>
    </row>
    <row r="33" spans="2:52">
      <c r="B33" s="611">
        <v>25</v>
      </c>
      <c r="C33" s="611" t="s">
        <v>1114</v>
      </c>
      <c r="D33" s="612">
        <v>0.29216762570800697</v>
      </c>
      <c r="E33" s="612">
        <v>0.25515386857160133</v>
      </c>
      <c r="F33" s="612">
        <v>0.5473214942796083</v>
      </c>
      <c r="G33" s="612">
        <v>0.14197345565514063</v>
      </c>
      <c r="H33" s="612">
        <v>0.68929494993474894</v>
      </c>
      <c r="I33" s="587"/>
      <c r="J33" s="611">
        <v>25</v>
      </c>
      <c r="K33" s="611" t="s">
        <v>1114</v>
      </c>
      <c r="L33" s="612">
        <v>0.4958539294049365</v>
      </c>
      <c r="M33" s="612">
        <v>0.69376249094687159</v>
      </c>
      <c r="N33" s="612">
        <v>1.189616420351808</v>
      </c>
      <c r="O33" s="612">
        <v>0.37991010498160938</v>
      </c>
      <c r="P33" s="612">
        <v>1.5695265253334174</v>
      </c>
      <c r="Q33" s="596"/>
      <c r="R33" s="611">
        <v>25</v>
      </c>
      <c r="S33" s="611" t="s">
        <v>1114</v>
      </c>
      <c r="T33" s="612">
        <v>0.39402610062874621</v>
      </c>
      <c r="U33" s="612">
        <v>0.79442135360233057</v>
      </c>
      <c r="V33" s="612">
        <v>1.1884474542310768</v>
      </c>
      <c r="W33" s="612">
        <v>0.35641063469583045</v>
      </c>
      <c r="X33" s="612">
        <v>1.5448580889269072</v>
      </c>
      <c r="Y33" s="587"/>
      <c r="Z33" s="611">
        <v>25</v>
      </c>
      <c r="AA33" s="611" t="s">
        <v>1114</v>
      </c>
      <c r="AB33" s="612">
        <v>0.11904429654364547</v>
      </c>
      <c r="AC33" s="612">
        <v>0.32949329667857019</v>
      </c>
      <c r="AD33" s="612">
        <v>0.16102323230659177</v>
      </c>
      <c r="AE33" s="612">
        <v>0.60956082552880742</v>
      </c>
      <c r="AF33" s="587"/>
      <c r="AG33" s="611">
        <v>25</v>
      </c>
      <c r="AH33" s="611" t="s">
        <v>1114</v>
      </c>
      <c r="AI33" s="612">
        <v>0.35368945956562436</v>
      </c>
      <c r="AJ33" s="612">
        <v>0.27769031684218071</v>
      </c>
      <c r="AK33" s="612">
        <v>0.15548541839032182</v>
      </c>
      <c r="AL33" s="612">
        <v>0.78686519479812689</v>
      </c>
      <c r="AM33" s="587"/>
      <c r="AN33" s="611">
        <v>25</v>
      </c>
      <c r="AO33" s="611" t="s">
        <v>1114</v>
      </c>
      <c r="AP33" s="612">
        <v>2.3120173295666683E-2</v>
      </c>
      <c r="AQ33" s="612">
        <v>8.6578877426120748E-2</v>
      </c>
      <c r="AR33" s="612">
        <v>6.3401454284695957E-2</v>
      </c>
      <c r="AS33" s="612">
        <v>0.17310050500648339</v>
      </c>
      <c r="AT33" s="587"/>
      <c r="AU33" s="611">
        <v>25</v>
      </c>
      <c r="AV33" s="611" t="s">
        <v>1114</v>
      </c>
      <c r="AW33" s="612">
        <v>4.1435441192201522E-2</v>
      </c>
      <c r="AX33" s="612">
        <v>8.468828686449778E-2</v>
      </c>
      <c r="AY33" s="612">
        <v>0.37885999011665417</v>
      </c>
      <c r="AZ33" s="612">
        <v>0.50498371817335341</v>
      </c>
    </row>
    <row r="34" spans="2:52">
      <c r="B34" s="611">
        <v>26</v>
      </c>
      <c r="C34" s="611" t="s">
        <v>1115</v>
      </c>
      <c r="D34" s="612">
        <v>0.18718691570851348</v>
      </c>
      <c r="E34" s="612">
        <v>0.26402644660499158</v>
      </c>
      <c r="F34" s="612">
        <v>0.45121336231350506</v>
      </c>
      <c r="G34" s="612">
        <v>0.11481457554679275</v>
      </c>
      <c r="H34" s="612">
        <v>0.56602793786029781</v>
      </c>
      <c r="I34" s="587"/>
      <c r="J34" s="611">
        <v>26</v>
      </c>
      <c r="K34" s="611" t="s">
        <v>1115</v>
      </c>
      <c r="L34" s="612">
        <v>0.33904697083982344</v>
      </c>
      <c r="M34" s="612">
        <v>0.66848765515811071</v>
      </c>
      <c r="N34" s="612">
        <v>1.0075346259979341</v>
      </c>
      <c r="O34" s="612">
        <v>0.30769316317431095</v>
      </c>
      <c r="P34" s="612">
        <v>1.315227789172245</v>
      </c>
      <c r="Q34" s="596"/>
      <c r="R34" s="611">
        <v>26</v>
      </c>
      <c r="S34" s="611" t="s">
        <v>1115</v>
      </c>
      <c r="T34" s="612">
        <v>0.37978521714594354</v>
      </c>
      <c r="U34" s="612">
        <v>0.84609221862687756</v>
      </c>
      <c r="V34" s="612">
        <v>1.225877435772821</v>
      </c>
      <c r="W34" s="612">
        <v>0.28878817989894179</v>
      </c>
      <c r="X34" s="612">
        <v>1.5146656156717628</v>
      </c>
      <c r="Y34" s="587"/>
      <c r="Z34" s="611">
        <v>26</v>
      </c>
      <c r="AA34" s="611" t="s">
        <v>1115</v>
      </c>
      <c r="AB34" s="612">
        <v>8.1398181491306815E-2</v>
      </c>
      <c r="AC34" s="612">
        <v>0.31749650068134561</v>
      </c>
      <c r="AD34" s="612">
        <v>0.12973714213426024</v>
      </c>
      <c r="AE34" s="612">
        <v>0.52863182430691269</v>
      </c>
      <c r="AF34" s="587"/>
      <c r="AG34" s="611">
        <v>26</v>
      </c>
      <c r="AH34" s="611" t="s">
        <v>1115</v>
      </c>
      <c r="AI34" s="612">
        <v>0.24184005162086614</v>
      </c>
      <c r="AJ34" s="612">
        <v>0.26266829155364974</v>
      </c>
      <c r="AK34" s="612">
        <v>0.12709496886191174</v>
      </c>
      <c r="AL34" s="612">
        <v>0.63160331203642761</v>
      </c>
      <c r="AM34" s="587"/>
      <c r="AN34" s="611">
        <v>26</v>
      </c>
      <c r="AO34" s="611" t="s">
        <v>1115</v>
      </c>
      <c r="AP34" s="612">
        <v>1.5808737727650499E-2</v>
      </c>
      <c r="AQ34" s="612">
        <v>8.8322862923115572E-2</v>
      </c>
      <c r="AR34" s="612">
        <v>5.0861052178138591E-2</v>
      </c>
      <c r="AS34" s="612">
        <v>0.15499265282890465</v>
      </c>
      <c r="AT34" s="587"/>
      <c r="AU34" s="611">
        <v>26</v>
      </c>
      <c r="AV34" s="611" t="s">
        <v>1115</v>
      </c>
      <c r="AW34" s="612">
        <v>3.7894606183679722E-2</v>
      </c>
      <c r="AX34" s="612">
        <v>7.3975245418304802E-2</v>
      </c>
      <c r="AY34" s="612">
        <v>0.29629561474104216</v>
      </c>
      <c r="AZ34" s="612">
        <v>0.40816546634302669</v>
      </c>
    </row>
    <row r="35" spans="2:52">
      <c r="B35" s="611">
        <v>27</v>
      </c>
      <c r="C35" s="611" t="s">
        <v>1116</v>
      </c>
      <c r="D35" s="612">
        <v>0</v>
      </c>
      <c r="E35" s="612">
        <v>0</v>
      </c>
      <c r="F35" s="612">
        <v>0</v>
      </c>
      <c r="G35" s="612">
        <v>0</v>
      </c>
      <c r="H35" s="612">
        <v>0</v>
      </c>
      <c r="I35" s="587"/>
      <c r="J35" s="611">
        <v>27</v>
      </c>
      <c r="K35" s="611" t="s">
        <v>1116</v>
      </c>
      <c r="L35" s="612">
        <v>0</v>
      </c>
      <c r="M35" s="612">
        <v>0</v>
      </c>
      <c r="N35" s="612">
        <v>0</v>
      </c>
      <c r="O35" s="612">
        <v>0</v>
      </c>
      <c r="P35" s="612">
        <v>0</v>
      </c>
      <c r="Q35" s="596"/>
      <c r="R35" s="611">
        <v>27</v>
      </c>
      <c r="S35" s="611" t="s">
        <v>1116</v>
      </c>
      <c r="T35" s="612">
        <v>0.4759380618853255</v>
      </c>
      <c r="U35" s="612">
        <v>0</v>
      </c>
      <c r="V35" s="612">
        <v>0.4759380618853255</v>
      </c>
      <c r="W35" s="612">
        <v>0</v>
      </c>
      <c r="X35" s="612">
        <v>0.4759380618853255</v>
      </c>
      <c r="Y35" s="587"/>
      <c r="Z35" s="611">
        <v>27</v>
      </c>
      <c r="AA35" s="611" t="s">
        <v>1116</v>
      </c>
      <c r="AB35" s="612">
        <v>0</v>
      </c>
      <c r="AC35" s="612">
        <v>0</v>
      </c>
      <c r="AD35" s="612">
        <v>0</v>
      </c>
      <c r="AE35" s="612">
        <v>0</v>
      </c>
      <c r="AF35" s="587"/>
      <c r="AG35" s="611">
        <v>27</v>
      </c>
      <c r="AH35" s="611" t="s">
        <v>1116</v>
      </c>
      <c r="AI35" s="612">
        <v>0</v>
      </c>
      <c r="AJ35" s="612">
        <v>0</v>
      </c>
      <c r="AK35" s="612">
        <v>0</v>
      </c>
      <c r="AL35" s="612">
        <v>0</v>
      </c>
      <c r="AM35" s="587"/>
      <c r="AN35" s="611">
        <v>27</v>
      </c>
      <c r="AO35" s="611" t="s">
        <v>1116</v>
      </c>
      <c r="AP35" s="612">
        <v>0</v>
      </c>
      <c r="AQ35" s="612">
        <v>0</v>
      </c>
      <c r="AR35" s="612">
        <v>0</v>
      </c>
      <c r="AS35" s="612">
        <v>0</v>
      </c>
      <c r="AT35" s="587"/>
      <c r="AU35" s="611">
        <v>27</v>
      </c>
      <c r="AV35" s="611" t="s">
        <v>1116</v>
      </c>
      <c r="AW35" s="612">
        <v>0</v>
      </c>
      <c r="AX35" s="612">
        <v>0</v>
      </c>
      <c r="AY35" s="612">
        <v>0</v>
      </c>
      <c r="AZ35" s="612">
        <v>0</v>
      </c>
    </row>
    <row r="36" spans="2:52">
      <c r="B36" s="611">
        <v>28</v>
      </c>
      <c r="C36" s="611" t="s">
        <v>1117</v>
      </c>
      <c r="D36" s="612">
        <v>0.20678080412322242</v>
      </c>
      <c r="E36" s="612">
        <v>0.2772405517390053</v>
      </c>
      <c r="F36" s="612">
        <v>0.48402135586222772</v>
      </c>
      <c r="G36" s="612">
        <v>0.12490406746676441</v>
      </c>
      <c r="H36" s="612">
        <v>0.60892542332899213</v>
      </c>
      <c r="I36" s="587"/>
      <c r="J36" s="611">
        <v>28</v>
      </c>
      <c r="K36" s="611" t="s">
        <v>1117</v>
      </c>
      <c r="L36" s="612">
        <v>0.48163642342142826</v>
      </c>
      <c r="M36" s="612">
        <v>0.69619461245459924</v>
      </c>
      <c r="N36" s="612">
        <v>1.1778310358760276</v>
      </c>
      <c r="O36" s="612">
        <v>0.33464212040507912</v>
      </c>
      <c r="P36" s="612">
        <v>1.5124731562811067</v>
      </c>
      <c r="Q36" s="596"/>
      <c r="R36" s="611">
        <v>28</v>
      </c>
      <c r="S36" s="611" t="s">
        <v>1117</v>
      </c>
      <c r="T36" s="612">
        <v>0.4759380618853255</v>
      </c>
      <c r="U36" s="612">
        <v>0.92135992902233199</v>
      </c>
      <c r="V36" s="612">
        <v>1.3972979909076575</v>
      </c>
      <c r="W36" s="612">
        <v>0.31403678759390119</v>
      </c>
      <c r="X36" s="612">
        <v>1.7113347785015587</v>
      </c>
      <c r="Y36" s="587"/>
      <c r="Z36" s="611">
        <v>28</v>
      </c>
      <c r="AA36" s="611" t="s">
        <v>1117</v>
      </c>
      <c r="AB36" s="612">
        <v>0.11563096673411273</v>
      </c>
      <c r="AC36" s="612">
        <v>0.34933135409319349</v>
      </c>
      <c r="AD36" s="612">
        <v>0.14137056834372391</v>
      </c>
      <c r="AE36" s="612">
        <v>0.60633288917103012</v>
      </c>
      <c r="AF36" s="587"/>
      <c r="AG36" s="611">
        <v>28</v>
      </c>
      <c r="AH36" s="611" t="s">
        <v>1117</v>
      </c>
      <c r="AI36" s="612">
        <v>0.34354820281746717</v>
      </c>
      <c r="AJ36" s="612">
        <v>0.25668233412078739</v>
      </c>
      <c r="AK36" s="612">
        <v>0.13777656912924963</v>
      </c>
      <c r="AL36" s="612">
        <v>0.73800710606750419</v>
      </c>
      <c r="AM36" s="587"/>
      <c r="AN36" s="611">
        <v>28</v>
      </c>
      <c r="AO36" s="611" t="s">
        <v>1117</v>
      </c>
      <c r="AP36" s="612">
        <v>2.2457253869848346E-2</v>
      </c>
      <c r="AQ36" s="612">
        <v>9.0180924240618784E-2</v>
      </c>
      <c r="AR36" s="612">
        <v>5.5494982932105238E-2</v>
      </c>
      <c r="AS36" s="612">
        <v>0.16813316104257237</v>
      </c>
      <c r="AT36" s="587"/>
      <c r="AU36" s="611">
        <v>28</v>
      </c>
      <c r="AV36" s="611" t="s">
        <v>1117</v>
      </c>
      <c r="AW36" s="612">
        <v>3.8783937347221395E-2</v>
      </c>
      <c r="AX36" s="612">
        <v>7.7360392973773617E-2</v>
      </c>
      <c r="AY36" s="612">
        <v>0.32798217059398938</v>
      </c>
      <c r="AZ36" s="612">
        <v>0.4441265009149844</v>
      </c>
    </row>
    <row r="37" spans="2:52">
      <c r="B37" s="611">
        <v>29</v>
      </c>
      <c r="C37" s="611" t="s">
        <v>1118</v>
      </c>
      <c r="D37" s="612">
        <v>0.34175608770326033</v>
      </c>
      <c r="E37" s="612">
        <v>0.18886285713801115</v>
      </c>
      <c r="F37" s="612">
        <v>0.53061894484127148</v>
      </c>
      <c r="G37" s="612">
        <v>0.11566512820184904</v>
      </c>
      <c r="H37" s="612">
        <v>0.64628407304312052</v>
      </c>
      <c r="I37" s="587"/>
      <c r="J37" s="611">
        <v>29</v>
      </c>
      <c r="K37" s="611" t="s">
        <v>1118</v>
      </c>
      <c r="L37" s="612">
        <v>0.33188710279465516</v>
      </c>
      <c r="M37" s="612">
        <v>0.36992806993762484</v>
      </c>
      <c r="N37" s="612">
        <v>0.70181517273228</v>
      </c>
      <c r="O37" s="612">
        <v>0.31005610650686444</v>
      </c>
      <c r="P37" s="612">
        <v>1.0118712792391444</v>
      </c>
      <c r="Q37" s="596"/>
      <c r="R37" s="611">
        <v>29</v>
      </c>
      <c r="S37" s="611" t="s">
        <v>1118</v>
      </c>
      <c r="T37" s="612">
        <v>0.26359898816393396</v>
      </c>
      <c r="U37" s="612">
        <v>0.33083042347131381</v>
      </c>
      <c r="V37" s="612">
        <v>0.59442941163524776</v>
      </c>
      <c r="W37" s="612">
        <v>0.28957408973743498</v>
      </c>
      <c r="X37" s="612">
        <v>0.88400350137268269</v>
      </c>
      <c r="Y37" s="587"/>
      <c r="Z37" s="611">
        <v>29</v>
      </c>
      <c r="AA37" s="611" t="s">
        <v>1118</v>
      </c>
      <c r="AB37" s="612">
        <v>7.9679244916970787E-2</v>
      </c>
      <c r="AC37" s="612">
        <v>0.12458995097266318</v>
      </c>
      <c r="AD37" s="612">
        <v>0.13032224494455785</v>
      </c>
      <c r="AE37" s="612">
        <v>0.33459144083419184</v>
      </c>
      <c r="AF37" s="587"/>
      <c r="AG37" s="611">
        <v>29</v>
      </c>
      <c r="AH37" s="611" t="s">
        <v>1118</v>
      </c>
      <c r="AI37" s="612">
        <v>0.23673296320372728</v>
      </c>
      <c r="AJ37" s="612">
        <v>0.21683165342114208</v>
      </c>
      <c r="AK37" s="612">
        <v>0.12813884364822492</v>
      </c>
      <c r="AL37" s="612">
        <v>0.58170346027309427</v>
      </c>
      <c r="AM37" s="587"/>
      <c r="AN37" s="611">
        <v>29</v>
      </c>
      <c r="AO37" s="611" t="s">
        <v>1118</v>
      </c>
      <c r="AP37" s="612">
        <v>1.5474894673957134E-2</v>
      </c>
      <c r="AQ37" s="612">
        <v>2.8506465543819734E-2</v>
      </c>
      <c r="AR37" s="612">
        <v>5.1595017914081789E-2</v>
      </c>
      <c r="AS37" s="612">
        <v>9.5576378131858652E-2</v>
      </c>
      <c r="AT37" s="587"/>
      <c r="AU37" s="611">
        <v>29</v>
      </c>
      <c r="AV37" s="611" t="s">
        <v>1118</v>
      </c>
      <c r="AW37" s="612">
        <v>3.8435784798147354E-2</v>
      </c>
      <c r="AX37" s="612">
        <v>8.179960300548475E-2</v>
      </c>
      <c r="AY37" s="612">
        <v>0.29173176887232288</v>
      </c>
      <c r="AZ37" s="612">
        <v>0.41196715667595496</v>
      </c>
    </row>
    <row r="38" spans="2:52">
      <c r="B38" s="611">
        <v>30</v>
      </c>
      <c r="C38" s="611" t="s">
        <v>1119</v>
      </c>
      <c r="D38" s="612">
        <v>0.33211441303245287</v>
      </c>
      <c r="E38" s="612">
        <v>0.22732056368538672</v>
      </c>
      <c r="F38" s="612">
        <v>0.55943497671783959</v>
      </c>
      <c r="G38" s="612">
        <v>0.14353697759673245</v>
      </c>
      <c r="H38" s="612">
        <v>0.70297195431457205</v>
      </c>
      <c r="I38" s="587"/>
      <c r="J38" s="611">
        <v>30</v>
      </c>
      <c r="K38" s="611" t="s">
        <v>1119</v>
      </c>
      <c r="L38" s="612">
        <v>0.87603708787872103</v>
      </c>
      <c r="M38" s="612">
        <v>0.58840379086135586</v>
      </c>
      <c r="N38" s="612">
        <v>1.4644408787400769</v>
      </c>
      <c r="O38" s="612">
        <v>0.38411188978998934</v>
      </c>
      <c r="P38" s="612">
        <v>1.8485527685300662</v>
      </c>
      <c r="Q38" s="596"/>
      <c r="R38" s="611">
        <v>30</v>
      </c>
      <c r="S38" s="611" t="s">
        <v>1119</v>
      </c>
      <c r="T38" s="612">
        <v>0.9421958637923028</v>
      </c>
      <c r="U38" s="612">
        <v>0.64151746056012138</v>
      </c>
      <c r="V38" s="612">
        <v>1.5837133243524242</v>
      </c>
      <c r="W38" s="612">
        <v>0.36029019320434907</v>
      </c>
      <c r="X38" s="612">
        <v>1.9440035175567734</v>
      </c>
      <c r="Y38" s="587"/>
      <c r="Z38" s="611">
        <v>30</v>
      </c>
      <c r="AA38" s="611" t="s">
        <v>1119</v>
      </c>
      <c r="AB38" s="612">
        <v>0.21031842784389934</v>
      </c>
      <c r="AC38" s="612">
        <v>0.28607108826575389</v>
      </c>
      <c r="AD38" s="612">
        <v>0.16272250773864005</v>
      </c>
      <c r="AE38" s="612">
        <v>0.65911202384829326</v>
      </c>
      <c r="AF38" s="587"/>
      <c r="AG38" s="611">
        <v>30</v>
      </c>
      <c r="AH38" s="611" t="s">
        <v>1119</v>
      </c>
      <c r="AI38" s="612">
        <v>0.62487169264365128</v>
      </c>
      <c r="AJ38" s="612">
        <v>0.22444476776306377</v>
      </c>
      <c r="AK38" s="612">
        <v>0.15731820938286167</v>
      </c>
      <c r="AL38" s="612">
        <v>1.0066346697895767</v>
      </c>
      <c r="AM38" s="587"/>
      <c r="AN38" s="611">
        <v>30</v>
      </c>
      <c r="AO38" s="611" t="s">
        <v>1119</v>
      </c>
      <c r="AP38" s="612">
        <v>4.0846967391170524E-2</v>
      </c>
      <c r="AQ38" s="612">
        <v>7.7887934832538072E-2</v>
      </c>
      <c r="AR38" s="612">
        <v>6.4071172668487511E-2</v>
      </c>
      <c r="AS38" s="612">
        <v>0.18280607489219611</v>
      </c>
      <c r="AT38" s="587"/>
      <c r="AU38" s="611">
        <v>30</v>
      </c>
      <c r="AV38" s="611" t="s">
        <v>1119</v>
      </c>
      <c r="AW38" s="612">
        <v>4.2460149036727908E-2</v>
      </c>
      <c r="AX38" s="612">
        <v>8.6740874758576211E-2</v>
      </c>
      <c r="AY38" s="612">
        <v>0.3813845875253421</v>
      </c>
      <c r="AZ38" s="612">
        <v>0.51058561132064617</v>
      </c>
    </row>
    <row r="39" spans="2:52">
      <c r="B39" s="611">
        <v>31</v>
      </c>
      <c r="C39" s="611" t="s">
        <v>1120</v>
      </c>
      <c r="D39" s="612">
        <v>0.31017587707455441</v>
      </c>
      <c r="E39" s="612">
        <v>0.23776716605934878</v>
      </c>
      <c r="F39" s="612">
        <v>0.54794304313390318</v>
      </c>
      <c r="G39" s="612">
        <v>0.13879045956831038</v>
      </c>
      <c r="H39" s="612">
        <v>0.68673350270221356</v>
      </c>
      <c r="I39" s="587"/>
      <c r="J39" s="611">
        <v>31</v>
      </c>
      <c r="K39" s="611" t="s">
        <v>1120</v>
      </c>
      <c r="L39" s="612">
        <v>0.88701342719026488</v>
      </c>
      <c r="M39" s="612">
        <v>0.76961817713211123</v>
      </c>
      <c r="N39" s="612">
        <v>1.6566316043223761</v>
      </c>
      <c r="O39" s="612">
        <v>0.37119505600132985</v>
      </c>
      <c r="P39" s="612">
        <v>2.0278266603237061</v>
      </c>
      <c r="Q39" s="596"/>
      <c r="R39" s="611">
        <v>31</v>
      </c>
      <c r="S39" s="611" t="s">
        <v>1120</v>
      </c>
      <c r="T39" s="612">
        <v>0.83983308623475128</v>
      </c>
      <c r="U39" s="612">
        <v>0.72219165463484669</v>
      </c>
      <c r="V39" s="612">
        <v>1.562024740869598</v>
      </c>
      <c r="W39" s="612">
        <v>0.34835029779808091</v>
      </c>
      <c r="X39" s="612">
        <v>1.9103750386676788</v>
      </c>
      <c r="Y39" s="587"/>
      <c r="Z39" s="611">
        <v>31</v>
      </c>
      <c r="AA39" s="611" t="s">
        <v>1120</v>
      </c>
      <c r="AB39" s="612">
        <v>0.21295362041671045</v>
      </c>
      <c r="AC39" s="612">
        <v>0.3102881385928053</v>
      </c>
      <c r="AD39" s="612">
        <v>0.15723816092072207</v>
      </c>
      <c r="AE39" s="612">
        <v>0.68047991993023782</v>
      </c>
      <c r="AF39" s="587"/>
      <c r="AG39" s="611">
        <v>31</v>
      </c>
      <c r="AH39" s="611" t="s">
        <v>1120</v>
      </c>
      <c r="AI39" s="612">
        <v>0.63270104578353226</v>
      </c>
      <c r="AJ39" s="612">
        <v>0.34880566590185447</v>
      </c>
      <c r="AK39" s="612">
        <v>0.15203037490867566</v>
      </c>
      <c r="AL39" s="612">
        <v>1.1335370865940624</v>
      </c>
      <c r="AM39" s="587"/>
      <c r="AN39" s="611">
        <v>31</v>
      </c>
      <c r="AO39" s="611" t="s">
        <v>1120</v>
      </c>
      <c r="AP39" s="612">
        <v>4.1358760990022274E-2</v>
      </c>
      <c r="AQ39" s="612">
        <v>0.11052437263745157</v>
      </c>
      <c r="AR39" s="612">
        <v>6.1926520171932287E-2</v>
      </c>
      <c r="AS39" s="612">
        <v>0.21380965379940614</v>
      </c>
      <c r="AT39" s="587"/>
      <c r="AU39" s="611">
        <v>31</v>
      </c>
      <c r="AV39" s="611" t="s">
        <v>1120</v>
      </c>
      <c r="AW39" s="612">
        <v>4.2538026473817492E-2</v>
      </c>
      <c r="AX39" s="612">
        <v>8.6191846929657812E-2</v>
      </c>
      <c r="AY39" s="612">
        <v>0.36473855730082905</v>
      </c>
      <c r="AZ39" s="612">
        <v>0.49346843070430435</v>
      </c>
    </row>
    <row r="40" spans="2:52">
      <c r="B40" s="611">
        <v>32</v>
      </c>
      <c r="C40" s="611" t="s">
        <v>1121</v>
      </c>
      <c r="D40" s="612">
        <v>0.18472675427808208</v>
      </c>
      <c r="E40" s="612">
        <v>0.25860335504293541</v>
      </c>
      <c r="F40" s="612">
        <v>0.44333010932101746</v>
      </c>
      <c r="G40" s="612">
        <v>0.11986099057236166</v>
      </c>
      <c r="H40" s="612">
        <v>0.56319109989337912</v>
      </c>
      <c r="I40" s="587"/>
      <c r="J40" s="611">
        <v>32</v>
      </c>
      <c r="K40" s="611" t="s">
        <v>1121</v>
      </c>
      <c r="L40" s="612">
        <v>0.61936453148266724</v>
      </c>
      <c r="M40" s="612">
        <v>0.71575456081963784</v>
      </c>
      <c r="N40" s="612">
        <v>1.3351190923023051</v>
      </c>
      <c r="O40" s="612">
        <v>0.3206897623697027</v>
      </c>
      <c r="P40" s="612">
        <v>1.6558088546720078</v>
      </c>
      <c r="Q40" s="596"/>
      <c r="R40" s="611">
        <v>32</v>
      </c>
      <c r="S40" s="611" t="s">
        <v>1121</v>
      </c>
      <c r="T40" s="612">
        <v>0.4835803826305119</v>
      </c>
      <c r="U40" s="612">
        <v>0.75313532067610756</v>
      </c>
      <c r="V40" s="612">
        <v>1.2367157033066194</v>
      </c>
      <c r="W40" s="612">
        <v>0.30148134956156936</v>
      </c>
      <c r="X40" s="612">
        <v>1.5381970528681888</v>
      </c>
      <c r="Y40" s="587"/>
      <c r="Z40" s="611">
        <v>32</v>
      </c>
      <c r="AA40" s="611" t="s">
        <v>1121</v>
      </c>
      <c r="AB40" s="612">
        <v>0.14869664347103717</v>
      </c>
      <c r="AC40" s="612">
        <v>0.3197560012255351</v>
      </c>
      <c r="AD40" s="612">
        <v>0.13583306320994654</v>
      </c>
      <c r="AE40" s="612">
        <v>0.60428570790651881</v>
      </c>
      <c r="AF40" s="587"/>
      <c r="AG40" s="611">
        <v>32</v>
      </c>
      <c r="AH40" s="611" t="s">
        <v>1121</v>
      </c>
      <c r="AI40" s="612">
        <v>0.44178878783337072</v>
      </c>
      <c r="AJ40" s="612">
        <v>0.29162776453231831</v>
      </c>
      <c r="AK40" s="612">
        <v>0.13163510051362193</v>
      </c>
      <c r="AL40" s="612">
        <v>0.86505165287931096</v>
      </c>
      <c r="AM40" s="587"/>
      <c r="AN40" s="611">
        <v>32</v>
      </c>
      <c r="AO40" s="611" t="s">
        <v>1121</v>
      </c>
      <c r="AP40" s="612">
        <v>2.8879100178259287E-2</v>
      </c>
      <c r="AQ40" s="612">
        <v>0.1043707950617839</v>
      </c>
      <c r="AR40" s="612">
        <v>5.3221598646134849E-2</v>
      </c>
      <c r="AS40" s="612">
        <v>0.18647149388617804</v>
      </c>
      <c r="AT40" s="587"/>
      <c r="AU40" s="611">
        <v>32</v>
      </c>
      <c r="AV40" s="611" t="s">
        <v>1121</v>
      </c>
      <c r="AW40" s="612">
        <v>3.7785380880301464E-2</v>
      </c>
      <c r="AX40" s="612">
        <v>7.2523717736674626E-2</v>
      </c>
      <c r="AY40" s="612">
        <v>0.31560493454855948</v>
      </c>
      <c r="AZ40" s="612">
        <v>0.42591403316553555</v>
      </c>
    </row>
    <row r="41" spans="2:52">
      <c r="B41" s="611">
        <v>33</v>
      </c>
      <c r="C41" s="611" t="s">
        <v>1122</v>
      </c>
      <c r="D41" s="612">
        <v>0.30951672308121858</v>
      </c>
      <c r="E41" s="612">
        <v>0.21680091525623846</v>
      </c>
      <c r="F41" s="612">
        <v>0.52631763833745704</v>
      </c>
      <c r="G41" s="612">
        <v>0.15506253952234239</v>
      </c>
      <c r="H41" s="612">
        <v>0.68138017785979943</v>
      </c>
      <c r="I41" s="587"/>
      <c r="J41" s="611">
        <v>33</v>
      </c>
      <c r="K41" s="611" t="s">
        <v>1122</v>
      </c>
      <c r="L41" s="612">
        <v>1.1102606389712517</v>
      </c>
      <c r="M41" s="612">
        <v>0.59528721176846511</v>
      </c>
      <c r="N41" s="612">
        <v>1.7055478507397168</v>
      </c>
      <c r="O41" s="612">
        <v>0.41382282065138543</v>
      </c>
      <c r="P41" s="612">
        <v>2.1193706713911022</v>
      </c>
      <c r="Q41" s="596"/>
      <c r="R41" s="611">
        <v>33</v>
      </c>
      <c r="S41" s="611" t="s">
        <v>1122</v>
      </c>
      <c r="T41" s="612">
        <v>0.52359506348296991</v>
      </c>
      <c r="U41" s="612">
        <v>0.60838509100993321</v>
      </c>
      <c r="V41" s="612">
        <v>1.1319801544929031</v>
      </c>
      <c r="W41" s="612">
        <v>0.38982315723170768</v>
      </c>
      <c r="X41" s="612">
        <v>1.5218033117246108</v>
      </c>
      <c r="Y41" s="587"/>
      <c r="Z41" s="611">
        <v>33</v>
      </c>
      <c r="AA41" s="611" t="s">
        <v>1122</v>
      </c>
      <c r="AB41" s="612">
        <v>0.2665506692768283</v>
      </c>
      <c r="AC41" s="612">
        <v>0.26753046655041174</v>
      </c>
      <c r="AD41" s="612">
        <v>0.17651804116356917</v>
      </c>
      <c r="AE41" s="612">
        <v>0.71059917699080921</v>
      </c>
      <c r="AF41" s="587"/>
      <c r="AG41" s="611">
        <v>33</v>
      </c>
      <c r="AH41" s="611" t="s">
        <v>1122</v>
      </c>
      <c r="AI41" s="612">
        <v>0.79194186450429549</v>
      </c>
      <c r="AJ41" s="612">
        <v>0.24823154196747876</v>
      </c>
      <c r="AK41" s="612">
        <v>0.16816759890923128</v>
      </c>
      <c r="AL41" s="612">
        <v>1.2083410053810055</v>
      </c>
      <c r="AM41" s="587"/>
      <c r="AN41" s="611">
        <v>33</v>
      </c>
      <c r="AO41" s="611" t="s">
        <v>1122</v>
      </c>
      <c r="AP41" s="612">
        <v>5.1768105190127811E-2</v>
      </c>
      <c r="AQ41" s="612">
        <v>7.9525203250575244E-2</v>
      </c>
      <c r="AR41" s="612">
        <v>6.9137180578583812E-2</v>
      </c>
      <c r="AS41" s="612">
        <v>0.20043048901928687</v>
      </c>
      <c r="AT41" s="587"/>
      <c r="AU41" s="611">
        <v>33</v>
      </c>
      <c r="AV41" s="611" t="s">
        <v>1122</v>
      </c>
      <c r="AW41" s="612">
        <v>4.4661939533654424E-2</v>
      </c>
      <c r="AX41" s="612">
        <v>8.4555688507081089E-2</v>
      </c>
      <c r="AY41" s="612">
        <v>0.4216799094212984</v>
      </c>
      <c r="AZ41" s="612">
        <v>0.55089753746203396</v>
      </c>
    </row>
    <row r="42" spans="2:52">
      <c r="B42" s="611">
        <v>34</v>
      </c>
      <c r="C42" s="611" t="s">
        <v>1123</v>
      </c>
      <c r="D42" s="612">
        <v>0.11035744942237628</v>
      </c>
      <c r="E42" s="612">
        <v>0.29999933893166864</v>
      </c>
      <c r="F42" s="612">
        <v>0.41035678835404493</v>
      </c>
      <c r="G42" s="612">
        <v>0.10742826710833914</v>
      </c>
      <c r="H42" s="612">
        <v>0.51778505546238407</v>
      </c>
      <c r="I42" s="587"/>
      <c r="J42" s="611">
        <v>34</v>
      </c>
      <c r="K42" s="611" t="s">
        <v>1123</v>
      </c>
      <c r="L42" s="612">
        <v>0.32430289369461685</v>
      </c>
      <c r="M42" s="612">
        <v>0.94493924462636425</v>
      </c>
      <c r="N42" s="612">
        <v>1.2692421383209811</v>
      </c>
      <c r="O42" s="612">
        <v>0.28823964147244263</v>
      </c>
      <c r="P42" s="612">
        <v>1.5574817797934237</v>
      </c>
      <c r="Q42" s="596"/>
      <c r="R42" s="611">
        <v>34</v>
      </c>
      <c r="S42" s="611" t="s">
        <v>1123</v>
      </c>
      <c r="T42" s="612">
        <v>3.9213495707051793E-2</v>
      </c>
      <c r="U42" s="612">
        <v>0.95515053989443344</v>
      </c>
      <c r="V42" s="612">
        <v>0.99436403560148523</v>
      </c>
      <c r="W42" s="612">
        <v>0.27072964818356449</v>
      </c>
      <c r="X42" s="612">
        <v>1.2650936837850497</v>
      </c>
      <c r="Y42" s="587"/>
      <c r="Z42" s="611">
        <v>34</v>
      </c>
      <c r="AA42" s="611" t="s">
        <v>1123</v>
      </c>
      <c r="AB42" s="612">
        <v>7.7858432811604442E-2</v>
      </c>
      <c r="AC42" s="612">
        <v>0.40843728003843399</v>
      </c>
      <c r="AD42" s="612">
        <v>0.1212824830433355</v>
      </c>
      <c r="AE42" s="612">
        <v>0.60757819589337392</v>
      </c>
      <c r="AF42" s="587"/>
      <c r="AG42" s="611">
        <v>34</v>
      </c>
      <c r="AH42" s="611" t="s">
        <v>1123</v>
      </c>
      <c r="AI42" s="612">
        <v>0.23132319500637852</v>
      </c>
      <c r="AJ42" s="612">
        <v>0.39440755941934302</v>
      </c>
      <c r="AK42" s="612">
        <v>0.1195871380698279</v>
      </c>
      <c r="AL42" s="612">
        <v>0.74531789249554947</v>
      </c>
      <c r="AM42" s="587"/>
      <c r="AN42" s="611">
        <v>34</v>
      </c>
      <c r="AO42" s="611" t="s">
        <v>1123</v>
      </c>
      <c r="AP42" s="612">
        <v>1.5121265876633922E-2</v>
      </c>
      <c r="AQ42" s="612">
        <v>0.1420944051685874</v>
      </c>
      <c r="AR42" s="612">
        <v>4.7370020359279563E-2</v>
      </c>
      <c r="AS42" s="612">
        <v>0.20458569140450089</v>
      </c>
      <c r="AT42" s="587"/>
      <c r="AU42" s="611">
        <v>34</v>
      </c>
      <c r="AV42" s="611" t="s">
        <v>1123</v>
      </c>
      <c r="AW42" s="612">
        <v>3.6892468519631211E-2</v>
      </c>
      <c r="AX42" s="612">
        <v>6.9188766024834578E-2</v>
      </c>
      <c r="AY42" s="612">
        <v>0.27562681589815097</v>
      </c>
      <c r="AZ42" s="612">
        <v>0.38170805044261674</v>
      </c>
    </row>
    <row r="43" spans="2:52">
      <c r="B43" s="611">
        <v>35</v>
      </c>
      <c r="C43" s="611" t="s">
        <v>1124</v>
      </c>
      <c r="D43" s="612">
        <v>0.21471796315769087</v>
      </c>
      <c r="E43" s="612">
        <v>0.2597563278809859</v>
      </c>
      <c r="F43" s="612">
        <v>0.47447429103867678</v>
      </c>
      <c r="G43" s="612">
        <v>0.12592437639448983</v>
      </c>
      <c r="H43" s="612">
        <v>0.60039866743316661</v>
      </c>
      <c r="I43" s="587"/>
      <c r="J43" s="611">
        <v>35</v>
      </c>
      <c r="K43" s="611" t="s">
        <v>1124</v>
      </c>
      <c r="L43" s="612">
        <v>0.55045126330689464</v>
      </c>
      <c r="M43" s="612">
        <v>0.71808517056879861</v>
      </c>
      <c r="N43" s="612">
        <v>1.2685364338756933</v>
      </c>
      <c r="O43" s="612">
        <v>0.33701359297942257</v>
      </c>
      <c r="P43" s="612">
        <v>1.6055500268551157</v>
      </c>
      <c r="Q43" s="596"/>
      <c r="R43" s="611">
        <v>35</v>
      </c>
      <c r="S43" s="611" t="s">
        <v>1124</v>
      </c>
      <c r="T43" s="612">
        <v>1.3866979732026878</v>
      </c>
      <c r="U43" s="612">
        <v>0.73915463950949856</v>
      </c>
      <c r="V43" s="612">
        <v>2.1258526127121864</v>
      </c>
      <c r="W43" s="612">
        <v>0.31666261435152654</v>
      </c>
      <c r="X43" s="612">
        <v>2.4425152270637129</v>
      </c>
      <c r="Y43" s="587"/>
      <c r="Z43" s="611">
        <v>35</v>
      </c>
      <c r="AA43" s="611" t="s">
        <v>1124</v>
      </c>
      <c r="AB43" s="612">
        <v>0.13215198980185369</v>
      </c>
      <c r="AC43" s="612">
        <v>0.3247769566866735</v>
      </c>
      <c r="AD43" s="612">
        <v>0.14268736542367122</v>
      </c>
      <c r="AE43" s="612">
        <v>0.59961631191219844</v>
      </c>
      <c r="AF43" s="587"/>
      <c r="AG43" s="611">
        <v>35</v>
      </c>
      <c r="AH43" s="611" t="s">
        <v>1124</v>
      </c>
      <c r="AI43" s="612">
        <v>0.39263339118815199</v>
      </c>
      <c r="AJ43" s="612">
        <v>0.29408240282476406</v>
      </c>
      <c r="AK43" s="612">
        <v>0.13837159283845923</v>
      </c>
      <c r="AL43" s="612">
        <v>0.82508738685137528</v>
      </c>
      <c r="AM43" s="587"/>
      <c r="AN43" s="611">
        <v>35</v>
      </c>
      <c r="AO43" s="611" t="s">
        <v>1124</v>
      </c>
      <c r="AP43" s="612">
        <v>2.5665882316888936E-2</v>
      </c>
      <c r="AQ43" s="612">
        <v>9.9225811057360863E-2</v>
      </c>
      <c r="AR43" s="612">
        <v>5.5954634717292229E-2</v>
      </c>
      <c r="AS43" s="612">
        <v>0.18084632809154202</v>
      </c>
      <c r="AT43" s="587"/>
      <c r="AU43" s="611">
        <v>35</v>
      </c>
      <c r="AV43" s="611" t="s">
        <v>1124</v>
      </c>
      <c r="AW43" s="612">
        <v>3.9152450182983418E-2</v>
      </c>
      <c r="AX43" s="612">
        <v>7.6309101860655718E-2</v>
      </c>
      <c r="AY43" s="612">
        <v>0.33209828164004268</v>
      </c>
      <c r="AZ43" s="612">
        <v>0.4475598336836818</v>
      </c>
    </row>
    <row r="44" spans="2:52">
      <c r="B44" s="611">
        <v>36</v>
      </c>
      <c r="C44" s="611" t="s">
        <v>1125</v>
      </c>
      <c r="D44" s="612">
        <v>0.25420122880509916</v>
      </c>
      <c r="E44" s="612">
        <v>0.26315549388161624</v>
      </c>
      <c r="F44" s="612">
        <v>0.5173567226867154</v>
      </c>
      <c r="G44" s="612">
        <v>0.14581373560036315</v>
      </c>
      <c r="H44" s="612">
        <v>0.66317045828707855</v>
      </c>
      <c r="I44" s="587"/>
      <c r="J44" s="611">
        <v>36</v>
      </c>
      <c r="K44" s="611" t="s">
        <v>1125</v>
      </c>
      <c r="L44" s="612">
        <v>0.84542871076922377</v>
      </c>
      <c r="M44" s="612">
        <v>1.0190444464789077</v>
      </c>
      <c r="N44" s="612">
        <v>1.8644731572481315</v>
      </c>
      <c r="O44" s="612">
        <v>0.38965883334616547</v>
      </c>
      <c r="P44" s="612">
        <v>2.2541319905942969</v>
      </c>
      <c r="Q44" s="596"/>
      <c r="R44" s="611">
        <v>36</v>
      </c>
      <c r="S44" s="611" t="s">
        <v>1125</v>
      </c>
      <c r="T44" s="612">
        <v>3.8367930932773144</v>
      </c>
      <c r="U44" s="612">
        <v>0.74308221246873929</v>
      </c>
      <c r="V44" s="612">
        <v>4.5798753057460537</v>
      </c>
      <c r="W44" s="612">
        <v>0.36700420131876932</v>
      </c>
      <c r="X44" s="612">
        <v>4.946879507064823</v>
      </c>
      <c r="Y44" s="587"/>
      <c r="Z44" s="611">
        <v>36</v>
      </c>
      <c r="AA44" s="611" t="s">
        <v>1125</v>
      </c>
      <c r="AB44" s="612">
        <v>0.20296998810134143</v>
      </c>
      <c r="AC44" s="612">
        <v>0.37176018544460693</v>
      </c>
      <c r="AD44" s="612">
        <v>0.16541686247605586</v>
      </c>
      <c r="AE44" s="612">
        <v>0.74014703602200427</v>
      </c>
      <c r="AF44" s="587"/>
      <c r="AG44" s="611">
        <v>36</v>
      </c>
      <c r="AH44" s="611" t="s">
        <v>1125</v>
      </c>
      <c r="AI44" s="612">
        <v>0.60303893159034916</v>
      </c>
      <c r="AJ44" s="612">
        <v>0.53514104725111566</v>
      </c>
      <c r="AK44" s="612">
        <v>0.15960257188494276</v>
      </c>
      <c r="AL44" s="612">
        <v>1.2977825507264076</v>
      </c>
      <c r="AM44" s="587"/>
      <c r="AN44" s="611">
        <v>36</v>
      </c>
      <c r="AO44" s="611" t="s">
        <v>1125</v>
      </c>
      <c r="AP44" s="612">
        <v>3.941979107753326E-2</v>
      </c>
      <c r="AQ44" s="612">
        <v>0.11214321378318545</v>
      </c>
      <c r="AR44" s="612">
        <v>6.4639398985166047E-2</v>
      </c>
      <c r="AS44" s="612">
        <v>0.21620240384588477</v>
      </c>
      <c r="AT44" s="587"/>
      <c r="AU44" s="611">
        <v>36</v>
      </c>
      <c r="AV44" s="611" t="s">
        <v>1125</v>
      </c>
      <c r="AW44" s="612">
        <v>4.6309673144606461E-2</v>
      </c>
      <c r="AX44" s="612">
        <v>8.6502944205521876E-2</v>
      </c>
      <c r="AY44" s="612">
        <v>0.38507545174394886</v>
      </c>
      <c r="AZ44" s="612">
        <v>0.51788806909407725</v>
      </c>
    </row>
    <row r="45" spans="2:52">
      <c r="B45" s="611">
        <v>37</v>
      </c>
      <c r="C45" s="611" t="s">
        <v>1126</v>
      </c>
      <c r="D45" s="612">
        <v>0.28099804210327151</v>
      </c>
      <c r="E45" s="612">
        <v>0.22330441162921011</v>
      </c>
      <c r="F45" s="612">
        <v>0.50430245373248161</v>
      </c>
      <c r="G45" s="612">
        <v>0.1457251744632434</v>
      </c>
      <c r="H45" s="612">
        <v>0.65002762819572502</v>
      </c>
      <c r="I45" s="587"/>
      <c r="J45" s="611">
        <v>37</v>
      </c>
      <c r="K45" s="611" t="s">
        <v>1126</v>
      </c>
      <c r="L45" s="612">
        <v>0.89649661224731636</v>
      </c>
      <c r="M45" s="612">
        <v>0.68511626198635756</v>
      </c>
      <c r="N45" s="612">
        <v>1.5816128742336739</v>
      </c>
      <c r="O45" s="612">
        <v>0.3889175348410101</v>
      </c>
      <c r="P45" s="612">
        <v>1.970530409074684</v>
      </c>
      <c r="Q45" s="596"/>
      <c r="R45" s="611">
        <v>37</v>
      </c>
      <c r="S45" s="611" t="s">
        <v>1126</v>
      </c>
      <c r="T45" s="612">
        <v>0.55550068769090266</v>
      </c>
      <c r="U45" s="612">
        <v>0.68155254326625958</v>
      </c>
      <c r="V45" s="612">
        <v>1.2370532309571622</v>
      </c>
      <c r="W45" s="612">
        <v>0.36633872712368409</v>
      </c>
      <c r="X45" s="612">
        <v>1.6033919580808464</v>
      </c>
      <c r="Y45" s="587"/>
      <c r="Z45" s="611">
        <v>37</v>
      </c>
      <c r="AA45" s="611" t="s">
        <v>1126</v>
      </c>
      <c r="AB45" s="612">
        <v>0.21523033746413747</v>
      </c>
      <c r="AC45" s="612">
        <v>0.27293045556806228</v>
      </c>
      <c r="AD45" s="612">
        <v>0.16576920042631171</v>
      </c>
      <c r="AE45" s="612">
        <v>0.65392999345851144</v>
      </c>
      <c r="AF45" s="587"/>
      <c r="AG45" s="611">
        <v>37</v>
      </c>
      <c r="AH45" s="611" t="s">
        <v>1126</v>
      </c>
      <c r="AI45" s="612">
        <v>0.63946534147402823</v>
      </c>
      <c r="AJ45" s="612">
        <v>0.33559837657864922</v>
      </c>
      <c r="AK45" s="612">
        <v>0.15821328907725951</v>
      </c>
      <c r="AL45" s="612">
        <v>1.133277007129937</v>
      </c>
      <c r="AM45" s="587"/>
      <c r="AN45" s="611">
        <v>37</v>
      </c>
      <c r="AO45" s="611" t="s">
        <v>1126</v>
      </c>
      <c r="AP45" s="612">
        <v>4.1800933309150662E-2</v>
      </c>
      <c r="AQ45" s="612">
        <v>7.6587429839646642E-2</v>
      </c>
      <c r="AR45" s="612">
        <v>6.4935045337438019E-2</v>
      </c>
      <c r="AS45" s="612">
        <v>0.18332340848623532</v>
      </c>
      <c r="AT45" s="587"/>
      <c r="AU45" s="611">
        <v>37</v>
      </c>
      <c r="AV45" s="611" t="s">
        <v>1126</v>
      </c>
      <c r="AW45" s="612">
        <v>4.266521918282859E-2</v>
      </c>
      <c r="AX45" s="612">
        <v>8.1352458699492619E-2</v>
      </c>
      <c r="AY45" s="612">
        <v>0.39369044276439252</v>
      </c>
      <c r="AZ45" s="612">
        <v>0.51770812064671379</v>
      </c>
    </row>
    <row r="46" spans="2:52">
      <c r="B46" s="611">
        <v>38</v>
      </c>
      <c r="C46" s="611" t="s">
        <v>1127</v>
      </c>
      <c r="D46" s="612">
        <v>0.17715058576330536</v>
      </c>
      <c r="E46" s="612">
        <v>0.26852953311722216</v>
      </c>
      <c r="F46" s="612">
        <v>0.4456801188805275</v>
      </c>
      <c r="G46" s="612">
        <v>0.117518922540785</v>
      </c>
      <c r="H46" s="612">
        <v>0.5631990414213125</v>
      </c>
      <c r="I46" s="587"/>
      <c r="J46" s="611">
        <v>38</v>
      </c>
      <c r="K46" s="611" t="s">
        <v>1127</v>
      </c>
      <c r="L46" s="612">
        <v>0.53806655840066719</v>
      </c>
      <c r="M46" s="612">
        <v>0.88889846586545929</v>
      </c>
      <c r="N46" s="612">
        <v>1.4269650242661265</v>
      </c>
      <c r="O46" s="612">
        <v>0.31458428957503415</v>
      </c>
      <c r="P46" s="612">
        <v>1.7415493138411606</v>
      </c>
      <c r="Q46" s="596"/>
      <c r="R46" s="611">
        <v>38</v>
      </c>
      <c r="S46" s="611" t="s">
        <v>1127</v>
      </c>
      <c r="T46" s="612">
        <v>0.10846611666215793</v>
      </c>
      <c r="U46" s="612">
        <v>0.7317432572518936</v>
      </c>
      <c r="V46" s="612">
        <v>0.84020937391405148</v>
      </c>
      <c r="W46" s="612">
        <v>0.29557465299459373</v>
      </c>
      <c r="X46" s="612">
        <v>1.1357840269086452</v>
      </c>
      <c r="Y46" s="587"/>
      <c r="Z46" s="611">
        <v>38</v>
      </c>
      <c r="AA46" s="611" t="s">
        <v>1127</v>
      </c>
      <c r="AB46" s="612">
        <v>0.12917867771127126</v>
      </c>
      <c r="AC46" s="612">
        <v>0.3547396240566778</v>
      </c>
      <c r="AD46" s="612">
        <v>0.13301170175185495</v>
      </c>
      <c r="AE46" s="612">
        <v>0.61693000351980398</v>
      </c>
      <c r="AF46" s="587"/>
      <c r="AG46" s="611">
        <v>38</v>
      </c>
      <c r="AH46" s="611" t="s">
        <v>1127</v>
      </c>
      <c r="AI46" s="612">
        <v>0.38379945981158697</v>
      </c>
      <c r="AJ46" s="612">
        <v>0.40497590220782181</v>
      </c>
      <c r="AK46" s="612">
        <v>0.12943492266485151</v>
      </c>
      <c r="AL46" s="612">
        <v>0.91821028468426025</v>
      </c>
      <c r="AM46" s="587"/>
      <c r="AN46" s="611">
        <v>38</v>
      </c>
      <c r="AO46" s="611" t="s">
        <v>1127</v>
      </c>
      <c r="AP46" s="612">
        <v>2.5088420877808885E-2</v>
      </c>
      <c r="AQ46" s="612">
        <v>0.12918293960095997</v>
      </c>
      <c r="AR46" s="612">
        <v>5.2137665158327323E-2</v>
      </c>
      <c r="AS46" s="612">
        <v>0.20640902563709618</v>
      </c>
      <c r="AT46" s="587"/>
      <c r="AU46" s="611">
        <v>38</v>
      </c>
      <c r="AV46" s="611" t="s">
        <v>1127</v>
      </c>
      <c r="AW46" s="612">
        <v>3.8116055745065477E-2</v>
      </c>
      <c r="AX46" s="612">
        <v>7.3267552641731515E-2</v>
      </c>
      <c r="AY46" s="612">
        <v>0.30621797952027319</v>
      </c>
      <c r="AZ46" s="612">
        <v>0.41760158790707019</v>
      </c>
    </row>
    <row r="47" spans="2:52">
      <c r="B47" s="611">
        <v>39</v>
      </c>
      <c r="C47" s="611" t="s">
        <v>1128</v>
      </c>
      <c r="D47" s="612">
        <v>0.34942770526324679</v>
      </c>
      <c r="E47" s="612">
        <v>0.22492080151103028</v>
      </c>
      <c r="F47" s="612">
        <v>0.57434850677427707</v>
      </c>
      <c r="G47" s="612">
        <v>0.17039966311509602</v>
      </c>
      <c r="H47" s="612">
        <v>0.74474816988937309</v>
      </c>
      <c r="I47" s="587"/>
      <c r="J47" s="611">
        <v>39</v>
      </c>
      <c r="K47" s="611" t="s">
        <v>1128</v>
      </c>
      <c r="L47" s="612">
        <v>2.0006613615515585</v>
      </c>
      <c r="M47" s="612">
        <v>0.67959852127055509</v>
      </c>
      <c r="N47" s="612">
        <v>2.6802598828221136</v>
      </c>
      <c r="O47" s="612">
        <v>0.45473901975208042</v>
      </c>
      <c r="P47" s="612">
        <v>3.134998902574194</v>
      </c>
      <c r="Q47" s="596"/>
      <c r="R47" s="611">
        <v>39</v>
      </c>
      <c r="S47" s="611" t="s">
        <v>1128</v>
      </c>
      <c r="T47" s="612">
        <v>1.5694530745420472</v>
      </c>
      <c r="U47" s="612">
        <v>0.62889929100406694</v>
      </c>
      <c r="V47" s="612">
        <v>2.1983523655461141</v>
      </c>
      <c r="W47" s="612">
        <v>0.42836346087604005</v>
      </c>
      <c r="X47" s="612">
        <v>2.6267158264221542</v>
      </c>
      <c r="Y47" s="587"/>
      <c r="Z47" s="611">
        <v>39</v>
      </c>
      <c r="AA47" s="611" t="s">
        <v>1128</v>
      </c>
      <c r="AB47" s="612">
        <v>0.48031750942011625</v>
      </c>
      <c r="AC47" s="612">
        <v>0.29283475400629905</v>
      </c>
      <c r="AD47" s="612">
        <v>0.19404679493609978</v>
      </c>
      <c r="AE47" s="612">
        <v>0.96719905836251507</v>
      </c>
      <c r="AF47" s="587"/>
      <c r="AG47" s="611">
        <v>39</v>
      </c>
      <c r="AH47" s="611" t="s">
        <v>1128</v>
      </c>
      <c r="AI47" s="612">
        <v>1.4270590465829074</v>
      </c>
      <c r="AJ47" s="612">
        <v>0.29809285277318542</v>
      </c>
      <c r="AK47" s="612">
        <v>0.18467857481991845</v>
      </c>
      <c r="AL47" s="612">
        <v>1.9098304741760113</v>
      </c>
      <c r="AM47" s="587"/>
      <c r="AN47" s="611">
        <v>39</v>
      </c>
      <c r="AO47" s="611" t="s">
        <v>1128</v>
      </c>
      <c r="AP47" s="612">
        <v>9.3284805548534966E-2</v>
      </c>
      <c r="AQ47" s="612">
        <v>8.8670914491071312E-2</v>
      </c>
      <c r="AR47" s="612">
        <v>7.6013649996062777E-2</v>
      </c>
      <c r="AS47" s="612">
        <v>0.25796937003566905</v>
      </c>
      <c r="AT47" s="587"/>
      <c r="AU47" s="611">
        <v>39</v>
      </c>
      <c r="AV47" s="611" t="s">
        <v>1128</v>
      </c>
      <c r="AW47" s="612">
        <v>4.8573784518203551E-2</v>
      </c>
      <c r="AX47" s="612">
        <v>9.183198698491632E-2</v>
      </c>
      <c r="AY47" s="612">
        <v>0.46500810012729543</v>
      </c>
      <c r="AZ47" s="612">
        <v>0.60541387163041527</v>
      </c>
    </row>
    <row r="48" spans="2:52">
      <c r="B48" s="611">
        <v>40</v>
      </c>
      <c r="C48" s="611" t="s">
        <v>1129</v>
      </c>
      <c r="D48" s="612">
        <v>0.17672059643626695</v>
      </c>
      <c r="E48" s="612">
        <v>0.21233388000128414</v>
      </c>
      <c r="F48" s="612">
        <v>0.38905447643755109</v>
      </c>
      <c r="G48" s="612">
        <v>8.7704678996948032E-2</v>
      </c>
      <c r="H48" s="612">
        <v>0.47675915543449909</v>
      </c>
      <c r="I48" s="587"/>
      <c r="J48" s="611">
        <v>40</v>
      </c>
      <c r="K48" s="611" t="s">
        <v>1129</v>
      </c>
      <c r="L48" s="612">
        <v>0.41987377215724214</v>
      </c>
      <c r="M48" s="612">
        <v>0.72235452134484346</v>
      </c>
      <c r="N48" s="612">
        <v>1.1422282935020855</v>
      </c>
      <c r="O48" s="612">
        <v>0.23530519095906532</v>
      </c>
      <c r="P48" s="612">
        <v>1.3775334844611509</v>
      </c>
      <c r="Q48" s="596"/>
      <c r="R48" s="611">
        <v>40</v>
      </c>
      <c r="S48" s="611" t="s">
        <v>1129</v>
      </c>
      <c r="T48" s="612">
        <v>0.42752540146615536</v>
      </c>
      <c r="U48" s="612">
        <v>0.47375261156767001</v>
      </c>
      <c r="V48" s="612">
        <v>0.90127801303382538</v>
      </c>
      <c r="W48" s="612">
        <v>0.21976598983886397</v>
      </c>
      <c r="X48" s="612">
        <v>1.1210440028726893</v>
      </c>
      <c r="Y48" s="587"/>
      <c r="Z48" s="611">
        <v>40</v>
      </c>
      <c r="AA48" s="611" t="s">
        <v>1129</v>
      </c>
      <c r="AB48" s="612">
        <v>0.10080302863298868</v>
      </c>
      <c r="AC48" s="612">
        <v>0.26515967247696015</v>
      </c>
      <c r="AD48" s="612">
        <v>9.8933173836045996E-2</v>
      </c>
      <c r="AE48" s="612">
        <v>0.46489587494599482</v>
      </c>
      <c r="AF48" s="587"/>
      <c r="AG48" s="611">
        <v>40</v>
      </c>
      <c r="AH48" s="611" t="s">
        <v>1129</v>
      </c>
      <c r="AI48" s="612">
        <v>0.29949329581454076</v>
      </c>
      <c r="AJ48" s="612">
        <v>0.38839077146484424</v>
      </c>
      <c r="AK48" s="612">
        <v>9.7144665257648088E-2</v>
      </c>
      <c r="AL48" s="612">
        <v>0.78502873253703309</v>
      </c>
      <c r="AM48" s="587"/>
      <c r="AN48" s="611">
        <v>40</v>
      </c>
      <c r="AO48" s="611" t="s">
        <v>1129</v>
      </c>
      <c r="AP48" s="612">
        <v>1.9577447709712675E-2</v>
      </c>
      <c r="AQ48" s="612">
        <v>6.8804077403039038E-2</v>
      </c>
      <c r="AR48" s="612">
        <v>3.9227351865370852E-2</v>
      </c>
      <c r="AS48" s="612">
        <v>0.12760887697812257</v>
      </c>
      <c r="AT48" s="587"/>
      <c r="AU48" s="611">
        <v>40</v>
      </c>
      <c r="AV48" s="611" t="s">
        <v>1129</v>
      </c>
      <c r="AW48" s="612">
        <v>2.7221916147800739E-2</v>
      </c>
      <c r="AX48" s="612">
        <v>5.9608166699871123E-2</v>
      </c>
      <c r="AY48" s="612">
        <v>0.22544041326616709</v>
      </c>
      <c r="AZ48" s="612">
        <v>0.31227049611383895</v>
      </c>
    </row>
    <row r="49" spans="2:52">
      <c r="B49" s="611">
        <v>41</v>
      </c>
      <c r="C49" s="611" t="s">
        <v>1130</v>
      </c>
      <c r="D49" s="612">
        <v>0.19994672621909454</v>
      </c>
      <c r="E49" s="612">
        <v>0.2516879892926524</v>
      </c>
      <c r="F49" s="612">
        <v>0.45163471551174694</v>
      </c>
      <c r="G49" s="612">
        <v>0.1175668625429831</v>
      </c>
      <c r="H49" s="612">
        <v>0.56920157805473004</v>
      </c>
      <c r="I49" s="587"/>
      <c r="J49" s="611">
        <v>41</v>
      </c>
      <c r="K49" s="611" t="s">
        <v>1130</v>
      </c>
      <c r="L49" s="612">
        <v>0.50918820554145006</v>
      </c>
      <c r="M49" s="612">
        <v>0.62219561864880024</v>
      </c>
      <c r="N49" s="612">
        <v>1.1313838241902503</v>
      </c>
      <c r="O49" s="612">
        <v>0.31456375835541062</v>
      </c>
      <c r="P49" s="612">
        <v>1.4459475825456609</v>
      </c>
      <c r="Q49" s="596"/>
      <c r="R49" s="611">
        <v>41</v>
      </c>
      <c r="S49" s="611" t="s">
        <v>1130</v>
      </c>
      <c r="T49" s="612">
        <v>9.2606033135404234E-2</v>
      </c>
      <c r="U49" s="612">
        <v>0.71976212064059431</v>
      </c>
      <c r="V49" s="612">
        <v>0.81236815377599858</v>
      </c>
      <c r="W49" s="612">
        <v>0.29552572197234073</v>
      </c>
      <c r="X49" s="612">
        <v>1.1078938757483392</v>
      </c>
      <c r="Y49" s="587"/>
      <c r="Z49" s="611">
        <v>41</v>
      </c>
      <c r="AA49" s="611" t="s">
        <v>1130</v>
      </c>
      <c r="AB49" s="612">
        <v>0.1222455810922926</v>
      </c>
      <c r="AC49" s="612">
        <v>0.29341858607064097</v>
      </c>
      <c r="AD49" s="612">
        <v>0.13314213930525537</v>
      </c>
      <c r="AE49" s="612">
        <v>0.54880630646818895</v>
      </c>
      <c r="AF49" s="587"/>
      <c r="AG49" s="611">
        <v>41</v>
      </c>
      <c r="AH49" s="611" t="s">
        <v>1130</v>
      </c>
      <c r="AI49" s="612">
        <v>0.36320071407172883</v>
      </c>
      <c r="AJ49" s="612">
        <v>0.24439061472828916</v>
      </c>
      <c r="AK49" s="612">
        <v>0.12916729738525479</v>
      </c>
      <c r="AL49" s="612">
        <v>0.73675862618527277</v>
      </c>
      <c r="AM49" s="587"/>
      <c r="AN49" s="611">
        <v>41</v>
      </c>
      <c r="AO49" s="611" t="s">
        <v>1130</v>
      </c>
      <c r="AP49" s="612">
        <v>2.3741910377428732E-2</v>
      </c>
      <c r="AQ49" s="612">
        <v>8.4386417849869708E-2</v>
      </c>
      <c r="AR49" s="612">
        <v>5.2254321664900974E-2</v>
      </c>
      <c r="AS49" s="612">
        <v>0.16038264989219941</v>
      </c>
      <c r="AT49" s="587"/>
      <c r="AU49" s="611">
        <v>41</v>
      </c>
      <c r="AV49" s="611" t="s">
        <v>1130</v>
      </c>
      <c r="AW49" s="612">
        <v>3.7001056602360298E-2</v>
      </c>
      <c r="AX49" s="612">
        <v>7.2894757878648339E-2</v>
      </c>
      <c r="AY49" s="612">
        <v>0.30794788034820192</v>
      </c>
      <c r="AZ49" s="612">
        <v>0.41784369482921058</v>
      </c>
    </row>
    <row r="50" spans="2:52">
      <c r="B50" s="611">
        <v>42</v>
      </c>
      <c r="C50" s="611" t="s">
        <v>1131</v>
      </c>
      <c r="D50" s="612">
        <v>0.2432873185270123</v>
      </c>
      <c r="E50" s="612">
        <v>0.24893751425496685</v>
      </c>
      <c r="F50" s="612">
        <v>0.49222483278197915</v>
      </c>
      <c r="G50" s="612">
        <v>0.13329628907717328</v>
      </c>
      <c r="H50" s="612">
        <v>0.62552112185915243</v>
      </c>
      <c r="I50" s="587"/>
      <c r="J50" s="611">
        <v>42</v>
      </c>
      <c r="K50" s="611" t="s">
        <v>1131</v>
      </c>
      <c r="L50" s="612">
        <v>0.51009668629202698</v>
      </c>
      <c r="M50" s="612">
        <v>0.61979391021753594</v>
      </c>
      <c r="N50" s="612">
        <v>1.1298905965095629</v>
      </c>
      <c r="O50" s="612">
        <v>0.35654514133934057</v>
      </c>
      <c r="P50" s="612">
        <v>1.4864357378489035</v>
      </c>
      <c r="Q50" s="596"/>
      <c r="R50" s="611">
        <v>42</v>
      </c>
      <c r="S50" s="611" t="s">
        <v>1131</v>
      </c>
      <c r="T50" s="612">
        <v>9.260603313540422E-2</v>
      </c>
      <c r="U50" s="612">
        <v>0.74217986072969988</v>
      </c>
      <c r="V50" s="612">
        <v>0.83478589386510405</v>
      </c>
      <c r="W50" s="612">
        <v>0.33501641215324729</v>
      </c>
      <c r="X50" s="612">
        <v>1.1698023060183513</v>
      </c>
      <c r="Y50" s="587"/>
      <c r="Z50" s="611">
        <v>42</v>
      </c>
      <c r="AA50" s="611" t="s">
        <v>1131</v>
      </c>
      <c r="AB50" s="612">
        <v>0.12246368857407791</v>
      </c>
      <c r="AC50" s="612">
        <v>0.3074301430829221</v>
      </c>
      <c r="AD50" s="612">
        <v>0.1512711071164089</v>
      </c>
      <c r="AE50" s="612">
        <v>0.58116493877340891</v>
      </c>
      <c r="AF50" s="587"/>
      <c r="AG50" s="611">
        <v>42</v>
      </c>
      <c r="AH50" s="611" t="s">
        <v>1131</v>
      </c>
      <c r="AI50" s="612">
        <v>0.36384872762298354</v>
      </c>
      <c r="AJ50" s="612">
        <v>0.2286401511550325</v>
      </c>
      <c r="AK50" s="612">
        <v>0.1459004589758307</v>
      </c>
      <c r="AL50" s="612">
        <v>0.73838933775384674</v>
      </c>
      <c r="AM50" s="587"/>
      <c r="AN50" s="611">
        <v>42</v>
      </c>
      <c r="AO50" s="611" t="s">
        <v>1131</v>
      </c>
      <c r="AP50" s="612">
        <v>2.3784270094965546E-2</v>
      </c>
      <c r="AQ50" s="612">
        <v>8.3723615979581376E-2</v>
      </c>
      <c r="AR50" s="612">
        <v>5.9373575247100588E-2</v>
      </c>
      <c r="AS50" s="612">
        <v>0.1668814613216475</v>
      </c>
      <c r="AT50" s="587"/>
      <c r="AU50" s="611">
        <v>42</v>
      </c>
      <c r="AV50" s="611" t="s">
        <v>1131</v>
      </c>
      <c r="AW50" s="612">
        <v>3.957905458164767E-2</v>
      </c>
      <c r="AX50" s="612">
        <v>7.797987967533801E-2</v>
      </c>
      <c r="AY50" s="612">
        <v>0.35630663360151604</v>
      </c>
      <c r="AZ50" s="612">
        <v>0.47386556785850176</v>
      </c>
    </row>
    <row r="51" spans="2:52">
      <c r="B51" s="611">
        <v>43</v>
      </c>
      <c r="C51" s="611" t="s">
        <v>1132</v>
      </c>
      <c r="D51" s="612">
        <v>0.25939366284606397</v>
      </c>
      <c r="E51" s="612">
        <v>0.22639319633115279</v>
      </c>
      <c r="F51" s="612">
        <v>0.48578685917721676</v>
      </c>
      <c r="G51" s="612">
        <v>0.13471556360438885</v>
      </c>
      <c r="H51" s="612">
        <v>0.62050242278160561</v>
      </c>
      <c r="I51" s="587"/>
      <c r="J51" s="611">
        <v>43</v>
      </c>
      <c r="K51" s="611" t="s">
        <v>1132</v>
      </c>
      <c r="L51" s="612">
        <v>0.56514566729435223</v>
      </c>
      <c r="M51" s="612">
        <v>0.56973989824804017</v>
      </c>
      <c r="N51" s="612">
        <v>1.1348855655423924</v>
      </c>
      <c r="O51" s="612">
        <v>0.36000694001097533</v>
      </c>
      <c r="P51" s="612">
        <v>1.4948925055533677</v>
      </c>
      <c r="Q51" s="596"/>
      <c r="R51" s="611">
        <v>43</v>
      </c>
      <c r="S51" s="611" t="s">
        <v>1132</v>
      </c>
      <c r="T51" s="612">
        <v>0.23138834344277592</v>
      </c>
      <c r="U51" s="612">
        <v>0.65068432890269812</v>
      </c>
      <c r="V51" s="612">
        <v>0.88207267234547404</v>
      </c>
      <c r="W51" s="612">
        <v>0.33848316600352912</v>
      </c>
      <c r="X51" s="612">
        <v>1.2205558383490032</v>
      </c>
      <c r="Y51" s="587"/>
      <c r="Z51" s="611">
        <v>43</v>
      </c>
      <c r="AA51" s="611" t="s">
        <v>1132</v>
      </c>
      <c r="AB51" s="612">
        <v>0.13567981298138215</v>
      </c>
      <c r="AC51" s="612">
        <v>0.27473095275083798</v>
      </c>
      <c r="AD51" s="612">
        <v>0.15306310826567049</v>
      </c>
      <c r="AE51" s="612">
        <v>0.56347387399789062</v>
      </c>
      <c r="AF51" s="587"/>
      <c r="AG51" s="611">
        <v>43</v>
      </c>
      <c r="AH51" s="611" t="s">
        <v>1132</v>
      </c>
      <c r="AI51" s="612">
        <v>0.40311481625460238</v>
      </c>
      <c r="AJ51" s="612">
        <v>0.22287201982850896</v>
      </c>
      <c r="AK51" s="612">
        <v>0.14686008542701734</v>
      </c>
      <c r="AL51" s="612">
        <v>0.77284692151012868</v>
      </c>
      <c r="AM51" s="587"/>
      <c r="AN51" s="611">
        <v>43</v>
      </c>
      <c r="AO51" s="611" t="s">
        <v>1132</v>
      </c>
      <c r="AP51" s="612">
        <v>2.635103805836761E-2</v>
      </c>
      <c r="AQ51" s="612">
        <v>7.2136925668693092E-2</v>
      </c>
      <c r="AR51" s="612">
        <v>6.0083746318287917E-2</v>
      </c>
      <c r="AS51" s="612">
        <v>0.15857171004534862</v>
      </c>
      <c r="AT51" s="587"/>
      <c r="AU51" s="611">
        <v>43</v>
      </c>
      <c r="AV51" s="611" t="s">
        <v>1132</v>
      </c>
      <c r="AW51" s="612">
        <v>3.9205264239645043E-2</v>
      </c>
      <c r="AX51" s="612">
        <v>7.702881885297086E-2</v>
      </c>
      <c r="AY51" s="612">
        <v>0.36262914397692902</v>
      </c>
      <c r="AZ51" s="612">
        <v>0.47886322706954493</v>
      </c>
    </row>
    <row r="52" spans="2:52">
      <c r="B52" s="611">
        <v>44</v>
      </c>
      <c r="C52" s="611" t="s">
        <v>1133</v>
      </c>
      <c r="D52" s="612">
        <v>0.1755050209153467</v>
      </c>
      <c r="E52" s="612">
        <v>0.25709961844903928</v>
      </c>
      <c r="F52" s="612">
        <v>0.43260463936438598</v>
      </c>
      <c r="G52" s="612">
        <v>0.10899819195818217</v>
      </c>
      <c r="H52" s="612">
        <v>0.54160283132256815</v>
      </c>
      <c r="I52" s="587"/>
      <c r="J52" s="611">
        <v>44</v>
      </c>
      <c r="K52" s="611" t="s">
        <v>1133</v>
      </c>
      <c r="L52" s="612">
        <v>0.78806439249264137</v>
      </c>
      <c r="M52" s="612">
        <v>0.64943063842866389</v>
      </c>
      <c r="N52" s="612">
        <v>1.4374950309213053</v>
      </c>
      <c r="O52" s="612">
        <v>0.2917534787654068</v>
      </c>
      <c r="P52" s="612">
        <v>1.7292485096867121</v>
      </c>
      <c r="Q52" s="596"/>
      <c r="R52" s="611">
        <v>44</v>
      </c>
      <c r="S52" s="611" t="s">
        <v>1133</v>
      </c>
      <c r="T52" s="612">
        <v>0.30801287119089416</v>
      </c>
      <c r="U52" s="612">
        <v>0.59633928286281057</v>
      </c>
      <c r="V52" s="612">
        <v>0.90435215405370473</v>
      </c>
      <c r="W52" s="612">
        <v>0.2735555981730351</v>
      </c>
      <c r="X52" s="612">
        <v>1.1779077522267398</v>
      </c>
      <c r="Y52" s="587"/>
      <c r="Z52" s="611">
        <v>44</v>
      </c>
      <c r="AA52" s="611" t="s">
        <v>1133</v>
      </c>
      <c r="AB52" s="612">
        <v>0.18919799899128889</v>
      </c>
      <c r="AC52" s="612">
        <v>0.28149658654470022</v>
      </c>
      <c r="AD52" s="612">
        <v>0.12335800083904758</v>
      </c>
      <c r="AE52" s="612">
        <v>0.59405258637503666</v>
      </c>
      <c r="AF52" s="587"/>
      <c r="AG52" s="611">
        <v>44</v>
      </c>
      <c r="AH52" s="611" t="s">
        <v>1133</v>
      </c>
      <c r="AI52" s="612">
        <v>0.56212132758155664</v>
      </c>
      <c r="AJ52" s="612">
        <v>0.27898170057027771</v>
      </c>
      <c r="AK52" s="612">
        <v>0.11978176541649466</v>
      </c>
      <c r="AL52" s="612">
        <v>0.96088479356832901</v>
      </c>
      <c r="AM52" s="587"/>
      <c r="AN52" s="611">
        <v>44</v>
      </c>
      <c r="AO52" s="611" t="s">
        <v>1133</v>
      </c>
      <c r="AP52" s="612">
        <v>3.6745065919795775E-2</v>
      </c>
      <c r="AQ52" s="612">
        <v>8.8952351313685826E-2</v>
      </c>
      <c r="AR52" s="612">
        <v>4.8613712509864751E-2</v>
      </c>
      <c r="AS52" s="612">
        <v>0.17431112974334637</v>
      </c>
      <c r="AT52" s="587"/>
      <c r="AU52" s="611">
        <v>44</v>
      </c>
      <c r="AV52" s="611" t="s">
        <v>1133</v>
      </c>
      <c r="AW52" s="612">
        <v>3.4081736895359593E-2</v>
      </c>
      <c r="AX52" s="612">
        <v>6.9014511245089949E-2</v>
      </c>
      <c r="AY52" s="612">
        <v>0.28451763440413108</v>
      </c>
      <c r="AZ52" s="612">
        <v>0.38761388254458062</v>
      </c>
    </row>
    <row r="53" spans="2:52">
      <c r="B53" s="611">
        <v>45</v>
      </c>
      <c r="C53" s="611" t="s">
        <v>1134</v>
      </c>
      <c r="D53" s="612">
        <v>0.31625507914590911</v>
      </c>
      <c r="E53" s="612">
        <v>0.20993420960977616</v>
      </c>
      <c r="F53" s="612">
        <v>0.52618928875568527</v>
      </c>
      <c r="G53" s="612">
        <v>0.13047632968311584</v>
      </c>
      <c r="H53" s="612">
        <v>0.65666561843880111</v>
      </c>
      <c r="I53" s="587"/>
      <c r="J53" s="611">
        <v>45</v>
      </c>
      <c r="K53" s="611" t="s">
        <v>1134</v>
      </c>
      <c r="L53" s="612">
        <v>0.7959752084732632</v>
      </c>
      <c r="M53" s="612">
        <v>0.50509476726532654</v>
      </c>
      <c r="N53" s="612">
        <v>1.3010699757385897</v>
      </c>
      <c r="O53" s="612">
        <v>0.34868664564173857</v>
      </c>
      <c r="P53" s="612">
        <v>1.6497566213803283</v>
      </c>
      <c r="Q53" s="596"/>
      <c r="R53" s="611">
        <v>45</v>
      </c>
      <c r="S53" s="611" t="s">
        <v>1134</v>
      </c>
      <c r="T53" s="612">
        <v>0.30801287119089416</v>
      </c>
      <c r="U53" s="612">
        <v>0.60391843636169196</v>
      </c>
      <c r="V53" s="612">
        <v>0.91193130755258611</v>
      </c>
      <c r="W53" s="612">
        <v>0.32754139561489581</v>
      </c>
      <c r="X53" s="612">
        <v>1.2394727031674819</v>
      </c>
      <c r="Y53" s="587"/>
      <c r="Z53" s="611">
        <v>45</v>
      </c>
      <c r="AA53" s="611" t="s">
        <v>1134</v>
      </c>
      <c r="AB53" s="612">
        <v>0.19109722266917625</v>
      </c>
      <c r="AC53" s="612">
        <v>0.24359493382067185</v>
      </c>
      <c r="AD53" s="612">
        <v>0.14770597006297739</v>
      </c>
      <c r="AE53" s="612">
        <v>0.58239812655282552</v>
      </c>
      <c r="AF53" s="587"/>
      <c r="AG53" s="611">
        <v>45</v>
      </c>
      <c r="AH53" s="611" t="s">
        <v>1134</v>
      </c>
      <c r="AI53" s="612">
        <v>0.56776406239313115</v>
      </c>
      <c r="AJ53" s="612">
        <v>0.19262857000265354</v>
      </c>
      <c r="AK53" s="612">
        <v>0.14280936015821843</v>
      </c>
      <c r="AL53" s="612">
        <v>0.90320199255400313</v>
      </c>
      <c r="AM53" s="587"/>
      <c r="AN53" s="611">
        <v>45</v>
      </c>
      <c r="AO53" s="611" t="s">
        <v>1134</v>
      </c>
      <c r="AP53" s="612">
        <v>3.7113923410955721E-2</v>
      </c>
      <c r="AQ53" s="612">
        <v>6.8871263442001632E-2</v>
      </c>
      <c r="AR53" s="612">
        <v>5.8171315420541922E-2</v>
      </c>
      <c r="AS53" s="612">
        <v>0.16415650227349926</v>
      </c>
      <c r="AT53" s="587"/>
      <c r="AU53" s="611">
        <v>45</v>
      </c>
      <c r="AV53" s="611" t="s">
        <v>1134</v>
      </c>
      <c r="AW53" s="612">
        <v>3.9769742014685409E-2</v>
      </c>
      <c r="AX53" s="612">
        <v>8.3575886929450838E-2</v>
      </c>
      <c r="AY53" s="612">
        <v>0.34044315932981845</v>
      </c>
      <c r="AZ53" s="612">
        <v>0.4637887882739547</v>
      </c>
    </row>
    <row r="54" spans="2:52">
      <c r="B54" s="611">
        <v>46</v>
      </c>
      <c r="C54" s="611" t="s">
        <v>1135</v>
      </c>
      <c r="D54" s="612">
        <v>0.20913221806449964</v>
      </c>
      <c r="E54" s="612">
        <v>0.22243560695185441</v>
      </c>
      <c r="F54" s="612">
        <v>0.43156782501635405</v>
      </c>
      <c r="G54" s="612">
        <v>0.11818164270837669</v>
      </c>
      <c r="H54" s="612">
        <v>0.54974946772473077</v>
      </c>
      <c r="I54" s="587"/>
      <c r="J54" s="611">
        <v>46</v>
      </c>
      <c r="K54" s="611" t="s">
        <v>1135</v>
      </c>
      <c r="L54" s="612">
        <v>0.38957503307431629</v>
      </c>
      <c r="M54" s="612">
        <v>0.56414123042082132</v>
      </c>
      <c r="N54" s="612">
        <v>0.95371626349513761</v>
      </c>
      <c r="O54" s="612">
        <v>0.31570805547865499</v>
      </c>
      <c r="P54" s="612">
        <v>1.2694243189737926</v>
      </c>
      <c r="Q54" s="596"/>
      <c r="R54" s="611">
        <v>46</v>
      </c>
      <c r="S54" s="611" t="s">
        <v>1135</v>
      </c>
      <c r="T54" s="612">
        <v>0.44482358874520078</v>
      </c>
      <c r="U54" s="612">
        <v>0.6005118323160108</v>
      </c>
      <c r="V54" s="612">
        <v>1.0453354210612116</v>
      </c>
      <c r="W54" s="612">
        <v>0.29708363996558207</v>
      </c>
      <c r="X54" s="612">
        <v>1.3424190610267936</v>
      </c>
      <c r="Y54" s="587"/>
      <c r="Z54" s="611">
        <v>46</v>
      </c>
      <c r="AA54" s="611" t="s">
        <v>1135</v>
      </c>
      <c r="AB54" s="612">
        <v>9.352892659125453E-2</v>
      </c>
      <c r="AC54" s="612">
        <v>0.25183016922102541</v>
      </c>
      <c r="AD54" s="612">
        <v>0.13408069375899478</v>
      </c>
      <c r="AE54" s="612">
        <v>0.47943978957127475</v>
      </c>
      <c r="AF54" s="587"/>
      <c r="AG54" s="611">
        <v>46</v>
      </c>
      <c r="AH54" s="611" t="s">
        <v>1135</v>
      </c>
      <c r="AI54" s="612">
        <v>0.27788139759963632</v>
      </c>
      <c r="AJ54" s="612">
        <v>0.23371195391381455</v>
      </c>
      <c r="AK54" s="612">
        <v>0.12904461852340887</v>
      </c>
      <c r="AL54" s="612">
        <v>0.64063797003685974</v>
      </c>
      <c r="AM54" s="587"/>
      <c r="AN54" s="611">
        <v>46</v>
      </c>
      <c r="AO54" s="611" t="s">
        <v>1135</v>
      </c>
      <c r="AP54" s="612">
        <v>1.8164708883425463E-2</v>
      </c>
      <c r="AQ54" s="612">
        <v>7.8599107285981087E-2</v>
      </c>
      <c r="AR54" s="612">
        <v>5.2582743196251627E-2</v>
      </c>
      <c r="AS54" s="612">
        <v>0.14934655936565819</v>
      </c>
      <c r="AT54" s="587"/>
      <c r="AU54" s="611">
        <v>46</v>
      </c>
      <c r="AV54" s="611" t="s">
        <v>1135</v>
      </c>
      <c r="AW54" s="612">
        <v>3.627144487436388E-2</v>
      </c>
      <c r="AX54" s="612">
        <v>7.0713907798108488E-2</v>
      </c>
      <c r="AY54" s="612">
        <v>0.31289062339171142</v>
      </c>
      <c r="AZ54" s="612">
        <v>0.41987597606418381</v>
      </c>
    </row>
    <row r="55" spans="2:52">
      <c r="B55" s="611">
        <v>47</v>
      </c>
      <c r="C55" s="611" t="s">
        <v>1136</v>
      </c>
      <c r="D55" s="612">
        <v>0.32700028156573874</v>
      </c>
      <c r="E55" s="612">
        <v>0.19245882170248924</v>
      </c>
      <c r="F55" s="612">
        <v>0.51945910326822797</v>
      </c>
      <c r="G55" s="612">
        <v>0.14586984741098341</v>
      </c>
      <c r="H55" s="612">
        <v>0.66532895067921138</v>
      </c>
      <c r="I55" s="587"/>
      <c r="J55" s="611">
        <v>47</v>
      </c>
      <c r="K55" s="611" t="s">
        <v>1136</v>
      </c>
      <c r="L55" s="612">
        <v>0.48924156781916323</v>
      </c>
      <c r="M55" s="612">
        <v>0.4869730804637154</v>
      </c>
      <c r="N55" s="612">
        <v>0.97621464828287863</v>
      </c>
      <c r="O55" s="612">
        <v>0.38938259889891652</v>
      </c>
      <c r="P55" s="612">
        <v>1.3655972471817952</v>
      </c>
      <c r="Q55" s="596"/>
      <c r="R55" s="611">
        <v>47</v>
      </c>
      <c r="S55" s="611" t="s">
        <v>1136</v>
      </c>
      <c r="T55" s="612">
        <v>0.16135387191338274</v>
      </c>
      <c r="U55" s="612">
        <v>0.51662428859732601</v>
      </c>
      <c r="V55" s="612">
        <v>0.67797816051070869</v>
      </c>
      <c r="W55" s="612">
        <v>0.36631894745603288</v>
      </c>
      <c r="X55" s="612">
        <v>1.0442971079667416</v>
      </c>
      <c r="Y55" s="587"/>
      <c r="Z55" s="611">
        <v>47</v>
      </c>
      <c r="AA55" s="611" t="s">
        <v>1136</v>
      </c>
      <c r="AB55" s="612">
        <v>0.11745680497245785</v>
      </c>
      <c r="AC55" s="612">
        <v>0.22757055582961561</v>
      </c>
      <c r="AD55" s="612">
        <v>0.16593735939622928</v>
      </c>
      <c r="AE55" s="612">
        <v>0.51096472019830275</v>
      </c>
      <c r="AF55" s="587"/>
      <c r="AG55" s="611">
        <v>47</v>
      </c>
      <c r="AH55" s="611" t="s">
        <v>1136</v>
      </c>
      <c r="AI55" s="612">
        <v>0.34897290402974052</v>
      </c>
      <c r="AJ55" s="612">
        <v>0.19183307414032286</v>
      </c>
      <c r="AK55" s="612">
        <v>0.15826295846386773</v>
      </c>
      <c r="AL55" s="612">
        <v>0.6990689366339311</v>
      </c>
      <c r="AM55" s="587"/>
      <c r="AN55" s="611">
        <v>47</v>
      </c>
      <c r="AO55" s="611" t="s">
        <v>1136</v>
      </c>
      <c r="AP55" s="612">
        <v>2.2811858816964955E-2</v>
      </c>
      <c r="AQ55" s="612">
        <v>6.7569450493777175E-2</v>
      </c>
      <c r="AR55" s="612">
        <v>6.5182281038819387E-2</v>
      </c>
      <c r="AS55" s="612">
        <v>0.15556359034956152</v>
      </c>
      <c r="AT55" s="587"/>
      <c r="AU55" s="611">
        <v>47</v>
      </c>
      <c r="AV55" s="611" t="s">
        <v>1136</v>
      </c>
      <c r="AW55" s="612">
        <v>4.1500972488606305E-2</v>
      </c>
      <c r="AX55" s="612">
        <v>8.1704857129717881E-2</v>
      </c>
      <c r="AY55" s="612">
        <v>0.39524485972728496</v>
      </c>
      <c r="AZ55" s="612">
        <v>0.51845068934560912</v>
      </c>
    </row>
    <row r="56" spans="2:52">
      <c r="B56" s="611">
        <v>48</v>
      </c>
      <c r="C56" s="611" t="s">
        <v>1137</v>
      </c>
      <c r="D56" s="612">
        <v>0.26880265911762902</v>
      </c>
      <c r="E56" s="612">
        <v>0.20843833419425972</v>
      </c>
      <c r="F56" s="612">
        <v>0.47724099331188874</v>
      </c>
      <c r="G56" s="612">
        <v>0.12324659734442023</v>
      </c>
      <c r="H56" s="612">
        <v>0.60048759065630897</v>
      </c>
      <c r="I56" s="587"/>
      <c r="J56" s="611">
        <v>48</v>
      </c>
      <c r="K56" s="611" t="s">
        <v>1137</v>
      </c>
      <c r="L56" s="612">
        <v>0.58393036816061883</v>
      </c>
      <c r="M56" s="612">
        <v>0.56021592631932438</v>
      </c>
      <c r="N56" s="612">
        <v>1.1441462944799432</v>
      </c>
      <c r="O56" s="612">
        <v>0.32951475507318184</v>
      </c>
      <c r="P56" s="612">
        <v>1.473661049553125</v>
      </c>
      <c r="Q56" s="596"/>
      <c r="R56" s="611">
        <v>48</v>
      </c>
      <c r="S56" s="611" t="s">
        <v>1137</v>
      </c>
      <c r="T56" s="612">
        <v>0.44321575453003226</v>
      </c>
      <c r="U56" s="612">
        <v>0.56683233344662198</v>
      </c>
      <c r="V56" s="612">
        <v>1.0100480879766542</v>
      </c>
      <c r="W56" s="612">
        <v>0.35351706506123004</v>
      </c>
      <c r="X56" s="612">
        <v>1.3635651530378843</v>
      </c>
      <c r="Y56" s="587"/>
      <c r="Z56" s="611">
        <v>48</v>
      </c>
      <c r="AA56" s="611" t="s">
        <v>1137</v>
      </c>
      <c r="AB56" s="612">
        <v>0.14018963203856127</v>
      </c>
      <c r="AC56" s="612">
        <v>0.26328984783904519</v>
      </c>
      <c r="AD56" s="612">
        <v>0.13976527612157585</v>
      </c>
      <c r="AE56" s="612">
        <v>0.54324475599918232</v>
      </c>
      <c r="AF56" s="587"/>
      <c r="AG56" s="611">
        <v>48</v>
      </c>
      <c r="AH56" s="611" t="s">
        <v>1137</v>
      </c>
      <c r="AI56" s="612">
        <v>0.41651382411456839</v>
      </c>
      <c r="AJ56" s="612">
        <v>0.22318017471295082</v>
      </c>
      <c r="AK56" s="612">
        <v>4.744528398737291E-2</v>
      </c>
      <c r="AL56" s="612">
        <v>0.68713928281489212</v>
      </c>
      <c r="AM56" s="587"/>
      <c r="AN56" s="611">
        <v>48</v>
      </c>
      <c r="AO56" s="611" t="s">
        <v>1137</v>
      </c>
      <c r="AP56" s="612">
        <v>2.7226912007489171E-2</v>
      </c>
      <c r="AQ56" s="612">
        <v>7.3745903767328272E-2</v>
      </c>
      <c r="AR56" s="612">
        <v>5.5036139605666515E-2</v>
      </c>
      <c r="AS56" s="612">
        <v>0.15600895538048395</v>
      </c>
      <c r="AT56" s="587"/>
      <c r="AU56" s="611">
        <v>48</v>
      </c>
      <c r="AV56" s="611" t="s">
        <v>1137</v>
      </c>
      <c r="AW56" s="612">
        <v>3.6697895046813464E-2</v>
      </c>
      <c r="AX56" s="612">
        <v>7.4717508400297006E-2</v>
      </c>
      <c r="AY56" s="612">
        <v>0.32682764223032856</v>
      </c>
      <c r="AZ56" s="612">
        <v>0.43824304567743905</v>
      </c>
    </row>
    <row r="57" spans="2:52">
      <c r="B57" s="611">
        <v>49</v>
      </c>
      <c r="C57" s="611" t="s">
        <v>1138</v>
      </c>
      <c r="D57" s="612">
        <v>0.3309463323019648</v>
      </c>
      <c r="E57" s="612">
        <v>0.17698579169567707</v>
      </c>
      <c r="F57" s="612">
        <v>0.50793212399764187</v>
      </c>
      <c r="G57" s="612">
        <v>0.12756225540059718</v>
      </c>
      <c r="H57" s="612">
        <v>0.63549437939823905</v>
      </c>
      <c r="I57" s="587"/>
      <c r="J57" s="611">
        <v>49</v>
      </c>
      <c r="K57" s="611" t="s">
        <v>1138</v>
      </c>
      <c r="L57" s="612">
        <v>0.55815430711937142</v>
      </c>
      <c r="M57" s="612">
        <v>0.43577757983395982</v>
      </c>
      <c r="N57" s="612">
        <v>0.99393188695333123</v>
      </c>
      <c r="O57" s="612">
        <v>0.34080208849269511</v>
      </c>
      <c r="P57" s="612">
        <v>1.3347339754460263</v>
      </c>
      <c r="Q57" s="596"/>
      <c r="R57" s="611">
        <v>49</v>
      </c>
      <c r="S57" s="611" t="s">
        <v>1138</v>
      </c>
      <c r="T57" s="612">
        <v>0.41001799285241075</v>
      </c>
      <c r="U57" s="612">
        <v>0.41866191696973237</v>
      </c>
      <c r="V57" s="612">
        <v>0.82867990982214312</v>
      </c>
      <c r="W57" s="612">
        <v>0.36209067263011957</v>
      </c>
      <c r="X57" s="612">
        <v>1.1907705824522627</v>
      </c>
      <c r="Y57" s="587"/>
      <c r="Z57" s="611">
        <v>49</v>
      </c>
      <c r="AA57" s="611" t="s">
        <v>1138</v>
      </c>
      <c r="AB57" s="612">
        <v>0.13400133166953163</v>
      </c>
      <c r="AC57" s="612">
        <v>0.19798670192723275</v>
      </c>
      <c r="AD57" s="612">
        <v>0.14474819363956651</v>
      </c>
      <c r="AE57" s="612">
        <v>0.47673622723633091</v>
      </c>
      <c r="AF57" s="587"/>
      <c r="AG57" s="611">
        <v>49</v>
      </c>
      <c r="AH57" s="611" t="s">
        <v>1138</v>
      </c>
      <c r="AI57" s="612">
        <v>0.39812792343137704</v>
      </c>
      <c r="AJ57" s="612">
        <v>0.18184486252125243</v>
      </c>
      <c r="AK57" s="612">
        <v>5.8441349341432303E-2</v>
      </c>
      <c r="AL57" s="612">
        <v>0.63841413529406177</v>
      </c>
      <c r="AM57" s="587"/>
      <c r="AN57" s="611">
        <v>49</v>
      </c>
      <c r="AO57" s="611" t="s">
        <v>1138</v>
      </c>
      <c r="AP57" s="612">
        <v>2.6025052018462756E-2</v>
      </c>
      <c r="AQ57" s="612">
        <v>5.5946015385474238E-2</v>
      </c>
      <c r="AR57" s="612">
        <v>5.7180034308150454E-2</v>
      </c>
      <c r="AS57" s="612">
        <v>0.13915110171208744</v>
      </c>
      <c r="AT57" s="587"/>
      <c r="AU57" s="611">
        <v>49</v>
      </c>
      <c r="AV57" s="611" t="s">
        <v>1138</v>
      </c>
      <c r="AW57" s="612">
        <v>3.6584637959800236E-2</v>
      </c>
      <c r="AX57" s="612">
        <v>7.7363897354706501E-2</v>
      </c>
      <c r="AY57" s="612">
        <v>0.33977480690858974</v>
      </c>
      <c r="AZ57" s="612">
        <v>0.45372334222309652</v>
      </c>
    </row>
    <row r="58" spans="2:52">
      <c r="B58" s="611">
        <v>50</v>
      </c>
      <c r="C58" s="611" t="s">
        <v>1139</v>
      </c>
      <c r="D58" s="612">
        <v>0.29109521311456338</v>
      </c>
      <c r="E58" s="612">
        <v>0.2195589369422703</v>
      </c>
      <c r="F58" s="612">
        <v>0.51065415005683368</v>
      </c>
      <c r="G58" s="612">
        <v>0.13814943116563605</v>
      </c>
      <c r="H58" s="612">
        <v>0.64880358122246973</v>
      </c>
      <c r="I58" s="587"/>
      <c r="J58" s="611">
        <v>50</v>
      </c>
      <c r="K58" s="611" t="s">
        <v>1139</v>
      </c>
      <c r="L58" s="612">
        <v>0.62811202559878432</v>
      </c>
      <c r="M58" s="612">
        <v>0.54966833782448321</v>
      </c>
      <c r="N58" s="612">
        <v>1.1777803634232675</v>
      </c>
      <c r="O58" s="612">
        <v>0.36924694471545982</v>
      </c>
      <c r="P58" s="612">
        <v>1.5470273081387274</v>
      </c>
      <c r="Q58" s="596"/>
      <c r="R58" s="611">
        <v>50</v>
      </c>
      <c r="S58" s="611" t="s">
        <v>1139</v>
      </c>
      <c r="T58" s="612">
        <v>0.39579038070485889</v>
      </c>
      <c r="U58" s="612">
        <v>0.5470046463939946</v>
      </c>
      <c r="V58" s="612">
        <v>0.94279502709885343</v>
      </c>
      <c r="W58" s="612">
        <v>0.36254430061982967</v>
      </c>
      <c r="X58" s="612">
        <v>1.3053393277186831</v>
      </c>
      <c r="Y58" s="587"/>
      <c r="Z58" s="611">
        <v>50</v>
      </c>
      <c r="AA58" s="611" t="s">
        <v>1139</v>
      </c>
      <c r="AB58" s="612">
        <v>0.15079673630447005</v>
      </c>
      <c r="AC58" s="612">
        <v>0.26245771843031546</v>
      </c>
      <c r="AD58" s="612">
        <v>0.15697419649666333</v>
      </c>
      <c r="AE58" s="612">
        <v>0.57022865123144884</v>
      </c>
      <c r="AF58" s="587"/>
      <c r="AG58" s="611">
        <v>50</v>
      </c>
      <c r="AH58" s="611" t="s">
        <v>1139</v>
      </c>
      <c r="AI58" s="612">
        <v>0.44802831984675184</v>
      </c>
      <c r="AJ58" s="612">
        <v>0.21945670256974936</v>
      </c>
      <c r="AK58" s="612">
        <v>7.8538025880746432E-2</v>
      </c>
      <c r="AL58" s="612">
        <v>0.74602304829724764</v>
      </c>
      <c r="AM58" s="587"/>
      <c r="AN58" s="611">
        <v>50</v>
      </c>
      <c r="AO58" s="611" t="s">
        <v>1139</v>
      </c>
      <c r="AP58" s="612">
        <v>2.9286969447562365E-2</v>
      </c>
      <c r="AQ58" s="612">
        <v>6.7753916824418087E-2</v>
      </c>
      <c r="AR58" s="612">
        <v>6.1743103974149532E-2</v>
      </c>
      <c r="AS58" s="612">
        <v>0.15878399024612999</v>
      </c>
      <c r="AT58" s="587"/>
      <c r="AU58" s="611">
        <v>50</v>
      </c>
      <c r="AV58" s="611" t="s">
        <v>1139</v>
      </c>
      <c r="AW58" s="612">
        <v>3.9204343636032937E-2</v>
      </c>
      <c r="AX58" s="612">
        <v>7.9028337757283587E-2</v>
      </c>
      <c r="AY58" s="612">
        <v>0.37301655535601941</v>
      </c>
      <c r="AZ58" s="612">
        <v>0.49124923674933596</v>
      </c>
    </row>
    <row r="59" spans="2:52">
      <c r="B59" s="611">
        <v>51</v>
      </c>
      <c r="C59" s="611" t="s">
        <v>1140</v>
      </c>
      <c r="D59" s="612">
        <v>0.28351736313135162</v>
      </c>
      <c r="E59" s="612">
        <v>0.21466841074498477</v>
      </c>
      <c r="F59" s="612">
        <v>0.49818577387633639</v>
      </c>
      <c r="G59" s="612">
        <v>0.13364849871165024</v>
      </c>
      <c r="H59" s="612">
        <v>0.63183427258798663</v>
      </c>
      <c r="I59" s="587"/>
      <c r="J59" s="611">
        <v>51</v>
      </c>
      <c r="K59" s="611" t="s">
        <v>1140</v>
      </c>
      <c r="L59" s="612">
        <v>0.56746911432960345</v>
      </c>
      <c r="M59" s="612">
        <v>0.53662392324177521</v>
      </c>
      <c r="N59" s="612">
        <v>1.1040930375713787</v>
      </c>
      <c r="O59" s="612">
        <v>0.3570165171296551</v>
      </c>
      <c r="P59" s="612">
        <v>1.4611095547010338</v>
      </c>
      <c r="Q59" s="596"/>
      <c r="R59" s="611">
        <v>51</v>
      </c>
      <c r="S59" s="611" t="s">
        <v>1140</v>
      </c>
      <c r="T59" s="612">
        <v>0.33345333571609126</v>
      </c>
      <c r="U59" s="612">
        <v>0.51424900092176973</v>
      </c>
      <c r="V59" s="612">
        <v>0.84770233663786099</v>
      </c>
      <c r="W59" s="612">
        <v>0.35976308569070226</v>
      </c>
      <c r="X59" s="612">
        <v>1.2074654223285632</v>
      </c>
      <c r="Y59" s="587"/>
      <c r="Z59" s="611">
        <v>51</v>
      </c>
      <c r="AA59" s="611" t="s">
        <v>1140</v>
      </c>
      <c r="AB59" s="612">
        <v>0.13623762467040082</v>
      </c>
      <c r="AC59" s="612">
        <v>0.2405350399309992</v>
      </c>
      <c r="AD59" s="612">
        <v>0.15182596334407975</v>
      </c>
      <c r="AE59" s="612">
        <v>0.52859862794547974</v>
      </c>
      <c r="AF59" s="587"/>
      <c r="AG59" s="611">
        <v>51</v>
      </c>
      <c r="AH59" s="611" t="s">
        <v>1140</v>
      </c>
      <c r="AI59" s="612">
        <v>0.40477211627280246</v>
      </c>
      <c r="AJ59" s="612">
        <v>0.2247604976769037</v>
      </c>
      <c r="AK59" s="612">
        <v>5.6254500243536287E-2</v>
      </c>
      <c r="AL59" s="612">
        <v>0.68578711419324245</v>
      </c>
      <c r="AM59" s="587"/>
      <c r="AN59" s="611">
        <v>51</v>
      </c>
      <c r="AO59" s="611" t="s">
        <v>1140</v>
      </c>
      <c r="AP59" s="612">
        <v>2.645937338640016E-2</v>
      </c>
      <c r="AQ59" s="612">
        <v>7.132838563387249E-2</v>
      </c>
      <c r="AR59" s="612">
        <v>5.9723384486824002E-2</v>
      </c>
      <c r="AS59" s="612">
        <v>0.15751114350709666</v>
      </c>
      <c r="AT59" s="587"/>
      <c r="AU59" s="611">
        <v>51</v>
      </c>
      <c r="AV59" s="611" t="s">
        <v>1140</v>
      </c>
      <c r="AW59" s="612">
        <v>3.8639368249942019E-2</v>
      </c>
      <c r="AX59" s="612">
        <v>7.7642652965395645E-2</v>
      </c>
      <c r="AY59" s="612">
        <v>0.35884233731970672</v>
      </c>
      <c r="AZ59" s="612">
        <v>0.47512435853504437</v>
      </c>
    </row>
    <row r="60" spans="2:52">
      <c r="B60" s="611">
        <v>52</v>
      </c>
      <c r="C60" s="611" t="s">
        <v>1141</v>
      </c>
      <c r="D60" s="612">
        <v>0.15935642160162591</v>
      </c>
      <c r="E60" s="612">
        <v>0.24685880325478729</v>
      </c>
      <c r="F60" s="612">
        <v>0.4062152248564132</v>
      </c>
      <c r="G60" s="612">
        <v>0.11088042873817813</v>
      </c>
      <c r="H60" s="612">
        <v>0.51709565359459131</v>
      </c>
      <c r="I60" s="587"/>
      <c r="J60" s="611">
        <v>52</v>
      </c>
      <c r="K60" s="611" t="s">
        <v>1141</v>
      </c>
      <c r="L60" s="612">
        <v>0.33708908735886284</v>
      </c>
      <c r="M60" s="612">
        <v>0.65750703340634731</v>
      </c>
      <c r="N60" s="612">
        <v>0.99459612076521009</v>
      </c>
      <c r="O60" s="612">
        <v>0.29668754586673596</v>
      </c>
      <c r="P60" s="612">
        <v>1.291283666631946</v>
      </c>
      <c r="Q60" s="596"/>
      <c r="R60" s="611">
        <v>52</v>
      </c>
      <c r="S60" s="611" t="s">
        <v>1141</v>
      </c>
      <c r="T60" s="612">
        <v>0.21061048818010081</v>
      </c>
      <c r="U60" s="612">
        <v>0.65407064910657331</v>
      </c>
      <c r="V60" s="612">
        <v>0.86468113728667406</v>
      </c>
      <c r="W60" s="612">
        <v>0.33651452595173614</v>
      </c>
      <c r="X60" s="612">
        <v>1.2011956632384102</v>
      </c>
      <c r="Y60" s="587"/>
      <c r="Z60" s="611">
        <v>52</v>
      </c>
      <c r="AA60" s="611" t="s">
        <v>1141</v>
      </c>
      <c r="AB60" s="612">
        <v>8.0928134068298435E-2</v>
      </c>
      <c r="AC60" s="612">
        <v>0.29887767969569612</v>
      </c>
      <c r="AD60" s="612">
        <v>0.12568951177707011</v>
      </c>
      <c r="AE60" s="612">
        <v>0.50549532554106469</v>
      </c>
      <c r="AF60" s="587"/>
      <c r="AG60" s="611">
        <v>52</v>
      </c>
      <c r="AH60" s="611" t="s">
        <v>1141</v>
      </c>
      <c r="AI60" s="612">
        <v>0.2404435057649032</v>
      </c>
      <c r="AJ60" s="612">
        <v>0.2565705976615904</v>
      </c>
      <c r="AK60" s="612">
        <v>2.2317723574959147E-2</v>
      </c>
      <c r="AL60" s="612">
        <v>0.51933182700145275</v>
      </c>
      <c r="AM60" s="587"/>
      <c r="AN60" s="611">
        <v>52</v>
      </c>
      <c r="AO60" s="611" t="s">
        <v>1141</v>
      </c>
      <c r="AP60" s="612">
        <v>1.5717447525661267E-2</v>
      </c>
      <c r="AQ60" s="612">
        <v>0.10205875604906095</v>
      </c>
      <c r="AR60" s="612">
        <v>4.9235297979837001E-2</v>
      </c>
      <c r="AS60" s="612">
        <v>0.16701150155455921</v>
      </c>
      <c r="AT60" s="587"/>
      <c r="AU60" s="611">
        <v>52</v>
      </c>
      <c r="AV60" s="611" t="s">
        <v>1141</v>
      </c>
      <c r="AW60" s="612">
        <v>3.472014309439414E-2</v>
      </c>
      <c r="AX60" s="612">
        <v>6.6394533947613299E-2</v>
      </c>
      <c r="AY60" s="612">
        <v>0.29288618719109272</v>
      </c>
      <c r="AZ60" s="612">
        <v>0.39400086423310016</v>
      </c>
    </row>
    <row r="61" spans="2:52">
      <c r="B61" s="611">
        <v>53</v>
      </c>
      <c r="C61" s="611" t="s">
        <v>1142</v>
      </c>
      <c r="D61" s="612">
        <v>0.22882085693097137</v>
      </c>
      <c r="E61" s="612">
        <v>0.24840183557847234</v>
      </c>
      <c r="F61" s="612">
        <v>0.47722269250944371</v>
      </c>
      <c r="G61" s="612">
        <v>0.13832579469638462</v>
      </c>
      <c r="H61" s="612">
        <v>0.61554848720582833</v>
      </c>
      <c r="I61" s="587"/>
      <c r="J61" s="611">
        <v>53</v>
      </c>
      <c r="K61" s="611" t="s">
        <v>1142</v>
      </c>
      <c r="L61" s="612">
        <v>0.7693109668341731</v>
      </c>
      <c r="M61" s="612">
        <v>0.66533926328383242</v>
      </c>
      <c r="N61" s="612">
        <v>1.4346502301180055</v>
      </c>
      <c r="O61" s="612">
        <v>0.36956764035476453</v>
      </c>
      <c r="P61" s="612">
        <v>1.80421787047277</v>
      </c>
      <c r="Q61" s="596"/>
      <c r="R61" s="611">
        <v>53</v>
      </c>
      <c r="S61" s="611" t="s">
        <v>1142</v>
      </c>
      <c r="T61" s="612">
        <v>9.9504736448137551E-2</v>
      </c>
      <c r="U61" s="612">
        <v>0.66310031261912405</v>
      </c>
      <c r="V61" s="612">
        <v>0.76260504906726156</v>
      </c>
      <c r="W61" s="612">
        <v>0.46439936312958741</v>
      </c>
      <c r="X61" s="612">
        <v>1.2270044121968491</v>
      </c>
      <c r="Y61" s="587"/>
      <c r="Z61" s="611">
        <v>53</v>
      </c>
      <c r="AA61" s="611" t="s">
        <v>1142</v>
      </c>
      <c r="AB61" s="612">
        <v>0.18469568846614073</v>
      </c>
      <c r="AC61" s="612">
        <v>0.30471872822180568</v>
      </c>
      <c r="AD61" s="612">
        <v>0.15718290001141644</v>
      </c>
      <c r="AE61" s="612">
        <v>0.64659731669936282</v>
      </c>
      <c r="AF61" s="587"/>
      <c r="AG61" s="611">
        <v>53</v>
      </c>
      <c r="AH61" s="611" t="s">
        <v>1142</v>
      </c>
      <c r="AI61" s="612">
        <v>0.54874462812874059</v>
      </c>
      <c r="AJ61" s="612">
        <v>0.27049797317659274</v>
      </c>
      <c r="AK61" s="612">
        <v>-6.8657661862153718E-3</v>
      </c>
      <c r="AL61" s="612">
        <v>0.81237683511911796</v>
      </c>
      <c r="AM61" s="587"/>
      <c r="AN61" s="611">
        <v>53</v>
      </c>
      <c r="AO61" s="611" t="s">
        <v>1142</v>
      </c>
      <c r="AP61" s="612">
        <v>3.5870650239291806E-2</v>
      </c>
      <c r="AQ61" s="612">
        <v>9.0122561885433716E-2</v>
      </c>
      <c r="AR61" s="612">
        <v>6.1460659896705683E-2</v>
      </c>
      <c r="AS61" s="612">
        <v>0.18745387202143121</v>
      </c>
      <c r="AT61" s="587"/>
      <c r="AU61" s="611">
        <v>53</v>
      </c>
      <c r="AV61" s="611" t="s">
        <v>1142</v>
      </c>
      <c r="AW61" s="612">
        <v>4.1753289062429505E-2</v>
      </c>
      <c r="AX61" s="612">
        <v>7.8288620938688297E-2</v>
      </c>
      <c r="AY61" s="612">
        <v>0.37132679522122602</v>
      </c>
      <c r="AZ61" s="612">
        <v>0.49136870522234383</v>
      </c>
    </row>
    <row r="62" spans="2:52">
      <c r="B62" s="611">
        <v>54</v>
      </c>
      <c r="C62" s="611" t="s">
        <v>1143</v>
      </c>
      <c r="D62" s="612">
        <v>0.19329487183169844</v>
      </c>
      <c r="E62" s="612">
        <v>0.24187531623907579</v>
      </c>
      <c r="F62" s="612">
        <v>0.43517018807077423</v>
      </c>
      <c r="G62" s="612">
        <v>0.11717173755157326</v>
      </c>
      <c r="H62" s="612">
        <v>0.55234192562234752</v>
      </c>
      <c r="I62" s="587"/>
      <c r="J62" s="611">
        <v>54</v>
      </c>
      <c r="K62" s="611" t="s">
        <v>1143</v>
      </c>
      <c r="L62" s="612">
        <v>1.1330827580531604</v>
      </c>
      <c r="M62" s="612">
        <v>0.73123936037109627</v>
      </c>
      <c r="N62" s="612">
        <v>1.8643221184242567</v>
      </c>
      <c r="O62" s="612">
        <v>0.31324131533498623</v>
      </c>
      <c r="P62" s="612">
        <v>2.1775634337592429</v>
      </c>
      <c r="Q62" s="596"/>
      <c r="R62" s="611">
        <v>54</v>
      </c>
      <c r="S62" s="611" t="s">
        <v>1143</v>
      </c>
      <c r="T62" s="612">
        <v>0.48898020833536066</v>
      </c>
      <c r="U62" s="612">
        <v>0.62041644300824994</v>
      </c>
      <c r="V62" s="612">
        <v>1.1093966513436107</v>
      </c>
      <c r="W62" s="612">
        <v>0.35193550344462121</v>
      </c>
      <c r="X62" s="612">
        <v>1.4613321547882319</v>
      </c>
      <c r="Y62" s="587"/>
      <c r="Z62" s="611">
        <v>54</v>
      </c>
      <c r="AA62" s="611" t="s">
        <v>1143</v>
      </c>
      <c r="AB62" s="612">
        <v>0.27202978913577858</v>
      </c>
      <c r="AC62" s="612">
        <v>0.30955272844198289</v>
      </c>
      <c r="AD62" s="612">
        <v>0.13289835870082589</v>
      </c>
      <c r="AE62" s="612">
        <v>0.71448087627858736</v>
      </c>
      <c r="AF62" s="587"/>
      <c r="AG62" s="611">
        <v>54</v>
      </c>
      <c r="AH62" s="611" t="s">
        <v>1143</v>
      </c>
      <c r="AI62" s="612">
        <v>0.80822073714307774</v>
      </c>
      <c r="AJ62" s="612">
        <v>0.34131204337205234</v>
      </c>
      <c r="AK62" s="612">
        <v>1.8697817092106384E-2</v>
      </c>
      <c r="AL62" s="612">
        <v>1.1682305976072365</v>
      </c>
      <c r="AM62" s="587"/>
      <c r="AN62" s="611">
        <v>54</v>
      </c>
      <c r="AO62" s="611" t="s">
        <v>1143</v>
      </c>
      <c r="AP62" s="612">
        <v>5.2832231774304107E-2</v>
      </c>
      <c r="AQ62" s="612">
        <v>8.0374588557060672E-2</v>
      </c>
      <c r="AR62" s="612">
        <v>5.2115876932118804E-2</v>
      </c>
      <c r="AS62" s="612">
        <v>0.18532269726348358</v>
      </c>
      <c r="AT62" s="587"/>
      <c r="AU62" s="611">
        <v>54</v>
      </c>
      <c r="AV62" s="611" t="s">
        <v>1143</v>
      </c>
      <c r="AW62" s="612">
        <v>3.5163033684906052E-2</v>
      </c>
      <c r="AX62" s="612">
        <v>6.9935333985079534E-2</v>
      </c>
      <c r="AY62" s="612">
        <v>0.31131758165953843</v>
      </c>
      <c r="AZ62" s="612">
        <v>0.41641594932952403</v>
      </c>
    </row>
    <row r="63" spans="2:52">
      <c r="B63" s="611">
        <v>55</v>
      </c>
      <c r="C63" s="611" t="s">
        <v>1144</v>
      </c>
      <c r="D63" s="612">
        <v>0.60840480620088611</v>
      </c>
      <c r="E63" s="612">
        <v>0.13455654992824895</v>
      </c>
      <c r="F63" s="612">
        <v>0.74296135612913505</v>
      </c>
      <c r="G63" s="612">
        <v>0.16672122431188918</v>
      </c>
      <c r="H63" s="612">
        <v>0.90968258044102424</v>
      </c>
      <c r="I63" s="587"/>
      <c r="J63" s="611">
        <v>55</v>
      </c>
      <c r="K63" s="611" t="s">
        <v>1144</v>
      </c>
      <c r="L63" s="612">
        <v>0.15147435245997257</v>
      </c>
      <c r="M63" s="612">
        <v>0.29050431958712464</v>
      </c>
      <c r="N63" s="612">
        <v>0.44197867204709718</v>
      </c>
      <c r="O63" s="612">
        <v>0.44684827859083653</v>
      </c>
      <c r="P63" s="612">
        <v>0.88882695063793371</v>
      </c>
      <c r="Q63" s="596"/>
      <c r="R63" s="611">
        <v>55</v>
      </c>
      <c r="S63" s="611" t="s">
        <v>1144</v>
      </c>
      <c r="T63" s="612">
        <v>0</v>
      </c>
      <c r="U63" s="612">
        <v>0.25753771681996729</v>
      </c>
      <c r="V63" s="612">
        <v>0.25753771681996729</v>
      </c>
      <c r="W63" s="612">
        <v>0.42485341765591977</v>
      </c>
      <c r="X63" s="612">
        <v>0.68239113447588706</v>
      </c>
      <c r="Y63" s="587"/>
      <c r="Z63" s="611">
        <v>55</v>
      </c>
      <c r="AA63" s="611" t="s">
        <v>1144</v>
      </c>
      <c r="AB63" s="612">
        <v>9.2567659836649899E-2</v>
      </c>
      <c r="AC63" s="612">
        <v>0.15326329619005302</v>
      </c>
      <c r="AD63" s="612">
        <v>0.18897097041946803</v>
      </c>
      <c r="AE63" s="612">
        <v>0.43480192644617094</v>
      </c>
      <c r="AF63" s="587"/>
      <c r="AG63" s="611">
        <v>55</v>
      </c>
      <c r="AH63" s="611" t="s">
        <v>1144</v>
      </c>
      <c r="AI63" s="612">
        <v>5.8906692623322661E-2</v>
      </c>
      <c r="AJ63" s="612">
        <v>0.10233578311804226</v>
      </c>
      <c r="AK63" s="612">
        <v>0.10688121240360143</v>
      </c>
      <c r="AL63" s="612">
        <v>0.26812368814496634</v>
      </c>
      <c r="AM63" s="587"/>
      <c r="AN63" s="611">
        <v>55</v>
      </c>
      <c r="AO63" s="611" t="s">
        <v>1144</v>
      </c>
      <c r="AP63" s="612">
        <v>0</v>
      </c>
      <c r="AQ63" s="612">
        <v>3.4905240279029442E-2</v>
      </c>
      <c r="AR63" s="612">
        <v>7.7094626629175156E-2</v>
      </c>
      <c r="AS63" s="612">
        <v>0.1119998669082046</v>
      </c>
      <c r="AT63" s="587"/>
      <c r="AU63" s="611">
        <v>55</v>
      </c>
      <c r="AV63" s="611" t="s">
        <v>1144</v>
      </c>
      <c r="AW63" s="612">
        <v>4.1619744826366052E-2</v>
      </c>
      <c r="AX63" s="612">
        <v>0.10678149021539715</v>
      </c>
      <c r="AY63" s="612">
        <v>0.4478601091960332</v>
      </c>
      <c r="AZ63" s="612">
        <v>0.59626134423779642</v>
      </c>
    </row>
    <row r="64" spans="2:52">
      <c r="B64" s="611">
        <v>56</v>
      </c>
      <c r="C64" s="611" t="s">
        <v>1145</v>
      </c>
      <c r="D64" s="612">
        <v>0.48400748180149866</v>
      </c>
      <c r="E64" s="612">
        <v>0.24520767136554689</v>
      </c>
      <c r="F64" s="612">
        <v>0.72921515316704555</v>
      </c>
      <c r="G64" s="612">
        <v>0.15002746462911465</v>
      </c>
      <c r="H64" s="612">
        <v>0.8792426177961602</v>
      </c>
      <c r="I64" s="587"/>
      <c r="J64" s="611">
        <v>56</v>
      </c>
      <c r="K64" s="611" t="s">
        <v>1145</v>
      </c>
      <c r="L64" s="612">
        <v>9.9238776431601089E-2</v>
      </c>
      <c r="M64" s="612">
        <v>0.27782380607868895</v>
      </c>
      <c r="N64" s="612">
        <v>0.37706258251029001</v>
      </c>
      <c r="O64" s="612">
        <v>0.40223476256217849</v>
      </c>
      <c r="P64" s="612">
        <v>0.77929734507246851</v>
      </c>
      <c r="Q64" s="596"/>
      <c r="R64" s="611">
        <v>56</v>
      </c>
      <c r="S64" s="611" t="s">
        <v>1145</v>
      </c>
      <c r="T64" s="612">
        <v>0</v>
      </c>
      <c r="U64" s="612">
        <v>0.22563374721255539</v>
      </c>
      <c r="V64" s="612">
        <v>0.22563374721255539</v>
      </c>
      <c r="W64" s="612">
        <v>0.37792203308076877</v>
      </c>
      <c r="X64" s="612">
        <v>0.60355578029332413</v>
      </c>
      <c r="Y64" s="587"/>
      <c r="Z64" s="611">
        <v>56</v>
      </c>
      <c r="AA64" s="611" t="s">
        <v>1145</v>
      </c>
      <c r="AB64" s="612">
        <v>6.0645918930422885E-2</v>
      </c>
      <c r="AC64" s="612">
        <v>0.14578392405461887</v>
      </c>
      <c r="AD64" s="612">
        <v>0.16968317332306659</v>
      </c>
      <c r="AE64" s="612">
        <v>0.37611301630810834</v>
      </c>
      <c r="AF64" s="587"/>
      <c r="AG64" s="611">
        <v>56</v>
      </c>
      <c r="AH64" s="611" t="s">
        <v>1145</v>
      </c>
      <c r="AI64" s="612">
        <v>3.8592857501178204E-2</v>
      </c>
      <c r="AJ64" s="612">
        <v>0.10612532681569552</v>
      </c>
      <c r="AK64" s="612">
        <v>9.6910042525142362E-2</v>
      </c>
      <c r="AL64" s="612">
        <v>0.24162822684201607</v>
      </c>
      <c r="AM64" s="587"/>
      <c r="AN64" s="611">
        <v>56</v>
      </c>
      <c r="AO64" s="611" t="s">
        <v>1145</v>
      </c>
      <c r="AP64" s="612">
        <v>0</v>
      </c>
      <c r="AQ64" s="612">
        <v>2.5914555208374504E-2</v>
      </c>
      <c r="AR64" s="612">
        <v>6.9189369892191585E-2</v>
      </c>
      <c r="AS64" s="612">
        <v>9.5103925100566089E-2</v>
      </c>
      <c r="AT64" s="587"/>
      <c r="AU64" s="611">
        <v>56</v>
      </c>
      <c r="AV64" s="611" t="s">
        <v>1145</v>
      </c>
      <c r="AW64" s="612">
        <v>3.7719123684299444E-2</v>
      </c>
      <c r="AX64" s="612">
        <v>0.10168784061512957</v>
      </c>
      <c r="AY64" s="612">
        <v>0.39703011265732763</v>
      </c>
      <c r="AZ64" s="612">
        <v>0.53643707695675658</v>
      </c>
    </row>
    <row r="65" spans="1:52">
      <c r="B65" s="611">
        <v>57</v>
      </c>
      <c r="C65" s="613" t="s">
        <v>1146</v>
      </c>
      <c r="D65" s="657">
        <v>0.31651767115489449</v>
      </c>
      <c r="E65" s="657">
        <v>0.23459429871258297</v>
      </c>
      <c r="F65" s="657">
        <v>0.55111196986747746</v>
      </c>
      <c r="G65" s="657">
        <v>0.13560162053877722</v>
      </c>
      <c r="H65" s="657">
        <v>0.68671359040625468</v>
      </c>
      <c r="I65" s="587"/>
      <c r="J65" s="611">
        <v>57</v>
      </c>
      <c r="K65" s="611" t="s">
        <v>1146</v>
      </c>
      <c r="L65" s="612">
        <v>1.6325945527848778</v>
      </c>
      <c r="M65" s="612">
        <v>0.67339949690552348</v>
      </c>
      <c r="N65" s="612">
        <v>2.3059940496904012</v>
      </c>
      <c r="O65" s="612">
        <v>0.36507260697255361</v>
      </c>
      <c r="P65" s="612">
        <v>2.6710666566629548</v>
      </c>
      <c r="Q65" s="596"/>
      <c r="R65" s="611">
        <v>57</v>
      </c>
      <c r="S65" s="611" t="s">
        <v>1146</v>
      </c>
      <c r="T65" s="612">
        <v>0.12572590769550587</v>
      </c>
      <c r="U65" s="612">
        <v>0.61092939766453513</v>
      </c>
      <c r="V65" s="612">
        <v>0.73665530536004098</v>
      </c>
      <c r="W65" s="612">
        <v>0.38547920064764007</v>
      </c>
      <c r="X65" s="612">
        <v>1.1221345060076811</v>
      </c>
      <c r="Y65" s="587"/>
      <c r="Z65" s="611">
        <v>57</v>
      </c>
      <c r="AA65" s="611" t="s">
        <v>1146</v>
      </c>
      <c r="AB65" s="612">
        <v>0.36813406582404107</v>
      </c>
      <c r="AC65" s="612">
        <v>0.30663005964929169</v>
      </c>
      <c r="AD65" s="612">
        <v>0.1530073725906731</v>
      </c>
      <c r="AE65" s="612">
        <v>0.82777149806400585</v>
      </c>
      <c r="AF65" s="587"/>
      <c r="AG65" s="611">
        <v>57</v>
      </c>
      <c r="AH65" s="611" t="s">
        <v>1146</v>
      </c>
      <c r="AI65" s="612">
        <v>1.182144795223784</v>
      </c>
      <c r="AJ65" s="612">
        <v>0.2957515348930968</v>
      </c>
      <c r="AK65" s="612">
        <v>4.2794087128688041E-2</v>
      </c>
      <c r="AL65" s="612">
        <v>1.5206904172455689</v>
      </c>
      <c r="AM65" s="587"/>
      <c r="AN65" s="611">
        <v>57</v>
      </c>
      <c r="AO65" s="611" t="s">
        <v>1146</v>
      </c>
      <c r="AP65" s="612">
        <v>8.2315691737052665E-2</v>
      </c>
      <c r="AQ65" s="612">
        <v>7.1017902363134294E-2</v>
      </c>
      <c r="AR65" s="612">
        <v>6.0461631002019123E-2</v>
      </c>
      <c r="AS65" s="612">
        <v>0.21379522510220608</v>
      </c>
      <c r="AT65" s="587"/>
      <c r="AU65" s="611">
        <v>57</v>
      </c>
      <c r="AV65" s="611" t="s">
        <v>1146</v>
      </c>
      <c r="AW65" s="612">
        <v>4.1323004134200286E-2</v>
      </c>
      <c r="AX65" s="612">
        <v>8.5999936272579125E-2</v>
      </c>
      <c r="AY65" s="612">
        <v>0.35574532310309065</v>
      </c>
      <c r="AZ65" s="612">
        <v>0.48306826350987009</v>
      </c>
    </row>
    <row r="66" spans="1:52">
      <c r="B66" s="611">
        <v>58</v>
      </c>
      <c r="C66" s="611" t="s">
        <v>1147</v>
      </c>
      <c r="D66" s="612">
        <v>0.58552153997479683</v>
      </c>
      <c r="E66" s="612">
        <v>0.15460424364932501</v>
      </c>
      <c r="F66" s="612">
        <v>0.74012578362412185</v>
      </c>
      <c r="G66" s="612">
        <v>0.18018555224890931</v>
      </c>
      <c r="H66" s="612">
        <v>0.92031133587303116</v>
      </c>
      <c r="I66" s="587"/>
      <c r="J66" s="611">
        <v>58</v>
      </c>
      <c r="K66" s="611" t="s">
        <v>1147</v>
      </c>
      <c r="L66" s="612">
        <v>1.8183785548083014</v>
      </c>
      <c r="M66" s="612">
        <v>0.39111357901931298</v>
      </c>
      <c r="N66" s="612">
        <v>2.2094921338276143</v>
      </c>
      <c r="O66" s="612">
        <v>0.48445390296767155</v>
      </c>
      <c r="P66" s="612">
        <v>2.6939460367952859</v>
      </c>
      <c r="Q66" s="596"/>
      <c r="R66" s="611">
        <v>58</v>
      </c>
      <c r="S66" s="611" t="s">
        <v>1147</v>
      </c>
      <c r="T66" s="612">
        <v>0.38574691803320443</v>
      </c>
      <c r="U66" s="612">
        <v>0.44395154793355457</v>
      </c>
      <c r="V66" s="612">
        <v>0.829698465966759</v>
      </c>
      <c r="W66" s="612">
        <v>0.47112234194299968</v>
      </c>
      <c r="X66" s="612">
        <v>1.3008208079097587</v>
      </c>
      <c r="Y66" s="587"/>
      <c r="Z66" s="611">
        <v>58</v>
      </c>
      <c r="AA66" s="611" t="s">
        <v>1147</v>
      </c>
      <c r="AB66" s="612">
        <v>0.27095563305929038</v>
      </c>
      <c r="AC66" s="612">
        <v>0.19965906557895619</v>
      </c>
      <c r="AD66" s="612">
        <v>0.20113309933761991</v>
      </c>
      <c r="AE66" s="612">
        <v>0.67174779797586648</v>
      </c>
      <c r="AF66" s="587"/>
      <c r="AG66" s="611">
        <v>58</v>
      </c>
      <c r="AH66" s="611" t="s">
        <v>1147</v>
      </c>
      <c r="AI66" s="612">
        <v>0.54347748365071546</v>
      </c>
      <c r="AJ66" s="612">
        <v>0.12560275207868299</v>
      </c>
      <c r="AK66" s="612">
        <v>0.1043314663167545</v>
      </c>
      <c r="AL66" s="612">
        <v>0.77341170204615295</v>
      </c>
      <c r="AM66" s="587"/>
      <c r="AN66" s="611">
        <v>58</v>
      </c>
      <c r="AO66" s="611" t="s">
        <v>1147</v>
      </c>
      <c r="AP66" s="612">
        <v>1.0039454380982955</v>
      </c>
      <c r="AQ66" s="612">
        <v>6.5851761361673811E-2</v>
      </c>
      <c r="AR66" s="612">
        <v>7.7824103460929051E-2</v>
      </c>
      <c r="AS66" s="612">
        <v>1.1476213029208984</v>
      </c>
      <c r="AT66" s="587"/>
      <c r="AU66" s="611">
        <v>58</v>
      </c>
      <c r="AV66" s="611" t="s">
        <v>1147</v>
      </c>
      <c r="AW66" s="612">
        <v>9.1360019023310632E-2</v>
      </c>
      <c r="AX66" s="612">
        <v>0.14490688117125686</v>
      </c>
      <c r="AY66" s="612">
        <v>0.40030593426611694</v>
      </c>
      <c r="AZ66" s="612">
        <v>0.63657283446068447</v>
      </c>
    </row>
    <row r="67" spans="1:52">
      <c r="B67" s="611">
        <v>59</v>
      </c>
      <c r="C67" s="611" t="s">
        <v>1148</v>
      </c>
      <c r="D67" s="612">
        <v>0.48249936380475106</v>
      </c>
      <c r="E67" s="612">
        <v>0.191683142130538</v>
      </c>
      <c r="F67" s="612">
        <v>0.67418250593528906</v>
      </c>
      <c r="G67" s="612">
        <v>0.15613430925943017</v>
      </c>
      <c r="H67" s="612">
        <v>0.83031681519471923</v>
      </c>
      <c r="I67" s="587"/>
      <c r="J67" s="611">
        <v>59</v>
      </c>
      <c r="K67" s="611" t="s">
        <v>1148</v>
      </c>
      <c r="L67" s="612">
        <v>1.0166981917543052</v>
      </c>
      <c r="M67" s="612">
        <v>0.49545654094461411</v>
      </c>
      <c r="N67" s="612">
        <v>1.5121547326989193</v>
      </c>
      <c r="O67" s="612">
        <v>0.42132199896930911</v>
      </c>
      <c r="P67" s="612">
        <v>1.9334767316682284</v>
      </c>
      <c r="Q67" s="596"/>
      <c r="R67" s="611">
        <v>59</v>
      </c>
      <c r="S67" s="611" t="s">
        <v>1148</v>
      </c>
      <c r="T67" s="612">
        <v>0.38370762500935401</v>
      </c>
      <c r="U67" s="612">
        <v>0.54193858933738337</v>
      </c>
      <c r="V67" s="612">
        <v>0.92564621434673744</v>
      </c>
      <c r="W67" s="612">
        <v>0.43043718071897308</v>
      </c>
      <c r="X67" s="612">
        <v>1.3560833950657105</v>
      </c>
      <c r="Y67" s="587"/>
      <c r="Z67" s="611">
        <v>59</v>
      </c>
      <c r="AA67" s="611" t="s">
        <v>1148</v>
      </c>
      <c r="AB67" s="612">
        <v>0.15149766337079659</v>
      </c>
      <c r="AC67" s="612">
        <v>0.24304789507629473</v>
      </c>
      <c r="AD67" s="612">
        <v>0.17358821179525177</v>
      </c>
      <c r="AE67" s="612">
        <v>0.56813377024234313</v>
      </c>
      <c r="AF67" s="587"/>
      <c r="AG67" s="611">
        <v>59</v>
      </c>
      <c r="AH67" s="611" t="s">
        <v>1148</v>
      </c>
      <c r="AI67" s="612">
        <v>0.30387103577841856</v>
      </c>
      <c r="AJ67" s="612">
        <v>0.17918382235841995</v>
      </c>
      <c r="AK67" s="612">
        <v>7.4646627861204184E-2</v>
      </c>
      <c r="AL67" s="612">
        <v>0.5577014859980427</v>
      </c>
      <c r="AM67" s="587"/>
      <c r="AN67" s="611">
        <v>59</v>
      </c>
      <c r="AO67" s="611" t="s">
        <v>1148</v>
      </c>
      <c r="AP67" s="612">
        <v>0.56132949260509002</v>
      </c>
      <c r="AQ67" s="612">
        <v>7.3224823509899339E-2</v>
      </c>
      <c r="AR67" s="612">
        <v>6.71229234845655E-2</v>
      </c>
      <c r="AS67" s="612">
        <v>0.70167723959955486</v>
      </c>
      <c r="AT67" s="587"/>
      <c r="AU67" s="611">
        <v>59</v>
      </c>
      <c r="AV67" s="611" t="s">
        <v>1148</v>
      </c>
      <c r="AW67" s="612">
        <v>8.9132424879823105E-2</v>
      </c>
      <c r="AX67" s="612">
        <v>0.13024693513713875</v>
      </c>
      <c r="AY67" s="612">
        <v>0.33240286409448311</v>
      </c>
      <c r="AZ67" s="612">
        <v>0.55178222411144495</v>
      </c>
    </row>
    <row r="68" spans="1:52">
      <c r="B68" s="611">
        <v>60</v>
      </c>
      <c r="C68" s="611" t="s">
        <v>1149</v>
      </c>
      <c r="D68" s="612">
        <v>0.53510343709073815</v>
      </c>
      <c r="E68" s="612">
        <v>0.17507401349122642</v>
      </c>
      <c r="F68" s="612">
        <v>0.71017745058196458</v>
      </c>
      <c r="G68" s="612">
        <v>0.16144619792738324</v>
      </c>
      <c r="H68" s="612">
        <v>0.87162364850934781</v>
      </c>
      <c r="I68" s="587"/>
      <c r="J68" s="611">
        <v>60</v>
      </c>
      <c r="K68" s="611" t="s">
        <v>1149</v>
      </c>
      <c r="L68" s="612">
        <v>0.76469507875219722</v>
      </c>
      <c r="M68" s="612">
        <v>0.49415538844309725</v>
      </c>
      <c r="N68" s="612">
        <v>1.2588504671952945</v>
      </c>
      <c r="O68" s="612">
        <v>0.43408529725058376</v>
      </c>
      <c r="P68" s="612">
        <v>1.6929357644458782</v>
      </c>
      <c r="Q68" s="596"/>
      <c r="R68" s="611">
        <v>60</v>
      </c>
      <c r="S68" s="611" t="s">
        <v>1149</v>
      </c>
      <c r="T68" s="612">
        <v>2.140444562689392</v>
      </c>
      <c r="U68" s="612">
        <v>0.44929408600947252</v>
      </c>
      <c r="V68" s="612">
        <v>2.5897386486988645</v>
      </c>
      <c r="W68" s="612">
        <v>0.42192701435979929</v>
      </c>
      <c r="X68" s="612">
        <v>3.0116656630586638</v>
      </c>
      <c r="Y68" s="587"/>
      <c r="Z68" s="611">
        <v>60</v>
      </c>
      <c r="AA68" s="611" t="s">
        <v>1149</v>
      </c>
      <c r="AB68" s="612">
        <v>0.45950803678031127</v>
      </c>
      <c r="AC68" s="612">
        <v>0.21017934459444443</v>
      </c>
      <c r="AD68" s="612">
        <v>0.17981389427309125</v>
      </c>
      <c r="AE68" s="612">
        <v>0.84950127564784694</v>
      </c>
      <c r="AF68" s="587"/>
      <c r="AG68" s="611">
        <v>60</v>
      </c>
      <c r="AH68" s="611" t="s">
        <v>1149</v>
      </c>
      <c r="AI68" s="612">
        <v>0.27639581159717969</v>
      </c>
      <c r="AJ68" s="612">
        <v>0.1816428615366133</v>
      </c>
      <c r="AK68" s="612">
        <v>9.614182262066695E-2</v>
      </c>
      <c r="AL68" s="612">
        <v>0.55418049575445993</v>
      </c>
      <c r="AM68" s="587"/>
      <c r="AN68" s="611">
        <v>60</v>
      </c>
      <c r="AO68" s="611" t="s">
        <v>1149</v>
      </c>
      <c r="AP68" s="612">
        <v>2.8791230374706218E-2</v>
      </c>
      <c r="AQ68" s="612">
        <v>0.10233318231203958</v>
      </c>
      <c r="AR68" s="612">
        <v>6.9198229726027682E-2</v>
      </c>
      <c r="AS68" s="612">
        <v>0.20032264241277348</v>
      </c>
      <c r="AT68" s="587"/>
      <c r="AU68" s="611">
        <v>60</v>
      </c>
      <c r="AV68" s="611" t="s">
        <v>1149</v>
      </c>
      <c r="AW68" s="612">
        <v>7.5183195340854783E-2</v>
      </c>
      <c r="AX68" s="612">
        <v>0.1377993636234926</v>
      </c>
      <c r="AY68" s="612">
        <v>0.35881060652676472</v>
      </c>
      <c r="AZ68" s="612">
        <v>0.57179316549111214</v>
      </c>
    </row>
    <row r="69" spans="1:52">
      <c r="B69" s="611">
        <v>61</v>
      </c>
      <c r="C69" s="611" t="s">
        <v>1150</v>
      </c>
      <c r="D69" s="612">
        <v>0.43242116681142695</v>
      </c>
      <c r="E69" s="612">
        <v>0.20897565380259486</v>
      </c>
      <c r="F69" s="612">
        <v>0.64139682061402181</v>
      </c>
      <c r="G69" s="612">
        <v>0.14509672606210511</v>
      </c>
      <c r="H69" s="612">
        <v>0.78649354667612692</v>
      </c>
      <c r="I69" s="587"/>
      <c r="J69" s="611">
        <v>61</v>
      </c>
      <c r="K69" s="611" t="s">
        <v>1150</v>
      </c>
      <c r="L69" s="612">
        <v>0.76885755226345598</v>
      </c>
      <c r="M69" s="612">
        <v>0.59714721493847955</v>
      </c>
      <c r="N69" s="612">
        <v>1.3660047672019355</v>
      </c>
      <c r="O69" s="612">
        <v>0.39014552832836391</v>
      </c>
      <c r="P69" s="612">
        <v>1.7561502955302994</v>
      </c>
      <c r="Q69" s="596"/>
      <c r="R69" s="611">
        <v>61</v>
      </c>
      <c r="S69" s="611" t="s">
        <v>1150</v>
      </c>
      <c r="T69" s="612">
        <v>1.4614412497960159</v>
      </c>
      <c r="U69" s="612">
        <v>0.50637657293093463</v>
      </c>
      <c r="V69" s="612">
        <v>1.9678178227269505</v>
      </c>
      <c r="W69" s="612">
        <v>0.38936007923217164</v>
      </c>
      <c r="X69" s="612">
        <v>2.3571779019591221</v>
      </c>
      <c r="Y69" s="587"/>
      <c r="Z69" s="611">
        <v>61</v>
      </c>
      <c r="AA69" s="611" t="s">
        <v>1150</v>
      </c>
      <c r="AB69" s="612">
        <v>0.46200928215831161</v>
      </c>
      <c r="AC69" s="612">
        <v>0.23658949303162125</v>
      </c>
      <c r="AD69" s="612">
        <v>0.16180869166721312</v>
      </c>
      <c r="AE69" s="612">
        <v>0.86040746685714597</v>
      </c>
      <c r="AF69" s="587"/>
      <c r="AG69" s="611">
        <v>61</v>
      </c>
      <c r="AH69" s="611" t="s">
        <v>1150</v>
      </c>
      <c r="AI69" s="612">
        <v>0.27790032009522497</v>
      </c>
      <c r="AJ69" s="612">
        <v>0.22497736364799664</v>
      </c>
      <c r="AK69" s="612">
        <v>7.6797644848982216E-2</v>
      </c>
      <c r="AL69" s="612">
        <v>0.57967532859220383</v>
      </c>
      <c r="AM69" s="587"/>
      <c r="AN69" s="611">
        <v>61</v>
      </c>
      <c r="AO69" s="611" t="s">
        <v>1150</v>
      </c>
      <c r="AP69" s="612">
        <v>2.8947950009919277E-2</v>
      </c>
      <c r="AQ69" s="612">
        <v>0.13558035825886156</v>
      </c>
      <c r="AR69" s="612">
        <v>6.2523627309712143E-2</v>
      </c>
      <c r="AS69" s="612">
        <v>0.22705193557849299</v>
      </c>
      <c r="AT69" s="587"/>
      <c r="AU69" s="611">
        <v>61</v>
      </c>
      <c r="AV69" s="611" t="s">
        <v>1150</v>
      </c>
      <c r="AW69" s="612">
        <v>6.5282203456431459E-2</v>
      </c>
      <c r="AX69" s="612">
        <v>0.12111416313959696</v>
      </c>
      <c r="AY69" s="612">
        <v>0.3277893820522082</v>
      </c>
      <c r="AZ69" s="612">
        <v>0.51418574864823663</v>
      </c>
    </row>
    <row r="70" spans="1:52">
      <c r="B70" s="611">
        <v>62</v>
      </c>
      <c r="C70" s="611" t="s">
        <v>1151</v>
      </c>
      <c r="D70" s="612">
        <v>0.59311963861600236</v>
      </c>
      <c r="E70" s="612">
        <v>0.15746542027542154</v>
      </c>
      <c r="F70" s="612">
        <v>0.75058505889142391</v>
      </c>
      <c r="G70" s="612">
        <v>0.18284938579685417</v>
      </c>
      <c r="H70" s="612">
        <v>0.93343444468827808</v>
      </c>
      <c r="I70" s="587"/>
      <c r="J70" s="611">
        <v>62</v>
      </c>
      <c r="K70" s="611" t="s">
        <v>1151</v>
      </c>
      <c r="L70" s="612">
        <v>1.1563315485602543</v>
      </c>
      <c r="M70" s="612">
        <v>0.3338303339094526</v>
      </c>
      <c r="N70" s="612">
        <v>1.4901618824697069</v>
      </c>
      <c r="O70" s="612">
        <v>0.49636239795859227</v>
      </c>
      <c r="P70" s="612">
        <v>1.9865242804282992</v>
      </c>
      <c r="Q70" s="596"/>
      <c r="R70" s="611">
        <v>62</v>
      </c>
      <c r="S70" s="611" t="s">
        <v>1151</v>
      </c>
      <c r="T70" s="612">
        <v>0.45998290251096358</v>
      </c>
      <c r="U70" s="612">
        <v>0.21479702635448167</v>
      </c>
      <c r="V70" s="612">
        <v>0.67477992886544524</v>
      </c>
      <c r="W70" s="612">
        <v>0.46184654221225546</v>
      </c>
      <c r="X70" s="612">
        <v>1.1366264710777008</v>
      </c>
      <c r="Y70" s="587"/>
      <c r="Z70" s="611">
        <v>62</v>
      </c>
      <c r="AA70" s="611" t="s">
        <v>1151</v>
      </c>
      <c r="AB70" s="612">
        <v>0.82580215190236361</v>
      </c>
      <c r="AC70" s="612">
        <v>0.22271667813433293</v>
      </c>
      <c r="AD70" s="612">
        <v>0.20628602841229315</v>
      </c>
      <c r="AE70" s="612">
        <v>1.2548048584489897</v>
      </c>
      <c r="AF70" s="587"/>
      <c r="AG70" s="611">
        <v>62</v>
      </c>
      <c r="AH70" s="611" t="s">
        <v>1151</v>
      </c>
      <c r="AI70" s="612">
        <v>0.27422470448272934</v>
      </c>
      <c r="AJ70" s="612">
        <v>8.6989666260369414E-2</v>
      </c>
      <c r="AK70" s="612">
        <v>0.12372187322709027</v>
      </c>
      <c r="AL70" s="612">
        <v>0.48493624397018903</v>
      </c>
      <c r="AM70" s="587"/>
      <c r="AN70" s="611">
        <v>62</v>
      </c>
      <c r="AO70" s="611" t="s">
        <v>1151</v>
      </c>
      <c r="AP70" s="612">
        <v>5.630469217516116E-2</v>
      </c>
      <c r="AQ70" s="612">
        <v>2.4123989514750373E-2</v>
      </c>
      <c r="AR70" s="612">
        <v>8.1131943162561448E-2</v>
      </c>
      <c r="AS70" s="612">
        <v>0.16156062485247297</v>
      </c>
      <c r="AT70" s="587"/>
      <c r="AU70" s="611">
        <v>62</v>
      </c>
      <c r="AV70" s="611" t="s">
        <v>1151</v>
      </c>
      <c r="AW70" s="612">
        <v>4.557827872982266E-2</v>
      </c>
      <c r="AX70" s="612">
        <v>0.10401973063873804</v>
      </c>
      <c r="AY70" s="612">
        <v>0.50389570057738775</v>
      </c>
      <c r="AZ70" s="612">
        <v>0.65349370994594846</v>
      </c>
    </row>
    <row r="71" spans="1:52">
      <c r="B71" s="611">
        <v>63</v>
      </c>
      <c r="C71" s="611" t="s">
        <v>1152</v>
      </c>
      <c r="D71" s="612">
        <v>0.4695871974828823</v>
      </c>
      <c r="E71" s="612">
        <v>0.20429451117892666</v>
      </c>
      <c r="F71" s="612">
        <v>0.67388170866180896</v>
      </c>
      <c r="G71" s="612">
        <v>0.16023630699549163</v>
      </c>
      <c r="H71" s="612">
        <v>0.83411801565730059</v>
      </c>
      <c r="I71" s="587"/>
      <c r="J71" s="611">
        <v>63</v>
      </c>
      <c r="K71" s="611" t="s">
        <v>1152</v>
      </c>
      <c r="L71" s="612">
        <v>1.1185648266431725</v>
      </c>
      <c r="M71" s="612">
        <v>0.5933009333445447</v>
      </c>
      <c r="N71" s="612">
        <v>1.7118657599877172</v>
      </c>
      <c r="O71" s="612">
        <v>0.43376886716187935</v>
      </c>
      <c r="P71" s="612">
        <v>2.1456346271495965</v>
      </c>
      <c r="Q71" s="596"/>
      <c r="R71" s="611">
        <v>63</v>
      </c>
      <c r="S71" s="611" t="s">
        <v>1152</v>
      </c>
      <c r="T71" s="612">
        <v>2.0993225434464855</v>
      </c>
      <c r="U71" s="612">
        <v>0.41802501635330191</v>
      </c>
      <c r="V71" s="612">
        <v>2.5173475597997874</v>
      </c>
      <c r="W71" s="612">
        <v>0.41739692973418752</v>
      </c>
      <c r="X71" s="612">
        <v>2.9347444895339749</v>
      </c>
      <c r="Y71" s="587"/>
      <c r="Z71" s="611">
        <v>63</v>
      </c>
      <c r="AA71" s="611" t="s">
        <v>1152</v>
      </c>
      <c r="AB71" s="612">
        <v>0.79883078692641352</v>
      </c>
      <c r="AC71" s="612">
        <v>0.21562771263563185</v>
      </c>
      <c r="AD71" s="612">
        <v>0.18039132465414376</v>
      </c>
      <c r="AE71" s="612">
        <v>1.1948498242161891</v>
      </c>
      <c r="AF71" s="587"/>
      <c r="AG71" s="611">
        <v>63</v>
      </c>
      <c r="AH71" s="611" t="s">
        <v>1152</v>
      </c>
      <c r="AI71" s="612">
        <v>0.26526830424450348</v>
      </c>
      <c r="AJ71" s="612">
        <v>0.2058564850454187</v>
      </c>
      <c r="AK71" s="612">
        <v>9.4655075176979797E-2</v>
      </c>
      <c r="AL71" s="612">
        <v>0.56577986446690198</v>
      </c>
      <c r="AM71" s="587"/>
      <c r="AN71" s="611">
        <v>63</v>
      </c>
      <c r="AO71" s="611" t="s">
        <v>1152</v>
      </c>
      <c r="AP71" s="612">
        <v>5.4465735472255465E-2</v>
      </c>
      <c r="AQ71" s="612">
        <v>0.17181673566349426</v>
      </c>
      <c r="AR71" s="612">
        <v>7.0841276541170284E-2</v>
      </c>
      <c r="AS71" s="612">
        <v>0.29712374767692001</v>
      </c>
      <c r="AT71" s="587"/>
      <c r="AU71" s="611">
        <v>63</v>
      </c>
      <c r="AV71" s="611" t="s">
        <v>1152</v>
      </c>
      <c r="AW71" s="612">
        <v>4.8044366390157689E-2</v>
      </c>
      <c r="AX71" s="612">
        <v>0.10035343929956037</v>
      </c>
      <c r="AY71" s="612">
        <v>0.42299940158337046</v>
      </c>
      <c r="AZ71" s="612">
        <v>0.57139720727308851</v>
      </c>
    </row>
    <row r="72" spans="1:52">
      <c r="B72" s="611">
        <v>64</v>
      </c>
      <c r="C72" s="611" t="s">
        <v>1153</v>
      </c>
      <c r="D72" s="612">
        <v>0.57906765718254782</v>
      </c>
      <c r="E72" s="612">
        <v>0.16107615203233261</v>
      </c>
      <c r="F72" s="612">
        <v>0.74014380921488043</v>
      </c>
      <c r="G72" s="612">
        <v>0.18436709775418125</v>
      </c>
      <c r="H72" s="612">
        <v>0.92451090696906169</v>
      </c>
      <c r="I72" s="587"/>
      <c r="J72" s="611">
        <v>64</v>
      </c>
      <c r="K72" s="611" t="s">
        <v>1153</v>
      </c>
      <c r="L72" s="612">
        <v>1.4136422773385646</v>
      </c>
      <c r="M72" s="612">
        <v>0.44662556387558383</v>
      </c>
      <c r="N72" s="612">
        <v>1.8602678412141485</v>
      </c>
      <c r="O72" s="612">
        <v>0.50009224956265186</v>
      </c>
      <c r="P72" s="612">
        <v>2.3603600907768003</v>
      </c>
      <c r="Q72" s="596"/>
      <c r="R72" s="611">
        <v>64</v>
      </c>
      <c r="S72" s="611" t="s">
        <v>1153</v>
      </c>
      <c r="T72" s="612">
        <v>1.6617651571586871</v>
      </c>
      <c r="U72" s="612">
        <v>0.34499737151983489</v>
      </c>
      <c r="V72" s="612">
        <v>2.006762528678522</v>
      </c>
      <c r="W72" s="612">
        <v>0.47713060136441454</v>
      </c>
      <c r="X72" s="612">
        <v>2.4838931300429365</v>
      </c>
      <c r="Y72" s="587"/>
      <c r="Z72" s="611">
        <v>64</v>
      </c>
      <c r="AA72" s="611" t="s">
        <v>1153</v>
      </c>
      <c r="AB72" s="612">
        <v>1.0095623838161794</v>
      </c>
      <c r="AC72" s="612">
        <v>0.18082543718274824</v>
      </c>
      <c r="AD72" s="612">
        <v>0.20782437017429012</v>
      </c>
      <c r="AE72" s="612">
        <v>1.3982121911732177</v>
      </c>
      <c r="AF72" s="587"/>
      <c r="AG72" s="611">
        <v>64</v>
      </c>
      <c r="AH72" s="611" t="s">
        <v>1153</v>
      </c>
      <c r="AI72" s="612">
        <v>0.33524609462582727</v>
      </c>
      <c r="AJ72" s="612">
        <v>0.15997966022132276</v>
      </c>
      <c r="AK72" s="612">
        <v>0.11282960222206451</v>
      </c>
      <c r="AL72" s="612">
        <v>0.60805535706921454</v>
      </c>
      <c r="AM72" s="587"/>
      <c r="AN72" s="611">
        <v>64</v>
      </c>
      <c r="AO72" s="611" t="s">
        <v>1153</v>
      </c>
      <c r="AP72" s="612">
        <v>6.8833798896557705E-2</v>
      </c>
      <c r="AQ72" s="612">
        <v>0.10582046647151234</v>
      </c>
      <c r="AR72" s="612">
        <v>8.1497956177097139E-2</v>
      </c>
      <c r="AS72" s="612">
        <v>0.2561522215451672</v>
      </c>
      <c r="AT72" s="587"/>
      <c r="AU72" s="611">
        <v>64</v>
      </c>
      <c r="AV72" s="611" t="s">
        <v>1153</v>
      </c>
      <c r="AW72" s="612">
        <v>5.0610629488288005E-2</v>
      </c>
      <c r="AX72" s="612">
        <v>0.10788591986756588</v>
      </c>
      <c r="AY72" s="612">
        <v>0.49966560753433931</v>
      </c>
      <c r="AZ72" s="612">
        <v>0.6581621568901932</v>
      </c>
    </row>
    <row r="73" spans="1:52">
      <c r="B73" s="611">
        <v>65</v>
      </c>
      <c r="C73" s="611" t="s">
        <v>1154</v>
      </c>
      <c r="D73" s="612">
        <v>0.4831506623185724</v>
      </c>
      <c r="E73" s="612">
        <v>0.19055517591761628</v>
      </c>
      <c r="F73" s="612">
        <v>0.67370583823618868</v>
      </c>
      <c r="G73" s="612">
        <v>0.18161582703619761</v>
      </c>
      <c r="H73" s="612">
        <v>0.85532166527238629</v>
      </c>
      <c r="I73" s="587"/>
      <c r="J73" s="611">
        <v>65</v>
      </c>
      <c r="K73" s="611" t="s">
        <v>1154</v>
      </c>
      <c r="L73" s="612">
        <v>2.4083773410211675</v>
      </c>
      <c r="M73" s="612">
        <v>0.50259855979800294</v>
      </c>
      <c r="N73" s="612">
        <v>2.9109759008191705</v>
      </c>
      <c r="O73" s="612">
        <v>0.4884427098939268</v>
      </c>
      <c r="P73" s="612">
        <v>3.3994186107130973</v>
      </c>
      <c r="Q73" s="596"/>
      <c r="R73" s="611">
        <v>65</v>
      </c>
      <c r="S73" s="611" t="s">
        <v>1154</v>
      </c>
      <c r="T73" s="612">
        <v>2.637308433018708</v>
      </c>
      <c r="U73" s="612">
        <v>0.65364493668927048</v>
      </c>
      <c r="V73" s="612">
        <v>3.2909533697079785</v>
      </c>
      <c r="W73" s="612">
        <v>0.47506962414226983</v>
      </c>
      <c r="X73" s="612">
        <v>3.7660229938502483</v>
      </c>
      <c r="Y73" s="587"/>
      <c r="Z73" s="611">
        <v>65</v>
      </c>
      <c r="AA73" s="611" t="s">
        <v>1154</v>
      </c>
      <c r="AB73" s="612">
        <v>1.3196833459721937</v>
      </c>
      <c r="AC73" s="612">
        <v>0.28216549500290422</v>
      </c>
      <c r="AD73" s="612">
        <v>0.20306976601596749</v>
      </c>
      <c r="AE73" s="612">
        <v>1.8049186069910654</v>
      </c>
      <c r="AF73" s="587"/>
      <c r="AG73" s="611">
        <v>65</v>
      </c>
      <c r="AH73" s="611" t="s">
        <v>1154</v>
      </c>
      <c r="AI73" s="612">
        <v>0.92216678856944323</v>
      </c>
      <c r="AJ73" s="612">
        <v>0.1611159622904289</v>
      </c>
      <c r="AK73" s="612">
        <v>0.10598929187445871</v>
      </c>
      <c r="AL73" s="612">
        <v>1.1892720427343308</v>
      </c>
      <c r="AM73" s="587"/>
      <c r="AN73" s="611">
        <v>65</v>
      </c>
      <c r="AO73" s="611" t="s">
        <v>1154</v>
      </c>
      <c r="AP73" s="612">
        <v>0.16652720647953054</v>
      </c>
      <c r="AQ73" s="612">
        <v>5.9317102504669761E-2</v>
      </c>
      <c r="AR73" s="612">
        <v>7.8074171086756156E-2</v>
      </c>
      <c r="AS73" s="612">
        <v>0.30391848007095645</v>
      </c>
      <c r="AT73" s="587"/>
      <c r="AU73" s="611">
        <v>65</v>
      </c>
      <c r="AV73" s="611" t="s">
        <v>1154</v>
      </c>
      <c r="AW73" s="612">
        <v>8.2937822715426754E-2</v>
      </c>
      <c r="AX73" s="612">
        <v>0.14005407079555005</v>
      </c>
      <c r="AY73" s="612">
        <v>0.42135525129870166</v>
      </c>
      <c r="AZ73" s="612">
        <v>0.64434714480967847</v>
      </c>
    </row>
    <row r="74" spans="1:52">
      <c r="A74" s="614"/>
      <c r="B74" s="615"/>
      <c r="C74" s="615" t="s">
        <v>1155</v>
      </c>
      <c r="D74" s="616">
        <v>0.25298991559137124</v>
      </c>
      <c r="E74" s="616">
        <v>0.23380907952223703</v>
      </c>
      <c r="F74" s="616">
        <v>0.48679899511360825</v>
      </c>
      <c r="G74" s="616">
        <v>0.12620331723649358</v>
      </c>
      <c r="H74" s="616">
        <v>0.61300231235010194</v>
      </c>
      <c r="I74" s="617"/>
      <c r="J74" s="615"/>
      <c r="K74" s="615" t="s">
        <v>1155</v>
      </c>
      <c r="L74" s="616">
        <v>0.75961419724421753</v>
      </c>
      <c r="M74" s="616">
        <v>0.66662333116023176</v>
      </c>
      <c r="N74" s="616">
        <v>1.4262375284044493</v>
      </c>
      <c r="O74" s="616">
        <v>0.33779308238440803</v>
      </c>
      <c r="P74" s="616">
        <v>1.7640306107888575</v>
      </c>
      <c r="Q74" s="618"/>
      <c r="R74" s="615"/>
      <c r="S74" s="615" t="s">
        <v>1155</v>
      </c>
      <c r="T74" s="616">
        <v>0.54848643186375601</v>
      </c>
      <c r="U74" s="616">
        <v>0.67151383298246026</v>
      </c>
      <c r="V74" s="616">
        <v>1.2200002648462163</v>
      </c>
      <c r="W74" s="616">
        <v>0.31725095109018259</v>
      </c>
      <c r="X74" s="616">
        <v>1.5372512159363987</v>
      </c>
      <c r="Y74" s="617"/>
      <c r="Z74" s="615"/>
      <c r="AA74" s="615" t="s">
        <v>1155</v>
      </c>
      <c r="AB74" s="616">
        <v>0.17553442036926753</v>
      </c>
      <c r="AC74" s="616">
        <v>0.28735024886455163</v>
      </c>
      <c r="AD74" s="616">
        <v>0.14285746505753513</v>
      </c>
      <c r="AE74" s="616">
        <v>0.60574213429135437</v>
      </c>
      <c r="AF74" s="617"/>
      <c r="AG74" s="615"/>
      <c r="AH74" s="615" t="s">
        <v>1155</v>
      </c>
      <c r="AI74" s="616">
        <v>0.54476267582246873</v>
      </c>
      <c r="AJ74" s="616">
        <v>0.29377570574467693</v>
      </c>
      <c r="AK74" s="616">
        <v>0.13889284001681515</v>
      </c>
      <c r="AL74" s="616">
        <v>0.97743122158396079</v>
      </c>
      <c r="AM74" s="614"/>
      <c r="AN74" s="615"/>
      <c r="AO74" s="615" t="s">
        <v>1155</v>
      </c>
      <c r="AP74" s="616">
        <v>3.9317101052481172E-2</v>
      </c>
      <c r="AQ74" s="616">
        <v>8.5497376551003187E-2</v>
      </c>
      <c r="AR74" s="616">
        <v>5.6042777310057697E-2</v>
      </c>
      <c r="AS74" s="616">
        <v>0.18085725491354204</v>
      </c>
      <c r="AT74" s="617"/>
      <c r="AU74" s="615"/>
      <c r="AV74" s="615" t="s">
        <v>1155</v>
      </c>
      <c r="AW74" s="616">
        <v>4.8453847398000301E-2</v>
      </c>
      <c r="AX74" s="616">
        <v>9.3557789812411113E-2</v>
      </c>
      <c r="AY74" s="616">
        <v>0.3281745529858906</v>
      </c>
      <c r="AZ74" s="616">
        <v>0.47018619019630209</v>
      </c>
    </row>
  </sheetData>
  <pageMargins left="0.7" right="0.7" top="0.75" bottom="0.75" header="0.3" footer="0.3"/>
  <pageSetup paperSize="9" orientation="portrait"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F1420-57EA-40B2-99D3-232F8543688B}">
  <sheetPr>
    <tabColor theme="9" tint="0.59999389629810485"/>
  </sheetPr>
  <dimension ref="B7:S44"/>
  <sheetViews>
    <sheetView showOutlineSymbols="0" showWhiteSpace="0" workbookViewId="0"/>
  </sheetViews>
  <sheetFormatPr defaultRowHeight="14.5"/>
  <cols>
    <col min="2" max="2" width="35.81640625" customWidth="1"/>
    <col min="3" max="3" width="18" customWidth="1"/>
  </cols>
  <sheetData>
    <row r="7" spans="2:16">
      <c r="B7" t="s">
        <v>1292</v>
      </c>
    </row>
    <row r="10" spans="2:16">
      <c r="B10" t="s">
        <v>1293</v>
      </c>
      <c r="C10" s="210">
        <v>1.0999999999999999E-2</v>
      </c>
      <c r="D10" s="397"/>
      <c r="E10" s="397" t="s">
        <v>1457</v>
      </c>
      <c r="M10" s="66" t="s">
        <v>1291</v>
      </c>
      <c r="N10" s="66"/>
      <c r="O10" s="66"/>
      <c r="P10" s="66"/>
    </row>
    <row r="12" spans="2:16">
      <c r="B12" t="s">
        <v>1294</v>
      </c>
      <c r="C12" s="229">
        <v>141000000000</v>
      </c>
      <c r="D12" t="s">
        <v>1297</v>
      </c>
      <c r="M12" s="66" t="s">
        <v>1295</v>
      </c>
      <c r="N12" s="66"/>
      <c r="O12" s="66"/>
      <c r="P12" s="66"/>
    </row>
    <row r="15" spans="2:16">
      <c r="B15" t="s">
        <v>1296</v>
      </c>
      <c r="C15" s="648">
        <f>SUM('Kraaicon rail infra'!F24,'Kraaicon rail infra'!F11)</f>
        <v>2723000000</v>
      </c>
      <c r="D15" t="s">
        <v>1297</v>
      </c>
      <c r="M15" s="66" t="s">
        <v>1309</v>
      </c>
      <c r="N15" s="66"/>
      <c r="O15" s="66"/>
      <c r="P15" s="66"/>
    </row>
    <row r="17" spans="2:19">
      <c r="B17" t="s">
        <v>1298</v>
      </c>
      <c r="C17" s="649">
        <f>C15/C12</f>
        <v>1.9312056737588651E-2</v>
      </c>
    </row>
    <row r="19" spans="2:19">
      <c r="B19" t="s">
        <v>1299</v>
      </c>
      <c r="C19" s="69">
        <f>C17*C10</f>
        <v>2.1243262411347515E-4</v>
      </c>
    </row>
    <row r="22" spans="2:19">
      <c r="B22" t="s">
        <v>1300</v>
      </c>
      <c r="C22" s="229">
        <f>GDP!E9*1000000</f>
        <v>10962513370000</v>
      </c>
      <c r="D22" t="s">
        <v>1301</v>
      </c>
      <c r="E22" t="s">
        <v>1350</v>
      </c>
      <c r="G22" t="s">
        <v>1305</v>
      </c>
      <c r="M22" s="66" t="s">
        <v>1308</v>
      </c>
      <c r="N22" s="66"/>
      <c r="O22" s="66"/>
      <c r="P22" s="66"/>
    </row>
    <row r="23" spans="2:19">
      <c r="B23" t="s">
        <v>1302</v>
      </c>
      <c r="C23" s="229">
        <f>GDP!F9*1000000</f>
        <v>4997867882000</v>
      </c>
      <c r="D23" t="s">
        <v>1301</v>
      </c>
      <c r="E23" t="s">
        <v>1172</v>
      </c>
      <c r="G23" t="s">
        <v>1303</v>
      </c>
      <c r="M23" s="66" t="s">
        <v>1308</v>
      </c>
      <c r="N23" s="66"/>
      <c r="O23" s="66"/>
      <c r="P23" s="66"/>
    </row>
    <row r="24" spans="2:19">
      <c r="C24" s="229">
        <f>GDP!G9*1000000</f>
        <v>4889979257000</v>
      </c>
      <c r="E24" t="s">
        <v>1351</v>
      </c>
      <c r="G24" t="s">
        <v>1304</v>
      </c>
    </row>
    <row r="25" spans="2:19">
      <c r="B25" s="267" t="s">
        <v>1352</v>
      </c>
    </row>
    <row r="26" spans="2:19">
      <c r="B26" t="s">
        <v>1306</v>
      </c>
      <c r="C26" s="201">
        <f>C22*C$19</f>
        <v>2328795482.0681558</v>
      </c>
    </row>
    <row r="27" spans="2:19">
      <c r="B27" t="s">
        <v>1307</v>
      </c>
      <c r="C27" s="201">
        <f t="shared" ref="C27:C28" si="0">C23*C$19</f>
        <v>1061710189.1457162</v>
      </c>
    </row>
    <row r="28" spans="2:19">
      <c r="B28" t="s">
        <v>1349</v>
      </c>
      <c r="C28" s="201">
        <f t="shared" si="0"/>
        <v>1038791125.4249715</v>
      </c>
    </row>
    <row r="31" spans="2:19">
      <c r="B31" t="s">
        <v>1328</v>
      </c>
      <c r="C31" s="253">
        <v>0.14000000000000001</v>
      </c>
      <c r="M31" s="66" t="s">
        <v>1329</v>
      </c>
      <c r="N31" s="66"/>
      <c r="O31" s="66"/>
      <c r="P31" s="66"/>
      <c r="Q31" s="66"/>
      <c r="R31" s="66"/>
      <c r="S31" s="66"/>
    </row>
    <row r="32" spans="2:19">
      <c r="B32" t="s">
        <v>1330</v>
      </c>
      <c r="C32" s="201">
        <f>C12*C31</f>
        <v>19740000000</v>
      </c>
    </row>
    <row r="33" spans="2:16">
      <c r="B33" t="s">
        <v>1331</v>
      </c>
      <c r="C33" s="237">
        <f>C15/C32</f>
        <v>0.13794326241134752</v>
      </c>
    </row>
    <row r="34" spans="2:16">
      <c r="B34" t="s">
        <v>1299</v>
      </c>
      <c r="C34" s="69">
        <f>C33*C10</f>
        <v>1.5173758865248226E-3</v>
      </c>
    </row>
    <row r="36" spans="2:16">
      <c r="B36" s="267" t="s">
        <v>1353</v>
      </c>
    </row>
    <row r="37" spans="2:16">
      <c r="B37" t="s">
        <v>1306</v>
      </c>
      <c r="C37" s="201">
        <f>C34*GDP!E10*1000000</f>
        <v>2337291916.362411</v>
      </c>
      <c r="M37" s="66" t="s">
        <v>1308</v>
      </c>
      <c r="N37" s="66"/>
      <c r="O37" s="66"/>
      <c r="P37" s="66"/>
    </row>
    <row r="38" spans="2:16">
      <c r="B38" t="s">
        <v>1307</v>
      </c>
      <c r="C38" s="201">
        <f>C34*GDP!F10*1000000</f>
        <v>1068216885.8907801</v>
      </c>
      <c r="M38" s="66" t="s">
        <v>1308</v>
      </c>
      <c r="N38" s="66"/>
      <c r="O38" s="66"/>
      <c r="P38" s="66"/>
    </row>
    <row r="39" spans="2:16">
      <c r="B39" t="s">
        <v>1349</v>
      </c>
      <c r="C39" s="201">
        <f>C34*GDP!G10*1000000</f>
        <v>1042692464.253546</v>
      </c>
    </row>
    <row r="42" spans="2:16">
      <c r="B42" t="s">
        <v>1356</v>
      </c>
      <c r="C42">
        <v>2241</v>
      </c>
      <c r="D42" t="s">
        <v>278</v>
      </c>
    </row>
    <row r="43" spans="2:16">
      <c r="B43" t="s">
        <v>1357</v>
      </c>
      <c r="C43">
        <v>20</v>
      </c>
      <c r="D43" t="s">
        <v>278</v>
      </c>
    </row>
    <row r="44" spans="2:16">
      <c r="B44" t="s">
        <v>1390</v>
      </c>
      <c r="C44" s="69">
        <f>C43/C42</f>
        <v>8.9245872378402504E-3</v>
      </c>
    </row>
  </sheetData>
  <pageMargins left="0.7" right="0.7" top="0.75" bottom="0.75" header="0.3" footer="0.3"/>
  <pageSetup paperSize="9" orientation="portrait" horizontalDpi="300" verticalDpi="3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433E-4FA1-4A52-B055-0A77ED6773D9}">
  <sheetPr>
    <tabColor theme="9" tint="0.59999389629810485"/>
  </sheetPr>
  <dimension ref="A1:G18"/>
  <sheetViews>
    <sheetView showOutlineSymbols="0" showWhiteSpace="0" workbookViewId="0"/>
  </sheetViews>
  <sheetFormatPr defaultRowHeight="14.5"/>
  <cols>
    <col min="1" max="1" width="38.7265625" customWidth="1"/>
    <col min="4" max="4" width="18.7265625" customWidth="1"/>
  </cols>
  <sheetData>
    <row r="1" spans="1:7">
      <c r="A1" s="1" t="s">
        <v>1348</v>
      </c>
    </row>
    <row r="2" spans="1:7">
      <c r="A2" s="1" t="s">
        <v>1347</v>
      </c>
    </row>
    <row r="3" spans="1:7">
      <c r="A3" s="1" t="s">
        <v>1346</v>
      </c>
    </row>
    <row r="4" spans="1:7">
      <c r="A4" s="1" t="s">
        <v>1345</v>
      </c>
    </row>
    <row r="5" spans="1:7">
      <c r="A5" s="1" t="s">
        <v>1344</v>
      </c>
    </row>
    <row r="6" spans="1:7">
      <c r="A6" s="1"/>
      <c r="B6" s="1"/>
      <c r="C6" s="1"/>
      <c r="D6" s="1"/>
      <c r="E6" s="1"/>
      <c r="F6" s="1"/>
      <c r="G6" s="1"/>
    </row>
    <row r="7" spans="1:7">
      <c r="A7" s="652" t="s">
        <v>1343</v>
      </c>
      <c r="B7" s="652"/>
      <c r="C7" s="652"/>
      <c r="D7" s="652"/>
      <c r="E7" s="652" t="s">
        <v>1342</v>
      </c>
      <c r="F7" s="652" t="s">
        <v>1341</v>
      </c>
      <c r="G7" s="652" t="s">
        <v>1340</v>
      </c>
    </row>
    <row r="8" spans="1:7">
      <c r="A8" s="651" t="s">
        <v>1339</v>
      </c>
      <c r="B8" s="651" t="s">
        <v>1338</v>
      </c>
      <c r="C8" s="651" t="s">
        <v>756</v>
      </c>
      <c r="D8" s="651" t="s">
        <v>1337</v>
      </c>
    </row>
    <row r="9" spans="1:7">
      <c r="A9" s="651" t="s">
        <v>322</v>
      </c>
      <c r="B9" s="651" t="s">
        <v>1334</v>
      </c>
      <c r="C9" s="651" t="s">
        <v>1333</v>
      </c>
      <c r="D9" s="651" t="s">
        <v>1336</v>
      </c>
      <c r="E9">
        <v>10962513.369999999</v>
      </c>
      <c r="F9">
        <v>4997867.8820000002</v>
      </c>
      <c r="G9">
        <v>4889979.2570000002</v>
      </c>
    </row>
    <row r="10" spans="1:7">
      <c r="A10" s="651" t="s">
        <v>322</v>
      </c>
      <c r="B10" s="651" t="s">
        <v>1334</v>
      </c>
      <c r="C10" s="651" t="s">
        <v>1333</v>
      </c>
      <c r="D10" s="651" t="s">
        <v>1335</v>
      </c>
      <c r="E10">
        <v>1540351.298</v>
      </c>
      <c r="F10">
        <v>703989.62800000003</v>
      </c>
      <c r="G10">
        <v>687168.20499999996</v>
      </c>
    </row>
    <row r="11" spans="1:7">
      <c r="A11" s="651" t="s">
        <v>322</v>
      </c>
      <c r="B11" s="651" t="s">
        <v>1334</v>
      </c>
      <c r="C11" s="651" t="s">
        <v>1333</v>
      </c>
      <c r="D11" s="651" t="s">
        <v>1332</v>
      </c>
      <c r="E11">
        <v>1095506.105</v>
      </c>
      <c r="F11">
        <v>511409.799</v>
      </c>
      <c r="G11">
        <v>498976.63699999999</v>
      </c>
    </row>
    <row r="17" spans="1:5">
      <c r="A17" t="s">
        <v>1512</v>
      </c>
      <c r="B17">
        <v>2021</v>
      </c>
      <c r="C17" t="s">
        <v>1510</v>
      </c>
      <c r="D17" t="s">
        <v>1511</v>
      </c>
      <c r="E17">
        <v>20380</v>
      </c>
    </row>
    <row r="18" spans="1:5">
      <c r="A18" t="s">
        <v>1513</v>
      </c>
      <c r="B18">
        <v>2021</v>
      </c>
      <c r="C18" t="s">
        <v>1510</v>
      </c>
      <c r="D18" t="s">
        <v>1511</v>
      </c>
      <c r="E18">
        <v>3807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13CC-BC99-4DD9-B8B5-D74C99CE8769}">
  <sheetPr>
    <tabColor theme="9" tint="0.59999389629810485"/>
  </sheetPr>
  <dimension ref="B4:AH10"/>
  <sheetViews>
    <sheetView showOutlineSymbols="0" showWhiteSpace="0" workbookViewId="0"/>
  </sheetViews>
  <sheetFormatPr defaultRowHeight="14.5"/>
  <cols>
    <col min="4" max="4" width="15.90625" bestFit="1" customWidth="1"/>
    <col min="6" max="6" width="12.453125" customWidth="1"/>
    <col min="10" max="10" width="13.81640625" customWidth="1"/>
    <col min="11" max="11" width="10.6328125" customWidth="1"/>
  </cols>
  <sheetData>
    <row r="4" spans="2:34">
      <c r="F4">
        <v>2022</v>
      </c>
      <c r="G4">
        <f>F4+1</f>
        <v>2023</v>
      </c>
      <c r="H4">
        <f t="shared" ref="H4:AH4" si="0">G4+1</f>
        <v>2024</v>
      </c>
      <c r="I4">
        <f t="shared" si="0"/>
        <v>2025</v>
      </c>
      <c r="J4">
        <f t="shared" si="0"/>
        <v>2026</v>
      </c>
      <c r="K4">
        <f t="shared" si="0"/>
        <v>2027</v>
      </c>
      <c r="L4">
        <f t="shared" si="0"/>
        <v>2028</v>
      </c>
      <c r="M4">
        <f t="shared" si="0"/>
        <v>2029</v>
      </c>
      <c r="N4">
        <f t="shared" si="0"/>
        <v>2030</v>
      </c>
      <c r="O4">
        <f t="shared" si="0"/>
        <v>2031</v>
      </c>
      <c r="P4">
        <f t="shared" si="0"/>
        <v>2032</v>
      </c>
      <c r="Q4">
        <f t="shared" si="0"/>
        <v>2033</v>
      </c>
      <c r="R4">
        <f t="shared" si="0"/>
        <v>2034</v>
      </c>
      <c r="S4">
        <f t="shared" si="0"/>
        <v>2035</v>
      </c>
      <c r="T4">
        <f t="shared" si="0"/>
        <v>2036</v>
      </c>
      <c r="U4">
        <f t="shared" si="0"/>
        <v>2037</v>
      </c>
      <c r="V4">
        <f t="shared" si="0"/>
        <v>2038</v>
      </c>
      <c r="W4">
        <f t="shared" si="0"/>
        <v>2039</v>
      </c>
      <c r="X4">
        <f t="shared" si="0"/>
        <v>2040</v>
      </c>
      <c r="Y4">
        <f t="shared" si="0"/>
        <v>2041</v>
      </c>
      <c r="Z4">
        <f t="shared" si="0"/>
        <v>2042</v>
      </c>
      <c r="AA4">
        <f t="shared" si="0"/>
        <v>2043</v>
      </c>
      <c r="AB4">
        <f t="shared" si="0"/>
        <v>2044</v>
      </c>
      <c r="AC4">
        <f t="shared" si="0"/>
        <v>2045</v>
      </c>
      <c r="AD4">
        <f t="shared" si="0"/>
        <v>2046</v>
      </c>
      <c r="AE4">
        <f t="shared" si="0"/>
        <v>2047</v>
      </c>
      <c r="AF4">
        <f t="shared" si="0"/>
        <v>2048</v>
      </c>
      <c r="AG4">
        <f t="shared" si="0"/>
        <v>2049</v>
      </c>
      <c r="AH4">
        <f t="shared" si="0"/>
        <v>2050</v>
      </c>
    </row>
    <row r="6" spans="2:34">
      <c r="D6" t="s">
        <v>282</v>
      </c>
    </row>
    <row r="7" spans="2:34">
      <c r="B7">
        <f>GDP!E18</f>
        <v>3807</v>
      </c>
      <c r="D7" s="214">
        <f>NPV(DISCOUNT,F7:AH7)</f>
        <v>953349240.28146851</v>
      </c>
      <c r="E7" s="69">
        <v>2.5000000000000001E-2</v>
      </c>
      <c r="N7">
        <f t="shared" ref="N7:AH10" si="1">$B$7*$E7*1000000</f>
        <v>95175000.000000015</v>
      </c>
      <c r="O7">
        <f t="shared" si="1"/>
        <v>95175000.000000015</v>
      </c>
      <c r="P7">
        <f t="shared" si="1"/>
        <v>95175000.000000015</v>
      </c>
      <c r="Q7">
        <f t="shared" si="1"/>
        <v>95175000.000000015</v>
      </c>
      <c r="R7">
        <f t="shared" si="1"/>
        <v>95175000.000000015</v>
      </c>
      <c r="S7">
        <f t="shared" si="1"/>
        <v>95175000.000000015</v>
      </c>
      <c r="T7">
        <f t="shared" si="1"/>
        <v>95175000.000000015</v>
      </c>
      <c r="U7">
        <f t="shared" si="1"/>
        <v>95175000.000000015</v>
      </c>
      <c r="V7">
        <f t="shared" si="1"/>
        <v>95175000.000000015</v>
      </c>
      <c r="W7">
        <f t="shared" si="1"/>
        <v>95175000.000000015</v>
      </c>
      <c r="X7">
        <f t="shared" si="1"/>
        <v>95175000.000000015</v>
      </c>
      <c r="Y7">
        <f t="shared" si="1"/>
        <v>95175000.000000015</v>
      </c>
      <c r="Z7">
        <f t="shared" si="1"/>
        <v>95175000.000000015</v>
      </c>
      <c r="AA7">
        <f t="shared" si="1"/>
        <v>95175000.000000015</v>
      </c>
      <c r="AB7">
        <f t="shared" si="1"/>
        <v>95175000.000000015</v>
      </c>
      <c r="AC7">
        <f t="shared" si="1"/>
        <v>95175000.000000015</v>
      </c>
      <c r="AD7">
        <f t="shared" si="1"/>
        <v>95175000.000000015</v>
      </c>
      <c r="AE7">
        <f t="shared" si="1"/>
        <v>95175000.000000015</v>
      </c>
      <c r="AF7">
        <f t="shared" si="1"/>
        <v>95175000.000000015</v>
      </c>
      <c r="AG7">
        <f t="shared" si="1"/>
        <v>95175000.000000015</v>
      </c>
      <c r="AH7">
        <f t="shared" si="1"/>
        <v>95175000.000000015</v>
      </c>
    </row>
    <row r="8" spans="2:34">
      <c r="D8" s="214">
        <f>NPV(DISCOUNT,F8:AH8)</f>
        <v>1906698480.562937</v>
      </c>
      <c r="E8" s="237">
        <v>0.05</v>
      </c>
      <c r="N8">
        <f t="shared" ref="N8:U8" si="2">$B$7*$E8*1000000</f>
        <v>190350000.00000003</v>
      </c>
      <c r="O8">
        <f t="shared" si="2"/>
        <v>190350000.00000003</v>
      </c>
      <c r="P8">
        <f t="shared" si="2"/>
        <v>190350000.00000003</v>
      </c>
      <c r="Q8">
        <f t="shared" si="2"/>
        <v>190350000.00000003</v>
      </c>
      <c r="R8">
        <f t="shared" si="2"/>
        <v>190350000.00000003</v>
      </c>
      <c r="S8">
        <f t="shared" si="2"/>
        <v>190350000.00000003</v>
      </c>
      <c r="T8">
        <f t="shared" si="2"/>
        <v>190350000.00000003</v>
      </c>
      <c r="U8">
        <f t="shared" si="2"/>
        <v>190350000.00000003</v>
      </c>
      <c r="V8">
        <f t="shared" si="1"/>
        <v>190350000.00000003</v>
      </c>
      <c r="W8">
        <f t="shared" si="1"/>
        <v>190350000.00000003</v>
      </c>
      <c r="X8">
        <f t="shared" si="1"/>
        <v>190350000.00000003</v>
      </c>
      <c r="Y8">
        <f t="shared" si="1"/>
        <v>190350000.00000003</v>
      </c>
      <c r="Z8">
        <f t="shared" si="1"/>
        <v>190350000.00000003</v>
      </c>
      <c r="AA8">
        <f t="shared" si="1"/>
        <v>190350000.00000003</v>
      </c>
      <c r="AB8">
        <f t="shared" si="1"/>
        <v>190350000.00000003</v>
      </c>
      <c r="AC8">
        <f t="shared" si="1"/>
        <v>190350000.00000003</v>
      </c>
      <c r="AD8">
        <f t="shared" si="1"/>
        <v>190350000.00000003</v>
      </c>
      <c r="AE8">
        <f t="shared" si="1"/>
        <v>190350000.00000003</v>
      </c>
      <c r="AF8">
        <f t="shared" si="1"/>
        <v>190350000.00000003</v>
      </c>
      <c r="AG8">
        <f t="shared" si="1"/>
        <v>190350000.00000003</v>
      </c>
      <c r="AH8">
        <f t="shared" si="1"/>
        <v>190350000.00000003</v>
      </c>
    </row>
    <row r="9" spans="2:34">
      <c r="D9" s="214">
        <f>NPV(DISCOUNT,F9:AH9)</f>
        <v>2860047720.8444037</v>
      </c>
      <c r="E9" s="69">
        <v>7.4999999999999997E-2</v>
      </c>
      <c r="N9">
        <f t="shared" si="1"/>
        <v>285525000</v>
      </c>
      <c r="O9">
        <f t="shared" si="1"/>
        <v>285525000</v>
      </c>
      <c r="P9">
        <f t="shared" si="1"/>
        <v>285525000</v>
      </c>
      <c r="Q9">
        <f t="shared" si="1"/>
        <v>285525000</v>
      </c>
      <c r="R9">
        <f t="shared" si="1"/>
        <v>285525000</v>
      </c>
      <c r="S9">
        <f t="shared" si="1"/>
        <v>285525000</v>
      </c>
      <c r="T9">
        <f t="shared" si="1"/>
        <v>285525000</v>
      </c>
      <c r="U9">
        <f t="shared" si="1"/>
        <v>285525000</v>
      </c>
      <c r="V9">
        <f t="shared" si="1"/>
        <v>285525000</v>
      </c>
      <c r="W9">
        <f t="shared" si="1"/>
        <v>285525000</v>
      </c>
      <c r="X9">
        <f t="shared" si="1"/>
        <v>285525000</v>
      </c>
      <c r="Y9">
        <f t="shared" si="1"/>
        <v>285525000</v>
      </c>
      <c r="Z9">
        <f t="shared" si="1"/>
        <v>285525000</v>
      </c>
      <c r="AA9">
        <f t="shared" si="1"/>
        <v>285525000</v>
      </c>
      <c r="AB9">
        <f t="shared" si="1"/>
        <v>285525000</v>
      </c>
      <c r="AC9">
        <f t="shared" si="1"/>
        <v>285525000</v>
      </c>
      <c r="AD9">
        <f t="shared" si="1"/>
        <v>285525000</v>
      </c>
      <c r="AE9">
        <f t="shared" si="1"/>
        <v>285525000</v>
      </c>
      <c r="AF9">
        <f t="shared" si="1"/>
        <v>285525000</v>
      </c>
      <c r="AG9">
        <f t="shared" si="1"/>
        <v>285525000</v>
      </c>
      <c r="AH9">
        <f t="shared" si="1"/>
        <v>285525000</v>
      </c>
    </row>
    <row r="10" spans="2:34">
      <c r="D10" s="214">
        <f>NPV(DISCOUNT,F10:AH10)</f>
        <v>3813396961.125874</v>
      </c>
      <c r="E10" s="237">
        <v>0.1</v>
      </c>
      <c r="N10">
        <f t="shared" si="1"/>
        <v>380700000.00000006</v>
      </c>
      <c r="O10">
        <f t="shared" si="1"/>
        <v>380700000.00000006</v>
      </c>
      <c r="P10">
        <f t="shared" si="1"/>
        <v>380700000.00000006</v>
      </c>
      <c r="Q10">
        <f t="shared" si="1"/>
        <v>380700000.00000006</v>
      </c>
      <c r="R10">
        <f t="shared" si="1"/>
        <v>380700000.00000006</v>
      </c>
      <c r="S10">
        <f t="shared" si="1"/>
        <v>380700000.00000006</v>
      </c>
      <c r="T10">
        <f t="shared" si="1"/>
        <v>380700000.00000006</v>
      </c>
      <c r="U10">
        <f t="shared" si="1"/>
        <v>380700000.00000006</v>
      </c>
      <c r="V10">
        <f t="shared" si="1"/>
        <v>380700000.00000006</v>
      </c>
      <c r="W10">
        <f t="shared" si="1"/>
        <v>380700000.00000006</v>
      </c>
      <c r="X10">
        <f t="shared" si="1"/>
        <v>380700000.00000006</v>
      </c>
      <c r="Y10">
        <f t="shared" si="1"/>
        <v>380700000.00000006</v>
      </c>
      <c r="Z10">
        <f t="shared" si="1"/>
        <v>380700000.00000006</v>
      </c>
      <c r="AA10">
        <f t="shared" si="1"/>
        <v>380700000.00000006</v>
      </c>
      <c r="AB10">
        <f t="shared" si="1"/>
        <v>380700000.00000006</v>
      </c>
      <c r="AC10">
        <f t="shared" si="1"/>
        <v>380700000.00000006</v>
      </c>
      <c r="AD10">
        <f t="shared" si="1"/>
        <v>380700000.00000006</v>
      </c>
      <c r="AE10">
        <f t="shared" si="1"/>
        <v>380700000.00000006</v>
      </c>
      <c r="AF10">
        <f t="shared" si="1"/>
        <v>380700000.00000006</v>
      </c>
      <c r="AG10">
        <f t="shared" si="1"/>
        <v>380700000.00000006</v>
      </c>
      <c r="AH10">
        <f t="shared" si="1"/>
        <v>380700000.00000006</v>
      </c>
    </row>
  </sheetData>
  <pageMargins left="0.7" right="0.7" top="0.75" bottom="0.75" header="0.3" footer="0.3"/>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BA9E-6E5B-4902-A13F-CBC07A80274B}">
  <sheetPr codeName="Sheet34">
    <tabColor theme="5" tint="-0.499984740745262"/>
  </sheetPr>
  <dimension ref="A1"/>
  <sheetViews>
    <sheetView showOutlineSymbols="0" showWhiteSpace="0" workbookViewId="0"/>
  </sheetViews>
  <sheetFormatPr defaultRowHeight="14.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203EB-694C-43CC-AECE-E01B6132E819}">
  <sheetPr codeName="Sheet5">
    <tabColor theme="5" tint="0.59999389629810485"/>
  </sheetPr>
  <dimension ref="A1:D29"/>
  <sheetViews>
    <sheetView showOutlineSymbols="0" showWhiteSpace="0" workbookViewId="0"/>
  </sheetViews>
  <sheetFormatPr defaultRowHeight="14.5"/>
  <cols>
    <col min="1" max="1" width="15.54296875" customWidth="1"/>
  </cols>
  <sheetData>
    <row r="1" spans="1:2">
      <c r="A1" t="s">
        <v>169</v>
      </c>
    </row>
    <row r="2" spans="1:2">
      <c r="B2" t="s">
        <v>170</v>
      </c>
    </row>
    <row r="3" spans="1:2">
      <c r="B3" t="s">
        <v>171</v>
      </c>
    </row>
    <row r="4" spans="1:2">
      <c r="B4" t="s">
        <v>172</v>
      </c>
    </row>
    <row r="5" spans="1:2">
      <c r="B5" t="s">
        <v>173</v>
      </c>
    </row>
    <row r="6" spans="1:2">
      <c r="B6" t="s">
        <v>174</v>
      </c>
    </row>
    <row r="7" spans="1:2">
      <c r="B7" t="s">
        <v>175</v>
      </c>
    </row>
    <row r="9" spans="1:2">
      <c r="A9" t="s">
        <v>176</v>
      </c>
    </row>
    <row r="10" spans="1:2">
      <c r="B10" t="s">
        <v>177</v>
      </c>
    </row>
    <row r="11" spans="1:2">
      <c r="B11" t="s">
        <v>178</v>
      </c>
    </row>
    <row r="15" spans="1:2">
      <c r="A15" t="s">
        <v>179</v>
      </c>
    </row>
    <row r="16" spans="1:2">
      <c r="B16" t="s">
        <v>180</v>
      </c>
    </row>
    <row r="17" spans="1:4">
      <c r="B17" t="s">
        <v>181</v>
      </c>
    </row>
    <row r="18" spans="1:4">
      <c r="B18" t="s">
        <v>147</v>
      </c>
    </row>
    <row r="19" spans="1:4">
      <c r="B19" t="s">
        <v>182</v>
      </c>
    </row>
    <row r="22" spans="1:4">
      <c r="A22" t="s">
        <v>274</v>
      </c>
    </row>
    <row r="23" spans="1:4">
      <c r="C23" t="s">
        <v>272</v>
      </c>
      <c r="D23" t="s">
        <v>273</v>
      </c>
    </row>
    <row r="24" spans="1:4">
      <c r="A24">
        <v>1</v>
      </c>
      <c r="B24" t="s">
        <v>269</v>
      </c>
      <c r="C24" t="s">
        <v>97</v>
      </c>
      <c r="D24" t="s">
        <v>14</v>
      </c>
    </row>
    <row r="25" spans="1:4">
      <c r="A25">
        <v>1</v>
      </c>
      <c r="B25" t="s">
        <v>270</v>
      </c>
      <c r="C25" t="s">
        <v>97</v>
      </c>
      <c r="D25" t="s">
        <v>24</v>
      </c>
    </row>
    <row r="26" spans="1:4">
      <c r="A26">
        <v>1</v>
      </c>
      <c r="B26" t="s">
        <v>271</v>
      </c>
      <c r="C26" t="s">
        <v>97</v>
      </c>
      <c r="D26" t="s">
        <v>262</v>
      </c>
    </row>
    <row r="27" spans="1:4">
      <c r="A27">
        <v>2</v>
      </c>
      <c r="B27" t="s">
        <v>269</v>
      </c>
      <c r="C27" t="s">
        <v>98</v>
      </c>
      <c r="D27" t="s">
        <v>14</v>
      </c>
    </row>
    <row r="28" spans="1:4">
      <c r="A28">
        <v>2</v>
      </c>
      <c r="B28" t="s">
        <v>270</v>
      </c>
      <c r="C28" t="s">
        <v>98</v>
      </c>
      <c r="D28" t="s">
        <v>24</v>
      </c>
    </row>
    <row r="29" spans="1:4">
      <c r="A29">
        <v>2</v>
      </c>
      <c r="B29" t="s">
        <v>271</v>
      </c>
      <c r="C29" t="s">
        <v>98</v>
      </c>
      <c r="D29" t="s">
        <v>262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21A28-68F2-4985-A9EF-48DC0B4F2380}">
  <sheetPr>
    <tabColor theme="5" tint="0.59999389629810485"/>
  </sheetPr>
  <dimension ref="A6:B12"/>
  <sheetViews>
    <sheetView showOutlineSymbols="0" showWhiteSpace="0" workbookViewId="0"/>
  </sheetViews>
  <sheetFormatPr defaultRowHeight="14.5"/>
  <cols>
    <col min="1" max="1" width="33.6328125" customWidth="1"/>
  </cols>
  <sheetData>
    <row r="6" spans="1:2">
      <c r="A6" t="s">
        <v>1398</v>
      </c>
      <c r="B6" s="649">
        <v>2.5000000000000001E-2</v>
      </c>
    </row>
    <row r="7" spans="1:2">
      <c r="A7" t="s">
        <v>1399</v>
      </c>
      <c r="B7" s="649">
        <v>4.4999999999999998E-2</v>
      </c>
    </row>
    <row r="8" spans="1:2">
      <c r="A8" t="s">
        <v>1400</v>
      </c>
      <c r="B8" s="649">
        <v>0.12</v>
      </c>
    </row>
    <row r="9" spans="1:2">
      <c r="A9" t="s">
        <v>1401</v>
      </c>
      <c r="B9" s="649">
        <v>0.01</v>
      </c>
    </row>
    <row r="10" spans="1:2">
      <c r="B10" s="660">
        <f>SUM(B6:B9)</f>
        <v>0.2</v>
      </c>
    </row>
    <row r="11" spans="1:2">
      <c r="B11" s="649"/>
    </row>
    <row r="12" spans="1:2">
      <c r="A12" t="s">
        <v>1402</v>
      </c>
      <c r="B12" s="649">
        <v>0.2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89EA6-057D-4CCA-9B9C-3C856C20D32E}">
  <sheetPr codeName="Sheet35">
    <tabColor theme="5" tint="0.59999389629810485"/>
  </sheetPr>
  <dimension ref="B1:S62"/>
  <sheetViews>
    <sheetView showOutlineSymbols="0" showWhiteSpace="0" topLeftCell="A36" workbookViewId="0">
      <selection activeCell="D64" sqref="D64:D65"/>
    </sheetView>
  </sheetViews>
  <sheetFormatPr defaultColWidth="10.54296875" defaultRowHeight="14.5"/>
  <sheetData>
    <row r="1" spans="2:19" hidden="1"/>
    <row r="2" spans="2:19" hidden="1"/>
    <row r="3" spans="2:19" hidden="1"/>
    <row r="4" spans="2:19" hidden="1"/>
    <row r="5" spans="2:19" hidden="1">
      <c r="B5" s="66" t="s">
        <v>263</v>
      </c>
      <c r="C5" s="66"/>
      <c r="D5" s="66"/>
      <c r="E5" s="66"/>
      <c r="F5" s="66"/>
      <c r="G5" s="66"/>
      <c r="H5" s="66"/>
      <c r="I5" s="66"/>
      <c r="J5" s="66"/>
      <c r="K5" s="66"/>
      <c r="L5" s="66"/>
      <c r="M5" s="66"/>
      <c r="N5" s="66"/>
      <c r="O5" s="66"/>
      <c r="P5" s="66"/>
      <c r="Q5" s="66"/>
      <c r="R5" s="66"/>
      <c r="S5" s="66"/>
    </row>
    <row r="6" spans="2:19" hidden="1"/>
    <row r="7" spans="2:19" hidden="1">
      <c r="L7" s="200" t="s">
        <v>244</v>
      </c>
      <c r="M7" s="200" t="s">
        <v>237</v>
      </c>
      <c r="N7" s="200" t="s">
        <v>43</v>
      </c>
    </row>
    <row r="8" spans="2:19" hidden="1">
      <c r="K8" t="s">
        <v>97</v>
      </c>
      <c r="L8" s="209">
        <v>0.5</v>
      </c>
      <c r="M8" s="209">
        <v>0.3</v>
      </c>
      <c r="N8" s="209">
        <v>0.2</v>
      </c>
    </row>
    <row r="9" spans="2:19" hidden="1">
      <c r="K9" t="s">
        <v>98</v>
      </c>
      <c r="L9" s="209">
        <v>0.2</v>
      </c>
      <c r="M9" s="209">
        <v>0.3</v>
      </c>
      <c r="N9" s="209">
        <v>0.5</v>
      </c>
    </row>
    <row r="10" spans="2:19" hidden="1"/>
    <row r="11" spans="2:19" hidden="1"/>
    <row r="12" spans="2:19" hidden="1"/>
    <row r="13" spans="2:19" hidden="1"/>
    <row r="14" spans="2:19" hidden="1"/>
    <row r="15" spans="2:19" hidden="1"/>
    <row r="16" spans="2:19" hidden="1">
      <c r="B16" s="66" t="s">
        <v>344</v>
      </c>
      <c r="C16" s="66"/>
      <c r="D16" s="66"/>
      <c r="E16" s="66"/>
      <c r="F16" s="66"/>
      <c r="G16" s="66"/>
      <c r="H16" s="66"/>
      <c r="I16" s="66"/>
      <c r="J16" s="66"/>
      <c r="K16" s="66"/>
      <c r="L16" s="66"/>
      <c r="M16" s="66"/>
      <c r="N16" s="66"/>
      <c r="O16" s="66"/>
      <c r="P16" s="66"/>
      <c r="Q16" s="66"/>
      <c r="R16" s="66"/>
      <c r="S16" s="66"/>
    </row>
    <row r="17" spans="2:19" hidden="1"/>
    <row r="18" spans="2:19" hidden="1"/>
    <row r="19" spans="2:19" hidden="1">
      <c r="L19" t="s">
        <v>281</v>
      </c>
      <c r="M19" t="s">
        <v>280</v>
      </c>
    </row>
    <row r="20" spans="2:19" hidden="1">
      <c r="K20" t="s">
        <v>97</v>
      </c>
      <c r="L20" s="211">
        <v>20</v>
      </c>
      <c r="M20" s="211">
        <v>23</v>
      </c>
      <c r="N20" t="s">
        <v>278</v>
      </c>
    </row>
    <row r="21" spans="2:19" hidden="1">
      <c r="K21" t="s">
        <v>98</v>
      </c>
      <c r="L21" s="211">
        <v>2</v>
      </c>
      <c r="M21" s="211">
        <v>40</v>
      </c>
      <c r="N21" t="s">
        <v>278</v>
      </c>
    </row>
    <row r="22" spans="2:19" hidden="1">
      <c r="L22" s="213">
        <f>L20-L21</f>
        <v>18</v>
      </c>
      <c r="M22" s="213">
        <f>M20-M21</f>
        <v>-17</v>
      </c>
      <c r="N22" s="213"/>
      <c r="O22" s="212" t="s">
        <v>279</v>
      </c>
    </row>
    <row r="23" spans="2:19" hidden="1"/>
    <row r="25" spans="2:19">
      <c r="B25" s="66" t="s">
        <v>344</v>
      </c>
      <c r="C25" s="66"/>
      <c r="D25" s="66"/>
      <c r="E25" s="66"/>
      <c r="F25" s="66"/>
      <c r="G25" s="66"/>
      <c r="H25" s="66"/>
      <c r="I25" s="66"/>
      <c r="J25" s="66"/>
      <c r="K25" s="66"/>
      <c r="L25" s="66"/>
      <c r="M25" s="66"/>
      <c r="N25" s="66"/>
      <c r="O25" s="66"/>
      <c r="P25" s="66"/>
      <c r="Q25" s="66"/>
      <c r="R25" s="66"/>
      <c r="S25" s="66"/>
    </row>
    <row r="27" spans="2:19">
      <c r="C27" t="s">
        <v>96</v>
      </c>
      <c r="D27" t="s">
        <v>97</v>
      </c>
      <c r="E27" t="s">
        <v>98</v>
      </c>
    </row>
    <row r="28" spans="2:19">
      <c r="B28" t="s">
        <v>327</v>
      </c>
      <c r="C28" s="210">
        <v>35</v>
      </c>
      <c r="D28" s="210">
        <v>26</v>
      </c>
      <c r="E28" s="210">
        <v>3</v>
      </c>
    </row>
    <row r="29" spans="2:19">
      <c r="B29" t="s">
        <v>328</v>
      </c>
      <c r="C29" s="210">
        <v>60</v>
      </c>
      <c r="D29" s="210">
        <v>50</v>
      </c>
      <c r="E29" s="210">
        <v>51</v>
      </c>
    </row>
    <row r="30" spans="2:19">
      <c r="B30" t="s">
        <v>329</v>
      </c>
      <c r="C30" s="210">
        <v>62</v>
      </c>
      <c r="D30" s="210">
        <v>65</v>
      </c>
      <c r="E30" s="210">
        <v>48</v>
      </c>
    </row>
    <row r="31" spans="2:19">
      <c r="B31" t="s">
        <v>236</v>
      </c>
      <c r="C31" s="210">
        <v>10</v>
      </c>
      <c r="D31" s="210">
        <v>10</v>
      </c>
      <c r="E31" s="210">
        <v>15</v>
      </c>
    </row>
    <row r="32" spans="2:19">
      <c r="B32" t="s">
        <v>96</v>
      </c>
      <c r="C32" s="210"/>
      <c r="D32" s="210">
        <v>24</v>
      </c>
      <c r="E32" s="210">
        <v>36</v>
      </c>
    </row>
    <row r="34" spans="2:19">
      <c r="B34" s="66" t="s">
        <v>352</v>
      </c>
      <c r="C34" s="66"/>
      <c r="D34" s="66"/>
      <c r="E34" s="66"/>
      <c r="F34" s="66"/>
      <c r="G34" s="66"/>
      <c r="H34" s="66"/>
      <c r="I34" s="66"/>
      <c r="J34" s="66"/>
      <c r="K34" s="66"/>
      <c r="L34" s="66"/>
      <c r="M34" s="66"/>
      <c r="N34" s="66"/>
      <c r="O34" s="66"/>
      <c r="P34" s="66"/>
      <c r="Q34" s="66"/>
      <c r="R34" s="66"/>
      <c r="S34" s="66"/>
    </row>
    <row r="35" spans="2:19" s="68" customFormat="1"/>
    <row r="36" spans="2:19" s="68" customFormat="1">
      <c r="B36" s="236" t="s">
        <v>345</v>
      </c>
      <c r="K36" s="236" t="s">
        <v>346</v>
      </c>
    </row>
    <row r="37" spans="2:19">
      <c r="C37" t="s">
        <v>96</v>
      </c>
      <c r="D37" t="s">
        <v>97</v>
      </c>
      <c r="E37" t="s">
        <v>98</v>
      </c>
      <c r="L37" t="s">
        <v>96</v>
      </c>
      <c r="M37" t="s">
        <v>97</v>
      </c>
      <c r="N37" t="s">
        <v>98</v>
      </c>
    </row>
    <row r="38" spans="2:19">
      <c r="B38" t="s">
        <v>327</v>
      </c>
      <c r="C38" s="210">
        <v>22</v>
      </c>
      <c r="D38" s="210">
        <v>18</v>
      </c>
      <c r="E38" s="210">
        <v>3</v>
      </c>
      <c r="G38" s="228">
        <f>SUM(C28:E30)/SUM(C38:E40)</f>
        <v>1.2987012987012987</v>
      </c>
      <c r="H38" t="s">
        <v>350</v>
      </c>
      <c r="K38" t="s">
        <v>327</v>
      </c>
      <c r="L38" s="210">
        <v>44</v>
      </c>
      <c r="M38" s="210">
        <v>35</v>
      </c>
      <c r="N38" s="210">
        <v>3</v>
      </c>
      <c r="P38" s="228">
        <f>SUM(C28:E30)/SUM(L38:N40)</f>
        <v>0.76628352490421459</v>
      </c>
      <c r="Q38" t="s">
        <v>350</v>
      </c>
    </row>
    <row r="39" spans="2:19">
      <c r="B39" t="s">
        <v>328</v>
      </c>
      <c r="C39" s="210">
        <v>50</v>
      </c>
      <c r="D39" s="210">
        <v>45</v>
      </c>
      <c r="E39" s="210">
        <v>45</v>
      </c>
      <c r="G39" s="210">
        <v>0.5</v>
      </c>
      <c r="H39" t="s">
        <v>351</v>
      </c>
      <c r="K39" t="s">
        <v>328</v>
      </c>
      <c r="L39" s="210">
        <v>100</v>
      </c>
      <c r="M39" s="210">
        <v>80</v>
      </c>
      <c r="N39" s="210">
        <v>80</v>
      </c>
    </row>
    <row r="40" spans="2:19">
      <c r="B40" t="s">
        <v>329</v>
      </c>
      <c r="C40" s="210">
        <v>40</v>
      </c>
      <c r="D40" s="210">
        <v>50</v>
      </c>
      <c r="E40" s="210">
        <v>35</v>
      </c>
      <c r="K40" t="s">
        <v>329</v>
      </c>
      <c r="L40" s="210">
        <v>65</v>
      </c>
      <c r="M40" s="210">
        <v>75</v>
      </c>
      <c r="N40" s="210">
        <v>40</v>
      </c>
    </row>
    <row r="41" spans="2:19">
      <c r="B41" t="s">
        <v>236</v>
      </c>
      <c r="C41" s="210">
        <f>ROUND(C31/$G$38,0)</f>
        <v>8</v>
      </c>
      <c r="D41" s="210">
        <f t="shared" ref="D41:E41" si="0">ROUND(D31/$G$38,0)</f>
        <v>8</v>
      </c>
      <c r="E41" s="210">
        <f t="shared" si="0"/>
        <v>12</v>
      </c>
      <c r="K41" t="s">
        <v>236</v>
      </c>
      <c r="L41" s="210">
        <f>ROUND(C31/$P$38,0)</f>
        <v>13</v>
      </c>
      <c r="M41" s="210">
        <f t="shared" ref="M41:N41" si="1">ROUND(D31/$P$38,0)</f>
        <v>13</v>
      </c>
      <c r="N41" s="210">
        <f t="shared" si="1"/>
        <v>20</v>
      </c>
    </row>
    <row r="42" spans="2:19">
      <c r="B42" t="s">
        <v>96</v>
      </c>
      <c r="C42" s="210"/>
      <c r="D42" s="210">
        <v>30</v>
      </c>
      <c r="E42" s="210">
        <v>40</v>
      </c>
      <c r="K42" t="s">
        <v>96</v>
      </c>
      <c r="L42" s="210"/>
      <c r="M42" s="210">
        <v>46</v>
      </c>
      <c r="N42" s="210">
        <v>75</v>
      </c>
    </row>
    <row r="44" spans="2:19">
      <c r="B44" s="66" t="s">
        <v>353</v>
      </c>
      <c r="C44" s="66"/>
      <c r="D44" s="66"/>
      <c r="E44" s="66"/>
      <c r="F44" s="66"/>
      <c r="G44" s="66"/>
      <c r="H44" s="66"/>
      <c r="I44" s="66"/>
      <c r="J44" s="66"/>
      <c r="K44" s="66"/>
      <c r="L44" s="66"/>
      <c r="M44" s="66"/>
      <c r="N44" s="66"/>
      <c r="O44" s="66"/>
      <c r="P44" s="66"/>
      <c r="Q44" s="66"/>
      <c r="R44" s="66"/>
      <c r="S44" s="66"/>
    </row>
    <row r="45" spans="2:19" s="68" customFormat="1"/>
    <row r="46" spans="2:19" s="68" customFormat="1">
      <c r="B46" s="236" t="s">
        <v>345</v>
      </c>
      <c r="K46" s="236" t="s">
        <v>346</v>
      </c>
    </row>
    <row r="47" spans="2:19">
      <c r="C47" t="s">
        <v>96</v>
      </c>
      <c r="D47" t="s">
        <v>97</v>
      </c>
      <c r="E47" t="s">
        <v>98</v>
      </c>
      <c r="L47" t="s">
        <v>96</v>
      </c>
      <c r="M47" t="s">
        <v>97</v>
      </c>
      <c r="N47" t="s">
        <v>98</v>
      </c>
    </row>
    <row r="48" spans="2:19">
      <c r="B48" t="s">
        <v>327</v>
      </c>
      <c r="C48" s="229">
        <f>C38*$G$48</f>
        <v>28.6</v>
      </c>
      <c r="D48" s="229">
        <f t="shared" ref="D48:E48" si="2">D38*$G$48</f>
        <v>23.400000000000002</v>
      </c>
      <c r="E48" s="229">
        <f t="shared" si="2"/>
        <v>3.9000000000000004</v>
      </c>
      <c r="G48" s="257">
        <v>1.3</v>
      </c>
      <c r="H48" t="s">
        <v>355</v>
      </c>
      <c r="K48" t="s">
        <v>327</v>
      </c>
      <c r="L48" s="229">
        <f>L38*$P$48</f>
        <v>52.8</v>
      </c>
      <c r="M48" s="229">
        <f t="shared" ref="M48:N48" si="3">M38*$P$48</f>
        <v>42</v>
      </c>
      <c r="N48" s="229">
        <f t="shared" si="3"/>
        <v>3.5999999999999996</v>
      </c>
      <c r="P48" s="257">
        <v>1.2</v>
      </c>
      <c r="Q48" t="s">
        <v>354</v>
      </c>
    </row>
    <row r="49" spans="2:19">
      <c r="B49" t="s">
        <v>328</v>
      </c>
      <c r="C49" s="229">
        <f t="shared" ref="C49:E49" si="4">C39*$G$48</f>
        <v>65</v>
      </c>
      <c r="D49" s="229">
        <f t="shared" si="4"/>
        <v>58.5</v>
      </c>
      <c r="E49" s="229">
        <f t="shared" si="4"/>
        <v>58.5</v>
      </c>
      <c r="K49" t="s">
        <v>328</v>
      </c>
      <c r="L49" s="229">
        <f t="shared" ref="L49:N49" si="5">L39*$P$48</f>
        <v>120</v>
      </c>
      <c r="M49" s="229">
        <f>M39*$P$48</f>
        <v>96</v>
      </c>
      <c r="N49" s="229">
        <f t="shared" si="5"/>
        <v>96</v>
      </c>
    </row>
    <row r="50" spans="2:19">
      <c r="B50" t="s">
        <v>329</v>
      </c>
      <c r="C50" s="229">
        <f t="shared" ref="C50:E50" si="6">C40*$G$48</f>
        <v>52</v>
      </c>
      <c r="D50" s="229">
        <f t="shared" si="6"/>
        <v>65</v>
      </c>
      <c r="E50" s="229">
        <f t="shared" si="6"/>
        <v>45.5</v>
      </c>
      <c r="K50" t="s">
        <v>329</v>
      </c>
      <c r="L50" s="229">
        <f t="shared" ref="L50:N50" si="7">L40*$P$48</f>
        <v>78</v>
      </c>
      <c r="M50" s="229">
        <f t="shared" si="7"/>
        <v>90</v>
      </c>
      <c r="N50" s="229">
        <f t="shared" si="7"/>
        <v>48</v>
      </c>
    </row>
    <row r="51" spans="2:19">
      <c r="B51" t="s">
        <v>236</v>
      </c>
      <c r="C51" s="229">
        <f t="shared" ref="C51:E52" si="8">C41*$G$48</f>
        <v>10.4</v>
      </c>
      <c r="D51" s="229">
        <f t="shared" si="8"/>
        <v>10.4</v>
      </c>
      <c r="E51" s="229">
        <f t="shared" si="8"/>
        <v>15.600000000000001</v>
      </c>
      <c r="K51" t="s">
        <v>236</v>
      </c>
      <c r="L51" s="229">
        <f t="shared" ref="L51:N51" si="9">L41*$P$48</f>
        <v>15.6</v>
      </c>
      <c r="M51" s="229">
        <f t="shared" si="9"/>
        <v>15.6</v>
      </c>
      <c r="N51" s="229">
        <f t="shared" si="9"/>
        <v>24</v>
      </c>
    </row>
    <row r="52" spans="2:19">
      <c r="B52" t="s">
        <v>96</v>
      </c>
      <c r="C52" s="229"/>
      <c r="D52" s="229">
        <f t="shared" si="8"/>
        <v>39</v>
      </c>
      <c r="E52" s="229">
        <f t="shared" si="8"/>
        <v>52</v>
      </c>
      <c r="K52" t="s">
        <v>96</v>
      </c>
      <c r="L52" s="229"/>
      <c r="M52" s="229">
        <f t="shared" ref="M52:N52" si="10">M42*$P$48</f>
        <v>55.199999999999996</v>
      </c>
      <c r="N52" s="229">
        <f t="shared" si="10"/>
        <v>90</v>
      </c>
    </row>
    <row r="54" spans="2:19" ht="19.5" customHeight="1">
      <c r="B54" s="66" t="s">
        <v>347</v>
      </c>
      <c r="C54" s="66"/>
      <c r="D54" s="66"/>
      <c r="E54" s="66"/>
      <c r="F54" s="66"/>
      <c r="G54" s="66"/>
      <c r="H54" s="66"/>
      <c r="I54" s="66"/>
      <c r="J54" s="66"/>
      <c r="K54" s="66"/>
      <c r="L54" s="66"/>
      <c r="M54" s="66"/>
      <c r="N54" s="66"/>
      <c r="O54" s="66"/>
      <c r="P54" s="66"/>
      <c r="Q54" s="66"/>
      <c r="R54" s="66"/>
      <c r="S54" s="66"/>
    </row>
    <row r="55" spans="2:19" ht="15" thickBot="1">
      <c r="B55" s="68"/>
      <c r="C55" s="68"/>
      <c r="D55" s="68"/>
      <c r="E55" s="68"/>
      <c r="F55" s="68"/>
      <c r="G55" s="68"/>
      <c r="H55" s="68"/>
      <c r="I55" s="68"/>
      <c r="J55" s="68"/>
      <c r="K55" s="68"/>
      <c r="L55" s="68"/>
      <c r="M55" s="68"/>
      <c r="N55" s="68"/>
      <c r="O55" s="68"/>
      <c r="P55" s="68"/>
      <c r="Q55" s="68"/>
      <c r="R55" s="68"/>
      <c r="S55" s="68"/>
    </row>
    <row r="56" spans="2:19">
      <c r="B56" s="236"/>
      <c r="C56" s="341" t="s">
        <v>96</v>
      </c>
      <c r="D56" s="342"/>
      <c r="E56" s="343"/>
      <c r="F56" s="341" t="s">
        <v>97</v>
      </c>
      <c r="G56" s="342"/>
      <c r="H56" s="343"/>
      <c r="I56" s="341" t="s">
        <v>98</v>
      </c>
      <c r="J56" s="342"/>
      <c r="K56" s="343"/>
      <c r="M56" s="268" t="s">
        <v>358</v>
      </c>
    </row>
    <row r="57" spans="2:19">
      <c r="C57" s="344" t="s">
        <v>244</v>
      </c>
      <c r="D57" s="345" t="s">
        <v>237</v>
      </c>
      <c r="E57" s="346" t="s">
        <v>43</v>
      </c>
      <c r="F57" s="344" t="s">
        <v>244</v>
      </c>
      <c r="G57" s="345" t="s">
        <v>237</v>
      </c>
      <c r="H57" s="346" t="s">
        <v>43</v>
      </c>
      <c r="I57" s="344" t="s">
        <v>244</v>
      </c>
      <c r="J57" s="345" t="s">
        <v>237</v>
      </c>
      <c r="K57" s="346" t="s">
        <v>43</v>
      </c>
    </row>
    <row r="58" spans="2:19">
      <c r="B58" t="s">
        <v>327</v>
      </c>
      <c r="C58" s="347">
        <v>0.2</v>
      </c>
      <c r="D58" s="348">
        <v>0.6</v>
      </c>
      <c r="E58" s="349">
        <v>0.2</v>
      </c>
      <c r="F58" s="347">
        <v>0.2</v>
      </c>
      <c r="G58" s="348">
        <v>0.6</v>
      </c>
      <c r="H58" s="349">
        <v>0.2</v>
      </c>
      <c r="I58" s="347">
        <v>0.1</v>
      </c>
      <c r="J58" s="348">
        <v>0.1</v>
      </c>
      <c r="K58" s="349">
        <v>0.8</v>
      </c>
      <c r="M58" s="266">
        <f>SUM(C58:E58)</f>
        <v>1</v>
      </c>
      <c r="N58" s="266">
        <f>SUM(F58:H58)</f>
        <v>1</v>
      </c>
      <c r="O58" s="266">
        <f>SUM(I58:K58)</f>
        <v>1</v>
      </c>
    </row>
    <row r="59" spans="2:19">
      <c r="B59" t="s">
        <v>328</v>
      </c>
      <c r="C59" s="347">
        <v>0.2</v>
      </c>
      <c r="D59" s="348">
        <v>0.6</v>
      </c>
      <c r="E59" s="349">
        <v>0.2</v>
      </c>
      <c r="F59" s="347">
        <v>0.3</v>
      </c>
      <c r="G59" s="348">
        <v>0.5</v>
      </c>
      <c r="H59" s="349">
        <v>0.2</v>
      </c>
      <c r="I59" s="347">
        <v>0.2</v>
      </c>
      <c r="J59" s="348">
        <v>0.6</v>
      </c>
      <c r="K59" s="349">
        <v>0.2</v>
      </c>
      <c r="M59" s="266">
        <f t="shared" ref="M59:M61" si="11">SUM(C59:E59)</f>
        <v>1</v>
      </c>
      <c r="N59" s="266">
        <f t="shared" ref="N59:N62" si="12">SUM(F59:H59)</f>
        <v>1</v>
      </c>
      <c r="O59" s="266">
        <f t="shared" ref="O59:O62" si="13">SUM(I59:K59)</f>
        <v>1</v>
      </c>
    </row>
    <row r="60" spans="2:19">
      <c r="B60" t="s">
        <v>329</v>
      </c>
      <c r="C60" s="347">
        <v>0.1</v>
      </c>
      <c r="D60" s="348">
        <v>0.1</v>
      </c>
      <c r="E60" s="349">
        <v>0.8</v>
      </c>
      <c r="F60" s="347">
        <v>0.1</v>
      </c>
      <c r="G60" s="348">
        <v>0.2</v>
      </c>
      <c r="H60" s="349">
        <v>0.7</v>
      </c>
      <c r="I60" s="347">
        <v>0.1</v>
      </c>
      <c r="J60" s="348">
        <v>0.1</v>
      </c>
      <c r="K60" s="349">
        <v>0.8</v>
      </c>
      <c r="M60" s="266">
        <f t="shared" si="11"/>
        <v>1</v>
      </c>
      <c r="N60" s="266">
        <f t="shared" si="12"/>
        <v>1</v>
      </c>
      <c r="O60" s="266">
        <f t="shared" si="13"/>
        <v>1</v>
      </c>
    </row>
    <row r="61" spans="2:19">
      <c r="B61" t="s">
        <v>236</v>
      </c>
      <c r="C61" s="347">
        <v>0.3</v>
      </c>
      <c r="D61" s="348">
        <v>0.6</v>
      </c>
      <c r="E61" s="349">
        <v>0.1</v>
      </c>
      <c r="F61" s="347">
        <v>0.5</v>
      </c>
      <c r="G61" s="348">
        <v>0.5</v>
      </c>
      <c r="H61" s="349">
        <v>0</v>
      </c>
      <c r="I61" s="347">
        <v>0.3</v>
      </c>
      <c r="J61" s="348">
        <v>0.5</v>
      </c>
      <c r="K61" s="349">
        <v>0.2</v>
      </c>
      <c r="M61" s="266">
        <f t="shared" si="11"/>
        <v>0.99999999999999989</v>
      </c>
      <c r="N61" s="266">
        <f t="shared" si="12"/>
        <v>1</v>
      </c>
      <c r="O61" s="266">
        <f t="shared" si="13"/>
        <v>1</v>
      </c>
    </row>
    <row r="62" spans="2:19" ht="15" thickBot="1">
      <c r="B62" t="s">
        <v>96</v>
      </c>
      <c r="C62" s="353"/>
      <c r="D62" s="59"/>
      <c r="E62" s="354"/>
      <c r="F62" s="350">
        <v>0.2</v>
      </c>
      <c r="G62" s="351">
        <v>0.6</v>
      </c>
      <c r="H62" s="352">
        <v>0.2</v>
      </c>
      <c r="I62" s="350">
        <v>0.2</v>
      </c>
      <c r="J62" s="351">
        <v>0.6</v>
      </c>
      <c r="K62" s="352">
        <v>0.2</v>
      </c>
      <c r="M62" s="266"/>
      <c r="N62" s="266">
        <f t="shared" si="12"/>
        <v>1</v>
      </c>
      <c r="O62" s="266">
        <f t="shared" si="13"/>
        <v>1</v>
      </c>
    </row>
  </sheetData>
  <conditionalFormatting sqref="C58:K62">
    <cfRule type="colorScale" priority="1">
      <colorScale>
        <cfvo type="min"/>
        <cfvo type="max"/>
        <color rgb="FFFFEF9C"/>
        <color rgb="FF63BE7B"/>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r:id="rId1"/>
  <ignoredErrors>
    <ignoredError sqref="M59:O62 N58:O58" formulaRange="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26074-7E7D-4F91-A25F-537EE78515DC}">
  <sheetPr codeName="Sheet36">
    <tabColor theme="5" tint="0.59999389629810485"/>
  </sheetPr>
  <dimension ref="B2:AD76"/>
  <sheetViews>
    <sheetView showOutlineSymbols="0" showWhiteSpace="0" topLeftCell="A58" workbookViewId="0"/>
  </sheetViews>
  <sheetFormatPr defaultRowHeight="14.5"/>
  <cols>
    <col min="2" max="2" width="21.7265625" customWidth="1"/>
    <col min="3" max="3" width="21.26953125" customWidth="1"/>
    <col min="4" max="5" width="12.54296875" customWidth="1"/>
    <col min="11" max="12" width="12.54296875" customWidth="1"/>
    <col min="16" max="17" width="12.54296875" customWidth="1"/>
  </cols>
  <sheetData>
    <row r="2" spans="2:30">
      <c r="B2" s="66" t="s">
        <v>344</v>
      </c>
      <c r="C2" s="66"/>
      <c r="D2" s="66"/>
      <c r="E2" s="66"/>
      <c r="F2" s="66"/>
      <c r="G2" s="66"/>
      <c r="H2" s="66"/>
      <c r="I2" s="66"/>
      <c r="J2" s="66"/>
      <c r="K2" s="66"/>
      <c r="L2" s="66"/>
      <c r="M2" s="66"/>
      <c r="N2" s="66"/>
      <c r="O2" s="66"/>
      <c r="P2" s="66"/>
      <c r="Q2" s="66"/>
      <c r="R2" s="66"/>
      <c r="S2" s="66"/>
    </row>
    <row r="4" spans="2:30">
      <c r="C4" t="s">
        <v>96</v>
      </c>
      <c r="D4" t="s">
        <v>97</v>
      </c>
      <c r="E4" t="s">
        <v>98</v>
      </c>
    </row>
    <row r="5" spans="2:30">
      <c r="B5" t="s">
        <v>327</v>
      </c>
      <c r="C5" s="210"/>
      <c r="D5" s="210">
        <v>19</v>
      </c>
      <c r="E5" s="210">
        <v>3</v>
      </c>
    </row>
    <row r="6" spans="2:30">
      <c r="B6" t="s">
        <v>328</v>
      </c>
      <c r="C6" s="210"/>
      <c r="D6" s="210"/>
      <c r="E6" s="210"/>
    </row>
    <row r="7" spans="2:30">
      <c r="B7" t="s">
        <v>329</v>
      </c>
      <c r="C7" s="210"/>
      <c r="D7" s="210"/>
      <c r="E7" s="210"/>
    </row>
    <row r="8" spans="2:30">
      <c r="B8" t="s">
        <v>236</v>
      </c>
      <c r="C8" s="210"/>
      <c r="D8" s="210"/>
      <c r="E8" s="210"/>
    </row>
    <row r="9" spans="2:30">
      <c r="B9" t="s">
        <v>96</v>
      </c>
      <c r="C9" s="210"/>
      <c r="D9" s="210">
        <v>18</v>
      </c>
      <c r="E9" s="210">
        <v>34</v>
      </c>
    </row>
    <row r="12" spans="2:30">
      <c r="B12" s="66" t="s">
        <v>666</v>
      </c>
      <c r="C12" s="66"/>
      <c r="D12" s="66"/>
      <c r="E12" s="66"/>
      <c r="F12" s="66"/>
      <c r="G12" s="66"/>
      <c r="H12" s="66"/>
      <c r="I12" s="66"/>
      <c r="J12" s="66"/>
      <c r="K12" s="66"/>
      <c r="L12" s="66"/>
      <c r="M12" s="66"/>
      <c r="N12" s="66"/>
      <c r="O12" s="66"/>
      <c r="P12" s="66"/>
      <c r="Q12" s="66"/>
      <c r="R12" s="66"/>
      <c r="S12" s="66"/>
    </row>
    <row r="13" spans="2:30" s="68" customFormat="1"/>
    <row r="14" spans="2:30" s="68" customFormat="1">
      <c r="B14" s="236" t="s">
        <v>662</v>
      </c>
      <c r="K14" s="236"/>
    </row>
    <row r="15" spans="2:30">
      <c r="C15" t="s">
        <v>96</v>
      </c>
      <c r="D15" t="s">
        <v>97</v>
      </c>
      <c r="E15" t="s">
        <v>98</v>
      </c>
      <c r="G15" t="s">
        <v>664</v>
      </c>
    </row>
    <row r="16" spans="2:30">
      <c r="B16" t="s">
        <v>327</v>
      </c>
      <c r="C16" s="229">
        <f>C10*$F$44</f>
        <v>0</v>
      </c>
      <c r="D16" s="229">
        <f>D5/$G$16*60</f>
        <v>19</v>
      </c>
      <c r="E16" s="229">
        <f>E5/$G$16*60</f>
        <v>3</v>
      </c>
      <c r="G16" s="398">
        <v>60</v>
      </c>
      <c r="H16" t="s">
        <v>15</v>
      </c>
      <c r="L16" s="397" t="s">
        <v>663</v>
      </c>
      <c r="Q16" s="67" t="s">
        <v>709</v>
      </c>
      <c r="R16" s="67"/>
      <c r="S16" s="67"/>
      <c r="T16" s="67"/>
      <c r="U16" s="67"/>
      <c r="V16" s="67"/>
      <c r="W16" s="67"/>
      <c r="X16" s="67"/>
      <c r="Y16" s="67"/>
      <c r="Z16" s="67"/>
      <c r="AA16" s="67"/>
      <c r="AB16" s="67"/>
      <c r="AC16" s="67"/>
      <c r="AD16" s="67"/>
    </row>
    <row r="17" spans="2:19">
      <c r="B17" t="s">
        <v>328</v>
      </c>
      <c r="C17" s="229"/>
      <c r="D17" s="229"/>
      <c r="E17" s="229"/>
      <c r="G17" s="398">
        <v>37</v>
      </c>
      <c r="H17" t="s">
        <v>665</v>
      </c>
      <c r="L17" s="397" t="s">
        <v>663</v>
      </c>
    </row>
    <row r="18" spans="2:19">
      <c r="B18" t="s">
        <v>329</v>
      </c>
      <c r="C18" s="229"/>
      <c r="D18" s="229"/>
      <c r="E18" s="229"/>
      <c r="Q18" t="s">
        <v>710</v>
      </c>
    </row>
    <row r="19" spans="2:19">
      <c r="B19" t="s">
        <v>236</v>
      </c>
      <c r="C19" s="229"/>
      <c r="D19" s="229"/>
      <c r="E19" s="229"/>
      <c r="Q19" t="s">
        <v>711</v>
      </c>
    </row>
    <row r="20" spans="2:19">
      <c r="B20" t="s">
        <v>96</v>
      </c>
      <c r="C20" s="229"/>
      <c r="D20" s="229">
        <f>D9/$G$17*60</f>
        <v>29.189189189189189</v>
      </c>
      <c r="E20" s="229">
        <f>E9/$G$17*60</f>
        <v>55.135135135135137</v>
      </c>
    </row>
    <row r="23" spans="2:19">
      <c r="B23" s="66" t="s">
        <v>704</v>
      </c>
      <c r="C23" s="66"/>
      <c r="D23" s="66"/>
      <c r="E23" s="66"/>
      <c r="F23" s="66"/>
      <c r="G23" s="66"/>
      <c r="H23" s="66"/>
      <c r="I23" s="68"/>
      <c r="J23" s="66" t="s">
        <v>705</v>
      </c>
      <c r="K23" s="66"/>
      <c r="L23" s="66"/>
      <c r="M23" s="66"/>
      <c r="N23" s="66"/>
      <c r="O23" s="66"/>
      <c r="P23" s="66"/>
      <c r="Q23" s="66"/>
      <c r="R23" s="66"/>
      <c r="S23" s="66"/>
    </row>
    <row r="25" spans="2:19">
      <c r="B25" t="s">
        <v>665</v>
      </c>
      <c r="J25" t="s">
        <v>665</v>
      </c>
    </row>
    <row r="26" spans="2:19">
      <c r="C26" t="s">
        <v>97</v>
      </c>
      <c r="D26" t="s">
        <v>98</v>
      </c>
      <c r="K26" t="s">
        <v>97</v>
      </c>
      <c r="L26" t="s">
        <v>98</v>
      </c>
    </row>
    <row r="27" spans="2:19">
      <c r="B27">
        <v>2022</v>
      </c>
      <c r="C27" s="229">
        <f>D11/$G$16*60</f>
        <v>0</v>
      </c>
      <c r="D27" s="229">
        <f>E11/$G$16*60</f>
        <v>0</v>
      </c>
      <c r="J27">
        <v>2022</v>
      </c>
      <c r="K27" s="229">
        <f>L11/$G$16*60</f>
        <v>0</v>
      </c>
      <c r="L27" s="229">
        <f>M11/$G$16*60</f>
        <v>0</v>
      </c>
    </row>
    <row r="28" spans="2:19">
      <c r="B28">
        <v>2030</v>
      </c>
      <c r="C28" s="229">
        <f>SUM('demand _ TEUs'!H14:I14)</f>
        <v>108067.16175850415</v>
      </c>
      <c r="D28" s="229">
        <f>SUM('demand _ TEUs'!H14:I14)</f>
        <v>108067.16175850415</v>
      </c>
      <c r="J28">
        <v>2030</v>
      </c>
      <c r="K28" s="229">
        <f>C28*D$20</f>
        <v>3154392.8297076887</v>
      </c>
      <c r="L28" s="229">
        <f>D28*E$20</f>
        <v>5958297.5672256341</v>
      </c>
    </row>
    <row r="29" spans="2:19">
      <c r="B29">
        <v>2040</v>
      </c>
      <c r="C29" s="229">
        <f>SUM('demand _ TEUs'!H23:I23)</f>
        <v>445054.22925332678</v>
      </c>
      <c r="D29" s="229">
        <f>SUM('demand _ TEUs'!H23:I23)</f>
        <v>445054.22925332678</v>
      </c>
      <c r="J29">
        <v>2040</v>
      </c>
      <c r="K29" s="229">
        <f t="shared" ref="K29:K30" si="0">C29*D$20</f>
        <v>12990772.097124133</v>
      </c>
      <c r="L29" s="229">
        <f t="shared" ref="L29:L30" si="1">D29*E$20</f>
        <v>24538125.072345585</v>
      </c>
    </row>
    <row r="30" spans="2:19">
      <c r="B30">
        <v>2050</v>
      </c>
      <c r="C30" s="229">
        <f>SUM('demand _ TEUs'!H32:I32)</f>
        <v>1229118.2186318219</v>
      </c>
      <c r="D30" s="229">
        <f>SUM('demand _ TEUs'!H32:I32)</f>
        <v>1229118.2186318219</v>
      </c>
      <c r="J30">
        <v>2050</v>
      </c>
      <c r="K30" s="229">
        <f t="shared" si="0"/>
        <v>35876964.219523452</v>
      </c>
      <c r="L30" s="229">
        <f t="shared" si="1"/>
        <v>67767599.081322074</v>
      </c>
    </row>
    <row r="33" spans="2:19">
      <c r="B33" t="s">
        <v>15</v>
      </c>
      <c r="J33" t="s">
        <v>15</v>
      </c>
    </row>
    <row r="34" spans="2:19">
      <c r="C34" t="s">
        <v>97</v>
      </c>
      <c r="D34" t="s">
        <v>98</v>
      </c>
      <c r="K34" t="s">
        <v>97</v>
      </c>
      <c r="L34" t="s">
        <v>98</v>
      </c>
    </row>
    <row r="35" spans="2:19">
      <c r="B35">
        <v>2022</v>
      </c>
      <c r="C35" s="229">
        <f>D19/$G$16*60</f>
        <v>0</v>
      </c>
      <c r="D35" s="229">
        <f>E19/$G$16*60</f>
        <v>0</v>
      </c>
      <c r="J35">
        <v>2022</v>
      </c>
      <c r="K35" s="229">
        <f>L19/$G$16*60</f>
        <v>0</v>
      </c>
      <c r="L35" s="229">
        <f>M19/$G$16*60</f>
        <v>0</v>
      </c>
    </row>
    <row r="36" spans="2:19">
      <c r="B36">
        <v>2030</v>
      </c>
      <c r="C36" s="229">
        <f>SUM('demand _ TEUs'!F14:G14)</f>
        <v>108067.16175850415</v>
      </c>
      <c r="D36" s="229">
        <f>SUM('demand _ TEUs'!F14:G14)</f>
        <v>108067.16175850415</v>
      </c>
      <c r="J36">
        <v>2030</v>
      </c>
      <c r="K36" s="229">
        <f>C36*D$16</f>
        <v>2053276.073411579</v>
      </c>
      <c r="L36" s="229">
        <f>D36*E$16</f>
        <v>324201.48527551244</v>
      </c>
    </row>
    <row r="37" spans="2:19">
      <c r="B37">
        <v>2040</v>
      </c>
      <c r="C37" s="229">
        <f>SUM('demand _ TEUs'!F23:G23)</f>
        <v>729600.69393601781</v>
      </c>
      <c r="D37" s="229">
        <f>SUM('demand _ TEUs'!F23:G23)</f>
        <v>729600.69393601781</v>
      </c>
      <c r="J37">
        <v>2040</v>
      </c>
      <c r="K37" s="229">
        <f t="shared" ref="K37:K38" si="2">C37*D$16</f>
        <v>13862413.184784338</v>
      </c>
      <c r="L37" s="229">
        <f t="shared" ref="L37:L38" si="3">D37*E$16</f>
        <v>2188802.0818080534</v>
      </c>
    </row>
    <row r="38" spans="2:19">
      <c r="B38">
        <v>2050</v>
      </c>
      <c r="C38" s="229">
        <f>SUM('demand _ TEUs'!F32:G32)</f>
        <v>961616.26806043752</v>
      </c>
      <c r="D38" s="229">
        <f>SUM('demand _ TEUs'!F32:G32)</f>
        <v>961616.26806043752</v>
      </c>
      <c r="J38">
        <v>2050</v>
      </c>
      <c r="K38" s="229">
        <f t="shared" si="2"/>
        <v>18270709.093148313</v>
      </c>
      <c r="L38" s="229">
        <f t="shared" si="3"/>
        <v>2884848.8041813127</v>
      </c>
    </row>
    <row r="40" spans="2:19">
      <c r="J40" s="68"/>
      <c r="K40" s="68"/>
      <c r="L40" s="68"/>
      <c r="M40" s="68"/>
      <c r="N40" s="68"/>
      <c r="O40" s="68"/>
      <c r="P40" s="68"/>
      <c r="Q40" s="68"/>
      <c r="R40" s="68"/>
    </row>
    <row r="41" spans="2:19">
      <c r="B41" s="66" t="s">
        <v>661</v>
      </c>
      <c r="C41" s="66"/>
      <c r="D41" s="66"/>
      <c r="E41" s="66"/>
      <c r="F41" s="66"/>
      <c r="G41" s="66"/>
      <c r="H41" s="66"/>
      <c r="I41" s="68"/>
      <c r="J41" s="66" t="s">
        <v>706</v>
      </c>
      <c r="K41" s="66"/>
      <c r="L41" s="66"/>
      <c r="M41" s="66"/>
      <c r="N41" s="68"/>
      <c r="O41" s="66" t="s">
        <v>708</v>
      </c>
      <c r="P41" s="66"/>
      <c r="Q41" s="66"/>
      <c r="R41" s="66"/>
      <c r="S41" s="66"/>
    </row>
    <row r="43" spans="2:19">
      <c r="B43" t="s">
        <v>665</v>
      </c>
      <c r="J43" t="s">
        <v>665</v>
      </c>
      <c r="O43" t="s">
        <v>665</v>
      </c>
    </row>
    <row r="44" spans="2:19">
      <c r="C44" t="s">
        <v>97</v>
      </c>
      <c r="D44" t="s">
        <v>98</v>
      </c>
      <c r="K44" t="s">
        <v>97</v>
      </c>
      <c r="L44" t="s">
        <v>98</v>
      </c>
      <c r="P44" t="s">
        <v>97</v>
      </c>
      <c r="Q44" t="s">
        <v>98</v>
      </c>
    </row>
    <row r="45" spans="2:19">
      <c r="B45">
        <v>2022</v>
      </c>
      <c r="C45" s="229">
        <v>0</v>
      </c>
      <c r="D45" s="229">
        <v>0</v>
      </c>
      <c r="J45">
        <v>2022</v>
      </c>
      <c r="K45" s="229">
        <v>0</v>
      </c>
      <c r="L45" s="229">
        <f>M29/$G$16*60</f>
        <v>0</v>
      </c>
      <c r="O45">
        <v>2022</v>
      </c>
      <c r="P45" s="229">
        <f>K45/'Assumptions - freight'!$H$17</f>
        <v>0</v>
      </c>
      <c r="Q45" s="229">
        <f>L45/'Assumptions - freight'!$H$17</f>
        <v>0</v>
      </c>
    </row>
    <row r="46" spans="2:19">
      <c r="B46">
        <v>2030</v>
      </c>
      <c r="C46" s="229">
        <f>C28*D$9*'Assumptions - freight'!$H$19</f>
        <v>27232924.763143044</v>
      </c>
      <c r="D46" s="229">
        <f>D28*E$9*'Assumptions - freight'!$H$19</f>
        <v>51439968.997047976</v>
      </c>
      <c r="J46">
        <v>2030</v>
      </c>
      <c r="K46" s="229">
        <f>K28*'Assumptions - freight'!$H$19</f>
        <v>44161499.615907639</v>
      </c>
      <c r="L46" s="229">
        <f>L28*'Assumptions - freight'!$H$19</f>
        <v>83416165.941158876</v>
      </c>
      <c r="O46">
        <v>2030</v>
      </c>
      <c r="P46" s="229">
        <f>K46/'Assumptions - freight'!$H$17</f>
        <v>1934786.4015731716</v>
      </c>
      <c r="Q46" s="229">
        <f>L46/'Assumptions - freight'!$H$17</f>
        <v>3654596.5363048795</v>
      </c>
    </row>
    <row r="47" spans="2:19">
      <c r="B47">
        <v>2040</v>
      </c>
      <c r="C47" s="229">
        <f>C29*D$9*'Assumptions - freight'!$H$19</f>
        <v>112153665.77183834</v>
      </c>
      <c r="D47" s="229">
        <f>D29*E$9*'Assumptions - freight'!$H$19</f>
        <v>211845813.12458354</v>
      </c>
      <c r="J47">
        <v>2040</v>
      </c>
      <c r="K47" s="229">
        <f>K29*'Assumptions - freight'!$H$19</f>
        <v>181870809.35973787</v>
      </c>
      <c r="L47" s="229">
        <f>L29*'Assumptions - freight'!$H$19</f>
        <v>343533751.01283818</v>
      </c>
      <c r="O47">
        <v>2040</v>
      </c>
      <c r="P47" s="229">
        <f>K47/'Assumptions - freight'!$H$17</f>
        <v>7968052.9839972779</v>
      </c>
      <c r="Q47" s="229">
        <f>L47/'Assumptions - freight'!$H$17</f>
        <v>15050766.747550413</v>
      </c>
    </row>
    <row r="48" spans="2:19">
      <c r="B48">
        <v>2050</v>
      </c>
      <c r="C48" s="229">
        <f>C30*D$9*'Assumptions - freight'!$H$19</f>
        <v>309737791.09521914</v>
      </c>
      <c r="D48" s="229">
        <f>D30*E$9*'Assumptions - freight'!$H$19</f>
        <v>585060272.06874728</v>
      </c>
      <c r="J48">
        <v>2050</v>
      </c>
      <c r="K48" s="229">
        <f>K30*'Assumptions - freight'!$H$19</f>
        <v>502277499.07332832</v>
      </c>
      <c r="L48" s="229">
        <f>L30*'Assumptions - freight'!$H$19</f>
        <v>948746387.13850904</v>
      </c>
      <c r="O48">
        <v>2050</v>
      </c>
      <c r="P48" s="229">
        <f>K48/'Assumptions - freight'!$H$17</f>
        <v>22005585.939685799</v>
      </c>
      <c r="Q48" s="229">
        <f>L48/'Assumptions - freight'!$H$17</f>
        <v>41566106.77496206</v>
      </c>
    </row>
    <row r="51" spans="2:18">
      <c r="B51" t="s">
        <v>15</v>
      </c>
      <c r="J51" t="s">
        <v>15</v>
      </c>
      <c r="O51" t="s">
        <v>15</v>
      </c>
    </row>
    <row r="52" spans="2:18">
      <c r="C52" t="s">
        <v>97</v>
      </c>
      <c r="D52" t="s">
        <v>98</v>
      </c>
      <c r="K52" t="s">
        <v>97</v>
      </c>
      <c r="L52" t="s">
        <v>98</v>
      </c>
      <c r="P52" t="s">
        <v>97</v>
      </c>
      <c r="Q52" t="s">
        <v>98</v>
      </c>
    </row>
    <row r="53" spans="2:18">
      <c r="B53">
        <v>2022</v>
      </c>
      <c r="C53" s="229">
        <v>0</v>
      </c>
      <c r="D53" s="229">
        <v>0</v>
      </c>
      <c r="J53">
        <v>2022</v>
      </c>
      <c r="K53" s="229">
        <v>0</v>
      </c>
      <c r="L53" s="229">
        <f>M37/$G$16*60</f>
        <v>0</v>
      </c>
      <c r="O53">
        <v>2022</v>
      </c>
      <c r="P53" s="229">
        <f>K53/'Assumptions - freight'!$H$17</f>
        <v>0</v>
      </c>
      <c r="Q53" s="229">
        <f>L53/'Assumptions - freight'!$H$17</f>
        <v>0</v>
      </c>
    </row>
    <row r="54" spans="2:18">
      <c r="B54">
        <v>2030</v>
      </c>
      <c r="C54" s="229">
        <f>C36*D$5*'Assumptions - freight'!$H$19</f>
        <v>28745865.027762108</v>
      </c>
      <c r="D54" s="229">
        <f>D36*E$5*'Assumptions - freight'!$H$19</f>
        <v>4538820.793857174</v>
      </c>
      <c r="J54">
        <v>2030</v>
      </c>
      <c r="K54" s="229">
        <f>K36*'Assumptions - freight'!$H$19</f>
        <v>28745865.027762108</v>
      </c>
      <c r="L54" s="229">
        <f>L36*'Assumptions - freight'!$H$19</f>
        <v>4538820.793857174</v>
      </c>
      <c r="O54">
        <v>2030</v>
      </c>
      <c r="P54" s="229">
        <f>K54/'Assumptions - freight'!$H$17</f>
        <v>1259402.6299129073</v>
      </c>
      <c r="Q54" s="229">
        <f>L54/'Assumptions - freight'!$H$17</f>
        <v>198853.04682835375</v>
      </c>
    </row>
    <row r="55" spans="2:18">
      <c r="B55">
        <v>2040</v>
      </c>
      <c r="C55" s="229">
        <f>C37*D$5*'Assumptions - freight'!$H$19</f>
        <v>194073784.58698073</v>
      </c>
      <c r="D55" s="229">
        <f>D37*E$5*'Assumptions - freight'!$H$19</f>
        <v>30643229.145312749</v>
      </c>
      <c r="J55">
        <v>2040</v>
      </c>
      <c r="K55" s="229">
        <f>K37*'Assumptions - freight'!$H$19</f>
        <v>194073784.58698073</v>
      </c>
      <c r="L55" s="229">
        <f>L37*'Assumptions - freight'!$H$19</f>
        <v>30643229.145312749</v>
      </c>
      <c r="O55">
        <v>2040</v>
      </c>
      <c r="P55" s="229">
        <f>K55/'Assumptions - freight'!$H$17</f>
        <v>8502684.9764285106</v>
      </c>
      <c r="Q55" s="229">
        <f>L55/'Assumptions - freight'!$H$17</f>
        <v>1342529.2068045016</v>
      </c>
    </row>
    <row r="56" spans="2:18">
      <c r="B56">
        <v>2050</v>
      </c>
      <c r="C56" s="229">
        <f>C38*D$5*'Assumptions - freight'!$H$19</f>
        <v>255789927.30407637</v>
      </c>
      <c r="D56" s="229">
        <f>D38*E$5*'Assumptions - freight'!$H$19</f>
        <v>40387883.25853838</v>
      </c>
      <c r="J56">
        <v>2050</v>
      </c>
      <c r="K56" s="229">
        <f>K38*'Assumptions - freight'!$H$19</f>
        <v>255789927.30407637</v>
      </c>
      <c r="L56" s="229">
        <f>L38*'Assumptions - freight'!$H$19</f>
        <v>40387883.25853838</v>
      </c>
      <c r="O56">
        <v>2050</v>
      </c>
      <c r="P56" s="229">
        <f>K56/'Assumptions - freight'!$H$17</f>
        <v>11206568.55658604</v>
      </c>
      <c r="Q56" s="229">
        <f>L56/'Assumptions - freight'!$H$17</f>
        <v>1769458.1931451645</v>
      </c>
    </row>
    <row r="60" spans="2:18">
      <c r="C60" t="s">
        <v>678</v>
      </c>
      <c r="D60" t="s">
        <v>679</v>
      </c>
    </row>
    <row r="61" spans="2:18">
      <c r="B61" t="s">
        <v>671</v>
      </c>
      <c r="C61" s="210">
        <v>0.40716999999999998</v>
      </c>
      <c r="D61">
        <f>C61*'Assumptions - financial'!$H$61</f>
        <v>0.50845932323476772</v>
      </c>
      <c r="N61" s="67" t="s">
        <v>680</v>
      </c>
      <c r="O61" s="67"/>
      <c r="P61" s="67"/>
      <c r="Q61" s="67"/>
      <c r="R61" s="67"/>
    </row>
    <row r="62" spans="2:18">
      <c r="B62" t="s">
        <v>672</v>
      </c>
      <c r="C62" s="210"/>
    </row>
    <row r="63" spans="2:18">
      <c r="B63" t="s">
        <v>673</v>
      </c>
      <c r="C63" s="210">
        <v>1.17177</v>
      </c>
      <c r="D63">
        <f>C63*'Assumptions - financial'!$H$61</f>
        <v>1.4632644379173412</v>
      </c>
    </row>
    <row r="64" spans="2:18">
      <c r="B64" t="s">
        <v>674</v>
      </c>
      <c r="C64" s="210">
        <v>7.8649999999999998E-2</v>
      </c>
      <c r="D64">
        <f>C64*'Assumptions - financial'!$H$61</f>
        <v>9.8215305087345536E-2</v>
      </c>
    </row>
    <row r="65" spans="2:18">
      <c r="B65" t="s">
        <v>675</v>
      </c>
      <c r="C65" s="210">
        <v>3.4009999999999999E-2</v>
      </c>
      <c r="D65">
        <f>C65*'Assumptions - financial'!$H$61</f>
        <v>4.2470470769492966E-2</v>
      </c>
    </row>
    <row r="66" spans="2:18">
      <c r="B66" t="s">
        <v>676</v>
      </c>
      <c r="C66" s="210"/>
    </row>
    <row r="67" spans="2:18">
      <c r="C67" s="210"/>
    </row>
    <row r="68" spans="2:18">
      <c r="B68" t="s">
        <v>677</v>
      </c>
      <c r="C68" s="210">
        <v>1.6916</v>
      </c>
      <c r="D68">
        <f>C68*'Assumptions - financial'!$H$61</f>
        <v>2.1124095370089475</v>
      </c>
    </row>
    <row r="73" spans="2:18">
      <c r="B73" t="s">
        <v>276</v>
      </c>
      <c r="N73" s="67" t="s">
        <v>681</v>
      </c>
      <c r="O73" s="67"/>
      <c r="P73" s="67"/>
      <c r="Q73" s="67"/>
      <c r="R73" s="67"/>
    </row>
    <row r="75" spans="2:18">
      <c r="C75" t="s">
        <v>683</v>
      </c>
      <c r="D75" t="s">
        <v>684</v>
      </c>
    </row>
    <row r="76" spans="2:18">
      <c r="B76" t="s">
        <v>682</v>
      </c>
      <c r="C76" s="210">
        <v>0.25</v>
      </c>
      <c r="D76" s="400">
        <f>(C76*'Assumptions - financial'!C5*'Assumptions - financial'!H63)/100</f>
        <v>4.7743605876424518E-2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6378-0386-469F-8687-B87CF42D010A}">
  <sheetPr codeName="Sheet6">
    <tabColor theme="5" tint="0.59999389629810485"/>
  </sheetPr>
  <dimension ref="A1:AA171"/>
  <sheetViews>
    <sheetView showOutlineSymbols="0" showWhiteSpace="0" topLeftCell="F115" workbookViewId="0">
      <selection activeCell="G124" sqref="G124"/>
    </sheetView>
  </sheetViews>
  <sheetFormatPr defaultColWidth="12.54296875" defaultRowHeight="14.5"/>
  <cols>
    <col min="2" max="2" width="2.81640625" customWidth="1"/>
    <col min="3" max="3" width="4.26953125" customWidth="1"/>
    <col min="4" max="4" width="3.1796875" customWidth="1"/>
    <col min="5" max="5" width="7.7265625" customWidth="1"/>
    <col min="6" max="6" width="3.54296875" customWidth="1"/>
    <col min="7" max="7" width="41.54296875" customWidth="1"/>
    <col min="8" max="8" width="19.1796875" customWidth="1"/>
    <col min="10" max="10" width="12.81640625" customWidth="1"/>
    <col min="11" max="11" width="35.90625" customWidth="1"/>
  </cols>
  <sheetData>
    <row r="1" spans="1:27" ht="23.5">
      <c r="A1" s="153" t="s">
        <v>1462</v>
      </c>
      <c r="B1" s="66"/>
      <c r="C1" s="66"/>
      <c r="D1" s="66"/>
      <c r="E1" s="66"/>
      <c r="F1" s="66"/>
      <c r="G1" s="66"/>
    </row>
    <row r="3" spans="1:27">
      <c r="A3" t="s">
        <v>231</v>
      </c>
      <c r="G3" t="s">
        <v>395</v>
      </c>
    </row>
    <row r="4" spans="1:27">
      <c r="G4" t="s">
        <v>232</v>
      </c>
    </row>
    <row r="5" spans="1:27">
      <c r="G5" t="s">
        <v>233</v>
      </c>
    </row>
    <row r="6" spans="1:27">
      <c r="G6" t="s">
        <v>35</v>
      </c>
    </row>
    <row r="7" spans="1:27">
      <c r="G7" t="s">
        <v>234</v>
      </c>
    </row>
    <row r="9" spans="1:27" ht="23.5">
      <c r="A9" s="154" t="s">
        <v>403</v>
      </c>
      <c r="B9" s="71"/>
      <c r="C9" s="71"/>
      <c r="D9" s="71"/>
      <c r="E9" s="71"/>
      <c r="F9" s="71"/>
      <c r="G9" s="71"/>
      <c r="H9" s="71"/>
      <c r="I9" s="71"/>
      <c r="J9" s="71"/>
      <c r="K9" s="71"/>
      <c r="L9" s="71"/>
      <c r="M9" s="71"/>
      <c r="N9" s="71"/>
      <c r="O9" s="71"/>
      <c r="P9" s="71"/>
      <c r="Q9" s="71"/>
      <c r="R9" s="71"/>
      <c r="S9" s="71"/>
      <c r="T9" s="71"/>
      <c r="U9" s="71"/>
      <c r="V9" s="71"/>
      <c r="W9" s="71"/>
      <c r="X9" s="71"/>
      <c r="Y9" s="71"/>
      <c r="Z9" s="71"/>
      <c r="AA9" s="71"/>
    </row>
    <row r="11" spans="1:27">
      <c r="J11" t="s">
        <v>333</v>
      </c>
    </row>
    <row r="12" spans="1:27">
      <c r="G12" t="s">
        <v>379</v>
      </c>
      <c r="H12" s="199">
        <f>'demand _ TEUs'!F6/'demand _ truck equiv'!F6</f>
        <v>2.377167580097034</v>
      </c>
      <c r="J12" s="396" t="s">
        <v>659</v>
      </c>
    </row>
    <row r="13" spans="1:27">
      <c r="G13" t="s">
        <v>405</v>
      </c>
      <c r="H13" s="199">
        <v>0.2</v>
      </c>
      <c r="J13" s="396" t="s">
        <v>659</v>
      </c>
    </row>
    <row r="14" spans="1:27">
      <c r="G14" t="s">
        <v>421</v>
      </c>
      <c r="H14" s="229">
        <v>11</v>
      </c>
      <c r="J14" s="396" t="s">
        <v>659</v>
      </c>
    </row>
    <row r="15" spans="1:27">
      <c r="G15" t="s">
        <v>422</v>
      </c>
      <c r="H15" s="229">
        <f>H14*60</f>
        <v>660</v>
      </c>
      <c r="J15" s="396" t="s">
        <v>659</v>
      </c>
    </row>
    <row r="16" spans="1:27">
      <c r="G16" t="s">
        <v>434</v>
      </c>
      <c r="H16" s="229">
        <v>150000</v>
      </c>
      <c r="J16" s="396" t="s">
        <v>659</v>
      </c>
    </row>
    <row r="17" spans="1:27">
      <c r="G17" t="s">
        <v>463</v>
      </c>
      <c r="H17" s="229">
        <f>X31</f>
        <v>22.824999999999999</v>
      </c>
      <c r="J17" s="396" t="s">
        <v>659</v>
      </c>
    </row>
    <row r="18" spans="1:27">
      <c r="G18" t="s">
        <v>464</v>
      </c>
      <c r="H18" s="229">
        <v>19</v>
      </c>
      <c r="J18" s="396" t="s">
        <v>659</v>
      </c>
    </row>
    <row r="19" spans="1:27">
      <c r="G19" t="s">
        <v>658</v>
      </c>
      <c r="H19" s="229">
        <v>14</v>
      </c>
      <c r="I19" s="395"/>
      <c r="J19" s="395" t="s">
        <v>660</v>
      </c>
    </row>
    <row r="20" spans="1:27">
      <c r="G20" t="s">
        <v>702</v>
      </c>
      <c r="H20" s="229"/>
      <c r="I20" s="395"/>
      <c r="J20" s="395"/>
    </row>
    <row r="21" spans="1:27">
      <c r="G21" t="s">
        <v>703</v>
      </c>
      <c r="H21" s="229"/>
      <c r="I21" s="395"/>
      <c r="J21" s="395"/>
    </row>
    <row r="22" spans="1:27">
      <c r="G22" t="s">
        <v>731</v>
      </c>
      <c r="H22" s="229">
        <v>4</v>
      </c>
      <c r="I22" s="395"/>
      <c r="J22" s="395"/>
    </row>
    <row r="23" spans="1:27">
      <c r="H23" s="229"/>
      <c r="I23" s="395"/>
      <c r="J23" s="395"/>
    </row>
    <row r="24" spans="1:27" ht="23.5">
      <c r="A24" s="154" t="s">
        <v>395</v>
      </c>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row>
    <row r="25" spans="1:27">
      <c r="S25" s="68"/>
      <c r="T25" s="68"/>
      <c r="U25" s="68"/>
      <c r="V25" s="68"/>
      <c r="W25" s="68"/>
      <c r="X25" s="68"/>
      <c r="Y25" s="68"/>
      <c r="Z25" s="68"/>
      <c r="AA25" s="68"/>
    </row>
    <row r="27" spans="1:27">
      <c r="S27" s="66" t="s">
        <v>396</v>
      </c>
      <c r="T27" s="66" t="s">
        <v>397</v>
      </c>
      <c r="U27" s="66"/>
      <c r="V27" s="66"/>
      <c r="W27" s="66"/>
      <c r="X27" s="66"/>
      <c r="Y27" s="66"/>
      <c r="Z27" s="66"/>
      <c r="AA27" s="66"/>
    </row>
    <row r="29" spans="1:27" s="300" customFormat="1" ht="72" customHeight="1">
      <c r="H29" s="300" t="s">
        <v>398</v>
      </c>
      <c r="I29" s="300" t="s">
        <v>399</v>
      </c>
      <c r="J29" s="300" t="s">
        <v>400</v>
      </c>
      <c r="K29" s="300" t="s">
        <v>406</v>
      </c>
      <c r="L29" s="300" t="s">
        <v>400</v>
      </c>
      <c r="M29" s="300" t="s">
        <v>401</v>
      </c>
      <c r="N29" s="300" t="s">
        <v>402</v>
      </c>
      <c r="O29" s="300" t="s">
        <v>412</v>
      </c>
      <c r="P29" s="300" t="s">
        <v>413</v>
      </c>
      <c r="Q29" s="300" t="s">
        <v>412</v>
      </c>
      <c r="R29" s="300" t="s">
        <v>414</v>
      </c>
      <c r="S29" s="300" t="s">
        <v>415</v>
      </c>
      <c r="T29" s="300" t="s">
        <v>416</v>
      </c>
      <c r="U29" s="300" t="s">
        <v>417</v>
      </c>
      <c r="V29" s="300" t="s">
        <v>418</v>
      </c>
      <c r="X29" s="300" t="s">
        <v>420</v>
      </c>
    </row>
    <row r="30" spans="1:27">
      <c r="G30" t="s">
        <v>419</v>
      </c>
      <c r="H30" s="210"/>
      <c r="I30" s="210"/>
      <c r="J30" s="210"/>
      <c r="K30" s="210"/>
      <c r="L30" s="210"/>
      <c r="M30" s="210"/>
      <c r="N30" s="210"/>
      <c r="O30" s="210">
        <v>12.5</v>
      </c>
      <c r="P30" s="210">
        <v>8.4</v>
      </c>
      <c r="Q30" s="210">
        <v>13.5</v>
      </c>
      <c r="R30" s="210">
        <v>13.5</v>
      </c>
      <c r="S30" s="210"/>
      <c r="T30" s="210">
        <v>14.7</v>
      </c>
      <c r="U30" s="210"/>
      <c r="V30" s="210"/>
      <c r="X30" s="229">
        <f>SUMPRODUCT(J30:V30,$J$39:$V$39)</f>
        <v>6.26</v>
      </c>
      <c r="Z30" s="356" t="s">
        <v>476</v>
      </c>
    </row>
    <row r="31" spans="1:27">
      <c r="G31" t="s">
        <v>404</v>
      </c>
      <c r="H31" s="210">
        <v>3</v>
      </c>
      <c r="I31" s="210">
        <v>3.5</v>
      </c>
      <c r="J31" s="210">
        <v>5.5</v>
      </c>
      <c r="K31" s="210">
        <v>8</v>
      </c>
      <c r="L31" s="210">
        <v>8</v>
      </c>
      <c r="M31" s="210">
        <v>14</v>
      </c>
      <c r="N31" s="210">
        <v>26</v>
      </c>
      <c r="O31" s="210">
        <v>21</v>
      </c>
      <c r="P31" s="210">
        <v>13.5</v>
      </c>
      <c r="Q31" s="210">
        <v>26</v>
      </c>
      <c r="R31" s="210">
        <v>25</v>
      </c>
      <c r="S31" s="210">
        <v>30</v>
      </c>
      <c r="T31" s="210">
        <v>30</v>
      </c>
      <c r="U31" s="210">
        <v>34</v>
      </c>
      <c r="V31" s="210">
        <v>36</v>
      </c>
      <c r="X31" s="229">
        <f>SUMPRODUCT(J31:V31,$J$39:$V$39)</f>
        <v>22.824999999999999</v>
      </c>
      <c r="Z31" s="355" t="s">
        <v>475</v>
      </c>
    </row>
    <row r="32" spans="1:27">
      <c r="G32" t="s">
        <v>408</v>
      </c>
      <c r="H32" s="210">
        <v>1463</v>
      </c>
      <c r="I32" s="210">
        <v>2133</v>
      </c>
      <c r="J32" s="210">
        <v>2412</v>
      </c>
      <c r="K32" s="210">
        <v>2127</v>
      </c>
      <c r="L32" s="210">
        <v>2075</v>
      </c>
      <c r="M32" s="210">
        <v>3331</v>
      </c>
      <c r="N32" s="210">
        <v>3551</v>
      </c>
      <c r="O32" s="210">
        <v>3216</v>
      </c>
      <c r="P32" s="210">
        <v>3669</v>
      </c>
      <c r="Q32" s="210">
        <v>3775</v>
      </c>
      <c r="R32" s="210">
        <v>3556</v>
      </c>
      <c r="S32" s="210">
        <v>3942</v>
      </c>
      <c r="T32" s="210">
        <v>5016</v>
      </c>
      <c r="U32" s="210">
        <v>4298</v>
      </c>
      <c r="V32" s="210">
        <v>4266</v>
      </c>
      <c r="X32" s="229">
        <f>SUMPRODUCT(J32:V32,$J$39:$V$39)</f>
        <v>3635.3000000000006</v>
      </c>
    </row>
    <row r="33" spans="1:27">
      <c r="G33" t="s">
        <v>407</v>
      </c>
      <c r="H33" s="210">
        <v>5.91</v>
      </c>
      <c r="I33" s="210">
        <v>12.25</v>
      </c>
      <c r="J33" s="210">
        <v>10.49</v>
      </c>
      <c r="K33" s="210">
        <v>7.35</v>
      </c>
      <c r="L33" s="210">
        <v>6.78</v>
      </c>
      <c r="M33" s="210">
        <v>10.01</v>
      </c>
      <c r="N33" s="210">
        <v>10.74</v>
      </c>
      <c r="O33" s="210">
        <v>9.7200000000000006</v>
      </c>
      <c r="P33" s="210">
        <v>10.6</v>
      </c>
      <c r="Q33" s="210">
        <v>10.76</v>
      </c>
      <c r="R33" s="210">
        <v>10.19</v>
      </c>
      <c r="S33" s="210">
        <v>14.97</v>
      </c>
      <c r="T33" s="210">
        <v>13.21</v>
      </c>
      <c r="U33" s="210">
        <v>12.92</v>
      </c>
      <c r="V33" s="210">
        <v>12.97</v>
      </c>
      <c r="X33" s="199">
        <f>SUMPRODUCT(H33:V33,$H$39:$V$39)</f>
        <v>11.154</v>
      </c>
    </row>
    <row r="34" spans="1:27">
      <c r="G34" t="s">
        <v>409</v>
      </c>
      <c r="H34" s="210">
        <v>866</v>
      </c>
      <c r="I34" s="210">
        <v>1013</v>
      </c>
      <c r="J34" s="210">
        <v>879</v>
      </c>
      <c r="K34" s="210">
        <v>425</v>
      </c>
      <c r="L34" s="210">
        <v>536</v>
      </c>
      <c r="M34" s="210">
        <v>417</v>
      </c>
      <c r="N34" s="210">
        <v>296</v>
      </c>
      <c r="O34" s="210">
        <v>369</v>
      </c>
      <c r="P34" s="210">
        <v>680</v>
      </c>
      <c r="Q34" s="210">
        <v>400</v>
      </c>
      <c r="R34" s="210">
        <v>393</v>
      </c>
      <c r="S34" s="210">
        <v>262</v>
      </c>
      <c r="T34" s="210">
        <v>444</v>
      </c>
      <c r="U34" s="210">
        <v>366</v>
      </c>
      <c r="V34" s="210">
        <v>370</v>
      </c>
      <c r="X34" s="229">
        <f>SUMPRODUCT(J34:V34,$J$39:$V$39)</f>
        <v>437.54999999999995</v>
      </c>
    </row>
    <row r="35" spans="1:27">
      <c r="G35" t="s">
        <v>411</v>
      </c>
      <c r="H35" s="210">
        <v>40</v>
      </c>
      <c r="I35" s="210">
        <v>49</v>
      </c>
      <c r="J35" s="210">
        <v>84</v>
      </c>
      <c r="K35" s="210">
        <v>39</v>
      </c>
      <c r="L35" s="210">
        <v>74</v>
      </c>
      <c r="M35" s="210">
        <v>75</v>
      </c>
      <c r="N35" s="210">
        <v>126</v>
      </c>
      <c r="O35" s="210">
        <v>142</v>
      </c>
      <c r="P35" s="210">
        <v>173</v>
      </c>
      <c r="Q35" s="210">
        <v>222</v>
      </c>
      <c r="R35" s="210">
        <v>202</v>
      </c>
      <c r="S35" s="210">
        <v>119</v>
      </c>
      <c r="T35" s="210">
        <v>270</v>
      </c>
      <c r="U35" s="210">
        <v>294</v>
      </c>
      <c r="V35" s="210">
        <v>317</v>
      </c>
      <c r="X35" s="229">
        <f>SUMPRODUCT(J35:V35,$J$39:$V$39)</f>
        <v>177.95000000000002</v>
      </c>
    </row>
    <row r="36" spans="1:27">
      <c r="G36" t="s">
        <v>435</v>
      </c>
      <c r="H36" s="229">
        <v>50000</v>
      </c>
      <c r="I36" s="229">
        <v>30000</v>
      </c>
      <c r="J36" s="229">
        <v>60000</v>
      </c>
      <c r="K36" s="229">
        <v>45000</v>
      </c>
      <c r="L36" s="229">
        <v>85000</v>
      </c>
      <c r="M36" s="229">
        <v>65000</v>
      </c>
      <c r="N36" s="229">
        <v>100000</v>
      </c>
      <c r="O36" s="229">
        <v>120000</v>
      </c>
      <c r="P36" s="229">
        <v>135000</v>
      </c>
      <c r="Q36" s="229">
        <v>160000</v>
      </c>
      <c r="R36" s="229">
        <v>160000</v>
      </c>
      <c r="S36" s="229">
        <v>75000</v>
      </c>
      <c r="T36" s="229">
        <v>180000</v>
      </c>
      <c r="U36" s="229">
        <v>180000</v>
      </c>
      <c r="V36" s="229">
        <v>200000</v>
      </c>
      <c r="X36" s="229">
        <f>SUMPRODUCT(J36:V36,$J$39:$V$39)</f>
        <v>128750</v>
      </c>
    </row>
    <row r="37" spans="1:27">
      <c r="G37" t="s">
        <v>433</v>
      </c>
      <c r="H37" s="210">
        <f>H35/H36</f>
        <v>8.0000000000000004E-4</v>
      </c>
      <c r="I37" s="210">
        <f t="shared" ref="I37:V37" si="0">I35/I36</f>
        <v>1.6333333333333334E-3</v>
      </c>
      <c r="J37" s="210">
        <f t="shared" si="0"/>
        <v>1.4E-3</v>
      </c>
      <c r="K37" s="210">
        <f t="shared" si="0"/>
        <v>8.6666666666666663E-4</v>
      </c>
      <c r="L37" s="210">
        <f t="shared" si="0"/>
        <v>8.7058823529411768E-4</v>
      </c>
      <c r="M37" s="210">
        <f t="shared" si="0"/>
        <v>1.153846153846154E-3</v>
      </c>
      <c r="N37" s="210">
        <f t="shared" si="0"/>
        <v>1.2600000000000001E-3</v>
      </c>
      <c r="O37" s="210">
        <f t="shared" si="0"/>
        <v>1.1833333333333333E-3</v>
      </c>
      <c r="P37" s="210">
        <f t="shared" si="0"/>
        <v>1.2814814814814815E-3</v>
      </c>
      <c r="Q37" s="210">
        <f t="shared" si="0"/>
        <v>1.3875000000000001E-3</v>
      </c>
      <c r="R37" s="210">
        <f t="shared" si="0"/>
        <v>1.2625E-3</v>
      </c>
      <c r="S37" s="210">
        <f t="shared" si="0"/>
        <v>1.5866666666666666E-3</v>
      </c>
      <c r="T37" s="210">
        <f t="shared" si="0"/>
        <v>1.5E-3</v>
      </c>
      <c r="U37" s="210">
        <f t="shared" si="0"/>
        <v>1.6333333333333334E-3</v>
      </c>
      <c r="V37" s="210">
        <f t="shared" si="0"/>
        <v>1.585E-3</v>
      </c>
      <c r="X37" s="301">
        <f>SUMPRODUCT(J37:V37,$J$39:$V$39)</f>
        <v>1.3402865342718286E-3</v>
      </c>
    </row>
    <row r="39" spans="1:27">
      <c r="G39" t="s">
        <v>410</v>
      </c>
      <c r="H39" s="210">
        <v>0</v>
      </c>
      <c r="I39" s="210">
        <v>0</v>
      </c>
      <c r="J39" s="210">
        <v>0.05</v>
      </c>
      <c r="K39" s="210">
        <v>0.05</v>
      </c>
      <c r="L39" s="210">
        <v>0.05</v>
      </c>
      <c r="M39" s="210">
        <v>0.05</v>
      </c>
      <c r="N39" s="210">
        <v>0.05</v>
      </c>
      <c r="O39" s="210">
        <v>0.1</v>
      </c>
      <c r="P39" s="210">
        <v>0.1</v>
      </c>
      <c r="Q39" s="210">
        <v>0.1</v>
      </c>
      <c r="R39" s="210">
        <v>0.1</v>
      </c>
      <c r="S39" s="210">
        <v>0.1</v>
      </c>
      <c r="T39" s="210">
        <v>0.1</v>
      </c>
      <c r="U39" s="210">
        <v>0.1</v>
      </c>
      <c r="V39" s="210">
        <v>0.05</v>
      </c>
      <c r="W39" s="293">
        <f>SUM(H39:V39)</f>
        <v>0.99999999999999989</v>
      </c>
    </row>
    <row r="41" spans="1:27">
      <c r="G41" t="s">
        <v>423</v>
      </c>
      <c r="H41" s="199">
        <f>H32/$H15</f>
        <v>2.2166666666666668</v>
      </c>
      <c r="I41" s="199">
        <f t="shared" ref="I41:V41" si="1">I32/$H15</f>
        <v>3.2318181818181819</v>
      </c>
      <c r="J41" s="199">
        <f t="shared" si="1"/>
        <v>3.6545454545454548</v>
      </c>
      <c r="K41" s="199">
        <f t="shared" si="1"/>
        <v>3.2227272727272727</v>
      </c>
      <c r="L41" s="199">
        <f t="shared" si="1"/>
        <v>3.143939393939394</v>
      </c>
      <c r="M41" s="199">
        <f t="shared" si="1"/>
        <v>5.0469696969696969</v>
      </c>
      <c r="N41" s="199">
        <f t="shared" si="1"/>
        <v>5.3803030303030299</v>
      </c>
      <c r="O41" s="199">
        <f t="shared" si="1"/>
        <v>4.872727272727273</v>
      </c>
      <c r="P41" s="199">
        <f t="shared" si="1"/>
        <v>5.5590909090909095</v>
      </c>
      <c r="Q41" s="199">
        <f t="shared" si="1"/>
        <v>5.7196969696969697</v>
      </c>
      <c r="R41" s="199">
        <f t="shared" si="1"/>
        <v>5.3878787878787877</v>
      </c>
      <c r="S41" s="199">
        <f t="shared" si="1"/>
        <v>5.9727272727272727</v>
      </c>
      <c r="T41" s="199">
        <f t="shared" si="1"/>
        <v>7.6</v>
      </c>
      <c r="U41" s="199">
        <f t="shared" si="1"/>
        <v>6.5121212121212118</v>
      </c>
      <c r="V41" s="199">
        <f t="shared" si="1"/>
        <v>6.4636363636363638</v>
      </c>
      <c r="X41" s="199">
        <f>SUMPRODUCT(H41:V41,$H$39:$V$39)</f>
        <v>5.5080303030303037</v>
      </c>
    </row>
    <row r="46" spans="1:27" ht="23.5">
      <c r="A46" s="154" t="s">
        <v>35</v>
      </c>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row>
    <row r="47" spans="1:27" ht="23.5">
      <c r="A47" s="299"/>
      <c r="B47" s="221"/>
      <c r="C47" s="221"/>
      <c r="D47" s="221"/>
      <c r="E47" s="221"/>
      <c r="F47" s="221"/>
      <c r="G47" s="221"/>
      <c r="H47" s="221"/>
      <c r="I47" s="221" t="s">
        <v>439</v>
      </c>
      <c r="J47" s="221"/>
      <c r="K47" s="221"/>
      <c r="L47" s="221"/>
      <c r="M47" s="221" t="s">
        <v>293</v>
      </c>
      <c r="N47" s="221"/>
      <c r="O47" s="221"/>
      <c r="P47" s="221"/>
      <c r="Q47" s="221"/>
      <c r="R47" s="221"/>
      <c r="S47" s="221"/>
      <c r="T47" s="221"/>
      <c r="U47" s="221"/>
      <c r="V47" s="221"/>
      <c r="W47" s="221"/>
      <c r="X47" s="221"/>
      <c r="Y47" s="221"/>
      <c r="Z47" s="221"/>
      <c r="AA47" s="221"/>
    </row>
    <row r="48" spans="1:27" ht="23.5">
      <c r="A48" s="88"/>
      <c r="H48" t="s">
        <v>39</v>
      </c>
      <c r="I48" t="s">
        <v>244</v>
      </c>
      <c r="J48" t="s">
        <v>237</v>
      </c>
      <c r="K48" t="s">
        <v>43</v>
      </c>
      <c r="M48" t="s">
        <v>244</v>
      </c>
      <c r="N48" t="s">
        <v>237</v>
      </c>
      <c r="O48" t="s">
        <v>43</v>
      </c>
      <c r="S48" s="67" t="s">
        <v>44</v>
      </c>
      <c r="T48" s="67" t="s">
        <v>45</v>
      </c>
      <c r="U48" s="67"/>
      <c r="V48" s="67"/>
      <c r="W48" s="67"/>
      <c r="X48" s="67"/>
      <c r="Y48" s="67"/>
      <c r="Z48" s="66"/>
      <c r="AA48" s="66"/>
    </row>
    <row r="49" spans="7:27">
      <c r="G49" t="s">
        <v>36</v>
      </c>
      <c r="H49" t="s">
        <v>40</v>
      </c>
      <c r="I49">
        <v>0.76</v>
      </c>
      <c r="J49">
        <v>0.12</v>
      </c>
      <c r="K49">
        <v>0.01</v>
      </c>
      <c r="S49" s="67" t="s">
        <v>46</v>
      </c>
      <c r="T49" s="67" t="s">
        <v>47</v>
      </c>
      <c r="U49" s="67"/>
      <c r="V49" s="67"/>
      <c r="W49" s="67"/>
      <c r="X49" s="67"/>
      <c r="Y49" s="67"/>
      <c r="Z49" s="66"/>
      <c r="AA49" s="66"/>
    </row>
    <row r="50" spans="7:27">
      <c r="G50" t="s">
        <v>36</v>
      </c>
      <c r="H50" t="s">
        <v>41</v>
      </c>
      <c r="I50">
        <v>1.39</v>
      </c>
      <c r="J50">
        <v>0.22</v>
      </c>
      <c r="K50">
        <v>0.03</v>
      </c>
      <c r="S50" s="67"/>
      <c r="T50" s="67" t="s">
        <v>48</v>
      </c>
      <c r="U50" s="67"/>
      <c r="V50" s="67"/>
      <c r="W50" s="67"/>
      <c r="X50" s="67"/>
      <c r="Y50" s="67"/>
      <c r="Z50" s="66"/>
      <c r="AA50" s="66"/>
    </row>
    <row r="51" spans="7:27">
      <c r="G51" t="s">
        <v>37</v>
      </c>
      <c r="H51" t="s">
        <v>42</v>
      </c>
      <c r="S51" s="68"/>
      <c r="T51" s="68"/>
      <c r="U51" s="68"/>
      <c r="V51" s="68"/>
      <c r="W51" s="68"/>
      <c r="X51" s="68"/>
      <c r="Y51" s="68"/>
    </row>
    <row r="52" spans="7:27">
      <c r="G52" t="s">
        <v>37</v>
      </c>
      <c r="H52" t="s">
        <v>41</v>
      </c>
      <c r="S52" s="68"/>
      <c r="T52" s="68"/>
      <c r="U52" s="68"/>
      <c r="V52" s="68"/>
      <c r="W52" s="68"/>
      <c r="X52" s="68"/>
      <c r="Y52" s="68"/>
    </row>
    <row r="53" spans="7:27">
      <c r="G53" t="s">
        <v>38</v>
      </c>
      <c r="H53" t="s">
        <v>42</v>
      </c>
      <c r="I53" s="199">
        <f>'Assumptions - freight external'!L25</f>
        <v>8.3547017543272073</v>
      </c>
      <c r="J53" s="199">
        <f>'Assumptions - freight external'!M25</f>
        <v>0.46917794914551303</v>
      </c>
      <c r="K53" s="199">
        <f>'Assumptions - freight external'!N25</f>
        <v>6.9066804696547579E-2</v>
      </c>
      <c r="M53" s="228">
        <f>I53*'Assumptions - financial'!$C$5/100</f>
        <v>1.4044253649024034</v>
      </c>
      <c r="N53" s="228">
        <f>J53*'Assumptions - financial'!$C$5/100</f>
        <v>7.8868813251360734E-2</v>
      </c>
      <c r="O53" s="228">
        <f>K53*'Assumptions - financial'!$C$5/100</f>
        <v>1.1610129869489647E-2</v>
      </c>
      <c r="S53" s="68"/>
      <c r="T53" s="68"/>
      <c r="U53" s="68"/>
      <c r="V53" s="68"/>
      <c r="W53" s="68"/>
      <c r="X53" s="68"/>
      <c r="Y53" s="68"/>
    </row>
    <row r="54" spans="7:27">
      <c r="G54" t="s">
        <v>38</v>
      </c>
      <c r="H54" t="s">
        <v>41</v>
      </c>
      <c r="I54" s="199">
        <f>'Assumptions - freight external'!L27</f>
        <v>15.21732236581348</v>
      </c>
      <c r="J54" s="199">
        <f>'Assumptions - freight external'!M27</f>
        <v>0.85499940986415823</v>
      </c>
      <c r="K54" s="199">
        <f>'Assumptions - freight external'!N27</f>
        <v>0.1262255396178284</v>
      </c>
      <c r="M54" s="228">
        <f>I54*'Assumptions - financial'!$C$5/100</f>
        <v>2.5580318896932459</v>
      </c>
      <c r="N54" s="228">
        <f>J54*'Assumptions - financial'!$C$5/100</f>
        <v>0.14372540079816498</v>
      </c>
      <c r="O54" s="228">
        <f>K54*'Assumptions - financial'!$C$5/100</f>
        <v>2.1218513209756953E-2</v>
      </c>
      <c r="S54" s="68"/>
      <c r="T54" s="68"/>
      <c r="U54" s="68"/>
      <c r="V54" s="68"/>
      <c r="W54" s="68"/>
      <c r="X54" s="68"/>
      <c r="Y54" s="68"/>
    </row>
    <row r="57" spans="7:27">
      <c r="H57" t="s">
        <v>52</v>
      </c>
      <c r="I57" t="s">
        <v>53</v>
      </c>
      <c r="J57" t="s">
        <v>54</v>
      </c>
      <c r="S57" s="67" t="s">
        <v>44</v>
      </c>
      <c r="T57" s="67" t="s">
        <v>55</v>
      </c>
      <c r="U57" s="67"/>
      <c r="V57" s="67"/>
      <c r="W57" s="67"/>
      <c r="X57" s="67"/>
      <c r="Y57" s="67"/>
      <c r="Z57" s="66"/>
      <c r="AA57" s="66"/>
    </row>
    <row r="58" spans="7:27">
      <c r="G58" t="s">
        <v>49</v>
      </c>
      <c r="H58">
        <v>0.01</v>
      </c>
      <c r="I58">
        <v>0.11</v>
      </c>
      <c r="J58">
        <v>0.06</v>
      </c>
      <c r="S58" s="67" t="s">
        <v>46</v>
      </c>
      <c r="T58" s="67" t="s">
        <v>56</v>
      </c>
      <c r="U58" s="67"/>
      <c r="V58" s="67"/>
      <c r="W58" s="67"/>
      <c r="X58" s="67"/>
      <c r="Y58" s="67"/>
      <c r="Z58" s="66"/>
      <c r="AA58" s="66"/>
    </row>
    <row r="59" spans="7:27">
      <c r="G59" t="s">
        <v>50</v>
      </c>
      <c r="H59">
        <v>0.1</v>
      </c>
      <c r="I59">
        <v>1.19</v>
      </c>
      <c r="J59">
        <v>0.7</v>
      </c>
      <c r="S59" s="67" t="s">
        <v>57</v>
      </c>
      <c r="T59" s="67" t="s">
        <v>58</v>
      </c>
      <c r="U59" s="67"/>
      <c r="V59" s="67"/>
      <c r="W59" s="67"/>
      <c r="X59" s="67"/>
      <c r="Y59" s="67"/>
      <c r="Z59" s="66"/>
      <c r="AA59" s="66"/>
    </row>
    <row r="60" spans="7:27">
      <c r="G60" t="s">
        <v>51</v>
      </c>
      <c r="H60">
        <v>0.26</v>
      </c>
      <c r="I60">
        <v>3.73</v>
      </c>
      <c r="J60">
        <v>1.61</v>
      </c>
      <c r="S60" s="68"/>
      <c r="T60" s="68"/>
      <c r="U60" s="68"/>
      <c r="V60" s="68"/>
      <c r="W60" s="68"/>
      <c r="X60" s="68"/>
      <c r="Y60" s="68"/>
    </row>
    <row r="61" spans="7:27">
      <c r="S61" s="68"/>
      <c r="T61" s="68"/>
      <c r="U61" s="68"/>
      <c r="V61" s="68"/>
      <c r="W61" s="68"/>
      <c r="X61" s="68"/>
      <c r="Y61" s="68"/>
    </row>
    <row r="62" spans="7:27">
      <c r="G62" t="s">
        <v>59</v>
      </c>
      <c r="H62" s="70">
        <v>2E-3</v>
      </c>
      <c r="S62" s="66" t="s">
        <v>46</v>
      </c>
      <c r="T62" s="66" t="s">
        <v>60</v>
      </c>
      <c r="U62" s="66"/>
      <c r="V62" s="66"/>
      <c r="W62" s="66"/>
      <c r="X62" s="66"/>
      <c r="Y62" s="66"/>
      <c r="Z62" s="66"/>
      <c r="AA62" s="66"/>
    </row>
    <row r="63" spans="7:27">
      <c r="S63" s="66"/>
      <c r="T63" s="66" t="s">
        <v>61</v>
      </c>
      <c r="U63" s="66"/>
      <c r="V63" s="66"/>
      <c r="W63" s="66"/>
      <c r="X63" s="66"/>
      <c r="Y63" s="66"/>
      <c r="Z63" s="66"/>
      <c r="AA63" s="66"/>
    </row>
    <row r="64" spans="7:27">
      <c r="G64" t="s">
        <v>59</v>
      </c>
      <c r="H64" s="70">
        <v>5.0000000000000001E-3</v>
      </c>
      <c r="S64" s="66" t="s">
        <v>46</v>
      </c>
      <c r="T64" s="66" t="s">
        <v>62</v>
      </c>
      <c r="U64" s="66"/>
      <c r="V64" s="66"/>
      <c r="W64" s="66"/>
      <c r="X64" s="66"/>
      <c r="Y64" s="66"/>
      <c r="Z64" s="66"/>
      <c r="AA64" s="66"/>
    </row>
    <row r="65" spans="7:27">
      <c r="S65" s="66"/>
      <c r="T65" s="66" t="s">
        <v>63</v>
      </c>
      <c r="U65" s="66"/>
      <c r="V65" s="66"/>
      <c r="W65" s="66"/>
      <c r="X65" s="66"/>
      <c r="Y65" s="66"/>
      <c r="Z65" s="66"/>
      <c r="AA65" s="66"/>
    </row>
    <row r="67" spans="7:27">
      <c r="G67" t="s">
        <v>68</v>
      </c>
    </row>
    <row r="68" spans="7:27">
      <c r="H68">
        <v>20</v>
      </c>
      <c r="I68">
        <v>25</v>
      </c>
      <c r="J68">
        <v>30</v>
      </c>
      <c r="K68">
        <v>35</v>
      </c>
      <c r="L68">
        <v>40</v>
      </c>
      <c r="M68">
        <v>45</v>
      </c>
      <c r="N68">
        <v>50</v>
      </c>
      <c r="O68">
        <v>55</v>
      </c>
      <c r="P68">
        <v>60</v>
      </c>
      <c r="S68" s="66" t="s">
        <v>46</v>
      </c>
      <c r="T68" s="66" t="s">
        <v>66</v>
      </c>
      <c r="U68" s="66"/>
      <c r="V68" s="66"/>
      <c r="W68" s="66"/>
      <c r="X68" s="66"/>
      <c r="Y68" s="66"/>
      <c r="Z68" s="66"/>
      <c r="AA68" s="66"/>
    </row>
    <row r="69" spans="7:27">
      <c r="G69" t="s">
        <v>36</v>
      </c>
      <c r="H69">
        <v>1</v>
      </c>
      <c r="I69">
        <v>1</v>
      </c>
      <c r="J69">
        <v>1</v>
      </c>
      <c r="K69">
        <v>1</v>
      </c>
      <c r="L69">
        <v>1</v>
      </c>
      <c r="M69">
        <v>1</v>
      </c>
      <c r="N69">
        <v>1</v>
      </c>
      <c r="O69">
        <v>1</v>
      </c>
      <c r="P69">
        <v>1</v>
      </c>
      <c r="S69" s="66"/>
      <c r="T69" s="66" t="s">
        <v>67</v>
      </c>
      <c r="U69" s="66"/>
      <c r="V69" s="66"/>
      <c r="W69" s="66"/>
      <c r="X69" s="66"/>
      <c r="Y69" s="66"/>
      <c r="Z69" s="66"/>
      <c r="AA69" s="66"/>
    </row>
    <row r="70" spans="7:27">
      <c r="G70" t="s">
        <v>64</v>
      </c>
      <c r="H70">
        <v>18</v>
      </c>
      <c r="I70">
        <v>16</v>
      </c>
      <c r="J70">
        <v>15</v>
      </c>
      <c r="K70">
        <v>14</v>
      </c>
      <c r="L70">
        <v>13</v>
      </c>
      <c r="M70">
        <v>13</v>
      </c>
      <c r="N70">
        <v>12</v>
      </c>
      <c r="O70">
        <v>12</v>
      </c>
      <c r="P70">
        <v>11</v>
      </c>
      <c r="Q70" t="s">
        <v>65</v>
      </c>
    </row>
    <row r="71" spans="7:27">
      <c r="G71" t="s">
        <v>38</v>
      </c>
      <c r="H71">
        <v>113</v>
      </c>
      <c r="I71">
        <v>83</v>
      </c>
      <c r="J71">
        <v>66</v>
      </c>
      <c r="K71">
        <v>54</v>
      </c>
      <c r="L71">
        <v>45</v>
      </c>
      <c r="M71">
        <v>38</v>
      </c>
      <c r="N71">
        <v>32</v>
      </c>
      <c r="O71">
        <v>30</v>
      </c>
      <c r="P71">
        <v>26</v>
      </c>
      <c r="Q71" t="s">
        <v>65</v>
      </c>
    </row>
    <row r="90" spans="1:27" ht="48.25" customHeight="1">
      <c r="H90" s="300" t="s">
        <v>473</v>
      </c>
      <c r="I90" s="300" t="s">
        <v>473</v>
      </c>
      <c r="J90" s="300" t="s">
        <v>468</v>
      </c>
      <c r="S90" s="340" t="s">
        <v>430</v>
      </c>
      <c r="T90" s="340" t="s">
        <v>474</v>
      </c>
      <c r="U90" s="67"/>
      <c r="V90" s="67"/>
      <c r="W90" s="67"/>
      <c r="X90" s="67"/>
      <c r="Y90" s="67"/>
      <c r="Z90" s="67"/>
      <c r="AA90" s="67"/>
    </row>
    <row r="91" spans="1:27">
      <c r="H91" s="339" t="s">
        <v>465</v>
      </c>
      <c r="I91" s="339" t="s">
        <v>466</v>
      </c>
      <c r="J91" s="339" t="s">
        <v>466</v>
      </c>
      <c r="S91" s="67"/>
      <c r="T91" s="67"/>
      <c r="U91" s="67"/>
      <c r="V91" s="67"/>
      <c r="W91" s="67"/>
      <c r="X91" s="67"/>
      <c r="Y91" s="67"/>
      <c r="Z91" s="67"/>
      <c r="AA91" s="67"/>
    </row>
    <row r="92" spans="1:27">
      <c r="G92" t="s">
        <v>471</v>
      </c>
      <c r="H92" s="199">
        <v>3.2385000000000002</v>
      </c>
      <c r="I92" s="293">
        <f>H92*'Assumptions - financial'!$H$61</f>
        <v>4.0441228928845332</v>
      </c>
      <c r="J92" s="293">
        <f>I92*$H$18/100</f>
        <v>0.76838334964806132</v>
      </c>
      <c r="S92" s="68"/>
      <c r="T92" s="68"/>
      <c r="U92" s="68"/>
      <c r="V92" s="68"/>
      <c r="W92" s="68"/>
      <c r="X92" s="68"/>
      <c r="Y92" s="68"/>
      <c r="Z92" s="68"/>
      <c r="AA92" s="68"/>
    </row>
    <row r="93" spans="1:27">
      <c r="G93" t="s">
        <v>472</v>
      </c>
      <c r="H93" s="199">
        <v>3.4009999999999999E-2</v>
      </c>
      <c r="I93" s="293">
        <f>H93*'Assumptions - financial'!$H$61</f>
        <v>4.2470470769492966E-2</v>
      </c>
      <c r="J93" s="293">
        <f>I93*$H$18/100</f>
        <v>8.0693894462036623E-3</v>
      </c>
      <c r="S93" s="68"/>
      <c r="T93" s="68"/>
      <c r="U93" s="68"/>
      <c r="V93" s="68"/>
      <c r="W93" s="68"/>
      <c r="X93" s="68"/>
      <c r="Y93" s="68"/>
      <c r="Z93" s="68"/>
      <c r="AA93" s="68"/>
    </row>
    <row r="96" spans="1:27" ht="23.5">
      <c r="A96" s="154" t="s">
        <v>275</v>
      </c>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1"/>
    </row>
    <row r="97" spans="7:27">
      <c r="G97" s="221"/>
      <c r="H97" s="221"/>
      <c r="I97" s="221"/>
      <c r="J97" s="221"/>
      <c r="K97" s="221"/>
      <c r="R97" s="221"/>
      <c r="S97" s="221"/>
      <c r="T97" s="221"/>
    </row>
    <row r="98" spans="7:27">
      <c r="G98" t="s">
        <v>390</v>
      </c>
      <c r="H98" t="s">
        <v>388</v>
      </c>
      <c r="I98" t="s">
        <v>389</v>
      </c>
      <c r="S98" s="67" t="s">
        <v>44</v>
      </c>
      <c r="T98" s="67" t="s">
        <v>45</v>
      </c>
      <c r="U98" s="67"/>
      <c r="V98" s="67"/>
      <c r="W98" s="67"/>
      <c r="X98" s="67"/>
      <c r="Y98" s="67"/>
      <c r="Z98" s="67"/>
      <c r="AA98" s="67"/>
    </row>
    <row r="99" spans="7:27">
      <c r="G99" s="294" t="s">
        <v>394</v>
      </c>
      <c r="H99" s="210">
        <v>7.2</v>
      </c>
      <c r="I99" s="293">
        <f>(H99*'Assumptions - financial'!$C$5)/100</f>
        <v>1.2103200000000001</v>
      </c>
      <c r="S99" s="67" t="s">
        <v>46</v>
      </c>
      <c r="T99" s="67" t="s">
        <v>378</v>
      </c>
      <c r="U99" s="67"/>
      <c r="V99" s="67"/>
      <c r="W99" s="67"/>
      <c r="X99" s="67"/>
      <c r="Y99" s="67"/>
      <c r="Z99" s="67"/>
      <c r="AA99" s="67"/>
    </row>
    <row r="100" spans="7:27">
      <c r="G100" s="294" t="s">
        <v>393</v>
      </c>
      <c r="H100" s="210">
        <v>4.0999999999999996</v>
      </c>
      <c r="I100" s="293">
        <f>(H100*'Assumptions - financial'!$C$5)/100</f>
        <v>0.68920999999999988</v>
      </c>
      <c r="Q100" s="68"/>
      <c r="S100" s="67"/>
      <c r="T100" s="67" t="s">
        <v>48</v>
      </c>
      <c r="U100" s="67"/>
      <c r="V100" s="67"/>
      <c r="W100" s="67"/>
      <c r="X100" s="67"/>
      <c r="Y100" s="67"/>
      <c r="Z100" s="67"/>
      <c r="AA100" s="67"/>
    </row>
    <row r="101" spans="7:27">
      <c r="G101" s="294" t="s">
        <v>391</v>
      </c>
      <c r="H101" s="210">
        <v>15.5</v>
      </c>
      <c r="I101" s="293">
        <f>(H101*'Assumptions - financial'!$C$5)/100</f>
        <v>2.60555</v>
      </c>
      <c r="R101" s="68"/>
      <c r="S101" s="68"/>
    </row>
    <row r="102" spans="7:27">
      <c r="G102" s="294" t="s">
        <v>392</v>
      </c>
      <c r="H102" s="210">
        <v>36.1</v>
      </c>
      <c r="I102" s="293">
        <f>(H102*'Assumptions - financial'!$C$5)/100</f>
        <v>6.0684100000000001</v>
      </c>
    </row>
    <row r="104" spans="7:27">
      <c r="G104" t="s">
        <v>380</v>
      </c>
    </row>
    <row r="106" spans="7:27">
      <c r="G106" t="s">
        <v>382</v>
      </c>
      <c r="H106" t="s">
        <v>381</v>
      </c>
      <c r="I106" t="s">
        <v>384</v>
      </c>
      <c r="J106" t="s">
        <v>383</v>
      </c>
    </row>
    <row r="108" spans="7:27">
      <c r="G108" t="s">
        <v>385</v>
      </c>
    </row>
    <row r="109" spans="7:27">
      <c r="G109" s="294" t="s">
        <v>386</v>
      </c>
      <c r="H109" s="210">
        <v>7.0000000000000007E-2</v>
      </c>
      <c r="I109" s="210">
        <v>0.1</v>
      </c>
      <c r="J109" s="210">
        <v>0.13</v>
      </c>
      <c r="L109" t="s">
        <v>387</v>
      </c>
    </row>
    <row r="110" spans="7:27">
      <c r="H110" s="293">
        <f>H109*$H$12</f>
        <v>0.16640173060679239</v>
      </c>
      <c r="I110" s="293">
        <f t="shared" ref="I110:J110" si="2">I109*$H$12</f>
        <v>0.2377167580097034</v>
      </c>
      <c r="J110" s="293">
        <f t="shared" si="2"/>
        <v>0.30903178541261445</v>
      </c>
      <c r="L110" t="s">
        <v>388</v>
      </c>
    </row>
    <row r="111" spans="7:27">
      <c r="H111" s="256">
        <f>(H110*'Assumptions - financial'!$C$5)/100</f>
        <v>2.7972130915001801E-2</v>
      </c>
      <c r="I111" s="256">
        <f>(I110*'Assumptions - financial'!$C$5)/100</f>
        <v>3.9960187021431136E-2</v>
      </c>
      <c r="J111" s="256">
        <f>(J110*'Assumptions - financial'!$C$5)/100</f>
        <v>5.1948243127860484E-2</v>
      </c>
      <c r="L111" t="s">
        <v>389</v>
      </c>
    </row>
    <row r="113" spans="1:27" ht="48.25" customHeight="1">
      <c r="H113" s="300" t="s">
        <v>473</v>
      </c>
      <c r="I113" s="300" t="s">
        <v>473</v>
      </c>
      <c r="J113" s="300" t="s">
        <v>468</v>
      </c>
      <c r="S113" s="340" t="s">
        <v>430</v>
      </c>
      <c r="T113" s="340" t="s">
        <v>474</v>
      </c>
      <c r="U113" s="67"/>
      <c r="V113" s="67"/>
      <c r="W113" s="67"/>
      <c r="X113" s="67"/>
      <c r="Y113" s="67"/>
      <c r="Z113" s="67"/>
      <c r="AA113" s="67"/>
    </row>
    <row r="114" spans="1:27">
      <c r="H114" s="339" t="s">
        <v>465</v>
      </c>
      <c r="I114" s="339" t="s">
        <v>466</v>
      </c>
      <c r="J114" s="339" t="s">
        <v>466</v>
      </c>
      <c r="S114" s="67"/>
      <c r="T114" s="67"/>
      <c r="U114" s="67"/>
      <c r="V114" s="67"/>
      <c r="W114" s="67"/>
      <c r="X114" s="67"/>
      <c r="Y114" s="67"/>
      <c r="Z114" s="67"/>
      <c r="AA114" s="67"/>
    </row>
    <row r="115" spans="1:27">
      <c r="G115" t="s">
        <v>471</v>
      </c>
      <c r="H115" s="199">
        <v>4.7881900000000002</v>
      </c>
      <c r="I115" s="293">
        <f>H115*'Assumptions - financial'!$H$61</f>
        <v>5.9793203009049849</v>
      </c>
      <c r="J115" s="293">
        <f>I115*$H$18/100</f>
        <v>1.1360708571719471</v>
      </c>
      <c r="S115" s="68"/>
      <c r="T115" s="68"/>
      <c r="U115" s="68"/>
      <c r="V115" s="68"/>
      <c r="W115" s="68"/>
      <c r="X115" s="68"/>
      <c r="Y115" s="68"/>
      <c r="Z115" s="68"/>
      <c r="AA115" s="68"/>
    </row>
    <row r="116" spans="1:27">
      <c r="G116" t="s">
        <v>472</v>
      </c>
      <c r="H116" s="199">
        <v>0.40716999999999998</v>
      </c>
      <c r="I116" s="293">
        <f>H116*'Assumptions - financial'!$H$61</f>
        <v>0.50845932323476772</v>
      </c>
      <c r="J116" s="293">
        <f>I116*$H$18/100</f>
        <v>9.6607271414605872E-2</v>
      </c>
      <c r="S116" s="68"/>
      <c r="T116" s="68"/>
      <c r="U116" s="68"/>
      <c r="V116" s="68"/>
      <c r="W116" s="68"/>
      <c r="X116" s="68"/>
      <c r="Y116" s="68"/>
      <c r="Z116" s="68"/>
      <c r="AA116" s="68"/>
    </row>
    <row r="118" spans="1:27" s="71" customFormat="1" ht="23.5">
      <c r="A118" s="154" t="s">
        <v>233</v>
      </c>
    </row>
    <row r="119" spans="1:27" ht="23.5">
      <c r="A119" s="299"/>
      <c r="H119" t="s">
        <v>1544</v>
      </c>
      <c r="I119" t="s">
        <v>1545</v>
      </c>
      <c r="J119" t="s">
        <v>1546</v>
      </c>
    </row>
    <row r="120" spans="1:27">
      <c r="G120" t="s">
        <v>1547</v>
      </c>
      <c r="H120" s="210">
        <v>3.01</v>
      </c>
      <c r="I120" s="210">
        <v>1.38</v>
      </c>
      <c r="J120" s="210">
        <v>0.82</v>
      </c>
      <c r="K120" t="s">
        <v>1548</v>
      </c>
      <c r="L120" t="s">
        <v>1550</v>
      </c>
      <c r="S120" s="67" t="s">
        <v>46</v>
      </c>
      <c r="T120" s="67" t="s">
        <v>378</v>
      </c>
      <c r="U120" s="67"/>
      <c r="V120" s="67"/>
      <c r="W120" s="67"/>
      <c r="X120" s="67"/>
      <c r="Y120" s="67"/>
      <c r="Z120" s="67"/>
      <c r="AA120" s="67"/>
    </row>
    <row r="121" spans="1:27">
      <c r="G121" t="s">
        <v>1547</v>
      </c>
      <c r="H121" s="293">
        <f>H120*$H$17</f>
        <v>68.703249999999997</v>
      </c>
      <c r="I121" s="293">
        <f>I120*$H$17</f>
        <v>31.498499999999996</v>
      </c>
      <c r="J121" s="293">
        <f>J120*$H$17</f>
        <v>18.7165</v>
      </c>
      <c r="K121" t="s">
        <v>1549</v>
      </c>
    </row>
    <row r="122" spans="1:27">
      <c r="G122" t="s">
        <v>1547</v>
      </c>
      <c r="H122" s="256">
        <f>(H121*'Assumptions - financial'!$C$5)/100</f>
        <v>11.549016324999998</v>
      </c>
      <c r="I122" s="256">
        <f>(I121*'Assumptions - financial'!$C$5)/100</f>
        <v>5.294897849999999</v>
      </c>
      <c r="J122" s="256">
        <f>(J121*'Assumptions - financial'!$C$5)/100</f>
        <v>3.1462436499999997</v>
      </c>
      <c r="K122" t="s">
        <v>389</v>
      </c>
    </row>
    <row r="125" spans="1:27" ht="23.5">
      <c r="A125" s="154" t="s">
        <v>276</v>
      </c>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row>
    <row r="127" spans="1:27">
      <c r="S127" s="68"/>
      <c r="T127" s="68"/>
      <c r="U127" s="68"/>
      <c r="V127" s="68"/>
      <c r="W127" s="68"/>
      <c r="X127" s="68"/>
      <c r="Y127" s="68"/>
      <c r="Z127" s="68"/>
      <c r="AA127" s="68"/>
    </row>
    <row r="129" spans="7:27">
      <c r="G129" t="s">
        <v>429</v>
      </c>
      <c r="H129" s="210">
        <v>120</v>
      </c>
      <c r="I129" t="s">
        <v>293</v>
      </c>
      <c r="J129" t="s">
        <v>432</v>
      </c>
      <c r="S129" s="67" t="s">
        <v>430</v>
      </c>
      <c r="T129" s="67" t="s">
        <v>431</v>
      </c>
      <c r="U129" s="67"/>
      <c r="V129" s="67"/>
      <c r="W129" s="67"/>
      <c r="X129" s="67"/>
      <c r="Y129" s="67"/>
      <c r="Z129" s="67"/>
      <c r="AA129" s="67"/>
    </row>
    <row r="131" spans="7:27">
      <c r="G131" t="s">
        <v>437</v>
      </c>
    </row>
    <row r="132" spans="7:27">
      <c r="H132" t="s">
        <v>436</v>
      </c>
      <c r="I132" t="s">
        <v>293</v>
      </c>
    </row>
    <row r="133" spans="7:27">
      <c r="G133" t="s">
        <v>391</v>
      </c>
      <c r="H133" s="210">
        <v>9.3800000000000008</v>
      </c>
      <c r="I133" s="293">
        <f>H133*'Assumptions - financial'!$C$5/100</f>
        <v>1.576778</v>
      </c>
      <c r="S133" s="67" t="s">
        <v>46</v>
      </c>
      <c r="T133" s="67" t="s">
        <v>378</v>
      </c>
      <c r="U133" s="67"/>
      <c r="V133" s="67"/>
      <c r="W133" s="67"/>
      <c r="X133" s="67"/>
      <c r="Y133" s="67"/>
      <c r="Z133" s="67"/>
      <c r="AA133" s="67"/>
    </row>
    <row r="134" spans="7:27">
      <c r="I134" s="293"/>
      <c r="S134" s="67"/>
      <c r="T134" s="67"/>
      <c r="U134" s="67"/>
      <c r="V134" s="67"/>
      <c r="W134" s="67"/>
      <c r="X134" s="67"/>
      <c r="Y134" s="67"/>
      <c r="Z134" s="67"/>
      <c r="AA134" s="67"/>
    </row>
    <row r="135" spans="7:27" ht="48.25" customHeight="1">
      <c r="H135" s="300" t="s">
        <v>473</v>
      </c>
      <c r="I135" s="300" t="s">
        <v>473</v>
      </c>
      <c r="J135" s="300" t="s">
        <v>468</v>
      </c>
    </row>
    <row r="136" spans="7:27">
      <c r="H136" s="339" t="s">
        <v>465</v>
      </c>
      <c r="I136" s="339" t="s">
        <v>466</v>
      </c>
      <c r="J136" s="339" t="s">
        <v>466</v>
      </c>
    </row>
    <row r="137" spans="7:27">
      <c r="G137" t="s">
        <v>471</v>
      </c>
      <c r="H137" s="199">
        <v>8.8972449999999998</v>
      </c>
      <c r="I137" s="293">
        <f>H137*'Assumptions - financial'!$H$61</f>
        <v>11.110561120303364</v>
      </c>
      <c r="J137" s="293">
        <f>I137*$H$18/100</f>
        <v>2.111006612857639</v>
      </c>
      <c r="S137" s="67" t="s">
        <v>430</v>
      </c>
      <c r="T137" s="67" t="s">
        <v>467</v>
      </c>
      <c r="U137" s="67"/>
      <c r="V137" s="67"/>
      <c r="W137" s="67"/>
      <c r="X137" s="67"/>
      <c r="Y137" s="67"/>
      <c r="Z137" s="67"/>
      <c r="AA137" s="67"/>
    </row>
    <row r="138" spans="7:27">
      <c r="G138" t="s">
        <v>472</v>
      </c>
      <c r="H138" s="199">
        <v>1.17177</v>
      </c>
      <c r="I138" s="293">
        <f>H138*'Assumptions - financial'!$H$61</f>
        <v>1.4632644379173412</v>
      </c>
      <c r="J138" s="293">
        <f>I138*$H$18/100</f>
        <v>0.2780202432042948</v>
      </c>
      <c r="S138" s="67"/>
      <c r="T138" s="67"/>
      <c r="U138" s="67"/>
      <c r="V138" s="67"/>
      <c r="W138" s="67"/>
      <c r="X138" s="67"/>
      <c r="Y138" s="67"/>
      <c r="Z138" s="67"/>
      <c r="AA138" s="67"/>
    </row>
    <row r="139" spans="7:27">
      <c r="I139" s="293"/>
    </row>
    <row r="143" spans="7:27">
      <c r="G143" t="s">
        <v>443</v>
      </c>
    </row>
    <row r="144" spans="7:27">
      <c r="H144" t="s">
        <v>444</v>
      </c>
      <c r="I144" t="s">
        <v>466</v>
      </c>
    </row>
    <row r="145" spans="1:27">
      <c r="G145" t="s">
        <v>391</v>
      </c>
      <c r="H145" s="210">
        <v>6.48</v>
      </c>
      <c r="I145" s="293">
        <f>H145*'Assumptions - financial'!$C$5/100</f>
        <v>1.089288</v>
      </c>
    </row>
    <row r="149" spans="1:27" ht="23.5">
      <c r="A149" s="154" t="s">
        <v>732</v>
      </c>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row>
    <row r="153" spans="1:27">
      <c r="G153" t="s">
        <v>733</v>
      </c>
    </row>
    <row r="154" spans="1:27">
      <c r="H154" t="s">
        <v>734</v>
      </c>
      <c r="I154" t="s">
        <v>466</v>
      </c>
    </row>
    <row r="155" spans="1:27">
      <c r="G155" t="s">
        <v>391</v>
      </c>
      <c r="H155" s="210">
        <v>4</v>
      </c>
      <c r="I155" s="293">
        <f>H155*'Assumptions - financial'!H59*'Assumptions - financial'!C5</f>
        <v>93.540121086007204</v>
      </c>
    </row>
    <row r="158" spans="1:27" ht="23.5">
      <c r="A158" s="154" t="s">
        <v>735</v>
      </c>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row>
    <row r="161" spans="7:27">
      <c r="G161" t="s">
        <v>737</v>
      </c>
      <c r="S161" s="67" t="s">
        <v>736</v>
      </c>
      <c r="T161" s="67"/>
      <c r="U161" s="67"/>
      <c r="V161" s="67"/>
      <c r="W161" s="67"/>
      <c r="X161" s="67"/>
      <c r="Y161" s="67"/>
      <c r="Z161" s="67"/>
      <c r="AA161" s="67"/>
    </row>
    <row r="164" spans="7:27">
      <c r="H164" t="s">
        <v>738</v>
      </c>
      <c r="J164" t="s">
        <v>739</v>
      </c>
    </row>
    <row r="165" spans="7:27">
      <c r="H165" t="s">
        <v>471</v>
      </c>
      <c r="I165" t="s">
        <v>472</v>
      </c>
      <c r="J165" t="s">
        <v>471</v>
      </c>
      <c r="K165" t="s">
        <v>472</v>
      </c>
      <c r="N165" t="s">
        <v>743</v>
      </c>
    </row>
    <row r="166" spans="7:27">
      <c r="G166" t="s">
        <v>740</v>
      </c>
      <c r="H166" s="210">
        <v>2.13</v>
      </c>
      <c r="I166" s="210">
        <v>0.36</v>
      </c>
      <c r="J166" s="210">
        <v>0.33</v>
      </c>
      <c r="K166" s="210">
        <v>0.06</v>
      </c>
      <c r="N166" s="294" t="s">
        <v>742</v>
      </c>
    </row>
    <row r="167" spans="7:27">
      <c r="H167" s="293">
        <f>H166*'Assumptions - financial'!$C$4*'Assumptions - financial'!$H$61</f>
        <v>41.733325256548781</v>
      </c>
      <c r="I167" s="293">
        <f>I166*'Assumptions - financial'!$C$4*'Assumptions - financial'!$H$61</f>
        <v>7.0535197616702163</v>
      </c>
      <c r="J167" s="293">
        <f>J166*'Assumptions - financial'!$C$4*'Assumptions - financial'!$H$61</f>
        <v>6.4657264481976986</v>
      </c>
      <c r="K167" s="293">
        <f>K166*'Assumptions - financial'!$C$4*'Assumptions - financial'!$H$61</f>
        <v>1.1755866269450359</v>
      </c>
      <c r="L167" t="s">
        <v>744</v>
      </c>
      <c r="N167" s="294" t="s">
        <v>741</v>
      </c>
    </row>
    <row r="168" spans="7:27">
      <c r="H168" s="639">
        <f>H167/60</f>
        <v>0.69555542094247969</v>
      </c>
      <c r="I168" s="639">
        <f>I167/60</f>
        <v>0.1175586626945036</v>
      </c>
      <c r="J168" s="639">
        <f t="shared" ref="J168:K168" si="3">J167/60</f>
        <v>0.10776210746996165</v>
      </c>
      <c r="K168" s="639">
        <f t="shared" si="3"/>
        <v>1.959311044908393E-2</v>
      </c>
      <c r="L168" t="s">
        <v>745</v>
      </c>
    </row>
    <row r="170" spans="7:27">
      <c r="G170" s="294"/>
    </row>
    <row r="171" spans="7:27">
      <c r="G171" s="294"/>
    </row>
  </sheetData>
  <pageMargins left="0.7" right="0.7" top="0.75" bottom="0.75" header="0.3" footer="0.3"/>
  <pageSetup orientation="portrait" horizontalDpi="1200" verticalDpi="12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D27A-6D83-4918-9154-25F20633C98E}">
  <sheetPr codeName="Sheet37">
    <tabColor theme="5" tint="0.59999389629810485"/>
  </sheetPr>
  <dimension ref="B3:H66"/>
  <sheetViews>
    <sheetView showOutlineSymbols="0" showWhiteSpace="0" workbookViewId="0"/>
  </sheetViews>
  <sheetFormatPr defaultRowHeight="14.5"/>
  <cols>
    <col min="2" max="2" width="36.1796875" customWidth="1"/>
    <col min="7" max="7" width="12.26953125" customWidth="1"/>
  </cols>
  <sheetData>
    <row r="3" spans="2:8">
      <c r="G3" t="s">
        <v>305</v>
      </c>
      <c r="H3" t="s">
        <v>306</v>
      </c>
    </row>
    <row r="4" spans="2:8">
      <c r="B4" t="s">
        <v>264</v>
      </c>
      <c r="C4" s="210">
        <v>15.69</v>
      </c>
      <c r="G4">
        <v>1960</v>
      </c>
      <c r="H4" s="233">
        <v>99.095691046855123</v>
      </c>
    </row>
    <row r="5" spans="2:8">
      <c r="B5" t="s">
        <v>265</v>
      </c>
      <c r="C5" s="210">
        <v>16.809999999999999</v>
      </c>
      <c r="G5">
        <v>1961</v>
      </c>
      <c r="H5" s="233">
        <v>97.834720737138142</v>
      </c>
    </row>
    <row r="6" spans="2:8">
      <c r="G6">
        <v>1962</v>
      </c>
      <c r="H6" s="233">
        <v>95.82025068596235</v>
      </c>
    </row>
    <row r="7" spans="2:8">
      <c r="G7">
        <v>1963</v>
      </c>
      <c r="H7" s="233">
        <v>94.640752907599676</v>
      </c>
    </row>
    <row r="8" spans="2:8">
      <c r="G8">
        <v>1964</v>
      </c>
      <c r="H8" s="233">
        <v>93.391208476061465</v>
      </c>
    </row>
    <row r="9" spans="2:8">
      <c r="G9">
        <v>1965</v>
      </c>
      <c r="H9" s="233">
        <v>91.082290903982951</v>
      </c>
    </row>
    <row r="10" spans="2:8">
      <c r="G10">
        <v>1966</v>
      </c>
      <c r="H10" s="233">
        <v>87.521039274147881</v>
      </c>
    </row>
    <row r="11" spans="2:8">
      <c r="B11" t="s">
        <v>1506</v>
      </c>
      <c r="C11" s="210">
        <f>'Output_presentation friendly'!J45</f>
        <v>0.08</v>
      </c>
      <c r="G11">
        <v>1967</v>
      </c>
      <c r="H11" s="233">
        <v>84.57017477290259</v>
      </c>
    </row>
    <row r="12" spans="2:8">
      <c r="B12" t="s">
        <v>1507</v>
      </c>
      <c r="C12" s="210">
        <v>0.08</v>
      </c>
      <c r="G12">
        <v>1968</v>
      </c>
      <c r="H12" s="233">
        <v>81.679562908585979</v>
      </c>
    </row>
    <row r="13" spans="2:8">
      <c r="B13" t="s">
        <v>1367</v>
      </c>
      <c r="C13" s="210">
        <v>0.1</v>
      </c>
      <c r="G13">
        <v>1969</v>
      </c>
      <c r="H13" s="233">
        <v>80.08889531114616</v>
      </c>
    </row>
    <row r="14" spans="2:8">
      <c r="G14">
        <v>1970</v>
      </c>
      <c r="H14" s="233">
        <v>77.576778350314882</v>
      </c>
    </row>
    <row r="15" spans="2:8">
      <c r="G15">
        <v>1971</v>
      </c>
      <c r="H15" s="233">
        <v>73.888374173187998</v>
      </c>
    </row>
    <row r="16" spans="2:8">
      <c r="G16">
        <v>1972</v>
      </c>
      <c r="H16" s="233">
        <v>69.734006906566805</v>
      </c>
    </row>
    <row r="17" spans="7:8">
      <c r="G17">
        <v>1973</v>
      </c>
      <c r="H17" s="233">
        <v>65.523657243832048</v>
      </c>
    </row>
    <row r="18" spans="7:8">
      <c r="G18">
        <v>1974</v>
      </c>
      <c r="H18" s="233">
        <v>59.875060424615427</v>
      </c>
    </row>
    <row r="19" spans="7:8">
      <c r="G19">
        <v>1975</v>
      </c>
      <c r="H19" s="233">
        <v>53.591882667726153</v>
      </c>
    </row>
    <row r="20" spans="7:8">
      <c r="G20">
        <v>1976</v>
      </c>
      <c r="H20" s="233">
        <v>47.248346279442693</v>
      </c>
    </row>
    <row r="21" spans="7:8">
      <c r="G21">
        <v>1977</v>
      </c>
      <c r="H21" s="233">
        <v>42.558255599906865</v>
      </c>
    </row>
    <row r="22" spans="7:8">
      <c r="G22">
        <v>1978</v>
      </c>
      <c r="H22" s="233">
        <v>38.288352030748037</v>
      </c>
    </row>
    <row r="23" spans="7:8">
      <c r="G23">
        <v>1979</v>
      </c>
      <c r="H23" s="233">
        <v>34.451921152279922</v>
      </c>
    </row>
    <row r="24" spans="7:8">
      <c r="G24">
        <v>1980</v>
      </c>
      <c r="H24" s="233">
        <v>30.409401479896367</v>
      </c>
    </row>
    <row r="25" spans="7:8">
      <c r="G25">
        <v>1981</v>
      </c>
      <c r="H25" s="233">
        <v>26.754650134736785</v>
      </c>
    </row>
    <row r="26" spans="7:8">
      <c r="G26">
        <v>1982</v>
      </c>
      <c r="H26" s="233">
        <v>23.213593412000517</v>
      </c>
    </row>
    <row r="27" spans="7:8">
      <c r="G27">
        <v>1983</v>
      </c>
      <c r="H27" s="233">
        <v>20.249292008766098</v>
      </c>
    </row>
    <row r="28" spans="7:8">
      <c r="G28">
        <v>1984</v>
      </c>
      <c r="H28" s="233">
        <v>18.03091160083607</v>
      </c>
    </row>
    <row r="29" spans="7:8">
      <c r="G29">
        <v>1985</v>
      </c>
      <c r="H29" s="233">
        <v>16.167381530342418</v>
      </c>
    </row>
    <row r="30" spans="7:8">
      <c r="G30">
        <v>1986</v>
      </c>
      <c r="H30" s="233">
        <v>13.902136044983783</v>
      </c>
    </row>
    <row r="31" spans="7:8">
      <c r="G31">
        <v>1987</v>
      </c>
      <c r="H31" s="233">
        <v>11.716442301339924</v>
      </c>
    </row>
    <row r="32" spans="7:8">
      <c r="G32">
        <v>1988</v>
      </c>
      <c r="H32" s="233">
        <v>10.086417259086241</v>
      </c>
    </row>
    <row r="33" spans="7:8">
      <c r="G33">
        <v>1989</v>
      </c>
      <c r="H33" s="233">
        <v>8.9434811340537603</v>
      </c>
    </row>
    <row r="34" spans="7:8">
      <c r="G34">
        <v>1990</v>
      </c>
      <c r="H34" s="233">
        <v>7.7951817931806318</v>
      </c>
    </row>
    <row r="35" spans="7:8">
      <c r="G35">
        <v>1991</v>
      </c>
      <c r="H35" s="233">
        <v>6.8186802433688811</v>
      </c>
    </row>
    <row r="36" spans="7:8">
      <c r="G36">
        <v>1992</v>
      </c>
      <c r="H36" s="233">
        <v>5.9120762381079652</v>
      </c>
    </row>
    <row r="37" spans="7:8">
      <c r="G37">
        <v>1993</v>
      </c>
      <c r="H37" s="233">
        <v>5.1917380134756836</v>
      </c>
    </row>
    <row r="38" spans="7:8">
      <c r="G38">
        <v>1994</v>
      </c>
      <c r="H38" s="233">
        <v>4.7319164754347947</v>
      </c>
    </row>
    <row r="39" spans="7:8">
      <c r="G39">
        <v>1995</v>
      </c>
      <c r="H39" s="233">
        <v>4.3436568181482675</v>
      </c>
    </row>
    <row r="40" spans="7:8">
      <c r="G40">
        <v>1996</v>
      </c>
      <c r="H40" s="233">
        <v>3.9967241271721132</v>
      </c>
    </row>
    <row r="41" spans="7:8">
      <c r="G41">
        <v>1997</v>
      </c>
      <c r="H41" s="233">
        <v>3.7229347112616247</v>
      </c>
    </row>
    <row r="42" spans="7:8">
      <c r="G42">
        <v>1998</v>
      </c>
      <c r="H42" s="233">
        <v>3.4281870482084891</v>
      </c>
    </row>
    <row r="43" spans="7:8">
      <c r="G43">
        <v>1999</v>
      </c>
      <c r="H43" s="233">
        <v>3.207493755298763</v>
      </c>
    </row>
    <row r="44" spans="7:8">
      <c r="G44">
        <v>2000</v>
      </c>
      <c r="H44" s="233">
        <v>3.0494850590246609</v>
      </c>
    </row>
    <row r="45" spans="7:8">
      <c r="G45">
        <v>2001</v>
      </c>
      <c r="H45" s="233">
        <v>2.8949263432100509</v>
      </c>
    </row>
    <row r="46" spans="7:8">
      <c r="G46">
        <v>2002</v>
      </c>
      <c r="H46" s="233">
        <v>2.7387645924959552</v>
      </c>
    </row>
    <row r="47" spans="7:8">
      <c r="G47">
        <v>2003</v>
      </c>
      <c r="H47" s="233">
        <v>2.5012757929246319</v>
      </c>
    </row>
    <row r="48" spans="7:8">
      <c r="G48">
        <v>2004</v>
      </c>
      <c r="H48" s="233">
        <v>2.366852352841418</v>
      </c>
    </row>
    <row r="49" spans="7:8">
      <c r="G49">
        <v>2005</v>
      </c>
      <c r="H49" s="233">
        <v>2.3833458242459704</v>
      </c>
    </row>
    <row r="50" spans="7:8">
      <c r="G50">
        <v>2006</v>
      </c>
      <c r="H50" s="233">
        <v>2.3351746225790477</v>
      </c>
    </row>
    <row r="51" spans="7:8">
      <c r="G51">
        <v>2007</v>
      </c>
      <c r="H51" s="233">
        <v>2.2618039271129255</v>
      </c>
    </row>
    <row r="52" spans="7:8">
      <c r="G52">
        <v>2008</v>
      </c>
      <c r="H52" s="233">
        <v>2.1302039315218022</v>
      </c>
    </row>
    <row r="53" spans="7:8">
      <c r="G53">
        <v>2009</v>
      </c>
      <c r="H53" s="233">
        <v>1.9355762779025223</v>
      </c>
    </row>
    <row r="54" spans="7:8">
      <c r="G54">
        <v>2010</v>
      </c>
      <c r="H54" s="233">
        <v>1.804488117226942</v>
      </c>
    </row>
    <row r="55" spans="7:8">
      <c r="G55">
        <v>2011</v>
      </c>
      <c r="H55" s="233">
        <v>1.7340253224470468</v>
      </c>
    </row>
    <row r="56" spans="7:8">
      <c r="G56">
        <v>2012</v>
      </c>
      <c r="H56" s="233">
        <v>1.6511828732394358</v>
      </c>
    </row>
    <row r="57" spans="7:8">
      <c r="G57">
        <v>2013</v>
      </c>
      <c r="H57" s="233">
        <v>1.5617870617073426</v>
      </c>
    </row>
    <row r="58" spans="7:8">
      <c r="G58">
        <v>2014</v>
      </c>
      <c r="H58" s="233">
        <v>1.4764985390428209</v>
      </c>
    </row>
    <row r="59" spans="7:8">
      <c r="G59">
        <v>2015</v>
      </c>
      <c r="H59" s="233">
        <v>1.3911380292386557</v>
      </c>
    </row>
    <row r="60" spans="7:8">
      <c r="G60">
        <v>2016</v>
      </c>
      <c r="H60" s="233">
        <v>1.3311152693250978</v>
      </c>
    </row>
    <row r="61" spans="7:8">
      <c r="G61">
        <v>2017</v>
      </c>
      <c r="H61" s="233">
        <v>1.2487642096293139</v>
      </c>
    </row>
    <row r="62" spans="7:8">
      <c r="G62">
        <v>2018</v>
      </c>
      <c r="H62" s="233">
        <v>1.187251721623592</v>
      </c>
    </row>
    <row r="63" spans="7:8">
      <c r="G63">
        <v>2019</v>
      </c>
      <c r="H63" s="233">
        <v>1.1360762849833319</v>
      </c>
    </row>
    <row r="64" spans="7:8">
      <c r="G64">
        <v>2020</v>
      </c>
      <c r="H64" s="233">
        <v>1.0910764648946465</v>
      </c>
    </row>
    <row r="65" spans="7:8">
      <c r="G65">
        <v>2021</v>
      </c>
      <c r="H65" s="233">
        <v>1.0569999999999999</v>
      </c>
    </row>
    <row r="66" spans="7:8">
      <c r="G66">
        <v>2022</v>
      </c>
      <c r="H66" s="233">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7697-D445-4A2E-A922-A462E8F37343}">
  <sheetPr codeName="Sheet12">
    <tabColor theme="5" tint="0.59999389629810485"/>
    <pageSetUpPr fitToPage="1"/>
  </sheetPr>
  <dimension ref="A1:G10"/>
  <sheetViews>
    <sheetView showOutlineSymbols="0" showWhiteSpace="0" workbookViewId="0"/>
  </sheetViews>
  <sheetFormatPr defaultColWidth="8.7265625" defaultRowHeight="12.5"/>
  <cols>
    <col min="1" max="1" width="25" style="73" bestFit="1" customWidth="1"/>
    <col min="2" max="2" width="11.26953125" style="73" customWidth="1"/>
    <col min="3" max="3" width="18.54296875" style="73" customWidth="1"/>
    <col min="4" max="4" width="15.54296875" style="73" customWidth="1"/>
    <col min="5" max="6" width="15.453125" style="73" customWidth="1"/>
    <col min="7" max="7" width="13.7265625" style="73" customWidth="1"/>
    <col min="8" max="16384" width="8.7265625" style="73"/>
  </cols>
  <sheetData>
    <row r="1" spans="1:7" ht="22.5">
      <c r="A1" s="140" t="s">
        <v>217</v>
      </c>
    </row>
    <row r="4" spans="1:7" ht="26">
      <c r="A4" s="141" t="s">
        <v>187</v>
      </c>
      <c r="B4" s="142" t="s">
        <v>188</v>
      </c>
      <c r="C4" s="141" t="s">
        <v>218</v>
      </c>
      <c r="D4" s="141" t="s">
        <v>219</v>
      </c>
      <c r="E4" s="141" t="s">
        <v>220</v>
      </c>
      <c r="F4" s="141"/>
      <c r="G4" s="141" t="s">
        <v>193</v>
      </c>
    </row>
    <row r="5" spans="1:7" ht="83.25" customHeight="1">
      <c r="A5" s="143">
        <v>1</v>
      </c>
      <c r="B5" s="144"/>
      <c r="C5" s="143" t="s">
        <v>221</v>
      </c>
      <c r="D5" s="143" t="s">
        <v>196</v>
      </c>
      <c r="E5" s="145" t="s">
        <v>197</v>
      </c>
      <c r="F5" s="145"/>
      <c r="G5" s="152" t="s">
        <v>222</v>
      </c>
    </row>
    <row r="6" spans="1:7" ht="83.25" customHeight="1">
      <c r="A6" s="143">
        <v>2</v>
      </c>
      <c r="B6" s="147"/>
      <c r="C6" s="143" t="s">
        <v>223</v>
      </c>
      <c r="D6" s="143" t="s">
        <v>200</v>
      </c>
      <c r="E6" s="145" t="s">
        <v>201</v>
      </c>
      <c r="F6" s="145"/>
      <c r="G6" s="152" t="s">
        <v>224</v>
      </c>
    </row>
    <row r="7" spans="1:7" ht="83.25" customHeight="1">
      <c r="A7" s="143">
        <v>3</v>
      </c>
      <c r="B7" s="148"/>
      <c r="C7" s="143" t="s">
        <v>225</v>
      </c>
      <c r="D7" s="143" t="s">
        <v>204</v>
      </c>
      <c r="E7" s="145" t="s">
        <v>205</v>
      </c>
      <c r="F7" s="145"/>
      <c r="G7" s="152" t="s">
        <v>226</v>
      </c>
    </row>
    <row r="8" spans="1:7" ht="83.25" customHeight="1">
      <c r="A8" s="143">
        <v>4</v>
      </c>
      <c r="B8" s="149"/>
      <c r="C8" s="143" t="s">
        <v>227</v>
      </c>
      <c r="D8" s="143" t="s">
        <v>208</v>
      </c>
      <c r="E8" s="145" t="s">
        <v>209</v>
      </c>
      <c r="F8" s="145"/>
      <c r="G8" s="152" t="s">
        <v>228</v>
      </c>
    </row>
    <row r="9" spans="1:7" ht="83.25" customHeight="1">
      <c r="A9" s="143">
        <v>5</v>
      </c>
      <c r="B9" s="150"/>
      <c r="C9" s="143"/>
      <c r="D9" s="143" t="s">
        <v>212</v>
      </c>
      <c r="E9" s="145" t="s">
        <v>213</v>
      </c>
      <c r="F9" s="145"/>
      <c r="G9" s="152" t="s">
        <v>229</v>
      </c>
    </row>
    <row r="10" spans="1:7" ht="83.25" customHeight="1">
      <c r="A10" s="143">
        <v>6</v>
      </c>
      <c r="B10" s="151"/>
      <c r="C10" s="143" t="s">
        <v>214</v>
      </c>
      <c r="D10" s="143" t="s">
        <v>215</v>
      </c>
      <c r="E10" s="145" t="s">
        <v>216</v>
      </c>
      <c r="F10" s="145"/>
      <c r="G10" s="152" t="s">
        <v>230</v>
      </c>
    </row>
  </sheetData>
  <sheetProtection sheet="1" objects="1" scenarios="1" formatCells="0"/>
  <pageMargins left="0" right="0" top="0" bottom="0" header="0.51181102362204722" footer="0.51181102362204722"/>
  <pageSetup paperSize="9" orientation="landscape"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A186-202F-460F-81F0-69D9453613F5}">
  <sheetPr>
    <tabColor theme="5" tint="0.59999389629810485"/>
  </sheetPr>
  <dimension ref="A1:F17"/>
  <sheetViews>
    <sheetView showOutlineSymbols="0" showWhiteSpace="0" workbookViewId="0"/>
  </sheetViews>
  <sheetFormatPr defaultRowHeight="14.5"/>
  <cols>
    <col min="1" max="1" width="21.453125" customWidth="1"/>
    <col min="2" max="2" width="34.36328125" customWidth="1"/>
    <col min="3" max="3" width="66.6328125" customWidth="1"/>
    <col min="4" max="6" width="32.1796875" customWidth="1"/>
  </cols>
  <sheetData>
    <row r="1" spans="1:6">
      <c r="A1" s="267" t="s">
        <v>1442</v>
      </c>
    </row>
    <row r="2" spans="1:6">
      <c r="A2" s="671" t="s">
        <v>187</v>
      </c>
      <c r="B2" s="671" t="s">
        <v>218</v>
      </c>
      <c r="C2" s="671" t="s">
        <v>190</v>
      </c>
      <c r="D2" s="671" t="s">
        <v>219</v>
      </c>
      <c r="E2" s="671" t="s">
        <v>220</v>
      </c>
      <c r="F2" s="671" t="s">
        <v>193</v>
      </c>
    </row>
    <row r="3" spans="1:6">
      <c r="A3">
        <v>1</v>
      </c>
      <c r="B3" t="s">
        <v>221</v>
      </c>
      <c r="D3" t="s">
        <v>196</v>
      </c>
      <c r="E3" t="s">
        <v>197</v>
      </c>
      <c r="F3" s="237">
        <v>0</v>
      </c>
    </row>
    <row r="4" spans="1:6">
      <c r="A4">
        <v>2</v>
      </c>
      <c r="B4" t="s">
        <v>223</v>
      </c>
      <c r="D4" t="s">
        <v>200</v>
      </c>
      <c r="E4" t="s">
        <v>201</v>
      </c>
      <c r="F4" s="237">
        <v>0.05</v>
      </c>
    </row>
    <row r="5" spans="1:6">
      <c r="A5">
        <v>3</v>
      </c>
      <c r="B5" t="s">
        <v>225</v>
      </c>
      <c r="D5" t="s">
        <v>204</v>
      </c>
      <c r="E5" t="s">
        <v>205</v>
      </c>
      <c r="F5" s="237">
        <v>0.1</v>
      </c>
    </row>
    <row r="6" spans="1:6">
      <c r="A6">
        <v>4</v>
      </c>
      <c r="B6" t="s">
        <v>227</v>
      </c>
      <c r="D6" t="s">
        <v>208</v>
      </c>
      <c r="E6" t="s">
        <v>209</v>
      </c>
      <c r="F6" s="237">
        <v>0.15</v>
      </c>
    </row>
    <row r="7" spans="1:6">
      <c r="A7">
        <v>5</v>
      </c>
      <c r="D7" t="s">
        <v>212</v>
      </c>
      <c r="E7" t="s">
        <v>213</v>
      </c>
      <c r="F7" s="237">
        <v>0.25</v>
      </c>
    </row>
    <row r="8" spans="1:6">
      <c r="A8">
        <v>6</v>
      </c>
      <c r="B8" t="s">
        <v>214</v>
      </c>
      <c r="D8" t="s">
        <v>215</v>
      </c>
      <c r="E8" t="s">
        <v>216</v>
      </c>
      <c r="F8" s="237">
        <v>0.4</v>
      </c>
    </row>
    <row r="10" spans="1:6">
      <c r="A10" s="267" t="s">
        <v>1443</v>
      </c>
    </row>
    <row r="11" spans="1:6" ht="90" customHeight="1">
      <c r="A11" s="671" t="s">
        <v>187</v>
      </c>
      <c r="B11" s="671" t="s">
        <v>189</v>
      </c>
      <c r="C11" s="671" t="s">
        <v>190</v>
      </c>
      <c r="D11" s="671" t="s">
        <v>191</v>
      </c>
      <c r="E11" s="671" t="s">
        <v>192</v>
      </c>
      <c r="F11" s="671" t="s">
        <v>193</v>
      </c>
    </row>
    <row r="12" spans="1:6">
      <c r="A12">
        <v>1</v>
      </c>
      <c r="B12" t="s">
        <v>194</v>
      </c>
      <c r="C12" t="s">
        <v>195</v>
      </c>
      <c r="D12" t="s">
        <v>196</v>
      </c>
      <c r="E12" t="s">
        <v>197</v>
      </c>
      <c r="F12" s="237">
        <v>0</v>
      </c>
    </row>
    <row r="13" spans="1:6">
      <c r="A13">
        <v>2</v>
      </c>
      <c r="B13" t="s">
        <v>198</v>
      </c>
      <c r="C13" t="s">
        <v>199</v>
      </c>
      <c r="D13" t="s">
        <v>200</v>
      </c>
      <c r="E13" t="s">
        <v>201</v>
      </c>
      <c r="F13" s="237">
        <v>-0.05</v>
      </c>
    </row>
    <row r="14" spans="1:6">
      <c r="A14">
        <v>3</v>
      </c>
      <c r="B14" t="s">
        <v>202</v>
      </c>
      <c r="C14" t="s">
        <v>203</v>
      </c>
      <c r="D14" t="s">
        <v>204</v>
      </c>
      <c r="E14" t="s">
        <v>205</v>
      </c>
      <c r="F14" s="237">
        <v>-0.1</v>
      </c>
    </row>
    <row r="15" spans="1:6">
      <c r="A15">
        <v>4</v>
      </c>
      <c r="B15" t="s">
        <v>206</v>
      </c>
      <c r="C15" t="s">
        <v>207</v>
      </c>
      <c r="D15" t="s">
        <v>208</v>
      </c>
      <c r="E15" t="s">
        <v>209</v>
      </c>
      <c r="F15" s="237">
        <v>-0.15</v>
      </c>
    </row>
    <row r="16" spans="1:6">
      <c r="A16">
        <v>5</v>
      </c>
      <c r="B16" t="s">
        <v>210</v>
      </c>
      <c r="C16" t="s">
        <v>211</v>
      </c>
      <c r="D16" t="s">
        <v>212</v>
      </c>
      <c r="E16" t="s">
        <v>213</v>
      </c>
      <c r="F16" s="237">
        <v>-0.25</v>
      </c>
    </row>
    <row r="17" spans="1:6">
      <c r="A17">
        <v>6</v>
      </c>
      <c r="B17" t="s">
        <v>214</v>
      </c>
      <c r="C17" t="s">
        <v>214</v>
      </c>
      <c r="D17" t="s">
        <v>215</v>
      </c>
      <c r="E17" t="s">
        <v>216</v>
      </c>
      <c r="F17" s="237">
        <v>-0.4</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C2713-B599-479E-BDEF-0C6E8C07C1C8}">
  <sheetPr codeName="Sheet8">
    <tabColor theme="5" tint="0.59999389629810485"/>
    <pageSetUpPr fitToPage="1"/>
  </sheetPr>
  <dimension ref="A1:H10"/>
  <sheetViews>
    <sheetView showOutlineSymbols="0" showWhiteSpace="0" workbookViewId="0"/>
  </sheetViews>
  <sheetFormatPr defaultColWidth="8.7265625" defaultRowHeight="12.5"/>
  <cols>
    <col min="1" max="1" width="25" style="73" bestFit="1" customWidth="1"/>
    <col min="2" max="2" width="11.26953125" style="73" customWidth="1"/>
    <col min="3" max="3" width="18.54296875" style="73" customWidth="1"/>
    <col min="4" max="4" width="20.7265625" style="73" customWidth="1"/>
    <col min="5" max="5" width="15.54296875" style="73" customWidth="1"/>
    <col min="6" max="7" width="15.453125" style="73" customWidth="1"/>
    <col min="8" max="8" width="13.7265625" style="73" customWidth="1"/>
    <col min="9" max="16384" width="8.7265625" style="73"/>
  </cols>
  <sheetData>
    <row r="1" spans="1:8" ht="22.5">
      <c r="A1" s="140" t="s">
        <v>186</v>
      </c>
    </row>
    <row r="4" spans="1:8" ht="26">
      <c r="A4" s="141" t="s">
        <v>187</v>
      </c>
      <c r="B4" s="142" t="s">
        <v>188</v>
      </c>
      <c r="C4" s="141" t="s">
        <v>189</v>
      </c>
      <c r="D4" s="141" t="s">
        <v>190</v>
      </c>
      <c r="E4" s="141" t="s">
        <v>191</v>
      </c>
      <c r="F4" s="141" t="s">
        <v>192</v>
      </c>
      <c r="G4" s="141"/>
      <c r="H4" s="141" t="s">
        <v>193</v>
      </c>
    </row>
    <row r="5" spans="1:8" ht="83.25" customHeight="1">
      <c r="A5" s="143">
        <v>1</v>
      </c>
      <c r="B5" s="144"/>
      <c r="C5" s="143" t="s">
        <v>194</v>
      </c>
      <c r="D5" s="143" t="s">
        <v>195</v>
      </c>
      <c r="E5" s="143" t="s">
        <v>196</v>
      </c>
      <c r="F5" s="145" t="s">
        <v>197</v>
      </c>
      <c r="G5" s="145"/>
      <c r="H5" s="146">
        <v>0</v>
      </c>
    </row>
    <row r="6" spans="1:8" ht="83.25" customHeight="1">
      <c r="A6" s="143">
        <v>2</v>
      </c>
      <c r="B6" s="147"/>
      <c r="C6" s="143" t="s">
        <v>198</v>
      </c>
      <c r="D6" s="143" t="s">
        <v>199</v>
      </c>
      <c r="E6" s="143" t="s">
        <v>200</v>
      </c>
      <c r="F6" s="145" t="s">
        <v>201</v>
      </c>
      <c r="G6" s="145"/>
      <c r="H6" s="146">
        <v>-0.05</v>
      </c>
    </row>
    <row r="7" spans="1:8" ht="83.25" customHeight="1">
      <c r="A7" s="143">
        <v>3</v>
      </c>
      <c r="B7" s="148"/>
      <c r="C7" s="143" t="s">
        <v>202</v>
      </c>
      <c r="D7" s="143" t="s">
        <v>203</v>
      </c>
      <c r="E7" s="143" t="s">
        <v>204</v>
      </c>
      <c r="F7" s="145" t="s">
        <v>205</v>
      </c>
      <c r="G7" s="145"/>
      <c r="H7" s="146">
        <v>-0.1</v>
      </c>
    </row>
    <row r="8" spans="1:8" ht="83.25" customHeight="1">
      <c r="A8" s="143">
        <v>4</v>
      </c>
      <c r="B8" s="149"/>
      <c r="C8" s="143" t="s">
        <v>206</v>
      </c>
      <c r="D8" s="143" t="s">
        <v>207</v>
      </c>
      <c r="E8" s="143" t="s">
        <v>208</v>
      </c>
      <c r="F8" s="145" t="s">
        <v>209</v>
      </c>
      <c r="G8" s="145"/>
      <c r="H8" s="146">
        <v>-0.15</v>
      </c>
    </row>
    <row r="9" spans="1:8" ht="83.25" customHeight="1">
      <c r="A9" s="143">
        <v>5</v>
      </c>
      <c r="B9" s="150"/>
      <c r="C9" s="143" t="s">
        <v>210</v>
      </c>
      <c r="D9" s="143" t="s">
        <v>211</v>
      </c>
      <c r="E9" s="143" t="s">
        <v>212</v>
      </c>
      <c r="F9" s="145" t="s">
        <v>213</v>
      </c>
      <c r="G9" s="145"/>
      <c r="H9" s="146">
        <v>-0.25</v>
      </c>
    </row>
    <row r="10" spans="1:8" ht="83.25" customHeight="1">
      <c r="A10" s="143">
        <v>6</v>
      </c>
      <c r="B10" s="151"/>
      <c r="C10" s="143" t="s">
        <v>214</v>
      </c>
      <c r="D10" s="143" t="s">
        <v>214</v>
      </c>
      <c r="E10" s="143" t="s">
        <v>215</v>
      </c>
      <c r="F10" s="145" t="s">
        <v>216</v>
      </c>
      <c r="G10" s="145"/>
      <c r="H10" s="146">
        <v>-0.4</v>
      </c>
    </row>
  </sheetData>
  <sheetProtection sheet="1" objects="1" scenarios="1" formatCells="0"/>
  <pageMargins left="0" right="0" top="0" bottom="0" header="0.51181102362204722" footer="0.51181102362204722"/>
  <pageSetup paperSize="9" orientation="landscape"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E5C70-9E8D-46F1-A9A1-B0ACE5AAB39B}">
  <sheetPr codeName="Sheet38">
    <tabColor theme="5" tint="0.59999389629810485"/>
  </sheetPr>
  <dimension ref="A1:Q86"/>
  <sheetViews>
    <sheetView showOutlineSymbols="0" showWhiteSpace="0" topLeftCell="D51" workbookViewId="0">
      <selection activeCell="Q54" sqref="Q54"/>
    </sheetView>
  </sheetViews>
  <sheetFormatPr defaultColWidth="10.453125" defaultRowHeight="13"/>
  <cols>
    <col min="1" max="1" width="10.54296875" style="156" customWidth="1"/>
    <col min="2" max="2" width="46.54296875" style="156" customWidth="1"/>
    <col min="3" max="3" width="17.81640625" style="156" customWidth="1"/>
    <col min="4" max="8" width="10.453125" style="156"/>
    <col min="9" max="9" width="24" style="156" customWidth="1"/>
    <col min="10" max="16384" width="10.453125" style="156"/>
  </cols>
  <sheetData>
    <row r="1" spans="1:14" s="281" customFormat="1">
      <c r="A1" s="281" t="s">
        <v>35</v>
      </c>
      <c r="B1" s="280"/>
    </row>
    <row r="2" spans="1:14" s="282" customFormat="1">
      <c r="B2" s="283"/>
    </row>
    <row r="3" spans="1:14" s="282" customFormat="1" ht="14.5">
      <c r="B3" s="155" t="s">
        <v>238</v>
      </c>
    </row>
    <row r="4" spans="1:14" s="282" customFormat="1">
      <c r="B4" s="157" t="s">
        <v>376</v>
      </c>
    </row>
    <row r="6" spans="1:14" ht="14.5">
      <c r="B6" s="158" t="s">
        <v>239</v>
      </c>
      <c r="I6" s="158" t="s">
        <v>240</v>
      </c>
    </row>
    <row r="7" spans="1:14" ht="14.5">
      <c r="B7" s="159"/>
      <c r="C7" s="160"/>
      <c r="D7" s="161"/>
      <c r="E7" s="162" t="s">
        <v>241</v>
      </c>
      <c r="F7" s="160"/>
      <c r="G7" s="161"/>
      <c r="I7" s="159"/>
      <c r="J7" s="160"/>
      <c r="K7" s="161"/>
      <c r="L7" s="162" t="s">
        <v>242</v>
      </c>
      <c r="M7" s="160"/>
      <c r="N7" s="161"/>
    </row>
    <row r="8" spans="1:14">
      <c r="B8" s="163"/>
      <c r="C8" s="164"/>
      <c r="D8" s="165"/>
      <c r="E8" s="163" t="s">
        <v>235</v>
      </c>
      <c r="F8" s="164" t="s">
        <v>237</v>
      </c>
      <c r="G8" s="165" t="s">
        <v>43</v>
      </c>
      <c r="I8" s="163"/>
      <c r="J8" s="164"/>
      <c r="K8" s="165"/>
      <c r="L8" s="163" t="s">
        <v>235</v>
      </c>
      <c r="M8" s="164" t="s">
        <v>237</v>
      </c>
      <c r="N8" s="165" t="s">
        <v>43</v>
      </c>
    </row>
    <row r="9" spans="1:14">
      <c r="B9" s="159" t="s">
        <v>243</v>
      </c>
      <c r="C9" s="160" t="s">
        <v>40</v>
      </c>
      <c r="D9" s="161" t="s">
        <v>244</v>
      </c>
      <c r="E9" s="166">
        <v>0.46830070990527745</v>
      </c>
      <c r="F9" s="167">
        <v>2.6391783127033979E-2</v>
      </c>
      <c r="G9" s="168">
        <v>3.6825743898186952E-3</v>
      </c>
      <c r="I9" s="159" t="s">
        <v>243</v>
      </c>
      <c r="J9" s="160" t="s">
        <v>40</v>
      </c>
      <c r="K9" s="161" t="s">
        <v>244</v>
      </c>
      <c r="L9" s="166">
        <v>0.74928113584844391</v>
      </c>
      <c r="M9" s="167">
        <v>4.2226853003254371E-2</v>
      </c>
      <c r="N9" s="169">
        <v>5.8921190237099129E-3</v>
      </c>
    </row>
    <row r="10" spans="1:14">
      <c r="B10" s="170"/>
      <c r="D10" s="171" t="s">
        <v>245</v>
      </c>
      <c r="E10" s="172">
        <v>1.1348466744624612</v>
      </c>
      <c r="F10" s="173">
        <v>7.3037725398070769E-2</v>
      </c>
      <c r="G10" s="174">
        <v>8.5926735762436226E-3</v>
      </c>
      <c r="I10" s="170"/>
      <c r="K10" s="171" t="s">
        <v>245</v>
      </c>
      <c r="L10" s="172">
        <v>1.8157546791399379</v>
      </c>
      <c r="M10" s="173">
        <v>0.11686036063691324</v>
      </c>
      <c r="N10" s="175">
        <v>1.3748277721989798E-2</v>
      </c>
    </row>
    <row r="11" spans="1:14">
      <c r="B11" s="170"/>
      <c r="C11" s="156" t="s">
        <v>41</v>
      </c>
      <c r="D11" s="171" t="s">
        <v>244</v>
      </c>
      <c r="E11" s="172">
        <v>0.85251597124302803</v>
      </c>
      <c r="F11" s="173">
        <v>4.7873467067643033E-2</v>
      </c>
      <c r="G11" s="174">
        <v>7.3651487796373904E-3</v>
      </c>
      <c r="I11" s="170"/>
      <c r="J11" s="156" t="s">
        <v>41</v>
      </c>
      <c r="K11" s="171" t="s">
        <v>244</v>
      </c>
      <c r="L11" s="172">
        <v>1.3640255539888448</v>
      </c>
      <c r="M11" s="173">
        <v>7.6597547308228861E-2</v>
      </c>
      <c r="N11" s="175">
        <v>1.1784238047419826E-2</v>
      </c>
    </row>
    <row r="12" spans="1:14">
      <c r="B12" s="170"/>
      <c r="D12" s="171" t="s">
        <v>245</v>
      </c>
      <c r="E12" s="172">
        <v>2.0671517574848943</v>
      </c>
      <c r="F12" s="173">
        <v>0.13380020283007923</v>
      </c>
      <c r="G12" s="174">
        <v>1.5344059957577897E-2</v>
      </c>
      <c r="I12" s="170"/>
      <c r="K12" s="171" t="s">
        <v>245</v>
      </c>
      <c r="L12" s="172">
        <v>3.307442811975831</v>
      </c>
      <c r="M12" s="173">
        <v>0.21408032452812681</v>
      </c>
      <c r="N12" s="175">
        <v>2.4550495932124636E-2</v>
      </c>
    </row>
    <row r="13" spans="1:14">
      <c r="B13" s="159" t="s">
        <v>246</v>
      </c>
      <c r="C13" s="160" t="s">
        <v>40</v>
      </c>
      <c r="D13" s="161" t="s">
        <v>244</v>
      </c>
      <c r="E13" s="166">
        <v>7.4084850866944114</v>
      </c>
      <c r="F13" s="166">
        <v>0.41778997865948808</v>
      </c>
      <c r="G13" s="169">
        <v>6.3154299099690059E-2</v>
      </c>
      <c r="I13" s="159" t="s">
        <v>246</v>
      </c>
      <c r="J13" s="160" t="s">
        <v>40</v>
      </c>
      <c r="K13" s="161" t="s">
        <v>244</v>
      </c>
      <c r="L13" s="166">
        <v>8.1493335953638528</v>
      </c>
      <c r="M13" s="166">
        <v>0.45956897652543693</v>
      </c>
      <c r="N13" s="169">
        <v>6.9469729009659073E-2</v>
      </c>
    </row>
    <row r="14" spans="1:14">
      <c r="B14" s="170"/>
      <c r="D14" s="171" t="s">
        <v>245</v>
      </c>
      <c r="E14" s="172">
        <v>17.964969082357989</v>
      </c>
      <c r="F14" s="172">
        <v>1.1610674988327638</v>
      </c>
      <c r="G14" s="175">
        <v>0.13602464421471708</v>
      </c>
      <c r="I14" s="170"/>
      <c r="K14" s="171" t="s">
        <v>245</v>
      </c>
      <c r="L14" s="172">
        <v>19.761465990593788</v>
      </c>
      <c r="M14" s="172">
        <v>1.2771742487160402</v>
      </c>
      <c r="N14" s="175">
        <v>0.1496271086361888</v>
      </c>
    </row>
    <row r="15" spans="1:14">
      <c r="B15" s="170"/>
      <c r="C15" s="156" t="s">
        <v>41</v>
      </c>
      <c r="D15" s="171" t="s">
        <v>244</v>
      </c>
      <c r="E15" s="172">
        <v>13.495587915303</v>
      </c>
      <c r="F15" s="172">
        <v>0.75785158919628082</v>
      </c>
      <c r="G15" s="175">
        <v>0.11173452917637473</v>
      </c>
      <c r="I15" s="170"/>
      <c r="J15" s="156" t="s">
        <v>41</v>
      </c>
      <c r="K15" s="171" t="s">
        <v>244</v>
      </c>
      <c r="L15" s="172">
        <v>14.845146706833301</v>
      </c>
      <c r="M15" s="172">
        <v>0.83363674811590893</v>
      </c>
      <c r="N15" s="175">
        <v>0.12290798209401221</v>
      </c>
    </row>
    <row r="16" spans="1:14">
      <c r="B16" s="163"/>
      <c r="C16" s="164"/>
      <c r="D16" s="165" t="s">
        <v>245</v>
      </c>
      <c r="E16" s="176">
        <v>32.71878495664712</v>
      </c>
      <c r="F16" s="176">
        <v>2.113240008335783</v>
      </c>
      <c r="G16" s="177">
        <v>0.24290115038342333</v>
      </c>
      <c r="I16" s="163"/>
      <c r="J16" s="164"/>
      <c r="K16" s="165" t="s">
        <v>245</v>
      </c>
      <c r="L16" s="176">
        <v>35.990663452311836</v>
      </c>
      <c r="M16" s="176">
        <v>2.3245640091693613</v>
      </c>
      <c r="N16" s="177">
        <v>0.26719126542176569</v>
      </c>
    </row>
    <row r="17" spans="2:14">
      <c r="B17" s="170" t="s">
        <v>247</v>
      </c>
      <c r="C17" s="156" t="s">
        <v>40</v>
      </c>
      <c r="D17" s="171" t="s">
        <v>244</v>
      </c>
      <c r="E17" s="178" t="s">
        <v>248</v>
      </c>
      <c r="F17" s="179"/>
      <c r="G17" s="180"/>
      <c r="I17" s="170" t="s">
        <v>247</v>
      </c>
      <c r="J17" s="156" t="s">
        <v>40</v>
      </c>
      <c r="K17" s="171" t="s">
        <v>244</v>
      </c>
      <c r="L17" s="166">
        <v>7.1470148123105632</v>
      </c>
      <c r="M17" s="172">
        <v>0.4011175373287334</v>
      </c>
      <c r="N17" s="175">
        <v>5.9980192497754534E-2</v>
      </c>
    </row>
    <row r="18" spans="2:14">
      <c r="B18" s="170"/>
      <c r="D18" s="171" t="s">
        <v>245</v>
      </c>
      <c r="E18" s="179"/>
      <c r="F18" s="179"/>
      <c r="G18" s="180"/>
      <c r="I18" s="170"/>
      <c r="K18" s="171" t="s">
        <v>245</v>
      </c>
      <c r="L18" s="172">
        <v>17.328652488804394</v>
      </c>
      <c r="M18" s="172">
        <v>1.119005466286233</v>
      </c>
      <c r="N18" s="175">
        <v>0.1293322900732832</v>
      </c>
    </row>
    <row r="19" spans="2:14">
      <c r="B19" s="170"/>
      <c r="C19" s="156" t="s">
        <v>41</v>
      </c>
      <c r="D19" s="171" t="s">
        <v>244</v>
      </c>
      <c r="E19" s="179"/>
      <c r="F19" s="179"/>
      <c r="G19" s="180"/>
      <c r="I19" s="170"/>
      <c r="J19" s="156" t="s">
        <v>41</v>
      </c>
      <c r="K19" s="171" t="s">
        <v>244</v>
      </c>
      <c r="L19" s="172">
        <v>13.017576153028287</v>
      </c>
      <c r="M19" s="172">
        <v>0.73100859606638335</v>
      </c>
      <c r="N19" s="175">
        <v>0.10871409890218008</v>
      </c>
    </row>
    <row r="20" spans="2:14">
      <c r="B20" s="170"/>
      <c r="D20" s="171" t="s">
        <v>245</v>
      </c>
      <c r="E20" s="179"/>
      <c r="F20" s="179"/>
      <c r="G20" s="180"/>
      <c r="I20" s="170"/>
      <c r="K20" s="171" t="s">
        <v>245</v>
      </c>
      <c r="L20" s="172">
        <v>31.560827539912211</v>
      </c>
      <c r="M20" s="172">
        <v>2.0393265449236542</v>
      </c>
      <c r="N20" s="175">
        <v>0.23617200795990845</v>
      </c>
    </row>
    <row r="21" spans="2:14">
      <c r="B21" s="159" t="s">
        <v>249</v>
      </c>
      <c r="C21" s="160" t="s">
        <v>40</v>
      </c>
      <c r="D21" s="161" t="s">
        <v>244</v>
      </c>
      <c r="E21" s="166">
        <v>2.4167023644187924</v>
      </c>
      <c r="F21" s="166">
        <v>0.13563448885014992</v>
      </c>
      <c r="G21" s="169">
        <v>2.0281792725256063E-2</v>
      </c>
      <c r="I21" s="159" t="s">
        <v>249</v>
      </c>
      <c r="J21" s="160" t="s">
        <v>40</v>
      </c>
      <c r="K21" s="161" t="s">
        <v>244</v>
      </c>
      <c r="L21" s="166">
        <v>1.6733108120910969</v>
      </c>
      <c r="M21" s="166">
        <v>9.391253967676233E-2</v>
      </c>
      <c r="N21" s="169">
        <v>1.4042996587179413E-2</v>
      </c>
    </row>
    <row r="22" spans="2:14">
      <c r="B22" s="170"/>
      <c r="D22" s="171" t="s">
        <v>245</v>
      </c>
      <c r="E22" s="172">
        <v>5.8595366795310104</v>
      </c>
      <c r="F22" s="172">
        <v>0.37838219553055835</v>
      </c>
      <c r="G22" s="175">
        <v>4.3732615563833378E-2</v>
      </c>
      <c r="I22" s="170"/>
      <c r="K22" s="171" t="s">
        <v>245</v>
      </c>
      <c r="L22" s="172">
        <v>4.0571094827648029</v>
      </c>
      <c r="M22" s="172">
        <v>0.2619896550795659</v>
      </c>
      <c r="N22" s="175">
        <v>3.0280211391105608E-2</v>
      </c>
    </row>
    <row r="23" spans="2:14">
      <c r="B23" s="170"/>
      <c r="C23" s="156" t="s">
        <v>41</v>
      </c>
      <c r="D23" s="171" t="s">
        <v>244</v>
      </c>
      <c r="E23" s="172">
        <v>4.4017828274032302</v>
      </c>
      <c r="F23" s="172">
        <v>0.24718434883905824</v>
      </c>
      <c r="G23" s="175">
        <v>3.6760749314526608E-2</v>
      </c>
      <c r="I23" s="170"/>
      <c r="J23" s="156" t="s">
        <v>41</v>
      </c>
      <c r="K23" s="171" t="s">
        <v>244</v>
      </c>
      <c r="L23" s="172">
        <v>3.0477691030612823</v>
      </c>
      <c r="M23" s="172">
        <v>0.17114902090624909</v>
      </c>
      <c r="N23" s="175">
        <v>2.5452931314262683E-2</v>
      </c>
    </row>
    <row r="24" spans="2:14">
      <c r="B24" s="163"/>
      <c r="C24" s="164"/>
      <c r="D24" s="165" t="s">
        <v>245</v>
      </c>
      <c r="E24" s="176">
        <v>10.672025809620674</v>
      </c>
      <c r="F24" s="176">
        <v>0.68958095265870611</v>
      </c>
      <c r="G24" s="177">
        <v>7.9859558855695748E-2</v>
      </c>
      <c r="I24" s="163"/>
      <c r="J24" s="164"/>
      <c r="K24" s="165" t="s">
        <v>245</v>
      </c>
      <c r="L24" s="176">
        <v>7.3892492667164671</v>
      </c>
      <c r="M24" s="176">
        <v>0.47746188396410005</v>
      </c>
      <c r="N24" s="177">
        <v>5.5294299062018937E-2</v>
      </c>
    </row>
    <row r="25" spans="2:14">
      <c r="B25" s="170" t="s">
        <v>250</v>
      </c>
      <c r="C25" s="156" t="s">
        <v>40</v>
      </c>
      <c r="D25" s="171" t="s">
        <v>244</v>
      </c>
      <c r="E25" s="166">
        <v>0.67747226610460809</v>
      </c>
      <c r="F25" s="173">
        <v>3.804505029150735E-2</v>
      </c>
      <c r="G25" s="175">
        <v>5.6005403982421964E-3</v>
      </c>
      <c r="I25" s="170" t="s">
        <v>250</v>
      </c>
      <c r="J25" s="156" t="s">
        <v>40</v>
      </c>
      <c r="K25" s="171" t="s">
        <v>244</v>
      </c>
      <c r="L25" s="181">
        <v>8.3547017543272073</v>
      </c>
      <c r="M25" s="182">
        <v>0.46917794914551303</v>
      </c>
      <c r="N25" s="183">
        <v>6.9066804696547579E-2</v>
      </c>
    </row>
    <row r="26" spans="2:14">
      <c r="B26" s="170"/>
      <c r="D26" s="171" t="s">
        <v>245</v>
      </c>
      <c r="E26" s="172">
        <v>1.6425998743878973</v>
      </c>
      <c r="F26" s="173">
        <v>0.10612058444255475</v>
      </c>
      <c r="G26" s="175">
        <v>1.2263252251323435E-2</v>
      </c>
      <c r="I26" s="170"/>
      <c r="K26" s="171" t="s">
        <v>245</v>
      </c>
      <c r="L26" s="182">
        <v>20.256817494706404</v>
      </c>
      <c r="M26" s="182">
        <v>1.3086968683018243</v>
      </c>
      <c r="N26" s="183">
        <v>0.15123248614588872</v>
      </c>
    </row>
    <row r="27" spans="2:14">
      <c r="B27" s="170"/>
      <c r="C27" s="156" t="s">
        <v>41</v>
      </c>
      <c r="D27" s="171" t="s">
        <v>244</v>
      </c>
      <c r="E27" s="172">
        <v>1.2339535473989147</v>
      </c>
      <c r="F27" s="173">
        <v>6.9330827688584451E-2</v>
      </c>
      <c r="G27" s="175">
        <v>1.0235470382994364E-2</v>
      </c>
      <c r="I27" s="170"/>
      <c r="J27" s="156" t="s">
        <v>41</v>
      </c>
      <c r="K27" s="171" t="s">
        <v>244</v>
      </c>
      <c r="L27" s="182">
        <v>15.21732236581348</v>
      </c>
      <c r="M27" s="182">
        <v>0.85499940986415823</v>
      </c>
      <c r="N27" s="183">
        <v>0.1262255396178284</v>
      </c>
    </row>
    <row r="28" spans="2:14">
      <c r="B28" s="170"/>
      <c r="D28" s="171" t="s">
        <v>245</v>
      </c>
      <c r="E28" s="172">
        <v>2.9916541830748242</v>
      </c>
      <c r="F28" s="173">
        <v>0.19321864373935585</v>
      </c>
      <c r="G28" s="175">
        <v>2.230560055161979E-2</v>
      </c>
      <c r="I28" s="170"/>
      <c r="K28" s="171" t="s">
        <v>245</v>
      </c>
      <c r="L28" s="182">
        <v>36.89358177773169</v>
      </c>
      <c r="M28" s="182">
        <v>2.3828047620308923</v>
      </c>
      <c r="N28" s="183">
        <v>0.27507641180866371</v>
      </c>
    </row>
    <row r="29" spans="2:14">
      <c r="B29" s="159" t="s">
        <v>251</v>
      </c>
      <c r="C29" s="160" t="s">
        <v>40</v>
      </c>
      <c r="D29" s="160" t="s">
        <v>244</v>
      </c>
      <c r="E29" s="184">
        <v>0.12725365964088511</v>
      </c>
      <c r="F29" s="167">
        <v>7.0794242802232524E-2</v>
      </c>
      <c r="G29" s="169">
        <v>1.0208783363564166E-2</v>
      </c>
      <c r="I29" s="159" t="s">
        <v>251</v>
      </c>
      <c r="J29" s="160" t="s">
        <v>40</v>
      </c>
      <c r="K29" s="160" t="s">
        <v>244</v>
      </c>
      <c r="L29" s="185">
        <v>38.048844232624646</v>
      </c>
      <c r="M29" s="166">
        <v>21.167478597867525</v>
      </c>
      <c r="N29" s="186">
        <v>3.0524262257056853</v>
      </c>
    </row>
    <row r="30" spans="2:14">
      <c r="B30" s="170"/>
      <c r="D30" s="156" t="s">
        <v>245</v>
      </c>
      <c r="E30" s="187">
        <v>0.20869120431210189</v>
      </c>
      <c r="F30" s="173">
        <v>0.11609988923269049</v>
      </c>
      <c r="G30" s="175">
        <v>1.6814466716458622E-2</v>
      </c>
      <c r="I30" s="170"/>
      <c r="K30" s="156" t="s">
        <v>245</v>
      </c>
      <c r="L30" s="188">
        <v>62.398670089318465</v>
      </c>
      <c r="M30" s="172">
        <v>34.713866880574457</v>
      </c>
      <c r="N30" s="189">
        <v>5.0275255482211278</v>
      </c>
    </row>
    <row r="31" spans="2:14">
      <c r="B31" s="170"/>
      <c r="C31" s="156" t="s">
        <v>41</v>
      </c>
      <c r="D31" s="156" t="s">
        <v>244</v>
      </c>
      <c r="E31" s="190">
        <v>0.23159926179693602</v>
      </c>
      <c r="F31" s="173">
        <v>0.12884418741857775</v>
      </c>
      <c r="G31" s="175">
        <v>1.8549292647521816E-2</v>
      </c>
      <c r="I31" s="170"/>
      <c r="J31" s="156" t="s">
        <v>41</v>
      </c>
      <c r="K31" s="156" t="s">
        <v>244</v>
      </c>
      <c r="L31" s="191">
        <v>69.248179277283867</v>
      </c>
      <c r="M31" s="172">
        <v>38.52441203815475</v>
      </c>
      <c r="N31" s="189">
        <v>5.5462385016090225</v>
      </c>
    </row>
    <row r="32" spans="2:14">
      <c r="B32" s="163"/>
      <c r="C32" s="164"/>
      <c r="D32" s="164" t="s">
        <v>245</v>
      </c>
      <c r="E32" s="192">
        <v>0.38006032705138221</v>
      </c>
      <c r="F32" s="193">
        <v>0.21144859136689434</v>
      </c>
      <c r="G32" s="177">
        <v>3.0626350090692492E-2</v>
      </c>
      <c r="I32" s="163"/>
      <c r="J32" s="164"/>
      <c r="K32" s="164" t="s">
        <v>245</v>
      </c>
      <c r="L32" s="194">
        <v>113.63803778836328</v>
      </c>
      <c r="M32" s="176">
        <v>63.223128818701404</v>
      </c>
      <c r="N32" s="195">
        <v>9.1572786771170556</v>
      </c>
    </row>
    <row r="33" spans="2:14">
      <c r="B33" s="159" t="s">
        <v>252</v>
      </c>
      <c r="C33" s="160" t="s">
        <v>40</v>
      </c>
      <c r="D33" s="160" t="s">
        <v>244</v>
      </c>
      <c r="E33" s="196">
        <v>0.45048863520054505</v>
      </c>
      <c r="F33" s="167">
        <v>0.19868712731552421</v>
      </c>
      <c r="G33" s="169">
        <v>2.8524389565100009E-2</v>
      </c>
      <c r="I33" s="159" t="s">
        <v>252</v>
      </c>
      <c r="J33" s="160" t="s">
        <v>40</v>
      </c>
      <c r="K33" s="160" t="s">
        <v>244</v>
      </c>
      <c r="L33" s="197">
        <v>59.672812287759726</v>
      </c>
      <c r="M33" s="166">
        <v>26.318576598531578</v>
      </c>
      <c r="N33" s="186">
        <v>3.7784095116703749</v>
      </c>
    </row>
    <row r="34" spans="2:14">
      <c r="B34" s="170"/>
      <c r="D34" s="156" t="s">
        <v>245</v>
      </c>
      <c r="E34" s="187">
        <v>0.73929199291574588</v>
      </c>
      <c r="F34" s="173">
        <v>0.32606328071829838</v>
      </c>
      <c r="G34" s="175">
        <v>4.7212782728441406E-2</v>
      </c>
      <c r="I34" s="170"/>
      <c r="K34" s="156" t="s">
        <v>245</v>
      </c>
      <c r="L34" s="188">
        <v>97.928402343526471</v>
      </c>
      <c r="M34" s="172">
        <v>43.191129417887218</v>
      </c>
      <c r="N34" s="189">
        <v>6.2539191917302768</v>
      </c>
    </row>
    <row r="35" spans="2:14">
      <c r="B35" s="170"/>
      <c r="C35" s="156" t="s">
        <v>41</v>
      </c>
      <c r="D35" s="156" t="s">
        <v>244</v>
      </c>
      <c r="E35" s="190">
        <v>0.82032209990666927</v>
      </c>
      <c r="F35" s="173">
        <v>0.36180073431135473</v>
      </c>
      <c r="G35" s="175">
        <v>5.2130780929320719E-2</v>
      </c>
      <c r="I35" s="170"/>
      <c r="J35" s="156" t="s">
        <v>41</v>
      </c>
      <c r="K35" s="156" t="s">
        <v>244</v>
      </c>
      <c r="L35" s="191">
        <v>108.66184595631354</v>
      </c>
      <c r="M35" s="172">
        <v>47.92499880607194</v>
      </c>
      <c r="N35" s="189">
        <v>6.9053691075355141</v>
      </c>
    </row>
    <row r="36" spans="2:14">
      <c r="B36" s="163"/>
      <c r="C36" s="164"/>
      <c r="D36" s="164" t="s">
        <v>245</v>
      </c>
      <c r="E36" s="192">
        <v>1.3462200408540304</v>
      </c>
      <c r="F36" s="193">
        <v>0.5937663161194956</v>
      </c>
      <c r="G36" s="177">
        <v>8.5901035242025317E-2</v>
      </c>
      <c r="I36" s="163"/>
      <c r="J36" s="164"/>
      <c r="K36" s="164" t="s">
        <v>245</v>
      </c>
      <c r="L36" s="194">
        <v>178.32355695308689</v>
      </c>
      <c r="M36" s="176">
        <v>78.651719834885625</v>
      </c>
      <c r="N36" s="195">
        <v>11.378658529398141</v>
      </c>
    </row>
    <row r="37" spans="2:14">
      <c r="B37" s="170" t="s">
        <v>253</v>
      </c>
      <c r="C37" s="156" t="s">
        <v>40</v>
      </c>
      <c r="D37" s="156" t="s">
        <v>244</v>
      </c>
      <c r="E37" s="196">
        <v>0.1291668619117847</v>
      </c>
      <c r="F37" s="173">
        <v>5.1146072143053986E-2</v>
      </c>
      <c r="G37" s="175">
        <v>7.3695201834940742E-3</v>
      </c>
      <c r="I37" s="170" t="s">
        <v>253</v>
      </c>
      <c r="J37" s="156" t="s">
        <v>40</v>
      </c>
      <c r="K37" s="156" t="s">
        <v>244</v>
      </c>
      <c r="L37" s="197">
        <v>67.723931158060296</v>
      </c>
      <c r="M37" s="172">
        <v>26.816576771734269</v>
      </c>
      <c r="N37" s="189">
        <v>3.8639390180102624</v>
      </c>
    </row>
    <row r="38" spans="2:14">
      <c r="B38" s="170"/>
      <c r="D38" s="156" t="s">
        <v>245</v>
      </c>
      <c r="E38" s="190">
        <v>0.17013979206240668</v>
      </c>
      <c r="F38" s="173">
        <v>8.390839556750046E-2</v>
      </c>
      <c r="G38" s="175">
        <v>1.2135677258688611E-2</v>
      </c>
      <c r="I38" s="170"/>
      <c r="K38" s="156" t="s">
        <v>245</v>
      </c>
      <c r="L38" s="191">
        <v>89.206592111454313</v>
      </c>
      <c r="M38" s="172">
        <v>43.99430566701902</v>
      </c>
      <c r="N38" s="189">
        <v>6.3628995785712474</v>
      </c>
    </row>
    <row r="39" spans="2:14">
      <c r="B39" s="170"/>
      <c r="C39" s="156" t="s">
        <v>41</v>
      </c>
      <c r="D39" s="156" t="s">
        <v>244</v>
      </c>
      <c r="E39" s="190">
        <v>0.23526392151002276</v>
      </c>
      <c r="F39" s="173">
        <v>9.3120295796868063E-2</v>
      </c>
      <c r="G39" s="175">
        <v>1.341733294277454E-2</v>
      </c>
      <c r="I39" s="170"/>
      <c r="J39" s="156" t="s">
        <v>41</v>
      </c>
      <c r="K39" s="156" t="s">
        <v>244</v>
      </c>
      <c r="L39" s="191">
        <v>123.35205321626239</v>
      </c>
      <c r="M39" s="172">
        <v>48.824229439531848</v>
      </c>
      <c r="N39" s="189">
        <v>7.0348889730078161</v>
      </c>
    </row>
    <row r="40" spans="2:14">
      <c r="B40" s="163"/>
      <c r="C40" s="164"/>
      <c r="D40" s="164" t="s">
        <v>245</v>
      </c>
      <c r="E40" s="192">
        <v>0.38601867135062984</v>
      </c>
      <c r="F40" s="193">
        <v>0.15279738858711903</v>
      </c>
      <c r="G40" s="177">
        <v>2.2108560550482225E-2</v>
      </c>
      <c r="I40" s="163"/>
      <c r="J40" s="164"/>
      <c r="K40" s="164" t="s">
        <v>245</v>
      </c>
      <c r="L40" s="194">
        <v>202.39480573686365</v>
      </c>
      <c r="M40" s="176">
        <v>80.113735617984531</v>
      </c>
      <c r="N40" s="195">
        <v>11.591817054030788</v>
      </c>
    </row>
    <row r="42" spans="2:14">
      <c r="B42" s="156" t="s">
        <v>254</v>
      </c>
      <c r="I42" s="156" t="s">
        <v>254</v>
      </c>
    </row>
    <row r="43" spans="2:14">
      <c r="B43" s="159" t="s">
        <v>255</v>
      </c>
      <c r="C43" s="160" t="s">
        <v>40</v>
      </c>
      <c r="D43" s="161" t="s">
        <v>244</v>
      </c>
      <c r="E43" s="166">
        <v>1.47566468013768</v>
      </c>
      <c r="F43" s="167">
        <v>8.286942473977281E-2</v>
      </c>
      <c r="G43" s="169">
        <v>1.2199052372859951E-2</v>
      </c>
      <c r="I43" s="159" t="s">
        <v>255</v>
      </c>
      <c r="J43" s="160" t="s">
        <v>40</v>
      </c>
      <c r="K43" s="161" t="s">
        <v>244</v>
      </c>
      <c r="L43" s="166">
        <v>5.4816033540446876</v>
      </c>
      <c r="M43" s="166">
        <v>0.30783234342839327</v>
      </c>
      <c r="N43" s="186">
        <v>4.5315421113824368E-2</v>
      </c>
    </row>
    <row r="44" spans="2:14">
      <c r="B44" s="170"/>
      <c r="D44" s="171" t="s">
        <v>245</v>
      </c>
      <c r="E44" s="172">
        <v>3.5778979295641498</v>
      </c>
      <c r="F44" s="173">
        <v>0.23115100961677743</v>
      </c>
      <c r="G44" s="175">
        <v>2.6711718126779558E-2</v>
      </c>
      <c r="I44" s="170"/>
      <c r="K44" s="171" t="s">
        <v>245</v>
      </c>
      <c r="L44" s="172">
        <v>13.290700492539079</v>
      </c>
      <c r="M44" s="172">
        <v>0.85864910007056894</v>
      </c>
      <c r="N44" s="189">
        <v>9.9225146231994771E-2</v>
      </c>
    </row>
    <row r="45" spans="2:14">
      <c r="B45" s="170"/>
      <c r="C45" s="156" t="s">
        <v>41</v>
      </c>
      <c r="D45" s="171" t="s">
        <v>244</v>
      </c>
      <c r="E45" s="172">
        <v>2.6877877633237479</v>
      </c>
      <c r="F45" s="173">
        <v>0.15101585523643876</v>
      </c>
      <c r="G45" s="175">
        <v>2.2294819853847507E-2</v>
      </c>
      <c r="I45" s="170"/>
      <c r="J45" s="156" t="s">
        <v>41</v>
      </c>
      <c r="K45" s="171" t="s">
        <v>244</v>
      </c>
      <c r="L45" s="172">
        <v>9.9842373519579635</v>
      </c>
      <c r="M45" s="172">
        <v>0.5609736613745846</v>
      </c>
      <c r="N45" s="189">
        <v>8.2817838587334228E-2</v>
      </c>
    </row>
    <row r="46" spans="2:14">
      <c r="B46" s="163"/>
      <c r="C46" s="164"/>
      <c r="D46" s="165" t="s">
        <v>245</v>
      </c>
      <c r="E46" s="176">
        <v>6.5163972519990878</v>
      </c>
      <c r="F46" s="193">
        <v>0.42086730686366847</v>
      </c>
      <c r="G46" s="177">
        <v>4.8585881002252577E-2</v>
      </c>
      <c r="I46" s="163"/>
      <c r="J46" s="164"/>
      <c r="K46" s="165" t="s">
        <v>245</v>
      </c>
      <c r="L46" s="176">
        <v>24.206247878422534</v>
      </c>
      <c r="M46" s="176">
        <v>1.5633820284269413</v>
      </c>
      <c r="N46" s="195">
        <v>0.18048038409126607</v>
      </c>
    </row>
    <row r="47" spans="2:14">
      <c r="B47" s="159" t="s">
        <v>256</v>
      </c>
      <c r="C47" s="160" t="s">
        <v>40</v>
      </c>
      <c r="D47" s="161" t="s">
        <v>244</v>
      </c>
      <c r="E47" s="166">
        <v>0.72800511046058125</v>
      </c>
      <c r="F47" s="167">
        <v>4.0882841151862755E-2</v>
      </c>
      <c r="G47" s="169">
        <v>6.0182862609341088E-3</v>
      </c>
      <c r="I47" s="159" t="s">
        <v>256</v>
      </c>
      <c r="J47" s="160" t="s">
        <v>40</v>
      </c>
      <c r="K47" s="161" t="s">
        <v>244</v>
      </c>
      <c r="L47" s="166">
        <v>7.8373462890593393</v>
      </c>
      <c r="M47" s="166">
        <v>0.44012463481889685</v>
      </c>
      <c r="N47" s="186">
        <v>6.478992086166499E-2</v>
      </c>
    </row>
    <row r="48" spans="2:14">
      <c r="B48" s="170"/>
      <c r="D48" s="171" t="s">
        <v>245</v>
      </c>
      <c r="E48" s="172">
        <v>1.7651218549094858</v>
      </c>
      <c r="F48" s="173">
        <v>0.11403614828907908</v>
      </c>
      <c r="G48" s="175">
        <v>1.3177971640321242E-2</v>
      </c>
      <c r="I48" s="170"/>
      <c r="K48" s="171" t="s">
        <v>245</v>
      </c>
      <c r="L48" s="172">
        <v>19.002436961685927</v>
      </c>
      <c r="M48" s="172">
        <v>1.2276572935684456</v>
      </c>
      <c r="N48" s="189">
        <v>0.14186758533502511</v>
      </c>
    </row>
    <row r="49" spans="2:14">
      <c r="B49" s="170"/>
      <c r="C49" s="156" t="s">
        <v>41</v>
      </c>
      <c r="D49" s="171" t="s">
        <v>244</v>
      </c>
      <c r="E49" s="172">
        <v>1.3259944849737411</v>
      </c>
      <c r="F49" s="173">
        <v>7.4502233368115359E-2</v>
      </c>
      <c r="G49" s="175">
        <v>1.0998936959638203E-2</v>
      </c>
      <c r="I49" s="170"/>
      <c r="J49" s="156" t="s">
        <v>41</v>
      </c>
      <c r="K49" s="171" t="s">
        <v>244</v>
      </c>
      <c r="L49" s="172">
        <v>14.2750068739865</v>
      </c>
      <c r="M49" s="172">
        <v>0.8020545375633702</v>
      </c>
      <c r="N49" s="189">
        <v>0.11840916571269813</v>
      </c>
    </row>
    <row r="50" spans="2:14">
      <c r="B50" s="163"/>
      <c r="C50" s="164"/>
      <c r="D50" s="165" t="s">
        <v>245</v>
      </c>
      <c r="E50" s="176">
        <v>3.2148024989010446</v>
      </c>
      <c r="F50" s="193">
        <v>0.20763087600222682</v>
      </c>
      <c r="G50" s="177">
        <v>2.3969381487513437E-2</v>
      </c>
      <c r="I50" s="163"/>
      <c r="J50" s="164"/>
      <c r="K50" s="165" t="s">
        <v>245</v>
      </c>
      <c r="L50" s="176">
        <v>34.608988416139745</v>
      </c>
      <c r="M50" s="176">
        <v>2.2352522697274431</v>
      </c>
      <c r="N50" s="195">
        <v>0.25804261584559685</v>
      </c>
    </row>
    <row r="51" spans="2:14">
      <c r="B51" s="170" t="s">
        <v>257</v>
      </c>
      <c r="C51" s="160" t="s">
        <v>40</v>
      </c>
      <c r="D51" s="161" t="s">
        <v>244</v>
      </c>
      <c r="E51" s="166">
        <v>0.55464749946175229</v>
      </c>
      <c r="F51" s="167">
        <v>3.1147536315269446E-2</v>
      </c>
      <c r="G51" s="168">
        <v>4.5851703205218976E-3</v>
      </c>
      <c r="I51" s="170" t="s">
        <v>257</v>
      </c>
      <c r="J51" s="160" t="s">
        <v>40</v>
      </c>
      <c r="K51" s="161" t="s">
        <v>244</v>
      </c>
      <c r="L51" s="166">
        <v>8.7975406248866772</v>
      </c>
      <c r="M51" s="166">
        <v>0.49404660863816297</v>
      </c>
      <c r="N51" s="186">
        <v>7.2727673352826011E-2</v>
      </c>
    </row>
    <row r="52" spans="2:14">
      <c r="B52" s="170"/>
      <c r="D52" s="171" t="s">
        <v>245</v>
      </c>
      <c r="E52" s="172">
        <v>1.3447988331447933</v>
      </c>
      <c r="F52" s="173">
        <v>8.6881072107820104E-2</v>
      </c>
      <c r="G52" s="175">
        <v>1.0039941908728985E-2</v>
      </c>
      <c r="I52" s="170"/>
      <c r="K52" s="171" t="s">
        <v>245</v>
      </c>
      <c r="L52" s="172">
        <v>21.330525024222819</v>
      </c>
      <c r="M52" s="172">
        <v>1.3780640174957897</v>
      </c>
      <c r="N52" s="189">
        <v>0.1592485261346363</v>
      </c>
    </row>
    <row r="53" spans="2:14">
      <c r="B53" s="170"/>
      <c r="C53" s="156" t="s">
        <v>41</v>
      </c>
      <c r="D53" s="171" t="s">
        <v>244</v>
      </c>
      <c r="E53" s="172">
        <v>1.010239509068092</v>
      </c>
      <c r="F53" s="173">
        <v>5.676124638163315E-2</v>
      </c>
      <c r="G53" s="175">
        <v>8.3797940340572634E-3</v>
      </c>
      <c r="I53" s="170"/>
      <c r="J53" s="156" t="s">
        <v>41</v>
      </c>
      <c r="K53" s="171" t="s">
        <v>244</v>
      </c>
      <c r="L53" s="172">
        <v>16.023912720271788</v>
      </c>
      <c r="M53" s="172">
        <v>0.9003184390918807</v>
      </c>
      <c r="N53" s="189">
        <v>0.13291609267930274</v>
      </c>
    </row>
    <row r="54" spans="2:14">
      <c r="B54" s="163"/>
      <c r="C54" s="164"/>
      <c r="D54" s="165" t="s">
        <v>245</v>
      </c>
      <c r="E54" s="176">
        <v>2.4492714977656798</v>
      </c>
      <c r="F54" s="193">
        <v>0.15818837605800545</v>
      </c>
      <c r="G54" s="177">
        <v>1.8261626621388936E-2</v>
      </c>
      <c r="I54" s="163"/>
      <c r="J54" s="164"/>
      <c r="K54" s="165" t="s">
        <v>245</v>
      </c>
      <c r="L54" s="176">
        <v>38.849116824435441</v>
      </c>
      <c r="M54" s="176">
        <v>2.5091047306724974</v>
      </c>
      <c r="N54" s="195">
        <v>0.28965676800866913</v>
      </c>
    </row>
    <row r="55" spans="2:14">
      <c r="B55" s="170" t="s">
        <v>258</v>
      </c>
      <c r="C55" s="160" t="s">
        <v>40</v>
      </c>
      <c r="D55" s="161" t="s">
        <v>244</v>
      </c>
      <c r="E55" s="166">
        <v>0.58982817864456671</v>
      </c>
      <c r="F55" s="167">
        <v>3.3123190191841415E-2</v>
      </c>
      <c r="G55" s="168">
        <v>4.8760026170731E-3</v>
      </c>
      <c r="I55" s="170" t="s">
        <v>258</v>
      </c>
      <c r="J55" s="160" t="s">
        <v>40</v>
      </c>
      <c r="K55" s="161" t="s">
        <v>244</v>
      </c>
      <c r="L55" s="166">
        <v>9.8608127415919764</v>
      </c>
      <c r="M55" s="166">
        <v>0.55375715795143099</v>
      </c>
      <c r="N55" s="186">
        <v>8.1517551170515193E-2</v>
      </c>
    </row>
    <row r="56" spans="2:14">
      <c r="B56" s="170"/>
      <c r="D56" s="171" t="s">
        <v>245</v>
      </c>
      <c r="E56" s="172">
        <v>1.4300979399832849</v>
      </c>
      <c r="F56" s="173">
        <v>9.2391842692471332E-2</v>
      </c>
      <c r="G56" s="175">
        <v>1.0676764351177306E-2</v>
      </c>
      <c r="I56" s="170"/>
      <c r="K56" s="171" t="s">
        <v>245</v>
      </c>
      <c r="L56" s="172">
        <v>23.908535568304039</v>
      </c>
      <c r="M56" s="172">
        <v>1.5446170471792449</v>
      </c>
      <c r="N56" s="189">
        <v>0.17849532756302466</v>
      </c>
    </row>
    <row r="57" spans="2:14">
      <c r="B57" s="170"/>
      <c r="C57" s="156" t="s">
        <v>41</v>
      </c>
      <c r="D57" s="171" t="s">
        <v>244</v>
      </c>
      <c r="E57" s="172">
        <v>1.0743178869582268</v>
      </c>
      <c r="F57" s="173">
        <v>6.0361549638939416E-2</v>
      </c>
      <c r="G57" s="175">
        <v>8.9113151277542876E-3</v>
      </c>
      <c r="I57" s="170"/>
      <c r="J57" s="156" t="s">
        <v>41</v>
      </c>
      <c r="K57" s="171" t="s">
        <v>244</v>
      </c>
      <c r="L57" s="172">
        <v>17.960565282896791</v>
      </c>
      <c r="M57" s="172">
        <v>1.009131064490171</v>
      </c>
      <c r="N57" s="189">
        <v>0.14898035213921745</v>
      </c>
    </row>
    <row r="58" spans="2:14">
      <c r="B58" s="163"/>
      <c r="C58" s="164"/>
      <c r="D58" s="165" t="s">
        <v>245</v>
      </c>
      <c r="E58" s="176">
        <v>2.6046260876234277</v>
      </c>
      <c r="F58" s="193">
        <v>0.16822209028902196</v>
      </c>
      <c r="G58" s="177">
        <v>1.941994145765321E-2</v>
      </c>
      <c r="I58" s="163"/>
      <c r="J58" s="164"/>
      <c r="K58" s="165" t="s">
        <v>245</v>
      </c>
      <c r="L58" s="176">
        <v>43.544427075256934</v>
      </c>
      <c r="M58" s="176">
        <v>2.8123555153827744</v>
      </c>
      <c r="N58" s="195">
        <v>0.32466472966187954</v>
      </c>
    </row>
    <row r="59" spans="2:14">
      <c r="F59" s="173"/>
      <c r="G59" s="173"/>
    </row>
    <row r="60" spans="2:14">
      <c r="B60" s="156" t="s">
        <v>259</v>
      </c>
      <c r="F60" s="173"/>
      <c r="G60" s="173"/>
      <c r="I60" s="156" t="s">
        <v>259</v>
      </c>
    </row>
    <row r="61" spans="2:14">
      <c r="B61" s="159" t="s">
        <v>260</v>
      </c>
      <c r="C61" s="160" t="s">
        <v>40</v>
      </c>
      <c r="D61" s="161" t="s">
        <v>244</v>
      </c>
      <c r="E61" s="166">
        <v>0.53445340149447962</v>
      </c>
      <c r="F61" s="167">
        <v>2.9995548890589727E-2</v>
      </c>
      <c r="G61" s="168">
        <v>4.485315721957343E-3</v>
      </c>
      <c r="I61" s="159" t="s">
        <v>260</v>
      </c>
      <c r="J61" s="160" t="s">
        <v>40</v>
      </c>
      <c r="K61" s="161" t="s">
        <v>244</v>
      </c>
      <c r="L61" s="166">
        <v>9.0224476047098747</v>
      </c>
      <c r="M61" s="166">
        <v>0.50637392798529057</v>
      </c>
      <c r="N61" s="169">
        <v>7.5719465866959351E-2</v>
      </c>
    </row>
    <row r="62" spans="2:14">
      <c r="B62" s="170"/>
      <c r="D62" s="171" t="s">
        <v>245</v>
      </c>
      <c r="E62" s="172">
        <v>1.2958357452967388</v>
      </c>
      <c r="F62" s="173">
        <v>8.3679171437766695E-2</v>
      </c>
      <c r="G62" s="174">
        <v>9.6714620254705203E-3</v>
      </c>
      <c r="I62" s="170"/>
      <c r="K62" s="171" t="s">
        <v>245</v>
      </c>
      <c r="L62" s="172">
        <v>21.875826935626225</v>
      </c>
      <c r="M62" s="172">
        <v>1.4126412850804606</v>
      </c>
      <c r="N62" s="175">
        <v>0.16327009827563108</v>
      </c>
    </row>
    <row r="63" spans="2:14">
      <c r="B63" s="170"/>
      <c r="C63" s="156" t="s">
        <v>41</v>
      </c>
      <c r="D63" s="171" t="s">
        <v>244</v>
      </c>
      <c r="E63" s="172">
        <v>0.97345367778105452</v>
      </c>
      <c r="F63" s="173">
        <v>5.466478536135512E-2</v>
      </c>
      <c r="G63" s="174">
        <v>8.1296347460476821E-3</v>
      </c>
      <c r="I63" s="170"/>
      <c r="J63" s="156" t="s">
        <v>41</v>
      </c>
      <c r="K63" s="171" t="s">
        <v>244</v>
      </c>
      <c r="L63" s="172">
        <v>16.43349032643852</v>
      </c>
      <c r="M63" s="172">
        <v>0.92283099025356707</v>
      </c>
      <c r="N63" s="175">
        <v>0.13724153188386379</v>
      </c>
    </row>
    <row r="64" spans="2:14">
      <c r="B64" s="163"/>
      <c r="C64" s="164"/>
      <c r="D64" s="165" t="s">
        <v>245</v>
      </c>
      <c r="E64" s="176">
        <v>2.3601170664474291</v>
      </c>
      <c r="F64" s="193">
        <v>0.15250073454654969</v>
      </c>
      <c r="G64" s="198">
        <v>1.7660930655207036E-2</v>
      </c>
      <c r="I64" s="163"/>
      <c r="J64" s="164"/>
      <c r="K64" s="165" t="s">
        <v>245</v>
      </c>
      <c r="L64" s="176">
        <v>39.842636445870667</v>
      </c>
      <c r="M64" s="176">
        <v>2.5744618394766183</v>
      </c>
      <c r="N64" s="177">
        <v>0.29814539685115238</v>
      </c>
    </row>
    <row r="65" spans="1:14">
      <c r="B65" s="159" t="s">
        <v>261</v>
      </c>
      <c r="C65" s="160" t="s">
        <v>40</v>
      </c>
      <c r="D65" s="161" t="s">
        <v>244</v>
      </c>
      <c r="E65" s="166">
        <v>0.27952835461465719</v>
      </c>
      <c r="F65" s="167">
        <v>1.5688189847242757E-2</v>
      </c>
      <c r="G65" s="168">
        <v>2.3458975472512539E-3</v>
      </c>
      <c r="I65" s="159" t="s">
        <v>261</v>
      </c>
      <c r="J65" s="160" t="s">
        <v>40</v>
      </c>
      <c r="K65" s="161" t="s">
        <v>244</v>
      </c>
      <c r="L65" s="166">
        <v>5.2715820199112517</v>
      </c>
      <c r="M65" s="166">
        <v>0.29586114667217617</v>
      </c>
      <c r="N65" s="169">
        <v>4.4240919128549716E-2</v>
      </c>
    </row>
    <row r="66" spans="1:14">
      <c r="B66" s="170"/>
      <c r="D66" s="171" t="s">
        <v>245</v>
      </c>
      <c r="E66" s="172">
        <v>0.67774446326055748</v>
      </c>
      <c r="F66" s="173">
        <v>4.3765651115906197E-2</v>
      </c>
      <c r="G66" s="174">
        <v>5.0583415862605159E-3</v>
      </c>
      <c r="I66" s="170"/>
      <c r="K66" s="171" t="s">
        <v>245</v>
      </c>
      <c r="L66" s="172">
        <v>12.781478041982565</v>
      </c>
      <c r="M66" s="172">
        <v>0.82536964749200548</v>
      </c>
      <c r="N66" s="175">
        <v>9.5394481870935313E-2</v>
      </c>
    </row>
    <row r="67" spans="1:14">
      <c r="B67" s="170"/>
      <c r="C67" s="156" t="s">
        <v>41</v>
      </c>
      <c r="D67" s="171" t="s">
        <v>244</v>
      </c>
      <c r="E67" s="172">
        <v>0.50913307705187361</v>
      </c>
      <c r="F67" s="173">
        <v>2.8590626357124657E-2</v>
      </c>
      <c r="G67" s="174">
        <v>4.2519393043928969E-3</v>
      </c>
      <c r="I67" s="170"/>
      <c r="J67" s="156" t="s">
        <v>41</v>
      </c>
      <c r="K67" s="171" t="s">
        <v>244</v>
      </c>
      <c r="L67" s="172">
        <v>9.6016619796180542</v>
      </c>
      <c r="M67" s="172">
        <v>0.53918620187919963</v>
      </c>
      <c r="N67" s="175">
        <v>8.018666592049635E-2</v>
      </c>
    </row>
    <row r="68" spans="1:14">
      <c r="B68" s="163"/>
      <c r="C68" s="164"/>
      <c r="D68" s="165" t="s">
        <v>245</v>
      </c>
      <c r="E68" s="176">
        <v>1.2343819656442692</v>
      </c>
      <c r="F68" s="193">
        <v>7.9760516606542639E-2</v>
      </c>
      <c r="G68" s="198">
        <v>9.2369715923018101E-3</v>
      </c>
      <c r="I68" s="163"/>
      <c r="J68" s="164"/>
      <c r="K68" s="165" t="s">
        <v>245</v>
      </c>
      <c r="L68" s="176">
        <v>23.279018633953754</v>
      </c>
      <c r="M68" s="176">
        <v>1.5041912503706905</v>
      </c>
      <c r="N68" s="177">
        <v>0.17419861906866446</v>
      </c>
    </row>
    <row r="73" spans="1:14" s="281" customFormat="1">
      <c r="A73" s="281" t="s">
        <v>275</v>
      </c>
      <c r="B73" s="280"/>
    </row>
    <row r="76" spans="1:14">
      <c r="A76" s="284" t="s">
        <v>46</v>
      </c>
      <c r="B76" s="284" t="s">
        <v>359</v>
      </c>
    </row>
    <row r="79" spans="1:14">
      <c r="C79" s="285" t="s">
        <v>360</v>
      </c>
      <c r="D79" s="286"/>
      <c r="E79" s="286"/>
      <c r="F79" s="286"/>
      <c r="G79" s="287"/>
      <c r="I79" s="156" t="s">
        <v>249</v>
      </c>
      <c r="J79" s="156" t="s">
        <v>366</v>
      </c>
    </row>
    <row r="80" spans="1:14" ht="21.25" customHeight="1">
      <c r="C80" s="288" t="s">
        <v>361</v>
      </c>
      <c r="D80" s="288" t="s">
        <v>362</v>
      </c>
      <c r="E80" s="288" t="s">
        <v>363</v>
      </c>
      <c r="F80" s="288" t="s">
        <v>249</v>
      </c>
      <c r="G80" s="288" t="s">
        <v>364</v>
      </c>
      <c r="I80" s="156" t="s">
        <v>367</v>
      </c>
      <c r="J80" s="156" t="s">
        <v>368</v>
      </c>
    </row>
    <row r="81" spans="2:17">
      <c r="B81" s="156" t="s">
        <v>365</v>
      </c>
      <c r="C81" s="289">
        <v>7.1714514626226373</v>
      </c>
      <c r="D81" s="289">
        <v>18.891708180023464</v>
      </c>
      <c r="E81" s="289">
        <v>13.33665453416833</v>
      </c>
      <c r="F81" s="289">
        <v>4.1410914161119017</v>
      </c>
      <c r="G81" s="289">
        <v>15.473142381209252</v>
      </c>
    </row>
    <row r="83" spans="2:17">
      <c r="C83" s="870" t="s">
        <v>369</v>
      </c>
      <c r="D83" s="870"/>
      <c r="E83" s="870"/>
      <c r="F83" s="870"/>
      <c r="G83" s="870"/>
      <c r="H83" s="870"/>
      <c r="I83" s="870"/>
      <c r="J83" s="870"/>
      <c r="K83" s="870"/>
      <c r="L83" s="870"/>
      <c r="M83" s="870"/>
      <c r="N83" s="870"/>
      <c r="O83" s="870"/>
      <c r="P83" s="870"/>
      <c r="Q83" s="870"/>
    </row>
    <row r="84" spans="2:17">
      <c r="C84" s="871" t="s">
        <v>370</v>
      </c>
      <c r="D84" s="871"/>
      <c r="E84" s="871"/>
      <c r="F84" s="871" t="s">
        <v>371</v>
      </c>
      <c r="G84" s="871"/>
      <c r="H84" s="871"/>
      <c r="I84" s="871" t="s">
        <v>372</v>
      </c>
      <c r="J84" s="871"/>
      <c r="K84" s="871"/>
      <c r="L84" s="871" t="s">
        <v>373</v>
      </c>
      <c r="M84" s="871"/>
      <c r="N84" s="871"/>
      <c r="O84" s="871" t="s">
        <v>374</v>
      </c>
      <c r="P84" s="871"/>
      <c r="Q84" s="871"/>
    </row>
    <row r="85" spans="2:17">
      <c r="C85" s="290" t="s">
        <v>375</v>
      </c>
      <c r="D85" s="290" t="s">
        <v>237</v>
      </c>
      <c r="E85" s="290" t="s">
        <v>43</v>
      </c>
      <c r="F85" s="290" t="s">
        <v>375</v>
      </c>
      <c r="G85" s="290" t="s">
        <v>237</v>
      </c>
      <c r="H85" s="290" t="s">
        <v>43</v>
      </c>
      <c r="I85" s="290" t="s">
        <v>375</v>
      </c>
      <c r="J85" s="290" t="s">
        <v>237</v>
      </c>
      <c r="K85" s="290" t="s">
        <v>43</v>
      </c>
      <c r="L85" s="290" t="s">
        <v>375</v>
      </c>
      <c r="M85" s="290" t="s">
        <v>237</v>
      </c>
      <c r="N85" s="290" t="s">
        <v>43</v>
      </c>
      <c r="O85" s="290" t="s">
        <v>375</v>
      </c>
      <c r="P85" s="290" t="s">
        <v>237</v>
      </c>
      <c r="Q85" s="290" t="s">
        <v>43</v>
      </c>
    </row>
    <row r="86" spans="2:17">
      <c r="B86" s="156" t="s">
        <v>365</v>
      </c>
      <c r="C86" s="291">
        <v>0.3867769333393935</v>
      </c>
      <c r="D86" s="291">
        <v>2.2167497851604896</v>
      </c>
      <c r="E86" s="291">
        <v>0.9932009783420771</v>
      </c>
      <c r="F86" s="291">
        <v>-0.68668534154567162</v>
      </c>
      <c r="G86" s="291">
        <v>4.6412908522030811</v>
      </c>
      <c r="H86" s="291">
        <v>-3.3727559979928521</v>
      </c>
      <c r="I86" s="291">
        <v>0.94526405655048096</v>
      </c>
      <c r="J86" s="291">
        <v>14.469883387678617</v>
      </c>
      <c r="K86" s="291">
        <v>3.5233612384040018</v>
      </c>
      <c r="L86" s="291">
        <v>0.37053306221732407</v>
      </c>
      <c r="M86" s="291">
        <v>0.75897359739920378</v>
      </c>
      <c r="N86" s="291">
        <v>0.84105944116614562</v>
      </c>
      <c r="O86" s="291">
        <v>0.9249425752928625</v>
      </c>
      <c r="P86" s="291">
        <v>1.4521616890997229</v>
      </c>
      <c r="Q86" s="291">
        <v>1.8484752455257696</v>
      </c>
    </row>
  </sheetData>
  <mergeCells count="6">
    <mergeCell ref="C83:Q83"/>
    <mergeCell ref="C84:E84"/>
    <mergeCell ref="F84:H84"/>
    <mergeCell ref="I84:K84"/>
    <mergeCell ref="L84:N84"/>
    <mergeCell ref="O84:Q84"/>
  </mergeCells>
  <pageMargins left="0.7" right="0.7" top="0.78740157499999996" bottom="0.78740157499999996"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E151-68D5-451C-A4FD-27ECD1ED74B8}">
  <sheetPr codeName="Sheet39">
    <tabColor theme="0" tint="-0.249977111117893"/>
  </sheetPr>
  <dimension ref="C8:C13"/>
  <sheetViews>
    <sheetView showOutlineSymbols="0" showWhiteSpace="0" workbookViewId="0"/>
  </sheetViews>
  <sheetFormatPr defaultRowHeight="14.5"/>
  <sheetData>
    <row r="8" spans="3:3">
      <c r="C8" t="s">
        <v>479</v>
      </c>
    </row>
    <row r="10" spans="3:3">
      <c r="C10" t="s">
        <v>478</v>
      </c>
    </row>
    <row r="11" spans="3:3">
      <c r="C11" t="s">
        <v>470</v>
      </c>
    </row>
    <row r="12" spans="3:3">
      <c r="C12" t="s">
        <v>469</v>
      </c>
    </row>
    <row r="13" spans="3:3">
      <c r="C13" t="s">
        <v>477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13</vt:i4>
      </vt:variant>
    </vt:vector>
  </HeadingPairs>
  <TitlesOfParts>
    <vt:vector size="77" baseType="lpstr">
      <vt:lpstr>For David</vt:lpstr>
      <vt:lpstr>CBA Tool details</vt:lpstr>
      <vt:lpstr>Proposition summary</vt:lpstr>
      <vt:lpstr>Cost elements</vt:lpstr>
      <vt:lpstr>Annualised costs</vt:lpstr>
      <vt:lpstr>Report graphs</vt:lpstr>
      <vt:lpstr>Output matrix</vt:lpstr>
      <vt:lpstr>Output matrix_adjusted</vt:lpstr>
      <vt:lpstr>Output_presentation friendly</vt:lpstr>
      <vt:lpstr>Verification list</vt:lpstr>
      <vt:lpstr>Land use</vt:lpstr>
      <vt:lpstr>land value - residual</vt:lpstr>
      <vt:lpstr>land value - comparative</vt:lpstr>
      <vt:lpstr>land use change</vt:lpstr>
      <vt:lpstr>DC calcs</vt:lpstr>
      <vt:lpstr>Belcon redev</vt:lpstr>
      <vt:lpstr>Kraaicon dev</vt:lpstr>
      <vt:lpstr>unit costs - int services</vt:lpstr>
      <vt:lpstr>unit costs - int serv 2</vt:lpstr>
      <vt:lpstr>construction time series</vt:lpstr>
      <vt:lpstr>internal operations</vt:lpstr>
      <vt:lpstr>terminal operations</vt:lpstr>
      <vt:lpstr>Rail infrastructure</vt:lpstr>
      <vt:lpstr>Kraaicon rail infra</vt:lpstr>
      <vt:lpstr>Belcon rail infra</vt:lpstr>
      <vt:lpstr>Site preparation</vt:lpstr>
      <vt:lpstr>Freight</vt:lpstr>
      <vt:lpstr>demand _ TEUs</vt:lpstr>
      <vt:lpstr>demand _ truck equiv</vt:lpstr>
      <vt:lpstr>Error_check</vt:lpstr>
      <vt:lpstr>2022 Trucks</vt:lpstr>
      <vt:lpstr>2022 Trucks 2</vt:lpstr>
      <vt:lpstr>2030 Trucks</vt:lpstr>
      <vt:lpstr>2030 Trucks 2</vt:lpstr>
      <vt:lpstr>2040 Trucks</vt:lpstr>
      <vt:lpstr>2040 Trucks 2</vt:lpstr>
      <vt:lpstr>2050 Trucks</vt:lpstr>
      <vt:lpstr>2050 Trucks 2</vt:lpstr>
      <vt:lpstr>General traffic</vt:lpstr>
      <vt:lpstr>All Traffic Calcs</vt:lpstr>
      <vt:lpstr>Unit cost calc</vt:lpstr>
      <vt:lpstr>Commuter savings</vt:lpstr>
      <vt:lpstr>Commuter savings 2</vt:lpstr>
      <vt:lpstr>Trip generation rates</vt:lpstr>
      <vt:lpstr>cost assumptions</vt:lpstr>
      <vt:lpstr>scenario assumptions</vt:lpstr>
      <vt:lpstr>Wider economic benefits</vt:lpstr>
      <vt:lpstr>Impact calcs</vt:lpstr>
      <vt:lpstr>CT multipliers</vt:lpstr>
      <vt:lpstr>Rail infrastructure on GDP</vt:lpstr>
      <vt:lpstr>GDP</vt:lpstr>
      <vt:lpstr>Impact on Stellenbosch</vt:lpstr>
      <vt:lpstr>Assumptions</vt:lpstr>
      <vt:lpstr>Assumptions - general</vt:lpstr>
      <vt:lpstr>Assumptions - dev costs</vt:lpstr>
      <vt:lpstr>Assumptions - road distance</vt:lpstr>
      <vt:lpstr>Assumptions - rail distance</vt:lpstr>
      <vt:lpstr>Assumptions - freight</vt:lpstr>
      <vt:lpstr>Assumptions - financial</vt:lpstr>
      <vt:lpstr>Confidence Grade - Costs</vt:lpstr>
      <vt:lpstr>Confidence grades</vt:lpstr>
      <vt:lpstr>Confidence Grade - Benefits</vt:lpstr>
      <vt:lpstr>Assumptions - freight external</vt:lpstr>
      <vt:lpstr>Lookups</vt:lpstr>
      <vt:lpstr>'unit costs - int serv 2'!connection_size</vt:lpstr>
      <vt:lpstr>DISC_FIXED</vt:lpstr>
      <vt:lpstr>DISCOUNT</vt:lpstr>
      <vt:lpstr>DISCOUNT2</vt:lpstr>
      <vt:lpstr>elec</vt:lpstr>
      <vt:lpstr>elec_non_res</vt:lpstr>
      <vt:lpstr>IRR</vt:lpstr>
      <vt:lpstr>'unit costs - int serv 2'!roads</vt:lpstr>
      <vt:lpstr>'unit costs - int serv 2'!sanitation</vt:lpstr>
      <vt:lpstr>'unit costs - int serv 2'!sanitation_nonres</vt:lpstr>
      <vt:lpstr>'unit costs - int serv 2'!solid_waste</vt:lpstr>
      <vt:lpstr>'unit costs - int serv 2'!solidwaste_nonres</vt:lpstr>
      <vt:lpstr>'unit costs - int serv 2'!water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Claus Rabe</dc:creator>
  <cp:lastModifiedBy>Claus Rabe</cp:lastModifiedBy>
  <cp:lastPrinted>2022-07-04T07:46:26Z</cp:lastPrinted>
  <dcterms:created xsi:type="dcterms:W3CDTF">2022-04-25T20:23:58Z</dcterms:created>
  <dcterms:modified xsi:type="dcterms:W3CDTF">2022-07-07T10:04:03Z</dcterms:modified>
</cp:coreProperties>
</file>